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1125 Ranked by Tower, MM" sheetId="1" r:id="rId5"/>
    <sheet state="visible" name="Ignore --&gt;" sheetId="2" r:id="rId6"/>
    <sheet state="visible" name="Kings Ratings" sheetId="3" r:id="rId7"/>
    <sheet state="visible" name="Export 260901" sheetId="4" r:id="rId8"/>
    <sheet state="visible" name="Export 260527" sheetId="5" r:id="rId9"/>
    <sheet state="visible" name="Export 260308" sheetId="6" r:id="rId10"/>
    <sheet state="visible" name="Export 251124" sheetId="7" r:id="rId11"/>
    <sheet state="visible" name="Export 250814" sheetId="8" r:id="rId12"/>
    <sheet state="visible" name="Export 250702" sheetId="9" r:id="rId13"/>
    <sheet state="visible" name="Export 250525" sheetId="10" r:id="rId14"/>
    <sheet state="visible" name="Export 250414" sheetId="11" r:id="rId15"/>
    <sheet state="visible" name="Export 250201" sheetId="12" r:id="rId16"/>
    <sheet state="visible" name="Export20250102" sheetId="13" r:id="rId17"/>
    <sheet state="visible" name="Export 20241202" sheetId="14" r:id="rId18"/>
    <sheet state="visible" name="Export 20241101" sheetId="15" r:id="rId19"/>
    <sheet state="visible" name="Export 20241001" sheetId="16" r:id="rId20"/>
    <sheet state="visible" name="Export 20240812" sheetId="17" r:id="rId21"/>
    <sheet state="visible" name="Export 20240703" sheetId="18" r:id="rId22"/>
    <sheet state="visible" name="Export 20240523" sheetId="19" r:id="rId23"/>
    <sheet state="visible" name="GM 20240523" sheetId="20" r:id="rId24"/>
    <sheet state="visible" name="202405 MM (Do Not Delete)" sheetId="21" r:id="rId25"/>
    <sheet state="visible" name="M Change Over Time" sheetId="22" r:id="rId26"/>
  </sheets>
  <definedNames>
    <definedName hidden="1" localSheetId="0" name="_xlnm._FilterDatabase">'20251125 Ranked by Tower, MM'!$A$1:$Q$1012</definedName>
    <definedName hidden="1" localSheetId="3" name="_xlnm._FilterDatabase">'Export 260901'!$A$1:$AH$1012</definedName>
    <definedName hidden="1" localSheetId="4" name="_xlnm._FilterDatabase">'Export 260527'!$A$1:$AH$1012</definedName>
    <definedName hidden="1" localSheetId="5" name="_xlnm._FilterDatabase">'Export 260308'!$A$1:$AH$1011</definedName>
    <definedName hidden="1" localSheetId="6" name="_xlnm._FilterDatabase">'Export 251124'!$A$1:$AH$1004</definedName>
    <definedName hidden="1" localSheetId="7" name="_xlnm._FilterDatabase">'Export 250814'!$A$1:$AH$1004</definedName>
    <definedName hidden="1" localSheetId="8" name="_xlnm._FilterDatabase">'Export 250702'!$A$2:$AH$1005</definedName>
    <definedName hidden="1" localSheetId="9" name="_xlnm._FilterDatabase">'Export 250525'!$A$2:$AH$1005</definedName>
    <definedName hidden="1" localSheetId="10" name="_xlnm._FilterDatabase">'Export 250414'!$A$2:$AH$1005</definedName>
    <definedName hidden="1" localSheetId="11" name="_xlnm._FilterDatabase">'Export 250201'!$A$2:$AH$1004</definedName>
    <definedName hidden="1" localSheetId="12" name="_xlnm._FilterDatabase">Export20250102!$A$2:$AH$1005</definedName>
    <definedName hidden="1" localSheetId="13" name="_xlnm._FilterDatabase">'Export 20241202'!$A$2:$AH$1005</definedName>
    <definedName hidden="1" localSheetId="14" name="_xlnm._FilterDatabase">'Export 20241101'!$A$2:$AH$1005</definedName>
    <definedName hidden="1" localSheetId="15" name="_xlnm._FilterDatabase">'Export 20241001'!$A$2:$AG$1006</definedName>
    <definedName hidden="1" localSheetId="16" name="_xlnm._FilterDatabase">'Export 20240812'!$A$2:$V$1001</definedName>
    <definedName hidden="1" localSheetId="19" name="_xlnm._FilterDatabase">'GM 20240523'!$A$2:$Z$1001</definedName>
    <definedName hidden="1" localSheetId="20" name="_xlnm._FilterDatabase">'202405 MM (Do Not Delete)'!$S$1:$T$1012</definedName>
    <definedName hidden="1" localSheetId="21" name="_xlnm._FilterDatabase">'M Change Over Time'!$A$1:$H$371</definedName>
  </definedNames>
  <calcPr/>
</workbook>
</file>

<file path=xl/sharedStrings.xml><?xml version="1.0" encoding="utf-8"?>
<sst xmlns="http://schemas.openxmlformats.org/spreadsheetml/2006/main" count="9771" uniqueCount="1013">
  <si>
    <t>Item</t>
  </si>
  <si>
    <t>ItemID</t>
  </si>
  <si>
    <t>Difficulty Rating</t>
  </si>
  <si>
    <t>Best Method</t>
  </si>
  <si>
    <t>Mastered</t>
  </si>
  <si>
    <t>Grand Mastered</t>
  </si>
  <si>
    <t>Notes</t>
  </si>
  <si>
    <t>Mega Mastered</t>
  </si>
  <si>
    <t>King's Rating 
April 2023*</t>
  </si>
  <si>
    <t>Progress</t>
  </si>
  <si>
    <t>ClientCoin
Rating 2024</t>
  </si>
  <si>
    <t>Tower Req</t>
  </si>
  <si>
    <t>Score*</t>
  </si>
  <si>
    <t>Acorn Butter</t>
  </si>
  <si>
    <t>Fish?</t>
  </si>
  <si>
    <t>Craft?</t>
  </si>
  <si>
    <t>Explore?</t>
  </si>
  <si>
    <t>Farm?</t>
  </si>
  <si>
    <t>Cook?</t>
  </si>
  <si>
    <t>Event?</t>
  </si>
  <si>
    <t>M Change</t>
  </si>
  <si>
    <t>Document is sorted by Tower Req then MM</t>
  </si>
  <si>
    <t>% Change</t>
  </si>
  <si>
    <t>Board</t>
  </si>
  <si>
    <t>GM Change</t>
  </si>
  <si>
    <t>MM Change</t>
  </si>
  <si>
    <t>Lobster</t>
  </si>
  <si>
    <t>Crafting</t>
  </si>
  <si>
    <t>Good way to use up , but it needs so many that GM will take a long long time. Always make sure you're tossing them here instead of voiding though.</t>
  </si>
  <si>
    <t>Amber Cane</t>
  </si>
  <si>
    <t>Requires , which is a Super Rare, and costly to explore for. You get it from your Lemur at level 6, but not enough to go for GM, or even mastery really.</t>
  </si>
  <si>
    <t>Amethyst Necklace</t>
  </si>
  <si>
    <t>Quick to gm, or MM, while working on other Highland Hills masteries. Can also get from opening , 5 each.</t>
  </si>
  <si>
    <t>Apple Cider</t>
  </si>
  <si>
    <t>Mushroom</t>
  </si>
  <si>
    <t>Crafting, Quests</t>
  </si>
  <si>
    <t>Fairly easy to master, but GM will take some time. You also get a good amount from quests and some from pets over time. If you care about GM, use  when claiming large amounts from quests.</t>
  </si>
  <si>
    <t>Aquamarine Ring</t>
  </si>
  <si>
    <t>Needs paste, but pretty cheap and quick overall. Not much else to do in Small Spring though while collecting , so try to make the most of the  you get while working on this. Can also get from opening , 5 each.</t>
  </si>
  <si>
    <t>Sea Urchin</t>
  </si>
  <si>
    <t>Score showcases difficulty</t>
  </si>
  <si>
    <t>Arnold Palmer</t>
  </si>
  <si>
    <t>Iron Ring</t>
  </si>
  <si>
    <t>You will always want to turn your lemonade into AP, but this will probably take a long time to GM. If you care about GM on this, make sure you're using  for quests that reward more than a few hundred.</t>
  </si>
  <si>
    <t>Awl</t>
  </si>
  <si>
    <t>Ghost Jelly</t>
  </si>
  <si>
    <t>Very cheap and simple. Can be done entirely passively.</t>
  </si>
  <si>
    <t>Axe</t>
  </si>
  <si>
    <t>Very easy GM or MM, able to be worked on at any point in the game. It's best to use your axes for Exchange Center trades, or send to Vincent for friendship XP. You can also explore Small Cave and turn these directly into  as well, provided you can keep up  production.</t>
  </si>
  <si>
    <t>Barnacle Shell</t>
  </si>
  <si>
    <t>Score is 10000*MM + 10*GM + M</t>
  </si>
  <si>
    <t>Unpolished Shimmer Stone</t>
  </si>
  <si>
    <t>Barracuda</t>
  </si>
  <si>
    <t>Ant Apple</t>
  </si>
  <si>
    <t>Fishing</t>
  </si>
  <si>
    <t>Very very low effort, just use  and  in Large Island. Make sure to sell these for silver.</t>
  </si>
  <si>
    <t>Beet</t>
  </si>
  <si>
    <t>Apple Ant</t>
  </si>
  <si>
    <t>The lower the score, the harder</t>
  </si>
  <si>
    <t>Twine</t>
  </si>
  <si>
    <t>Farming</t>
  </si>
  <si>
    <t>You should only really work on this with  and ; either from your Strange Onion pet, or the Exchange Center. Make sure to use  and it will be pretty quick. Sell, don't void, since they're worth a lot.</t>
  </si>
  <si>
    <t>11th Leaf Centerpiece</t>
  </si>
  <si>
    <t>Belt Drive</t>
  </si>
  <si>
    <t>You will definitely want to be working on these when exploring Jundland Desert. If possible, use them to make , but those can be quite costly so in my opinion it's fine to sell extras if you can't.</t>
  </si>
  <si>
    <t>This is as based on how other people have gone after</t>
  </si>
  <si>
    <t>Glass Orb</t>
  </si>
  <si>
    <t>Lucky Corn</t>
  </si>
  <si>
    <t>Black Powder</t>
  </si>
  <si>
    <t>Can be done actively via exploring, or passively via Quarry. Either use it for , , or Beatrix friendship XP.</t>
  </si>
  <si>
    <t>Lucky Potato</t>
  </si>
  <si>
    <t>Block of Wood</t>
  </si>
  <si>
    <t>Skipjack</t>
  </si>
  <si>
    <t>Blue Catfish</t>
  </si>
  <si>
    <t>Lucky Trout</t>
  </si>
  <si>
    <t>One of the slower Crystal River masteries, but still quite easy... just spam nets.</t>
  </si>
  <si>
    <t>Blue Crab</t>
  </si>
  <si>
    <t>There are lots of fish to master at Small Island and this is one of the quicker ones. Send these to Captain Thomas or Geist for friendship xp.</t>
  </si>
  <si>
    <t>Fuzzy Trout</t>
  </si>
  <si>
    <t>Kings Rating is GM Focused</t>
  </si>
  <si>
    <t>Drum</t>
  </si>
  <si>
    <t>Totals</t>
  </si>
  <si>
    <t>Blue Diary</t>
  </si>
  <si>
    <t>Date</t>
  </si>
  <si>
    <t>M</t>
  </si>
  <si>
    <t>GM</t>
  </si>
  <si>
    <t>MM</t>
  </si>
  <si>
    <t>days since last</t>
  </si>
  <si>
    <t>Daily inc M</t>
  </si>
  <si>
    <t>Daily Inc GM</t>
  </si>
  <si>
    <t>Daily Inc MM</t>
  </si>
  <si>
    <t>Red Velvet Cake</t>
  </si>
  <si>
    <t>Fairly simple, but useless.</t>
  </si>
  <si>
    <t>Blue Dye</t>
  </si>
  <si>
    <t>One of the main reasons to explore Misty Forest. You should turn these into  so you can make a lot of silver. If you don't have those unlocked yet, or have already finished, you can knock out ((Fancy Pan Flutes)) pretty wuickly, if you can keep up with the  needed.</t>
  </si>
  <si>
    <t>Shamrock Milk</t>
  </si>
  <si>
    <t>ClientCoin Rating is MM Focused</t>
  </si>
  <si>
    <t>Wooden Plank</t>
  </si>
  <si>
    <t>Blue Parchment</t>
  </si>
  <si>
    <t>Less use than , but slightly cheaper. Turn it into diaries.</t>
  </si>
  <si>
    <t>Blue Purse</t>
  </si>
  <si>
    <t>White Sugar</t>
  </si>
  <si>
    <t>Work on this while doing  and  to make some easy silver.</t>
  </si>
  <si>
    <t>Blue Sea Bass</t>
  </si>
  <si>
    <t>Glass Bottle</t>
  </si>
  <si>
    <t>Frozen Radish</t>
  </si>
  <si>
    <t>Drops from Small Island or Vast Ocean. The rates are pretty low from both, but you should make good progress while GMing the easiesr fish in each zone.</t>
  </si>
  <si>
    <t>Blue Shell</t>
  </si>
  <si>
    <t>Medium difficulty Small Island fish, just keep throwing nets at the zone.</t>
  </si>
  <si>
    <t>Blue Tiger Fish</t>
  </si>
  <si>
    <t>Frozen Pine</t>
  </si>
  <si>
    <t>Yellow Perch</t>
  </si>
  <si>
    <t>One of the slower Emerald Beach Fish, but not the slowest.</t>
  </si>
  <si>
    <t>Blue Twine</t>
  </si>
  <si>
    <t>Throw some  on twine and call it a day.</t>
  </si>
  <si>
    <t>Bluegill</t>
  </si>
  <si>
    <t>Sugar Cube</t>
  </si>
  <si>
    <t>Forest Pond is a great fishing zone for friendship xp, and a few quick fishing GMs. Send these to Holger.</t>
  </si>
  <si>
    <t>Torch Fish</t>
  </si>
  <si>
    <t>Molasses</t>
  </si>
  <si>
    <t>Crafting, Sawmill</t>
  </si>
  <si>
    <t>Boards are most people's first mastery and GM. Upgrading your sawmill is essential for Sawmill Silver and many masteries. Check out kings page for lots of craftworks ideas for how to use these entirely passively.</t>
  </si>
  <si>
    <t>Gold Feed</t>
  </si>
  <si>
    <t>Mushroom Paste</t>
  </si>
  <si>
    <t>Bone Broth</t>
  </si>
  <si>
    <t>Cooking, Borgen Shop</t>
  </si>
  <si>
    <t>Frozen Corn</t>
  </si>
  <si>
    <t>Bone Broth is technically the hardest "Meal" to master/GM because you get almost no mastery progress from tasting. It's also the easiest, because it has been offered at Borgen's a few times, but you are always limited on how much you can buy based on inventory cap. It is not sellable, so you have to use it to cook other recipes to make space.</t>
  </si>
  <si>
    <t>Bone Fish</t>
  </si>
  <si>
    <t>Shimmer Stone</t>
  </si>
  <si>
    <t>Brown Sugar</t>
  </si>
  <si>
    <t>A very quick Crystal River mastery.</t>
  </si>
  <si>
    <t>Bottle Rocket</t>
  </si>
  <si>
    <t>Use passive coal from Quarry to make , passive Wood from Sawmill, and either  from daily chickens or from exploring Highland Hills or Small Spring. It should go very quickly.</t>
  </si>
  <si>
    <t>Bouquet of Flowers</t>
  </si>
  <si>
    <t>Fancy Clock</t>
  </si>
  <si>
    <t>So far, the seeds for flowers are quite limited. Even using all cookies it requires many seeds to get mastery, and a crazy amount for GM.</t>
  </si>
  <si>
    <t>Breakfast Boost</t>
  </si>
  <si>
    <t>Rope</t>
  </si>
  <si>
    <t>Re'taw Pail</t>
  </si>
  <si>
    <t>Cooking</t>
  </si>
  <si>
    <t>This has a shorter cook time, so you won't get as much mastery progress from tasting as longer meals, but it is very cheap to make, so if you're actively working on this mastery it can go rather quickly.</t>
  </si>
  <si>
    <t>Broccoli</t>
  </si>
  <si>
    <t>Long enough that you don't want to be growing it all day, but not quite long enough to justify using  on it regularly in my opinion, unless you need it for quests. Also brought by 3 pets, which is nice.</t>
  </si>
  <si>
    <t>Peach Juice</t>
  </si>
  <si>
    <t>Broom</t>
  </si>
  <si>
    <t>Can be made entirely from passive production via craftworks. You should definitely GM this early on... probably even MM it.</t>
  </si>
  <si>
    <t>Bucket</t>
  </si>
  <si>
    <t>Pyrite</t>
  </si>
  <si>
    <t>Steel</t>
  </si>
  <si>
    <t>Another very easy mastery that can be done entirely from passive production. Costs a bit more  than some others, so this is great for overnight crafting. Ideally you want to turn these into  to work on that mastery as well.</t>
  </si>
  <si>
    <t>Bullfish</t>
  </si>
  <si>
    <t>When you unlock Glacier Lake you will want to fish there a lot for silver. This will come fairly quickly.</t>
  </si>
  <si>
    <t>Witch's Broom</t>
  </si>
  <si>
    <t>Butter</t>
  </si>
  <si>
    <t>Relies on daily  production, which is limited by inventory and cow levels. Can go quicker if you trade for milk, but will probably still take a very long time.</t>
  </si>
  <si>
    <t>Trout</t>
  </si>
  <si>
    <t>Witch's Brew</t>
  </si>
  <si>
    <t>Butter Churn</t>
  </si>
  <si>
    <t>Can be made entirely from passive production via craftworks. You should work on this the same time as you're doing , and due to resource saver you should get this first. Don't worry about turning them all into .</t>
  </si>
  <si>
    <t>Frozen Cabbage</t>
  </si>
  <si>
    <t>Largemouth Bass</t>
  </si>
  <si>
    <t>Cabbage</t>
  </si>
  <si>
    <t>See the notes on  above, but this time it's brought by 4 pets instead. Not that that helps much for mastery. You need more than 40k for quests, which gets a good chunk of the GM out of the way.</t>
  </si>
  <si>
    <t>Cabbage Stew</t>
  </si>
  <si>
    <t>Ship in a Bottle</t>
  </si>
  <si>
    <t>Very high resource cost (it's mostly , which take forever to grow).</t>
  </si>
  <si>
    <t>Candy Corn</t>
  </si>
  <si>
    <t>Swordfish</t>
  </si>
  <si>
    <t>Cannon</t>
  </si>
  <si>
    <t>Canoe</t>
  </si>
  <si>
    <t>Runestone 27</t>
  </si>
  <si>
    <t>The amount of  needed for these is insane. They also need a good amount of  which can get annoying fast. Most people that have GMed these just did it because they were bored, genuinely. Plus side is, you'll get loads of  while working on it.</t>
  </si>
  <si>
    <t>Carp</t>
  </si>
  <si>
    <t>Frozen Tomato</t>
  </si>
  <si>
    <t>Fishing Net</t>
  </si>
  <si>
    <t>Most people overlook this fish, even though it's pretty easy. That's likely because the other easy Farm Pond fish also come from other locations, and they normally get GMed from those. Send these to Holger or Thomas.</t>
  </si>
  <si>
    <t>Carrot</t>
  </si>
  <si>
    <t>Yule Goat</t>
  </si>
  <si>
    <t>Don't work on this GM until you have access to , whether by cooking it yourself, or trading. It's rather painless with the meal, just a bunch of clicking. Send your spares to frank, or Rosalie/Charles Horsington III.</t>
  </si>
  <si>
    <t>Cat's Meow</t>
  </si>
  <si>
    <t>Lower-cook time meal, which means tasting gives less mastery, but relatively cheap. Gm will take a long time.</t>
  </si>
  <si>
    <t>Gainite</t>
  </si>
  <si>
    <t>Sturdy Shield</t>
  </si>
  <si>
    <t>Catfish</t>
  </si>
  <si>
    <t>Fishing, Locksmith</t>
  </si>
  <si>
    <t>Inferno Pepper</t>
  </si>
  <si>
    <t>Catfish have a pretty low drop rate from fishing in the Farm Pond. Luckily you can also get them from opening , which you get from fishing in the Forest Pond. So don't stress.</t>
  </si>
  <si>
    <t>Christmas Tree</t>
  </si>
  <si>
    <t>Frozen Hops</t>
  </si>
  <si>
    <t>Chum</t>
  </si>
  <si>
    <t>Can be worked on entirely from passive production. Make sure you upgrade your Trout/Bait Farm and Worm Habitat to keep production flowing. These sell for decent silver as well.</t>
  </si>
  <si>
    <t>Clam Shell</t>
  </si>
  <si>
    <t>Fancy Pillow</t>
  </si>
  <si>
    <t>Very easy Emerald Beach fishing mastery.</t>
  </si>
  <si>
    <t>Clownfish</t>
  </si>
  <si>
    <t>Mackerel</t>
  </si>
  <si>
    <t>Fairly quick Emerald Beach mastery.</t>
  </si>
  <si>
    <t>Cicada Shell</t>
  </si>
  <si>
    <t>Coin Purse</t>
  </si>
  <si>
    <t>Make sure you turn these into  as much as possible, because the silver is really good.</t>
  </si>
  <si>
    <t>Compass</t>
  </si>
  <si>
    <t>The only way to craft  is to toss them into the Wishing Well, then recraft with the  you get back. It's very expensive, as each costs 4x  and your free tosses into the well are limited. It's is somewhat reasonable (although expensive) to master over a long period of time. GM is out of the question.</t>
  </si>
  <si>
    <t>Conch Shell</t>
  </si>
  <si>
    <t>Corn</t>
  </si>
  <si>
    <t>Pink Jelly</t>
  </si>
  <si>
    <t>Concord Grape Pie</t>
  </si>
  <si>
    <t>Long cook time, which means you get mastery progress quickly from actions. Also good for cooking xp.</t>
  </si>
  <si>
    <t>Control Box</t>
  </si>
  <si>
    <t>If you don't have a stockpile of , this is the single most stam-intensive craft currently in the game. It's quite costly, but you should definitely be crafting these up into  as you go.</t>
  </si>
  <si>
    <t>Orange Juice</t>
  </si>
  <si>
    <t>Cicada</t>
  </si>
  <si>
    <t>Cooking Pot</t>
  </si>
  <si>
    <t>Requires a ton of . Going for mastery on this is reasonable, but GM is just a flex goal at this point, in my opinion.</t>
  </si>
  <si>
    <t>Blue Milk</t>
  </si>
  <si>
    <t>Sea Catfish</t>
  </si>
  <si>
    <t>Farming, Locksmith</t>
  </si>
  <si>
    <t>You will naturally master this just trying to do quests. There are plenty of uses for corn, between cooking, rfc, and , so if you want to knock it out as a GM, you can fish in Pirate's Cove and open the  to help out.</t>
  </si>
  <si>
    <t>Aquacite</t>
  </si>
  <si>
    <t>Corn Husk Doll</t>
  </si>
  <si>
    <t>Requires multiple  and , so very slow mastery. Quite a few are needed for quests, so you will need to make some, but GM/MM are not super attainable.</t>
  </si>
  <si>
    <t>Plumbfish</t>
  </si>
  <si>
    <t>Corn Oil</t>
  </si>
  <si>
    <t>The main drawback on with this is the high  cost. Mastery is expensive, but you can get it done in a reasonable time. GM is out of the question in my opinion.</t>
  </si>
  <si>
    <t>Cotton</t>
  </si>
  <si>
    <t>Cotton has a long enough growth time that it's no fun at all to grow. Luskily you don't really need it a ton, and 2 pets bring it. You'll probably master it while working on quests, but GM will be a long journey.</t>
  </si>
  <si>
    <t>Crab</t>
  </si>
  <si>
    <t>Lantern</t>
  </si>
  <si>
    <t>Once you unlock Pirate's Cove this will be very quick, great silver too.</t>
  </si>
  <si>
    <t>Crab Claw</t>
  </si>
  <si>
    <t>Festive Eggnog</t>
  </si>
  <si>
    <t>Fishing, Pets</t>
  </si>
  <si>
    <t>You will probably get regular mastery for this naturally while working on quests and other GMs, but GM will require a lot of resources and/or time. Macaw brings these.</t>
  </si>
  <si>
    <t>Crappie</t>
  </si>
  <si>
    <t>Quick Lake Tempest mastery.</t>
  </si>
  <si>
    <t>Spiral Shell</t>
  </si>
  <si>
    <t>Crossbow</t>
  </si>
  <si>
    <t>Fancy Sword</t>
  </si>
  <si>
    <t>The hardest part of this mastery should be the , so make sure your steelworks is upgraded a bit to help out. The upside is that these sell for great silver, which you can reinvest.</t>
  </si>
  <si>
    <t>201</t>
  </si>
  <si>
    <t>Crowfish</t>
  </si>
  <si>
    <t>Leather</t>
  </si>
  <si>
    <t>Should come very quickly once you unlock Glacier Lake.</t>
  </si>
  <si>
    <t>Crunchy Omelette</t>
  </si>
  <si>
    <t>Cooking, Event</t>
  </si>
  <si>
    <t>Gold Diamond Ring</t>
  </si>
  <si>
    <t>Cucumber</t>
  </si>
  <si>
    <t>You shouldn't bother with this until you have access to . But with that buff it should come pretty quickly, just a matter or clicking a lot. Send your extras to Mariya or wait until it is the CC item.</t>
  </si>
  <si>
    <t>Flarite</t>
  </si>
  <si>
    <t>A very quick fish mastery. It drops in all 4 of the first fishing zones.</t>
  </si>
  <si>
    <t>Eggplant</t>
  </si>
  <si>
    <t>You shouldn't bother with this until you have access to . But with that buff it should come pretty quickly. Send your extras to Mariya for friendship xp, or sacrifice them in the Temple of Reward for small rewards.</t>
  </si>
  <si>
    <t>Emerald</t>
  </si>
  <si>
    <t>Locksmith, Crafting</t>
  </si>
  <si>
    <t>Orange Butterfly</t>
  </si>
  <si>
    <t>You shouldn't really worry about crafting these much, unless you spend a lot of time in Mount Banon. You'll get more than enough to GM from opening  for .</t>
  </si>
  <si>
    <t>208</t>
  </si>
  <si>
    <t>Emerald Ring</t>
  </si>
  <si>
    <t>It takes a lot of , but you should always try to craft your gems into rings when you open .</t>
  </si>
  <si>
    <t>Serpent Eel</t>
  </si>
  <si>
    <t>Gold Slimeback</t>
  </si>
  <si>
    <t>Energy Coil</t>
  </si>
  <si>
    <t>203</t>
  </si>
  <si>
    <t>A lot goes into this craft, but the main limiting factor is probably going to be  as you go. Mastery will take a while, GM will take forever.</t>
  </si>
  <si>
    <t>Engine</t>
  </si>
  <si>
    <t>Runestone 20</t>
  </si>
  <si>
    <t>Fancy Pipe</t>
  </si>
  <si>
    <t>The amount of stamina and mental drain to craft these will drive you mad. Many different components, with many different zones necessary. The biggest cost is all of the  and  you will end up needing.</t>
  </si>
  <si>
    <t>Essence of Slime</t>
  </si>
  <si>
    <t>259</t>
  </si>
  <si>
    <t>Quite cheap and painless. Great use for  so work on this while you work on those. Sells for decent silver too.</t>
  </si>
  <si>
    <t>Explosive</t>
  </si>
  <si>
    <t>Runestone 16</t>
  </si>
  <si>
    <t>The harder of the two  masteries, as it uses  instead of , but still pretty cheap overall. Save working on this until you can mail them, and send them to Beatrix for friendship xp.</t>
  </si>
  <si>
    <t>Ruby Coral</t>
  </si>
  <si>
    <t>Fancy Chair</t>
  </si>
  <si>
    <t>202</t>
  </si>
  <si>
    <t>THe hardest part of this is the . At 6 per chair you will need a significant amount. I would recommend using daily grape juice for the cotton, along with any crop multiplying meals on .</t>
  </si>
  <si>
    <t>Fancy Drum</t>
  </si>
  <si>
    <t>Black Cloak</t>
  </si>
  <si>
    <t>265</t>
  </si>
  <si>
    <t>Uses both  and , which are side products of exploring in the Forest, but sadly uses  too, which you cant make at the same time because you'll need the straw for rope to make nets. I suggest working on this either from trading for the paste/leather, or off an on when not actively exploring forest for nets.</t>
  </si>
  <si>
    <t>Flamejack</t>
  </si>
  <si>
    <t>Fancy Guitar</t>
  </si>
  <si>
    <t>Red Butterfly</t>
  </si>
  <si>
    <t>Fairly cheap, but slow, if you wait for passive  from steelworks. If you actively explore for it, you can get it done way quicker, but the cost increases a lot.</t>
  </si>
  <si>
    <t>204</t>
  </si>
  <si>
    <t>Fancy Pan Flute</t>
  </si>
  <si>
    <t>Steel Pickaxe</t>
  </si>
  <si>
    <t>Pretty reasonable mid to late game mastery. Doesn't need crazy resources. Benefits a lot from upgrading sawmill and hayfield.</t>
  </si>
  <si>
    <t>Lemonade</t>
  </si>
  <si>
    <t>219</t>
  </si>
  <si>
    <t>Very easy, profitable mastery to work on early. Can be done 100% passive if you want, just make sure to sell when your inventory fills.</t>
  </si>
  <si>
    <t>Fancy Table</t>
  </si>
  <si>
    <t>Sea Turtle</t>
  </si>
  <si>
    <t>Requires both  and , as well as tons of . The only upside is the sell price.</t>
  </si>
  <si>
    <t>Fancy Violin</t>
  </si>
  <si>
    <t>Feed</t>
  </si>
  <si>
    <t>267</t>
  </si>
  <si>
    <t>Purple Butterfly</t>
  </si>
  <si>
    <t>Feed Mill</t>
  </si>
  <si>
    <t>Small Prawn</t>
  </si>
  <si>
    <t>The biggest drawback is just waiting for it to process. Dump whatever extra crops you might be voiding in, or daily  from pets is great too. There is a perk to make the mill process twice as fast, if you want to go for MM it's a good investment, otherwise don't bother.</t>
  </si>
  <si>
    <t>Fish Bones</t>
  </si>
  <si>
    <t>269</t>
  </si>
  <si>
    <t>Blue Butterfly</t>
  </si>
  <si>
    <t>Low rates, but you can get them from a few zones. Good for cooking or Mummy friendship xp.</t>
  </si>
  <si>
    <t>White Cloak</t>
  </si>
  <si>
    <t>Steel Wire</t>
  </si>
  <si>
    <t>261</t>
  </si>
  <si>
    <t>You will definitely GM or even MM these at some point. Daily  from your Raptor Pen after you unlock Whispering Creek, and exploring the Forest for them is the main way to make silver late game. Remember, you can't have a  without a .</t>
  </si>
  <si>
    <t>Onion Soup</t>
  </si>
  <si>
    <t>Quick Lake Minerva mastery. Make sure you sell as you go.</t>
  </si>
  <si>
    <t>215</t>
  </si>
  <si>
    <t>Flarefin</t>
  </si>
  <si>
    <t>The hardest Lake Minerva fish (besides golden). But still not that bad. You should get a good bit of  while GMing this.</t>
  </si>
  <si>
    <t>Shrimp</t>
  </si>
  <si>
    <t>Yellow Watermelon</t>
  </si>
  <si>
    <t>Flier</t>
  </si>
  <si>
    <t>220</t>
  </si>
  <si>
    <t>Definitely a harder fishing mastery. But at the end of day it's still just making and using more large nets.</t>
  </si>
  <si>
    <t>Flour</t>
  </si>
  <si>
    <t>Sturdy Pickaxe</t>
  </si>
  <si>
    <t>Flour Mill</t>
  </si>
  <si>
    <t>227</t>
  </si>
  <si>
    <t>Each wheat makes 14 flour, so you don't need a crazy amount of wheat to GM this. There's a perk that makes the flour mill process twice as fast. Probably don't buy it unless you're rich or want to MM flour.</t>
  </si>
  <si>
    <t>Fluorifish</t>
  </si>
  <si>
    <t>Medium speed Vast Ocean fish. Much quicker than octopus or squid.</t>
  </si>
  <si>
    <t>QED Cell</t>
  </si>
  <si>
    <t>Flying Machine</t>
  </si>
  <si>
    <t>206</t>
  </si>
  <si>
    <t>Sunfish</t>
  </si>
  <si>
    <t>One of the most expensive crafts in the game, even moreso than .</t>
  </si>
  <si>
    <t>Flywheel</t>
  </si>
  <si>
    <t>Hot Potato</t>
  </si>
  <si>
    <t>are quite limited and/or costly, so GM will be a long road. Mastery is still very rough, but doable with time. Steelworks also occassionally produces these.</t>
  </si>
  <si>
    <t>251</t>
  </si>
  <si>
    <t>Frost Shield</t>
  </si>
  <si>
    <t>Purple Butterfly Fish</t>
  </si>
  <si>
    <t>Requires , which is an SR from Glacier Lake, or the Spotted Seal pet. Not practical to work on GM, or even mastery really.</t>
  </si>
  <si>
    <t>Frosteye</t>
  </si>
  <si>
    <t>274</t>
  </si>
  <si>
    <t>A quick and painless Glacier Lake mastery. Should be the first or second you get once unlocking the zone.</t>
  </si>
  <si>
    <t>Frozen Bones</t>
  </si>
  <si>
    <t>Fishing, Event</t>
  </si>
  <si>
    <t>Runestone 10</t>
  </si>
  <si>
    <t>Frozen Book</t>
  </si>
  <si>
    <t>Frozen Starfish</t>
  </si>
  <si>
    <t>Fruit Punch</t>
  </si>
  <si>
    <t>254</t>
  </si>
  <si>
    <t>Green Butterfly</t>
  </si>
  <si>
    <t>Mastery and GM are both very expensive, and very not necessary. FP has little use, so working on this is purely to flex.</t>
  </si>
  <si>
    <t>Garnet</t>
  </si>
  <si>
    <t>222</t>
  </si>
  <si>
    <t>You should be crafting these as you explore Whispering Creek for  and levels. You really want to craft  if you can, but sometimes the paste need is too high, in which case you can just sell.</t>
  </si>
  <si>
    <t>Goldfin</t>
  </si>
  <si>
    <t>Garnet Ring</t>
  </si>
  <si>
    <t>211</t>
  </si>
  <si>
    <t>Try to make these when exploring Whispering Creek for  and xp. They sell quite nicely.</t>
  </si>
  <si>
    <t>Giant Squid</t>
  </si>
  <si>
    <t>Runestone 07</t>
  </si>
  <si>
    <t>Green Barracuda</t>
  </si>
  <si>
    <t>Slow Vast Ocean GM... But at the end of the day it's still just tossing nets, so low effort.</t>
  </si>
  <si>
    <t>239</t>
  </si>
  <si>
    <t>You don't need to worry about focusing bottles specifically, you will naturally GM them by crafting daily juices and working on</t>
  </si>
  <si>
    <t>Gold Flier</t>
  </si>
  <si>
    <t>Starfish</t>
  </si>
  <si>
    <t>225</t>
  </si>
  <si>
    <t>You will naturally master these while working on other GMs/daily production. Glass.</t>
  </si>
  <si>
    <t>Spiky Bracelet</t>
  </si>
  <si>
    <t>Glassback</t>
  </si>
  <si>
    <t>Quick Glacier Lake mastery.</t>
  </si>
  <si>
    <t>Globber</t>
  </si>
  <si>
    <t>216</t>
  </si>
  <si>
    <t>Purple Shirt</t>
  </si>
  <si>
    <t>A medium speed Lake Tempest/Crystal River fish, and you can suppliment progress a tiny bit with  from the Small Cave.</t>
  </si>
  <si>
    <t>Gold Carrot</t>
  </si>
  <si>
    <t>Gold Sea Bass</t>
  </si>
  <si>
    <t>Mastery will take a bit, but isn't that bad with  and gold seeds from quests. GM will be pretty rough unless you have cookies to boost harvest amount.</t>
  </si>
  <si>
    <t>Goldray</t>
  </si>
  <si>
    <t>Gold Catfish</t>
  </si>
  <si>
    <t>Gold Coral</t>
  </si>
  <si>
    <t>Gold Cucumber</t>
  </si>
  <si>
    <t>Grown from , if you have them, or a rare chance from . Also you can get these from  which is from fishing at the Forest Pond. This is the easiest gold crop because of this.</t>
  </si>
  <si>
    <t>Mulberry Snapper</t>
  </si>
  <si>
    <t>Gold Drum</t>
  </si>
  <si>
    <t>White Shirt</t>
  </si>
  <si>
    <t>Gold Eggplant</t>
  </si>
  <si>
    <t>229</t>
  </si>
  <si>
    <t>Green Shirt</t>
  </si>
  <si>
    <t>Green Chromis</t>
  </si>
  <si>
    <t>Gold Jelly</t>
  </si>
  <si>
    <t>230</t>
  </si>
  <si>
    <t>Gold Peas</t>
  </si>
  <si>
    <t>Blue Shirt</t>
  </si>
  <si>
    <t>280</t>
  </si>
  <si>
    <t>White Parchment</t>
  </si>
  <si>
    <t>Gold Peppers</t>
  </si>
  <si>
    <t>Runestone 11</t>
  </si>
  <si>
    <t>232</t>
  </si>
  <si>
    <t>Gold Sea Crest</t>
  </si>
  <si>
    <t>Gold Trout</t>
  </si>
  <si>
    <t>Sand</t>
  </si>
  <si>
    <t>Goldgill</t>
  </si>
  <si>
    <t>Goldjack</t>
  </si>
  <si>
    <t>Shrimp-a-Plenty</t>
  </si>
  <si>
    <t>231</t>
  </si>
  <si>
    <t>Grape Juice</t>
  </si>
  <si>
    <t>Crafting, Locksmith</t>
  </si>
  <si>
    <t>Takes a lot of grapes, but it's semi-farmable via  from Highland Hills.</t>
  </si>
  <si>
    <t>Green Jellyfish</t>
  </si>
  <si>
    <t>Fast Pirate's Cove mastery.</t>
  </si>
  <si>
    <t>210</t>
  </si>
  <si>
    <t>Quick Small Island mastery. You can mail these to Geist for friendship xp.</t>
  </si>
  <si>
    <t>Jumbo Fish</t>
  </si>
  <si>
    <t>209</t>
  </si>
  <si>
    <t>Green Cloak</t>
  </si>
  <si>
    <t>Annoying to GM, because it takes  to craft. But with all of the  perks and the T150 artifact you can grow quite a bit in a day and get some solid progress. You can also get them via  from fishing in Pirate's Cove.</t>
  </si>
  <si>
    <t>Green Diary</t>
  </si>
  <si>
    <t>233</t>
  </si>
  <si>
    <t>Spooky Scarecrow</t>
  </si>
  <si>
    <t>If you take some time in Highland Hills you can work on both green/purple parchments and diaries. You'll just need to get some extra paste and feathers occassionally to keep up, but it's relatively low effort and fairly quick.</t>
  </si>
  <si>
    <t>Green Dye</t>
  </si>
  <si>
    <t>Pretty cheap and quick. Do your best to turn these into  or , or if you have the rest of the resources .</t>
  </si>
  <si>
    <t>241</t>
  </si>
  <si>
    <t>Runestone 15</t>
  </si>
  <si>
    <t>Orcafish</t>
  </si>
  <si>
    <t>Green Parchment</t>
  </si>
  <si>
    <t>234</t>
  </si>
  <si>
    <t>Very cheap, very quick. Turn these into diaries please.</t>
  </si>
  <si>
    <t>Green Scarf</t>
  </si>
  <si>
    <t>Runestone 19</t>
  </si>
  <si>
    <t>Pretty cheap and low effort. If you wait for passive  into  into  you don't need to explore much.</t>
  </si>
  <si>
    <t>224</t>
  </si>
  <si>
    <t>Green Shield</t>
  </si>
  <si>
    <t>Pretty cheap and low effort. If you turn passive  into  into  you don't need to explore much.</t>
  </si>
  <si>
    <t>Green Top Hat</t>
  </si>
  <si>
    <t>Crafting, Event</t>
  </si>
  <si>
    <t>Green Twine</t>
  </si>
  <si>
    <t>242</t>
  </si>
  <si>
    <t>Speckled Grouper</t>
  </si>
  <si>
    <t>Hammer</t>
  </si>
  <si>
    <t>Pretty much the cheapest  mastery. Do your best to craft these into  or  as you go, or the Exchange Center trade for . If you just want to knock out a quick GM though, they're cheap enough to make later that selling shouldn't set you back much.</t>
  </si>
  <si>
    <t>Handsaw</t>
  </si>
  <si>
    <t>Heart Necklace</t>
  </si>
  <si>
    <t>256</t>
  </si>
  <si>
    <t>Hickory Omelette</t>
  </si>
  <si>
    <t>GM of this is definitely possible, it will just take some time and a LOT of trips to the forest for .</t>
  </si>
  <si>
    <t>Hops</t>
  </si>
  <si>
    <t>Glass Eyes</t>
  </si>
  <si>
    <t>It grows pretty quick after you unlock the first Tower artifact, but there's not much to do with it after you've grown it. You can send it to Beatrix, George, or Vincent for some friendship xp.</t>
  </si>
  <si>
    <t>253</t>
  </si>
  <si>
    <t>Horn Canteen</t>
  </si>
  <si>
    <t>223</t>
  </si>
  <si>
    <t>Great to work on if you're exploring Black Rock Canyon for  or . If you wait for passive  even GM is pretty cheap.</t>
  </si>
  <si>
    <t>Brown Cloak</t>
  </si>
  <si>
    <t>Horseshoe</t>
  </si>
  <si>
    <t>A quick  mastery. Can by done completely passive through Quarry/Craftworks if you want. These sell for decent silver.</t>
  </si>
  <si>
    <t>Stingray</t>
  </si>
  <si>
    <t>205</t>
  </si>
  <si>
    <t>Event, Farming</t>
  </si>
  <si>
    <t>Neigh</t>
  </si>
  <si>
    <t>Hourglass</t>
  </si>
  <si>
    <t>Another paste mastery, but it's actually not that bad with  from Jundland Desert. I personally would explore Forest for the  and  needed.</t>
  </si>
  <si>
    <t>207</t>
  </si>
  <si>
    <t>Red Starfish</t>
  </si>
  <si>
    <t>Ice Shark</t>
  </si>
  <si>
    <t>Mayonnaise</t>
  </si>
  <si>
    <t>The slowest Glacier Lake mastery, but still super fast with how much time you'll spend there for silver.</t>
  </si>
  <si>
    <t>Iced Tea</t>
  </si>
  <si>
    <t>Pretty slow mastery/GM. You really shouldn't need a lot of tea in your daily play, so selling is probably okay. Make sure you're working on other CPR masteries like  and something with  so you're not wasting resources.</t>
  </si>
  <si>
    <t>Unrefined Sugar</t>
  </si>
  <si>
    <t>Jellyfish</t>
  </si>
  <si>
    <t>217</t>
  </si>
  <si>
    <t>Inferno Sphere</t>
  </si>
  <si>
    <t>Crafting, Pets</t>
  </si>
  <si>
    <t>Definitely try to craft these with mastery bonuses on,  and and event bonus if possible. Also do your best to sell these during events, especially with IOTD bonus an . Production is almost entirely trhough pets, so will be very slow.</t>
  </si>
  <si>
    <t>Iron Cup</t>
  </si>
  <si>
    <t>221</t>
  </si>
  <si>
    <t>Redgill</t>
  </si>
  <si>
    <t>Very very cheap to craft. Send these to Lorn for friendship xp. Very reasonable MM as well, or a cheap item to manually craft for the Grand Artisan merit badge.</t>
  </si>
  <si>
    <t>Holiday Wreath</t>
  </si>
  <si>
    <t>King Apple</t>
  </si>
  <si>
    <t>Very cheap, very important for many other crafts. I would definitely recommend putting this in your craftworks after you unlock a few slots.</t>
  </si>
  <si>
    <t>Jack-o-lantern</t>
  </si>
  <si>
    <t>Jade</t>
  </si>
  <si>
    <t>243</t>
  </si>
  <si>
    <t>Pearl</t>
  </si>
  <si>
    <t>Locksmith</t>
  </si>
  <si>
    <t>Please do not craft Jade. Unpolished Jade.</t>
  </si>
  <si>
    <t>Quandary Chowder</t>
  </si>
  <si>
    <t>Jade Charm</t>
  </si>
  <si>
    <t>278</t>
  </si>
  <si>
    <t>Piñata Whop Stick</t>
  </si>
  <si>
    <t>Definitely try to craft these with mastery bonuses on,  and an event bonus if possible. Also do your best to sell these during events, especially with IOTD bonus an . Production is almost entirely trhough pets, so will be very slow.</t>
  </si>
  <si>
    <t>Slower fishing mastery, but still very reasonable.</t>
  </si>
  <si>
    <t>228</t>
  </si>
  <si>
    <t>You should be fishing plenty in Pirate's Cove for silver while you work on leveling and unlocking Glacier Lake and tower levels.</t>
  </si>
  <si>
    <t>Kill Switch</t>
  </si>
  <si>
    <t>Runestone 01</t>
  </si>
  <si>
    <t>The cheapest  component, if that counts for anything. Easy enough you shouldn't worry too much about crafting these up and selling if you just want to focus GM and not spend your entire life savings and time making engines.</t>
  </si>
  <si>
    <t>235</t>
  </si>
  <si>
    <t>Ladder</t>
  </si>
  <si>
    <t>You can make these completely from passive production.</t>
  </si>
  <si>
    <t>Shinefish</t>
  </si>
  <si>
    <t>Great for leveling your crafting skill (if you need xp, make sure you manually craft, no craftworks) and for silver.</t>
  </si>
  <si>
    <t>Large Net</t>
  </si>
  <si>
    <t>212</t>
  </si>
  <si>
    <t>Daily production from Raptor Pen, exploring Forest, and quests are your friend.  are life.</t>
  </si>
  <si>
    <t>Easy fish from multiple locations.</t>
  </si>
  <si>
    <t>Lava Sphere</t>
  </si>
  <si>
    <t>264</t>
  </si>
  <si>
    <t>Red Shirt</t>
  </si>
  <si>
    <t>Byproduct of exploring the forest for nets, and also used in many other masteries. I would recommend that you don't kill your cows as it reduces your  production.</t>
  </si>
  <si>
    <t>Leather Bag</t>
  </si>
  <si>
    <t>Pretty easy and cheap. I would reccomend crafting these into  so you don't have to come back and make more. Also purple ones sell for good silver.</t>
  </si>
  <si>
    <t>Leather Belt</t>
  </si>
  <si>
    <t>Runestone 14</t>
  </si>
  <si>
    <t>It uses a good amoutn of , but it's relatively simple overall. Great for knocking out a few masteries at a time if you do it along with its components.</t>
  </si>
  <si>
    <t>Leather Diary</t>
  </si>
  <si>
    <t>266</t>
  </si>
  <si>
    <t>The easiest diary, and the easiest to get rid of. Send these to Mariya for friendship xp.</t>
  </si>
  <si>
    <t>Runestone 08</t>
  </si>
  <si>
    <t>Leather Waterskin</t>
  </si>
  <si>
    <t>Leek</t>
  </si>
  <si>
    <t>The slowest growing mailable crop. Because of that it's easy to avoid growing these and just buy. I'd recommend growing them yourself though. They have a decent grow length where you can plant them, do a few things, and come back and reset. Also useful for cooking.</t>
  </si>
  <si>
    <t>Lemon Quartz Ring</t>
  </si>
  <si>
    <t>268</t>
  </si>
  <si>
    <t>Pretty easy and cheap. You get all the materials needed from exploring in Cane Pole Ridge, you'll just need to top up on paste every once in a while.</t>
  </si>
  <si>
    <t>Frozen Skull</t>
  </si>
  <si>
    <t>You will get this over time from crafting your daily fruits into juices, as well as some quests, potentially the T80 perk, and Wheel of Borgen. I don't think it's necessary to 'actively' work on this.</t>
  </si>
  <si>
    <t>Linked Lantern</t>
  </si>
  <si>
    <t>Looking Glass</t>
  </si>
  <si>
    <t>Magus Hat</t>
  </si>
  <si>
    <t>Quick Board/Glass mastery. Great to work on with glass from Ember Lagoon, or while exploring CPR.</t>
  </si>
  <si>
    <t>Machine Press</t>
  </si>
  <si>
    <t>247</t>
  </si>
  <si>
    <t>One of the friendlier JD crafts. You'll need lots for all the  needed for other masteries.</t>
  </si>
  <si>
    <t>Black Shirt</t>
  </si>
  <si>
    <t>Quick fishy fish gm.</t>
  </si>
  <si>
    <t>Magicite</t>
  </si>
  <si>
    <t>Marlin</t>
  </si>
  <si>
    <t>Crafting, Exploring</t>
  </si>
  <si>
    <t>Starts out pretty slow, but before you know it this will be GMed. EL is a great place to explore and you can work on this via exploring directly, or crafting up .</t>
  </si>
  <si>
    <t>Runestone 13</t>
  </si>
  <si>
    <t>Magnifying Glass</t>
  </si>
  <si>
    <t>226</t>
  </si>
  <si>
    <t>Pretty quick board/glass mastery, also sells for decent silver early on. Great to work on alongside  in CPR.</t>
  </si>
  <si>
    <t>Yellow Butterfly</t>
  </si>
  <si>
    <t>Reasonable fish mastery that you can work on from both Vast Ocean and Emerald Beach.</t>
  </si>
  <si>
    <t>Metal Spool</t>
  </si>
  <si>
    <t>Seashell Necklace</t>
  </si>
  <si>
    <t>Easy JD mastery. Ideally you want to turn these into , but copper is way harder to get than other JD mats.</t>
  </si>
  <si>
    <t>Runestone 06</t>
  </si>
  <si>
    <t>MIAB</t>
  </si>
  <si>
    <t>Puffer</t>
  </si>
  <si>
    <t>Frozen Feather</t>
  </si>
  <si>
    <t>Quick Pirate Cove mastery. Very easy once you unlock the zone, and great for silver.</t>
  </si>
  <si>
    <t>Exploring</t>
  </si>
  <si>
    <t>You should be exploring forest all the time for . But they also come from plenty of other zones. I would not recommend growing these.</t>
  </si>
  <si>
    <t>Runestone 09</t>
  </si>
  <si>
    <t>Paste is the base for many other crafts. It will quickly become the root of all your troubles. Luckily you get mushrroms from exploring multiple zones. You will MM paste with multiple GMs that use it still not finished.</t>
  </si>
  <si>
    <t>Mushroom Stew</t>
  </si>
  <si>
    <t>236</t>
  </si>
  <si>
    <t>A slower cooking meal, which means you get more mastery. The drawback is that it requires lots of resources, but you will definitely want to cook or trade for a bunch of this as it helps with other masteries. If you're going to work towards GM, I'd reccommend waiting until you have the T120 perk, which reduces the amount of ingredients useed in cooking.</t>
  </si>
  <si>
    <t>Mussel</t>
  </si>
  <si>
    <t>Orange Shirt</t>
  </si>
  <si>
    <t>A very quick Pirate Cove mastery. You'll be fishing there a lot while leaving up and earning silver for tower, so this will come naturally before you know it.</t>
  </si>
  <si>
    <t>Mystic Ring</t>
  </si>
  <si>
    <t>The most annoying ring, because it takes 2 different gems, and 3x . Still fairly easy compared to some masteries though.</t>
  </si>
  <si>
    <t>Runestone 17</t>
  </si>
  <si>
    <t>Nailed Board</t>
  </si>
  <si>
    <t>Mastery doesn't get easier than this. Can be done passively.</t>
  </si>
  <si>
    <t>GM will taek a long time, but this is one of the cheaper meals to make. It's mostly crops that can be grown instantly with .</t>
  </si>
  <si>
    <t>Octopus</t>
  </si>
  <si>
    <t>A slower Vast Ocean mastery, but at the end of the day it boils down to just using a lot of nets, so not very hard.</t>
  </si>
  <si>
    <t>Onion</t>
  </si>
  <si>
    <t>Veggie Juice</t>
  </si>
  <si>
    <t>You will need a lot of these for cooking, but it still takes a while to GM them.</t>
  </si>
  <si>
    <t>Quick cooking meal, which means little mastery from tasting. Also requires a very large amount of , so even regular mastery will take a long time, GM will take forever.</t>
  </si>
  <si>
    <t>289</t>
  </si>
  <si>
    <t>Wine</t>
  </si>
  <si>
    <t>Another Pirate's Cove mastery. Quick and painless.</t>
  </si>
  <si>
    <t>Over the Moon</t>
  </si>
  <si>
    <t>238</t>
  </si>
  <si>
    <t>Cheaper than some meals (no  ), but the short cook time means less mastery per meal.</t>
  </si>
  <si>
    <t>Pair of Boots</t>
  </si>
  <si>
    <t>Power Monitor</t>
  </si>
  <si>
    <t>Requires 2  to craft, each of qhich requires a , so these are very very expensive to make. Best to sacrifice them at the Temple.</t>
  </si>
  <si>
    <t>283</t>
  </si>
  <si>
    <t>Yarn</t>
  </si>
  <si>
    <t>Spiked Shell</t>
  </si>
  <si>
    <t>Given the limited nature of peaches, GM for this isn't very viable at this time.</t>
  </si>
  <si>
    <t>Pear Grease</t>
  </si>
  <si>
    <t>Like most JD crafts, this will take a while. It's not very complex, it just needs lots of exploring in Jundland for all the .</t>
  </si>
  <si>
    <t>Runestone 18</t>
  </si>
  <si>
    <t>Shimmer Topaz</t>
  </si>
  <si>
    <t>Very easy GM. You will get progress on this from fishing in Emerald Beach, or just opening Large Chest 01 for  or other gems.</t>
  </si>
  <si>
    <t>244</t>
  </si>
  <si>
    <t>Pearl Necklace</t>
  </si>
  <si>
    <t>Ruby</t>
  </si>
  <si>
    <t>Pretty much just  and some . Easy, and great to work on while opening chests for AC... If you can keep up with the .</t>
  </si>
  <si>
    <t>Peas</t>
  </si>
  <si>
    <t>Quick crop that can be grown instantly with . Can do these any time, but I'd recommed waiting until they are the CC item, or you can send them to Lorn or Holger</t>
  </si>
  <si>
    <t>Peppers</t>
  </si>
  <si>
    <t>The quickest growing crop. Gm is technically very quick, but requires constant monitoring to be the most effective. Alternatively a few uses of  will get this done super quick.</t>
  </si>
  <si>
    <t>Seahorse</t>
  </si>
  <si>
    <t>Pie Pan</t>
  </si>
  <si>
    <t>Runestone 05</t>
  </si>
  <si>
    <t>240</t>
  </si>
  <si>
    <t>Requires , which will take a while. Over 30k are needed for quests, which is a good chunk of mastery.</t>
  </si>
  <si>
    <t>257</t>
  </si>
  <si>
    <t>Pinata Whop Stick</t>
  </si>
  <si>
    <t>Runestone 04</t>
  </si>
  <si>
    <t>Ruby Fish</t>
  </si>
  <si>
    <t>Pine Board</t>
  </si>
  <si>
    <t>Pine Tree</t>
  </si>
  <si>
    <t>237</t>
  </si>
  <si>
    <t>Slow enough crop that you shouldn't feel bad about using  on them. In the past they've been needed a lot for the December event (Crafting  and  ) and the winter 'season' (Small chance of  when harvesting), so if that time of year is coming up, hold off on GM for then.</t>
  </si>
  <si>
    <t>Pitchfork</t>
  </si>
  <si>
    <t>245</t>
  </si>
  <si>
    <t>Runestone 12</t>
  </si>
  <si>
    <t>Looks harder than it is, honestly.</t>
  </si>
  <si>
    <t>Quick gm once you unlock Large Island.</t>
  </si>
  <si>
    <t>Polished Boot</t>
  </si>
  <si>
    <t>Requires  which is already very costly to make. Make sure you're crafting these up into .</t>
  </si>
  <si>
    <t>Potato</t>
  </si>
  <si>
    <t>270</t>
  </si>
  <si>
    <t>Honestly, more people should have this GMed than actually do. It's a fairly fast crop once you have the T10 perk, and you can get a lot from opening  from the forest pond. Sacrifice them at the Temple, or send to Holger for friendship xp.</t>
  </si>
  <si>
    <t>Potato Battery</t>
  </si>
  <si>
    <t>The biggest hold up is exploring JD for  to make . You can grow the potatoes or fish for them (via  ) in the Forest Pond. You'll need 30k of these for the COI questline, so plan accordingly.</t>
  </si>
  <si>
    <t>Ths craft would be pretty easy if not for .</t>
  </si>
  <si>
    <t>A medium speed Emerald Beach mastery. Also a cool emblem that some notable community members use.</t>
  </si>
  <si>
    <t>Grand Piano</t>
  </si>
  <si>
    <t>Pumpkin</t>
  </si>
  <si>
    <t>Honestly this rating is partially just based on the fact that you don't really ever need a large amount of pumpkins for anything. They have a long enough grow time that  makes sense to grow them, but it would only be for mastery. Most other crops are needed more for quests or crafting, or season events.</t>
  </si>
  <si>
    <t>Purple Bag</t>
  </si>
  <si>
    <t>Medium speed mastery, good for silver. Can make even more if you explore forest for the leather and wait for passive / to come in.</t>
  </si>
  <si>
    <t>246</t>
  </si>
  <si>
    <t>Very quick and easy PC fish.</t>
  </si>
  <si>
    <t>Purple Diary</t>
  </si>
  <si>
    <t>Purple Dye</t>
  </si>
  <si>
    <t>Needs lots of , but it's easy enough. Use it to make  and .</t>
  </si>
  <si>
    <t>Frozen Peas</t>
  </si>
  <si>
    <t>Purple Parchment</t>
  </si>
  <si>
    <t>Pretty easy GM. A step on the path to diary GMs while exploring HH.</t>
  </si>
  <si>
    <t>Purple Twine</t>
  </si>
  <si>
    <t>Ship Mast</t>
  </si>
  <si>
    <t>Event</t>
  </si>
  <si>
    <t>Resource-wise, one of the more expensive cooking GMs. The cook time is not long enough to get a lot of tasting mastery, and it requires both  and  to cook.</t>
  </si>
  <si>
    <t>Radish</t>
  </si>
  <si>
    <t>Fast enough that using  or cookies doesn't make sense, but slow enough that GM will take a few weeks probably.</t>
  </si>
  <si>
    <t>Red Diamond Fish</t>
  </si>
  <si>
    <t>Red Berry Pie</t>
  </si>
  <si>
    <t>Long cook time, which means tasting is really effective. The  cost is pretty high, so make sure you're working on other WC masteries when you explore so you're not voiding.</t>
  </si>
  <si>
    <t>Pine Shelf</t>
  </si>
  <si>
    <t>Event, Fishing</t>
  </si>
  <si>
    <t>Red Diary</t>
  </si>
  <si>
    <t>Slap two pieces of paper together with some mashed mushies and bang, you got a book!</t>
  </si>
  <si>
    <t>Red Dye</t>
  </si>
  <si>
    <t>Pretty simple WC mastery. I would turn them into  first, then  as you work on oak masteries, then back to  for the silver.</t>
  </si>
  <si>
    <t>290</t>
  </si>
  <si>
    <t>Red Parchment</t>
  </si>
  <si>
    <t>Slightly harder than , and less uses. But it's easy.</t>
  </si>
  <si>
    <t>Red Shield</t>
  </si>
  <si>
    <t>Great for silver!</t>
  </si>
  <si>
    <t>250</t>
  </si>
  <si>
    <t>A quicker Emerald Beach mastery. Nothing fancy, just lots of  and .</t>
  </si>
  <si>
    <t>Red Trunk</t>
  </si>
  <si>
    <t>Over The Moon</t>
  </si>
  <si>
    <t>Uses a good bit of resources, but still fairly easy if you wait for passive . Sells for okay silver, but in general  is better profit for mostly the same materials.</t>
  </si>
  <si>
    <t>Red Twine</t>
  </si>
  <si>
    <t>Medium level craft. Good way to use up  from WC after finishing , without the heavy  cost of .</t>
  </si>
  <si>
    <t>275</t>
  </si>
  <si>
    <t>Slower Minerva fish, but still quick and painless.</t>
  </si>
  <si>
    <t>Rice</t>
  </si>
  <si>
    <t>Sea Pincher Special</t>
  </si>
  <si>
    <t>Only viable way to work on this is daily . Make sure you have  active, and maybe even some cookies. Sell extras to avoid voiding, or you can use a bit in cooking (  ).</t>
  </si>
  <si>
    <t>You will live and breathe  before long.</t>
  </si>
  <si>
    <t>Opening  for Borgen shop and the wheel will make this mastery go quickly. Craft into rings if you can afford the paste.</t>
  </si>
  <si>
    <t>Sail Cloth</t>
  </si>
  <si>
    <t>You should be doing plenty of fishing in the Large Island for silver, so this should come very quickly.</t>
  </si>
  <si>
    <t>You can get these in both Vast Ocean and Emerald Beach, so you'll get it pretty quick if you're working on other fishing masteries.</t>
  </si>
  <si>
    <t>Ruby Ring</t>
  </si>
  <si>
    <t>Easy ring mastery. Great to work on during Borgen days.</t>
  </si>
  <si>
    <t>Explore</t>
  </si>
  <si>
    <t>Runestone 02</t>
  </si>
  <si>
    <t>Sea Dragon</t>
  </si>
  <si>
    <t>Runestone 03</t>
  </si>
  <si>
    <t>281</t>
  </si>
  <si>
    <t>Step Ladder</t>
  </si>
  <si>
    <t>288</t>
  </si>
  <si>
    <t>296</t>
  </si>
  <si>
    <t>Yellow Shirt</t>
  </si>
  <si>
    <t>Salt</t>
  </si>
  <si>
    <t>Slower mastery to start, but you'll need a bunch for quests and cooking. At some point you may start voiding it if you're using  to get .</t>
  </si>
  <si>
    <t>Not worth working on until you fully unlock Jundland Desert. It is super fast there.</t>
  </si>
  <si>
    <t>Scissors</t>
  </si>
  <si>
    <t>279</t>
  </si>
  <si>
    <t>After unlocking Steelworks, you can produce these passively via Craftworks. Speed will be based on your production, how often you sell, and whether you dedicate time to actively crafting them. Overall pretty cheap to make though.</t>
  </si>
  <si>
    <t>293</t>
  </si>
  <si>
    <t>Another quick and painless Large Island gm.</t>
  </si>
  <si>
    <t>Sea Crest</t>
  </si>
  <si>
    <t>Another Glacier Lake fish. Should come shortly after unlocking the zone.</t>
  </si>
  <si>
    <t>Very very hard GM. You several hundred thousand LN to GM this.</t>
  </si>
  <si>
    <t>Longer cook time, so you will get more mastery per taste. The biggest draw back is the  needed to cook it.</t>
  </si>
  <si>
    <t>Slower gm, but relatively easy. Just keep dropping nets in Emerald Beach.</t>
  </si>
  <si>
    <t>Seaweed</t>
  </si>
  <si>
    <t>276</t>
  </si>
  <si>
    <t>Very slow, but easier than the likes of  or .</t>
  </si>
  <si>
    <t>Seeker</t>
  </si>
  <si>
    <t>After unlocking Glacier Lake, this will come very quickly.</t>
  </si>
  <si>
    <t>Fishing at Large Island for silver to progress and upgrade production buildings will make this come naturally.</t>
  </si>
  <si>
    <t>Shimmer Ring</t>
  </si>
  <si>
    <t>272</t>
  </si>
  <si>
    <t>If you've got  it's super quick and easy while opening . (Good for borgen days, or spinning the wheel).</t>
  </si>
  <si>
    <t>Used to make  from . I don't think you ever need to focus on this mastery, it should just happen over time.</t>
  </si>
  <si>
    <t>213</t>
  </si>
  <si>
    <t>You can craft this, but you will most likely get GM and more just from opening .</t>
  </si>
  <si>
    <t>214</t>
  </si>
  <si>
    <t>Propeller Hat</t>
  </si>
  <si>
    <t>A super cool craft! But also very impractical to GM. Just think of this as a nice place to toss some  if you explore in the Small Cave a lot.</t>
  </si>
  <si>
    <t>Steel Vise</t>
  </si>
  <si>
    <t>Shovel</t>
  </si>
  <si>
    <t>218</t>
  </si>
  <si>
    <t>Nice and easy wood, mushroom, and stone craft. Can send to Ric Ryph for some friendship xp, or wait til a valid CC day.</t>
  </si>
  <si>
    <t>Crown of Clover</t>
  </si>
  <si>
    <t>255</t>
  </si>
  <si>
    <t>Quick Vast Ocean mastery. Send these to Lorn for friendship xp.</t>
  </si>
  <si>
    <t>Oak Table</t>
  </si>
  <si>
    <t>258</t>
  </si>
  <si>
    <t>Another long cooking GM. It needs a good bit of  per meal, and you don't get a ton of mastery per taste.</t>
  </si>
  <si>
    <t>This is one of the easiest fish masteries. You will probably MM this while working on some other VO gms.</t>
  </si>
  <si>
    <t>252</t>
  </si>
  <si>
    <t>The fastest Small Island gm by a longshot.</t>
  </si>
  <si>
    <t>Snow Globe</t>
  </si>
  <si>
    <t>Snowman</t>
  </si>
  <si>
    <t>Stone Jelly</t>
  </si>
  <si>
    <t>Spool of Copper</t>
  </si>
  <si>
    <t>262</t>
  </si>
  <si>
    <t>You should GM this pretty quickly after unlocking Pirate's Cove.</t>
  </si>
  <si>
    <t>Currently the hardest fishing mastery. You will need many thousands of LN to even master these from fishing.</t>
  </si>
  <si>
    <t>Crystal Pickaxe</t>
  </si>
  <si>
    <t>263</t>
  </si>
  <si>
    <t>Unlike its cousin , this is a very easy Large Island mastery. GM will come naturally as you fish for xp and silver.</t>
  </si>
  <si>
    <t>is the biggest hold up for most JD crafts. With existing quests you will get a lot of progress on this mastery, but it will be slow and expensive.</t>
  </si>
  <si>
    <t>Spoon</t>
  </si>
  <si>
    <t>Wooden Shield</t>
  </si>
  <si>
    <t>A bit costly to explore for all the  you will need, but luckily, if you wait for passive , the Small Cave holds all the rest of the resources needed, so you can focus exploring there.</t>
  </si>
  <si>
    <t>248</t>
  </si>
  <si>
    <t>White Twine</t>
  </si>
  <si>
    <t>Emerald Beach has lots of masteries, and this is one of the quicker ones.</t>
  </si>
  <si>
    <t>Steelworks</t>
  </si>
  <si>
    <t>Once you unlock Steelworks this will start coming pretty quickly. You will need a goof bit for other masteries, like ((Scissor)), , , and others.</t>
  </si>
  <si>
    <t>Steel Buckle</t>
  </si>
  <si>
    <t>Pretty cheap. Great to make while working on ((hammer mastery)), and always turn these into  if you can. There's also a decent amount needed for quests.</t>
  </si>
  <si>
    <t>Steel Plate</t>
  </si>
  <si>
    <t>Needs  and , neither of which is really fun to get. But more reaosnable number than some other things. Plenty of items to craft these up into while working on GM.</t>
  </si>
  <si>
    <t>Gazebo</t>
  </si>
  <si>
    <t>Pretty cheap if you can generate enough  psasively. You'll need a bunch of these for quests, and you need them to make , which is also needed for quests. When you start to need these I definitely recommend upgrading your steelworks.</t>
  </si>
  <si>
    <t>Once you unlock Steelworks you will start getting passive progress every hour. Upgrading steelworks is expensive, so if you may need to actively work on these. Turning them into  is a great profit.</t>
  </si>
  <si>
    <t>291</t>
  </si>
  <si>
    <t>Requires a good bit of , which ends up being a sticking point if you're trying to work on other JD-ish masteries, like  or . But overall not super expensive.</t>
  </si>
  <si>
    <t>Fire Ant Farm</t>
  </si>
  <si>
    <t>Watermelon</t>
  </si>
  <si>
    <t>Basic Pillow</t>
  </si>
  <si>
    <t>Another fishing mastery that can be worked on in both Emerald Beach and Vast Ocean. It's slower than most in either zone, but working on it from both will get it fairly quickly. Send these to Geist for some friendship xp.</t>
  </si>
  <si>
    <t>Frozen Coin</t>
  </si>
  <si>
    <t>285</t>
  </si>
  <si>
    <t>Another quick GL mastery once you've unlocked the zone.</t>
  </si>
  <si>
    <t>Sturdy Bow</t>
  </si>
  <si>
    <t>Great use for  from grinding WC, but it needs , , AND , which are all individual sticking points when doing a lot of exploring and crafting. Good for crafting xp and selling for silver as well.</t>
  </si>
  <si>
    <t>Sturdy Box</t>
  </si>
  <si>
    <t>Just needs a lot of wood/boards/planks. You can do this fully from passive production with craftworks.</t>
  </si>
  <si>
    <t>249</t>
  </si>
  <si>
    <t>You should definitely have some progress on these by the time you start caring about masteries. Sawmill Silver. They're still a great way to turn passive production into silver at any point in the game.</t>
  </si>
  <si>
    <t>Sturdy Sword</t>
  </si>
  <si>
    <t>Using  and  from exploring the forest and passive  this goes pretty quick, and costs very little. Can sell or donate to a raptor in rfc.</t>
  </si>
  <si>
    <t>294</t>
  </si>
  <si>
    <t>Super quick Crystal River mastery. Nothing special about them though.</t>
  </si>
  <si>
    <t>Sunflower</t>
  </si>
  <si>
    <t>With  and  this goes pretty quick, you'll just need to wait for your Onion pet to bring enough seeds. Don't forget to use a  for great mastery prgress each harvest.</t>
  </si>
  <si>
    <t>Sunflower Oil</t>
  </si>
  <si>
    <t>With  and  and even some cookies maybe, you can get the  in a reasonable time. It's still quite a bit though.</t>
  </si>
  <si>
    <t>Bamboo Fence</t>
  </si>
  <si>
    <t>The fastest Large Island mastery. Doesn't really look like a  though to me.</t>
  </si>
  <si>
    <t>Toilet Paper</t>
  </si>
  <si>
    <t>Tomato</t>
  </si>
  <si>
    <t>Ugly Buddy Sweater</t>
  </si>
  <si>
    <t>See note for leeks.</t>
  </si>
  <si>
    <t>Wooden Box</t>
  </si>
  <si>
    <t>The highest drop rate fish in the entire game. It's worth it to sell in Minerva if you can remember.</t>
  </si>
  <si>
    <t>Treasure Chest</t>
  </si>
  <si>
    <t>Bamboo Chair</t>
  </si>
  <si>
    <t>Full wood mastery, can be done entirely from passive production and craftworks.</t>
  </si>
  <si>
    <t>Trout Farm, Fishing</t>
  </si>
  <si>
    <t>287</t>
  </si>
  <si>
    <t>You can fish for these, or upgrade your trout farm a bit and bask in the glorious free mastery every day at reset.</t>
  </si>
  <si>
    <t>Very easy mastery, GM, and even MM. You will need to make tons of twine for other masteries and to make rope for nets.</t>
  </si>
  <si>
    <t>Explore for these.  is needed for too many crafts to be using it on glass. It doesn't really matter where you explore, just make use of the other materials in that zone and you'll be fine.</t>
  </si>
  <si>
    <t>Valentines Card</t>
  </si>
  <si>
    <t>Wagon Wheel</t>
  </si>
  <si>
    <t>White Scarf</t>
  </si>
  <si>
    <t>Needs lots of , but luckily we can make those hourly via sawmill! Another potentially passive mastery thanks to craftworks.</t>
  </si>
  <si>
    <t>Water Lily</t>
  </si>
  <si>
    <t>Side product of fishing in Forest Pond for friendship or .</t>
  </si>
  <si>
    <t>Black Twine</t>
  </si>
  <si>
    <t>Watermelon is the fastest non-tradable crop. If you buckle down and work on GM it will still take a while, but you can stock up on some  in the process. If you're going to void, Feed Mill or Temple are good places to send your extras.</t>
  </si>
  <si>
    <t>299</t>
  </si>
  <si>
    <t>Wheat</t>
  </si>
  <si>
    <t>Black Scarf</t>
  </si>
  <si>
    <t>There isn't much point to growing a lot of wheat other than  and a few quests. If you've already done longer crops it makes sense to use some  on it.</t>
  </si>
  <si>
    <t>298</t>
  </si>
  <si>
    <t>Bamboo Trellis</t>
  </si>
  <si>
    <t>Quick and painless. Great way to use daily feathers, and necessary when working on any of the diary gms.</t>
  </si>
  <si>
    <t>Black Bag</t>
  </si>
  <si>
    <t>So many . So so so many .</t>
  </si>
  <si>
    <t>Wizard Hat</t>
  </si>
  <si>
    <t>Requires just enough  and  to be annoying. It's really not a hard mastery, just inconvenient.</t>
  </si>
  <si>
    <t>Wooden Barrel</t>
  </si>
  <si>
    <t>Cheap mastery that can be done passively. If you can, turn these into .</t>
  </si>
  <si>
    <t>Wooden Bow</t>
  </si>
  <si>
    <t>Good to work on while exploring in Misty Forest. Needs lots of .</t>
  </si>
  <si>
    <t>Cheap mastery that can be done passively.</t>
  </si>
  <si>
    <t>Wooden Button</t>
  </si>
  <si>
    <t>292</t>
  </si>
  <si>
    <t>Black Purse</t>
  </si>
  <si>
    <t>You should be making plenty of these to work on other masteries and Sawmill Silver. Gm, and even MM will come naturally while you work on other things.</t>
  </si>
  <si>
    <t>Cheap mastery that can be done passively. Try to turn these into either  or  if you can.</t>
  </si>
  <si>
    <t>284</t>
  </si>
  <si>
    <t>White Purse</t>
  </si>
  <si>
    <t>Wooden Spear</t>
  </si>
  <si>
    <t>Fairly cheap and easy mastery when you start upgrading production buildings. If you're exploring for the , you iwll probably have to take breaks in order to fill up on twine again, since you should be making  as well.</t>
  </si>
  <si>
    <t>Wooden Sword</t>
  </si>
  <si>
    <t>Can be done entirely from passive production.</t>
  </si>
  <si>
    <t>Wooden Table</t>
  </si>
  <si>
    <t>Can be done entirely from passive production. Mailable for some reason. Send them to LinkJason10j for fun.</t>
  </si>
  <si>
    <t>Tie Dye Scarf</t>
  </si>
  <si>
    <t>Wrench</t>
  </si>
  <si>
    <t>and  are used in lots of crafts now. Luskily this one there are no other components. It's pretty realistic to GM these in a few days if you're actively working on them.</t>
  </si>
  <si>
    <t>Can be made entirely from passive production. Make sure you either turn it into  or , or send it to Cecil or Gary Bearson V for friendship xp.</t>
  </si>
  <si>
    <t>Quick, easy fishing mastery/GM. Found in the first 4 fishing zones. You can send these to Jill for some great friendship xp, or Geist.</t>
  </si>
  <si>
    <t>Silk</t>
  </si>
  <si>
    <t>Main drawback is pine trees</t>
  </si>
  <si>
    <t>Milk Carton</t>
  </si>
  <si>
    <t>Frozen Squid</t>
  </si>
  <si>
    <t>Frozen Manta Ray</t>
  </si>
  <si>
    <t>Frozen Lobster</t>
  </si>
  <si>
    <t>Frozen Jelly</t>
  </si>
  <si>
    <t>Frozen Biter</t>
  </si>
  <si>
    <t>Frozen Angelfish</t>
  </si>
  <si>
    <t>297</t>
  </si>
  <si>
    <t>Glowing Lantern</t>
  </si>
  <si>
    <t>Frozen Boot</t>
  </si>
  <si>
    <t>Frozen Catfish</t>
  </si>
  <si>
    <t>Frozen Wheel</t>
  </si>
  <si>
    <t>Frozen Spyfish</t>
  </si>
  <si>
    <t>Snowball</t>
  </si>
  <si>
    <t>Red Brick</t>
  </si>
  <si>
    <t>286</t>
  </si>
  <si>
    <t>Frozen Shell</t>
  </si>
  <si>
    <t>Frozen Sheepshead</t>
  </si>
  <si>
    <t>Frozen Crab Claw</t>
  </si>
  <si>
    <t>Rucksack</t>
  </si>
  <si>
    <t>Frozen Dagger</t>
  </si>
  <si>
    <t>Witches Brew</t>
  </si>
  <si>
    <t>Witches Broom</t>
  </si>
  <si>
    <t>Glass Jar</t>
  </si>
  <si>
    <t>Crafting, Mining</t>
  </si>
  <si>
    <t>Mining</t>
  </si>
  <si>
    <t>Pickaxe</t>
  </si>
  <si>
    <t>Bone Pickaxe</t>
  </si>
  <si>
    <t>277</t>
  </si>
  <si>
    <t>Sewing Needle</t>
  </si>
  <si>
    <t>Snow Shoes</t>
  </si>
  <si>
    <t>Pumpkin Spiced Milk</t>
  </si>
  <si>
    <t>273</t>
  </si>
  <si>
    <t>Gold Lemon Quartz Ring</t>
  </si>
  <si>
    <t>Barbed Wire</t>
  </si>
  <si>
    <t>Pet</t>
  </si>
  <si>
    <t>Black Shield</t>
  </si>
  <si>
    <t>Sugar Cane</t>
  </si>
  <si>
    <t>Gold Jade Ring</t>
  </si>
  <si>
    <t>Acorn Pie</t>
  </si>
  <si>
    <t>Gold Emerald Ring</t>
  </si>
  <si>
    <t>Leather Helmet</t>
  </si>
  <si>
    <t>Reinforced Helmet</t>
  </si>
  <si>
    <t>Red Scarf</t>
  </si>
  <si>
    <t>Gold Aquamarine Ring</t>
  </si>
  <si>
    <t>Orange Dye</t>
  </si>
  <si>
    <t>Yellow Dye</t>
  </si>
  <si>
    <t>Brown Dye</t>
  </si>
  <si>
    <t>Black Dye</t>
  </si>
  <si>
    <t>Slimeback</t>
  </si>
  <si>
    <t>Glass Eye Urchin</t>
  </si>
  <si>
    <t>Splatfish</t>
  </si>
  <si>
    <t>White Dye</t>
  </si>
  <si>
    <t>Slobster</t>
  </si>
  <si>
    <t>Slime Egg Shell</t>
  </si>
  <si>
    <t>Boghead Snapper</t>
  </si>
  <si>
    <t>Magenta Growth</t>
  </si>
  <si>
    <t>Toxic Tendrils</t>
  </si>
  <si>
    <t>Reaver Claw</t>
  </si>
  <si>
    <t>Bog Barnacle</t>
  </si>
  <si>
    <t>Mini Slime Squid</t>
  </si>
  <si>
    <t>Gold Ring</t>
  </si>
  <si>
    <t>Tin Can</t>
  </si>
  <si>
    <t>Blubberfish</t>
  </si>
  <si>
    <t>Orange Twine</t>
  </si>
  <si>
    <t>Yellow Twine</t>
  </si>
  <si>
    <t>Gold Ruby Ring</t>
  </si>
  <si>
    <t>Brown Twine</t>
  </si>
  <si>
    <t>Yellow Purse</t>
  </si>
  <si>
    <t>Yellow Bag</t>
  </si>
  <si>
    <t>Brown Bag</t>
  </si>
  <si>
    <t>Yellow Scarf</t>
  </si>
  <si>
    <t>Orange Scarf</t>
  </si>
  <si>
    <t>Cloth</t>
  </si>
  <si>
    <t>Strong Paste</t>
  </si>
  <si>
    <t>Gold Garnet Ring</t>
  </si>
  <si>
    <t>282</t>
  </si>
  <si>
    <t>Tin Scraps</t>
  </si>
  <si>
    <t>Bamboo Rope</t>
  </si>
  <si>
    <t>Bamboo Flute</t>
  </si>
  <si>
    <t>260</t>
  </si>
  <si>
    <t>271</t>
  </si>
  <si>
    <t>295</t>
  </si>
  <si>
    <t>300</t>
  </si>
  <si>
    <t>Small Bolt</t>
  </si>
  <si>
    <t>Esperium</t>
  </si>
  <si>
    <t>Bird Skull 01</t>
  </si>
  <si>
    <t>Bone 02</t>
  </si>
  <si>
    <t>Plum Ore</t>
  </si>
  <si>
    <t>Oceanite</t>
  </si>
  <si>
    <t>Purple Mushroom</t>
  </si>
  <si>
    <t>Fossilized Frog</t>
  </si>
  <si>
    <t>Pyredrop</t>
  </si>
  <si>
    <t>Fire Crystal</t>
  </si>
  <si>
    <t>Orange Calcite</t>
  </si>
  <si>
    <t>Stone Shell</t>
  </si>
  <si>
    <t>Magmastone</t>
  </si>
  <si>
    <t>Jadeite</t>
  </si>
  <si>
    <t>Mossy Stone</t>
  </si>
  <si>
    <t>Unpolished Pyrite</t>
  </si>
  <si>
    <t>Chapiku</t>
  </si>
  <si>
    <t>Monarch Butterfly</t>
  </si>
  <si>
    <t>Valve</t>
  </si>
  <si>
    <t>Pine Shavings</t>
  </si>
  <si>
    <t>Wood Planer</t>
  </si>
  <si>
    <t>Unicorn Shell</t>
  </si>
  <si>
    <t>Twilight Squid</t>
  </si>
  <si>
    <t>Blitz Buddy Doll</t>
  </si>
  <si>
    <t>Wooden Footstool</t>
  </si>
  <si>
    <t>Heavy Pickaxe</t>
  </si>
  <si>
    <t>Unpolished Peridot</t>
  </si>
  <si>
    <t>Veinshard</t>
  </si>
  <si>
    <t>Green Gel</t>
  </si>
  <si>
    <t>Mossy Cog</t>
  </si>
  <si>
    <t>Mossy Bone</t>
  </si>
  <si>
    <t>Gravity Orb</t>
  </si>
  <si>
    <t>Ancient Rune</t>
  </si>
  <si>
    <t>Fossilized Viper</t>
  </si>
  <si>
    <t>Ruined Ether Hammer</t>
  </si>
  <si>
    <t>Ruined Ether Drill</t>
  </si>
  <si>
    <t>Peridot</t>
  </si>
  <si>
    <t>Cave Paste</t>
  </si>
  <si>
    <t>Aquacite Ring</t>
  </si>
  <si>
    <t>Refined Esperium</t>
  </si>
  <si>
    <t>Calmine Composite</t>
  </si>
  <si>
    <t>Calmine Lotion</t>
  </si>
  <si>
    <t>Acid Extract</t>
  </si>
  <si>
    <t>Esperium Band</t>
  </si>
  <si>
    <t>Fairy Ring</t>
  </si>
  <si>
    <t>Refined Plum Ore</t>
  </si>
  <si>
    <t>Ocean Stone</t>
  </si>
  <si>
    <t>Deep Ocean Ring</t>
  </si>
  <si>
    <t>Plum Iron</t>
  </si>
  <si>
    <t>Ancient Bird Fossil</t>
  </si>
  <si>
    <t>Ancient Ram Fossil</t>
  </si>
  <si>
    <t>Pestle and Mortar</t>
  </si>
  <si>
    <t>Chisel</t>
  </si>
  <si>
    <t>Bright Lantern</t>
  </si>
  <si>
    <t>Sunstone Ring</t>
  </si>
  <si>
    <t>Quench</t>
  </si>
  <si>
    <t>Shining Earrings</t>
  </si>
  <si>
    <t>Strong Wire</t>
  </si>
  <si>
    <t>Stained Glass Art</t>
  </si>
  <si>
    <t>Flarite Ring</t>
  </si>
  <si>
    <t>Ornate Flarite Ring</t>
  </si>
  <si>
    <t>Reforged Sword</t>
  </si>
  <si>
    <t>Embershard Staff</t>
  </si>
  <si>
    <t>Potion of Clarity</t>
  </si>
  <si>
    <t>Embershard Ring</t>
  </si>
  <si>
    <t>Calmine Statue</t>
  </si>
  <si>
    <t>Horn Powder</t>
  </si>
  <si>
    <t>Plum Goblet</t>
  </si>
  <si>
    <t>Joyful Ring</t>
  </si>
  <si>
    <t>Ornate Anvil</t>
  </si>
  <si>
    <t>Redbrook Patch</t>
  </si>
  <si>
    <t>Garnet Walking Stick</t>
  </si>
  <si>
    <t>Pinecone Bird Feeder</t>
  </si>
  <si>
    <t>Tin Goblet</t>
  </si>
  <si>
    <t>Ancient Pickaxe</t>
  </si>
  <si>
    <t>Sparkle Dust</t>
  </si>
  <si>
    <t>Pi ata Whop Stick</t>
  </si>
  <si>
    <t>M Last</t>
  </si>
  <si>
    <t>GM Last</t>
  </si>
  <si>
    <t>MM Last</t>
  </si>
  <si>
    <t>Name</t>
  </si>
  <si>
    <t>Score</t>
  </si>
  <si>
    <t>ID</t>
  </si>
  <si>
    <t>King's Difficulty Rating April 2023</t>
  </si>
  <si>
    <t>Tower Req?</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</si>
</sst>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mm yyyy"/>
    <numFmt numFmtId="166" formatCode="mmmm yyyy"/>
  </numFmts>
  <fonts count="21">
    <font>
      <sz val="10.0"/>
      <color rgb="FF000000"/>
      <name val="Arial"/>
      <scheme val="minor"/>
    </font>
    <font>
      <b/>
      <color theme="1"/>
      <name val="Arial"/>
    </font>
    <font>
      <b/>
      <sz val="9.0"/>
      <color theme="1"/>
      <name val="Arial"/>
    </font>
    <font>
      <b/>
      <color theme="1"/>
      <name val="Arial"/>
      <scheme val="minor"/>
    </font>
    <font>
      <b/>
      <sz val="9.0"/>
      <color theme="1"/>
      <name val="-apple-system"/>
    </font>
    <font>
      <color theme="1"/>
      <name val="Arial"/>
      <scheme val="minor"/>
    </font>
    <font>
      <color theme="1"/>
      <name val="Arial"/>
    </font>
    <font>
      <u/>
      <sz val="9.0"/>
      <color rgb="FF0000FF"/>
      <name val="-apple-system"/>
    </font>
    <font>
      <sz val="9.0"/>
      <color theme="1"/>
      <name val="-apple-system"/>
    </font>
    <font>
      <u/>
      <sz val="9.0"/>
      <color rgb="FF0000FF"/>
      <name val="-apple-system"/>
    </font>
    <font>
      <u/>
      <sz val="9.0"/>
      <color rgb="FF0000FF"/>
      <name val="-apple-system"/>
    </font>
    <font>
      <sz val="11.0"/>
      <color theme="1"/>
      <name val="Calibri"/>
    </font>
    <font>
      <sz val="11.0"/>
      <color rgb="FF000000"/>
      <name val="Calibri"/>
    </font>
    <font>
      <sz val="9.0"/>
      <color theme="1"/>
      <name val="Arial"/>
    </font>
    <font>
      <b/>
      <u/>
      <sz val="9.0"/>
      <color rgb="FF0000FF"/>
      <name val="-apple-system"/>
    </font>
    <font>
      <color rgb="FFFFFFFF"/>
      <name val="Arial"/>
    </font>
    <font>
      <u/>
      <sz val="9.0"/>
      <color theme="1"/>
      <name val="-apple-system"/>
    </font>
    <font>
      <u/>
      <sz val="9.0"/>
      <color rgb="FF0000FF"/>
      <name val="-apple-system"/>
    </font>
    <font>
      <u/>
      <sz val="9.0"/>
      <color rgb="FF0000FF"/>
      <name val="-apple-system"/>
    </font>
    <font>
      <b/>
      <u/>
      <sz val="9.0"/>
      <color rgb="FF0000FF"/>
      <name val="-apple-system"/>
    </font>
    <font>
      <u/>
      <sz val="9.0"/>
      <color theme="1"/>
      <name val="-apple-system"/>
    </font>
  </fonts>
  <fills count="8">
    <fill>
      <patternFill patternType="none"/>
    </fill>
    <fill>
      <patternFill patternType="lightGray"/>
    </fill>
    <fill>
      <patternFill patternType="solid">
        <fgColor rgb="FFFFFFFF"/>
        <bgColor rgb="FFFFFFFF"/>
      </patternFill>
    </fill>
    <fill>
      <patternFill patternType="solid">
        <fgColor rgb="FFB7E1CD"/>
        <bgColor rgb="FFB7E1CD"/>
      </patternFill>
    </fill>
    <fill>
      <patternFill patternType="solid">
        <fgColor rgb="FFFCE8B2"/>
        <bgColor rgb="FFFCE8B2"/>
      </patternFill>
    </fill>
    <fill>
      <patternFill patternType="solid">
        <fgColor rgb="FF000000"/>
        <bgColor rgb="FF000000"/>
      </patternFill>
    </fill>
    <fill>
      <patternFill patternType="solid">
        <fgColor rgb="FFFF00FF"/>
        <bgColor rgb="FFFF00FF"/>
      </patternFill>
    </fill>
    <fill>
      <patternFill patternType="solid">
        <fgColor rgb="FFEAD1DC"/>
        <bgColor rgb="FFEAD1DC"/>
      </patternFill>
    </fill>
  </fills>
  <borders count="8">
    <border/>
    <border>
      <left style="thin">
        <color rgb="FF999999"/>
      </left>
      <right style="thin">
        <color rgb="FF999999"/>
      </right>
      <top style="thin">
        <color rgb="FF999999"/>
      </top>
      <bottom style="thin">
        <color rgb="FF999999"/>
      </bottom>
    </border>
    <border>
      <right style="thin">
        <color rgb="FF999999"/>
      </right>
      <top style="thin">
        <color rgb="FF999999"/>
      </top>
      <bottom style="thin">
        <color rgb="FF999999"/>
      </bottom>
    </border>
    <border>
      <left style="thin">
        <color rgb="FF000000"/>
      </left>
      <right style="thin">
        <color rgb="FF000000"/>
      </right>
      <top style="thin">
        <color rgb="FF000000"/>
      </top>
    </border>
    <border>
      <left style="thin">
        <color rgb="FF999999"/>
      </left>
      <right style="thin">
        <color rgb="FF999999"/>
      </right>
      <bottom style="thin">
        <color rgb="FF999999"/>
      </bottom>
    </border>
    <border>
      <right style="thin">
        <color rgb="FF999999"/>
      </right>
      <bottom style="thin">
        <color rgb="FF999999"/>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49" xfId="0" applyAlignment="1" applyFont="1" applyNumberFormat="1">
      <alignment horizontal="center" readingOrder="0" vertical="bottom"/>
    </xf>
    <xf borderId="1" fillId="0" fontId="2" numFmtId="0" xfId="0" applyAlignment="1" applyBorder="1" applyFont="1">
      <alignment horizontal="center" vertical="bottom"/>
    </xf>
    <xf borderId="0" fillId="0" fontId="3" numFmtId="0" xfId="0" applyAlignment="1" applyFont="1">
      <alignment horizontal="center" readingOrder="0"/>
    </xf>
    <xf borderId="2" fillId="0" fontId="4" numFmtId="0" xfId="0" applyAlignment="1" applyBorder="1" applyFont="1">
      <alignment horizontal="center" vertical="bottom"/>
    </xf>
    <xf borderId="0" fillId="0" fontId="5" numFmtId="49" xfId="0" applyAlignment="1" applyFont="1" applyNumberFormat="1">
      <alignment readingOrder="0"/>
    </xf>
    <xf borderId="0" fillId="0" fontId="6" numFmtId="0" xfId="0" applyAlignment="1" applyFont="1">
      <alignment vertical="bottom"/>
    </xf>
    <xf borderId="0" fillId="0" fontId="3" numFmtId="49" xfId="0" applyAlignment="1" applyFont="1" applyNumberFormat="1">
      <alignment horizontal="center" readingOrder="0"/>
    </xf>
    <xf borderId="0" fillId="0" fontId="1" numFmtId="0" xfId="0" applyAlignment="1" applyFont="1">
      <alignment horizontal="center" vertical="bottom"/>
    </xf>
    <xf borderId="0" fillId="0" fontId="3" numFmtId="0" xfId="0" applyAlignment="1" applyFont="1">
      <alignment readingOrder="0"/>
    </xf>
    <xf borderId="0" fillId="0" fontId="3" numFmtId="49" xfId="0" applyAlignment="1" applyFont="1" applyNumberFormat="1">
      <alignment readingOrder="0"/>
    </xf>
    <xf borderId="0" fillId="0" fontId="5" numFmtId="0" xfId="0" applyAlignment="1" applyFont="1">
      <alignment readingOrder="0"/>
    </xf>
    <xf borderId="0" fillId="0" fontId="5" numFmtId="49" xfId="0" applyAlignment="1" applyFont="1" applyNumberFormat="1">
      <alignment readingOrder="0" shrinkToFit="0" wrapText="0"/>
    </xf>
    <xf borderId="0" fillId="0" fontId="6" numFmtId="1" xfId="0" applyAlignment="1" applyFont="1" applyNumberFormat="1">
      <alignment horizontal="center" readingOrder="0" vertical="bottom"/>
    </xf>
    <xf borderId="0" fillId="0" fontId="5" numFmtId="0" xfId="0" applyAlignment="1" applyFont="1">
      <alignment horizontal="center" readingOrder="0"/>
    </xf>
    <xf borderId="3" fillId="2" fontId="5" numFmtId="49" xfId="0" applyAlignment="1" applyBorder="1" applyFill="1" applyFont="1" applyNumberFormat="1">
      <alignment readingOrder="0"/>
    </xf>
    <xf borderId="0" fillId="0" fontId="6" numFmtId="0" xfId="0" applyAlignment="1" applyFont="1">
      <alignment horizontal="center" readingOrder="0" vertical="bottom"/>
    </xf>
    <xf borderId="4" fillId="0" fontId="7" numFmtId="0" xfId="0" applyAlignment="1" applyBorder="1" applyFont="1">
      <alignment horizontal="center" vertical="bottom"/>
    </xf>
    <xf borderId="0" fillId="0" fontId="5" numFmtId="1" xfId="0" applyAlignment="1" applyFont="1" applyNumberFormat="1">
      <alignment readingOrder="0"/>
    </xf>
    <xf borderId="0" fillId="0" fontId="5" numFmtId="0" xfId="0" applyAlignment="1" applyFont="1">
      <alignment horizontal="center"/>
    </xf>
    <xf borderId="5" fillId="0" fontId="8" numFmtId="0" xfId="0" applyAlignment="1" applyBorder="1" applyFont="1">
      <alignment horizontal="center" vertical="bottom"/>
    </xf>
    <xf borderId="5" fillId="0" fontId="9" numFmtId="0" xfId="0" applyAlignment="1" applyBorder="1" applyFont="1">
      <alignment horizontal="center" vertical="bottom"/>
    </xf>
    <xf borderId="0" fillId="0" fontId="5" numFmtId="0" xfId="0" applyFont="1"/>
    <xf borderId="0" fillId="0" fontId="5" numFmtId="10" xfId="0" applyAlignment="1" applyFont="1" applyNumberFormat="1">
      <alignment readingOrder="0"/>
    </xf>
    <xf borderId="0" fillId="0" fontId="5" numFmtId="1" xfId="0" applyAlignment="1" applyFont="1" applyNumberFormat="1">
      <alignment readingOrder="0" shrinkToFit="0" wrapText="0"/>
    </xf>
    <xf borderId="6" fillId="2" fontId="5" numFmtId="0" xfId="0" applyBorder="1" applyFill="1" applyFont="1"/>
    <xf borderId="0" fillId="0" fontId="5" numFmtId="0" xfId="0" applyAlignment="1" applyFont="1">
      <alignment shrinkToFit="0" wrapText="0"/>
    </xf>
    <xf borderId="5" fillId="0" fontId="10" numFmtId="0" xfId="0" applyAlignment="1" applyBorder="1" applyFont="1">
      <alignment horizontal="center" vertical="bottom"/>
    </xf>
    <xf borderId="4" fillId="0" fontId="11" numFmtId="0" xfId="0" applyAlignment="1" applyBorder="1" applyFont="1">
      <alignment horizontal="right" vertical="bottom"/>
    </xf>
    <xf borderId="5" fillId="0" fontId="6" numFmtId="0" xfId="0" applyAlignment="1" applyBorder="1" applyFont="1">
      <alignment horizontal="right" vertical="bottom"/>
    </xf>
    <xf borderId="5" fillId="0" fontId="6" numFmtId="0" xfId="0" applyAlignment="1" applyBorder="1" applyFont="1">
      <alignment vertical="bottom"/>
    </xf>
    <xf borderId="5" fillId="0" fontId="6" numFmtId="0" xfId="0" applyAlignment="1" applyBorder="1" applyFont="1">
      <alignment vertical="bottom"/>
    </xf>
    <xf borderId="0" fillId="0" fontId="5" numFmtId="164" xfId="0" applyAlignment="1" applyFont="1" applyNumberFormat="1">
      <alignment readingOrder="0"/>
    </xf>
    <xf borderId="0" fillId="0" fontId="5" numFmtId="3" xfId="0" applyAlignment="1" applyFont="1" applyNumberFormat="1">
      <alignment readingOrder="0"/>
    </xf>
    <xf borderId="0" fillId="0" fontId="6" numFmtId="0" xfId="0" applyAlignment="1" applyFont="1">
      <alignment horizontal="center" vertical="bottom"/>
    </xf>
    <xf borderId="0" fillId="0" fontId="5" numFmtId="1" xfId="0" applyFont="1" applyNumberFormat="1"/>
    <xf borderId="0" fillId="0" fontId="5" numFmtId="164" xfId="0" applyFont="1" applyNumberFormat="1"/>
    <xf borderId="0" fillId="0" fontId="5" numFmtId="10" xfId="0" applyFont="1" applyNumberFormat="1"/>
    <xf borderId="0" fillId="0" fontId="6" numFmtId="0" xfId="0" applyAlignment="1" applyFont="1">
      <alignment horizontal="center" vertical="bottom"/>
    </xf>
    <xf borderId="0" fillId="3" fontId="6" numFmtId="0" xfId="0" applyAlignment="1" applyFill="1" applyFont="1">
      <alignment horizontal="center" readingOrder="0" vertical="bottom"/>
    </xf>
    <xf borderId="0" fillId="0" fontId="12" numFmtId="0" xfId="0" applyAlignment="1" applyFont="1">
      <alignment horizontal="right" readingOrder="0" shrinkToFit="0" vertical="bottom" wrapText="0"/>
    </xf>
    <xf borderId="6" fillId="2" fontId="5" numFmtId="1" xfId="0" applyAlignment="1" applyBorder="1" applyFill="1" applyFont="1" applyNumberFormat="1">
      <alignment readingOrder="0"/>
    </xf>
    <xf borderId="0" fillId="0" fontId="5" numFmtId="3" xfId="0" applyFont="1" applyNumberFormat="1"/>
    <xf borderId="0" fillId="4" fontId="6" numFmtId="0" xfId="0" applyAlignment="1" applyFill="1" applyFont="1">
      <alignment horizontal="center" readingOrder="0" vertical="bottom"/>
    </xf>
    <xf borderId="4" fillId="0" fontId="11" numFmtId="0" xfId="0" applyAlignment="1" applyBorder="1" applyFont="1">
      <alignment vertical="bottom"/>
    </xf>
    <xf borderId="0" fillId="0" fontId="3" numFmtId="49" xfId="0" applyFont="1" applyNumberFormat="1"/>
    <xf borderId="0" fillId="0" fontId="12" numFmtId="0" xfId="0" applyAlignment="1" applyFont="1">
      <alignment horizontal="right" shrinkToFit="0" vertical="bottom" wrapText="0"/>
    </xf>
    <xf borderId="5" fillId="0" fontId="6" numFmtId="0" xfId="0" applyAlignment="1" applyBorder="1" applyFont="1">
      <alignment readingOrder="0" vertical="bottom"/>
    </xf>
    <xf borderId="5" fillId="0" fontId="13" numFmtId="0" xfId="0" applyAlignment="1" applyBorder="1" applyFont="1">
      <alignment horizontal="center" vertical="bottom"/>
    </xf>
    <xf borderId="5" fillId="0" fontId="14" numFmtId="0" xfId="0" applyAlignment="1" applyBorder="1" applyFont="1">
      <alignment horizontal="center" vertical="bottom"/>
    </xf>
    <xf borderId="0" fillId="5" fontId="15" numFmtId="0" xfId="0" applyAlignment="1" applyFill="1" applyFont="1">
      <alignment horizontal="center" readingOrder="0" vertical="bottom"/>
    </xf>
    <xf borderId="5" fillId="0" fontId="16" numFmtId="0" xfId="0" applyAlignment="1" applyBorder="1" applyFont="1">
      <alignment horizontal="center" vertical="bottom"/>
    </xf>
    <xf borderId="4" fillId="0" fontId="6" numFmtId="0" xfId="0" applyAlignment="1" applyBorder="1" applyFont="1">
      <alignment vertical="bottom"/>
    </xf>
    <xf borderId="5" fillId="0" fontId="13" numFmtId="0" xfId="0" applyAlignment="1" applyBorder="1" applyFont="1">
      <alignment horizontal="center" readingOrder="0" vertical="bottom"/>
    </xf>
    <xf borderId="0" fillId="0" fontId="13" numFmtId="0" xfId="0" applyAlignment="1" applyFont="1">
      <alignment horizontal="center" readingOrder="0" vertical="bottom"/>
    </xf>
    <xf borderId="4" fillId="0" fontId="11" numFmtId="0" xfId="0" applyAlignment="1" applyBorder="1" applyFont="1">
      <alignment readingOrder="0" vertical="bottom"/>
    </xf>
    <xf borderId="0" fillId="5" fontId="15" numFmtId="1" xfId="0" applyAlignment="1" applyFill="1" applyFont="1" applyNumberFormat="1">
      <alignment horizontal="center" readingOrder="0" vertical="bottom"/>
    </xf>
    <xf borderId="0" fillId="0" fontId="17" numFmtId="0" xfId="0" applyAlignment="1" applyFont="1">
      <alignment horizontal="center" vertical="bottom"/>
    </xf>
    <xf borderId="0" fillId="0" fontId="8" numFmtId="0" xfId="0" applyAlignment="1" applyFont="1">
      <alignment horizontal="center" vertical="bottom"/>
    </xf>
    <xf borderId="0" fillId="0" fontId="18" numFmtId="0" xfId="0" applyAlignment="1" applyFont="1">
      <alignment horizontal="center" vertical="bottom"/>
    </xf>
    <xf borderId="0" fillId="0" fontId="19" numFmtId="0" xfId="0" applyAlignment="1" applyFont="1">
      <alignment horizontal="center" vertical="bottom"/>
    </xf>
    <xf borderId="0" fillId="0" fontId="11" numFmtId="0" xfId="0" applyAlignment="1" applyFont="1">
      <alignment horizontal="right" vertical="bottom"/>
    </xf>
    <xf borderId="0" fillId="0" fontId="6" numFmtId="0" xfId="0" applyAlignment="1" applyFont="1">
      <alignment horizontal="right" vertical="bottom"/>
    </xf>
    <xf borderId="0" fillId="0" fontId="6" numFmtId="0" xfId="0" applyAlignment="1" applyFont="1">
      <alignment readingOrder="0" vertical="bottom"/>
    </xf>
    <xf borderId="0" fillId="0" fontId="20" numFmtId="0" xfId="0" applyAlignment="1" applyFont="1">
      <alignment horizontal="center" vertical="bottom"/>
    </xf>
    <xf borderId="0" fillId="0" fontId="11" numFmtId="0" xfId="0" applyAlignment="1" applyFont="1">
      <alignment vertical="bottom"/>
    </xf>
    <xf borderId="0" fillId="0" fontId="6" numFmtId="0" xfId="0" applyAlignment="1" applyFont="1">
      <alignment vertical="bottom"/>
    </xf>
    <xf borderId="0" fillId="0" fontId="6" numFmtId="0" xfId="0" applyAlignment="1" applyFont="1">
      <alignment horizontal="right" vertical="bottom"/>
    </xf>
    <xf borderId="0" fillId="0" fontId="6" numFmtId="1" xfId="0" applyAlignment="1" applyFont="1" applyNumberFormat="1">
      <alignment readingOrder="0" vertical="bottom"/>
    </xf>
    <xf borderId="0" fillId="0" fontId="1" numFmtId="49" xfId="0" applyAlignment="1" applyFont="1" applyNumberFormat="1">
      <alignment horizontal="center" vertical="bottom"/>
    </xf>
    <xf borderId="0" fillId="5" fontId="15" numFmtId="1" xfId="0" applyAlignment="1" applyFill="1" applyFont="1" applyNumberFormat="1">
      <alignment horizontal="center" vertical="bottom"/>
    </xf>
    <xf borderId="0" fillId="0" fontId="6" numFmtId="1" xfId="0" applyAlignment="1" applyFont="1" applyNumberFormat="1">
      <alignment horizontal="center" vertical="bottom"/>
    </xf>
    <xf borderId="0" fillId="3" fontId="6" numFmtId="0" xfId="0" applyAlignment="1" applyFill="1" applyFont="1">
      <alignment horizontal="center" vertical="bottom"/>
    </xf>
    <xf borderId="0" fillId="0" fontId="5" numFmtId="0" xfId="0" applyFont="1"/>
    <xf borderId="0" fillId="4" fontId="6" numFmtId="0" xfId="0" applyAlignment="1" applyFill="1" applyFont="1">
      <alignment horizontal="center" vertical="bottom"/>
    </xf>
    <xf borderId="7" fillId="2" fontId="5" numFmtId="0" xfId="0" applyBorder="1" applyFill="1" applyFont="1"/>
    <xf borderId="0" fillId="5" fontId="15" numFmtId="0" xfId="0" applyAlignment="1" applyFill="1" applyFont="1">
      <alignment horizontal="center" vertical="bottom"/>
    </xf>
    <xf borderId="0" fillId="0" fontId="15" numFmtId="0" xfId="0" applyAlignment="1" applyFont="1">
      <alignment horizontal="center" readingOrder="0" vertical="bottom"/>
    </xf>
    <xf borderId="0" fillId="2" fontId="5" numFmtId="49" xfId="0" applyAlignment="1" applyFill="1" applyFont="1" applyNumberFormat="1">
      <alignment readingOrder="0"/>
    </xf>
    <xf borderId="0" fillId="0" fontId="5" numFmtId="49" xfId="0" applyFont="1" applyNumberFormat="1"/>
    <xf borderId="0" fillId="0" fontId="5" numFmtId="1" xfId="0" applyFont="1" applyNumberFormat="1"/>
    <xf borderId="0" fillId="0" fontId="11" numFmtId="49" xfId="0" applyAlignment="1" applyFont="1" applyNumberFormat="1">
      <alignment vertical="bottom"/>
    </xf>
    <xf borderId="0" fillId="0" fontId="11" numFmtId="1" xfId="0" applyAlignment="1" applyFont="1" applyNumberFormat="1">
      <alignment horizontal="right" vertical="bottom"/>
    </xf>
    <xf borderId="0" fillId="0" fontId="6" numFmtId="1" xfId="0" applyAlignment="1" applyFont="1" applyNumberFormat="1">
      <alignment vertical="bottom"/>
    </xf>
    <xf borderId="0" fillId="0" fontId="6" numFmtId="1" xfId="0" applyAlignment="1" applyFont="1" applyNumberFormat="1">
      <alignment vertical="bottom"/>
    </xf>
    <xf borderId="0" fillId="0" fontId="1" numFmtId="49" xfId="0" applyAlignment="1" applyFont="1" applyNumberFormat="1">
      <alignment vertical="bottom"/>
    </xf>
    <xf borderId="0" fillId="0" fontId="6" numFmtId="49" xfId="0" applyAlignment="1" applyFont="1" applyNumberFormat="1">
      <alignment vertical="bottom"/>
    </xf>
    <xf borderId="0" fillId="0" fontId="6" numFmtId="1" xfId="0" applyAlignment="1" applyFont="1" applyNumberFormat="1">
      <alignment horizontal="right" vertical="bottom"/>
    </xf>
    <xf borderId="0" fillId="0" fontId="1" numFmtId="0" xfId="0" applyAlignment="1" applyFont="1">
      <alignment horizontal="center" readingOrder="0" vertical="bottom"/>
    </xf>
    <xf borderId="0" fillId="6" fontId="1" numFmtId="0" xfId="0" applyAlignment="1" applyFill="1" applyFont="1">
      <alignment horizontal="center" readingOrder="0" vertical="bottom"/>
    </xf>
    <xf borderId="0" fillId="6" fontId="1" numFmtId="3" xfId="0" applyAlignment="1" applyFill="1" applyFont="1" applyNumberFormat="1">
      <alignment horizontal="center" readingOrder="0" vertical="bottom"/>
    </xf>
    <xf borderId="0" fillId="7" fontId="1" numFmtId="0" xfId="0" applyAlignment="1" applyFill="1" applyFont="1">
      <alignment horizontal="center" readingOrder="0" vertical="bottom"/>
    </xf>
    <xf borderId="0" fillId="6" fontId="6" numFmtId="0" xfId="0" applyAlignment="1" applyFill="1" applyFont="1">
      <alignment horizontal="center" readingOrder="0" vertical="bottom"/>
    </xf>
    <xf borderId="0" fillId="0" fontId="3" numFmtId="165" xfId="0" applyAlignment="1" applyFont="1" applyNumberFormat="1">
      <alignment readingOrder="0"/>
    </xf>
    <xf borderId="0" fillId="0" fontId="3" numFmtId="166" xfId="0" applyAlignment="1" applyFont="1" applyNumberFormat="1">
      <alignment readingOrder="0"/>
    </xf>
    <xf borderId="0" fillId="7" fontId="6" numFmtId="0" xfId="0" applyAlignment="1" applyFill="1" applyFont="1">
      <alignment horizontal="center" readingOrder="0" vertical="bottom"/>
    </xf>
    <xf borderId="0" fillId="6" fontId="6" numFmtId="3" xfId="0" applyAlignment="1" applyFill="1" applyFont="1" applyNumberFormat="1">
      <alignment horizontal="center" readingOrder="0" vertical="bottom"/>
    </xf>
    <xf borderId="0" fillId="0" fontId="3" numFmtId="0" xfId="0" applyAlignment="1" applyFont="1">
      <alignment horizontal="center"/>
    </xf>
  </cellXfs>
  <cellStyles count="1">
    <cellStyle xfId="0" name="Normal" builtinId="0"/>
  </cellStyles>
  <dxfs count="9">
    <dxf>
      <font/>
      <fill>
        <patternFill patternType="solid">
          <fgColor rgb="FFB7E1CD"/>
          <bgColor rgb="FFB7E1CD"/>
        </patternFill>
      </fill>
      <border/>
    </dxf>
    <dxf>
      <font/>
      <fill>
        <patternFill patternType="solid">
          <fgColor rgb="FFFCE8B2"/>
          <bgColor rgb="FFFCE8B2"/>
        </patternFill>
      </fill>
      <border/>
    </dxf>
    <dxf>
      <font>
        <color rgb="FFFFFFFF"/>
      </font>
      <fill>
        <patternFill patternType="solid">
          <fgColor rgb="FF000000"/>
          <bgColor rgb="FF000000"/>
        </patternFill>
      </fill>
      <border/>
    </dxf>
    <dxf>
      <font/>
      <fill>
        <patternFill patternType="solid">
          <fgColor theme="6"/>
          <bgColor theme="6"/>
        </patternFill>
      </fill>
      <border/>
    </dxf>
    <dxf>
      <font>
        <color rgb="FFFFFFFF"/>
      </font>
      <fill>
        <patternFill patternType="solid">
          <fgColor rgb="FF0000FF"/>
          <bgColor rgb="FF0000FF"/>
        </patternFill>
      </fill>
      <border/>
    </dxf>
    <dxf>
      <font>
        <color rgb="FFFFFFFF"/>
      </font>
      <fill>
        <patternFill patternType="solid">
          <fgColor rgb="FF980000"/>
          <bgColor rgb="FF980000"/>
        </patternFill>
      </fill>
      <border/>
    </dxf>
    <dxf>
      <font/>
      <fill>
        <patternFill patternType="solid">
          <fgColor rgb="FFF6B26B"/>
          <bgColor rgb="FFF6B26B"/>
        </patternFill>
      </fill>
      <border/>
    </dxf>
    <dxf>
      <font>
        <color theme="0"/>
      </font>
      <fill>
        <patternFill patternType="solid">
          <fgColor rgb="FF000000"/>
          <bgColor rgb="FF000000"/>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 GM and MM</a:t>
            </a:r>
          </a:p>
        </c:rich>
      </c:tx>
      <c:overlay val="0"/>
    </c:title>
    <c:plotArea>
      <c:layout/>
      <c:lineChart>
        <c:ser>
          <c:idx val="0"/>
          <c:order val="0"/>
          <c:tx>
            <c:strRef>
              <c:f>'Ignore --&gt;'!$B$4</c:f>
            </c:strRef>
          </c:tx>
          <c:spPr>
            <a:ln cmpd="sng">
              <a:solidFill>
                <a:srgbClr val="4285F4"/>
              </a:solidFill>
            </a:ln>
          </c:spPr>
          <c:marker>
            <c:symbol val="none"/>
          </c:marker>
          <c:cat>
            <c:strRef>
              <c:f>'Ignore --&gt;'!$A$5:$A$19</c:f>
            </c:strRef>
          </c:cat>
          <c:val>
            <c:numRef>
              <c:f>'Ignore --&gt;'!$B$5:$B$19</c:f>
              <c:numCache/>
            </c:numRef>
          </c:val>
          <c:smooth val="0"/>
        </c:ser>
        <c:ser>
          <c:idx val="1"/>
          <c:order val="1"/>
          <c:tx>
            <c:strRef>
              <c:f>'Ignore --&gt;'!$C$4</c:f>
            </c:strRef>
          </c:tx>
          <c:spPr>
            <a:ln cmpd="sng">
              <a:solidFill>
                <a:srgbClr val="EA4335"/>
              </a:solidFill>
            </a:ln>
          </c:spPr>
          <c:marker>
            <c:symbol val="none"/>
          </c:marker>
          <c:cat>
            <c:strRef>
              <c:f>'Ignore --&gt;'!$A$5:$A$19</c:f>
            </c:strRef>
          </c:cat>
          <c:val>
            <c:numRef>
              <c:f>'Ignore --&gt;'!$C$5:$C$19</c:f>
              <c:numCache/>
            </c:numRef>
          </c:val>
          <c:smooth val="0"/>
        </c:ser>
        <c:ser>
          <c:idx val="2"/>
          <c:order val="2"/>
          <c:tx>
            <c:strRef>
              <c:f>'Ignore --&gt;'!$D$4</c:f>
            </c:strRef>
          </c:tx>
          <c:spPr>
            <a:ln cmpd="sng">
              <a:solidFill>
                <a:srgbClr val="FBBC04"/>
              </a:solidFill>
            </a:ln>
          </c:spPr>
          <c:marker>
            <c:symbol val="none"/>
          </c:marker>
          <c:cat>
            <c:strRef>
              <c:f>'Ignore --&gt;'!$A$5:$A$19</c:f>
            </c:strRef>
          </c:cat>
          <c:val>
            <c:numRef>
              <c:f>'Ignore --&gt;'!$D$5:$D$19</c:f>
              <c:numCache/>
            </c:numRef>
          </c:val>
          <c:smooth val="0"/>
        </c:ser>
        <c:axId val="265468394"/>
        <c:axId val="49487748"/>
      </c:lineChart>
      <c:catAx>
        <c:axId val="26546839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9487748"/>
      </c:catAx>
      <c:valAx>
        <c:axId val="4948774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6546839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Daily inc M, Daily Inc GM and Daily Inc MM</a:t>
            </a:r>
          </a:p>
        </c:rich>
      </c:tx>
      <c:overlay val="0"/>
    </c:title>
    <c:plotArea>
      <c:layout/>
      <c:lineChart>
        <c:ser>
          <c:idx val="0"/>
          <c:order val="0"/>
          <c:tx>
            <c:strRef>
              <c:f>'Ignore --&gt;'!$G$4</c:f>
            </c:strRef>
          </c:tx>
          <c:spPr>
            <a:ln cmpd="sng">
              <a:solidFill>
                <a:srgbClr val="4285F4"/>
              </a:solidFill>
            </a:ln>
          </c:spPr>
          <c:marker>
            <c:symbol val="none"/>
          </c:marker>
          <c:cat>
            <c:strRef>
              <c:f>'Ignore --&gt;'!$A$5:$A$18</c:f>
            </c:strRef>
          </c:cat>
          <c:val>
            <c:numRef>
              <c:f>'Ignore --&gt;'!$G$5:$G$18</c:f>
              <c:numCache/>
            </c:numRef>
          </c:val>
          <c:smooth val="0"/>
        </c:ser>
        <c:ser>
          <c:idx val="1"/>
          <c:order val="1"/>
          <c:tx>
            <c:strRef>
              <c:f>'Ignore --&gt;'!$H$4</c:f>
            </c:strRef>
          </c:tx>
          <c:spPr>
            <a:ln cmpd="sng">
              <a:solidFill>
                <a:srgbClr val="EA4335"/>
              </a:solidFill>
            </a:ln>
          </c:spPr>
          <c:marker>
            <c:symbol val="none"/>
          </c:marker>
          <c:cat>
            <c:strRef>
              <c:f>'Ignore --&gt;'!$A$5:$A$18</c:f>
            </c:strRef>
          </c:cat>
          <c:val>
            <c:numRef>
              <c:f>'Ignore --&gt;'!$H$5:$H$18</c:f>
              <c:numCache/>
            </c:numRef>
          </c:val>
          <c:smooth val="0"/>
        </c:ser>
        <c:ser>
          <c:idx val="2"/>
          <c:order val="2"/>
          <c:tx>
            <c:strRef>
              <c:f>'Ignore --&gt;'!$I$4</c:f>
            </c:strRef>
          </c:tx>
          <c:spPr>
            <a:ln cmpd="sng">
              <a:solidFill>
                <a:srgbClr val="FBBC04"/>
              </a:solidFill>
            </a:ln>
          </c:spPr>
          <c:marker>
            <c:symbol val="none"/>
          </c:marker>
          <c:cat>
            <c:strRef>
              <c:f>'Ignore --&gt;'!$A$5:$A$18</c:f>
            </c:strRef>
          </c:cat>
          <c:val>
            <c:numRef>
              <c:f>'Ignore --&gt;'!$I$5:$I$18</c:f>
              <c:numCache/>
            </c:numRef>
          </c:val>
          <c:smooth val="0"/>
        </c:ser>
        <c:axId val="1704218125"/>
        <c:axId val="727182453"/>
      </c:lineChart>
      <c:catAx>
        <c:axId val="17042181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27182453"/>
      </c:catAx>
      <c:valAx>
        <c:axId val="7271824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0421812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 GM and MM</a:t>
            </a:r>
          </a:p>
        </c:rich>
      </c:tx>
      <c:overlay val="0"/>
    </c:title>
    <c:plotArea>
      <c:layout/>
      <c:lineChart>
        <c:ser>
          <c:idx val="0"/>
          <c:order val="0"/>
          <c:tx>
            <c:strRef>
              <c:f>'Ignore --&gt;'!$R$4</c:f>
            </c:strRef>
          </c:tx>
          <c:spPr>
            <a:ln cmpd="sng">
              <a:solidFill>
                <a:srgbClr val="4285F4"/>
              </a:solidFill>
            </a:ln>
          </c:spPr>
          <c:marker>
            <c:symbol val="none"/>
          </c:marker>
          <c:cat>
            <c:strRef>
              <c:f>'Ignore --&gt;'!$Q$5:$Q$19</c:f>
            </c:strRef>
          </c:cat>
          <c:val>
            <c:numRef>
              <c:f>'Ignore --&gt;'!$R$5:$R$19</c:f>
              <c:numCache/>
            </c:numRef>
          </c:val>
          <c:smooth val="0"/>
        </c:ser>
        <c:ser>
          <c:idx val="1"/>
          <c:order val="1"/>
          <c:tx>
            <c:strRef>
              <c:f>'Ignore --&gt;'!$S$4</c:f>
            </c:strRef>
          </c:tx>
          <c:spPr>
            <a:ln cmpd="sng">
              <a:solidFill>
                <a:srgbClr val="EA4335"/>
              </a:solidFill>
            </a:ln>
          </c:spPr>
          <c:marker>
            <c:symbol val="none"/>
          </c:marker>
          <c:cat>
            <c:strRef>
              <c:f>'Ignore --&gt;'!$Q$5:$Q$19</c:f>
            </c:strRef>
          </c:cat>
          <c:val>
            <c:numRef>
              <c:f>'Ignore --&gt;'!$S$5:$S$19</c:f>
              <c:numCache/>
            </c:numRef>
          </c:val>
          <c:smooth val="0"/>
        </c:ser>
        <c:ser>
          <c:idx val="2"/>
          <c:order val="2"/>
          <c:tx>
            <c:strRef>
              <c:f>'Ignore --&gt;'!$T$4</c:f>
            </c:strRef>
          </c:tx>
          <c:spPr>
            <a:ln cmpd="sng">
              <a:solidFill>
                <a:srgbClr val="FBBC04"/>
              </a:solidFill>
            </a:ln>
          </c:spPr>
          <c:marker>
            <c:symbol val="none"/>
          </c:marker>
          <c:cat>
            <c:strRef>
              <c:f>'Ignore --&gt;'!$Q$5:$Q$19</c:f>
            </c:strRef>
          </c:cat>
          <c:val>
            <c:numRef>
              <c:f>'Ignore --&gt;'!$T$5:$T$19</c:f>
              <c:numCache/>
            </c:numRef>
          </c:val>
          <c:smooth val="0"/>
        </c:ser>
        <c:axId val="1948298467"/>
        <c:axId val="688659322"/>
      </c:lineChart>
      <c:catAx>
        <c:axId val="194829846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88659322"/>
      </c:catAx>
      <c:valAx>
        <c:axId val="6886593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48298467"/>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676275</xdr:colOff>
      <xdr:row>24</xdr:row>
      <xdr:rowOff>161925</xdr:rowOff>
    </xdr:from>
    <xdr:ext cx="7372350" cy="45624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676275</xdr:colOff>
      <xdr:row>2</xdr:row>
      <xdr:rowOff>85725</xdr:rowOff>
    </xdr:from>
    <xdr:ext cx="5715000" cy="100012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17</xdr:col>
      <xdr:colOff>676275</xdr:colOff>
      <xdr:row>25</xdr:row>
      <xdr:rowOff>161925</xdr:rowOff>
    </xdr:from>
    <xdr:ext cx="7372350" cy="45624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695325</xdr:colOff>
      <xdr:row>372</xdr:row>
      <xdr:rowOff>142875</xdr:rowOff>
    </xdr:from>
    <xdr:ext cx="11182350" cy="3371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90" Type="http://schemas.openxmlformats.org/officeDocument/2006/relationships/hyperlink" Target="https://farmrpg.com/item.php?id=204" TargetMode="External"/><Relationship Id="rId194" Type="http://schemas.openxmlformats.org/officeDocument/2006/relationships/hyperlink" Target="https://farmrpg.com/item.php?id=236" TargetMode="External"/><Relationship Id="rId193" Type="http://schemas.openxmlformats.org/officeDocument/2006/relationships/hyperlink" Target="https://farmrpg.com/item.php?id=203" TargetMode="External"/><Relationship Id="rId192" Type="http://schemas.openxmlformats.org/officeDocument/2006/relationships/hyperlink" Target="https://farmrpg.com/item.php?id=976" TargetMode="External"/><Relationship Id="rId191" Type="http://schemas.openxmlformats.org/officeDocument/2006/relationships/hyperlink" Target="https://farmrpg.com/item.php?id=21" TargetMode="External"/><Relationship Id="rId187" Type="http://schemas.openxmlformats.org/officeDocument/2006/relationships/hyperlink" Target="https://farmrpg.com/item.php?id=74" TargetMode="External"/><Relationship Id="rId186" Type="http://schemas.openxmlformats.org/officeDocument/2006/relationships/hyperlink" Target="https://farmrpg.com/item.php?id=138" TargetMode="External"/><Relationship Id="rId185" Type="http://schemas.openxmlformats.org/officeDocument/2006/relationships/hyperlink" Target="https://farmrpg.com/item.php?id=204" TargetMode="External"/><Relationship Id="rId184" Type="http://schemas.openxmlformats.org/officeDocument/2006/relationships/hyperlink" Target="https://farmrpg.com/item.php?id=203" TargetMode="External"/><Relationship Id="rId189" Type="http://schemas.openxmlformats.org/officeDocument/2006/relationships/hyperlink" Target="https://farmrpg.com/item.php?id=128" TargetMode="External"/><Relationship Id="rId188" Type="http://schemas.openxmlformats.org/officeDocument/2006/relationships/hyperlink" Target="https://farmrpg.com/item.php?id=414" TargetMode="External"/><Relationship Id="rId183" Type="http://schemas.openxmlformats.org/officeDocument/2006/relationships/hyperlink" Target="https://farmrpg.com/item.php?id=82" TargetMode="External"/><Relationship Id="rId182" Type="http://schemas.openxmlformats.org/officeDocument/2006/relationships/hyperlink" Target="https://farmrpg.com/item.php?id=254" TargetMode="External"/><Relationship Id="rId181" Type="http://schemas.openxmlformats.org/officeDocument/2006/relationships/hyperlink" Target="https://farmrpg.com/wiki.php?page=Locksmith" TargetMode="External"/><Relationship Id="rId180" Type="http://schemas.openxmlformats.org/officeDocument/2006/relationships/hyperlink" Target="https://farmrpg.com/item.php?id=350" TargetMode="External"/><Relationship Id="rId176" Type="http://schemas.openxmlformats.org/officeDocument/2006/relationships/hyperlink" Target="https://farmrpg.com/item.php?id=336" TargetMode="External"/><Relationship Id="rId297" Type="http://schemas.openxmlformats.org/officeDocument/2006/relationships/hyperlink" Target="https://farmrpg.com/item.php?id=629" TargetMode="External"/><Relationship Id="rId175" Type="http://schemas.openxmlformats.org/officeDocument/2006/relationships/hyperlink" Target="https://farmrpg.com/wiki.php?page=Locksmith" TargetMode="External"/><Relationship Id="rId296" Type="http://schemas.openxmlformats.org/officeDocument/2006/relationships/hyperlink" Target="https://farmrpg.com/item.php?id=712" TargetMode="External"/><Relationship Id="rId174" Type="http://schemas.openxmlformats.org/officeDocument/2006/relationships/hyperlink" Target="https://farmrpg.com/item.php?id=112" TargetMode="External"/><Relationship Id="rId295" Type="http://schemas.openxmlformats.org/officeDocument/2006/relationships/hyperlink" Target="https://farmrpg.com/item.php?id=309" TargetMode="External"/><Relationship Id="rId173" Type="http://schemas.openxmlformats.org/officeDocument/2006/relationships/hyperlink" Target="https://farmrpg.com/item.php?id=661" TargetMode="External"/><Relationship Id="rId294" Type="http://schemas.openxmlformats.org/officeDocument/2006/relationships/hyperlink" Target="https://farmrpg.com/item.php?id=900" TargetMode="External"/><Relationship Id="rId179" Type="http://schemas.openxmlformats.org/officeDocument/2006/relationships/hyperlink" Target="https://farmrpg.com/profile.php?user_name=Geist" TargetMode="External"/><Relationship Id="rId178" Type="http://schemas.openxmlformats.org/officeDocument/2006/relationships/hyperlink" Target="https://farmrpg.com/item.php?id=56" TargetMode="External"/><Relationship Id="rId299" Type="http://schemas.openxmlformats.org/officeDocument/2006/relationships/hyperlink" Target="https://farmrpg.com/wiki.php?page=Locksmith" TargetMode="External"/><Relationship Id="rId177" Type="http://schemas.openxmlformats.org/officeDocument/2006/relationships/hyperlink" Target="https://farmrpg.com/item.php?id=575" TargetMode="External"/><Relationship Id="rId298" Type="http://schemas.openxmlformats.org/officeDocument/2006/relationships/hyperlink" Target="https://farmrpg.com/item.php?id=48" TargetMode="External"/><Relationship Id="rId198" Type="http://schemas.openxmlformats.org/officeDocument/2006/relationships/hyperlink" Target="https://farmrpg.com/item.php?id=46" TargetMode="External"/><Relationship Id="rId197" Type="http://schemas.openxmlformats.org/officeDocument/2006/relationships/hyperlink" Target="https://farmrpg.com/item.php?id=111" TargetMode="External"/><Relationship Id="rId196" Type="http://schemas.openxmlformats.org/officeDocument/2006/relationships/hyperlink" Target="https://farmrpg.com/item.php?id=755" TargetMode="External"/><Relationship Id="rId195" Type="http://schemas.openxmlformats.org/officeDocument/2006/relationships/hyperlink" Target="https://farmrpg.com/item.php?id=75" TargetMode="External"/><Relationship Id="rId199" Type="http://schemas.openxmlformats.org/officeDocument/2006/relationships/hyperlink" Target="https://farmrpg.com/wiki.php?page=Tower" TargetMode="External"/><Relationship Id="rId150" Type="http://schemas.openxmlformats.org/officeDocument/2006/relationships/hyperlink" Target="https://farmrpg.com/item.php?id=653" TargetMode="External"/><Relationship Id="rId271" Type="http://schemas.openxmlformats.org/officeDocument/2006/relationships/hyperlink" Target="https://farmrpg.com/item.php?id=84" TargetMode="External"/><Relationship Id="rId392" Type="http://schemas.openxmlformats.org/officeDocument/2006/relationships/hyperlink" Target="https://farmrpg.com/item.php?id=592" TargetMode="External"/><Relationship Id="rId270" Type="http://schemas.openxmlformats.org/officeDocument/2006/relationships/hyperlink" Target="https://farmrpg.com/item.php?id=33" TargetMode="External"/><Relationship Id="rId391" Type="http://schemas.openxmlformats.org/officeDocument/2006/relationships/hyperlink" Target="https://farmrpg.com/item.php?id=841" TargetMode="External"/><Relationship Id="rId390" Type="http://schemas.openxmlformats.org/officeDocument/2006/relationships/hyperlink" Target="https://farmrpg.com/item.php?id=843" TargetMode="External"/><Relationship Id="rId1" Type="http://schemas.openxmlformats.org/officeDocument/2006/relationships/hyperlink" Target="https://farmrpg.com/item.php?id=787" TargetMode="External"/><Relationship Id="rId2" Type="http://schemas.openxmlformats.org/officeDocument/2006/relationships/hyperlink" Target="https://farmrpg.com/item.php?id=91" TargetMode="External"/><Relationship Id="rId3" Type="http://schemas.openxmlformats.org/officeDocument/2006/relationships/hyperlink" Target="https://farmrpg.com/item.php?id=800" TargetMode="External"/><Relationship Id="rId149" Type="http://schemas.openxmlformats.org/officeDocument/2006/relationships/hyperlink" Target="https://farmrpg.com/item.php?id=688" TargetMode="External"/><Relationship Id="rId4" Type="http://schemas.openxmlformats.org/officeDocument/2006/relationships/hyperlink" Target="https://farmrpg.com/item.php?id=244" TargetMode="External"/><Relationship Id="rId148" Type="http://schemas.openxmlformats.org/officeDocument/2006/relationships/hyperlink" Target="https://farmrpg.com/item.php?id=697" TargetMode="External"/><Relationship Id="rId269" Type="http://schemas.openxmlformats.org/officeDocument/2006/relationships/hyperlink" Target="https://farmrpg.com/item.php?id=635" TargetMode="External"/><Relationship Id="rId9" Type="http://schemas.openxmlformats.org/officeDocument/2006/relationships/hyperlink" Target="https://farmrpg.com/item.php?id=125" TargetMode="External"/><Relationship Id="rId143" Type="http://schemas.openxmlformats.org/officeDocument/2006/relationships/hyperlink" Target="https://farmrpg.com/item.php?id=201" TargetMode="External"/><Relationship Id="rId264" Type="http://schemas.openxmlformats.org/officeDocument/2006/relationships/hyperlink" Target="https://farmrpg.com/item.php?id=842" TargetMode="External"/><Relationship Id="rId385" Type="http://schemas.openxmlformats.org/officeDocument/2006/relationships/hyperlink" Target="https://farmrpg.com/item.php?id=113" TargetMode="External"/><Relationship Id="rId142" Type="http://schemas.openxmlformats.org/officeDocument/2006/relationships/hyperlink" Target="https://farmrpg.com/wiki.php?page=Flour%20Mill" TargetMode="External"/><Relationship Id="rId263" Type="http://schemas.openxmlformats.org/officeDocument/2006/relationships/hyperlink" Target="https://farmrpg.com/item.php?id=75" TargetMode="External"/><Relationship Id="rId384" Type="http://schemas.openxmlformats.org/officeDocument/2006/relationships/hyperlink" Target="https://farmrpg.com/item.php?id=675" TargetMode="External"/><Relationship Id="rId141" Type="http://schemas.openxmlformats.org/officeDocument/2006/relationships/hyperlink" Target="https://farmrpg.com/item.php?id=276" TargetMode="External"/><Relationship Id="rId262" Type="http://schemas.openxmlformats.org/officeDocument/2006/relationships/hyperlink" Target="https://farmrpg.com/item.php?id=195" TargetMode="External"/><Relationship Id="rId383" Type="http://schemas.openxmlformats.org/officeDocument/2006/relationships/hyperlink" Target="https://farmrpg.com/item.php?id=679" TargetMode="External"/><Relationship Id="rId140" Type="http://schemas.openxmlformats.org/officeDocument/2006/relationships/hyperlink" Target="https://farmrpg.com/item.php?id=173" TargetMode="External"/><Relationship Id="rId261" Type="http://schemas.openxmlformats.org/officeDocument/2006/relationships/hyperlink" Target="https://farmrpg.com/item.php?id=136" TargetMode="External"/><Relationship Id="rId382" Type="http://schemas.openxmlformats.org/officeDocument/2006/relationships/hyperlink" Target="https://farmrpg.com/item.php?id=473" TargetMode="External"/><Relationship Id="rId5" Type="http://schemas.openxmlformats.org/officeDocument/2006/relationships/hyperlink" Target="https://farmrpg.com/item.php?id=126" TargetMode="External"/><Relationship Id="rId147" Type="http://schemas.openxmlformats.org/officeDocument/2006/relationships/hyperlink" Target="https://farmrpg.com/item.php?id=717" TargetMode="External"/><Relationship Id="rId268" Type="http://schemas.openxmlformats.org/officeDocument/2006/relationships/hyperlink" Target="https://farmrpg.com/item.php?id=33" TargetMode="External"/><Relationship Id="rId389" Type="http://schemas.openxmlformats.org/officeDocument/2006/relationships/hyperlink" Target="https://farmrpg.com/wiki.php?page=Steelworks" TargetMode="External"/><Relationship Id="rId6" Type="http://schemas.openxmlformats.org/officeDocument/2006/relationships/hyperlink" Target="https://farmrpg.com/item.php?id=337" TargetMode="External"/><Relationship Id="rId146" Type="http://schemas.openxmlformats.org/officeDocument/2006/relationships/hyperlink" Target="https://farmrpg.com/item.php?id=341" TargetMode="External"/><Relationship Id="rId267" Type="http://schemas.openxmlformats.org/officeDocument/2006/relationships/hyperlink" Target="https://farmrpg.com/item.php?id=207" TargetMode="External"/><Relationship Id="rId388" Type="http://schemas.openxmlformats.org/officeDocument/2006/relationships/hyperlink" Target="https://farmrpg.com/wiki.php?page=Steelworks" TargetMode="External"/><Relationship Id="rId7" Type="http://schemas.openxmlformats.org/officeDocument/2006/relationships/hyperlink" Target="https://farmrpg.com/item.php?id=379" TargetMode="External"/><Relationship Id="rId145" Type="http://schemas.openxmlformats.org/officeDocument/2006/relationships/hyperlink" Target="https://farmrpg.com/item.php?id=685" TargetMode="External"/><Relationship Id="rId266" Type="http://schemas.openxmlformats.org/officeDocument/2006/relationships/hyperlink" Target="https://farmrpg.com/item.php?id=661" TargetMode="External"/><Relationship Id="rId387" Type="http://schemas.openxmlformats.org/officeDocument/2006/relationships/hyperlink" Target="https://farmrpg.com/item.php?id=145" TargetMode="External"/><Relationship Id="rId8" Type="http://schemas.openxmlformats.org/officeDocument/2006/relationships/hyperlink" Target="https://farmrpg.com/item.php?id=634" TargetMode="External"/><Relationship Id="rId144" Type="http://schemas.openxmlformats.org/officeDocument/2006/relationships/hyperlink" Target="https://farmrpg.com/item.php?id=885" TargetMode="External"/><Relationship Id="rId265" Type="http://schemas.openxmlformats.org/officeDocument/2006/relationships/hyperlink" Target="https://farmrpg.com/item.php?id=654" TargetMode="External"/><Relationship Id="rId386" Type="http://schemas.openxmlformats.org/officeDocument/2006/relationships/hyperlink" Target="https://farmrpg.com/item.php?id=98" TargetMode="External"/><Relationship Id="rId260" Type="http://schemas.openxmlformats.org/officeDocument/2006/relationships/hyperlink" Target="https://farmrpg.com/item.php?id=634" TargetMode="External"/><Relationship Id="rId381" Type="http://schemas.openxmlformats.org/officeDocument/2006/relationships/hyperlink" Target="https://farmrpg.com/item.php?id=310" TargetMode="External"/><Relationship Id="rId380" Type="http://schemas.openxmlformats.org/officeDocument/2006/relationships/hyperlink" Target="https://farmrpg.com/item.php?id=473" TargetMode="External"/><Relationship Id="rId139" Type="http://schemas.openxmlformats.org/officeDocument/2006/relationships/hyperlink" Target="https://farmrpg.com/item.php?id=347" TargetMode="External"/><Relationship Id="rId138" Type="http://schemas.openxmlformats.org/officeDocument/2006/relationships/hyperlink" Target="https://farmrpg.com/item.php?id=234" TargetMode="External"/><Relationship Id="rId259" Type="http://schemas.openxmlformats.org/officeDocument/2006/relationships/hyperlink" Target="https://farmrpg.com/item.php?id=75" TargetMode="External"/><Relationship Id="rId137" Type="http://schemas.openxmlformats.org/officeDocument/2006/relationships/hyperlink" Target="https://farmrpg.com/item.php?id=232" TargetMode="External"/><Relationship Id="rId258" Type="http://schemas.openxmlformats.org/officeDocument/2006/relationships/hyperlink" Target="https://farmrpg.com/item.php?id=170" TargetMode="External"/><Relationship Id="rId379" Type="http://schemas.openxmlformats.org/officeDocument/2006/relationships/hyperlink" Target="https://farmrpg.com/item.php?id=578" TargetMode="External"/><Relationship Id="rId132" Type="http://schemas.openxmlformats.org/officeDocument/2006/relationships/hyperlink" Target="https://farmrpg.com/item.php?id=256" TargetMode="External"/><Relationship Id="rId253" Type="http://schemas.openxmlformats.org/officeDocument/2006/relationships/hyperlink" Target="https://farmrpg.com/item.php?id=678" TargetMode="External"/><Relationship Id="rId374" Type="http://schemas.openxmlformats.org/officeDocument/2006/relationships/hyperlink" Target="https://farmrpg.com/profile.php?user_name=Lorn" TargetMode="External"/><Relationship Id="rId131" Type="http://schemas.openxmlformats.org/officeDocument/2006/relationships/hyperlink" Target="https://farmrpg.com/wiki.php?page=Feed%20Mill" TargetMode="External"/><Relationship Id="rId252" Type="http://schemas.openxmlformats.org/officeDocument/2006/relationships/hyperlink" Target="https://farmrpg.com/item.php?id=114" TargetMode="External"/><Relationship Id="rId373" Type="http://schemas.openxmlformats.org/officeDocument/2006/relationships/hyperlink" Target="https://farmrpg.com/item.php?id=141" TargetMode="External"/><Relationship Id="rId130" Type="http://schemas.openxmlformats.org/officeDocument/2006/relationships/hyperlink" Target="https://farmrpg.com/item.php?id=275" TargetMode="External"/><Relationship Id="rId251" Type="http://schemas.openxmlformats.org/officeDocument/2006/relationships/hyperlink" Target="https://farmrpg.com/item.php?id=124" TargetMode="External"/><Relationship Id="rId372" Type="http://schemas.openxmlformats.org/officeDocument/2006/relationships/hyperlink" Target="https://farmrpg.com/profile.php?user_name=Ric%20Ryph" TargetMode="External"/><Relationship Id="rId250" Type="http://schemas.openxmlformats.org/officeDocument/2006/relationships/hyperlink" Target="https://farmrpg.com/item.php?id=216" TargetMode="External"/><Relationship Id="rId371" Type="http://schemas.openxmlformats.org/officeDocument/2006/relationships/hyperlink" Target="https://farmrpg.com/item.php?id=238" TargetMode="External"/><Relationship Id="rId136" Type="http://schemas.openxmlformats.org/officeDocument/2006/relationships/hyperlink" Target="https://farmrpg.com/item.php?id=170" TargetMode="External"/><Relationship Id="rId257" Type="http://schemas.openxmlformats.org/officeDocument/2006/relationships/hyperlink" Target="https://farmrpg.com/item.php?id=43" TargetMode="External"/><Relationship Id="rId378" Type="http://schemas.openxmlformats.org/officeDocument/2006/relationships/hyperlink" Target="https://farmrpg.com/item.php?id=58" TargetMode="External"/><Relationship Id="rId135" Type="http://schemas.openxmlformats.org/officeDocument/2006/relationships/hyperlink" Target="https://farmrpg.com/item.php?id=194" TargetMode="External"/><Relationship Id="rId256" Type="http://schemas.openxmlformats.org/officeDocument/2006/relationships/hyperlink" Target="https://farmrpg.com/item.php?id=576" TargetMode="External"/><Relationship Id="rId377" Type="http://schemas.openxmlformats.org/officeDocument/2006/relationships/hyperlink" Target="https://farmrpg.com/item.php?id=139" TargetMode="External"/><Relationship Id="rId134" Type="http://schemas.openxmlformats.org/officeDocument/2006/relationships/hyperlink" Target="https://farmrpg.com/profile.php?user_name=Mummy" TargetMode="External"/><Relationship Id="rId255" Type="http://schemas.openxmlformats.org/officeDocument/2006/relationships/hyperlink" Target="https://farmrpg.com/item.php?id=135" TargetMode="External"/><Relationship Id="rId376" Type="http://schemas.openxmlformats.org/officeDocument/2006/relationships/hyperlink" Target="https://farmrpg.com/item.php?id=630" TargetMode="External"/><Relationship Id="rId133" Type="http://schemas.openxmlformats.org/officeDocument/2006/relationships/hyperlink" Target="https://farmrpg.com/item.php?id=45" TargetMode="External"/><Relationship Id="rId254" Type="http://schemas.openxmlformats.org/officeDocument/2006/relationships/hyperlink" Target="https://farmrpg.com/item.php?id=679" TargetMode="External"/><Relationship Id="rId375" Type="http://schemas.openxmlformats.org/officeDocument/2006/relationships/hyperlink" Target="https://farmrpg.com/item.php?id=646" TargetMode="External"/><Relationship Id="rId172" Type="http://schemas.openxmlformats.org/officeDocument/2006/relationships/hyperlink" Target="https://farmrpg.com/item.php?id=157" TargetMode="External"/><Relationship Id="rId293" Type="http://schemas.openxmlformats.org/officeDocument/2006/relationships/hyperlink" Target="https://farmrpg.com/item.php?id=112" TargetMode="External"/><Relationship Id="rId171" Type="http://schemas.openxmlformats.org/officeDocument/2006/relationships/hyperlink" Target="https://farmrpg.com/item.php?id=661" TargetMode="External"/><Relationship Id="rId292" Type="http://schemas.openxmlformats.org/officeDocument/2006/relationships/hyperlink" Target="https://farmrpg.com/item.php?id=409" TargetMode="External"/><Relationship Id="rId170" Type="http://schemas.openxmlformats.org/officeDocument/2006/relationships/hyperlink" Target="https://farmrpg.com/item.php?id=161" TargetMode="External"/><Relationship Id="rId291" Type="http://schemas.openxmlformats.org/officeDocument/2006/relationships/hyperlink" Target="https://farmrpg.com/item.php?id=177" TargetMode="External"/><Relationship Id="rId290" Type="http://schemas.openxmlformats.org/officeDocument/2006/relationships/hyperlink" Target="https://farmrpg.com/item.php?id=725" TargetMode="External"/><Relationship Id="rId165" Type="http://schemas.openxmlformats.org/officeDocument/2006/relationships/hyperlink" Target="https://farmrpg.com/item.php?id=189" TargetMode="External"/><Relationship Id="rId286" Type="http://schemas.openxmlformats.org/officeDocument/2006/relationships/hyperlink" Target="https://farmrpg.com/item.php?id=27" TargetMode="External"/><Relationship Id="rId164" Type="http://schemas.openxmlformats.org/officeDocument/2006/relationships/hyperlink" Target="https://farmrpg.com/item.php?id=661" TargetMode="External"/><Relationship Id="rId285" Type="http://schemas.openxmlformats.org/officeDocument/2006/relationships/hyperlink" Target="https://farmrpg.com/item.php?id=100" TargetMode="External"/><Relationship Id="rId163" Type="http://schemas.openxmlformats.org/officeDocument/2006/relationships/hyperlink" Target="https://farmrpg.com/item.php?id=159" TargetMode="External"/><Relationship Id="rId284" Type="http://schemas.openxmlformats.org/officeDocument/2006/relationships/hyperlink" Target="https://farmrpg.com/item.php?id=196" TargetMode="External"/><Relationship Id="rId162" Type="http://schemas.openxmlformats.org/officeDocument/2006/relationships/hyperlink" Target="https://farmrpg.com/item.php?id=334" TargetMode="External"/><Relationship Id="rId283" Type="http://schemas.openxmlformats.org/officeDocument/2006/relationships/hyperlink" Target="https://farmrpg.com/wiki.php?page=Large%20Chest%2001" TargetMode="External"/><Relationship Id="rId169" Type="http://schemas.openxmlformats.org/officeDocument/2006/relationships/hyperlink" Target="https://farmrpg.com/item.php?id=661" TargetMode="External"/><Relationship Id="rId168" Type="http://schemas.openxmlformats.org/officeDocument/2006/relationships/hyperlink" Target="https://farmrpg.com/item.php?id=262" TargetMode="External"/><Relationship Id="rId289" Type="http://schemas.openxmlformats.org/officeDocument/2006/relationships/hyperlink" Target="https://farmrpg.com/item.php?id=661" TargetMode="External"/><Relationship Id="rId167" Type="http://schemas.openxmlformats.org/officeDocument/2006/relationships/hyperlink" Target="https://farmrpg.com/item.php?id=190" TargetMode="External"/><Relationship Id="rId288" Type="http://schemas.openxmlformats.org/officeDocument/2006/relationships/hyperlink" Target="https://farmrpg.com/item.php?id=11" TargetMode="External"/><Relationship Id="rId166" Type="http://schemas.openxmlformats.org/officeDocument/2006/relationships/hyperlink" Target="https://farmrpg.com/wiki.php?page=Locksmith" TargetMode="External"/><Relationship Id="rId287" Type="http://schemas.openxmlformats.org/officeDocument/2006/relationships/hyperlink" Target="https://farmrpg.com/item.php?id=661" TargetMode="External"/><Relationship Id="rId161" Type="http://schemas.openxmlformats.org/officeDocument/2006/relationships/hyperlink" Target="https://farmrpg.com/item.php?id=199" TargetMode="External"/><Relationship Id="rId282" Type="http://schemas.openxmlformats.org/officeDocument/2006/relationships/hyperlink" Target="https://farmrpg.com/wiki.php?page=Locksmith" TargetMode="External"/><Relationship Id="rId160" Type="http://schemas.openxmlformats.org/officeDocument/2006/relationships/hyperlink" Target="https://farmrpg.com/item.php?id=691" TargetMode="External"/><Relationship Id="rId281" Type="http://schemas.openxmlformats.org/officeDocument/2006/relationships/hyperlink" Target="https://farmrpg.com/item.php?id=100" TargetMode="External"/><Relationship Id="rId280" Type="http://schemas.openxmlformats.org/officeDocument/2006/relationships/hyperlink" Target="https://farmrpg.com/item.php?id=596" TargetMode="External"/><Relationship Id="rId159" Type="http://schemas.openxmlformats.org/officeDocument/2006/relationships/hyperlink" Target="https://farmrpg.com/wiki.php?page=Glass" TargetMode="External"/><Relationship Id="rId154" Type="http://schemas.openxmlformats.org/officeDocument/2006/relationships/hyperlink" Target="https://farmrpg.com/item.php?id=394" TargetMode="External"/><Relationship Id="rId275" Type="http://schemas.openxmlformats.org/officeDocument/2006/relationships/hyperlink" Target="https://farmrpg.com/item.php?id=637" TargetMode="External"/><Relationship Id="rId396" Type="http://schemas.openxmlformats.org/officeDocument/2006/relationships/hyperlink" Target="https://farmrpg.com/item.php?id=392" TargetMode="External"/><Relationship Id="rId153" Type="http://schemas.openxmlformats.org/officeDocument/2006/relationships/hyperlink" Target="https://farmrpg.com/item.php?id=316" TargetMode="External"/><Relationship Id="rId274" Type="http://schemas.openxmlformats.org/officeDocument/2006/relationships/hyperlink" Target="https://farmrpg.com/item.php?id=647" TargetMode="External"/><Relationship Id="rId395" Type="http://schemas.openxmlformats.org/officeDocument/2006/relationships/hyperlink" Target="https://farmrpg.com/item.php?id=145" TargetMode="External"/><Relationship Id="rId152" Type="http://schemas.openxmlformats.org/officeDocument/2006/relationships/hyperlink" Target="https://farmrpg.com/item.php?id=394" TargetMode="External"/><Relationship Id="rId273" Type="http://schemas.openxmlformats.org/officeDocument/2006/relationships/hyperlink" Target="https://farmrpg.com/item.php?id=579" TargetMode="External"/><Relationship Id="rId394" Type="http://schemas.openxmlformats.org/officeDocument/2006/relationships/hyperlink" Target="https://farmrpg.com/item.php?id=759" TargetMode="External"/><Relationship Id="rId151" Type="http://schemas.openxmlformats.org/officeDocument/2006/relationships/hyperlink" Target="https://farmrpg.com/item.php?id=317" TargetMode="External"/><Relationship Id="rId272" Type="http://schemas.openxmlformats.org/officeDocument/2006/relationships/hyperlink" Target="https://farmrpg.com/wiki.php?page=Wheel%20of%20Borgen" TargetMode="External"/><Relationship Id="rId393" Type="http://schemas.openxmlformats.org/officeDocument/2006/relationships/hyperlink" Target="https://farmrpg.com/item.php?id=178" TargetMode="External"/><Relationship Id="rId158" Type="http://schemas.openxmlformats.org/officeDocument/2006/relationships/hyperlink" Target="https://farmrpg.com/item.php?id=78" TargetMode="External"/><Relationship Id="rId279" Type="http://schemas.openxmlformats.org/officeDocument/2006/relationships/hyperlink" Target="https://farmrpg.com/item.php?id=683" TargetMode="External"/><Relationship Id="rId157" Type="http://schemas.openxmlformats.org/officeDocument/2006/relationships/hyperlink" Target="https://farmrpg.com/item.php?id=368" TargetMode="External"/><Relationship Id="rId278" Type="http://schemas.openxmlformats.org/officeDocument/2006/relationships/hyperlink" Target="https://farmrpg.com/item.php?id=587" TargetMode="External"/><Relationship Id="rId399" Type="http://schemas.openxmlformats.org/officeDocument/2006/relationships/hyperlink" Target="https://farmrpg.com/item.php?id=743" TargetMode="External"/><Relationship Id="rId156" Type="http://schemas.openxmlformats.org/officeDocument/2006/relationships/hyperlink" Target="https://farmrpg.com/item.php?id=117" TargetMode="External"/><Relationship Id="rId277" Type="http://schemas.openxmlformats.org/officeDocument/2006/relationships/hyperlink" Target="https://farmrpg.com/item.php?id=712" TargetMode="External"/><Relationship Id="rId398" Type="http://schemas.openxmlformats.org/officeDocument/2006/relationships/hyperlink" Target="https://farmrpg.com/wiki.php?page=Steelworks" TargetMode="External"/><Relationship Id="rId155" Type="http://schemas.openxmlformats.org/officeDocument/2006/relationships/hyperlink" Target="https://farmrpg.com/item.php?id=140" TargetMode="External"/><Relationship Id="rId276" Type="http://schemas.openxmlformats.org/officeDocument/2006/relationships/hyperlink" Target="https://farmrpg.com/item.php?id=713" TargetMode="External"/><Relationship Id="rId397" Type="http://schemas.openxmlformats.org/officeDocument/2006/relationships/hyperlink" Target="https://farmrpg.com/wiki.php?page=Steelworks" TargetMode="External"/><Relationship Id="rId40" Type="http://schemas.openxmlformats.org/officeDocument/2006/relationships/hyperlink" Target="https://farmrpg.com/profile.php?user_name=Holger" TargetMode="External"/><Relationship Id="rId42" Type="http://schemas.openxmlformats.org/officeDocument/2006/relationships/hyperlink" Target="https://farmrpg.com/wiki.php?page=Sawmill" TargetMode="External"/><Relationship Id="rId41" Type="http://schemas.openxmlformats.org/officeDocument/2006/relationships/hyperlink" Target="https://farmrpg.com/item.php?id=21" TargetMode="External"/><Relationship Id="rId44" Type="http://schemas.openxmlformats.org/officeDocument/2006/relationships/hyperlink" Target="https://farmrpg.com/item.php?id=641" TargetMode="External"/><Relationship Id="rId43" Type="http://schemas.openxmlformats.org/officeDocument/2006/relationships/hyperlink" Target="https://farmrpg.com/wiki.php?page=Sawmill%20Silver" TargetMode="External"/><Relationship Id="rId46" Type="http://schemas.openxmlformats.org/officeDocument/2006/relationships/hyperlink" Target="https://farmrpg.com/item.php?id=87" TargetMode="External"/><Relationship Id="rId45" Type="http://schemas.openxmlformats.org/officeDocument/2006/relationships/hyperlink" Target="https://farmrpg.com/wiki.php?page=Borgen%20Shop" TargetMode="External"/><Relationship Id="rId48" Type="http://schemas.openxmlformats.org/officeDocument/2006/relationships/hyperlink" Target="https://farmrpg.com/item.php?id=104" TargetMode="External"/><Relationship Id="rId47" Type="http://schemas.openxmlformats.org/officeDocument/2006/relationships/hyperlink" Target="https://farmrpg.com/item.php?id=105" TargetMode="External"/><Relationship Id="rId49" Type="http://schemas.openxmlformats.org/officeDocument/2006/relationships/hyperlink" Target="https://farmrpg.com/item.php?id=742" TargetMode="External"/><Relationship Id="rId31" Type="http://schemas.openxmlformats.org/officeDocument/2006/relationships/hyperlink" Target="https://farmrpg.com/item.php?id=535" TargetMode="External"/><Relationship Id="rId30" Type="http://schemas.openxmlformats.org/officeDocument/2006/relationships/hyperlink" Target="https://farmrpg.com/item.php?id=895" TargetMode="External"/><Relationship Id="rId33" Type="http://schemas.openxmlformats.org/officeDocument/2006/relationships/hyperlink" Target="https://farmrpg.com/item.php?id=122" TargetMode="External"/><Relationship Id="rId32" Type="http://schemas.openxmlformats.org/officeDocument/2006/relationships/hyperlink" Target="https://farmrpg.com/item.php?id=540" TargetMode="External"/><Relationship Id="rId35" Type="http://schemas.openxmlformats.org/officeDocument/2006/relationships/hyperlink" Target="https://farmrpg.com/item.php?id=90" TargetMode="External"/><Relationship Id="rId34" Type="http://schemas.openxmlformats.org/officeDocument/2006/relationships/hyperlink" Target="https://farmrpg.com/item.php?id=133" TargetMode="External"/><Relationship Id="rId37" Type="http://schemas.openxmlformats.org/officeDocument/2006/relationships/hyperlink" Target="https://farmrpg.com/item.php?id=899" TargetMode="External"/><Relationship Id="rId36" Type="http://schemas.openxmlformats.org/officeDocument/2006/relationships/hyperlink" Target="https://farmrpg.com/item.php?id=200" TargetMode="External"/><Relationship Id="rId39" Type="http://schemas.openxmlformats.org/officeDocument/2006/relationships/hyperlink" Target="https://farmrpg.com/item.php?id=131" TargetMode="External"/><Relationship Id="rId38" Type="http://schemas.openxmlformats.org/officeDocument/2006/relationships/hyperlink" Target="https://farmrpg.com/item.php?id=535" TargetMode="External"/><Relationship Id="rId20" Type="http://schemas.openxmlformats.org/officeDocument/2006/relationships/hyperlink" Target="https://farmrpg.com/item.php?id=677" TargetMode="External"/><Relationship Id="rId22" Type="http://schemas.openxmlformats.org/officeDocument/2006/relationships/hyperlink" Target="https://farmrpg.com/item.php?id=104" TargetMode="External"/><Relationship Id="rId21" Type="http://schemas.openxmlformats.org/officeDocument/2006/relationships/hyperlink" Target="https://farmrpg.com/item.php?id=685" TargetMode="External"/><Relationship Id="rId24" Type="http://schemas.openxmlformats.org/officeDocument/2006/relationships/hyperlink" Target="https://farmrpg.com/item.php?id=89" TargetMode="External"/><Relationship Id="rId23" Type="http://schemas.openxmlformats.org/officeDocument/2006/relationships/hyperlink" Target="https://farmrpg.com/item.php?id=106" TargetMode="External"/><Relationship Id="rId409" Type="http://schemas.openxmlformats.org/officeDocument/2006/relationships/hyperlink" Target="https://farmrpg.com/item.php?id=300" TargetMode="External"/><Relationship Id="rId404" Type="http://schemas.openxmlformats.org/officeDocument/2006/relationships/hyperlink" Target="https://farmrpg.com/item.php?id=456" TargetMode="External"/><Relationship Id="rId403" Type="http://schemas.openxmlformats.org/officeDocument/2006/relationships/hyperlink" Target="https://farmrpg.com/item.php?id=694" TargetMode="External"/><Relationship Id="rId402" Type="http://schemas.openxmlformats.org/officeDocument/2006/relationships/hyperlink" Target="https://farmrpg.com/profile.php?user_name=Geist" TargetMode="External"/><Relationship Id="rId401" Type="http://schemas.openxmlformats.org/officeDocument/2006/relationships/hyperlink" Target="https://farmrpg.com/item.php?id=134" TargetMode="External"/><Relationship Id="rId408" Type="http://schemas.openxmlformats.org/officeDocument/2006/relationships/hyperlink" Target="https://farmrpg.com/wiki.php?page=Sawmill%20Silver" TargetMode="External"/><Relationship Id="rId407" Type="http://schemas.openxmlformats.org/officeDocument/2006/relationships/hyperlink" Target="https://farmrpg.com/item.php?id=167" TargetMode="External"/><Relationship Id="rId406" Type="http://schemas.openxmlformats.org/officeDocument/2006/relationships/hyperlink" Target="https://farmrpg.com/item.php?id=55" TargetMode="External"/><Relationship Id="rId405" Type="http://schemas.openxmlformats.org/officeDocument/2006/relationships/hyperlink" Target="https://farmrpg.com/item.php?id=303" TargetMode="External"/><Relationship Id="rId26" Type="http://schemas.openxmlformats.org/officeDocument/2006/relationships/hyperlink" Target="https://farmrpg.com/profile.php?user_name=Captain%20Thomas" TargetMode="External"/><Relationship Id="rId25" Type="http://schemas.openxmlformats.org/officeDocument/2006/relationships/hyperlink" Target="https://farmrpg.com/item.php?id=57" TargetMode="External"/><Relationship Id="rId28" Type="http://schemas.openxmlformats.org/officeDocument/2006/relationships/hyperlink" Target="https://farmrpg.com/item.php?id=535" TargetMode="External"/><Relationship Id="rId27" Type="http://schemas.openxmlformats.org/officeDocument/2006/relationships/hyperlink" Target="https://farmrpg.com/item.php?id=896" TargetMode="External"/><Relationship Id="rId400" Type="http://schemas.openxmlformats.org/officeDocument/2006/relationships/hyperlink" Target="https://farmrpg.com/item.php?id=595" TargetMode="External"/><Relationship Id="rId29" Type="http://schemas.openxmlformats.org/officeDocument/2006/relationships/hyperlink" Target="https://farmrpg.com/item.php?id=540" TargetMode="External"/><Relationship Id="rId11" Type="http://schemas.openxmlformats.org/officeDocument/2006/relationships/hyperlink" Target="https://farmrpg.com/item.php?id=508" TargetMode="External"/><Relationship Id="rId10" Type="http://schemas.openxmlformats.org/officeDocument/2006/relationships/hyperlink" Target="https://farmrpg.com/item.php?id=41" TargetMode="External"/><Relationship Id="rId13" Type="http://schemas.openxmlformats.org/officeDocument/2006/relationships/hyperlink" Target="https://farmrpg.com/item.php?id=844" TargetMode="External"/><Relationship Id="rId12" Type="http://schemas.openxmlformats.org/officeDocument/2006/relationships/hyperlink" Target="https://farmrpg.com/item.php?id=634" TargetMode="External"/><Relationship Id="rId15" Type="http://schemas.openxmlformats.org/officeDocument/2006/relationships/hyperlink" Target="https://farmrpg.com/exchange.php" TargetMode="External"/><Relationship Id="rId14" Type="http://schemas.openxmlformats.org/officeDocument/2006/relationships/hyperlink" Target="https://farmrpg.com/item.php?id=237" TargetMode="External"/><Relationship Id="rId17" Type="http://schemas.openxmlformats.org/officeDocument/2006/relationships/hyperlink" Target="https://farmrpg.com/item.php?id=194" TargetMode="External"/><Relationship Id="rId16" Type="http://schemas.openxmlformats.org/officeDocument/2006/relationships/hyperlink" Target="https://farmrpg.com/item.php?id=307" TargetMode="External"/><Relationship Id="rId19" Type="http://schemas.openxmlformats.org/officeDocument/2006/relationships/hyperlink" Target="https://farmrpg.com/item.php?id=112" TargetMode="External"/><Relationship Id="rId18" Type="http://schemas.openxmlformats.org/officeDocument/2006/relationships/hyperlink" Target="https://farmrpg.com/item.php?id=450" TargetMode="External"/><Relationship Id="rId84" Type="http://schemas.openxmlformats.org/officeDocument/2006/relationships/hyperlink" Target="https://farmrpg.com/item.php?id=681" TargetMode="External"/><Relationship Id="rId83" Type="http://schemas.openxmlformats.org/officeDocument/2006/relationships/hyperlink" Target="https://farmrpg.com/item.php?id=726" TargetMode="External"/><Relationship Id="rId86" Type="http://schemas.openxmlformats.org/officeDocument/2006/relationships/hyperlink" Target="https://farmrpg.com/item.php?id=637" TargetMode="External"/><Relationship Id="rId85" Type="http://schemas.openxmlformats.org/officeDocument/2006/relationships/hyperlink" Target="https://farmrpg.com/item.php?id=339" TargetMode="External"/><Relationship Id="rId88" Type="http://schemas.openxmlformats.org/officeDocument/2006/relationships/hyperlink" Target="https://farmrpg.com/item.php?id=65" TargetMode="External"/><Relationship Id="rId87" Type="http://schemas.openxmlformats.org/officeDocument/2006/relationships/hyperlink" Target="https://farmrpg.com/item.php?id=178" TargetMode="External"/><Relationship Id="rId89" Type="http://schemas.openxmlformats.org/officeDocument/2006/relationships/hyperlink" Target="https://farmrpg.com/wiki.php?page=Locksmith" TargetMode="External"/><Relationship Id="rId80" Type="http://schemas.openxmlformats.org/officeDocument/2006/relationships/hyperlink" Target="https://farmrpg.com/item.php?id=315" TargetMode="External"/><Relationship Id="rId82" Type="http://schemas.openxmlformats.org/officeDocument/2006/relationships/hyperlink" Target="https://farmrpg.com/item.php?id=101" TargetMode="External"/><Relationship Id="rId81" Type="http://schemas.openxmlformats.org/officeDocument/2006/relationships/hyperlink" Target="https://farmrpg.com/item.php?id=315" TargetMode="External"/><Relationship Id="rId73" Type="http://schemas.openxmlformats.org/officeDocument/2006/relationships/hyperlink" Target="https://farmrpg.com/wiki.php?page=Locksmith" TargetMode="External"/><Relationship Id="rId72" Type="http://schemas.openxmlformats.org/officeDocument/2006/relationships/hyperlink" Target="https://farmrpg.com/item.php?id=107" TargetMode="External"/><Relationship Id="rId75" Type="http://schemas.openxmlformats.org/officeDocument/2006/relationships/hyperlink" Target="https://farmrpg.com/item.php?id=481" TargetMode="External"/><Relationship Id="rId74" Type="http://schemas.openxmlformats.org/officeDocument/2006/relationships/hyperlink" Target="https://farmrpg.com/item.php?id=330" TargetMode="External"/><Relationship Id="rId77" Type="http://schemas.openxmlformats.org/officeDocument/2006/relationships/hyperlink" Target="https://farmrpg.com/item.php?id=99" TargetMode="External"/><Relationship Id="rId76" Type="http://schemas.openxmlformats.org/officeDocument/2006/relationships/hyperlink" Target="https://farmrpg.com/item.php?id=97" TargetMode="External"/><Relationship Id="rId79" Type="http://schemas.openxmlformats.org/officeDocument/2006/relationships/hyperlink" Target="https://farmrpg.com/item.php?id=540" TargetMode="External"/><Relationship Id="rId78" Type="http://schemas.openxmlformats.org/officeDocument/2006/relationships/hyperlink" Target="https://farmrpg.com/item.php?id=122" TargetMode="External"/><Relationship Id="rId71" Type="http://schemas.openxmlformats.org/officeDocument/2006/relationships/hyperlink" Target="https://farmrpg.com/item.php?id=643" TargetMode="External"/><Relationship Id="rId70" Type="http://schemas.openxmlformats.org/officeDocument/2006/relationships/hyperlink" Target="https://farmrpg.com/item.php?id=661" TargetMode="External"/><Relationship Id="rId62" Type="http://schemas.openxmlformats.org/officeDocument/2006/relationships/hyperlink" Target="https://farmrpg.com/item.php?id=256" TargetMode="External"/><Relationship Id="rId61" Type="http://schemas.openxmlformats.org/officeDocument/2006/relationships/hyperlink" Target="https://farmrpg.com/item.php?id=67" TargetMode="External"/><Relationship Id="rId64" Type="http://schemas.openxmlformats.org/officeDocument/2006/relationships/hyperlink" Target="https://farmrpg.com/item.php?id=67" TargetMode="External"/><Relationship Id="rId63" Type="http://schemas.openxmlformats.org/officeDocument/2006/relationships/hyperlink" Target="https://farmrpg.com/item.php?id=781" TargetMode="External"/><Relationship Id="rId66" Type="http://schemas.openxmlformats.org/officeDocument/2006/relationships/hyperlink" Target="https://farmrpg.com/item.php?id=303" TargetMode="External"/><Relationship Id="rId65" Type="http://schemas.openxmlformats.org/officeDocument/2006/relationships/hyperlink" Target="https://farmrpg.com/item.php?id=615" TargetMode="External"/><Relationship Id="rId68" Type="http://schemas.openxmlformats.org/officeDocument/2006/relationships/hyperlink" Target="https://farmrpg.com/profile.php?user_name=Holger" TargetMode="External"/><Relationship Id="rId67" Type="http://schemas.openxmlformats.org/officeDocument/2006/relationships/hyperlink" Target="https://farmrpg.com/item.php?id=132" TargetMode="External"/><Relationship Id="rId60" Type="http://schemas.openxmlformats.org/officeDocument/2006/relationships/hyperlink" Target="https://farmrpg.com/item.php?id=72" TargetMode="External"/><Relationship Id="rId69" Type="http://schemas.openxmlformats.org/officeDocument/2006/relationships/hyperlink" Target="https://farmrpg.com/item.php?id=19" TargetMode="External"/><Relationship Id="rId51" Type="http://schemas.openxmlformats.org/officeDocument/2006/relationships/hyperlink" Target="https://farmrpg.com/item.php?id=256" TargetMode="External"/><Relationship Id="rId50" Type="http://schemas.openxmlformats.org/officeDocument/2006/relationships/hyperlink" Target="https://farmrpg.com/item.php?id=661" TargetMode="External"/><Relationship Id="rId53" Type="http://schemas.openxmlformats.org/officeDocument/2006/relationships/hyperlink" Target="https://farmrpg.com/item.php?id=129" TargetMode="External"/><Relationship Id="rId52" Type="http://schemas.openxmlformats.org/officeDocument/2006/relationships/hyperlink" Target="https://farmrpg.com/item.php?id=112" TargetMode="External"/><Relationship Id="rId55" Type="http://schemas.openxmlformats.org/officeDocument/2006/relationships/hyperlink" Target="https://farmrpg.com/item.php?id=21" TargetMode="External"/><Relationship Id="rId54" Type="http://schemas.openxmlformats.org/officeDocument/2006/relationships/hyperlink" Target="https://farmrpg.com/item.php?id=23" TargetMode="External"/><Relationship Id="rId57" Type="http://schemas.openxmlformats.org/officeDocument/2006/relationships/hyperlink" Target="https://farmrpg.com/item.php?id=660" TargetMode="External"/><Relationship Id="rId56" Type="http://schemas.openxmlformats.org/officeDocument/2006/relationships/hyperlink" Target="https://farmrpg.com/item.php?id=690" TargetMode="External"/><Relationship Id="rId59" Type="http://schemas.openxmlformats.org/officeDocument/2006/relationships/hyperlink" Target="https://farmrpg.com/item.php?id=659" TargetMode="External"/><Relationship Id="rId58" Type="http://schemas.openxmlformats.org/officeDocument/2006/relationships/hyperlink" Target="https://farmrpg.com/item.php?id=85" TargetMode="External"/><Relationship Id="rId107" Type="http://schemas.openxmlformats.org/officeDocument/2006/relationships/hyperlink" Target="https://farmrpg.com/item.php?id=143" TargetMode="External"/><Relationship Id="rId228" Type="http://schemas.openxmlformats.org/officeDocument/2006/relationships/hyperlink" Target="https://farmrpg.com/item.php?id=220" TargetMode="External"/><Relationship Id="rId349" Type="http://schemas.openxmlformats.org/officeDocument/2006/relationships/hyperlink" Target="https://farmrpg.com/item.php?id=387" TargetMode="External"/><Relationship Id="rId106" Type="http://schemas.openxmlformats.org/officeDocument/2006/relationships/hyperlink" Target="https://farmrpg.com/item.php?id=661" TargetMode="External"/><Relationship Id="rId227" Type="http://schemas.openxmlformats.org/officeDocument/2006/relationships/hyperlink" Target="https://farmrpg.com/item.php?id=25" TargetMode="External"/><Relationship Id="rId348" Type="http://schemas.openxmlformats.org/officeDocument/2006/relationships/hyperlink" Target="https://farmrpg.com/item.php?id=573" TargetMode="External"/><Relationship Id="rId105" Type="http://schemas.openxmlformats.org/officeDocument/2006/relationships/hyperlink" Target="https://farmrpg.com/item.php?id=13" TargetMode="External"/><Relationship Id="rId226" Type="http://schemas.openxmlformats.org/officeDocument/2006/relationships/hyperlink" Target="https://farmrpg.com/wiki.php?page=Raptor%20Pen" TargetMode="External"/><Relationship Id="rId347" Type="http://schemas.openxmlformats.org/officeDocument/2006/relationships/hyperlink" Target="https://farmrpg.com/wiki.php?page=Locksmith" TargetMode="External"/><Relationship Id="rId104" Type="http://schemas.openxmlformats.org/officeDocument/2006/relationships/hyperlink" Target="https://farmrpg.com/item.php?id=17" TargetMode="External"/><Relationship Id="rId225" Type="http://schemas.openxmlformats.org/officeDocument/2006/relationships/hyperlink" Target="https://farmrpg.com/item.php?id=500" TargetMode="External"/><Relationship Id="rId346" Type="http://schemas.openxmlformats.org/officeDocument/2006/relationships/hyperlink" Target="https://farmrpg.com/item.php?id=305" TargetMode="External"/><Relationship Id="rId109" Type="http://schemas.openxmlformats.org/officeDocument/2006/relationships/hyperlink" Target="https://farmrpg.com/item.php?id=346" TargetMode="External"/><Relationship Id="rId108" Type="http://schemas.openxmlformats.org/officeDocument/2006/relationships/hyperlink" Target="https://farmrpg.com/wiki.php?page=Locksmith" TargetMode="External"/><Relationship Id="rId229" Type="http://schemas.openxmlformats.org/officeDocument/2006/relationships/hyperlink" Target="https://farmrpg.com/item.php?id=634" TargetMode="External"/><Relationship Id="rId220" Type="http://schemas.openxmlformats.org/officeDocument/2006/relationships/hyperlink" Target="https://farmrpg.com/item.php?id=577" TargetMode="External"/><Relationship Id="rId341" Type="http://schemas.openxmlformats.org/officeDocument/2006/relationships/hyperlink" Target="https://farmrpg.com/wiki.php?page=Locksmith" TargetMode="External"/><Relationship Id="rId340" Type="http://schemas.openxmlformats.org/officeDocument/2006/relationships/hyperlink" Target="https://farmrpg.com/item.php?id=94" TargetMode="External"/><Relationship Id="rId460" Type="http://schemas.openxmlformats.org/officeDocument/2006/relationships/drawing" Target="../drawings/drawing3.xml"/><Relationship Id="rId103" Type="http://schemas.openxmlformats.org/officeDocument/2006/relationships/hyperlink" Target="https://farmrpg.com/item.php?id=661" TargetMode="External"/><Relationship Id="rId224" Type="http://schemas.openxmlformats.org/officeDocument/2006/relationships/hyperlink" Target="https://farmrpg.com/item.php?id=368" TargetMode="External"/><Relationship Id="rId345" Type="http://schemas.openxmlformats.org/officeDocument/2006/relationships/hyperlink" Target="https://farmrpg.com/item.php?id=96" TargetMode="External"/><Relationship Id="rId102" Type="http://schemas.openxmlformats.org/officeDocument/2006/relationships/hyperlink" Target="https://farmrpg.com/item.php?id=29" TargetMode="External"/><Relationship Id="rId223" Type="http://schemas.openxmlformats.org/officeDocument/2006/relationships/hyperlink" Target="https://farmrpg.com/item.php?id=260" TargetMode="External"/><Relationship Id="rId344" Type="http://schemas.openxmlformats.org/officeDocument/2006/relationships/hyperlink" Target="https://farmrpg.com/item.php?id=174" TargetMode="External"/><Relationship Id="rId101" Type="http://schemas.openxmlformats.org/officeDocument/2006/relationships/hyperlink" Target="https://farmrpg.com/item.php?id=689" TargetMode="External"/><Relationship Id="rId222" Type="http://schemas.openxmlformats.org/officeDocument/2006/relationships/hyperlink" Target="https://farmrpg.com/item.php?id=685" TargetMode="External"/><Relationship Id="rId343" Type="http://schemas.openxmlformats.org/officeDocument/2006/relationships/hyperlink" Target="https://farmrpg.com/item.php?id=312" TargetMode="External"/><Relationship Id="rId100" Type="http://schemas.openxmlformats.org/officeDocument/2006/relationships/hyperlink" Target="https://farmrpg.com/item.php?id=392" TargetMode="External"/><Relationship Id="rId221" Type="http://schemas.openxmlformats.org/officeDocument/2006/relationships/hyperlink" Target="https://farmrpg.com/item.php?id=682" TargetMode="External"/><Relationship Id="rId342" Type="http://schemas.openxmlformats.org/officeDocument/2006/relationships/hyperlink" Target="https://farmrpg.com/item.php?id=346" TargetMode="External"/><Relationship Id="rId217" Type="http://schemas.openxmlformats.org/officeDocument/2006/relationships/hyperlink" Target="https://farmrpg.com/item.php?id=265" TargetMode="External"/><Relationship Id="rId338" Type="http://schemas.openxmlformats.org/officeDocument/2006/relationships/hyperlink" Target="https://farmrpg.com/item.php?id=193" TargetMode="External"/><Relationship Id="rId459" Type="http://schemas.openxmlformats.org/officeDocument/2006/relationships/hyperlink" Target="https://farmrpg.com/profile.php?user_name=Jill" TargetMode="External"/><Relationship Id="rId216" Type="http://schemas.openxmlformats.org/officeDocument/2006/relationships/hyperlink" Target="https://farmrpg.com/wiki.php?page=Unpolished%20Jade" TargetMode="External"/><Relationship Id="rId337" Type="http://schemas.openxmlformats.org/officeDocument/2006/relationships/hyperlink" Target="https://farmrpg.com/item.php?id=112" TargetMode="External"/><Relationship Id="rId458" Type="http://schemas.openxmlformats.org/officeDocument/2006/relationships/hyperlink" Target="https://farmrpg.com/item.php?id=24" TargetMode="External"/><Relationship Id="rId215" Type="http://schemas.openxmlformats.org/officeDocument/2006/relationships/hyperlink" Target="https://farmrpg.com/wiki.php?page=Locksmith" TargetMode="External"/><Relationship Id="rId336" Type="http://schemas.openxmlformats.org/officeDocument/2006/relationships/hyperlink" Target="https://farmrpg.com/item.php?id=630" TargetMode="External"/><Relationship Id="rId457" Type="http://schemas.openxmlformats.org/officeDocument/2006/relationships/hyperlink" Target="https://farmrpg.com/item.php?id=414" TargetMode="External"/><Relationship Id="rId214" Type="http://schemas.openxmlformats.org/officeDocument/2006/relationships/hyperlink" Target="https://farmrpg.com/item.php?id=264" TargetMode="External"/><Relationship Id="rId335" Type="http://schemas.openxmlformats.org/officeDocument/2006/relationships/hyperlink" Target="https://farmrpg.com/item.php?id=233" TargetMode="External"/><Relationship Id="rId456" Type="http://schemas.openxmlformats.org/officeDocument/2006/relationships/hyperlink" Target="https://farmrpg.com/item.php?id=427" TargetMode="External"/><Relationship Id="rId219" Type="http://schemas.openxmlformats.org/officeDocument/2006/relationships/hyperlink" Target="https://farmrpg.com/item.php?id=119" TargetMode="External"/><Relationship Id="rId218" Type="http://schemas.openxmlformats.org/officeDocument/2006/relationships/hyperlink" Target="https://farmrpg.com/item.php?id=634" TargetMode="External"/><Relationship Id="rId339" Type="http://schemas.openxmlformats.org/officeDocument/2006/relationships/hyperlink" Target="https://farmrpg.com/item.php?id=193" TargetMode="External"/><Relationship Id="rId330" Type="http://schemas.openxmlformats.org/officeDocument/2006/relationships/hyperlink" Target="https://farmrpg.com/item.php?id=194" TargetMode="External"/><Relationship Id="rId451" Type="http://schemas.openxmlformats.org/officeDocument/2006/relationships/hyperlink" Target="https://farmrpg.com/item.php?id=299" TargetMode="External"/><Relationship Id="rId450" Type="http://schemas.openxmlformats.org/officeDocument/2006/relationships/hyperlink" Target="https://farmrpg.com/item.php?id=108" TargetMode="External"/><Relationship Id="rId213" Type="http://schemas.openxmlformats.org/officeDocument/2006/relationships/hyperlink" Target="https://farmrpg.com/item.php?id=95" TargetMode="External"/><Relationship Id="rId334" Type="http://schemas.openxmlformats.org/officeDocument/2006/relationships/hyperlink" Target="https://farmrpg.com/item.php?id=536" TargetMode="External"/><Relationship Id="rId455" Type="http://schemas.openxmlformats.org/officeDocument/2006/relationships/hyperlink" Target="https://farmrpg.com/item.php?id=178" TargetMode="External"/><Relationship Id="rId212" Type="http://schemas.openxmlformats.org/officeDocument/2006/relationships/hyperlink" Target="https://farmrpg.com/profile.php?user_name=Lorn" TargetMode="External"/><Relationship Id="rId333" Type="http://schemas.openxmlformats.org/officeDocument/2006/relationships/hyperlink" Target="https://farmrpg.com/item.php?id=788" TargetMode="External"/><Relationship Id="rId454" Type="http://schemas.openxmlformats.org/officeDocument/2006/relationships/hyperlink" Target="https://farmrpg.com/item.php?id=594" TargetMode="External"/><Relationship Id="rId211" Type="http://schemas.openxmlformats.org/officeDocument/2006/relationships/hyperlink" Target="https://farmrpg.com/item.php?id=130" TargetMode="External"/><Relationship Id="rId332" Type="http://schemas.openxmlformats.org/officeDocument/2006/relationships/hyperlink" Target="https://farmrpg.com/item.php?id=145" TargetMode="External"/><Relationship Id="rId453" Type="http://schemas.openxmlformats.org/officeDocument/2006/relationships/hyperlink" Target="https://farmrpg.com/profile.php?user_name=LinkJason10j" TargetMode="External"/><Relationship Id="rId210" Type="http://schemas.openxmlformats.org/officeDocument/2006/relationships/hyperlink" Target="https://farmrpg.com/item.php?id=634" TargetMode="External"/><Relationship Id="rId331" Type="http://schemas.openxmlformats.org/officeDocument/2006/relationships/hyperlink" Target="https://farmrpg.com/item.php?id=760" TargetMode="External"/><Relationship Id="rId452" Type="http://schemas.openxmlformats.org/officeDocument/2006/relationships/hyperlink" Target="https://farmrpg.com/item.php?id=738" TargetMode="External"/><Relationship Id="rId370" Type="http://schemas.openxmlformats.org/officeDocument/2006/relationships/hyperlink" Target="https://farmrpg.com/item.php?id=219" TargetMode="External"/><Relationship Id="rId129" Type="http://schemas.openxmlformats.org/officeDocument/2006/relationships/hyperlink" Target="https://farmrpg.com/item.php?id=629" TargetMode="External"/><Relationship Id="rId128" Type="http://schemas.openxmlformats.org/officeDocument/2006/relationships/hyperlink" Target="https://farmrpg.com/item.php?id=774" TargetMode="External"/><Relationship Id="rId249" Type="http://schemas.openxmlformats.org/officeDocument/2006/relationships/hyperlink" Target="https://farmrpg.com/item.php?id=179" TargetMode="External"/><Relationship Id="rId127" Type="http://schemas.openxmlformats.org/officeDocument/2006/relationships/hyperlink" Target="https://farmrpg.com/item.php?id=301" TargetMode="External"/><Relationship Id="rId248" Type="http://schemas.openxmlformats.org/officeDocument/2006/relationships/hyperlink" Target="https://farmrpg.com/item.php?id=176" TargetMode="External"/><Relationship Id="rId369" Type="http://schemas.openxmlformats.org/officeDocument/2006/relationships/hyperlink" Target="https://farmrpg.com/item.php?id=776" TargetMode="External"/><Relationship Id="rId126" Type="http://schemas.openxmlformats.org/officeDocument/2006/relationships/hyperlink" Target="https://farmrpg.com/item.php?id=737" TargetMode="External"/><Relationship Id="rId247" Type="http://schemas.openxmlformats.org/officeDocument/2006/relationships/hyperlink" Target="https://farmrpg.com/item.php?id=198" TargetMode="External"/><Relationship Id="rId368" Type="http://schemas.openxmlformats.org/officeDocument/2006/relationships/hyperlink" Target="https://farmrpg.com/item.php?id=346" TargetMode="External"/><Relationship Id="rId121" Type="http://schemas.openxmlformats.org/officeDocument/2006/relationships/hyperlink" Target="https://farmrpg.com/item.php?id=254" TargetMode="External"/><Relationship Id="rId242" Type="http://schemas.openxmlformats.org/officeDocument/2006/relationships/hyperlink" Target="https://farmrpg.com/item.php?id=86" TargetMode="External"/><Relationship Id="rId363" Type="http://schemas.openxmlformats.org/officeDocument/2006/relationships/hyperlink" Target="https://farmrpg.com/item.php?id=75" TargetMode="External"/><Relationship Id="rId120" Type="http://schemas.openxmlformats.org/officeDocument/2006/relationships/hyperlink" Target="https://farmrpg.com/item.php?id=736" TargetMode="External"/><Relationship Id="rId241" Type="http://schemas.openxmlformats.org/officeDocument/2006/relationships/hyperlink" Target="https://farmrpg.com/item.php?id=124" TargetMode="External"/><Relationship Id="rId362" Type="http://schemas.openxmlformats.org/officeDocument/2006/relationships/hyperlink" Target="https://farmrpg.com/item.php?id=249" TargetMode="External"/><Relationship Id="rId240" Type="http://schemas.openxmlformats.org/officeDocument/2006/relationships/hyperlink" Target="https://farmrpg.com/item.php?id=50" TargetMode="External"/><Relationship Id="rId361" Type="http://schemas.openxmlformats.org/officeDocument/2006/relationships/hyperlink" Target="https://farmrpg.com/item.php?id=311" TargetMode="External"/><Relationship Id="rId360" Type="http://schemas.openxmlformats.org/officeDocument/2006/relationships/hyperlink" Target="https://farmrpg.com/item.php?id=693" TargetMode="External"/><Relationship Id="rId125" Type="http://schemas.openxmlformats.org/officeDocument/2006/relationships/hyperlink" Target="https://farmrpg.com/item.php?id=392" TargetMode="External"/><Relationship Id="rId246" Type="http://schemas.openxmlformats.org/officeDocument/2006/relationships/hyperlink" Target="https://farmrpg.com/item.php?id=629" TargetMode="External"/><Relationship Id="rId367" Type="http://schemas.openxmlformats.org/officeDocument/2006/relationships/hyperlink" Target="https://farmrpg.com/wiki.php?page=Locksmith" TargetMode="External"/><Relationship Id="rId124" Type="http://schemas.openxmlformats.org/officeDocument/2006/relationships/hyperlink" Target="https://farmrpg.com/item.php?id=393" TargetMode="External"/><Relationship Id="rId245" Type="http://schemas.openxmlformats.org/officeDocument/2006/relationships/hyperlink" Target="https://farmrpg.com/item.php?id=628" TargetMode="External"/><Relationship Id="rId366" Type="http://schemas.openxmlformats.org/officeDocument/2006/relationships/hyperlink" Target="https://farmrpg.com/item.php?id=248" TargetMode="External"/><Relationship Id="rId123" Type="http://schemas.openxmlformats.org/officeDocument/2006/relationships/hyperlink" Target="https://farmrpg.com/item.php?id=110" TargetMode="External"/><Relationship Id="rId244" Type="http://schemas.openxmlformats.org/officeDocument/2006/relationships/hyperlink" Target="https://farmrpg.com/item.php?id=79" TargetMode="External"/><Relationship Id="rId365" Type="http://schemas.openxmlformats.org/officeDocument/2006/relationships/hyperlink" Target="https://farmrpg.com/item.php?id=78" TargetMode="External"/><Relationship Id="rId122" Type="http://schemas.openxmlformats.org/officeDocument/2006/relationships/hyperlink" Target="https://farmrpg.com/item.php?id=474" TargetMode="External"/><Relationship Id="rId243" Type="http://schemas.openxmlformats.org/officeDocument/2006/relationships/hyperlink" Target="https://farmrpg.com/wiki.php?page=Wheel%20of%20Borgen" TargetMode="External"/><Relationship Id="rId364" Type="http://schemas.openxmlformats.org/officeDocument/2006/relationships/hyperlink" Target="https://farmrpg.com/item.php?id=77" TargetMode="External"/><Relationship Id="rId95" Type="http://schemas.openxmlformats.org/officeDocument/2006/relationships/hyperlink" Target="https://farmrpg.com/item.php?id=254" TargetMode="External"/><Relationship Id="rId94" Type="http://schemas.openxmlformats.org/officeDocument/2006/relationships/hyperlink" Target="https://farmrpg.com/item.php?id=65" TargetMode="External"/><Relationship Id="rId97" Type="http://schemas.openxmlformats.org/officeDocument/2006/relationships/hyperlink" Target="https://farmrpg.com/item.php?id=475" TargetMode="External"/><Relationship Id="rId96" Type="http://schemas.openxmlformats.org/officeDocument/2006/relationships/hyperlink" Target="https://farmrpg.com/item.php?id=574" TargetMode="External"/><Relationship Id="rId99" Type="http://schemas.openxmlformats.org/officeDocument/2006/relationships/hyperlink" Target="https://farmrpg.com/item.php?id=585" TargetMode="External"/><Relationship Id="rId98" Type="http://schemas.openxmlformats.org/officeDocument/2006/relationships/hyperlink" Target="https://farmrpg.com/item.php?id=39" TargetMode="External"/><Relationship Id="rId91" Type="http://schemas.openxmlformats.org/officeDocument/2006/relationships/hyperlink" Target="https://farmrpg.com/item.php?id=846" TargetMode="External"/><Relationship Id="rId90" Type="http://schemas.openxmlformats.org/officeDocument/2006/relationships/hyperlink" Target="https://farmrpg.com/wiki.php?page=rfc" TargetMode="External"/><Relationship Id="rId93" Type="http://schemas.openxmlformats.org/officeDocument/2006/relationships/hyperlink" Target="https://farmrpg.com/item.php?id=629" TargetMode="External"/><Relationship Id="rId92" Type="http://schemas.openxmlformats.org/officeDocument/2006/relationships/hyperlink" Target="https://farmrpg.com/item.php?id=65" TargetMode="External"/><Relationship Id="rId118" Type="http://schemas.openxmlformats.org/officeDocument/2006/relationships/hyperlink" Target="https://farmrpg.com/item.php?id=106" TargetMode="External"/><Relationship Id="rId239" Type="http://schemas.openxmlformats.org/officeDocument/2006/relationships/hyperlink" Target="https://farmrpg.com/item.php?id=634" TargetMode="External"/><Relationship Id="rId117" Type="http://schemas.openxmlformats.org/officeDocument/2006/relationships/hyperlink" Target="https://farmrpg.com/item.php?id=236" TargetMode="External"/><Relationship Id="rId238" Type="http://schemas.openxmlformats.org/officeDocument/2006/relationships/hyperlink" Target="https://farmrpg.com/item.php?id=239" TargetMode="External"/><Relationship Id="rId359" Type="http://schemas.openxmlformats.org/officeDocument/2006/relationships/hyperlink" Target="https://farmrpg.com/item.php?id=478" TargetMode="External"/><Relationship Id="rId116" Type="http://schemas.openxmlformats.org/officeDocument/2006/relationships/hyperlink" Target="https://farmrpg.com/item.php?id=492" TargetMode="External"/><Relationship Id="rId237" Type="http://schemas.openxmlformats.org/officeDocument/2006/relationships/hyperlink" Target="https://farmrpg.com/profile.php?user_name=Mariya" TargetMode="External"/><Relationship Id="rId358" Type="http://schemas.openxmlformats.org/officeDocument/2006/relationships/hyperlink" Target="https://farmrpg.com/item.php?id=390" TargetMode="External"/><Relationship Id="rId115" Type="http://schemas.openxmlformats.org/officeDocument/2006/relationships/hyperlink" Target="https://farmrpg.com/item.php?id=339" TargetMode="External"/><Relationship Id="rId236" Type="http://schemas.openxmlformats.org/officeDocument/2006/relationships/hyperlink" Target="https://farmrpg.com/item.php?id=118" TargetMode="External"/><Relationship Id="rId357" Type="http://schemas.openxmlformats.org/officeDocument/2006/relationships/hyperlink" Target="https://farmrpg.com/item.php?id=206" TargetMode="External"/><Relationship Id="rId119" Type="http://schemas.openxmlformats.org/officeDocument/2006/relationships/hyperlink" Target="https://farmrpg.com/item.php?id=104" TargetMode="External"/><Relationship Id="rId110" Type="http://schemas.openxmlformats.org/officeDocument/2006/relationships/hyperlink" Target="https://farmrpg.com/item.php?id=146" TargetMode="External"/><Relationship Id="rId231" Type="http://schemas.openxmlformats.org/officeDocument/2006/relationships/hyperlink" Target="https://farmrpg.com/item.php?id=85" TargetMode="External"/><Relationship Id="rId352" Type="http://schemas.openxmlformats.org/officeDocument/2006/relationships/hyperlink" Target="https://farmrpg.com/item.php?id=308" TargetMode="External"/><Relationship Id="rId230" Type="http://schemas.openxmlformats.org/officeDocument/2006/relationships/hyperlink" Target="https://farmrpg.com/item.php?id=110" TargetMode="External"/><Relationship Id="rId351" Type="http://schemas.openxmlformats.org/officeDocument/2006/relationships/hyperlink" Target="https://farmrpg.com/wiki.php?page=Steelworks" TargetMode="External"/><Relationship Id="rId350" Type="http://schemas.openxmlformats.org/officeDocument/2006/relationships/hyperlink" Target="https://farmrpg.com/item.php?id=326" TargetMode="External"/><Relationship Id="rId114" Type="http://schemas.openxmlformats.org/officeDocument/2006/relationships/hyperlink" Target="https://farmrpg.com/item.php?id=685" TargetMode="External"/><Relationship Id="rId235" Type="http://schemas.openxmlformats.org/officeDocument/2006/relationships/hyperlink" Target="https://farmrpg.com/item.php?id=110" TargetMode="External"/><Relationship Id="rId356" Type="http://schemas.openxmlformats.org/officeDocument/2006/relationships/hyperlink" Target="https://farmrpg.com/item.php?id=250" TargetMode="External"/><Relationship Id="rId113" Type="http://schemas.openxmlformats.org/officeDocument/2006/relationships/hyperlink" Target="https://farmrpg.com/item.php?id=597" TargetMode="External"/><Relationship Id="rId234" Type="http://schemas.openxmlformats.org/officeDocument/2006/relationships/hyperlink" Target="https://farmrpg.com/item.php?id=841" TargetMode="External"/><Relationship Id="rId355" Type="http://schemas.openxmlformats.org/officeDocument/2006/relationships/hyperlink" Target="https://farmrpg.com/item.php?id=645" TargetMode="External"/><Relationship Id="rId112" Type="http://schemas.openxmlformats.org/officeDocument/2006/relationships/hyperlink" Target="https://farmrpg.com/item.php?id=680" TargetMode="External"/><Relationship Id="rId233" Type="http://schemas.openxmlformats.org/officeDocument/2006/relationships/hyperlink" Target="https://farmrpg.com/item.php?id=539" TargetMode="External"/><Relationship Id="rId354" Type="http://schemas.openxmlformats.org/officeDocument/2006/relationships/hyperlink" Target="https://farmrpg.com/item.php?id=478" TargetMode="External"/><Relationship Id="rId111" Type="http://schemas.openxmlformats.org/officeDocument/2006/relationships/hyperlink" Target="https://farmrpg.com/item.php?id=75" TargetMode="External"/><Relationship Id="rId232" Type="http://schemas.openxmlformats.org/officeDocument/2006/relationships/hyperlink" Target="https://farmrpg.com/item.php?id=166" TargetMode="External"/><Relationship Id="rId353" Type="http://schemas.openxmlformats.org/officeDocument/2006/relationships/hyperlink" Target="https://farmrpg.com/item.php?id=692" TargetMode="External"/><Relationship Id="rId305" Type="http://schemas.openxmlformats.org/officeDocument/2006/relationships/hyperlink" Target="https://farmrpg.com/item.php?id=115" TargetMode="External"/><Relationship Id="rId426" Type="http://schemas.openxmlformats.org/officeDocument/2006/relationships/hyperlink" Target="https://farmrpg.com/item.php?id=328" TargetMode="External"/><Relationship Id="rId304" Type="http://schemas.openxmlformats.org/officeDocument/2006/relationships/hyperlink" Target="https://farmrpg.com/item.php?id=213" TargetMode="External"/><Relationship Id="rId425" Type="http://schemas.openxmlformats.org/officeDocument/2006/relationships/hyperlink" Target="https://farmrpg.com/item.php?id=178" TargetMode="External"/><Relationship Id="rId303" Type="http://schemas.openxmlformats.org/officeDocument/2006/relationships/hyperlink" Target="https://farmrpg.com/item.php?id=684" TargetMode="External"/><Relationship Id="rId424" Type="http://schemas.openxmlformats.org/officeDocument/2006/relationships/hyperlink" Target="https://farmrpg.com/item.php?id=76" TargetMode="External"/><Relationship Id="rId302" Type="http://schemas.openxmlformats.org/officeDocument/2006/relationships/hyperlink" Target="https://farmrpg.com/item.php?id=591" TargetMode="External"/><Relationship Id="rId423" Type="http://schemas.openxmlformats.org/officeDocument/2006/relationships/hyperlink" Target="https://farmrpg.com/item.php?id=163" TargetMode="External"/><Relationship Id="rId309" Type="http://schemas.openxmlformats.org/officeDocument/2006/relationships/hyperlink" Target="https://farmrpg.com/item.php?id=163" TargetMode="External"/><Relationship Id="rId308" Type="http://schemas.openxmlformats.org/officeDocument/2006/relationships/hyperlink" Target="https://farmrpg.com/item.php?id=539" TargetMode="External"/><Relationship Id="rId429" Type="http://schemas.openxmlformats.org/officeDocument/2006/relationships/hyperlink" Target="https://farmrpg.com/item.php?id=330" TargetMode="External"/><Relationship Id="rId307" Type="http://schemas.openxmlformats.org/officeDocument/2006/relationships/hyperlink" Target="https://farmrpg.com/item.php?id=112" TargetMode="External"/><Relationship Id="rId428" Type="http://schemas.openxmlformats.org/officeDocument/2006/relationships/hyperlink" Target="https://farmrpg.com/item.php?id=378" TargetMode="External"/><Relationship Id="rId306" Type="http://schemas.openxmlformats.org/officeDocument/2006/relationships/hyperlink" Target="https://farmrpg.com/item.php?id=69" TargetMode="External"/><Relationship Id="rId427" Type="http://schemas.openxmlformats.org/officeDocument/2006/relationships/hyperlink" Target="https://farmrpg.com/item.php?id=21" TargetMode="External"/><Relationship Id="rId301" Type="http://schemas.openxmlformats.org/officeDocument/2006/relationships/hyperlink" Target="https://farmrpg.com/item.php?id=754" TargetMode="External"/><Relationship Id="rId422" Type="http://schemas.openxmlformats.org/officeDocument/2006/relationships/hyperlink" Target="https://farmrpg.com/wiki.php?page=Trout%20Farm" TargetMode="External"/><Relationship Id="rId300" Type="http://schemas.openxmlformats.org/officeDocument/2006/relationships/hyperlink" Target="https://farmrpg.com/item.php?id=330" TargetMode="External"/><Relationship Id="rId421" Type="http://schemas.openxmlformats.org/officeDocument/2006/relationships/hyperlink" Target="https://farmrpg.com/item.php?id=63" TargetMode="External"/><Relationship Id="rId420" Type="http://schemas.openxmlformats.org/officeDocument/2006/relationships/hyperlink" Target="https://farmrpg.com/item.php?id=252" TargetMode="External"/><Relationship Id="rId415" Type="http://schemas.openxmlformats.org/officeDocument/2006/relationships/hyperlink" Target="https://farmrpg.com/item.php?id=589" TargetMode="External"/><Relationship Id="rId414" Type="http://schemas.openxmlformats.org/officeDocument/2006/relationships/hyperlink" Target="https://farmrpg.com/item.php?id=825" TargetMode="External"/><Relationship Id="rId413" Type="http://schemas.openxmlformats.org/officeDocument/2006/relationships/hyperlink" Target="https://farmrpg.com/item.php?id=589" TargetMode="External"/><Relationship Id="rId412" Type="http://schemas.openxmlformats.org/officeDocument/2006/relationships/hyperlink" Target="https://farmrpg.com/item.php?id=373" TargetMode="External"/><Relationship Id="rId419" Type="http://schemas.openxmlformats.org/officeDocument/2006/relationships/hyperlink" Target="https://farmrpg.com/item.php?id=231" TargetMode="External"/><Relationship Id="rId418" Type="http://schemas.openxmlformats.org/officeDocument/2006/relationships/hyperlink" Target="https://farmrpg.com/item.php?id=15" TargetMode="External"/><Relationship Id="rId417" Type="http://schemas.openxmlformats.org/officeDocument/2006/relationships/hyperlink" Target="https://farmrpg.com/item.php?id=300" TargetMode="External"/><Relationship Id="rId416" Type="http://schemas.openxmlformats.org/officeDocument/2006/relationships/hyperlink" Target="https://farmrpg.com/item.php?id=306" TargetMode="External"/><Relationship Id="rId411" Type="http://schemas.openxmlformats.org/officeDocument/2006/relationships/hyperlink" Target="https://farmrpg.com/item.php?id=88" TargetMode="External"/><Relationship Id="rId410" Type="http://schemas.openxmlformats.org/officeDocument/2006/relationships/hyperlink" Target="https://farmrpg.com/item.php?id=75" TargetMode="External"/><Relationship Id="rId206" Type="http://schemas.openxmlformats.org/officeDocument/2006/relationships/hyperlink" Target="https://farmrpg.com/item.php?id=696" TargetMode="External"/><Relationship Id="rId327" Type="http://schemas.openxmlformats.org/officeDocument/2006/relationships/hyperlink" Target="https://farmrpg.com/item.php?id=536" TargetMode="External"/><Relationship Id="rId448" Type="http://schemas.openxmlformats.org/officeDocument/2006/relationships/hyperlink" Target="https://farmrpg.com/item.php?id=204" TargetMode="External"/><Relationship Id="rId205" Type="http://schemas.openxmlformats.org/officeDocument/2006/relationships/hyperlink" Target="https://farmrpg.com/item.php?id=387" TargetMode="External"/><Relationship Id="rId326" Type="http://schemas.openxmlformats.org/officeDocument/2006/relationships/hyperlink" Target="https://farmrpg.com/item.php?id=897" TargetMode="External"/><Relationship Id="rId447" Type="http://schemas.openxmlformats.org/officeDocument/2006/relationships/hyperlink" Target="https://farmrpg.com/item.php?id=127" TargetMode="External"/><Relationship Id="rId204" Type="http://schemas.openxmlformats.org/officeDocument/2006/relationships/hyperlink" Target="https://farmrpg.com/item.php?id=388" TargetMode="External"/><Relationship Id="rId325" Type="http://schemas.openxmlformats.org/officeDocument/2006/relationships/hyperlink" Target="https://farmrpg.com/item.php?id=538" TargetMode="External"/><Relationship Id="rId446" Type="http://schemas.openxmlformats.org/officeDocument/2006/relationships/hyperlink" Target="https://farmrpg.com/wiki.php?page=Sawmill%20Silver" TargetMode="External"/><Relationship Id="rId203" Type="http://schemas.openxmlformats.org/officeDocument/2006/relationships/hyperlink" Target="https://farmrpg.com/item.php?id=40" TargetMode="External"/><Relationship Id="rId324" Type="http://schemas.openxmlformats.org/officeDocument/2006/relationships/hyperlink" Target="https://farmrpg.com/item.php?id=536" TargetMode="External"/><Relationship Id="rId445" Type="http://schemas.openxmlformats.org/officeDocument/2006/relationships/hyperlink" Target="https://farmrpg.com/item.php?id=36" TargetMode="External"/><Relationship Id="rId209" Type="http://schemas.openxmlformats.org/officeDocument/2006/relationships/hyperlink" Target="https://farmrpg.com/item.php?id=169" TargetMode="External"/><Relationship Id="rId208" Type="http://schemas.openxmlformats.org/officeDocument/2006/relationships/hyperlink" Target="https://farmrpg.com/item.php?id=124" TargetMode="External"/><Relationship Id="rId329" Type="http://schemas.openxmlformats.org/officeDocument/2006/relationships/hyperlink" Target="https://farmrpg.com/item.php?id=205" TargetMode="External"/><Relationship Id="rId207" Type="http://schemas.openxmlformats.org/officeDocument/2006/relationships/hyperlink" Target="https://farmrpg.com/item.php?id=185" TargetMode="External"/><Relationship Id="rId328" Type="http://schemas.openxmlformats.org/officeDocument/2006/relationships/hyperlink" Target="https://farmrpg.com/item.php?id=538" TargetMode="External"/><Relationship Id="rId449" Type="http://schemas.openxmlformats.org/officeDocument/2006/relationships/hyperlink" Target="https://farmrpg.com/item.php?id=894" TargetMode="External"/><Relationship Id="rId440" Type="http://schemas.openxmlformats.org/officeDocument/2006/relationships/hyperlink" Target="https://farmrpg.com/item.php?id=659" TargetMode="External"/><Relationship Id="rId202" Type="http://schemas.openxmlformats.org/officeDocument/2006/relationships/hyperlink" Target="https://farmrpg.com/item.php?id=217" TargetMode="External"/><Relationship Id="rId323" Type="http://schemas.openxmlformats.org/officeDocument/2006/relationships/hyperlink" Target="https://farmrpg.com/item.php?id=898" TargetMode="External"/><Relationship Id="rId444" Type="http://schemas.openxmlformats.org/officeDocument/2006/relationships/hyperlink" Target="https://farmrpg.com/item.php?id=845" TargetMode="External"/><Relationship Id="rId201" Type="http://schemas.openxmlformats.org/officeDocument/2006/relationships/hyperlink" Target="https://farmrpg.com/item.php?id=363" TargetMode="External"/><Relationship Id="rId322" Type="http://schemas.openxmlformats.org/officeDocument/2006/relationships/hyperlink" Target="https://farmrpg.com/item.php?id=319" TargetMode="External"/><Relationship Id="rId443" Type="http://schemas.openxmlformats.org/officeDocument/2006/relationships/hyperlink" Target="https://farmrpg.com/item.php?id=37" TargetMode="External"/><Relationship Id="rId200" Type="http://schemas.openxmlformats.org/officeDocument/2006/relationships/hyperlink" Target="https://farmrpg.com/item.php?id=165" TargetMode="External"/><Relationship Id="rId321" Type="http://schemas.openxmlformats.org/officeDocument/2006/relationships/hyperlink" Target="https://farmrpg.com/item.php?id=723" TargetMode="External"/><Relationship Id="rId442" Type="http://schemas.openxmlformats.org/officeDocument/2006/relationships/hyperlink" Target="https://farmrpg.com/item.php?id=35" TargetMode="External"/><Relationship Id="rId320" Type="http://schemas.openxmlformats.org/officeDocument/2006/relationships/hyperlink" Target="https://farmrpg.com/item.php?id=112" TargetMode="External"/><Relationship Id="rId441" Type="http://schemas.openxmlformats.org/officeDocument/2006/relationships/hyperlink" Target="https://farmrpg.com/item.php?id=455" TargetMode="External"/><Relationship Id="rId316" Type="http://schemas.openxmlformats.org/officeDocument/2006/relationships/hyperlink" Target="https://farmrpg.com/item.php?id=537" TargetMode="External"/><Relationship Id="rId437" Type="http://schemas.openxmlformats.org/officeDocument/2006/relationships/hyperlink" Target="https://farmrpg.com/item.php?id=240" TargetMode="External"/><Relationship Id="rId315" Type="http://schemas.openxmlformats.org/officeDocument/2006/relationships/hyperlink" Target="https://farmrpg.com/item.php?id=977" TargetMode="External"/><Relationship Id="rId436" Type="http://schemas.openxmlformats.org/officeDocument/2006/relationships/hyperlink" Target="https://farmrpg.com/item.php?id=120" TargetMode="External"/><Relationship Id="rId314" Type="http://schemas.openxmlformats.org/officeDocument/2006/relationships/hyperlink" Target="https://farmrpg.com/item.php?id=73" TargetMode="External"/><Relationship Id="rId435" Type="http://schemas.openxmlformats.org/officeDocument/2006/relationships/hyperlink" Target="https://farmrpg.com/item.php?id=121" TargetMode="External"/><Relationship Id="rId313" Type="http://schemas.openxmlformats.org/officeDocument/2006/relationships/hyperlink" Target="https://farmrpg.com/item.php?id=53" TargetMode="External"/><Relationship Id="rId434" Type="http://schemas.openxmlformats.org/officeDocument/2006/relationships/hyperlink" Target="https://farmrpg.com/item.php?id=81" TargetMode="External"/><Relationship Id="rId319" Type="http://schemas.openxmlformats.org/officeDocument/2006/relationships/hyperlink" Target="https://farmrpg.com/item.php?id=31" TargetMode="External"/><Relationship Id="rId318" Type="http://schemas.openxmlformats.org/officeDocument/2006/relationships/hyperlink" Target="https://farmrpg.com/item.php?id=65" TargetMode="External"/><Relationship Id="rId439" Type="http://schemas.openxmlformats.org/officeDocument/2006/relationships/hyperlink" Target="https://farmrpg.com/item.php?id=72" TargetMode="External"/><Relationship Id="rId317" Type="http://schemas.openxmlformats.org/officeDocument/2006/relationships/hyperlink" Target="https://farmrpg.com/item.php?id=644" TargetMode="External"/><Relationship Id="rId438" Type="http://schemas.openxmlformats.org/officeDocument/2006/relationships/hyperlink" Target="https://farmrpg.com/item.php?id=53" TargetMode="External"/><Relationship Id="rId312" Type="http://schemas.openxmlformats.org/officeDocument/2006/relationships/hyperlink" Target="https://farmrpg.com/item.php?id=537" TargetMode="External"/><Relationship Id="rId433" Type="http://schemas.openxmlformats.org/officeDocument/2006/relationships/hyperlink" Target="https://farmrpg.com/item.php?id=276" TargetMode="External"/><Relationship Id="rId311" Type="http://schemas.openxmlformats.org/officeDocument/2006/relationships/hyperlink" Target="https://farmrpg.com/item.php?id=83" TargetMode="External"/><Relationship Id="rId432" Type="http://schemas.openxmlformats.org/officeDocument/2006/relationships/hyperlink" Target="https://farmrpg.com/item.php?id=71" TargetMode="External"/><Relationship Id="rId310" Type="http://schemas.openxmlformats.org/officeDocument/2006/relationships/hyperlink" Target="https://farmrpg.com/item.php?id=570" TargetMode="External"/><Relationship Id="rId431" Type="http://schemas.openxmlformats.org/officeDocument/2006/relationships/hyperlink" Target="https://farmrpg.com/item.php?id=253" TargetMode="External"/><Relationship Id="rId430" Type="http://schemas.openxmlformats.org/officeDocument/2006/relationships/hyperlink" Target="https://farmrpg.com/item.php?id=59"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25"/>
    <col hidden="1" min="3" max="3" width="12.63"/>
    <col customWidth="1" hidden="1" min="7" max="7" width="14.13"/>
    <col hidden="1" min="10" max="10" width="12.63"/>
  </cols>
  <sheetData>
    <row r="1">
      <c r="A1" s="1" t="s">
        <v>1</v>
      </c>
      <c r="B1" s="3" t="s">
        <v>0</v>
      </c>
      <c r="C1" s="5"/>
      <c r="D1" s="1" t="s">
        <v>4</v>
      </c>
      <c r="E1" s="1" t="s">
        <v>5</v>
      </c>
      <c r="F1" s="1" t="s">
        <v>7</v>
      </c>
      <c r="G1" s="3" t="s">
        <v>8</v>
      </c>
      <c r="H1" s="7" t="s">
        <v>10</v>
      </c>
      <c r="I1" s="7" t="s">
        <v>11</v>
      </c>
      <c r="J1" s="9" t="s">
        <v>12</v>
      </c>
      <c r="L1" s="3" t="s">
        <v>14</v>
      </c>
      <c r="M1" s="3" t="s">
        <v>15</v>
      </c>
      <c r="N1" s="3" t="s">
        <v>16</v>
      </c>
      <c r="O1" s="3" t="s">
        <v>17</v>
      </c>
      <c r="P1" s="3" t="s">
        <v>18</v>
      </c>
      <c r="Q1" s="3" t="s">
        <v>19</v>
      </c>
      <c r="S1" s="11" t="s">
        <v>21</v>
      </c>
    </row>
    <row r="2">
      <c r="A2" s="13">
        <v>21.0</v>
      </c>
      <c r="B2" s="14" t="s">
        <v>23</v>
      </c>
      <c r="C2" s="18" t="str">
        <f t="shared" ref="C2:C141" si="1">CONCATENATE("((",B2,"))")</f>
        <v>((Board))</v>
      </c>
      <c r="D2" s="16">
        <v>87800.0</v>
      </c>
      <c r="E2" s="16">
        <v>62478.0</v>
      </c>
      <c r="F2" s="16">
        <v>30235.0</v>
      </c>
      <c r="G2" s="19">
        <f>VLOOKUP(B2,'Kings Ratings'!$A$2:$B$1000,2,false)</f>
        <v>1</v>
      </c>
      <c r="H2" s="13">
        <f t="shared" ref="H2:H492" si="2">if(G2=11,13,13-ROUNDDOWN(log(J2,4),0))</f>
        <v>-1</v>
      </c>
      <c r="I2" s="7">
        <f>vlookup(A2,'202405 MM (Do Not Delete)'!$A$1:$G$1000,7,false)</f>
        <v>201</v>
      </c>
      <c r="J2" s="22">
        <f t="shared" ref="J2:J498" si="3">10000*F2+10*E2+D2</f>
        <v>303062580</v>
      </c>
      <c r="L2" s="19" t="str">
        <f>IFERROR(__xludf.DUMMYFUNCTION("if(REGEXMATCH(vlookup(B2,'Kings Ratings'!$A$2:$C$1000,3,false),""Fishing""),""Yes"","""")"),"")</f>
        <v/>
      </c>
      <c r="M2" s="19" t="str">
        <f>IFERROR(__xludf.DUMMYFUNCTION("if(REGEXMATCH(vlookup(B2,'Kings Ratings'!$A$2:$C$1000,3,false),""Crafting""),""Yes"","""")"),"Yes")</f>
        <v>Yes</v>
      </c>
      <c r="N2" s="19" t="str">
        <f>IFERROR(__xludf.DUMMYFUNCTION("if(REGEXMATCH(vlookup(B2,'Kings Ratings'!$A$2:$C$1000,3,false),""Exploring""),""Yes"","""")"),"")</f>
        <v/>
      </c>
      <c r="O2" s="19" t="str">
        <f>IFERROR(__xludf.DUMMYFUNCTION("if(REGEXMATCH(vlookup(B2,'Kings Ratings'!$A$2:$C$1000,3,false),""Farming""),""Yes"","""")"),"")</f>
        <v/>
      </c>
      <c r="P2" s="19" t="str">
        <f>IFERROR(__xludf.DUMMYFUNCTION("if(REGEXMATCH(vlookup(B2,'Kings Ratings'!$A$2:$C$1000,3,false),""Cooking""),""Yes"","""")"),"")</f>
        <v/>
      </c>
      <c r="Q2" s="19" t="str">
        <f>IFERROR(__xludf.DUMMYFUNCTION("if(REGEXMATCH(vlookup(B2,'Kings Ratings'!$A$2:$C$1000,3,false),""Event""),""Yes"","""")"),"")</f>
        <v/>
      </c>
    </row>
    <row r="3">
      <c r="A3" s="13">
        <v>43.0</v>
      </c>
      <c r="B3" s="14" t="s">
        <v>34</v>
      </c>
      <c r="C3" s="18" t="str">
        <f t="shared" si="1"/>
        <v>((Mushroom))</v>
      </c>
      <c r="D3" s="16">
        <v>64993.0</v>
      </c>
      <c r="E3" s="16">
        <v>37722.0</v>
      </c>
      <c r="F3" s="16">
        <v>15495.0</v>
      </c>
      <c r="G3" s="19">
        <f>VLOOKUP(B3,'Kings Ratings'!$A$2:$B$1000,2,false)</f>
        <v>1</v>
      </c>
      <c r="H3" s="13">
        <f t="shared" si="2"/>
        <v>0</v>
      </c>
      <c r="I3" s="7">
        <f>vlookup(A3,'202405 MM (Do Not Delete)'!$A$1:$G$1000,7,false)</f>
        <v>208</v>
      </c>
      <c r="J3" s="22">
        <f t="shared" si="3"/>
        <v>155392213</v>
      </c>
      <c r="L3" s="19" t="str">
        <f>IFERROR(__xludf.DUMMYFUNCTION("if(REGEXMATCH(vlookup(B3,'Kings Ratings'!$A$2:$C$1000,3,false),""Fishing""),""Yes"","""")"),"")</f>
        <v/>
      </c>
      <c r="M3" s="19" t="str">
        <f>IFERROR(__xludf.DUMMYFUNCTION("if(REGEXMATCH(vlookup(B3,'Kings Ratings'!$A$2:$C$1000,3,false),""Crafting""),""Yes"","""")"),"")</f>
        <v/>
      </c>
      <c r="N3" s="19" t="str">
        <f>IFERROR(__xludf.DUMMYFUNCTION("if(REGEXMATCH(vlookup(B3,'Kings Ratings'!$A$2:$C$1000,3,false),""Exploring""),""Yes"","""")"),"Yes")</f>
        <v>Yes</v>
      </c>
      <c r="O3" s="19" t="str">
        <f>IFERROR(__xludf.DUMMYFUNCTION("if(REGEXMATCH(vlookup(B3,'Kings Ratings'!$A$2:$C$1000,3,false),""Farming""),""Yes"","""")"),"")</f>
        <v/>
      </c>
      <c r="P3" s="19" t="str">
        <f>IFERROR(__xludf.DUMMYFUNCTION("if(REGEXMATCH(vlookup(B3,'Kings Ratings'!$A$2:$C$1000,3,false),""Cooking""),""Yes"","""")"),"")</f>
        <v/>
      </c>
      <c r="Q3" s="19" t="str">
        <f>IFERROR(__xludf.DUMMYFUNCTION("if(REGEXMATCH(vlookup(B3,'Kings Ratings'!$A$2:$C$1000,3,false),""Event""),""Yes"","""")"),"")</f>
        <v/>
      </c>
      <c r="S3" s="11" t="s">
        <v>40</v>
      </c>
    </row>
    <row r="4">
      <c r="A4" s="13">
        <v>95.0</v>
      </c>
      <c r="B4" s="14" t="s">
        <v>42</v>
      </c>
      <c r="C4" s="18" t="str">
        <f t="shared" si="1"/>
        <v>((Iron Ring))</v>
      </c>
      <c r="D4" s="16">
        <v>61712.0</v>
      </c>
      <c r="E4" s="16">
        <v>39090.0</v>
      </c>
      <c r="F4" s="16">
        <v>16767.0</v>
      </c>
      <c r="G4" s="19">
        <f>VLOOKUP(B4,'Kings Ratings'!$A$2:$B$1000,2,false)</f>
        <v>1</v>
      </c>
      <c r="H4" s="13">
        <f t="shared" si="2"/>
        <v>0</v>
      </c>
      <c r="I4" s="7">
        <f>vlookup(A4,'202405 MM (Do Not Delete)'!$A$1:$G$1000,7,false)</f>
        <v>203</v>
      </c>
      <c r="J4" s="22">
        <f t="shared" si="3"/>
        <v>168122612</v>
      </c>
      <c r="L4" s="19" t="str">
        <f>IFERROR(__xludf.DUMMYFUNCTION("if(REGEXMATCH(vlookup(B4,'Kings Ratings'!$A$2:$C$1000,3,false),""Fishing""),""Yes"","""")"),"")</f>
        <v/>
      </c>
      <c r="M4" s="19" t="str">
        <f>IFERROR(__xludf.DUMMYFUNCTION("if(REGEXMATCH(vlookup(B4,'Kings Ratings'!$A$2:$C$1000,3,false),""Crafting""),""Yes"","""")"),"Yes")</f>
        <v>Yes</v>
      </c>
      <c r="N4" s="19" t="str">
        <f>IFERROR(__xludf.DUMMYFUNCTION("if(REGEXMATCH(vlookup(B4,'Kings Ratings'!$A$2:$C$1000,3,false),""Exploring""),""Yes"","""")"),"")</f>
        <v/>
      </c>
      <c r="O4" s="19" t="str">
        <f>IFERROR(__xludf.DUMMYFUNCTION("if(REGEXMATCH(vlookup(B4,'Kings Ratings'!$A$2:$C$1000,3,false),""Farming""),""Yes"","""")"),"")</f>
        <v/>
      </c>
      <c r="P4" s="19" t="str">
        <f>IFERROR(__xludf.DUMMYFUNCTION("if(REGEXMATCH(vlookup(B4,'Kings Ratings'!$A$2:$C$1000,3,false),""Cooking""),""Yes"","""")"),"")</f>
        <v/>
      </c>
      <c r="Q4" s="19" t="str">
        <f>IFERROR(__xludf.DUMMYFUNCTION("if(REGEXMATCH(vlookup(B4,'Kings Ratings'!$A$2:$C$1000,3,false),""Event""),""Yes"","""")"),"")</f>
        <v/>
      </c>
      <c r="S4" s="11" t="s">
        <v>50</v>
      </c>
    </row>
    <row r="5">
      <c r="A5" s="13">
        <v>76.0</v>
      </c>
      <c r="B5" s="14" t="s">
        <v>51</v>
      </c>
      <c r="C5" s="18" t="str">
        <f t="shared" si="1"/>
        <v>((Unpolished Shimmer Stone))</v>
      </c>
      <c r="D5" s="16">
        <v>60495.0</v>
      </c>
      <c r="E5" s="16">
        <v>31241.0</v>
      </c>
      <c r="F5" s="16">
        <v>12251.0</v>
      </c>
      <c r="G5" s="19">
        <f>VLOOKUP(B5,'Kings Ratings'!$A$2:$B$1000,2,false)</f>
        <v>1</v>
      </c>
      <c r="H5" s="13">
        <f t="shared" si="2"/>
        <v>0</v>
      </c>
      <c r="I5" s="7">
        <f>vlookup(A5,'202405 MM (Do Not Delete)'!$A$1:$G$1000,7,false)</f>
        <v>259</v>
      </c>
      <c r="J5" s="22">
        <f t="shared" si="3"/>
        <v>122882905</v>
      </c>
      <c r="L5" s="19" t="str">
        <f>IFERROR(__xludf.DUMMYFUNCTION("if(REGEXMATCH(vlookup(B5,'Kings Ratings'!$A$2:$C$1000,3,false),""Fishing""),""Yes"","""")"),"")</f>
        <v/>
      </c>
      <c r="M5" s="19" t="str">
        <f>IFERROR(__xludf.DUMMYFUNCTION("if(REGEXMATCH(vlookup(B5,'Kings Ratings'!$A$2:$C$1000,3,false),""Crafting""),""Yes"","""")"),"")</f>
        <v/>
      </c>
      <c r="N5" s="19" t="str">
        <f>IFERROR(__xludf.DUMMYFUNCTION("if(REGEXMATCH(vlookup(B5,'Kings Ratings'!$A$2:$C$1000,3,false),""Exploring""),""Yes"","""")"),"Yes")</f>
        <v>Yes</v>
      </c>
      <c r="O5" s="19" t="str">
        <f>IFERROR(__xludf.DUMMYFUNCTION("if(REGEXMATCH(vlookup(B5,'Kings Ratings'!$A$2:$C$1000,3,false),""Farming""),""Yes"","""")"),"")</f>
        <v/>
      </c>
      <c r="P5" s="19" t="str">
        <f>IFERROR(__xludf.DUMMYFUNCTION("if(REGEXMATCH(vlookup(B5,'Kings Ratings'!$A$2:$C$1000,3,false),""Cooking""),""Yes"","""")"),"")</f>
        <v/>
      </c>
      <c r="Q5" s="19" t="str">
        <f>IFERROR(__xludf.DUMMYFUNCTION("if(REGEXMATCH(vlookup(B5,'Kings Ratings'!$A$2:$C$1000,3,false),""Event""),""Yes"","""")"),"")</f>
        <v/>
      </c>
      <c r="S5" s="11" t="s">
        <v>58</v>
      </c>
    </row>
    <row r="6">
      <c r="A6" s="13">
        <v>163.0</v>
      </c>
      <c r="B6" s="14" t="s">
        <v>59</v>
      </c>
      <c r="C6" s="18" t="str">
        <f t="shared" si="1"/>
        <v>((Twine))</v>
      </c>
      <c r="D6" s="16">
        <v>59720.0</v>
      </c>
      <c r="E6" s="16">
        <v>40498.0</v>
      </c>
      <c r="F6" s="16">
        <v>20388.0</v>
      </c>
      <c r="G6" s="19">
        <f>VLOOKUP(B6,'Kings Ratings'!$A$2:$B$1000,2,false)</f>
        <v>1</v>
      </c>
      <c r="H6" s="13">
        <f t="shared" si="2"/>
        <v>0</v>
      </c>
      <c r="I6" s="7">
        <f>vlookup(A6,'202405 MM (Do Not Delete)'!$A$1:$G$1000,7,false)</f>
        <v>202</v>
      </c>
      <c r="J6" s="22">
        <f t="shared" si="3"/>
        <v>204344700</v>
      </c>
      <c r="L6" s="19" t="str">
        <f>IFERROR(__xludf.DUMMYFUNCTION("if(REGEXMATCH(vlookup(B6,'Kings Ratings'!$A$2:$C$1000,3,false),""Fishing""),""x"","""")"),"")</f>
        <v/>
      </c>
      <c r="M6" s="19" t="str">
        <f>IFERROR(__xludf.DUMMYFUNCTION("if(REGEXMATCH(vlookup(B6,'Kings Ratings'!$A$2:$C$1000,3,false),""Crafting""),""Yes"","""")"),"Yes")</f>
        <v>Yes</v>
      </c>
      <c r="N6" s="19" t="str">
        <f>IFERROR(__xludf.DUMMYFUNCTION("if(REGEXMATCH(vlookup(B6,'Kings Ratings'!$A$2:$C$1000,3,false),""Exploring""),""Yes"","""")"),"")</f>
        <v/>
      </c>
      <c r="O6" s="19" t="str">
        <f>IFERROR(__xludf.DUMMYFUNCTION("if(REGEXMATCH(vlookup(B6,'Kings Ratings'!$A$2:$C$1000,3,false),""Farming""),""Yes"","""")"),"")</f>
        <v/>
      </c>
      <c r="P6" s="19" t="str">
        <f>IFERROR(__xludf.DUMMYFUNCTION("if(REGEXMATCH(vlookup(B6,'Kings Ratings'!$A$2:$C$1000,3,false),""Cooking""),""Yes"","""")"),"")</f>
        <v/>
      </c>
      <c r="Q6" s="19" t="str">
        <f>IFERROR(__xludf.DUMMYFUNCTION("if(REGEXMATCH(vlookup(B6,'Kings Ratings'!$A$2:$C$1000,3,false),""Event""),""Yes"","""")"),"")</f>
        <v/>
      </c>
      <c r="S6" s="11" t="s">
        <v>65</v>
      </c>
    </row>
    <row r="7">
      <c r="A7" s="13">
        <v>78.0</v>
      </c>
      <c r="B7" s="14" t="s">
        <v>66</v>
      </c>
      <c r="C7" s="18" t="str">
        <f t="shared" si="1"/>
        <v>((Glass Orb))</v>
      </c>
      <c r="D7" s="16">
        <v>58571.0</v>
      </c>
      <c r="E7" s="16">
        <v>28809.0</v>
      </c>
      <c r="F7" s="16">
        <v>11011.0</v>
      </c>
      <c r="G7" s="19">
        <f>VLOOKUP(B7,'Kings Ratings'!$A$2:$B$1000,2,false)</f>
        <v>1</v>
      </c>
      <c r="H7" s="13">
        <f t="shared" si="2"/>
        <v>0</v>
      </c>
      <c r="I7" s="7">
        <f>vlookup(A7,'202405 MM (Do Not Delete)'!$A$1:$G$1000,7,false)</f>
        <v>265</v>
      </c>
      <c r="J7" s="22">
        <f t="shared" si="3"/>
        <v>110456661</v>
      </c>
      <c r="L7" s="19" t="str">
        <f>IFERROR(__xludf.DUMMYFUNCTION("if(REGEXMATCH(vlookup(B7,'Kings Ratings'!$A$2:$C$1000,3,false),""Fishing""),""Yes"","""")"),"")</f>
        <v/>
      </c>
      <c r="M7" s="19" t="str">
        <f>IFERROR(__xludf.DUMMYFUNCTION("if(REGEXMATCH(vlookup(B7,'Kings Ratings'!$A$2:$C$1000,3,false),""Crafting""),""Yes"","""")"),"Yes")</f>
        <v>Yes</v>
      </c>
      <c r="N7" s="19" t="str">
        <f>IFERROR(__xludf.DUMMYFUNCTION("if(REGEXMATCH(vlookup(B7,'Kings Ratings'!$A$2:$C$1000,3,false),""Exploring""),""Yes"","""")"),"")</f>
        <v/>
      </c>
      <c r="O7" s="19" t="str">
        <f>IFERROR(__xludf.DUMMYFUNCTION("if(REGEXMATCH(vlookup(B7,'Kings Ratings'!$A$2:$C$1000,3,false),""Farming""),""Yes"","""")"),"")</f>
        <v/>
      </c>
      <c r="P7" s="19" t="str">
        <f>IFERROR(__xludf.DUMMYFUNCTION("if(REGEXMATCH(vlookup(B7,'Kings Ratings'!$A$2:$C$1000,3,false),""Cooking""),""Yes"","""")"),"")</f>
        <v/>
      </c>
      <c r="Q7" s="19" t="str">
        <f>IFERROR(__xludf.DUMMYFUNCTION("if(REGEXMATCH(vlookup(B7,'Kings Ratings'!$A$2:$C$1000,3,false),""Event""),""Yes"","""")"),"")</f>
        <v/>
      </c>
    </row>
    <row r="8">
      <c r="A8" s="13">
        <v>139.0</v>
      </c>
      <c r="B8" s="14" t="s">
        <v>72</v>
      </c>
      <c r="C8" s="18" t="str">
        <f t="shared" si="1"/>
        <v>((Skipjack))</v>
      </c>
      <c r="D8" s="16">
        <v>56454.0</v>
      </c>
      <c r="E8" s="16">
        <v>30475.0</v>
      </c>
      <c r="F8" s="16">
        <v>15776.0</v>
      </c>
      <c r="G8" s="19">
        <f>VLOOKUP(B8,'Kings Ratings'!$A$2:$B$1000,2,false)</f>
        <v>1</v>
      </c>
      <c r="H8" s="13">
        <f t="shared" si="2"/>
        <v>0</v>
      </c>
      <c r="I8" s="7">
        <f>vlookup(A8,'202405 MM (Do Not Delete)'!$A$1:$G$1000,7,false)</f>
        <v>204</v>
      </c>
      <c r="J8" s="22">
        <f t="shared" si="3"/>
        <v>158121204</v>
      </c>
      <c r="L8" s="19" t="str">
        <f>IFERROR(__xludf.DUMMYFUNCTION("if(REGEXMATCH(vlookup(B8,'Kings Ratings'!$A$2:$C$1000,3,false),""Fishing""),""Yes"","""")"),"Yes")</f>
        <v>Yes</v>
      </c>
      <c r="M8" s="19" t="str">
        <f>IFERROR(__xludf.DUMMYFUNCTION("if(REGEXMATCH(vlookup(B8,'Kings Ratings'!$A$2:$C$1000,3,false),""Crafting""),""Yes"","""")"),"")</f>
        <v/>
      </c>
      <c r="N8" s="19" t="str">
        <f>IFERROR(__xludf.DUMMYFUNCTION("if(REGEXMATCH(vlookup(B8,'Kings Ratings'!$A$2:$C$1000,3,false),""Exploring""),""Yes"","""")"),"")</f>
        <v/>
      </c>
      <c r="O8" s="19" t="str">
        <f>IFERROR(__xludf.DUMMYFUNCTION("if(REGEXMATCH(vlookup(B8,'Kings Ratings'!$A$2:$C$1000,3,false),""Farming""),""Yes"","""")"),"")</f>
        <v/>
      </c>
      <c r="P8" s="19" t="str">
        <f>IFERROR(__xludf.DUMMYFUNCTION("if(REGEXMATCH(vlookup(B8,'Kings Ratings'!$A$2:$C$1000,3,false),""Cooking""),""Yes"","""")"),"")</f>
        <v/>
      </c>
      <c r="Q8" s="19" t="str">
        <f>IFERROR(__xludf.DUMMYFUNCTION("if(REGEXMATCH(vlookup(B8,'Kings Ratings'!$A$2:$C$1000,3,false),""Event""),""Yes"","""")"),"")</f>
        <v/>
      </c>
      <c r="S8" s="9" t="s">
        <v>79</v>
      </c>
    </row>
    <row r="9">
      <c r="A9" s="13">
        <v>17.0</v>
      </c>
      <c r="B9" s="14" t="s">
        <v>80</v>
      </c>
      <c r="C9" s="18" t="str">
        <f t="shared" si="1"/>
        <v>((Drum))</v>
      </c>
      <c r="D9" s="16">
        <v>54150.0</v>
      </c>
      <c r="E9" s="16">
        <v>26728.0</v>
      </c>
      <c r="F9" s="16">
        <v>13381.0</v>
      </c>
      <c r="G9" s="19">
        <f>VLOOKUP(B9,'Kings Ratings'!$A$2:$B$1000,2,false)</f>
        <v>1</v>
      </c>
      <c r="H9" s="13">
        <f t="shared" si="2"/>
        <v>0</v>
      </c>
      <c r="I9" s="7">
        <f>vlookup(A9,'202405 MM (Do Not Delete)'!$A$1:$G$1000,7,false)</f>
        <v>219</v>
      </c>
      <c r="J9" s="22">
        <f t="shared" si="3"/>
        <v>134131430</v>
      </c>
      <c r="L9" s="19" t="str">
        <f>IFERROR(__xludf.DUMMYFUNCTION("if(REGEXMATCH(vlookup(B9,'Kings Ratings'!$A$2:$C$1000,3,false),""Fishing""),""Yes"","""")"),"Yes")</f>
        <v>Yes</v>
      </c>
      <c r="M9" s="19" t="str">
        <f>IFERROR(__xludf.DUMMYFUNCTION("if(REGEXMATCH(vlookup(B9,'Kings Ratings'!$A$2:$C$1000,3,false),""Crafting""),""Yes"","""")"),"")</f>
        <v/>
      </c>
      <c r="N9" s="19" t="str">
        <f>IFERROR(__xludf.DUMMYFUNCTION("if(REGEXMATCH(vlookup(B9,'Kings Ratings'!$A$2:$C$1000,3,false),""Exploring""),""Yes"","""")"),"")</f>
        <v/>
      </c>
      <c r="O9" s="19" t="str">
        <f>IFERROR(__xludf.DUMMYFUNCTION("if(REGEXMATCH(vlookup(B9,'Kings Ratings'!$A$2:$C$1000,3,false),""Farming""),""Yes"","""")"),"")</f>
        <v/>
      </c>
      <c r="P9" s="19" t="str">
        <f>IFERROR(__xludf.DUMMYFUNCTION("if(REGEXMATCH(vlookup(B9,'Kings Ratings'!$A$2:$C$1000,3,false),""Cooking""),""Yes"","""")"),"")</f>
        <v/>
      </c>
      <c r="Q9" s="19" t="str">
        <f>IFERROR(__xludf.DUMMYFUNCTION("if(REGEXMATCH(vlookup(B9,'Kings Ratings'!$A$2:$C$1000,3,false),""Event""),""Yes"","""")"),"")</f>
        <v/>
      </c>
      <c r="S9" s="9" t="s">
        <v>96</v>
      </c>
    </row>
    <row r="10">
      <c r="A10" s="13">
        <v>36.0</v>
      </c>
      <c r="B10" s="14" t="s">
        <v>97</v>
      </c>
      <c r="C10" s="18" t="str">
        <f t="shared" si="1"/>
        <v>((Wooden Plank))</v>
      </c>
      <c r="D10" s="16">
        <v>54015.0</v>
      </c>
      <c r="E10" s="16">
        <v>26311.0</v>
      </c>
      <c r="F10" s="16">
        <v>10335.0</v>
      </c>
      <c r="G10" s="19">
        <f>VLOOKUP(B10,'Kings Ratings'!$A$2:$B$1000,2,false)</f>
        <v>1</v>
      </c>
      <c r="H10" s="13">
        <f t="shared" si="2"/>
        <v>0</v>
      </c>
      <c r="I10" s="7">
        <f>vlookup(A10,'202405 MM (Do Not Delete)'!$A$1:$G$1000,7,false)</f>
        <v>267</v>
      </c>
      <c r="J10" s="22">
        <f t="shared" si="3"/>
        <v>103667125</v>
      </c>
      <c r="L10" s="19" t="str">
        <f>IFERROR(__xludf.DUMMYFUNCTION("if(REGEXMATCH(vlookup(B10,'Kings Ratings'!$A$2:$C$1000,3,false),""Fishing""),""Yes"","""")"),"")</f>
        <v/>
      </c>
      <c r="M10" s="19" t="str">
        <f>IFERROR(__xludf.DUMMYFUNCTION("if(REGEXMATCH(vlookup(B10,'Kings Ratings'!$A$2:$C$1000,3,false),""Crafting""),""Yes"","""")"),"Yes")</f>
        <v>Yes</v>
      </c>
      <c r="N10" s="19" t="str">
        <f>IFERROR(__xludf.DUMMYFUNCTION("if(REGEXMATCH(vlookup(B10,'Kings Ratings'!$A$2:$C$1000,3,false),""Exploring""),""Yes"","""")"),"")</f>
        <v/>
      </c>
      <c r="O10" s="19" t="str">
        <f>IFERROR(__xludf.DUMMYFUNCTION("if(REGEXMATCH(vlookup(B10,'Kings Ratings'!$A$2:$C$1000,3,false),""Farming""),""Yes"","""")"),"")</f>
        <v/>
      </c>
      <c r="P10" s="19" t="str">
        <f>IFERROR(__xludf.DUMMYFUNCTION("if(REGEXMATCH(vlookup(B10,'Kings Ratings'!$A$2:$C$1000,3,false),""Cooking""),""Yes"","""")"),"")</f>
        <v/>
      </c>
      <c r="Q10" s="19" t="str">
        <f>IFERROR(__xludf.DUMMYFUNCTION("if(REGEXMATCH(vlookup(B10,'Kings Ratings'!$A$2:$C$1000,3,false),""Event""),""Yes"","""")"),"")</f>
        <v/>
      </c>
    </row>
    <row r="11">
      <c r="A11" s="13">
        <v>117.0</v>
      </c>
      <c r="B11" s="14" t="s">
        <v>104</v>
      </c>
      <c r="C11" s="18" t="str">
        <f t="shared" si="1"/>
        <v>((Glass Bottle))</v>
      </c>
      <c r="D11" s="16">
        <v>53956.0</v>
      </c>
      <c r="E11" s="16">
        <v>27811.0</v>
      </c>
      <c r="F11" s="16">
        <v>10067.0</v>
      </c>
      <c r="G11" s="19">
        <f>VLOOKUP(B11,'Kings Ratings'!$A$2:$B$1000,2,false)</f>
        <v>1</v>
      </c>
      <c r="H11" s="13">
        <f t="shared" si="2"/>
        <v>0</v>
      </c>
      <c r="I11" s="7">
        <f>vlookup(A11,'202405 MM (Do Not Delete)'!$A$1:$G$1000,7,false)</f>
        <v>269</v>
      </c>
      <c r="J11" s="22">
        <f t="shared" si="3"/>
        <v>101002066</v>
      </c>
      <c r="L11" s="19" t="str">
        <f>IFERROR(__xludf.DUMMYFUNCTION("if(REGEXMATCH(vlookup(B11,'Kings Ratings'!$A$2:$C$1000,3,false),""Fishing""),""Yes"","""")"),"")</f>
        <v/>
      </c>
      <c r="M11" s="19" t="str">
        <f>IFERROR(__xludf.DUMMYFUNCTION("if(REGEXMATCH(vlookup(B11,'Kings Ratings'!$A$2:$C$1000,3,false),""Crafting""),""Yes"","""")"),"Yes")</f>
        <v>Yes</v>
      </c>
      <c r="N11" s="19" t="str">
        <f>IFERROR(__xludf.DUMMYFUNCTION("if(REGEXMATCH(vlookup(B11,'Kings Ratings'!$A$2:$C$1000,3,false),""Exploring""),""Yes"","""")"),"")</f>
        <v/>
      </c>
      <c r="O11" s="19" t="str">
        <f>IFERROR(__xludf.DUMMYFUNCTION("if(REGEXMATCH(vlookup(B11,'Kings Ratings'!$A$2:$C$1000,3,false),""Farming""),""Yes"","""")"),"")</f>
        <v/>
      </c>
      <c r="P11" s="19" t="str">
        <f>IFERROR(__xludf.DUMMYFUNCTION("if(REGEXMATCH(vlookup(B11,'Kings Ratings'!$A$2:$C$1000,3,false),""Cooking""),""Yes"","""")"),"")</f>
        <v/>
      </c>
      <c r="Q11" s="19" t="str">
        <f>IFERROR(__xludf.DUMMYFUNCTION("if(REGEXMATCH(vlookup(B11,'Kings Ratings'!$A$2:$C$1000,3,false),""Event""),""Yes"","""")"),"")</f>
        <v/>
      </c>
    </row>
    <row r="12">
      <c r="A12" s="13">
        <v>24.0</v>
      </c>
      <c r="B12" s="14" t="s">
        <v>111</v>
      </c>
      <c r="C12" s="18" t="str">
        <f t="shared" si="1"/>
        <v>((Yellow Perch))</v>
      </c>
      <c r="D12" s="16">
        <v>52952.0</v>
      </c>
      <c r="E12" s="16">
        <v>26633.0</v>
      </c>
      <c r="F12" s="16">
        <v>13370.0</v>
      </c>
      <c r="G12" s="19">
        <f>VLOOKUP(B12,'Kings Ratings'!$A$2:$B$1000,2,false)</f>
        <v>1</v>
      </c>
      <c r="H12" s="13">
        <f t="shared" si="2"/>
        <v>0</v>
      </c>
      <c r="I12" s="7">
        <f>vlookup(A12,'202405 MM (Do Not Delete)'!$A$1:$G$1000,7,false)</f>
        <v>261</v>
      </c>
      <c r="J12" s="22">
        <f t="shared" si="3"/>
        <v>134019282</v>
      </c>
      <c r="L12" s="19" t="str">
        <f>IFERROR(__xludf.DUMMYFUNCTION("if(REGEXMATCH(vlookup(B12,'Kings Ratings'!$A$2:$C$1000,3,false),""Fishing""),""Yes"","""")"),"Yes")</f>
        <v>Yes</v>
      </c>
      <c r="M12" s="19" t="str">
        <f>IFERROR(__xludf.DUMMYFUNCTION("if(REGEXMATCH(vlookup(B12,'Kings Ratings'!$A$2:$C$1000,3,false),""Crafting""),""Yes"","""")"),"")</f>
        <v/>
      </c>
      <c r="N12" s="19" t="str">
        <f>IFERROR(__xludf.DUMMYFUNCTION("if(REGEXMATCH(vlookup(B12,'Kings Ratings'!$A$2:$C$1000,3,false),""Exploring""),""Yes"","""")"),"")</f>
        <v/>
      </c>
      <c r="O12" s="19" t="str">
        <f>IFERROR(__xludf.DUMMYFUNCTION("if(REGEXMATCH(vlookup(B12,'Kings Ratings'!$A$2:$C$1000,3,false),""Farming""),""Yes"","""")"),"")</f>
        <v/>
      </c>
      <c r="P12" s="19" t="str">
        <f>IFERROR(__xludf.DUMMYFUNCTION("if(REGEXMATCH(vlookup(B12,'Kings Ratings'!$A$2:$C$1000,3,false),""Cooking""),""Yes"","""")"),"")</f>
        <v/>
      </c>
      <c r="Q12" s="19" t="str">
        <f>IFERROR(__xludf.DUMMYFUNCTION("if(REGEXMATCH(vlookup(B12,'Kings Ratings'!$A$2:$C$1000,3,false),""Event""),""Yes"","""")"),"")</f>
        <v/>
      </c>
    </row>
    <row r="13">
      <c r="A13" s="13">
        <v>231.0</v>
      </c>
      <c r="B13" s="14" t="s">
        <v>118</v>
      </c>
      <c r="C13" s="18" t="str">
        <f t="shared" si="1"/>
        <v>((Torch Fish))</v>
      </c>
      <c r="D13" s="16">
        <v>51290.0</v>
      </c>
      <c r="E13" s="16">
        <v>28756.0</v>
      </c>
      <c r="F13" s="16">
        <v>14430.0</v>
      </c>
      <c r="G13" s="19">
        <f>VLOOKUP(B13,'Kings Ratings'!$A$2:$B$1000,2,false)</f>
        <v>1</v>
      </c>
      <c r="H13" s="13">
        <f t="shared" si="2"/>
        <v>0</v>
      </c>
      <c r="I13" s="7">
        <f>vlookup(A13,'202405 MM (Do Not Delete)'!$A$1:$G$1000,7,false)</f>
        <v>215</v>
      </c>
      <c r="J13" s="22">
        <f t="shared" si="3"/>
        <v>144638850</v>
      </c>
      <c r="L13" s="19" t="str">
        <f>IFERROR(__xludf.DUMMYFUNCTION("if(REGEXMATCH(vlookup(B13,'Kings Ratings'!$A$2:$C$1000,3,false),""Fishing""),""Yes"","""")"),"Yes")</f>
        <v>Yes</v>
      </c>
      <c r="M13" s="19" t="str">
        <f>IFERROR(__xludf.DUMMYFUNCTION("if(REGEXMATCH(vlookup(B13,'Kings Ratings'!$A$2:$C$1000,3,false),""Crafting""),""Yes"","""")"),"")</f>
        <v/>
      </c>
      <c r="N13" s="19" t="str">
        <f>IFERROR(__xludf.DUMMYFUNCTION("if(REGEXMATCH(vlookup(B13,'Kings Ratings'!$A$2:$C$1000,3,false),""Exploring""),""Yes"","""")"),"")</f>
        <v/>
      </c>
      <c r="O13" s="19" t="str">
        <f>IFERROR(__xludf.DUMMYFUNCTION("if(REGEXMATCH(vlookup(B13,'Kings Ratings'!$A$2:$C$1000,3,false),""Farming""),""Yes"","""")"),"")</f>
        <v/>
      </c>
      <c r="P13" s="19" t="str">
        <f>IFERROR(__xludf.DUMMYFUNCTION("if(REGEXMATCH(vlookup(B13,'Kings Ratings'!$A$2:$C$1000,3,false),""Cooking""),""Yes"","""")"),"")</f>
        <v/>
      </c>
      <c r="Q13" s="19" t="str">
        <f>IFERROR(__xludf.DUMMYFUNCTION("if(REGEXMATCH(vlookup(B13,'Kings Ratings'!$A$2:$C$1000,3,false),""Event""),""Yes"","""")"),"")</f>
        <v/>
      </c>
    </row>
    <row r="14">
      <c r="A14" s="13">
        <v>75.0</v>
      </c>
      <c r="B14" s="14" t="s">
        <v>123</v>
      </c>
      <c r="C14" s="18" t="str">
        <f t="shared" si="1"/>
        <v>((Mushroom Paste))</v>
      </c>
      <c r="D14" s="16">
        <v>48836.0</v>
      </c>
      <c r="E14" s="16">
        <v>24253.0</v>
      </c>
      <c r="F14" s="16">
        <v>9654.0</v>
      </c>
      <c r="G14" s="19">
        <f>VLOOKUP(B14,'Kings Ratings'!$A$2:$B$1000,2,false)</f>
        <v>1</v>
      </c>
      <c r="H14" s="13">
        <f t="shared" si="2"/>
        <v>0</v>
      </c>
      <c r="I14" s="7">
        <f>vlookup(A14,'202405 MM (Do Not Delete)'!$A$1:$G$1000,7,false)</f>
        <v>220</v>
      </c>
      <c r="J14" s="22">
        <f t="shared" si="3"/>
        <v>96831366</v>
      </c>
      <c r="L14" s="19" t="str">
        <f>IFERROR(__xludf.DUMMYFUNCTION("if(REGEXMATCH(vlookup(B14,'Kings Ratings'!$A$2:$C$1000,3,false),""Fishing""),""Yes"","""")"),"")</f>
        <v/>
      </c>
      <c r="M14" s="19" t="str">
        <f>IFERROR(__xludf.DUMMYFUNCTION("if(REGEXMATCH(vlookup(B14,'Kings Ratings'!$A$2:$C$1000,3,false),""Crafting""),""Yes"","""")"),"Yes")</f>
        <v>Yes</v>
      </c>
      <c r="N14" s="19" t="str">
        <f>IFERROR(__xludf.DUMMYFUNCTION("if(REGEXMATCH(vlookup(B14,'Kings Ratings'!$A$2:$C$1000,3,false),""Exploring""),""Yes"","""")"),"")</f>
        <v/>
      </c>
      <c r="O14" s="19" t="str">
        <f>IFERROR(__xludf.DUMMYFUNCTION("if(REGEXMATCH(vlookup(B14,'Kings Ratings'!$A$2:$C$1000,3,false),""Farming""),""Yes"","""")"),"")</f>
        <v/>
      </c>
      <c r="P14" s="19" t="str">
        <f>IFERROR(__xludf.DUMMYFUNCTION("if(REGEXMATCH(vlookup(B14,'Kings Ratings'!$A$2:$C$1000,3,false),""Cooking""),""Yes"","""")"),"")</f>
        <v/>
      </c>
      <c r="Q14" s="19" t="str">
        <f>IFERROR(__xludf.DUMMYFUNCTION("if(REGEXMATCH(vlookup(B14,'Kings Ratings'!$A$2:$C$1000,3,false),""Event""),""Yes"","""")"),"")</f>
        <v/>
      </c>
    </row>
    <row r="15">
      <c r="A15" s="13">
        <v>77.0</v>
      </c>
      <c r="B15" s="14" t="s">
        <v>129</v>
      </c>
      <c r="C15" s="18" t="str">
        <f t="shared" si="1"/>
        <v>((Shimmer Stone))</v>
      </c>
      <c r="D15" s="16">
        <v>47762.0</v>
      </c>
      <c r="E15" s="16">
        <v>21000.0</v>
      </c>
      <c r="F15" s="16">
        <v>7664.0</v>
      </c>
      <c r="G15" s="19">
        <f>VLOOKUP(B15,'Kings Ratings'!$A$2:$B$1000,2,false)</f>
        <v>1</v>
      </c>
      <c r="H15" s="13">
        <f t="shared" si="2"/>
        <v>0</v>
      </c>
      <c r="I15" s="7">
        <f>vlookup(A15,'202405 MM (Do Not Delete)'!$A$1:$G$1000,7,false)</f>
        <v>227</v>
      </c>
      <c r="J15" s="22">
        <f t="shared" si="3"/>
        <v>76897762</v>
      </c>
      <c r="L15" s="19" t="str">
        <f>IFERROR(__xludf.DUMMYFUNCTION("if(REGEXMATCH(vlookup(B15,'Kings Ratings'!$A$2:$C$1000,3,false),""Fishing""),""Yes"","""")"),"")</f>
        <v/>
      </c>
      <c r="M15" s="19" t="str">
        <f>IFERROR(__xludf.DUMMYFUNCTION("if(REGEXMATCH(vlookup(B15,'Kings Ratings'!$A$2:$C$1000,3,false),""Crafting""),""Yes"","""")"),"Yes")</f>
        <v>Yes</v>
      </c>
      <c r="N15" s="19" t="str">
        <f>IFERROR(__xludf.DUMMYFUNCTION("if(REGEXMATCH(vlookup(B15,'Kings Ratings'!$A$2:$C$1000,3,false),""Exploring""),""Yes"","""")"),"")</f>
        <v/>
      </c>
      <c r="O15" s="19" t="str">
        <f>IFERROR(__xludf.DUMMYFUNCTION("if(REGEXMATCH(vlookup(B15,'Kings Ratings'!$A$2:$C$1000,3,false),""Farming""),""Yes"","""")"),"")</f>
        <v/>
      </c>
      <c r="P15" s="19" t="str">
        <f>IFERROR(__xludf.DUMMYFUNCTION("if(REGEXMATCH(vlookup(B15,'Kings Ratings'!$A$2:$C$1000,3,false),""Cooking""),""Yes"","""")"),"")</f>
        <v/>
      </c>
      <c r="Q15" s="19" t="str">
        <f>IFERROR(__xludf.DUMMYFUNCTION("if(REGEXMATCH(vlookup(B15,'Kings Ratings'!$A$2:$C$1000,3,false),""Event""),""Yes"","""")"),"")</f>
        <v/>
      </c>
    </row>
    <row r="16">
      <c r="A16" s="13">
        <v>193.0</v>
      </c>
      <c r="B16" s="14" t="s">
        <v>138</v>
      </c>
      <c r="C16" s="18" t="str">
        <f t="shared" si="1"/>
        <v>((Rope))</v>
      </c>
      <c r="D16" s="16">
        <v>47364.0</v>
      </c>
      <c r="E16" s="16">
        <v>29729.0</v>
      </c>
      <c r="F16" s="16">
        <v>15253.0</v>
      </c>
      <c r="G16" s="19">
        <f>VLOOKUP(B16,'Kings Ratings'!$A$2:$B$1000,2,false)</f>
        <v>1</v>
      </c>
      <c r="H16" s="13">
        <f t="shared" si="2"/>
        <v>0</v>
      </c>
      <c r="I16" s="7">
        <f>vlookup(A16,'202405 MM (Do Not Delete)'!$A$1:$G$1000,7,false)</f>
        <v>206</v>
      </c>
      <c r="J16" s="22">
        <f t="shared" si="3"/>
        <v>152874654</v>
      </c>
      <c r="L16" s="19" t="str">
        <f>IFERROR(__xludf.DUMMYFUNCTION("if(REGEXMATCH(vlookup(B16,'Kings Ratings'!$A$2:$C$1000,3,false),""Fishing""),""Yes"","""")"),"")</f>
        <v/>
      </c>
      <c r="M16" s="19" t="str">
        <f>IFERROR(__xludf.DUMMYFUNCTION("if(REGEXMATCH(vlookup(B16,'Kings Ratings'!$A$2:$C$1000,3,false),""Crafting""),""Yes"","""")"),"Yes")</f>
        <v>Yes</v>
      </c>
      <c r="N16" s="19" t="str">
        <f>IFERROR(__xludf.DUMMYFUNCTION("if(REGEXMATCH(vlookup(B16,'Kings Ratings'!$A$2:$C$1000,3,false),""Exploring""),""Yes"","""")"),"")</f>
        <v/>
      </c>
      <c r="O16" s="19" t="str">
        <f>IFERROR(__xludf.DUMMYFUNCTION("if(REGEXMATCH(vlookup(B16,'Kings Ratings'!$A$2:$C$1000,3,false),""Farming""),""Yes"","""")"),"")</f>
        <v/>
      </c>
      <c r="P16" s="19" t="str">
        <f>IFERROR(__xludf.DUMMYFUNCTION("if(REGEXMATCH(vlookup(B16,'Kings Ratings'!$A$2:$C$1000,3,false),""Cooking""),""Yes"","""")"),"")</f>
        <v/>
      </c>
      <c r="Q16" s="19" t="str">
        <f>IFERROR(__xludf.DUMMYFUNCTION("if(REGEXMATCH(vlookup(B16,'Kings Ratings'!$A$2:$C$1000,3,false),""Event""),""Yes"","""")"),"")</f>
        <v/>
      </c>
    </row>
    <row r="17">
      <c r="A17" s="13">
        <v>145.0</v>
      </c>
      <c r="B17" s="14" t="s">
        <v>149</v>
      </c>
      <c r="C17" s="18" t="str">
        <f t="shared" si="1"/>
        <v>((Steel))</v>
      </c>
      <c r="D17" s="16">
        <v>46469.0</v>
      </c>
      <c r="E17" s="16">
        <v>27712.0</v>
      </c>
      <c r="F17" s="16">
        <v>12441.0</v>
      </c>
      <c r="G17" s="19">
        <f>VLOOKUP(B17,'Kings Ratings'!$A$2:$B$1000,2,false)</f>
        <v>1</v>
      </c>
      <c r="H17" s="13">
        <f t="shared" si="2"/>
        <v>0</v>
      </c>
      <c r="I17" s="7">
        <f>vlookup(A17,'202405 MM (Do Not Delete)'!$A$1:$G$1000,7,false)</f>
        <v>251</v>
      </c>
      <c r="J17" s="22">
        <f t="shared" si="3"/>
        <v>124733589</v>
      </c>
      <c r="L17" s="19" t="str">
        <f>IFERROR(__xludf.DUMMYFUNCTION("if(REGEXMATCH(vlookup(B17,'Kings Ratings'!$A$2:$C$1000,3,false),""Fishing""),""Yes"","""")"),"")</f>
        <v/>
      </c>
      <c r="M17" s="19" t="str">
        <f>IFERROR(__xludf.DUMMYFUNCTION("if(REGEXMATCH(vlookup(B17,'Kings Ratings'!$A$2:$C$1000,3,false),""Crafting""),""Yes"","""")"),"")</f>
        <v/>
      </c>
      <c r="N17" s="19" t="str">
        <f>IFERROR(__xludf.DUMMYFUNCTION("if(REGEXMATCH(vlookup(B17,'Kings Ratings'!$A$2:$C$1000,3,false),""Exploring""),""Yes"","""")"),"")</f>
        <v/>
      </c>
      <c r="O17" s="19" t="str">
        <f>IFERROR(__xludf.DUMMYFUNCTION("if(REGEXMATCH(vlookup(B17,'Kings Ratings'!$A$2:$C$1000,3,false),""Farming""),""Yes"","""")"),"")</f>
        <v/>
      </c>
      <c r="P17" s="19" t="str">
        <f>IFERROR(__xludf.DUMMYFUNCTION("if(REGEXMATCH(vlookup(B17,'Kings Ratings'!$A$2:$C$1000,3,false),""Cooking""),""Yes"","""")"),"")</f>
        <v/>
      </c>
      <c r="Q17" s="19" t="str">
        <f>IFERROR(__xludf.DUMMYFUNCTION("if(REGEXMATCH(vlookup(B17,'Kings Ratings'!$A$2:$C$1000,3,false),""Event""),""Yes"","""")"),"")</f>
        <v/>
      </c>
    </row>
    <row r="18">
      <c r="A18" s="13">
        <v>63.0</v>
      </c>
      <c r="B18" s="14" t="s">
        <v>156</v>
      </c>
      <c r="C18" s="18" t="str">
        <f t="shared" si="1"/>
        <v>((Trout))</v>
      </c>
      <c r="D18" s="16">
        <v>46177.0</v>
      </c>
      <c r="E18" s="16">
        <v>26256.0</v>
      </c>
      <c r="F18" s="16">
        <v>13373.0</v>
      </c>
      <c r="G18" s="19">
        <f>VLOOKUP(B18,'Kings Ratings'!$A$2:$B$1000,2,false)</f>
        <v>1</v>
      </c>
      <c r="H18" s="13">
        <f t="shared" si="2"/>
        <v>0</v>
      </c>
      <c r="I18" s="7">
        <f>vlookup(A18,'202405 MM (Do Not Delete)'!$A$1:$G$1000,7,false)</f>
        <v>274</v>
      </c>
      <c r="J18" s="22">
        <f t="shared" si="3"/>
        <v>134038737</v>
      </c>
      <c r="L18" s="19" t="str">
        <f>IFERROR(__xludf.DUMMYFUNCTION("if(REGEXMATCH(vlookup(B18,'Kings Ratings'!$A$2:$C$1000,3,false),""Fishing""),""Yes"","""")"),"Yes")</f>
        <v>Yes</v>
      </c>
      <c r="M18" s="19" t="str">
        <f>IFERROR(__xludf.DUMMYFUNCTION("if(REGEXMATCH(vlookup(B18,'Kings Ratings'!$A$2:$C$1000,3,false),""Crafting""),""Yes"","""")"),"")</f>
        <v/>
      </c>
      <c r="N18" s="19" t="str">
        <f>IFERROR(__xludf.DUMMYFUNCTION("if(REGEXMATCH(vlookup(B18,'Kings Ratings'!$A$2:$C$1000,3,false),""Exploring""),""Yes"","""")"),"")</f>
        <v/>
      </c>
      <c r="O18" s="19" t="str">
        <f>IFERROR(__xludf.DUMMYFUNCTION("if(REGEXMATCH(vlookup(B18,'Kings Ratings'!$A$2:$C$1000,3,false),""Farming""),""Yes"","""")"),"")</f>
        <v/>
      </c>
      <c r="P18" s="19" t="str">
        <f>IFERROR(__xludf.DUMMYFUNCTION("if(REGEXMATCH(vlookup(B18,'Kings Ratings'!$A$2:$C$1000,3,false),""Cooking""),""Yes"","""")"),"")</f>
        <v/>
      </c>
      <c r="Q18" s="19" t="str">
        <f>IFERROR(__xludf.DUMMYFUNCTION("if(REGEXMATCH(vlookup(B18,'Kings Ratings'!$A$2:$C$1000,3,false),""Event""),""Yes"","""")"),"")</f>
        <v/>
      </c>
    </row>
    <row r="19">
      <c r="A19" s="13">
        <v>25.0</v>
      </c>
      <c r="B19" s="14" t="s">
        <v>161</v>
      </c>
      <c r="C19" s="18" t="str">
        <f t="shared" si="1"/>
        <v>((Largemouth Bass))</v>
      </c>
      <c r="D19" s="16">
        <v>45911.0</v>
      </c>
      <c r="E19" s="16">
        <v>23878.0</v>
      </c>
      <c r="F19" s="16">
        <v>12903.0</v>
      </c>
      <c r="G19" s="19">
        <f>VLOOKUP(B19,'Kings Ratings'!$A$2:$B$1000,2,false)</f>
        <v>1</v>
      </c>
      <c r="H19" s="13">
        <f t="shared" si="2"/>
        <v>0</v>
      </c>
      <c r="I19" s="7">
        <f>vlookup(A19,'202405 MM (Do Not Delete)'!$A$1:$G$1000,7,false)</f>
        <v>254</v>
      </c>
      <c r="J19" s="22">
        <f t="shared" si="3"/>
        <v>129314691</v>
      </c>
      <c r="L19" s="19" t="str">
        <f>IFERROR(__xludf.DUMMYFUNCTION("if(REGEXMATCH(vlookup(B19,'Kings Ratings'!$A$2:$C$1000,3,false),""Fishing""),""Yes"","""")"),"Yes")</f>
        <v>Yes</v>
      </c>
      <c r="M19" s="19" t="str">
        <f>IFERROR(__xludf.DUMMYFUNCTION("if(REGEXMATCH(vlookup(B19,'Kings Ratings'!$A$2:$C$1000,3,false),""Crafting""),""Yes"","""")"),"")</f>
        <v/>
      </c>
      <c r="N19" s="19" t="str">
        <f>IFERROR(__xludf.DUMMYFUNCTION("if(REGEXMATCH(vlookup(B19,'Kings Ratings'!$A$2:$C$1000,3,false),""Exploring""),""Yes"","""")"),"")</f>
        <v/>
      </c>
      <c r="O19" s="19" t="str">
        <f>IFERROR(__xludf.DUMMYFUNCTION("if(REGEXMATCH(vlookup(B19,'Kings Ratings'!$A$2:$C$1000,3,false),""Farming""),""Yes"","""")"),"")</f>
        <v/>
      </c>
      <c r="P19" s="19" t="str">
        <f>IFERROR(__xludf.DUMMYFUNCTION("if(REGEXMATCH(vlookup(B19,'Kings Ratings'!$A$2:$C$1000,3,false),""Cooking""),""Yes"","""")"),"")</f>
        <v/>
      </c>
      <c r="Q19" s="19" t="str">
        <f>IFERROR(__xludf.DUMMYFUNCTION("if(REGEXMATCH(vlookup(B19,'Kings Ratings'!$A$2:$C$1000,3,false),""Event""),""Yes"","""")"),"")</f>
        <v/>
      </c>
    </row>
    <row r="20">
      <c r="A20" s="13">
        <v>306.0</v>
      </c>
      <c r="B20" s="14" t="s">
        <v>168</v>
      </c>
      <c r="C20" s="18" t="str">
        <f t="shared" si="1"/>
        <v>((Swordfish))</v>
      </c>
      <c r="D20" s="16">
        <v>45848.0</v>
      </c>
      <c r="E20" s="16">
        <v>29791.0</v>
      </c>
      <c r="F20" s="16">
        <v>9867.0</v>
      </c>
      <c r="G20" s="19">
        <f>VLOOKUP(B20,'Kings Ratings'!$A$2:$B$1000,2,false)</f>
        <v>1</v>
      </c>
      <c r="H20" s="13">
        <f t="shared" si="2"/>
        <v>0</v>
      </c>
      <c r="I20" s="7">
        <f>vlookup(A20,'202405 MM (Do Not Delete)'!$A$1:$G$1000,7,false)</f>
        <v>222</v>
      </c>
      <c r="J20" s="22">
        <f t="shared" si="3"/>
        <v>99013758</v>
      </c>
      <c r="L20" s="19" t="str">
        <f>IFERROR(__xludf.DUMMYFUNCTION("if(REGEXMATCH(vlookup(B20,'Kings Ratings'!$A$2:$C$1000,3,false),""Fishing""),""Yes"","""")"),"Yes")</f>
        <v>Yes</v>
      </c>
      <c r="M20" s="19" t="str">
        <f>IFERROR(__xludf.DUMMYFUNCTION("if(REGEXMATCH(vlookup(B20,'Kings Ratings'!$A$2:$C$1000,3,false),""Crafting""),""Yes"","""")"),"")</f>
        <v/>
      </c>
      <c r="N20" s="19" t="str">
        <f>IFERROR(__xludf.DUMMYFUNCTION("if(REGEXMATCH(vlookup(B20,'Kings Ratings'!$A$2:$C$1000,3,false),""Exploring""),""Yes"","""")"),"")</f>
        <v/>
      </c>
      <c r="O20" s="19" t="str">
        <f>IFERROR(__xludf.DUMMYFUNCTION("if(REGEXMATCH(vlookup(B20,'Kings Ratings'!$A$2:$C$1000,3,false),""Farming""),""Yes"","""")"),"")</f>
        <v/>
      </c>
      <c r="P20" s="19" t="str">
        <f>IFERROR(__xludf.DUMMYFUNCTION("if(REGEXMATCH(vlookup(B20,'Kings Ratings'!$A$2:$C$1000,3,false),""Cooking""),""Yes"","""")"),"")</f>
        <v/>
      </c>
      <c r="Q20" s="19" t="str">
        <f>IFERROR(__xludf.DUMMYFUNCTION("if(REGEXMATCH(vlookup(B20,'Kings Ratings'!$A$2:$C$1000,3,false),""Event""),""Yes"","""")"),"")</f>
        <v/>
      </c>
    </row>
    <row r="21">
      <c r="A21" s="13">
        <v>194.0</v>
      </c>
      <c r="B21" s="14" t="s">
        <v>175</v>
      </c>
      <c r="C21" s="18" t="str">
        <f t="shared" si="1"/>
        <v>((Fishing Net))</v>
      </c>
      <c r="D21" s="16">
        <v>45431.0</v>
      </c>
      <c r="E21" s="16">
        <v>27323.0</v>
      </c>
      <c r="F21" s="16">
        <v>13902.0</v>
      </c>
      <c r="G21" s="19">
        <f>VLOOKUP(B21,'Kings Ratings'!$A$2:$B$1000,2,false)</f>
        <v>2</v>
      </c>
      <c r="H21" s="13">
        <f t="shared" si="2"/>
        <v>0</v>
      </c>
      <c r="I21" s="7">
        <f>vlookup(A21,'202405 MM (Do Not Delete)'!$A$1:$G$1000,7,false)</f>
        <v>211</v>
      </c>
      <c r="J21" s="22">
        <f t="shared" si="3"/>
        <v>139338661</v>
      </c>
      <c r="L21" s="19" t="str">
        <f>IFERROR(__xludf.DUMMYFUNCTION("if(REGEXMATCH(vlookup(B21,'Kings Ratings'!$A$2:$C$1000,3,false),""Fishing""),""Yes"","""")"),"")</f>
        <v/>
      </c>
      <c r="M21" s="19" t="str">
        <f>IFERROR(__xludf.DUMMYFUNCTION("if(REGEXMATCH(vlookup(B21,'Kings Ratings'!$A$2:$C$1000,3,false),""Crafting""),""Yes"","""")"),"Yes")</f>
        <v>Yes</v>
      </c>
      <c r="N21" s="19" t="str">
        <f>IFERROR(__xludf.DUMMYFUNCTION("if(REGEXMATCH(vlookup(B21,'Kings Ratings'!$A$2:$C$1000,3,false),""Exploring""),""Yes"","""")"),"")</f>
        <v/>
      </c>
      <c r="O21" s="19" t="str">
        <f>IFERROR(__xludf.DUMMYFUNCTION("if(REGEXMATCH(vlookup(B21,'Kings Ratings'!$A$2:$C$1000,3,false),""Farming""),""Yes"","""")"),"")</f>
        <v/>
      </c>
      <c r="P21" s="19" t="str">
        <f>IFERROR(__xludf.DUMMYFUNCTION("if(REGEXMATCH(vlookup(B21,'Kings Ratings'!$A$2:$C$1000,3,false),""Cooking""),""Yes"","""")"),"")</f>
        <v/>
      </c>
      <c r="Q21" s="19" t="str">
        <f>IFERROR(__xludf.DUMMYFUNCTION("if(REGEXMATCH(vlookup(B21,'Kings Ratings'!$A$2:$C$1000,3,false),""Event""),""Yes"","""")"),"")</f>
        <v/>
      </c>
    </row>
    <row r="22">
      <c r="A22" s="13">
        <v>167.0</v>
      </c>
      <c r="B22" s="14" t="s">
        <v>183</v>
      </c>
      <c r="C22" s="18" t="str">
        <f t="shared" si="1"/>
        <v>((Sturdy Shield))</v>
      </c>
      <c r="D22" s="16">
        <v>45023.0</v>
      </c>
      <c r="E22" s="16">
        <v>20631.0</v>
      </c>
      <c r="F22" s="16">
        <v>6417.0</v>
      </c>
      <c r="G22" s="19">
        <f>VLOOKUP(B22,'Kings Ratings'!$A$2:$B$1000,2,false)</f>
        <v>1</v>
      </c>
      <c r="H22" s="13">
        <f t="shared" si="2"/>
        <v>1</v>
      </c>
      <c r="I22" s="7">
        <f>vlookup(A22,'202405 MM (Do Not Delete)'!$A$1:$G$1000,7,false)</f>
        <v>239</v>
      </c>
      <c r="J22" s="22">
        <f t="shared" si="3"/>
        <v>64421333</v>
      </c>
      <c r="L22" s="19" t="str">
        <f>IFERROR(__xludf.DUMMYFUNCTION("if(REGEXMATCH(vlookup(B22,'Kings Ratings'!$A$2:$C$1000,3,false),""Fishing""),""Yes"","""")"),"")</f>
        <v/>
      </c>
      <c r="M22" s="19" t="str">
        <f>IFERROR(__xludf.DUMMYFUNCTION("if(REGEXMATCH(vlookup(B22,'Kings Ratings'!$A$2:$C$1000,3,false),""Crafting""),""Yes"","""")"),"Yes")</f>
        <v>Yes</v>
      </c>
      <c r="N22" s="19" t="str">
        <f>IFERROR(__xludf.DUMMYFUNCTION("if(REGEXMATCH(vlookup(B22,'Kings Ratings'!$A$2:$C$1000,3,false),""Exploring""),""Yes"","""")"),"")</f>
        <v/>
      </c>
      <c r="O22" s="19" t="str">
        <f>IFERROR(__xludf.DUMMYFUNCTION("if(REGEXMATCH(vlookup(B22,'Kings Ratings'!$A$2:$C$1000,3,false),""Farming""),""Yes"","""")"),"")</f>
        <v/>
      </c>
      <c r="P22" s="19" t="str">
        <f>IFERROR(__xludf.DUMMYFUNCTION("if(REGEXMATCH(vlookup(B22,'Kings Ratings'!$A$2:$C$1000,3,false),""Cooking""),""Yes"","""")"),"")</f>
        <v/>
      </c>
      <c r="Q22" s="19" t="str">
        <f>IFERROR(__xludf.DUMMYFUNCTION("if(REGEXMATCH(vlookup(B22,'Kings Ratings'!$A$2:$C$1000,3,false),""Event""),""Yes"","""")"),"")</f>
        <v/>
      </c>
    </row>
    <row r="23">
      <c r="A23" s="13">
        <v>307.0</v>
      </c>
      <c r="B23" s="14" t="s">
        <v>52</v>
      </c>
      <c r="C23" s="18" t="str">
        <f t="shared" si="1"/>
        <v>((Barracuda))</v>
      </c>
      <c r="D23" s="16">
        <v>44524.0</v>
      </c>
      <c r="E23" s="16">
        <v>27593.0</v>
      </c>
      <c r="F23" s="16">
        <v>8966.0</v>
      </c>
      <c r="G23" s="19">
        <f>VLOOKUP(B23,'Kings Ratings'!$A$2:$B$1000,2,false)</f>
        <v>1</v>
      </c>
      <c r="H23" s="13">
        <f t="shared" si="2"/>
        <v>0</v>
      </c>
      <c r="I23" s="7">
        <f>vlookup(A23,'202405 MM (Do Not Delete)'!$A$1:$G$1000,7,false)</f>
        <v>225</v>
      </c>
      <c r="J23" s="22">
        <f t="shared" si="3"/>
        <v>89980454</v>
      </c>
      <c r="L23" s="19" t="str">
        <f>IFERROR(__xludf.DUMMYFUNCTION("if(REGEXMATCH(vlookup(B23,'Kings Ratings'!$A$2:$C$1000,3,false),""Fishing""),""Yes"","""")"),"Yes")</f>
        <v>Yes</v>
      </c>
      <c r="M23" s="19" t="str">
        <f>IFERROR(__xludf.DUMMYFUNCTION("if(REGEXMATCH(vlookup(B23,'Kings Ratings'!$A$2:$C$1000,3,false),""Crafting""),""Yes"","""")"),"")</f>
        <v/>
      </c>
      <c r="N23" s="19" t="str">
        <f>IFERROR(__xludf.DUMMYFUNCTION("if(REGEXMATCH(vlookup(B23,'Kings Ratings'!$A$2:$C$1000,3,false),""Exploring""),""Yes"","""")"),"")</f>
        <v/>
      </c>
      <c r="O23" s="19" t="str">
        <f>IFERROR(__xludf.DUMMYFUNCTION("if(REGEXMATCH(vlookup(B23,'Kings Ratings'!$A$2:$C$1000,3,false),""Farming""),""Yes"","""")"),"")</f>
        <v/>
      </c>
      <c r="P23" s="19" t="str">
        <f>IFERROR(__xludf.DUMMYFUNCTION("if(REGEXMATCH(vlookup(B23,'Kings Ratings'!$A$2:$C$1000,3,false),""Cooking""),""Yes"","""")"),"")</f>
        <v/>
      </c>
      <c r="Q23" s="19" t="str">
        <f>IFERROR(__xludf.DUMMYFUNCTION("if(REGEXMATCH(vlookup(B23,'Kings Ratings'!$A$2:$C$1000,3,false),""Event""),""Yes"","""")"),"")</f>
        <v/>
      </c>
    </row>
    <row r="24">
      <c r="A24" s="13">
        <v>198.0</v>
      </c>
      <c r="B24" s="14" t="s">
        <v>196</v>
      </c>
      <c r="C24" s="18" t="str">
        <f t="shared" si="1"/>
        <v>((Mackerel))</v>
      </c>
      <c r="D24" s="16">
        <v>44464.0</v>
      </c>
      <c r="E24" s="16">
        <v>26145.0</v>
      </c>
      <c r="F24" s="16">
        <v>13806.0</v>
      </c>
      <c r="G24" s="19">
        <f>VLOOKUP(B24,'Kings Ratings'!$A$2:$B$1000,2,false)</f>
        <v>1</v>
      </c>
      <c r="H24" s="13">
        <f t="shared" si="2"/>
        <v>0</v>
      </c>
      <c r="I24" s="7">
        <f>vlookup(A24,'202405 MM (Do Not Delete)'!$A$1:$G$1000,7,false)</f>
        <v>216</v>
      </c>
      <c r="J24" s="22">
        <f t="shared" si="3"/>
        <v>138365914</v>
      </c>
      <c r="L24" s="19" t="str">
        <f>IFERROR(__xludf.DUMMYFUNCTION("if(REGEXMATCH(vlookup(B24,'Kings Ratings'!$A$2:$C$1000,3,false),""Fishing""),""Yes"","""")"),"Yes")</f>
        <v>Yes</v>
      </c>
      <c r="M24" s="19" t="str">
        <f>IFERROR(__xludf.DUMMYFUNCTION("if(REGEXMATCH(vlookup(B24,'Kings Ratings'!$A$2:$C$1000,3,false),""Crafting""),""Yes"","""")"),"")</f>
        <v/>
      </c>
      <c r="N24" s="19" t="str">
        <f>IFERROR(__xludf.DUMMYFUNCTION("if(REGEXMATCH(vlookup(B24,'Kings Ratings'!$A$2:$C$1000,3,false),""Exploring""),""Yes"","""")"),"")</f>
        <v/>
      </c>
      <c r="O24" s="19" t="str">
        <f>IFERROR(__xludf.DUMMYFUNCTION("if(REGEXMATCH(vlookup(B24,'Kings Ratings'!$A$2:$C$1000,3,false),""Farming""),""Yes"","""")"),"")</f>
        <v/>
      </c>
      <c r="P24" s="19" t="str">
        <f>IFERROR(__xludf.DUMMYFUNCTION("if(REGEXMATCH(vlookup(B24,'Kings Ratings'!$A$2:$C$1000,3,false),""Cooking""),""Yes"","""")"),"")</f>
        <v/>
      </c>
      <c r="Q24" s="19" t="str">
        <f>IFERROR(__xludf.DUMMYFUNCTION("if(REGEXMATCH(vlookup(B24,'Kings Ratings'!$A$2:$C$1000,3,false),""Event""),""Yes"","""")"),"")</f>
        <v/>
      </c>
    </row>
    <row r="25">
      <c r="A25" s="13">
        <v>65.0</v>
      </c>
      <c r="B25" s="14" t="s">
        <v>204</v>
      </c>
      <c r="C25" s="18" t="str">
        <f t="shared" si="1"/>
        <v>((Corn))</v>
      </c>
      <c r="D25" s="16">
        <v>43435.0</v>
      </c>
      <c r="E25" s="16">
        <v>10526.0</v>
      </c>
      <c r="F25" s="16">
        <v>786.0</v>
      </c>
      <c r="G25" s="19">
        <f>VLOOKUP(B25,'Kings Ratings'!$A$2:$B$1000,2,false)</f>
        <v>7</v>
      </c>
      <c r="H25" s="13">
        <f t="shared" si="2"/>
        <v>2</v>
      </c>
      <c r="I25" s="7" t="str">
        <f>vlookup(A25,'202405 MM (Do Not Delete)'!$A$1:$G$1000,7,false)</f>
        <v/>
      </c>
      <c r="J25" s="22">
        <f t="shared" si="3"/>
        <v>8008695</v>
      </c>
      <c r="L25" s="19" t="str">
        <f>IFERROR(__xludf.DUMMYFUNCTION("if(REGEXMATCH(vlookup(B25,'Kings Ratings'!$A$2:$C$1000,3,false),""Fishing""),""Yes"","""")"),"")</f>
        <v/>
      </c>
      <c r="M25" s="19" t="str">
        <f>IFERROR(__xludf.DUMMYFUNCTION("if(REGEXMATCH(vlookup(B25,'Kings Ratings'!$A$2:$C$1000,3,false),""Crafting""),""Yes"","""")"),"")</f>
        <v/>
      </c>
      <c r="N25" s="19" t="str">
        <f>IFERROR(__xludf.DUMMYFUNCTION("if(REGEXMATCH(vlookup(B25,'Kings Ratings'!$A$2:$C$1000,3,false),""Exploring""),""Yes"","""")"),"")</f>
        <v/>
      </c>
      <c r="O25" s="19" t="str">
        <f>IFERROR(__xludf.DUMMYFUNCTION("if(REGEXMATCH(vlookup(B25,'Kings Ratings'!$A$2:$C$1000,3,false),""Farming""),""Yes"","""")"),"Yes")</f>
        <v>Yes</v>
      </c>
      <c r="P25" s="19" t="str">
        <f>IFERROR(__xludf.DUMMYFUNCTION("if(REGEXMATCH(vlookup(B25,'Kings Ratings'!$A$2:$C$1000,3,false),""Cooking""),""Yes"","""")"),"")</f>
        <v/>
      </c>
      <c r="Q25" s="19" t="str">
        <f>IFERROR(__xludf.DUMMYFUNCTION("if(REGEXMATCH(vlookup(B25,'Kings Ratings'!$A$2:$C$1000,3,false),""Event""),""Yes"","""")"),"")</f>
        <v/>
      </c>
    </row>
    <row r="26">
      <c r="A26" s="13">
        <v>84.0</v>
      </c>
      <c r="B26" s="14" t="s">
        <v>210</v>
      </c>
      <c r="C26" s="18" t="str">
        <f t="shared" si="1"/>
        <v>((Orange Juice))</v>
      </c>
      <c r="D26" s="16">
        <v>43373.0</v>
      </c>
      <c r="E26" s="16">
        <v>18514.0</v>
      </c>
      <c r="F26" s="16">
        <v>5315.0</v>
      </c>
      <c r="G26" s="19">
        <f>VLOOKUP(B26,'Kings Ratings'!$A$2:$B$1000,2,false)</f>
        <v>3</v>
      </c>
      <c r="H26" s="13">
        <f t="shared" si="2"/>
        <v>1</v>
      </c>
      <c r="I26" s="7">
        <f>vlookup(A26,'202405 MM (Do Not Delete)'!$A$1:$G$1000,7,false)</f>
        <v>239</v>
      </c>
      <c r="J26" s="22">
        <f t="shared" si="3"/>
        <v>53378513</v>
      </c>
      <c r="L26" s="19" t="str">
        <f>IFERROR(__xludf.DUMMYFUNCTION("if(REGEXMATCH(vlookup(B26,'Kings Ratings'!$A$2:$C$1000,3,false),""Fishing""),""Yes"","""")"),"")</f>
        <v/>
      </c>
      <c r="M26" s="19" t="str">
        <f>IFERROR(__xludf.DUMMYFUNCTION("if(REGEXMATCH(vlookup(B26,'Kings Ratings'!$A$2:$C$1000,3,false),""Crafting""),""Yes"","""")"),"Yes")</f>
        <v>Yes</v>
      </c>
      <c r="N26" s="19" t="str">
        <f>IFERROR(__xludf.DUMMYFUNCTION("if(REGEXMATCH(vlookup(B26,'Kings Ratings'!$A$2:$C$1000,3,false),""Exploring""),""Yes"","""")"),"")</f>
        <v/>
      </c>
      <c r="O26" s="19" t="str">
        <f>IFERROR(__xludf.DUMMYFUNCTION("if(REGEXMATCH(vlookup(B26,'Kings Ratings'!$A$2:$C$1000,3,false),""Farming""),""Yes"","""")"),"")</f>
        <v/>
      </c>
      <c r="P26" s="19" t="str">
        <f>IFERROR(__xludf.DUMMYFUNCTION("if(REGEXMATCH(vlookup(B26,'Kings Ratings'!$A$2:$C$1000,3,false),""Cooking""),""Yes"","""")"),"")</f>
        <v/>
      </c>
      <c r="Q26" s="19" t="str">
        <f>IFERROR(__xludf.DUMMYFUNCTION("if(REGEXMATCH(vlookup(B26,'Kings Ratings'!$A$2:$C$1000,3,false),""Event""),""Yes"","""")"),"")</f>
        <v/>
      </c>
    </row>
    <row r="27">
      <c r="A27" s="13">
        <v>308.0</v>
      </c>
      <c r="B27" s="14" t="s">
        <v>215</v>
      </c>
      <c r="C27" s="18" t="str">
        <f t="shared" si="1"/>
        <v>((Sea Catfish))</v>
      </c>
      <c r="D27" s="16">
        <v>43161.0</v>
      </c>
      <c r="E27" s="16">
        <v>25914.0</v>
      </c>
      <c r="F27" s="16">
        <v>8330.0</v>
      </c>
      <c r="G27" s="19">
        <f>VLOOKUP(B27,'Kings Ratings'!$A$2:$B$1000,2,false)</f>
        <v>1</v>
      </c>
      <c r="H27" s="13">
        <f t="shared" si="2"/>
        <v>0</v>
      </c>
      <c r="I27" s="7">
        <f>vlookup(A27,'202405 MM (Do Not Delete)'!$A$1:$G$1000,7,false)</f>
        <v>229</v>
      </c>
      <c r="J27" s="22">
        <f t="shared" si="3"/>
        <v>83602301</v>
      </c>
      <c r="L27" s="19" t="str">
        <f>IFERROR(__xludf.DUMMYFUNCTION("if(REGEXMATCH(vlookup(B27,'Kings Ratings'!$A$2:$C$1000,3,false),""Fishing""),""Yes"","""")"),"Yes")</f>
        <v>Yes</v>
      </c>
      <c r="M27" s="19" t="str">
        <f>IFERROR(__xludf.DUMMYFUNCTION("if(REGEXMATCH(vlookup(B27,'Kings Ratings'!$A$2:$C$1000,3,false),""Crafting""),""Yes"","""")"),"")</f>
        <v/>
      </c>
      <c r="N27" s="19" t="str">
        <f>IFERROR(__xludf.DUMMYFUNCTION("if(REGEXMATCH(vlookup(B27,'Kings Ratings'!$A$2:$C$1000,3,false),""Exploring""),""Yes"","""")"),"")</f>
        <v/>
      </c>
      <c r="O27" s="19" t="str">
        <f>IFERROR(__xludf.DUMMYFUNCTION("if(REGEXMATCH(vlookup(B27,'Kings Ratings'!$A$2:$C$1000,3,false),""Farming""),""Yes"","""")"),"")</f>
        <v/>
      </c>
      <c r="P27" s="19" t="str">
        <f>IFERROR(__xludf.DUMMYFUNCTION("if(REGEXMATCH(vlookup(B27,'Kings Ratings'!$A$2:$C$1000,3,false),""Cooking""),""Yes"","""")"),"")</f>
        <v/>
      </c>
      <c r="Q27" s="19" t="str">
        <f>IFERROR(__xludf.DUMMYFUNCTION("if(REGEXMATCH(vlookup(B27,'Kings Ratings'!$A$2:$C$1000,3,false),""Event""),""Yes"","""")"),"")</f>
        <v/>
      </c>
    </row>
    <row r="28">
      <c r="A28" s="13">
        <v>309.0</v>
      </c>
      <c r="B28" s="14" t="s">
        <v>221</v>
      </c>
      <c r="C28" s="18" t="str">
        <f t="shared" si="1"/>
        <v>((Plumbfish))</v>
      </c>
      <c r="D28" s="16">
        <v>42655.0</v>
      </c>
      <c r="E28" s="16">
        <v>24898.0</v>
      </c>
      <c r="F28" s="16">
        <v>8153.0</v>
      </c>
      <c r="G28" s="19">
        <f>VLOOKUP(B28,'Kings Ratings'!$A$2:$B$1000,2,false)</f>
        <v>1</v>
      </c>
      <c r="H28" s="13">
        <f t="shared" si="2"/>
        <v>0</v>
      </c>
      <c r="I28" s="7">
        <f>vlookup(A28,'202405 MM (Do Not Delete)'!$A$1:$G$1000,7,false)</f>
        <v>230</v>
      </c>
      <c r="J28" s="22">
        <f t="shared" si="3"/>
        <v>81821635</v>
      </c>
      <c r="L28" s="19" t="str">
        <f>IFERROR(__xludf.DUMMYFUNCTION("if(REGEXMATCH(vlookup(B28,'Kings Ratings'!$A$2:$C$1000,3,false),""Fishing""),""Yes"","""")"),"Yes")</f>
        <v>Yes</v>
      </c>
      <c r="M28" s="19" t="str">
        <f>IFERROR(__xludf.DUMMYFUNCTION("if(REGEXMATCH(vlookup(B28,'Kings Ratings'!$A$2:$C$1000,3,false),""Crafting""),""Yes"","""")"),"")</f>
        <v/>
      </c>
      <c r="N28" s="19" t="str">
        <f>IFERROR(__xludf.DUMMYFUNCTION("if(REGEXMATCH(vlookup(B28,'Kings Ratings'!$A$2:$C$1000,3,false),""Exploring""),""Yes"","""")"),"")</f>
        <v/>
      </c>
      <c r="O28" s="19" t="str">
        <f>IFERROR(__xludf.DUMMYFUNCTION("if(REGEXMATCH(vlookup(B28,'Kings Ratings'!$A$2:$C$1000,3,false),""Farming""),""Yes"","""")"),"")</f>
        <v/>
      </c>
      <c r="P28" s="19" t="str">
        <f>IFERROR(__xludf.DUMMYFUNCTION("if(REGEXMATCH(vlookup(B28,'Kings Ratings'!$A$2:$C$1000,3,false),""Cooking""),""Yes"","""")"),"")</f>
        <v/>
      </c>
      <c r="Q28" s="19" t="str">
        <f>IFERROR(__xludf.DUMMYFUNCTION("if(REGEXMATCH(vlookup(B28,'Kings Ratings'!$A$2:$C$1000,3,false),""Event""),""Yes"","""")"),"")</f>
        <v/>
      </c>
    </row>
    <row r="29">
      <c r="A29" s="13">
        <v>368.0</v>
      </c>
      <c r="B29" s="14" t="s">
        <v>227</v>
      </c>
      <c r="C29" s="18" t="str">
        <f t="shared" si="1"/>
        <v>((Lantern))</v>
      </c>
      <c r="D29" s="16">
        <v>41305.0</v>
      </c>
      <c r="E29" s="16">
        <v>13937.0</v>
      </c>
      <c r="F29" s="16">
        <v>2254.0</v>
      </c>
      <c r="G29" s="19">
        <f>VLOOKUP(B29,'Kings Ratings'!$A$2:$B$1000,2,false)</f>
        <v>2</v>
      </c>
      <c r="H29" s="13">
        <f t="shared" si="2"/>
        <v>1</v>
      </c>
      <c r="I29" s="7">
        <f>vlookup(A29,'202405 MM (Do Not Delete)'!$A$1:$G$1000,7,false)</f>
        <v>280</v>
      </c>
      <c r="J29" s="22">
        <f t="shared" si="3"/>
        <v>22720675</v>
      </c>
      <c r="L29" s="19" t="str">
        <f>IFERROR(__xludf.DUMMYFUNCTION("if(REGEXMATCH(vlookup(B29,'Kings Ratings'!$A$2:$C$1000,3,false),""Fishing""),""Yes"","""")"),"")</f>
        <v/>
      </c>
      <c r="M29" s="19" t="str">
        <f>IFERROR(__xludf.DUMMYFUNCTION("if(REGEXMATCH(vlookup(B29,'Kings Ratings'!$A$2:$C$1000,3,false),""Crafting""),""Yes"","""")"),"Yes")</f>
        <v>Yes</v>
      </c>
      <c r="N29" s="19" t="str">
        <f>IFERROR(__xludf.DUMMYFUNCTION("if(REGEXMATCH(vlookup(B29,'Kings Ratings'!$A$2:$C$1000,3,false),""Exploring""),""Yes"","""")"),"")</f>
        <v/>
      </c>
      <c r="O29" s="19" t="str">
        <f>IFERROR(__xludf.DUMMYFUNCTION("if(REGEXMATCH(vlookup(B29,'Kings Ratings'!$A$2:$C$1000,3,false),""Farming""),""Yes"","""")"),"")</f>
        <v/>
      </c>
      <c r="P29" s="19" t="str">
        <f>IFERROR(__xludf.DUMMYFUNCTION("if(REGEXMATCH(vlookup(B29,'Kings Ratings'!$A$2:$C$1000,3,false),""Cooking""),""Yes"","""")"),"")</f>
        <v/>
      </c>
      <c r="Q29" s="19" t="str">
        <f>IFERROR(__xludf.DUMMYFUNCTION("if(REGEXMATCH(vlookup(B29,'Kings Ratings'!$A$2:$C$1000,3,false),""Event""),""Yes"","""")"),"")</f>
        <v/>
      </c>
    </row>
    <row r="30">
      <c r="A30" s="13">
        <v>310.0</v>
      </c>
      <c r="B30" s="14" t="s">
        <v>235</v>
      </c>
      <c r="C30" s="18" t="str">
        <f t="shared" si="1"/>
        <v>((Spiral Shell))</v>
      </c>
      <c r="D30" s="16">
        <v>41236.0</v>
      </c>
      <c r="E30" s="16">
        <v>23820.0</v>
      </c>
      <c r="F30" s="16">
        <v>7719.0</v>
      </c>
      <c r="G30" s="19">
        <f>VLOOKUP(B30,'Kings Ratings'!$A$2:$B$1000,2,false)</f>
        <v>1</v>
      </c>
      <c r="H30" s="13">
        <f t="shared" si="2"/>
        <v>0</v>
      </c>
      <c r="I30" s="7">
        <f>vlookup(A30,'202405 MM (Do Not Delete)'!$A$1:$G$1000,7,false)</f>
        <v>232</v>
      </c>
      <c r="J30" s="22">
        <f t="shared" si="3"/>
        <v>77469436</v>
      </c>
      <c r="L30" s="19" t="str">
        <f>IFERROR(__xludf.DUMMYFUNCTION("if(REGEXMATCH(vlookup(B30,'Kings Ratings'!$A$2:$C$1000,3,false),""Fishing""),""Yes"","""")"),"Yes")</f>
        <v>Yes</v>
      </c>
      <c r="M30" s="19" t="str">
        <f>IFERROR(__xludf.DUMMYFUNCTION("if(REGEXMATCH(vlookup(B30,'Kings Ratings'!$A$2:$C$1000,3,false),""Crafting""),""Yes"","""")"),"")</f>
        <v/>
      </c>
      <c r="N30" s="19" t="str">
        <f>IFERROR(__xludf.DUMMYFUNCTION("if(REGEXMATCH(vlookup(B30,'Kings Ratings'!$A$2:$C$1000,3,false),""Exploring""),""Yes"","""")"),"")</f>
        <v/>
      </c>
      <c r="O30" s="19" t="str">
        <f>IFERROR(__xludf.DUMMYFUNCTION("if(REGEXMATCH(vlookup(B30,'Kings Ratings'!$A$2:$C$1000,3,false),""Farming""),""Yes"","""")"),"")</f>
        <v/>
      </c>
      <c r="P30" s="19" t="str">
        <f>IFERROR(__xludf.DUMMYFUNCTION("if(REGEXMATCH(vlookup(B30,'Kings Ratings'!$A$2:$C$1000,3,false),""Cooking""),""Yes"","""")"),"")</f>
        <v/>
      </c>
      <c r="Q30" s="19" t="str">
        <f>IFERROR(__xludf.DUMMYFUNCTION("if(REGEXMATCH(vlookup(B30,'Kings Ratings'!$A$2:$C$1000,3,false),""Event""),""Yes"","""")"),"")</f>
        <v/>
      </c>
    </row>
    <row r="31">
      <c r="A31" s="13">
        <v>110.0</v>
      </c>
      <c r="B31" s="14" t="s">
        <v>241</v>
      </c>
      <c r="C31" s="18" t="str">
        <f t="shared" si="1"/>
        <v>((Leather))</v>
      </c>
      <c r="D31" s="16">
        <v>41041.0</v>
      </c>
      <c r="E31" s="16">
        <v>18077.0</v>
      </c>
      <c r="F31" s="16">
        <v>6888.0</v>
      </c>
      <c r="G31" s="19">
        <f>VLOOKUP(B31,'Kings Ratings'!$A$2:$B$1000,2,false)</f>
        <v>1</v>
      </c>
      <c r="H31" s="13">
        <f t="shared" si="2"/>
        <v>0</v>
      </c>
      <c r="I31" s="7">
        <f>vlookup(A31,'202405 MM (Do Not Delete)'!$A$1:$G$1000,7,false)</f>
        <v>231</v>
      </c>
      <c r="J31" s="22">
        <f t="shared" si="3"/>
        <v>69101811</v>
      </c>
      <c r="L31" s="19" t="str">
        <f>IFERROR(__xludf.DUMMYFUNCTION("if(REGEXMATCH(vlookup(B31,'Kings Ratings'!$A$2:$C$1000,3,false),""Fishing""),""Yes"","""")"),"")</f>
        <v/>
      </c>
      <c r="M31" s="19" t="str">
        <f>IFERROR(__xludf.DUMMYFUNCTION("if(REGEXMATCH(vlookup(B31,'Kings Ratings'!$A$2:$C$1000,3,false),""Crafting""),""Yes"","""")"),"Yes")</f>
        <v>Yes</v>
      </c>
      <c r="N31" s="19" t="str">
        <f>IFERROR(__xludf.DUMMYFUNCTION("if(REGEXMATCH(vlookup(B31,'Kings Ratings'!$A$2:$C$1000,3,false),""Exploring""),""Yes"","""")"),"")</f>
        <v/>
      </c>
      <c r="O31" s="19" t="str">
        <f>IFERROR(__xludf.DUMMYFUNCTION("if(REGEXMATCH(vlookup(B31,'Kings Ratings'!$A$2:$C$1000,3,false),""Farming""),""Yes"","""")"),"")</f>
        <v/>
      </c>
      <c r="P31" s="19" t="str">
        <f>IFERROR(__xludf.DUMMYFUNCTION("if(REGEXMATCH(vlookup(B31,'Kings Ratings'!$A$2:$C$1000,3,false),""Cooking""),""Yes"","""")"),"")</f>
        <v/>
      </c>
      <c r="Q31" s="19" t="str">
        <f>IFERROR(__xludf.DUMMYFUNCTION("if(REGEXMATCH(vlookup(B31,'Kings Ratings'!$A$2:$C$1000,3,false),""Event""),""Yes"","""")"),"")</f>
        <v/>
      </c>
    </row>
    <row r="32">
      <c r="A32" s="13">
        <v>101.0</v>
      </c>
      <c r="B32" s="14" t="s">
        <v>203</v>
      </c>
      <c r="C32" s="18" t="str">
        <f t="shared" si="1"/>
        <v>((Conch Shell))</v>
      </c>
      <c r="D32" s="16">
        <v>40922.0</v>
      </c>
      <c r="E32" s="16">
        <v>27718.0</v>
      </c>
      <c r="F32" s="16">
        <v>15021.0</v>
      </c>
      <c r="G32" s="19">
        <f>VLOOKUP(B32,'Kings Ratings'!$A$2:$B$1000,2,false)</f>
        <v>1</v>
      </c>
      <c r="H32" s="13">
        <f t="shared" si="2"/>
        <v>0</v>
      </c>
      <c r="I32" s="7">
        <f>vlookup(A32,'202405 MM (Do Not Delete)'!$A$1:$G$1000,7,false)</f>
        <v>210</v>
      </c>
      <c r="J32" s="22">
        <f t="shared" si="3"/>
        <v>150528102</v>
      </c>
      <c r="L32" s="19" t="str">
        <f>IFERROR(__xludf.DUMMYFUNCTION("if(REGEXMATCH(vlookup(B32,'Kings Ratings'!$A$2:$C$1000,3,false),""Fishing""),""Yes"","""")"),"Yes")</f>
        <v>Yes</v>
      </c>
      <c r="M32" s="19" t="str">
        <f>IFERROR(__xludf.DUMMYFUNCTION("if(REGEXMATCH(vlookup(B32,'Kings Ratings'!$A$2:$C$1000,3,false),""Crafting""),""Yes"","""")"),"")</f>
        <v/>
      </c>
      <c r="N32" s="19" t="str">
        <f>IFERROR(__xludf.DUMMYFUNCTION("if(REGEXMATCH(vlookup(B32,'Kings Ratings'!$A$2:$C$1000,3,false),""Exploring""),""Yes"","""")"),"")</f>
        <v/>
      </c>
      <c r="O32" s="19" t="str">
        <f>IFERROR(__xludf.DUMMYFUNCTION("if(REGEXMATCH(vlookup(B32,'Kings Ratings'!$A$2:$C$1000,3,false),""Farming""),""Yes"","""")"),"")</f>
        <v/>
      </c>
      <c r="P32" s="19" t="str">
        <f>IFERROR(__xludf.DUMMYFUNCTION("if(REGEXMATCH(vlookup(B32,'Kings Ratings'!$A$2:$C$1000,3,false),""Cooking""),""Yes"","""")"),"")</f>
        <v/>
      </c>
      <c r="Q32" s="19" t="str">
        <f>IFERROR(__xludf.DUMMYFUNCTION("if(REGEXMATCH(vlookup(B32,'Kings Ratings'!$A$2:$C$1000,3,false),""Event""),""Yes"","""")"),"")</f>
        <v/>
      </c>
    </row>
    <row r="33">
      <c r="A33" s="13">
        <v>97.0</v>
      </c>
      <c r="B33" s="14" t="s">
        <v>192</v>
      </c>
      <c r="C33" s="18" t="str">
        <f t="shared" si="1"/>
        <v>((Clam Shell))</v>
      </c>
      <c r="D33" s="16">
        <v>40826.0</v>
      </c>
      <c r="E33" s="16">
        <v>27710.0</v>
      </c>
      <c r="F33" s="16">
        <v>15023.0</v>
      </c>
      <c r="G33" s="19">
        <f>VLOOKUP(B33,'Kings Ratings'!$A$2:$B$1000,2,false)</f>
        <v>1</v>
      </c>
      <c r="H33" s="13">
        <f t="shared" si="2"/>
        <v>0</v>
      </c>
      <c r="I33" s="7">
        <f>vlookup(A33,'202405 MM (Do Not Delete)'!$A$1:$G$1000,7,false)</f>
        <v>209</v>
      </c>
      <c r="J33" s="22">
        <f t="shared" si="3"/>
        <v>150547926</v>
      </c>
      <c r="L33" s="19" t="str">
        <f>IFERROR(__xludf.DUMMYFUNCTION("if(REGEXMATCH(vlookup(B33,'Kings Ratings'!$A$2:$C$1000,3,false),""Fishing""),""Yes"","""")"),"Yes")</f>
        <v>Yes</v>
      </c>
      <c r="M33" s="19" t="str">
        <f>IFERROR(__xludf.DUMMYFUNCTION("if(REGEXMATCH(vlookup(B33,'Kings Ratings'!$A$2:$C$1000,3,false),""Crafting""),""Yes"","""")"),"")</f>
        <v/>
      </c>
      <c r="N33" s="19" t="str">
        <f>IFERROR(__xludf.DUMMYFUNCTION("if(REGEXMATCH(vlookup(B33,'Kings Ratings'!$A$2:$C$1000,3,false),""Exploring""),""Yes"","""")"),"")</f>
        <v/>
      </c>
      <c r="O33" s="19" t="str">
        <f>IFERROR(__xludf.DUMMYFUNCTION("if(REGEXMATCH(vlookup(B33,'Kings Ratings'!$A$2:$C$1000,3,false),""Farming""),""Yes"","""")"),"")</f>
        <v/>
      </c>
      <c r="P33" s="19" t="str">
        <f>IFERROR(__xludf.DUMMYFUNCTION("if(REGEXMATCH(vlookup(B33,'Kings Ratings'!$A$2:$C$1000,3,false),""Cooking""),""Yes"","""")"),"")</f>
        <v/>
      </c>
      <c r="Q33" s="19" t="str">
        <f>IFERROR(__xludf.DUMMYFUNCTION("if(REGEXMATCH(vlookup(B33,'Kings Ratings'!$A$2:$C$1000,3,false),""Event""),""Yes"","""")"),"")</f>
        <v/>
      </c>
    </row>
    <row r="34">
      <c r="A34" s="13">
        <v>311.0</v>
      </c>
      <c r="B34" s="14" t="s">
        <v>259</v>
      </c>
      <c r="C34" s="18" t="str">
        <f t="shared" si="1"/>
        <v>((Serpent Eel))</v>
      </c>
      <c r="D34" s="16">
        <v>40515.0</v>
      </c>
      <c r="E34" s="16">
        <v>23251.0</v>
      </c>
      <c r="F34" s="16">
        <v>7618.0</v>
      </c>
      <c r="G34" s="19">
        <f>VLOOKUP(B34,'Kings Ratings'!$A$2:$B$1000,2,false)</f>
        <v>1</v>
      </c>
      <c r="H34" s="13">
        <f t="shared" si="2"/>
        <v>0</v>
      </c>
      <c r="I34" s="7">
        <f>vlookup(A34,'202405 MM (Do Not Delete)'!$A$1:$G$1000,7,false)</f>
        <v>233</v>
      </c>
      <c r="J34" s="22">
        <f t="shared" si="3"/>
        <v>76453025</v>
      </c>
      <c r="L34" s="19" t="str">
        <f>IFERROR(__xludf.DUMMYFUNCTION("if(REGEXMATCH(vlookup(B34,'Kings Ratings'!$A$2:$C$1000,3,false),""Fishing""),""Yes"","""")"),"Yes")</f>
        <v>Yes</v>
      </c>
      <c r="M34" s="19" t="str">
        <f>IFERROR(__xludf.DUMMYFUNCTION("if(REGEXMATCH(vlookup(B34,'Kings Ratings'!$A$2:$C$1000,3,false),""Crafting""),""Yes"","""")"),"")</f>
        <v/>
      </c>
      <c r="N34" s="19" t="str">
        <f>IFERROR(__xludf.DUMMYFUNCTION("if(REGEXMATCH(vlookup(B34,'Kings Ratings'!$A$2:$C$1000,3,false),""Exploring""),""Yes"","""")"),"")</f>
        <v/>
      </c>
      <c r="O34" s="19" t="str">
        <f>IFERROR(__xludf.DUMMYFUNCTION("if(REGEXMATCH(vlookup(B34,'Kings Ratings'!$A$2:$C$1000,3,false),""Farming""),""Yes"","""")"),"")</f>
        <v/>
      </c>
      <c r="P34" s="19" t="str">
        <f>IFERROR(__xludf.DUMMYFUNCTION("if(REGEXMATCH(vlookup(B34,'Kings Ratings'!$A$2:$C$1000,3,false),""Cooking""),""Yes"","""")"),"")</f>
        <v/>
      </c>
      <c r="Q34" s="19" t="str">
        <f>IFERROR(__xludf.DUMMYFUNCTION("if(REGEXMATCH(vlookup(B34,'Kings Ratings'!$A$2:$C$1000,3,false),""Event""),""Yes"","""")"),"")</f>
        <v/>
      </c>
    </row>
    <row r="35">
      <c r="A35" s="13">
        <v>301.0</v>
      </c>
      <c r="B35" s="14" t="s">
        <v>266</v>
      </c>
      <c r="C35" s="18" t="str">
        <f t="shared" si="1"/>
        <v>((Fancy Pipe))</v>
      </c>
      <c r="D35" s="16">
        <v>40088.0</v>
      </c>
      <c r="E35" s="16">
        <v>18245.0</v>
      </c>
      <c r="F35" s="16">
        <v>5929.0</v>
      </c>
      <c r="G35" s="19">
        <f>VLOOKUP(B35,'Kings Ratings'!$A$2:$B$1000,2,false)</f>
        <v>1</v>
      </c>
      <c r="H35" s="13">
        <f t="shared" si="2"/>
        <v>1</v>
      </c>
      <c r="I35" s="7">
        <f>vlookup(A35,'202405 MM (Do Not Delete)'!$A$1:$G$1000,7,false)</f>
        <v>241</v>
      </c>
      <c r="J35" s="22">
        <f t="shared" si="3"/>
        <v>59512538</v>
      </c>
      <c r="L35" s="19" t="str">
        <f>IFERROR(__xludf.DUMMYFUNCTION("if(REGEXMATCH(vlookup(B35,'Kings Ratings'!$A$2:$C$1000,3,false),""Fishing""),""Yes"","""")"),"")</f>
        <v/>
      </c>
      <c r="M35" s="19" t="str">
        <f>IFERROR(__xludf.DUMMYFUNCTION("if(REGEXMATCH(vlookup(B35,'Kings Ratings'!$A$2:$C$1000,3,false),""Crafting""),""Yes"","""")"),"Yes")</f>
        <v>Yes</v>
      </c>
      <c r="N35" s="19" t="str">
        <f>IFERROR(__xludf.DUMMYFUNCTION("if(REGEXMATCH(vlookup(B35,'Kings Ratings'!$A$2:$C$1000,3,false),""Exploring""),""Yes"","""")"),"")</f>
        <v/>
      </c>
      <c r="O35" s="19" t="str">
        <f>IFERROR(__xludf.DUMMYFUNCTION("if(REGEXMATCH(vlookup(B35,'Kings Ratings'!$A$2:$C$1000,3,false),""Farming""),""Yes"","""")"),"")</f>
        <v/>
      </c>
      <c r="P35" s="19" t="str">
        <f>IFERROR(__xludf.DUMMYFUNCTION("if(REGEXMATCH(vlookup(B35,'Kings Ratings'!$A$2:$C$1000,3,false),""Cooking""),""Yes"","""")"),"")</f>
        <v/>
      </c>
      <c r="Q35" s="19" t="str">
        <f>IFERROR(__xludf.DUMMYFUNCTION("if(REGEXMATCH(vlookup(B35,'Kings Ratings'!$A$2:$C$1000,3,false),""Event""),""Yes"","""")"),"")</f>
        <v/>
      </c>
    </row>
    <row r="36">
      <c r="A36" s="13">
        <v>312.0</v>
      </c>
      <c r="B36" s="14" t="s">
        <v>274</v>
      </c>
      <c r="C36" s="18" t="str">
        <f t="shared" si="1"/>
        <v>((Ruby Coral))</v>
      </c>
      <c r="D36" s="16">
        <v>39805.0</v>
      </c>
      <c r="E36" s="16">
        <v>22649.0</v>
      </c>
      <c r="F36" s="16">
        <v>7345.0</v>
      </c>
      <c r="G36" s="19">
        <f>VLOOKUP(B36,'Kings Ratings'!$A$2:$B$1000,2,false)</f>
        <v>1</v>
      </c>
      <c r="H36" s="13">
        <f t="shared" si="2"/>
        <v>0</v>
      </c>
      <c r="I36" s="7">
        <f>vlookup(A36,'202405 MM (Do Not Delete)'!$A$1:$G$1000,7,false)</f>
        <v>234</v>
      </c>
      <c r="J36" s="22">
        <f t="shared" si="3"/>
        <v>73716295</v>
      </c>
      <c r="L36" s="19" t="str">
        <f>IFERROR(__xludf.DUMMYFUNCTION("if(REGEXMATCH(vlookup(B36,'Kings Ratings'!$A$2:$C$1000,3,false),""Fishing""),""Yes"","""")"),"Yes")</f>
        <v>Yes</v>
      </c>
      <c r="M36" s="19" t="str">
        <f>IFERROR(__xludf.DUMMYFUNCTION("if(REGEXMATCH(vlookup(B36,'Kings Ratings'!$A$2:$C$1000,3,false),""Crafting""),""Yes"","""")"),"")</f>
        <v/>
      </c>
      <c r="N36" s="19" t="str">
        <f>IFERROR(__xludf.DUMMYFUNCTION("if(REGEXMATCH(vlookup(B36,'Kings Ratings'!$A$2:$C$1000,3,false),""Exploring""),""Yes"","""")"),"")</f>
        <v/>
      </c>
      <c r="O36" s="19" t="str">
        <f>IFERROR(__xludf.DUMMYFUNCTION("if(REGEXMATCH(vlookup(B36,'Kings Ratings'!$A$2:$C$1000,3,false),""Farming""),""Yes"","""")"),"")</f>
        <v/>
      </c>
      <c r="P36" s="19" t="str">
        <f>IFERROR(__xludf.DUMMYFUNCTION("if(REGEXMATCH(vlookup(B36,'Kings Ratings'!$A$2:$C$1000,3,false),""Cooking""),""Yes"","""")"),"")</f>
        <v/>
      </c>
      <c r="Q36" s="19" t="str">
        <f>IFERROR(__xludf.DUMMYFUNCTION("if(REGEXMATCH(vlookup(B36,'Kings Ratings'!$A$2:$C$1000,3,false),""Event""),""Yes"","""")"),"")</f>
        <v/>
      </c>
    </row>
    <row r="37">
      <c r="A37" s="13">
        <v>232.0</v>
      </c>
      <c r="B37" s="14" t="s">
        <v>282</v>
      </c>
      <c r="C37" s="18" t="str">
        <f t="shared" si="1"/>
        <v>((Flamejack))</v>
      </c>
      <c r="D37" s="16">
        <v>39632.0</v>
      </c>
      <c r="E37" s="16">
        <v>20827.0</v>
      </c>
      <c r="F37" s="16">
        <v>9228.0</v>
      </c>
      <c r="G37" s="19">
        <f>VLOOKUP(B37,'Kings Ratings'!$A$2:$B$1000,2,false)</f>
        <v>1</v>
      </c>
      <c r="H37" s="13">
        <f t="shared" si="2"/>
        <v>0</v>
      </c>
      <c r="I37" s="7">
        <f>vlookup(A37,'202405 MM (Do Not Delete)'!$A$1:$G$1000,7,false)</f>
        <v>224</v>
      </c>
      <c r="J37" s="22">
        <f t="shared" si="3"/>
        <v>92527902</v>
      </c>
      <c r="L37" s="19" t="str">
        <f>IFERROR(__xludf.DUMMYFUNCTION("if(REGEXMATCH(vlookup(B37,'Kings Ratings'!$A$2:$C$1000,3,false),""Fishing""),""Yes"","""")"),"Yes")</f>
        <v>Yes</v>
      </c>
      <c r="M37" s="19" t="str">
        <f>IFERROR(__xludf.DUMMYFUNCTION("if(REGEXMATCH(vlookup(B37,'Kings Ratings'!$A$2:$C$1000,3,false),""Crafting""),""Yes"","""")"),"")</f>
        <v/>
      </c>
      <c r="N37" s="19" t="str">
        <f>IFERROR(__xludf.DUMMYFUNCTION("if(REGEXMATCH(vlookup(B37,'Kings Ratings'!$A$2:$C$1000,3,false),""Exploring""),""Yes"","""")"),"")</f>
        <v/>
      </c>
      <c r="O37" s="19" t="str">
        <f>IFERROR(__xludf.DUMMYFUNCTION("if(REGEXMATCH(vlookup(B37,'Kings Ratings'!$A$2:$C$1000,3,false),""Farming""),""Yes"","""")"),"")</f>
        <v/>
      </c>
      <c r="P37" s="19" t="str">
        <f>IFERROR(__xludf.DUMMYFUNCTION("if(REGEXMATCH(vlookup(B37,'Kings Ratings'!$A$2:$C$1000,3,false),""Cooking""),""Yes"","""")"),"")</f>
        <v/>
      </c>
      <c r="Q37" s="19" t="str">
        <f>IFERROR(__xludf.DUMMYFUNCTION("if(REGEXMATCH(vlookup(B37,'Kings Ratings'!$A$2:$C$1000,3,false),""Event""),""Yes"","""")"),"")</f>
        <v/>
      </c>
    </row>
    <row r="38">
      <c r="A38" s="13">
        <v>86.0</v>
      </c>
      <c r="B38" s="14" t="s">
        <v>290</v>
      </c>
      <c r="C38" s="18" t="str">
        <f t="shared" si="1"/>
        <v>((Lemonade))</v>
      </c>
      <c r="D38" s="16">
        <v>39332.0</v>
      </c>
      <c r="E38" s="16">
        <v>17342.0</v>
      </c>
      <c r="F38" s="16">
        <v>4893.0</v>
      </c>
      <c r="G38" s="19">
        <f>VLOOKUP(B38,'Kings Ratings'!$A$2:$B$1000,2,false)</f>
        <v>3</v>
      </c>
      <c r="H38" s="13">
        <f t="shared" si="2"/>
        <v>1</v>
      </c>
      <c r="I38" s="7">
        <f>vlookup(A38,'202405 MM (Do Not Delete)'!$A$1:$G$1000,7,false)</f>
        <v>242</v>
      </c>
      <c r="J38" s="22">
        <f t="shared" si="3"/>
        <v>49142752</v>
      </c>
      <c r="L38" s="19" t="str">
        <f>IFERROR(__xludf.DUMMYFUNCTION("if(REGEXMATCH(vlookup(B38,'Kings Ratings'!$A$2:$C$1000,3,false),""Fishing""),""Yes"","""")"),"")</f>
        <v/>
      </c>
      <c r="M38" s="19" t="str">
        <f>IFERROR(__xludf.DUMMYFUNCTION("if(REGEXMATCH(vlookup(B38,'Kings Ratings'!$A$2:$C$1000,3,false),""Crafting""),""Yes"","""")"),"Yes")</f>
        <v>Yes</v>
      </c>
      <c r="N38" s="19" t="str">
        <f>IFERROR(__xludf.DUMMYFUNCTION("if(REGEXMATCH(vlookup(B38,'Kings Ratings'!$A$2:$C$1000,3,false),""Exploring""),""Yes"","""")"),"")</f>
        <v/>
      </c>
      <c r="O38" s="19" t="str">
        <f>IFERROR(__xludf.DUMMYFUNCTION("if(REGEXMATCH(vlookup(B38,'Kings Ratings'!$A$2:$C$1000,3,false),""Farming""),""Yes"","""")"),"")</f>
        <v/>
      </c>
      <c r="P38" s="19" t="str">
        <f>IFERROR(__xludf.DUMMYFUNCTION("if(REGEXMATCH(vlookup(B38,'Kings Ratings'!$A$2:$C$1000,3,false),""Cooking""),""Yes"","""")"),"")</f>
        <v/>
      </c>
      <c r="Q38" s="19" t="str">
        <f>IFERROR(__xludf.DUMMYFUNCTION("if(REGEXMATCH(vlookup(B38,'Kings Ratings'!$A$2:$C$1000,3,false),""Event""),""Yes"","""")"),"")</f>
        <v/>
      </c>
    </row>
    <row r="39">
      <c r="A39" s="13">
        <v>58.0</v>
      </c>
      <c r="B39" s="14" t="s">
        <v>301</v>
      </c>
      <c r="C39" s="18" t="str">
        <f t="shared" si="1"/>
        <v>((Small Prawn))</v>
      </c>
      <c r="D39" s="16">
        <v>37609.0</v>
      </c>
      <c r="E39" s="16">
        <v>24636.0</v>
      </c>
      <c r="F39" s="16">
        <v>12347.0</v>
      </c>
      <c r="G39" s="19">
        <f>VLOOKUP(B39,'Kings Ratings'!$A$2:$B$1000,2,false)</f>
        <v>1</v>
      </c>
      <c r="H39" s="13">
        <f t="shared" si="2"/>
        <v>0</v>
      </c>
      <c r="I39" s="7">
        <f>vlookup(A39,'202405 MM (Do Not Delete)'!$A$1:$G$1000,7,false)</f>
        <v>256</v>
      </c>
      <c r="J39" s="22">
        <f t="shared" si="3"/>
        <v>123753969</v>
      </c>
      <c r="L39" s="19" t="str">
        <f>IFERROR(__xludf.DUMMYFUNCTION("if(REGEXMATCH(vlookup(B39,'Kings Ratings'!$A$2:$C$1000,3,false),""Fishing""),""Yes"","""")"),"Yes")</f>
        <v>Yes</v>
      </c>
      <c r="M39" s="19" t="str">
        <f>IFERROR(__xludf.DUMMYFUNCTION("if(REGEXMATCH(vlookup(B39,'Kings Ratings'!$A$2:$C$1000,3,false),""Crafting""),""Yes"","""")"),"")</f>
        <v/>
      </c>
      <c r="N39" s="19" t="str">
        <f>IFERROR(__xludf.DUMMYFUNCTION("if(REGEXMATCH(vlookup(B39,'Kings Ratings'!$A$2:$C$1000,3,false),""Exploring""),""Yes"","""")"),"")</f>
        <v/>
      </c>
      <c r="O39" s="19" t="str">
        <f>IFERROR(__xludf.DUMMYFUNCTION("if(REGEXMATCH(vlookup(B39,'Kings Ratings'!$A$2:$C$1000,3,false),""Farming""),""Yes"","""")"),"")</f>
        <v/>
      </c>
      <c r="P39" s="19" t="str">
        <f>IFERROR(__xludf.DUMMYFUNCTION("if(REGEXMATCH(vlookup(B39,'Kings Ratings'!$A$2:$C$1000,3,false),""Cooking""),""Yes"","""")"),"")</f>
        <v/>
      </c>
      <c r="Q39" s="19" t="str">
        <f>IFERROR(__xludf.DUMMYFUNCTION("if(REGEXMATCH(vlookup(B39,'Kings Ratings'!$A$2:$C$1000,3,false),""Event""),""Yes"","""")"),"")</f>
        <v/>
      </c>
    </row>
    <row r="40">
      <c r="A40" s="13">
        <v>392.0</v>
      </c>
      <c r="B40" s="14" t="s">
        <v>308</v>
      </c>
      <c r="C40" s="18" t="str">
        <f t="shared" si="1"/>
        <v>((Steel Wire))</v>
      </c>
      <c r="D40" s="16">
        <v>37444.0</v>
      </c>
      <c r="E40" s="16">
        <v>20411.0</v>
      </c>
      <c r="F40" s="16">
        <v>8791.0</v>
      </c>
      <c r="G40" s="19">
        <f>VLOOKUP(B40,'Kings Ratings'!$A$2:$B$1000,2,false)</f>
        <v>2</v>
      </c>
      <c r="H40" s="13">
        <f t="shared" si="2"/>
        <v>0</v>
      </c>
      <c r="I40" s="7">
        <f>vlookup(A40,'202405 MM (Do Not Delete)'!$A$1:$G$1000,7,false)</f>
        <v>222</v>
      </c>
      <c r="J40" s="22">
        <f t="shared" si="3"/>
        <v>88151554</v>
      </c>
      <c r="L40" s="19" t="str">
        <f>IFERROR(__xludf.DUMMYFUNCTION("if(REGEXMATCH(vlookup(B40,'Kings Ratings'!$A$2:$C$1000,3,false),""Fishing""),""Yes"","""")"),"")</f>
        <v/>
      </c>
      <c r="M40" s="19" t="str">
        <f>IFERROR(__xludf.DUMMYFUNCTION("if(REGEXMATCH(vlookup(B40,'Kings Ratings'!$A$2:$C$1000,3,false),""Crafting""),""Yes"","""")"),"")</f>
        <v/>
      </c>
      <c r="N40" s="19" t="str">
        <f>IFERROR(__xludf.DUMMYFUNCTION("if(REGEXMATCH(vlookup(B40,'Kings Ratings'!$A$2:$C$1000,3,false),""Exploring""),""Yes"","""")"),"")</f>
        <v/>
      </c>
      <c r="O40" s="19" t="str">
        <f>IFERROR(__xludf.DUMMYFUNCTION("if(REGEXMATCH(vlookup(B40,'Kings Ratings'!$A$2:$C$1000,3,false),""Farming""),""Yes"","""")"),"")</f>
        <v/>
      </c>
      <c r="P40" s="19" t="str">
        <f>IFERROR(__xludf.DUMMYFUNCTION("if(REGEXMATCH(vlookup(B40,'Kings Ratings'!$A$2:$C$1000,3,false),""Cooking""),""Yes"","""")"),"")</f>
        <v/>
      </c>
      <c r="Q40" s="19" t="str">
        <f>IFERROR(__xludf.DUMMYFUNCTION("if(REGEXMATCH(vlookup(B40,'Kings Ratings'!$A$2:$C$1000,3,false),""Event""),""Yes"","""")"),"")</f>
        <v/>
      </c>
    </row>
    <row r="41">
      <c r="A41" s="13">
        <v>141.0</v>
      </c>
      <c r="B41" s="14" t="s">
        <v>316</v>
      </c>
      <c r="C41" s="18" t="str">
        <f t="shared" si="1"/>
        <v>((Shrimp))</v>
      </c>
      <c r="D41" s="16">
        <v>36339.0</v>
      </c>
      <c r="E41" s="16">
        <v>19810.0</v>
      </c>
      <c r="F41" s="16">
        <v>12900.0</v>
      </c>
      <c r="G41" s="19">
        <f>VLOOKUP(B41,'Kings Ratings'!$A$2:$B$1000,2,false)</f>
        <v>1</v>
      </c>
      <c r="H41" s="13">
        <f t="shared" si="2"/>
        <v>0</v>
      </c>
      <c r="I41" s="7">
        <f>vlookup(A41,'202405 MM (Do Not Delete)'!$A$1:$G$1000,7,false)</f>
        <v>253</v>
      </c>
      <c r="J41" s="22">
        <f t="shared" si="3"/>
        <v>129234439</v>
      </c>
      <c r="L41" s="19" t="str">
        <f>IFERROR(__xludf.DUMMYFUNCTION("if(REGEXMATCH(vlookup(B41,'Kings Ratings'!$A$2:$C$1000,3,false),""Fishing""),""Yes"","""")"),"Yes")</f>
        <v>Yes</v>
      </c>
      <c r="M41" s="19" t="str">
        <f>IFERROR(__xludf.DUMMYFUNCTION("if(REGEXMATCH(vlookup(B41,'Kings Ratings'!$A$2:$C$1000,3,false),""Crafting""),""Yes"","""")"),"")</f>
        <v/>
      </c>
      <c r="N41" s="19" t="str">
        <f>IFERROR(__xludf.DUMMYFUNCTION("if(REGEXMATCH(vlookup(B41,'Kings Ratings'!$A$2:$C$1000,3,false),""Exploring""),""Yes"","""")"),"")</f>
        <v/>
      </c>
      <c r="O41" s="19" t="str">
        <f>IFERROR(__xludf.DUMMYFUNCTION("if(REGEXMATCH(vlookup(B41,'Kings Ratings'!$A$2:$C$1000,3,false),""Farming""),""Yes"","""")"),"")</f>
        <v/>
      </c>
      <c r="P41" s="19" t="str">
        <f>IFERROR(__xludf.DUMMYFUNCTION("if(REGEXMATCH(vlookup(B41,'Kings Ratings'!$A$2:$C$1000,3,false),""Cooking""),""Yes"","""")"),"")</f>
        <v/>
      </c>
      <c r="Q41" s="19" t="str">
        <f>IFERROR(__xludf.DUMMYFUNCTION("if(REGEXMATCH(vlookup(B41,'Kings Ratings'!$A$2:$C$1000,3,false),""Event""),""Yes"","""")"),"")</f>
        <v/>
      </c>
    </row>
    <row r="42">
      <c r="A42" s="13">
        <v>87.0</v>
      </c>
      <c r="B42" s="14" t="s">
        <v>128</v>
      </c>
      <c r="C42" s="18" t="str">
        <f t="shared" si="1"/>
        <v>((Bone Fish))</v>
      </c>
      <c r="D42" s="16">
        <v>36308.0</v>
      </c>
      <c r="E42" s="16">
        <v>23891.0</v>
      </c>
      <c r="F42" s="16">
        <v>12732.0</v>
      </c>
      <c r="G42" s="19">
        <f>VLOOKUP(B42,'Kings Ratings'!$A$2:$B$1000,2,false)</f>
        <v>1</v>
      </c>
      <c r="H42" s="13">
        <f t="shared" si="2"/>
        <v>0</v>
      </c>
      <c r="I42" s="7">
        <f>vlookup(A42,'202405 MM (Do Not Delete)'!$A$1:$G$1000,7,false)</f>
        <v>223</v>
      </c>
      <c r="J42" s="22">
        <f t="shared" si="3"/>
        <v>127595218</v>
      </c>
      <c r="L42" s="19" t="str">
        <f>IFERROR(__xludf.DUMMYFUNCTION("if(REGEXMATCH(vlookup(B42,'Kings Ratings'!$A$2:$C$1000,3,false),""Fishing""),""Yes"","""")"),"Yes")</f>
        <v>Yes</v>
      </c>
      <c r="M42" s="19" t="str">
        <f>IFERROR(__xludf.DUMMYFUNCTION("if(REGEXMATCH(vlookup(B42,'Kings Ratings'!$A$2:$C$1000,3,false),""Crafting""),""Yes"","""")"),"")</f>
        <v/>
      </c>
      <c r="N42" s="19" t="str">
        <f>IFERROR(__xludf.DUMMYFUNCTION("if(REGEXMATCH(vlookup(B42,'Kings Ratings'!$A$2:$C$1000,3,false),""Exploring""),""Yes"","""")"),"")</f>
        <v/>
      </c>
      <c r="O42" s="19" t="str">
        <f>IFERROR(__xludf.DUMMYFUNCTION("if(REGEXMATCH(vlookup(B42,'Kings Ratings'!$A$2:$C$1000,3,false),""Farming""),""Yes"","""")"),"")</f>
        <v/>
      </c>
      <c r="P42" s="19" t="str">
        <f>IFERROR(__xludf.DUMMYFUNCTION("if(REGEXMATCH(vlookup(B42,'Kings Ratings'!$A$2:$C$1000,3,false),""Cooking""),""Yes"","""")"),"")</f>
        <v/>
      </c>
      <c r="Q42" s="19" t="str">
        <f>IFERROR(__xludf.DUMMYFUNCTION("if(REGEXMATCH(vlookup(B42,'Kings Ratings'!$A$2:$C$1000,3,false),""Event""),""Yes"","""")"),"")</f>
        <v/>
      </c>
    </row>
    <row r="43">
      <c r="A43" s="13">
        <v>88.0</v>
      </c>
      <c r="B43" s="14" t="s">
        <v>331</v>
      </c>
      <c r="C43" s="18" t="str">
        <f t="shared" si="1"/>
        <v>((Sunfish))</v>
      </c>
      <c r="D43" s="16">
        <v>35260.0</v>
      </c>
      <c r="E43" s="16">
        <v>23845.0</v>
      </c>
      <c r="F43" s="16">
        <v>12724.0</v>
      </c>
      <c r="G43" s="19">
        <f>VLOOKUP(B43,'Kings Ratings'!$A$2:$B$1000,2,false)</f>
        <v>1</v>
      </c>
      <c r="H43" s="13">
        <f t="shared" si="2"/>
        <v>0</v>
      </c>
      <c r="I43" s="7">
        <f>vlookup(A43,'202405 MM (Do Not Delete)'!$A$1:$G$1000,7,false)</f>
        <v>223</v>
      </c>
      <c r="J43" s="22">
        <f t="shared" si="3"/>
        <v>127513710</v>
      </c>
      <c r="L43" s="19" t="str">
        <f>IFERROR(__xludf.DUMMYFUNCTION("if(REGEXMATCH(vlookup(B43,'Kings Ratings'!$A$2:$C$1000,3,false),""Fishing""),""Yes"","""")"),"Yes")</f>
        <v>Yes</v>
      </c>
      <c r="M43" s="19" t="str">
        <f>IFERROR(__xludf.DUMMYFUNCTION("if(REGEXMATCH(vlookup(B43,'Kings Ratings'!$A$2:$C$1000,3,false),""Crafting""),""Yes"","""")"),"")</f>
        <v/>
      </c>
      <c r="N43" s="19" t="str">
        <f>IFERROR(__xludf.DUMMYFUNCTION("if(REGEXMATCH(vlookup(B43,'Kings Ratings'!$A$2:$C$1000,3,false),""Exploring""),""Yes"","""")"),"")</f>
        <v/>
      </c>
      <c r="O43" s="19" t="str">
        <f>IFERROR(__xludf.DUMMYFUNCTION("if(REGEXMATCH(vlookup(B43,'Kings Ratings'!$A$2:$C$1000,3,false),""Farming""),""Yes"","""")"),"")</f>
        <v/>
      </c>
      <c r="P43" s="19" t="str">
        <f>IFERROR(__xludf.DUMMYFUNCTION("if(REGEXMATCH(vlookup(B43,'Kings Ratings'!$A$2:$C$1000,3,false),""Cooking""),""Yes"","""")"),"")</f>
        <v/>
      </c>
      <c r="Q43" s="19" t="str">
        <f>IFERROR(__xludf.DUMMYFUNCTION("if(REGEXMATCH(vlookup(B43,'Kings Ratings'!$A$2:$C$1000,3,false),""Event""),""Yes"","""")"),"")</f>
        <v/>
      </c>
    </row>
    <row r="44">
      <c r="A44" s="13">
        <v>570.0</v>
      </c>
      <c r="B44" s="14" t="s">
        <v>338</v>
      </c>
      <c r="C44" s="18" t="str">
        <f t="shared" si="1"/>
        <v>((Purple Butterfly Fish))</v>
      </c>
      <c r="D44" s="16">
        <v>34993.0</v>
      </c>
      <c r="E44" s="16">
        <v>28186.0</v>
      </c>
      <c r="F44" s="16">
        <v>15317.0</v>
      </c>
      <c r="G44" s="19">
        <f>VLOOKUP(B44,'Kings Ratings'!$A$2:$B$1000,2,false)</f>
        <v>1</v>
      </c>
      <c r="H44" s="13">
        <f t="shared" si="2"/>
        <v>0</v>
      </c>
      <c r="I44" s="7">
        <f>vlookup(A44,'202405 MM (Do Not Delete)'!$A$1:$G$1000,7,false)</f>
        <v>205</v>
      </c>
      <c r="J44" s="22">
        <f t="shared" si="3"/>
        <v>153486853</v>
      </c>
      <c r="L44" s="19" t="str">
        <f>IFERROR(__xludf.DUMMYFUNCTION("if(REGEXMATCH(vlookup(B44,'Kings Ratings'!$A$2:$C$1000,3,false),""Fishing""),""Yes"","""")"),"Yes")</f>
        <v>Yes</v>
      </c>
      <c r="M44" s="19" t="str">
        <f>IFERROR(__xludf.DUMMYFUNCTION("if(REGEXMATCH(vlookup(B44,'Kings Ratings'!$A$2:$C$1000,3,false),""Crafting""),""Yes"","""")"),"")</f>
        <v/>
      </c>
      <c r="N44" s="19" t="str">
        <f>IFERROR(__xludf.DUMMYFUNCTION("if(REGEXMATCH(vlookup(B44,'Kings Ratings'!$A$2:$C$1000,3,false),""Exploring""),""Yes"","""")"),"")</f>
        <v/>
      </c>
      <c r="O44" s="19" t="str">
        <f>IFERROR(__xludf.DUMMYFUNCTION("if(REGEXMATCH(vlookup(B44,'Kings Ratings'!$A$2:$C$1000,3,false),""Farming""),""Yes"","""")"),"")</f>
        <v/>
      </c>
      <c r="P44" s="19" t="str">
        <f>IFERROR(__xludf.DUMMYFUNCTION("if(REGEXMATCH(vlookup(B44,'Kings Ratings'!$A$2:$C$1000,3,false),""Cooking""),""Yes"","""")"),"")</f>
        <v/>
      </c>
      <c r="Q44" s="19" t="str">
        <f>IFERROR(__xludf.DUMMYFUNCTION("if(REGEXMATCH(vlookup(B44,'Kings Ratings'!$A$2:$C$1000,3,false),""Event""),""Yes"","""")"),"")</f>
        <v/>
      </c>
    </row>
    <row r="45">
      <c r="A45" s="13">
        <v>574.0</v>
      </c>
      <c r="B45" s="14" t="s">
        <v>226</v>
      </c>
      <c r="C45" s="18" t="str">
        <f t="shared" si="1"/>
        <v>((Crab))</v>
      </c>
      <c r="D45" s="16">
        <v>34674.0</v>
      </c>
      <c r="E45" s="16">
        <v>27718.0</v>
      </c>
      <c r="F45" s="16">
        <v>14764.0</v>
      </c>
      <c r="G45" s="19">
        <f>VLOOKUP(B45,'Kings Ratings'!$A$2:$B$1000,2,false)</f>
        <v>1</v>
      </c>
      <c r="H45" s="13">
        <f t="shared" si="2"/>
        <v>0</v>
      </c>
      <c r="I45" s="7">
        <f>vlookup(A45,'202405 MM (Do Not Delete)'!$A$1:$G$1000,7,false)</f>
        <v>207</v>
      </c>
      <c r="J45" s="22">
        <f t="shared" si="3"/>
        <v>147951854</v>
      </c>
      <c r="L45" s="19" t="str">
        <f>IFERROR(__xludf.DUMMYFUNCTION("if(REGEXMATCH(vlookup(B45,'Kings Ratings'!$A$2:$C$1000,3,false),""Fishing""),""Yes"","""")"),"Yes")</f>
        <v>Yes</v>
      </c>
      <c r="M45" s="19" t="str">
        <f>IFERROR(__xludf.DUMMYFUNCTION("if(REGEXMATCH(vlookup(B45,'Kings Ratings'!$A$2:$C$1000,3,false),""Crafting""),""Yes"","""")"),"")</f>
        <v/>
      </c>
      <c r="N45" s="19" t="str">
        <f>IFERROR(__xludf.DUMMYFUNCTION("if(REGEXMATCH(vlookup(B45,'Kings Ratings'!$A$2:$C$1000,3,false),""Exploring""),""Yes"","""")"),"")</f>
        <v/>
      </c>
      <c r="O45" s="19" t="str">
        <f>IFERROR(__xludf.DUMMYFUNCTION("if(REGEXMATCH(vlookup(B45,'Kings Ratings'!$A$2:$C$1000,3,false),""Farming""),""Yes"","""")"),"")</f>
        <v/>
      </c>
      <c r="P45" s="19" t="str">
        <f>IFERROR(__xludf.DUMMYFUNCTION("if(REGEXMATCH(vlookup(B45,'Kings Ratings'!$A$2:$C$1000,3,false),""Cooking""),""Yes"","""")"),"")</f>
        <v/>
      </c>
      <c r="Q45" s="19" t="str">
        <f>IFERROR(__xludf.DUMMYFUNCTION("if(REGEXMATCH(vlookup(B45,'Kings Ratings'!$A$2:$C$1000,3,false),""Event""),""Yes"","""")"),"")</f>
        <v/>
      </c>
    </row>
    <row r="46">
      <c r="A46" s="13">
        <v>275.0</v>
      </c>
      <c r="B46" s="14" t="s">
        <v>297</v>
      </c>
      <c r="C46" s="18" t="str">
        <f t="shared" si="1"/>
        <v>((Feed))</v>
      </c>
      <c r="D46" s="16">
        <v>34547.0</v>
      </c>
      <c r="E46" s="16">
        <v>12119.0</v>
      </c>
      <c r="F46" s="16">
        <v>693.0</v>
      </c>
      <c r="G46" s="19">
        <f>VLOOKUP(B46,'Kings Ratings'!$A$2:$B$1000,2,false)</f>
        <v>5</v>
      </c>
      <c r="H46" s="13">
        <f t="shared" si="2"/>
        <v>2</v>
      </c>
      <c r="I46" s="7" t="str">
        <f>vlookup(A46,'202405 MM (Do Not Delete)'!$A$1:$G$1000,7,false)</f>
        <v/>
      </c>
      <c r="J46" s="22">
        <f t="shared" si="3"/>
        <v>7085737</v>
      </c>
      <c r="L46" s="19" t="str">
        <f>IFERROR(__xludf.DUMMYFUNCTION("if(REGEXMATCH(vlookup(B46,'Kings Ratings'!$A$2:$C$1000,3,false),""Fishing""),""Yes"","""")"),"")</f>
        <v/>
      </c>
      <c r="M46" s="19" t="str">
        <f>IFERROR(__xludf.DUMMYFUNCTION("if(REGEXMATCH(vlookup(B46,'Kings Ratings'!$A$2:$C$1000,3,false),""Crafting""),""Yes"","""")"),"")</f>
        <v/>
      </c>
      <c r="N46" s="19" t="str">
        <f>IFERROR(__xludf.DUMMYFUNCTION("if(REGEXMATCH(vlookup(B46,'Kings Ratings'!$A$2:$C$1000,3,false),""Exploring""),""Yes"","""")"),"")</f>
        <v/>
      </c>
      <c r="O46" s="19" t="str">
        <f>IFERROR(__xludf.DUMMYFUNCTION("if(REGEXMATCH(vlookup(B46,'Kings Ratings'!$A$2:$C$1000,3,false),""Farming""),""Yes"","""")"),"")</f>
        <v/>
      </c>
      <c r="P46" s="19" t="str">
        <f>IFERROR(__xludf.DUMMYFUNCTION("if(REGEXMATCH(vlookup(B46,'Kings Ratings'!$A$2:$C$1000,3,false),""Cooking""),""Yes"","""")"),"")</f>
        <v/>
      </c>
      <c r="Q46" s="19" t="str">
        <f>IFERROR(__xludf.DUMMYFUNCTION("if(REGEXMATCH(vlookup(B46,'Kings Ratings'!$A$2:$C$1000,3,false),""Event""),""Yes"","""")"),"")</f>
        <v/>
      </c>
    </row>
    <row r="47">
      <c r="A47" s="13">
        <v>575.0</v>
      </c>
      <c r="B47" s="14" t="s">
        <v>361</v>
      </c>
      <c r="C47" s="18" t="str">
        <f t="shared" si="1"/>
        <v>((Green Barracuda))</v>
      </c>
      <c r="D47" s="16">
        <v>34124.0</v>
      </c>
      <c r="E47" s="16">
        <v>26841.0</v>
      </c>
      <c r="F47" s="16">
        <v>13125.0</v>
      </c>
      <c r="G47" s="19">
        <f>VLOOKUP(B47,'Kings Ratings'!$A$2:$B$1000,2,false)</f>
        <v>1</v>
      </c>
      <c r="H47" s="13">
        <f t="shared" si="2"/>
        <v>0</v>
      </c>
      <c r="I47" s="7">
        <f>vlookup(A47,'202405 MM (Do Not Delete)'!$A$1:$G$1000,7,false)</f>
        <v>217</v>
      </c>
      <c r="J47" s="22">
        <f t="shared" si="3"/>
        <v>131552534</v>
      </c>
      <c r="L47" s="19" t="str">
        <f>IFERROR(__xludf.DUMMYFUNCTION("if(REGEXMATCH(vlookup(B47,'Kings Ratings'!$A$2:$C$1000,3,false),""Fishing""),""Yes"","""")"),"Yes")</f>
        <v>Yes</v>
      </c>
      <c r="M47" s="19" t="str">
        <f>IFERROR(__xludf.DUMMYFUNCTION("if(REGEXMATCH(vlookup(B47,'Kings Ratings'!$A$2:$C$1000,3,false),""Crafting""),""Yes"","""")"),"")</f>
        <v/>
      </c>
      <c r="N47" s="19" t="str">
        <f>IFERROR(__xludf.DUMMYFUNCTION("if(REGEXMATCH(vlookup(B47,'Kings Ratings'!$A$2:$C$1000,3,false),""Exploring""),""Yes"","""")"),"")</f>
        <v/>
      </c>
      <c r="O47" s="19" t="str">
        <f>IFERROR(__xludf.DUMMYFUNCTION("if(REGEXMATCH(vlookup(B47,'Kings Ratings'!$A$2:$C$1000,3,false),""Farming""),""Yes"","""")"),"")</f>
        <v/>
      </c>
      <c r="P47" s="19" t="str">
        <f>IFERROR(__xludf.DUMMYFUNCTION("if(REGEXMATCH(vlookup(B47,'Kings Ratings'!$A$2:$C$1000,3,false),""Cooking""),""Yes"","""")"),"")</f>
        <v/>
      </c>
      <c r="Q47" s="19" t="str">
        <f>IFERROR(__xludf.DUMMYFUNCTION("if(REGEXMATCH(vlookup(B47,'Kings Ratings'!$A$2:$C$1000,3,false),""Event""),""Yes"","""")"),"")</f>
        <v/>
      </c>
    </row>
    <row r="48">
      <c r="A48" s="13">
        <v>98.0</v>
      </c>
      <c r="B48" s="14" t="s">
        <v>366</v>
      </c>
      <c r="C48" s="18" t="str">
        <f t="shared" si="1"/>
        <v>((Starfish))</v>
      </c>
      <c r="D48" s="16">
        <v>34063.0</v>
      </c>
      <c r="E48" s="16">
        <v>21144.0</v>
      </c>
      <c r="F48" s="16">
        <v>10007.0</v>
      </c>
      <c r="G48" s="19">
        <f>VLOOKUP(B48,'Kings Ratings'!$A$2:$B$1000,2,false)</f>
        <v>1</v>
      </c>
      <c r="H48" s="13">
        <f t="shared" si="2"/>
        <v>0</v>
      </c>
      <c r="I48" s="7">
        <f>vlookup(A48,'202405 MM (Do Not Delete)'!$A$1:$G$1000,7,false)</f>
        <v>221</v>
      </c>
      <c r="J48" s="22">
        <f t="shared" si="3"/>
        <v>100315503</v>
      </c>
      <c r="L48" s="19" t="str">
        <f>IFERROR(__xludf.DUMMYFUNCTION("if(REGEXMATCH(vlookup(B48,'Kings Ratings'!$A$2:$C$1000,3,false),""Fishing""),""Yes"","""")"),"Yes")</f>
        <v>Yes</v>
      </c>
      <c r="M48" s="19" t="str">
        <f>IFERROR(__xludf.DUMMYFUNCTION("if(REGEXMATCH(vlookup(B48,'Kings Ratings'!$A$2:$C$1000,3,false),""Crafting""),""Yes"","""")"),"")</f>
        <v/>
      </c>
      <c r="N48" s="19" t="str">
        <f>IFERROR(__xludf.DUMMYFUNCTION("if(REGEXMATCH(vlookup(B48,'Kings Ratings'!$A$2:$C$1000,3,false),""Exploring""),""Yes"","""")"),"")</f>
        <v/>
      </c>
      <c r="O48" s="19" t="str">
        <f>IFERROR(__xludf.DUMMYFUNCTION("if(REGEXMATCH(vlookup(B48,'Kings Ratings'!$A$2:$C$1000,3,false),""Farming""),""Yes"","""")"),"")</f>
        <v/>
      </c>
      <c r="P48" s="19" t="str">
        <f>IFERROR(__xludf.DUMMYFUNCTION("if(REGEXMATCH(vlookup(B48,'Kings Ratings'!$A$2:$C$1000,3,false),""Cooking""),""Yes"","""")"),"")</f>
        <v/>
      </c>
      <c r="Q48" s="19" t="str">
        <f>IFERROR(__xludf.DUMMYFUNCTION("if(REGEXMATCH(vlookup(B48,'Kings Ratings'!$A$2:$C$1000,3,false),""Event""),""Yes"","""")"),"")</f>
        <v/>
      </c>
    </row>
    <row r="49">
      <c r="A49" s="13">
        <v>39.0</v>
      </c>
      <c r="B49" s="14" t="s">
        <v>233</v>
      </c>
      <c r="C49" s="18" t="str">
        <f t="shared" si="1"/>
        <v>((Crappie))</v>
      </c>
      <c r="D49" s="16">
        <v>33859.0</v>
      </c>
      <c r="E49" s="16">
        <v>17348.0</v>
      </c>
      <c r="F49" s="16">
        <v>7297.0</v>
      </c>
      <c r="G49" s="19">
        <f>VLOOKUP(B49,'Kings Ratings'!$A$2:$B$1000,2,false)</f>
        <v>1</v>
      </c>
      <c r="H49" s="13">
        <f t="shared" si="2"/>
        <v>0</v>
      </c>
      <c r="I49" s="7">
        <f>vlookup(A49,'202405 MM (Do Not Delete)'!$A$1:$G$1000,7,false)</f>
        <v>234</v>
      </c>
      <c r="J49" s="22">
        <f t="shared" si="3"/>
        <v>73177339</v>
      </c>
      <c r="L49" s="19" t="str">
        <f>IFERROR(__xludf.DUMMYFUNCTION("if(REGEXMATCH(vlookup(B49,'Kings Ratings'!$A$2:$C$1000,3,false),""Fishing""),""Yes"","""")"),"Yes")</f>
        <v>Yes</v>
      </c>
      <c r="M49" s="19" t="str">
        <f>IFERROR(__xludf.DUMMYFUNCTION("if(REGEXMATCH(vlookup(B49,'Kings Ratings'!$A$2:$C$1000,3,false),""Crafting""),""Yes"","""")"),"")</f>
        <v/>
      </c>
      <c r="N49" s="19" t="str">
        <f>IFERROR(__xludf.DUMMYFUNCTION("if(REGEXMATCH(vlookup(B49,'Kings Ratings'!$A$2:$C$1000,3,false),""Exploring""),""Yes"","""")"),"")</f>
        <v/>
      </c>
      <c r="O49" s="19" t="str">
        <f>IFERROR(__xludf.DUMMYFUNCTION("if(REGEXMATCH(vlookup(B49,'Kings Ratings'!$A$2:$C$1000,3,false),""Farming""),""Yes"","""")"),"")</f>
        <v/>
      </c>
      <c r="P49" s="19" t="str">
        <f>IFERROR(__xludf.DUMMYFUNCTION("if(REGEXMATCH(vlookup(B49,'Kings Ratings'!$A$2:$C$1000,3,false),""Cooking""),""Yes"","""")"),"")</f>
        <v/>
      </c>
      <c r="Q49" s="19" t="str">
        <f>IFERROR(__xludf.DUMMYFUNCTION("if(REGEXMATCH(vlookup(B49,'Kings Ratings'!$A$2:$C$1000,3,false),""Event""),""Yes"","""")"),"")</f>
        <v/>
      </c>
    </row>
    <row r="50">
      <c r="A50" s="13">
        <v>104.0</v>
      </c>
      <c r="B50" s="14" t="s">
        <v>68</v>
      </c>
      <c r="C50" s="18" t="str">
        <f t="shared" si="1"/>
        <v>((Black Powder))</v>
      </c>
      <c r="D50" s="16">
        <v>33771.0</v>
      </c>
      <c r="E50" s="16">
        <v>15663.0</v>
      </c>
      <c r="F50" s="16">
        <v>5583.0</v>
      </c>
      <c r="G50" s="19">
        <f>VLOOKUP(B50,'Kings Ratings'!$A$2:$B$1000,2,false)</f>
        <v>2</v>
      </c>
      <c r="H50" s="13">
        <f t="shared" si="2"/>
        <v>1</v>
      </c>
      <c r="I50" s="7">
        <f>vlookup(A50,'202405 MM (Do Not Delete)'!$A$1:$G$1000,7,false)</f>
        <v>243</v>
      </c>
      <c r="J50" s="22">
        <f t="shared" si="3"/>
        <v>56020401</v>
      </c>
      <c r="L50" s="19" t="str">
        <f>IFERROR(__xludf.DUMMYFUNCTION("if(REGEXMATCH(vlookup(B50,'Kings Ratings'!$A$2:$C$1000,3,false),""Fishing""),""Yes"","""")"),"")</f>
        <v/>
      </c>
      <c r="M50" s="19" t="str">
        <f>IFERROR(__xludf.DUMMYFUNCTION("if(REGEXMATCH(vlookup(B50,'Kings Ratings'!$A$2:$C$1000,3,false),""Crafting""),""Yes"","""")"),"Yes")</f>
        <v>Yes</v>
      </c>
      <c r="N50" s="19" t="str">
        <f>IFERROR(__xludf.DUMMYFUNCTION("if(REGEXMATCH(vlookup(B50,'Kings Ratings'!$A$2:$C$1000,3,false),""Exploring""),""Yes"","""")"),"")</f>
        <v/>
      </c>
      <c r="O50" s="19" t="str">
        <f>IFERROR(__xludf.DUMMYFUNCTION("if(REGEXMATCH(vlookup(B50,'Kings Ratings'!$A$2:$C$1000,3,false),""Farming""),""Yes"","""")"),"")</f>
        <v/>
      </c>
      <c r="P50" s="19" t="str">
        <f>IFERROR(__xludf.DUMMYFUNCTION("if(REGEXMATCH(vlookup(B50,'Kings Ratings'!$A$2:$C$1000,3,false),""Cooking""),""Yes"","""")"),"")</f>
        <v/>
      </c>
      <c r="Q50" s="19" t="str">
        <f>IFERROR(__xludf.DUMMYFUNCTION("if(REGEXMATCH(vlookup(B50,'Kings Ratings'!$A$2:$C$1000,3,false),""Event""),""Yes"","""")"),"")</f>
        <v/>
      </c>
    </row>
    <row r="51">
      <c r="A51" s="13">
        <v>576.0</v>
      </c>
      <c r="B51" s="14" t="s">
        <v>384</v>
      </c>
      <c r="C51" s="18" t="str">
        <f t="shared" si="1"/>
        <v>((Mulberry Snapper))</v>
      </c>
      <c r="D51" s="16">
        <v>33592.0</v>
      </c>
      <c r="E51" s="16">
        <v>26201.0</v>
      </c>
      <c r="F51" s="16">
        <v>11902.0</v>
      </c>
      <c r="G51" s="19">
        <f>VLOOKUP(B51,'Kings Ratings'!$A$2:$B$1000,2,false)</f>
        <v>1</v>
      </c>
      <c r="H51" s="13">
        <f t="shared" si="2"/>
        <v>0</v>
      </c>
      <c r="I51" s="7">
        <f>vlookup(A51,'202405 MM (Do Not Delete)'!$A$1:$G$1000,7,false)</f>
        <v>278</v>
      </c>
      <c r="J51" s="22">
        <f t="shared" si="3"/>
        <v>119315602</v>
      </c>
      <c r="L51" s="19" t="str">
        <f>IFERROR(__xludf.DUMMYFUNCTION("if(REGEXMATCH(vlookup(B51,'Kings Ratings'!$A$2:$C$1000,3,false),""Fishing""),""Yes"","""")"),"Yes")</f>
        <v>Yes</v>
      </c>
      <c r="M51" s="19" t="str">
        <f>IFERROR(__xludf.DUMMYFUNCTION("if(REGEXMATCH(vlookup(B51,'Kings Ratings'!$A$2:$C$1000,3,false),""Crafting""),""Yes"","""")"),"")</f>
        <v/>
      </c>
      <c r="N51" s="19" t="str">
        <f>IFERROR(__xludf.DUMMYFUNCTION("if(REGEXMATCH(vlookup(B51,'Kings Ratings'!$A$2:$C$1000,3,false),""Exploring""),""Yes"","""")"),"")</f>
        <v/>
      </c>
      <c r="O51" s="19" t="str">
        <f>IFERROR(__xludf.DUMMYFUNCTION("if(REGEXMATCH(vlookup(B51,'Kings Ratings'!$A$2:$C$1000,3,false),""Farming""),""Yes"","""")"),"")</f>
        <v/>
      </c>
      <c r="P51" s="19" t="str">
        <f>IFERROR(__xludf.DUMMYFUNCTION("if(REGEXMATCH(vlookup(B51,'Kings Ratings'!$A$2:$C$1000,3,false),""Cooking""),""Yes"","""")"),"")</f>
        <v/>
      </c>
      <c r="Q51" s="19" t="str">
        <f>IFERROR(__xludf.DUMMYFUNCTION("if(REGEXMATCH(vlookup(B51,'Kings Ratings'!$A$2:$C$1000,3,false),""Event""),""Yes"","""")"),"")</f>
        <v/>
      </c>
    </row>
    <row r="52">
      <c r="A52" s="13">
        <v>56.0</v>
      </c>
      <c r="B52" s="14" t="s">
        <v>390</v>
      </c>
      <c r="C52" s="18" t="str">
        <f t="shared" si="1"/>
        <v>((Green Chromis))</v>
      </c>
      <c r="D52" s="16">
        <v>33566.0</v>
      </c>
      <c r="E52" s="16">
        <v>18911.0</v>
      </c>
      <c r="F52" s="16">
        <v>7947.0</v>
      </c>
      <c r="G52" s="19">
        <f>VLOOKUP(B52,'Kings Ratings'!$A$2:$B$1000,2,false)</f>
        <v>1</v>
      </c>
      <c r="H52" s="13">
        <f t="shared" si="2"/>
        <v>0</v>
      </c>
      <c r="I52" s="7">
        <f>vlookup(A52,'202405 MM (Do Not Delete)'!$A$1:$G$1000,7,false)</f>
        <v>228</v>
      </c>
      <c r="J52" s="22">
        <f t="shared" si="3"/>
        <v>79692676</v>
      </c>
      <c r="L52" s="19" t="str">
        <f>IFERROR(__xludf.DUMMYFUNCTION("if(REGEXMATCH(vlookup(B52,'Kings Ratings'!$A$2:$C$1000,3,false),""Fishing""),""Yes"","""")"),"Yes")</f>
        <v>Yes</v>
      </c>
      <c r="M52" s="19" t="str">
        <f>IFERROR(__xludf.DUMMYFUNCTION("if(REGEXMATCH(vlookup(B52,'Kings Ratings'!$A$2:$C$1000,3,false),""Crafting""),""Yes"","""")"),"")</f>
        <v/>
      </c>
      <c r="N52" s="19" t="str">
        <f>IFERROR(__xludf.DUMMYFUNCTION("if(REGEXMATCH(vlookup(B52,'Kings Ratings'!$A$2:$C$1000,3,false),""Exploring""),""Yes"","""")"),"")</f>
        <v/>
      </c>
      <c r="O52" s="19" t="str">
        <f>IFERROR(__xludf.DUMMYFUNCTION("if(REGEXMATCH(vlookup(B52,'Kings Ratings'!$A$2:$C$1000,3,false),""Farming""),""Yes"","""")"),"")</f>
        <v/>
      </c>
      <c r="P52" s="19" t="str">
        <f>IFERROR(__xludf.DUMMYFUNCTION("if(REGEXMATCH(vlookup(B52,'Kings Ratings'!$A$2:$C$1000,3,false),""Cooking""),""Yes"","""")"),"")</f>
        <v/>
      </c>
      <c r="Q52" s="19" t="str">
        <f>IFERROR(__xludf.DUMMYFUNCTION("if(REGEXMATCH(vlookup(B52,'Kings Ratings'!$A$2:$C$1000,3,false),""Event""),""Yes"","""")"),"")</f>
        <v/>
      </c>
    </row>
    <row r="53">
      <c r="A53" s="13">
        <v>81.0</v>
      </c>
      <c r="B53" s="14" t="s">
        <v>396</v>
      </c>
      <c r="C53" s="18" t="str">
        <f t="shared" si="1"/>
        <v>((White Parchment))</v>
      </c>
      <c r="D53" s="16">
        <v>33381.0</v>
      </c>
      <c r="E53" s="16">
        <v>16679.0</v>
      </c>
      <c r="F53" s="16">
        <v>6158.0</v>
      </c>
      <c r="G53" s="19">
        <f>VLOOKUP(B53,'Kings Ratings'!$A$2:$B$1000,2,false)</f>
        <v>1</v>
      </c>
      <c r="H53" s="13">
        <f t="shared" si="2"/>
        <v>1</v>
      </c>
      <c r="I53" s="7">
        <f>vlookup(A53,'202405 MM (Do Not Delete)'!$A$1:$G$1000,7,false)</f>
        <v>235</v>
      </c>
      <c r="J53" s="22">
        <f t="shared" si="3"/>
        <v>61780171</v>
      </c>
      <c r="L53" s="19" t="str">
        <f>IFERROR(__xludf.DUMMYFUNCTION("if(REGEXMATCH(vlookup(B53,'Kings Ratings'!$A$2:$C$1000,3,false),""Fishing""),""Yes"","""")"),"")</f>
        <v/>
      </c>
      <c r="M53" s="19" t="str">
        <f>IFERROR(__xludf.DUMMYFUNCTION("if(REGEXMATCH(vlookup(B53,'Kings Ratings'!$A$2:$C$1000,3,false),""Crafting""),""Yes"","""")"),"Yes")</f>
        <v>Yes</v>
      </c>
      <c r="N53" s="19" t="str">
        <f>IFERROR(__xludf.DUMMYFUNCTION("if(REGEXMATCH(vlookup(B53,'Kings Ratings'!$A$2:$C$1000,3,false),""Exploring""),""Yes"","""")"),"")</f>
        <v/>
      </c>
      <c r="O53" s="19" t="str">
        <f>IFERROR(__xludf.DUMMYFUNCTION("if(REGEXMATCH(vlookup(B53,'Kings Ratings'!$A$2:$C$1000,3,false),""Farming""),""Yes"","""")"),"")</f>
        <v/>
      </c>
      <c r="P53" s="19" t="str">
        <f>IFERROR(__xludf.DUMMYFUNCTION("if(REGEXMATCH(vlookup(B53,'Kings Ratings'!$A$2:$C$1000,3,false),""Cooking""),""Yes"","""")"),"")</f>
        <v/>
      </c>
      <c r="Q53" s="19" t="str">
        <f>IFERROR(__xludf.DUMMYFUNCTION("if(REGEXMATCH(vlookup(B53,'Kings Ratings'!$A$2:$C$1000,3,false),""Event""),""Yes"","""")"),"")</f>
        <v/>
      </c>
    </row>
    <row r="54">
      <c r="A54" s="13">
        <v>387.0</v>
      </c>
      <c r="B54" s="14" t="s">
        <v>402</v>
      </c>
      <c r="C54" s="18" t="str">
        <f t="shared" si="1"/>
        <v>((Sand))</v>
      </c>
      <c r="D54" s="16">
        <v>33238.0</v>
      </c>
      <c r="E54" s="16">
        <v>25523.0</v>
      </c>
      <c r="F54" s="16">
        <v>14315.0</v>
      </c>
      <c r="G54" s="19">
        <f>VLOOKUP(B54,'Kings Ratings'!$A$2:$B$1000,2,false)</f>
        <v>1</v>
      </c>
      <c r="H54" s="13">
        <f t="shared" si="2"/>
        <v>0</v>
      </c>
      <c r="I54" s="7">
        <f>vlookup(A54,'202405 MM (Do Not Delete)'!$A$1:$G$1000,7,false)</f>
        <v>212</v>
      </c>
      <c r="J54" s="22">
        <f t="shared" si="3"/>
        <v>143438468</v>
      </c>
      <c r="L54" s="19" t="str">
        <f>IFERROR(__xludf.DUMMYFUNCTION("if(REGEXMATCH(vlookup(B54,'Kings Ratings'!$A$2:$C$1000,3,false),""Fishing""),""Yes"","""")"),"")</f>
        <v/>
      </c>
      <c r="M54" s="19" t="str">
        <f>IFERROR(__xludf.DUMMYFUNCTION("if(REGEXMATCH(vlookup(B54,'Kings Ratings'!$A$2:$C$1000,3,false),""Crafting""),""Yes"","""")"),"")</f>
        <v/>
      </c>
      <c r="N54" s="19" t="str">
        <f>IFERROR(__xludf.DUMMYFUNCTION("if(REGEXMATCH(vlookup(B54,'Kings Ratings'!$A$2:$C$1000,3,false),""Exploring""),""Yes"","""")"),"Yes")</f>
        <v>Yes</v>
      </c>
      <c r="O54" s="19" t="str">
        <f>IFERROR(__xludf.DUMMYFUNCTION("if(REGEXMATCH(vlookup(B54,'Kings Ratings'!$A$2:$C$1000,3,false),""Farming""),""Yes"","""")"),"")</f>
        <v/>
      </c>
      <c r="P54" s="19" t="str">
        <f>IFERROR(__xludf.DUMMYFUNCTION("if(REGEXMATCH(vlookup(B54,'Kings Ratings'!$A$2:$C$1000,3,false),""Cooking""),""Yes"","""")"),"")</f>
        <v/>
      </c>
      <c r="Q54" s="19" t="str">
        <f>IFERROR(__xludf.DUMMYFUNCTION("if(REGEXMATCH(vlookup(B54,'Kings Ratings'!$A$2:$C$1000,3,false),""Event""),""Yes"","""")"),"")</f>
        <v/>
      </c>
    </row>
    <row r="55">
      <c r="A55" s="13">
        <v>138.0</v>
      </c>
      <c r="B55" s="14" t="s">
        <v>410</v>
      </c>
      <c r="C55" s="18" t="str">
        <f t="shared" si="1"/>
        <v>((Green Jellyfish))</v>
      </c>
      <c r="D55" s="16">
        <v>33222.0</v>
      </c>
      <c r="E55" s="16">
        <v>18209.0</v>
      </c>
      <c r="F55" s="16">
        <v>10242.0</v>
      </c>
      <c r="G55" s="19">
        <f>VLOOKUP(B55,'Kings Ratings'!$A$2:$B$1000,2,false)</f>
        <v>2</v>
      </c>
      <c r="H55" s="13">
        <f t="shared" si="2"/>
        <v>0</v>
      </c>
      <c r="I55" s="7">
        <f>vlookup(A55,'202405 MM (Do Not Delete)'!$A$1:$G$1000,7,false)</f>
        <v>221</v>
      </c>
      <c r="J55" s="22">
        <f t="shared" si="3"/>
        <v>102635312</v>
      </c>
      <c r="L55" s="19" t="str">
        <f>IFERROR(__xludf.DUMMYFUNCTION("if(REGEXMATCH(vlookup(B55,'Kings Ratings'!$A$2:$C$1000,3,false),""Fishing""),""Yes"","""")"),"Yes")</f>
        <v>Yes</v>
      </c>
      <c r="M55" s="19" t="str">
        <f>IFERROR(__xludf.DUMMYFUNCTION("if(REGEXMATCH(vlookup(B55,'Kings Ratings'!$A$2:$C$1000,3,false),""Crafting""),""Yes"","""")"),"")</f>
        <v/>
      </c>
      <c r="N55" s="19" t="str">
        <f>IFERROR(__xludf.DUMMYFUNCTION("if(REGEXMATCH(vlookup(B55,'Kings Ratings'!$A$2:$C$1000,3,false),""Exploring""),""Yes"","""")"),"")</f>
        <v/>
      </c>
      <c r="O55" s="19" t="str">
        <f>IFERROR(__xludf.DUMMYFUNCTION("if(REGEXMATCH(vlookup(B55,'Kings Ratings'!$A$2:$C$1000,3,false),""Farming""),""Yes"","""")"),"")</f>
        <v/>
      </c>
      <c r="P55" s="19" t="str">
        <f>IFERROR(__xludf.DUMMYFUNCTION("if(REGEXMATCH(vlookup(B55,'Kings Ratings'!$A$2:$C$1000,3,false),""Cooking""),""Yes"","""")"),"")</f>
        <v/>
      </c>
      <c r="Q55" s="19" t="str">
        <f>IFERROR(__xludf.DUMMYFUNCTION("if(REGEXMATCH(vlookup(B55,'Kings Ratings'!$A$2:$C$1000,3,false),""Event""),""Yes"","""")"),"")</f>
        <v/>
      </c>
    </row>
    <row r="56">
      <c r="A56" s="13">
        <v>577.0</v>
      </c>
      <c r="B56" s="14" t="s">
        <v>414</v>
      </c>
      <c r="C56" s="18" t="str">
        <f t="shared" si="1"/>
        <v>((Jumbo Fish))</v>
      </c>
      <c r="D56" s="16">
        <v>33173.0</v>
      </c>
      <c r="E56" s="16">
        <v>25724.0</v>
      </c>
      <c r="F56" s="16">
        <v>11348.0</v>
      </c>
      <c r="G56" s="19">
        <f>VLOOKUP(B56,'Kings Ratings'!$A$2:$B$1000,2,false)</f>
        <v>1</v>
      </c>
      <c r="H56" s="13">
        <f t="shared" si="2"/>
        <v>0</v>
      </c>
      <c r="I56" s="7">
        <f>vlookup(A56,'202405 MM (Do Not Delete)'!$A$1:$G$1000,7,false)</f>
        <v>264</v>
      </c>
      <c r="J56" s="22">
        <f t="shared" si="3"/>
        <v>113770413</v>
      </c>
      <c r="L56" s="19" t="str">
        <f>IFERROR(__xludf.DUMMYFUNCTION("if(REGEXMATCH(vlookup(B56,'Kings Ratings'!$A$2:$C$1000,3,false),""Fishing""),""Yes"","""")"),"Yes")</f>
        <v>Yes</v>
      </c>
      <c r="M56" s="19" t="str">
        <f>IFERROR(__xludf.DUMMYFUNCTION("if(REGEXMATCH(vlookup(B56,'Kings Ratings'!$A$2:$C$1000,3,false),""Crafting""),""Yes"","""")"),"")</f>
        <v/>
      </c>
      <c r="N56" s="19" t="str">
        <f>IFERROR(__xludf.DUMMYFUNCTION("if(REGEXMATCH(vlookup(B56,'Kings Ratings'!$A$2:$C$1000,3,false),""Exploring""),""Yes"","""")"),"")</f>
        <v/>
      </c>
      <c r="O56" s="19" t="str">
        <f>IFERROR(__xludf.DUMMYFUNCTION("if(REGEXMATCH(vlookup(B56,'Kings Ratings'!$A$2:$C$1000,3,false),""Farming""),""Yes"","""")"),"")</f>
        <v/>
      </c>
      <c r="P56" s="19" t="str">
        <f>IFERROR(__xludf.DUMMYFUNCTION("if(REGEXMATCH(vlookup(B56,'Kings Ratings'!$A$2:$C$1000,3,false),""Cooking""),""Yes"","""")"),"")</f>
        <v/>
      </c>
      <c r="Q56" s="19" t="str">
        <f>IFERROR(__xludf.DUMMYFUNCTION("if(REGEXMATCH(vlookup(B56,'Kings Ratings'!$A$2:$C$1000,3,false),""Event""),""Yes"","""")"),"")</f>
        <v/>
      </c>
    </row>
    <row r="57">
      <c r="A57" s="13">
        <v>57.0</v>
      </c>
      <c r="B57" s="14" t="s">
        <v>76</v>
      </c>
      <c r="C57" s="18" t="str">
        <f t="shared" si="1"/>
        <v>((Blue Crab))</v>
      </c>
      <c r="D57" s="16">
        <v>33137.0</v>
      </c>
      <c r="E57" s="16">
        <v>18856.0</v>
      </c>
      <c r="F57" s="16">
        <v>7936.0</v>
      </c>
      <c r="G57" s="19">
        <f>VLOOKUP(B57,'Kings Ratings'!$A$2:$B$1000,2,false)</f>
        <v>2</v>
      </c>
      <c r="H57" s="13">
        <f t="shared" si="2"/>
        <v>0</v>
      </c>
      <c r="I57" s="7">
        <f>vlookup(A57,'202405 MM (Do Not Delete)'!$A$1:$G$1000,7,false)</f>
        <v>229</v>
      </c>
      <c r="J57" s="22">
        <f t="shared" si="3"/>
        <v>79581697</v>
      </c>
      <c r="L57" s="19" t="str">
        <f>IFERROR(__xludf.DUMMYFUNCTION("if(REGEXMATCH(vlookup(B57,'Kings Ratings'!$A$2:$C$1000,3,false),""Fishing""),""Yes"","""")"),"Yes")</f>
        <v>Yes</v>
      </c>
      <c r="M57" s="19" t="str">
        <f>IFERROR(__xludf.DUMMYFUNCTION("if(REGEXMATCH(vlookup(B57,'Kings Ratings'!$A$2:$C$1000,3,false),""Crafting""),""Yes"","""")"),"")</f>
        <v/>
      </c>
      <c r="N57" s="19" t="str">
        <f>IFERROR(__xludf.DUMMYFUNCTION("if(REGEXMATCH(vlookup(B57,'Kings Ratings'!$A$2:$C$1000,3,false),""Exploring""),""Yes"","""")"),"")</f>
        <v/>
      </c>
      <c r="O57" s="19" t="str">
        <f>IFERROR(__xludf.DUMMYFUNCTION("if(REGEXMATCH(vlookup(B57,'Kings Ratings'!$A$2:$C$1000,3,false),""Farming""),""Yes"","""")"),"")</f>
        <v/>
      </c>
      <c r="P57" s="19" t="str">
        <f>IFERROR(__xludf.DUMMYFUNCTION("if(REGEXMATCH(vlookup(B57,'Kings Ratings'!$A$2:$C$1000,3,false),""Cooking""),""Yes"","""")"),"")</f>
        <v/>
      </c>
      <c r="Q57" s="19" t="str">
        <f>IFERROR(__xludf.DUMMYFUNCTION("if(REGEXMATCH(vlookup(B57,'Kings Ratings'!$A$2:$C$1000,3,false),""Event""),""Yes"","""")"),"")</f>
        <v/>
      </c>
    </row>
    <row r="58">
      <c r="A58" s="13">
        <v>579.0</v>
      </c>
      <c r="B58" s="14" t="s">
        <v>426</v>
      </c>
      <c r="C58" s="18" t="str">
        <f t="shared" si="1"/>
        <v>((Orcafish))</v>
      </c>
      <c r="D58" s="16">
        <v>32751.0</v>
      </c>
      <c r="E58" s="16">
        <v>25220.0</v>
      </c>
      <c r="F58" s="16">
        <v>10620.0</v>
      </c>
      <c r="G58" s="19">
        <f>VLOOKUP(B58,'Kings Ratings'!$A$2:$B$1000,2,false)</f>
        <v>1</v>
      </c>
      <c r="H58" s="13">
        <f t="shared" si="2"/>
        <v>0</v>
      </c>
      <c r="I58" s="7">
        <f>vlookup(A58,'202405 MM (Do Not Delete)'!$A$1:$G$1000,7,false)</f>
        <v>266</v>
      </c>
      <c r="J58" s="22">
        <f t="shared" si="3"/>
        <v>106484951</v>
      </c>
      <c r="L58" s="19" t="str">
        <f>IFERROR(__xludf.DUMMYFUNCTION("if(REGEXMATCH(vlookup(B58,'Kings Ratings'!$A$2:$C$1000,3,false),""Fishing""),""Yes"","""")"),"Yes")</f>
        <v>Yes</v>
      </c>
      <c r="M58" s="19" t="str">
        <f>IFERROR(__xludf.DUMMYFUNCTION("if(REGEXMATCH(vlookup(B58,'Kings Ratings'!$A$2:$C$1000,3,false),""Crafting""),""Yes"","""")"),"")</f>
        <v/>
      </c>
      <c r="N58" s="19" t="str">
        <f>IFERROR(__xludf.DUMMYFUNCTION("if(REGEXMATCH(vlookup(B58,'Kings Ratings'!$A$2:$C$1000,3,false),""Exploring""),""Yes"","""")"),"")</f>
        <v/>
      </c>
      <c r="O58" s="19" t="str">
        <f>IFERROR(__xludf.DUMMYFUNCTION("if(REGEXMATCH(vlookup(B58,'Kings Ratings'!$A$2:$C$1000,3,false),""Farming""),""Yes"","""")"),"")</f>
        <v/>
      </c>
      <c r="P58" s="19" t="str">
        <f>IFERROR(__xludf.DUMMYFUNCTION("if(REGEXMATCH(vlookup(B58,'Kings Ratings'!$A$2:$C$1000,3,false),""Cooking""),""Yes"","""")"),"")</f>
        <v/>
      </c>
      <c r="Q58" s="19" t="str">
        <f>IFERROR(__xludf.DUMMYFUNCTION("if(REGEXMATCH(vlookup(B58,'Kings Ratings'!$A$2:$C$1000,3,false),""Event""),""Yes"","""")"),"")</f>
        <v/>
      </c>
    </row>
    <row r="59">
      <c r="A59" s="13">
        <v>133.0</v>
      </c>
      <c r="B59" s="14" t="s">
        <v>103</v>
      </c>
      <c r="C59" s="18" t="str">
        <f t="shared" si="1"/>
        <v>((Blue Sea Bass))</v>
      </c>
      <c r="D59" s="16">
        <v>32618.0</v>
      </c>
      <c r="E59" s="16">
        <v>18049.0</v>
      </c>
      <c r="F59" s="16">
        <v>9339.0</v>
      </c>
      <c r="G59" s="19">
        <f>VLOOKUP(B59,'Kings Ratings'!$A$2:$B$1000,2,false)</f>
        <v>2</v>
      </c>
      <c r="H59" s="13">
        <f t="shared" si="2"/>
        <v>0</v>
      </c>
      <c r="I59" s="7">
        <f>vlookup(A59,'202405 MM (Do Not Delete)'!$A$1:$G$1000,7,false)</f>
        <v>224</v>
      </c>
      <c r="J59" s="22">
        <f t="shared" si="3"/>
        <v>93603108</v>
      </c>
      <c r="L59" s="19" t="str">
        <f>IFERROR(__xludf.DUMMYFUNCTION("if(REGEXMATCH(vlookup(B59,'Kings Ratings'!$A$2:$C$1000,3,false),""Fishing""),""Yes"","""")"),"Yes")</f>
        <v>Yes</v>
      </c>
      <c r="M59" s="19" t="str">
        <f>IFERROR(__xludf.DUMMYFUNCTION("if(REGEXMATCH(vlookup(B59,'Kings Ratings'!$A$2:$C$1000,3,false),""Crafting""),""Yes"","""")"),"")</f>
        <v/>
      </c>
      <c r="N59" s="19" t="str">
        <f>IFERROR(__xludf.DUMMYFUNCTION("if(REGEXMATCH(vlookup(B59,'Kings Ratings'!$A$2:$C$1000,3,false),""Exploring""),""Yes"","""")"),"")</f>
        <v/>
      </c>
      <c r="O59" s="19" t="str">
        <f>IFERROR(__xludf.DUMMYFUNCTION("if(REGEXMATCH(vlookup(B59,'Kings Ratings'!$A$2:$C$1000,3,false),""Farming""),""Yes"","""")"),"")</f>
        <v/>
      </c>
      <c r="P59" s="19" t="str">
        <f>IFERROR(__xludf.DUMMYFUNCTION("if(REGEXMATCH(vlookup(B59,'Kings Ratings'!$A$2:$C$1000,3,false),""Cooking""),""Yes"","""")"),"")</f>
        <v/>
      </c>
      <c r="Q59" s="19" t="str">
        <f>IFERROR(__xludf.DUMMYFUNCTION("if(REGEXMATCH(vlookup(B59,'Kings Ratings'!$A$2:$C$1000,3,false),""Event""),""Yes"","""")"),"")</f>
        <v/>
      </c>
    </row>
    <row r="60">
      <c r="A60" s="13">
        <v>578.0</v>
      </c>
      <c r="B60" s="14" t="s">
        <v>440</v>
      </c>
      <c r="C60" s="18" t="str">
        <f t="shared" si="1"/>
        <v>((Speckled Grouper))</v>
      </c>
      <c r="D60" s="16">
        <v>32389.0</v>
      </c>
      <c r="E60" s="16">
        <v>24796.0</v>
      </c>
      <c r="F60" s="16">
        <v>10305.0</v>
      </c>
      <c r="G60" s="19">
        <f>VLOOKUP(B60,'Kings Ratings'!$A$2:$B$1000,2,false)</f>
        <v>1</v>
      </c>
      <c r="H60" s="13">
        <f t="shared" si="2"/>
        <v>0</v>
      </c>
      <c r="I60" s="7">
        <f>vlookup(A60,'202405 MM (Do Not Delete)'!$A$1:$G$1000,7,false)</f>
        <v>268</v>
      </c>
      <c r="J60" s="22">
        <f t="shared" si="3"/>
        <v>103330349</v>
      </c>
      <c r="L60" s="19" t="str">
        <f>IFERROR(__xludf.DUMMYFUNCTION("if(REGEXMATCH(vlookup(B60,'Kings Ratings'!$A$2:$C$1000,3,false),""Fishing""),""Yes"","""")"),"Yes")</f>
        <v>Yes</v>
      </c>
      <c r="M60" s="19" t="str">
        <f>IFERROR(__xludf.DUMMYFUNCTION("if(REGEXMATCH(vlookup(B60,'Kings Ratings'!$A$2:$C$1000,3,false),""Crafting""),""Yes"","""")"),"")</f>
        <v/>
      </c>
      <c r="N60" s="19" t="str">
        <f>IFERROR(__xludf.DUMMYFUNCTION("if(REGEXMATCH(vlookup(B60,'Kings Ratings'!$A$2:$C$1000,3,false),""Exploring""),""Yes"","""")"),"")</f>
        <v/>
      </c>
      <c r="O60" s="19" t="str">
        <f>IFERROR(__xludf.DUMMYFUNCTION("if(REGEXMATCH(vlookup(B60,'Kings Ratings'!$A$2:$C$1000,3,false),""Farming""),""Yes"","""")"),"")</f>
        <v/>
      </c>
      <c r="P60" s="19" t="str">
        <f>IFERROR(__xludf.DUMMYFUNCTION("if(REGEXMATCH(vlookup(B60,'Kings Ratings'!$A$2:$C$1000,3,false),""Cooking""),""Yes"","""")"),"")</f>
        <v/>
      </c>
      <c r="Q60" s="19" t="str">
        <f>IFERROR(__xludf.DUMMYFUNCTION("if(REGEXMATCH(vlookup(B60,'Kings Ratings'!$A$2:$C$1000,3,false),""Event""),""Yes"","""")"),"")</f>
        <v/>
      </c>
    </row>
    <row r="61">
      <c r="A61" s="13">
        <v>90.0</v>
      </c>
      <c r="B61" s="14" t="s">
        <v>107</v>
      </c>
      <c r="C61" s="18" t="str">
        <f t="shared" si="1"/>
        <v>((Blue Shell))</v>
      </c>
      <c r="D61" s="16">
        <v>32063.0</v>
      </c>
      <c r="E61" s="16">
        <v>16832.0</v>
      </c>
      <c r="F61" s="16">
        <v>6867.0</v>
      </c>
      <c r="G61" s="19">
        <f>VLOOKUP(B61,'Kings Ratings'!$A$2:$B$1000,2,false)</f>
        <v>3</v>
      </c>
      <c r="H61" s="13">
        <f t="shared" si="2"/>
        <v>0</v>
      </c>
      <c r="I61" s="7">
        <f>vlookup(A61,'202405 MM (Do Not Delete)'!$A$1:$G$1000,7,false)</f>
        <v>235</v>
      </c>
      <c r="J61" s="22">
        <f t="shared" si="3"/>
        <v>68870383</v>
      </c>
      <c r="L61" s="19" t="str">
        <f>IFERROR(__xludf.DUMMYFUNCTION("if(REGEXMATCH(vlookup(B61,'Kings Ratings'!$A$2:$C$1000,3,false),""Fishing""),""Yes"","""")"),"Yes")</f>
        <v>Yes</v>
      </c>
      <c r="M61" s="19" t="str">
        <f>IFERROR(__xludf.DUMMYFUNCTION("if(REGEXMATCH(vlookup(B61,'Kings Ratings'!$A$2:$C$1000,3,false),""Crafting""),""Yes"","""")"),"")</f>
        <v/>
      </c>
      <c r="N61" s="19" t="str">
        <f>IFERROR(__xludf.DUMMYFUNCTION("if(REGEXMATCH(vlookup(B61,'Kings Ratings'!$A$2:$C$1000,3,false),""Exploring""),""Yes"","""")"),"")</f>
        <v/>
      </c>
      <c r="O61" s="19" t="str">
        <f>IFERROR(__xludf.DUMMYFUNCTION("if(REGEXMATCH(vlookup(B61,'Kings Ratings'!$A$2:$C$1000,3,false),""Farming""),""Yes"","""")"),"")</f>
        <v/>
      </c>
      <c r="P61" s="19" t="str">
        <f>IFERROR(__xludf.DUMMYFUNCTION("if(REGEXMATCH(vlookup(B61,'Kings Ratings'!$A$2:$C$1000,3,false),""Cooking""),""Yes"","""")"),"")</f>
        <v/>
      </c>
      <c r="Q61" s="19" t="str">
        <f>IFERROR(__xludf.DUMMYFUNCTION("if(REGEXMATCH(vlookup(B61,'Kings Ratings'!$A$2:$C$1000,3,false),""Event""),""Yes"","""")"),"")</f>
        <v/>
      </c>
    </row>
    <row r="62">
      <c r="A62" s="13">
        <v>317.0</v>
      </c>
      <c r="B62" s="14" t="s">
        <v>352</v>
      </c>
      <c r="C62" s="18" t="str">
        <f t="shared" si="1"/>
        <v>((Garnet))</v>
      </c>
      <c r="D62" s="16">
        <v>32053.0</v>
      </c>
      <c r="E62" s="16">
        <v>14094.0</v>
      </c>
      <c r="F62" s="16">
        <v>4315.0</v>
      </c>
      <c r="G62" s="19">
        <f>VLOOKUP(B62,'Kings Ratings'!$A$2:$B$1000,2,false)</f>
        <v>2</v>
      </c>
      <c r="H62" s="13">
        <f t="shared" si="2"/>
        <v>1</v>
      </c>
      <c r="I62" s="7">
        <f>vlookup(A62,'202405 MM (Do Not Delete)'!$A$1:$G$1000,7,false)</f>
        <v>247</v>
      </c>
      <c r="J62" s="22">
        <f t="shared" si="3"/>
        <v>43322993</v>
      </c>
      <c r="L62" s="19" t="str">
        <f>IFERROR(__xludf.DUMMYFUNCTION("if(REGEXMATCH(vlookup(B62,'Kings Ratings'!$A$2:$C$1000,3,false),""Fishing""),""Yes"","""")"),"")</f>
        <v/>
      </c>
      <c r="M62" s="19" t="str">
        <f>IFERROR(__xludf.DUMMYFUNCTION("if(REGEXMATCH(vlookup(B62,'Kings Ratings'!$A$2:$C$1000,3,false),""Crafting""),""Yes"","""")"),"Yes")</f>
        <v>Yes</v>
      </c>
      <c r="N62" s="19" t="str">
        <f>IFERROR(__xludf.DUMMYFUNCTION("if(REGEXMATCH(vlookup(B62,'Kings Ratings'!$A$2:$C$1000,3,false),""Exploring""),""Yes"","""")"),"")</f>
        <v/>
      </c>
      <c r="O62" s="19" t="str">
        <f>IFERROR(__xludf.DUMMYFUNCTION("if(REGEXMATCH(vlookup(B62,'Kings Ratings'!$A$2:$C$1000,3,false),""Farming""),""Yes"","""")"),"")</f>
        <v/>
      </c>
      <c r="P62" s="19" t="str">
        <f>IFERROR(__xludf.DUMMYFUNCTION("if(REGEXMATCH(vlookup(B62,'Kings Ratings'!$A$2:$C$1000,3,false),""Cooking""),""Yes"","""")"),"")</f>
        <v/>
      </c>
      <c r="Q62" s="19" t="str">
        <f>IFERROR(__xludf.DUMMYFUNCTION("if(REGEXMATCH(vlookup(B62,'Kings Ratings'!$A$2:$C$1000,3,false),""Event""),""Yes"","""")"),"")</f>
        <v/>
      </c>
    </row>
    <row r="63">
      <c r="A63" s="13">
        <v>99.0</v>
      </c>
      <c r="B63" s="14" t="s">
        <v>195</v>
      </c>
      <c r="C63" s="18" t="str">
        <f t="shared" si="1"/>
        <v>((Clownfish))</v>
      </c>
      <c r="D63" s="16">
        <v>31552.0</v>
      </c>
      <c r="E63" s="16">
        <v>18362.0</v>
      </c>
      <c r="F63" s="16">
        <v>8669.0</v>
      </c>
      <c r="G63" s="19">
        <f>VLOOKUP(B63,'Kings Ratings'!$A$2:$B$1000,2,false)</f>
        <v>2</v>
      </c>
      <c r="H63" s="13">
        <f t="shared" si="2"/>
        <v>0</v>
      </c>
      <c r="I63" s="7">
        <f>vlookup(A63,'202405 MM (Do Not Delete)'!$A$1:$G$1000,7,false)</f>
        <v>225</v>
      </c>
      <c r="J63" s="22">
        <f t="shared" si="3"/>
        <v>86905172</v>
      </c>
      <c r="L63" s="19" t="str">
        <f>IFERROR(__xludf.DUMMYFUNCTION("if(REGEXMATCH(vlookup(B63,'Kings Ratings'!$A$2:$C$1000,3,false),""Fishing""),""Yes"","""")"),"Yes")</f>
        <v>Yes</v>
      </c>
      <c r="M63" s="19" t="str">
        <f>IFERROR(__xludf.DUMMYFUNCTION("if(REGEXMATCH(vlookup(B63,'Kings Ratings'!$A$2:$C$1000,3,false),""Crafting""),""Yes"","""")"),"")</f>
        <v/>
      </c>
      <c r="N63" s="19" t="str">
        <f>IFERROR(__xludf.DUMMYFUNCTION("if(REGEXMATCH(vlookup(B63,'Kings Ratings'!$A$2:$C$1000,3,false),""Exploring""),""Yes"","""")"),"")</f>
        <v/>
      </c>
      <c r="O63" s="19" t="str">
        <f>IFERROR(__xludf.DUMMYFUNCTION("if(REGEXMATCH(vlookup(B63,'Kings Ratings'!$A$2:$C$1000,3,false),""Farming""),""Yes"","""")"),"")</f>
        <v/>
      </c>
      <c r="P63" s="19" t="str">
        <f>IFERROR(__xludf.DUMMYFUNCTION("if(REGEXMATCH(vlookup(B63,'Kings Ratings'!$A$2:$C$1000,3,false),""Cooking""),""Yes"","""")"),"")</f>
        <v/>
      </c>
      <c r="Q63" s="19" t="str">
        <f>IFERROR(__xludf.DUMMYFUNCTION("if(REGEXMATCH(vlookup(B63,'Kings Ratings'!$A$2:$C$1000,3,false),""Event""),""Yes"","""")"),"")</f>
        <v/>
      </c>
    </row>
    <row r="64">
      <c r="A64" s="13">
        <v>134.0</v>
      </c>
      <c r="B64" s="14" t="s">
        <v>458</v>
      </c>
      <c r="C64" s="18" t="str">
        <f t="shared" si="1"/>
        <v>((Stingray))</v>
      </c>
      <c r="D64" s="16">
        <v>31338.0</v>
      </c>
      <c r="E64" s="16">
        <v>17925.0</v>
      </c>
      <c r="F64" s="16">
        <v>8747.0</v>
      </c>
      <c r="G64" s="19">
        <f>VLOOKUP(B64,'Kings Ratings'!$A$2:$B$1000,2,false)</f>
        <v>2</v>
      </c>
      <c r="H64" s="13">
        <f t="shared" si="2"/>
        <v>0</v>
      </c>
      <c r="I64" s="7">
        <f>vlookup(A64,'202405 MM (Do Not Delete)'!$A$1:$G$1000,7,false)</f>
        <v>226</v>
      </c>
      <c r="J64" s="22">
        <f t="shared" si="3"/>
        <v>87680588</v>
      </c>
      <c r="L64" s="19" t="str">
        <f>IFERROR(__xludf.DUMMYFUNCTION("if(REGEXMATCH(vlookup(B64,'Kings Ratings'!$A$2:$C$1000,3,false),""Fishing""),""Yes"","""")"),"Yes")</f>
        <v>Yes</v>
      </c>
      <c r="M64" s="19" t="str">
        <f>IFERROR(__xludf.DUMMYFUNCTION("if(REGEXMATCH(vlookup(B64,'Kings Ratings'!$A$2:$C$1000,3,false),""Crafting""),""Yes"","""")"),"")</f>
        <v/>
      </c>
      <c r="N64" s="19" t="str">
        <f>IFERROR(__xludf.DUMMYFUNCTION("if(REGEXMATCH(vlookup(B64,'Kings Ratings'!$A$2:$C$1000,3,false),""Exploring""),""Yes"","""")"),"")</f>
        <v/>
      </c>
      <c r="O64" s="19" t="str">
        <f>IFERROR(__xludf.DUMMYFUNCTION("if(REGEXMATCH(vlookup(B64,'Kings Ratings'!$A$2:$C$1000,3,false),""Farming""),""Yes"","""")"),"")</f>
        <v/>
      </c>
      <c r="P64" s="19" t="str">
        <f>IFERROR(__xludf.DUMMYFUNCTION("if(REGEXMATCH(vlookup(B64,'Kings Ratings'!$A$2:$C$1000,3,false),""Cooking""),""Yes"","""")"),"")</f>
        <v/>
      </c>
      <c r="Q64" s="19" t="str">
        <f>IFERROR(__xludf.DUMMYFUNCTION("if(REGEXMATCH(vlookup(B64,'Kings Ratings'!$A$2:$C$1000,3,false),""Event""),""Yes"","""")"),"")</f>
        <v/>
      </c>
    </row>
    <row r="65">
      <c r="A65" s="13">
        <v>205.0</v>
      </c>
      <c r="B65" s="14" t="s">
        <v>465</v>
      </c>
      <c r="C65" s="18" t="str">
        <f t="shared" si="1"/>
        <v>((Red Starfish))</v>
      </c>
      <c r="D65" s="16">
        <v>30987.0</v>
      </c>
      <c r="E65" s="16">
        <v>18326.0</v>
      </c>
      <c r="F65" s="16">
        <v>8666.0</v>
      </c>
      <c r="G65" s="19">
        <f>VLOOKUP(B65,'Kings Ratings'!$A$2:$B$1000,2,false)</f>
        <v>2</v>
      </c>
      <c r="H65" s="13">
        <f t="shared" si="2"/>
        <v>0</v>
      </c>
      <c r="I65" s="7">
        <f>vlookup(A65,'202405 MM (Do Not Delete)'!$A$1:$G$1000,7,false)</f>
        <v>226</v>
      </c>
      <c r="J65" s="22">
        <f t="shared" si="3"/>
        <v>86874247</v>
      </c>
      <c r="L65" s="19" t="str">
        <f>IFERROR(__xludf.DUMMYFUNCTION("if(REGEXMATCH(vlookup(B65,'Kings Ratings'!$A$2:$C$1000,3,false),""Fishing""),""Yes"","""")"),"Yes")</f>
        <v>Yes</v>
      </c>
      <c r="M65" s="19" t="str">
        <f>IFERROR(__xludf.DUMMYFUNCTION("if(REGEXMATCH(vlookup(B65,'Kings Ratings'!$A$2:$C$1000,3,false),""Crafting""),""Yes"","""")"),"")</f>
        <v/>
      </c>
      <c r="N65" s="19" t="str">
        <f>IFERROR(__xludf.DUMMYFUNCTION("if(REGEXMATCH(vlookup(B65,'Kings Ratings'!$A$2:$C$1000,3,false),""Exploring""),""Yes"","""")"),"")</f>
        <v/>
      </c>
      <c r="O65" s="19" t="str">
        <f>IFERROR(__xludf.DUMMYFUNCTION("if(REGEXMATCH(vlookup(B65,'Kings Ratings'!$A$2:$C$1000,3,false),""Farming""),""Yes"","""")"),"")</f>
        <v/>
      </c>
      <c r="P65" s="19" t="str">
        <f>IFERROR(__xludf.DUMMYFUNCTION("if(REGEXMATCH(vlookup(B65,'Kings Ratings'!$A$2:$C$1000,3,false),""Cooking""),""Yes"","""")"),"")</f>
        <v/>
      </c>
      <c r="Q65" s="19" t="str">
        <f>IFERROR(__xludf.DUMMYFUNCTION("if(REGEXMATCH(vlookup(B65,'Kings Ratings'!$A$2:$C$1000,3,false),""Event""),""Yes"","""")"),"")</f>
        <v/>
      </c>
    </row>
    <row r="66">
      <c r="A66" s="13">
        <v>119.0</v>
      </c>
      <c r="B66" s="14" t="s">
        <v>472</v>
      </c>
      <c r="C66" s="18" t="str">
        <f t="shared" si="1"/>
        <v>((Jellyfish))</v>
      </c>
      <c r="D66" s="16">
        <v>30823.0</v>
      </c>
      <c r="E66" s="16">
        <v>17425.0</v>
      </c>
      <c r="F66" s="16">
        <v>7859.0</v>
      </c>
      <c r="G66" s="19">
        <f>VLOOKUP(B66,'Kings Ratings'!$A$2:$B$1000,2,false)</f>
        <v>2</v>
      </c>
      <c r="H66" s="13">
        <f t="shared" si="2"/>
        <v>0</v>
      </c>
      <c r="I66" s="7">
        <f>vlookup(A66,'202405 MM (Do Not Delete)'!$A$1:$G$1000,7,false)</f>
        <v>231</v>
      </c>
      <c r="J66" s="22">
        <f t="shared" si="3"/>
        <v>78795073</v>
      </c>
      <c r="L66" s="19" t="str">
        <f>IFERROR(__xludf.DUMMYFUNCTION("if(REGEXMATCH(vlookup(B66,'Kings Ratings'!$A$2:$C$1000,3,false),""Fishing""),""Yes"","""")"),"Yes")</f>
        <v>Yes</v>
      </c>
      <c r="M66" s="19" t="str">
        <f>IFERROR(__xludf.DUMMYFUNCTION("if(REGEXMATCH(vlookup(B66,'Kings Ratings'!$A$2:$C$1000,3,false),""Crafting""),""Yes"","""")"),"")</f>
        <v/>
      </c>
      <c r="N66" s="19" t="str">
        <f>IFERROR(__xludf.DUMMYFUNCTION("if(REGEXMATCH(vlookup(B66,'Kings Ratings'!$A$2:$C$1000,3,false),""Exploring""),""Yes"","""")"),"")</f>
        <v/>
      </c>
      <c r="O66" s="19" t="str">
        <f>IFERROR(__xludf.DUMMYFUNCTION("if(REGEXMATCH(vlookup(B66,'Kings Ratings'!$A$2:$C$1000,3,false),""Farming""),""Yes"","""")"),"")</f>
        <v/>
      </c>
      <c r="P66" s="19" t="str">
        <f>IFERROR(__xludf.DUMMYFUNCTION("if(REGEXMATCH(vlookup(B66,'Kings Ratings'!$A$2:$C$1000,3,false),""Cooking""),""Yes"","""")"),"")</f>
        <v/>
      </c>
      <c r="Q66" s="19" t="str">
        <f>IFERROR(__xludf.DUMMYFUNCTION("if(REGEXMATCH(vlookup(B66,'Kings Ratings'!$A$2:$C$1000,3,false),""Event""),""Yes"","""")"),"")</f>
        <v/>
      </c>
    </row>
    <row r="67">
      <c r="A67" s="13">
        <v>233.0</v>
      </c>
      <c r="B67" s="14" t="s">
        <v>479</v>
      </c>
      <c r="C67" s="18" t="str">
        <f t="shared" si="1"/>
        <v>((Redgill))</v>
      </c>
      <c r="D67" s="16">
        <v>30695.0</v>
      </c>
      <c r="E67" s="16">
        <v>17046.0</v>
      </c>
      <c r="F67" s="16">
        <v>6730.0</v>
      </c>
      <c r="G67" s="19">
        <f>VLOOKUP(B67,'Kings Ratings'!$A$2:$B$1000,2,false)</f>
        <v>1</v>
      </c>
      <c r="H67" s="13">
        <f t="shared" si="2"/>
        <v>0</v>
      </c>
      <c r="I67" s="7">
        <f>vlookup(A67,'202405 MM (Do Not Delete)'!$A$1:$G$1000,7,false)</f>
        <v>236</v>
      </c>
      <c r="J67" s="22">
        <f t="shared" si="3"/>
        <v>67501155</v>
      </c>
      <c r="L67" s="19" t="str">
        <f>IFERROR(__xludf.DUMMYFUNCTION("if(REGEXMATCH(vlookup(B67,'Kings Ratings'!$A$2:$C$1000,3,false),""Fishing""),""Yes"","""")"),"Yes")</f>
        <v>Yes</v>
      </c>
      <c r="M67" s="19" t="str">
        <f>IFERROR(__xludf.DUMMYFUNCTION("if(REGEXMATCH(vlookup(B67,'Kings Ratings'!$A$2:$C$1000,3,false),""Crafting""),""Yes"","""")"),"")</f>
        <v/>
      </c>
      <c r="N67" s="19" t="str">
        <f>IFERROR(__xludf.DUMMYFUNCTION("if(REGEXMATCH(vlookup(B67,'Kings Ratings'!$A$2:$C$1000,3,false),""Exploring""),""Yes"","""")"),"")</f>
        <v/>
      </c>
      <c r="O67" s="19" t="str">
        <f>IFERROR(__xludf.DUMMYFUNCTION("if(REGEXMATCH(vlookup(B67,'Kings Ratings'!$A$2:$C$1000,3,false),""Farming""),""Yes"","""")"),"")</f>
        <v/>
      </c>
      <c r="P67" s="19" t="str">
        <f>IFERROR(__xludf.DUMMYFUNCTION("if(REGEXMATCH(vlookup(B67,'Kings Ratings'!$A$2:$C$1000,3,false),""Cooking""),""Yes"","""")"),"")</f>
        <v/>
      </c>
      <c r="Q67" s="19" t="str">
        <f>IFERROR(__xludf.DUMMYFUNCTION("if(REGEXMATCH(vlookup(B67,'Kings Ratings'!$A$2:$C$1000,3,false),""Event""),""Yes"","""")"),"")</f>
        <v/>
      </c>
    </row>
    <row r="68">
      <c r="A68" s="13">
        <v>100.0</v>
      </c>
      <c r="B68" s="14" t="s">
        <v>487</v>
      </c>
      <c r="C68" s="18" t="str">
        <f t="shared" si="1"/>
        <v>((Pearl))</v>
      </c>
      <c r="D68" s="16">
        <v>30650.0</v>
      </c>
      <c r="E68" s="16">
        <v>18275.0</v>
      </c>
      <c r="F68" s="16">
        <v>8050.0</v>
      </c>
      <c r="G68" s="19">
        <f>VLOOKUP(B68,'Kings Ratings'!$A$2:$B$1000,2,false)</f>
        <v>1</v>
      </c>
      <c r="H68" s="13">
        <f t="shared" si="2"/>
        <v>0</v>
      </c>
      <c r="I68" s="7">
        <f>vlookup(A68,'202405 MM (Do Not Delete)'!$A$1:$G$1000,7,false)</f>
        <v>228</v>
      </c>
      <c r="J68" s="22">
        <f t="shared" si="3"/>
        <v>80713400</v>
      </c>
      <c r="L68" s="19" t="str">
        <f>IFERROR(__xludf.DUMMYFUNCTION("if(REGEXMATCH(vlookup(B68,'Kings Ratings'!$A$2:$C$1000,3,false),""Fishing""),""Yes"","""")"),"Yes")</f>
        <v>Yes</v>
      </c>
      <c r="M68" s="19" t="str">
        <f>IFERROR(__xludf.DUMMYFUNCTION("if(REGEXMATCH(vlookup(B68,'Kings Ratings'!$A$2:$C$1000,3,false),""Crafting""),""Yes"","""")"),"")</f>
        <v/>
      </c>
      <c r="N68" s="19" t="str">
        <f>IFERROR(__xludf.DUMMYFUNCTION("if(REGEXMATCH(vlookup(B68,'Kings Ratings'!$A$2:$C$1000,3,false),""Exploring""),""Yes"","""")"),"")</f>
        <v/>
      </c>
      <c r="O68" s="19" t="str">
        <f>IFERROR(__xludf.DUMMYFUNCTION("if(REGEXMATCH(vlookup(B68,'Kings Ratings'!$A$2:$C$1000,3,false),""Farming""),""Yes"","""")"),"")</f>
        <v/>
      </c>
      <c r="P68" s="19" t="str">
        <f>IFERROR(__xludf.DUMMYFUNCTION("if(REGEXMATCH(vlookup(B68,'Kings Ratings'!$A$2:$C$1000,3,false),""Cooking""),""Yes"","""")"),"")</f>
        <v/>
      </c>
      <c r="Q68" s="19" t="str">
        <f>IFERROR(__xludf.DUMMYFUNCTION("if(REGEXMATCH(vlookup(B68,'Kings Ratings'!$A$2:$C$1000,3,false),""Event""),""Yes"","""")"),"")</f>
        <v/>
      </c>
    </row>
    <row r="69">
      <c r="A69" s="13">
        <v>200.0</v>
      </c>
      <c r="B69" s="14" t="s">
        <v>109</v>
      </c>
      <c r="C69" s="18" t="str">
        <f t="shared" si="1"/>
        <v>((Blue Tiger Fish))</v>
      </c>
      <c r="D69" s="16">
        <v>29738.0</v>
      </c>
      <c r="E69" s="16">
        <v>17200.0</v>
      </c>
      <c r="F69" s="16">
        <v>7446.0</v>
      </c>
      <c r="G69" s="19">
        <f>VLOOKUP(B69,'Kings Ratings'!$A$2:$B$1000,2,false)</f>
        <v>2</v>
      </c>
      <c r="H69" s="13">
        <f t="shared" si="2"/>
        <v>0</v>
      </c>
      <c r="I69" s="7">
        <f>vlookup(A69,'202405 MM (Do Not Delete)'!$A$1:$G$1000,7,false)</f>
        <v>232</v>
      </c>
      <c r="J69" s="22">
        <f t="shared" si="3"/>
        <v>74661738</v>
      </c>
      <c r="L69" s="19" t="str">
        <f>IFERROR(__xludf.DUMMYFUNCTION("if(REGEXMATCH(vlookup(B69,'Kings Ratings'!$A$2:$C$1000,3,false),""Fishing""),""Yes"","""")"),"Yes")</f>
        <v>Yes</v>
      </c>
      <c r="M69" s="19" t="str">
        <f>IFERROR(__xludf.DUMMYFUNCTION("if(REGEXMATCH(vlookup(B69,'Kings Ratings'!$A$2:$C$1000,3,false),""Crafting""),""Yes"","""")"),"")</f>
        <v/>
      </c>
      <c r="N69" s="19" t="str">
        <f>IFERROR(__xludf.DUMMYFUNCTION("if(REGEXMATCH(vlookup(B69,'Kings Ratings'!$A$2:$C$1000,3,false),""Exploring""),""Yes"","""")"),"")</f>
        <v/>
      </c>
      <c r="O69" s="19" t="str">
        <f>IFERROR(__xludf.DUMMYFUNCTION("if(REGEXMATCH(vlookup(B69,'Kings Ratings'!$A$2:$C$1000,3,false),""Farming""),""Yes"","""")"),"")</f>
        <v/>
      </c>
      <c r="P69" s="19" t="str">
        <f>IFERROR(__xludf.DUMMYFUNCTION("if(REGEXMATCH(vlookup(B69,'Kings Ratings'!$A$2:$C$1000,3,false),""Cooking""),""Yes"","""")"),"")</f>
        <v/>
      </c>
      <c r="Q69" s="19" t="str">
        <f>IFERROR(__xludf.DUMMYFUNCTION("if(REGEXMATCH(vlookup(B69,'Kings Ratings'!$A$2:$C$1000,3,false),""Event""),""Yes"","""")"),"")</f>
        <v/>
      </c>
    </row>
    <row r="70">
      <c r="A70" s="13">
        <v>236.0</v>
      </c>
      <c r="B70" s="14" t="s">
        <v>441</v>
      </c>
      <c r="C70" s="18" t="str">
        <f t="shared" si="1"/>
        <v>((Hammer))</v>
      </c>
      <c r="D70" s="16">
        <v>28607.0</v>
      </c>
      <c r="E70" s="16">
        <v>12771.0</v>
      </c>
      <c r="F70" s="16">
        <v>2337.0</v>
      </c>
      <c r="G70" s="19">
        <f>VLOOKUP(B70,'Kings Ratings'!$A$2:$B$1000,2,false)</f>
        <v>1</v>
      </c>
      <c r="H70" s="13">
        <f t="shared" si="2"/>
        <v>1</v>
      </c>
      <c r="I70" s="7">
        <f>vlookup(A70,'202405 MM (Do Not Delete)'!$A$1:$G$1000,7,false)</f>
        <v>289</v>
      </c>
      <c r="J70" s="22">
        <f t="shared" si="3"/>
        <v>23526317</v>
      </c>
      <c r="L70" s="19" t="str">
        <f>IFERROR(__xludf.DUMMYFUNCTION("if(REGEXMATCH(vlookup(B70,'Kings Ratings'!$A$2:$C$1000,3,false),""Fishing""),""Yes"","""")"),"")</f>
        <v/>
      </c>
      <c r="M70" s="19" t="str">
        <f>IFERROR(__xludf.DUMMYFUNCTION("if(REGEXMATCH(vlookup(B70,'Kings Ratings'!$A$2:$C$1000,3,false),""Crafting""),""Yes"","""")"),"Yes")</f>
        <v>Yes</v>
      </c>
      <c r="N70" s="19" t="str">
        <f>IFERROR(__xludf.DUMMYFUNCTION("if(REGEXMATCH(vlookup(B70,'Kings Ratings'!$A$2:$C$1000,3,false),""Exploring""),""Yes"","""")"),"")</f>
        <v/>
      </c>
      <c r="O70" s="19" t="str">
        <f>IFERROR(__xludf.DUMMYFUNCTION("if(REGEXMATCH(vlookup(B70,'Kings Ratings'!$A$2:$C$1000,3,false),""Farming""),""Yes"","""")"),"")</f>
        <v/>
      </c>
      <c r="P70" s="19" t="str">
        <f>IFERROR(__xludf.DUMMYFUNCTION("if(REGEXMATCH(vlookup(B70,'Kings Ratings'!$A$2:$C$1000,3,false),""Cooking""),""Yes"","""")"),"")</f>
        <v/>
      </c>
      <c r="Q70" s="19" t="str">
        <f>IFERROR(__xludf.DUMMYFUNCTION("if(REGEXMATCH(vlookup(B70,'Kings Ratings'!$A$2:$C$1000,3,false),""Event""),""Yes"","""")"),"")</f>
        <v/>
      </c>
    </row>
    <row r="71">
      <c r="A71" s="13">
        <v>201.0</v>
      </c>
      <c r="B71" s="14" t="s">
        <v>326</v>
      </c>
      <c r="C71" s="18" t="str">
        <f t="shared" si="1"/>
        <v>((Fluorifish))</v>
      </c>
      <c r="D71" s="16">
        <v>28119.0</v>
      </c>
      <c r="E71" s="16">
        <v>16707.0</v>
      </c>
      <c r="F71" s="16">
        <v>6720.0</v>
      </c>
      <c r="G71" s="19">
        <f>VLOOKUP(B71,'Kings Ratings'!$A$2:$B$1000,2,false)</f>
        <v>3</v>
      </c>
      <c r="H71" s="13">
        <f t="shared" si="2"/>
        <v>0</v>
      </c>
      <c r="I71" s="7">
        <f>vlookup(A71,'202405 MM (Do Not Delete)'!$A$1:$G$1000,7,false)</f>
        <v>238</v>
      </c>
      <c r="J71" s="22">
        <f t="shared" si="3"/>
        <v>67395189</v>
      </c>
      <c r="L71" s="19" t="str">
        <f>IFERROR(__xludf.DUMMYFUNCTION("if(REGEXMATCH(vlookup(B71,'Kings Ratings'!$A$2:$C$1000,3,false),""Fishing""),""Yes"","""")"),"Yes")</f>
        <v>Yes</v>
      </c>
      <c r="M71" s="19" t="str">
        <f>IFERROR(__xludf.DUMMYFUNCTION("if(REGEXMATCH(vlookup(B71,'Kings Ratings'!$A$2:$C$1000,3,false),""Crafting""),""Yes"","""")"),"")</f>
        <v/>
      </c>
      <c r="N71" s="19" t="str">
        <f>IFERROR(__xludf.DUMMYFUNCTION("if(REGEXMATCH(vlookup(B71,'Kings Ratings'!$A$2:$C$1000,3,false),""Exploring""),""Yes"","""")"),"")</f>
        <v/>
      </c>
      <c r="O71" s="19" t="str">
        <f>IFERROR(__xludf.DUMMYFUNCTION("if(REGEXMATCH(vlookup(B71,'Kings Ratings'!$A$2:$C$1000,3,false),""Farming""),""Yes"","""")"),"")</f>
        <v/>
      </c>
      <c r="P71" s="19" t="str">
        <f>IFERROR(__xludf.DUMMYFUNCTION("if(REGEXMATCH(vlookup(B71,'Kings Ratings'!$A$2:$C$1000,3,false),""Cooking""),""Yes"","""")"),"")</f>
        <v/>
      </c>
      <c r="Q71" s="19" t="str">
        <f>IFERROR(__xludf.DUMMYFUNCTION("if(REGEXMATCH(vlookup(B71,'Kings Ratings'!$A$2:$C$1000,3,false),""Event""),""Yes"","""")"),"")</f>
        <v/>
      </c>
    </row>
    <row r="72">
      <c r="A72" s="13">
        <v>19.0</v>
      </c>
      <c r="B72" s="14" t="s">
        <v>177</v>
      </c>
      <c r="C72" s="18" t="str">
        <f t="shared" si="1"/>
        <v>((Carrot))</v>
      </c>
      <c r="D72" s="16">
        <v>28046.0</v>
      </c>
      <c r="E72" s="16">
        <v>10587.0</v>
      </c>
      <c r="F72" s="16">
        <v>2001.0</v>
      </c>
      <c r="G72" s="19">
        <f>VLOOKUP(B72,'Kings Ratings'!$A$2:$B$1000,2,false)</f>
        <v>3</v>
      </c>
      <c r="H72" s="13">
        <f t="shared" si="2"/>
        <v>1</v>
      </c>
      <c r="I72" s="7">
        <f>vlookup(A72,'202405 MM (Do Not Delete)'!$A$1:$G$1000,7,false)</f>
        <v>283</v>
      </c>
      <c r="J72" s="22">
        <f t="shared" si="3"/>
        <v>20143916</v>
      </c>
      <c r="L72" s="19" t="str">
        <f>IFERROR(__xludf.DUMMYFUNCTION("if(REGEXMATCH(vlookup(B72,'Kings Ratings'!$A$2:$C$1000,3,false),""Fishing""),""Yes"","""")"),"")</f>
        <v/>
      </c>
      <c r="M72" s="19" t="str">
        <f>IFERROR(__xludf.DUMMYFUNCTION("if(REGEXMATCH(vlookup(B72,'Kings Ratings'!$A$2:$C$1000,3,false),""Crafting""),""Yes"","""")"),"")</f>
        <v/>
      </c>
      <c r="N72" s="19" t="str">
        <f>IFERROR(__xludf.DUMMYFUNCTION("if(REGEXMATCH(vlookup(B72,'Kings Ratings'!$A$2:$C$1000,3,false),""Exploring""),""Yes"","""")"),"")</f>
        <v/>
      </c>
      <c r="O72" s="19" t="str">
        <f>IFERROR(__xludf.DUMMYFUNCTION("if(REGEXMATCH(vlookup(B72,'Kings Ratings'!$A$2:$C$1000,3,false),""Farming""),""Yes"","""")"),"Yes")</f>
        <v>Yes</v>
      </c>
      <c r="P72" s="19" t="str">
        <f>IFERROR(__xludf.DUMMYFUNCTION("if(REGEXMATCH(vlookup(B72,'Kings Ratings'!$A$2:$C$1000,3,false),""Cooking""),""Yes"","""")"),"")</f>
        <v/>
      </c>
      <c r="Q72" s="19" t="str">
        <f>IFERROR(__xludf.DUMMYFUNCTION("if(REGEXMATCH(vlookup(B72,'Kings Ratings'!$A$2:$C$1000,3,false),""Event""),""Yes"","""")"),"")</f>
        <v/>
      </c>
    </row>
    <row r="73">
      <c r="A73" s="13">
        <v>143.0</v>
      </c>
      <c r="B73" s="14" t="s">
        <v>252</v>
      </c>
      <c r="C73" s="18" t="str">
        <f t="shared" si="1"/>
        <v>((Emerald))</v>
      </c>
      <c r="D73" s="16">
        <v>27939.0</v>
      </c>
      <c r="E73" s="16">
        <v>15316.0</v>
      </c>
      <c r="F73" s="16">
        <v>5759.0</v>
      </c>
      <c r="G73" s="19">
        <f>VLOOKUP(B73,'Kings Ratings'!$A$2:$B$1000,2,false)</f>
        <v>1</v>
      </c>
      <c r="H73" s="13">
        <f t="shared" si="2"/>
        <v>1</v>
      </c>
      <c r="I73" s="7">
        <f>vlookup(A73,'202405 MM (Do Not Delete)'!$A$1:$G$1000,7,false)</f>
        <v>238</v>
      </c>
      <c r="J73" s="22">
        <f t="shared" si="3"/>
        <v>57771099</v>
      </c>
      <c r="L73" s="19" t="str">
        <f>IFERROR(__xludf.DUMMYFUNCTION("if(REGEXMATCH(vlookup(B73,'Kings Ratings'!$A$2:$C$1000,3,false),""Fishing""),""Yes"","""")"),"")</f>
        <v/>
      </c>
      <c r="M73" s="19" t="str">
        <f>IFERROR(__xludf.DUMMYFUNCTION("if(REGEXMATCH(vlookup(B73,'Kings Ratings'!$A$2:$C$1000,3,false),""Crafting""),""Yes"","""")"),"Yes")</f>
        <v>Yes</v>
      </c>
      <c r="N73" s="19" t="str">
        <f>IFERROR(__xludf.DUMMYFUNCTION("if(REGEXMATCH(vlookup(B73,'Kings Ratings'!$A$2:$C$1000,3,false),""Exploring""),""Yes"","""")"),"")</f>
        <v/>
      </c>
      <c r="O73" s="19" t="str">
        <f>IFERROR(__xludf.DUMMYFUNCTION("if(REGEXMATCH(vlookup(B73,'Kings Ratings'!$A$2:$C$1000,3,false),""Farming""),""Yes"","""")"),"")</f>
        <v/>
      </c>
      <c r="P73" s="19" t="str">
        <f>IFERROR(__xludf.DUMMYFUNCTION("if(REGEXMATCH(vlookup(B73,'Kings Ratings'!$A$2:$C$1000,3,false),""Cooking""),""Yes"","""")"),"")</f>
        <v/>
      </c>
      <c r="Q73" s="19" t="str">
        <f>IFERROR(__xludf.DUMMYFUNCTION("if(REGEXMATCH(vlookup(B73,'Kings Ratings'!$A$2:$C$1000,3,false),""Event""),""Yes"","""")"),"")</f>
        <v/>
      </c>
    </row>
    <row r="74">
      <c r="A74" s="13">
        <v>199.0</v>
      </c>
      <c r="B74" s="14" t="s">
        <v>372</v>
      </c>
      <c r="C74" s="18" t="str">
        <f t="shared" si="1"/>
        <v>((Globber))</v>
      </c>
      <c r="D74" s="16">
        <v>27932.0</v>
      </c>
      <c r="E74" s="16">
        <v>17339.0</v>
      </c>
      <c r="F74" s="16">
        <v>7981.0</v>
      </c>
      <c r="G74" s="19">
        <f>VLOOKUP(B74,'Kings Ratings'!$A$2:$B$1000,2,false)</f>
        <v>4</v>
      </c>
      <c r="H74" s="13">
        <f t="shared" si="2"/>
        <v>0</v>
      </c>
      <c r="I74" s="7">
        <f>vlookup(A74,'202405 MM (Do Not Delete)'!$A$1:$G$1000,7,false)</f>
        <v>244</v>
      </c>
      <c r="J74" s="22">
        <f t="shared" si="3"/>
        <v>80011322</v>
      </c>
      <c r="L74" s="19" t="str">
        <f>IFERROR(__xludf.DUMMYFUNCTION("if(REGEXMATCH(vlookup(B74,'Kings Ratings'!$A$2:$C$1000,3,false),""Fishing""),""Yes"","""")"),"Yes")</f>
        <v>Yes</v>
      </c>
      <c r="M74" s="19" t="str">
        <f>IFERROR(__xludf.DUMMYFUNCTION("if(REGEXMATCH(vlookup(B74,'Kings Ratings'!$A$2:$C$1000,3,false),""Crafting""),""Yes"","""")"),"")</f>
        <v/>
      </c>
      <c r="N74" s="19" t="str">
        <f>IFERROR(__xludf.DUMMYFUNCTION("if(REGEXMATCH(vlookup(B74,'Kings Ratings'!$A$2:$C$1000,3,false),""Exploring""),""Yes"","""")"),"")</f>
        <v/>
      </c>
      <c r="O74" s="19" t="str">
        <f>IFERROR(__xludf.DUMMYFUNCTION("if(REGEXMATCH(vlookup(B74,'Kings Ratings'!$A$2:$C$1000,3,false),""Farming""),""Yes"","""")"),"")</f>
        <v/>
      </c>
      <c r="P74" s="19" t="str">
        <f>IFERROR(__xludf.DUMMYFUNCTION("if(REGEXMATCH(vlookup(B74,'Kings Ratings'!$A$2:$C$1000,3,false),""Cooking""),""Yes"","""")"),"")</f>
        <v/>
      </c>
      <c r="Q74" s="19" t="str">
        <f>IFERROR(__xludf.DUMMYFUNCTION("if(REGEXMATCH(vlookup(B74,'Kings Ratings'!$A$2:$C$1000,3,false),""Event""),""Yes"","""")"),"")</f>
        <v/>
      </c>
    </row>
    <row r="75">
      <c r="A75" s="13">
        <v>130.0</v>
      </c>
      <c r="B75" s="14" t="s">
        <v>477</v>
      </c>
      <c r="C75" s="18" t="str">
        <f t="shared" si="1"/>
        <v>((Iron Cup))</v>
      </c>
      <c r="D75" s="16">
        <v>27793.0</v>
      </c>
      <c r="E75" s="16">
        <v>17761.0</v>
      </c>
      <c r="F75" s="16">
        <v>8356.0</v>
      </c>
      <c r="G75" s="19">
        <f>VLOOKUP(B75,'Kings Ratings'!$A$2:$B$1000,2,false)</f>
        <v>1</v>
      </c>
      <c r="H75" s="13">
        <f t="shared" si="2"/>
        <v>0</v>
      </c>
      <c r="I75" s="7">
        <f>vlookup(A75,'202405 MM (Do Not Delete)'!$A$1:$G$1000,7,false)</f>
        <v>227</v>
      </c>
      <c r="J75" s="22">
        <f t="shared" si="3"/>
        <v>83765403</v>
      </c>
      <c r="L75" s="19" t="str">
        <f>IFERROR(__xludf.DUMMYFUNCTION("if(REGEXMATCH(vlookup(B75,'Kings Ratings'!$A$2:$C$1000,3,false),""Fishing""),""Yes"","""")"),"")</f>
        <v/>
      </c>
      <c r="M75" s="19" t="str">
        <f>IFERROR(__xludf.DUMMYFUNCTION("if(REGEXMATCH(vlookup(B75,'Kings Ratings'!$A$2:$C$1000,3,false),""Crafting""),""Yes"","""")"),"Yes")</f>
        <v>Yes</v>
      </c>
      <c r="N75" s="19" t="str">
        <f>IFERROR(__xludf.DUMMYFUNCTION("if(REGEXMATCH(vlookup(B75,'Kings Ratings'!$A$2:$C$1000,3,false),""Exploring""),""Yes"","""")"),"")</f>
        <v/>
      </c>
      <c r="O75" s="19" t="str">
        <f>IFERROR(__xludf.DUMMYFUNCTION("if(REGEXMATCH(vlookup(B75,'Kings Ratings'!$A$2:$C$1000,3,false),""Farming""),""Yes"","""")"),"")</f>
        <v/>
      </c>
      <c r="P75" s="19" t="str">
        <f>IFERROR(__xludf.DUMMYFUNCTION("if(REGEXMATCH(vlookup(B75,'Kings Ratings'!$A$2:$C$1000,3,false),""Cooking""),""Yes"","""")"),"")</f>
        <v/>
      </c>
      <c r="Q75" s="19" t="str">
        <f>IFERROR(__xludf.DUMMYFUNCTION("if(REGEXMATCH(vlookup(B75,'Kings Ratings'!$A$2:$C$1000,3,false),""Event""),""Yes"","""")"),"")</f>
        <v/>
      </c>
    </row>
    <row r="76">
      <c r="A76" s="13">
        <v>114.0</v>
      </c>
      <c r="B76" s="14" t="s">
        <v>541</v>
      </c>
      <c r="C76" s="18" t="str">
        <f t="shared" si="1"/>
        <v>((Marlin))</v>
      </c>
      <c r="D76" s="16">
        <v>27473.0</v>
      </c>
      <c r="E76" s="16">
        <v>16255.0</v>
      </c>
      <c r="F76" s="16">
        <v>6277.0</v>
      </c>
      <c r="G76" s="19">
        <f>VLOOKUP(B76,'Kings Ratings'!$A$2:$B$1000,2,false)</f>
        <v>3</v>
      </c>
      <c r="H76" s="13">
        <f t="shared" si="2"/>
        <v>1</v>
      </c>
      <c r="I76" s="7">
        <f>vlookup(A76,'202405 MM (Do Not Delete)'!$A$1:$G$1000,7,false)</f>
        <v>240</v>
      </c>
      <c r="J76" s="22">
        <f t="shared" si="3"/>
        <v>62960023</v>
      </c>
      <c r="L76" s="19" t="str">
        <f>IFERROR(__xludf.DUMMYFUNCTION("if(REGEXMATCH(vlookup(B76,'Kings Ratings'!$A$2:$C$1000,3,false),""Fishing""),""Yes"","""")"),"Yes")</f>
        <v>Yes</v>
      </c>
      <c r="M76" s="19" t="str">
        <f>IFERROR(__xludf.DUMMYFUNCTION("if(REGEXMATCH(vlookup(B76,'Kings Ratings'!$A$2:$C$1000,3,false),""Crafting""),""Yes"","""")"),"")</f>
        <v/>
      </c>
      <c r="N76" s="19" t="str">
        <f>IFERROR(__xludf.DUMMYFUNCTION("if(REGEXMATCH(vlookup(B76,'Kings Ratings'!$A$2:$C$1000,3,false),""Exploring""),""Yes"","""")"),"")</f>
        <v/>
      </c>
      <c r="O76" s="19" t="str">
        <f>IFERROR(__xludf.DUMMYFUNCTION("if(REGEXMATCH(vlookup(B76,'Kings Ratings'!$A$2:$C$1000,3,false),""Farming""),""Yes"","""")"),"")</f>
        <v/>
      </c>
      <c r="P76" s="19" t="str">
        <f>IFERROR(__xludf.DUMMYFUNCTION("if(REGEXMATCH(vlookup(B76,'Kings Ratings'!$A$2:$C$1000,3,false),""Cooking""),""Yes"","""")"),"")</f>
        <v/>
      </c>
      <c r="Q76" s="19" t="str">
        <f>IFERROR(__xludf.DUMMYFUNCTION("if(REGEXMATCH(vlookup(B76,'Kings Ratings'!$A$2:$C$1000,3,false),""Event""),""Yes"","""")"),"")</f>
        <v/>
      </c>
    </row>
    <row r="77">
      <c r="A77" s="13">
        <v>316.0</v>
      </c>
      <c r="B77" s="14" t="s">
        <v>356</v>
      </c>
      <c r="C77" s="18" t="str">
        <f t="shared" si="1"/>
        <v>((Garnet Ring))</v>
      </c>
      <c r="D77" s="16">
        <v>27454.0</v>
      </c>
      <c r="E77" s="16">
        <v>12906.0</v>
      </c>
      <c r="F77" s="16">
        <v>3717.0</v>
      </c>
      <c r="G77" s="19">
        <f>VLOOKUP(B77,'Kings Ratings'!$A$2:$B$1000,2,false)</f>
        <v>3</v>
      </c>
      <c r="H77" s="13">
        <f t="shared" si="2"/>
        <v>1</v>
      </c>
      <c r="I77" s="7">
        <f>vlookup(A77,'202405 MM (Do Not Delete)'!$A$1:$G$1000,7,false)</f>
        <v>257</v>
      </c>
      <c r="J77" s="22">
        <f t="shared" si="3"/>
        <v>37326514</v>
      </c>
      <c r="L77" s="19" t="str">
        <f>IFERROR(__xludf.DUMMYFUNCTION("if(REGEXMATCH(vlookup(B77,'Kings Ratings'!$A$2:$C$1000,3,false),""Fishing""),""Yes"","""")"),"")</f>
        <v/>
      </c>
      <c r="M77" s="19" t="str">
        <f>IFERROR(__xludf.DUMMYFUNCTION("if(REGEXMATCH(vlookup(B77,'Kings Ratings'!$A$2:$C$1000,3,false),""Crafting""),""Yes"","""")"),"Yes")</f>
        <v>Yes</v>
      </c>
      <c r="N77" s="19" t="str">
        <f>IFERROR(__xludf.DUMMYFUNCTION("if(REGEXMATCH(vlookup(B77,'Kings Ratings'!$A$2:$C$1000,3,false),""Exploring""),""Yes"","""")"),"")</f>
        <v/>
      </c>
      <c r="O77" s="19" t="str">
        <f>IFERROR(__xludf.DUMMYFUNCTION("if(REGEXMATCH(vlookup(B77,'Kings Ratings'!$A$2:$C$1000,3,false),""Farming""),""Yes"","""")"),"")</f>
        <v/>
      </c>
      <c r="P77" s="19" t="str">
        <f>IFERROR(__xludf.DUMMYFUNCTION("if(REGEXMATCH(vlookup(B77,'Kings Ratings'!$A$2:$C$1000,3,false),""Cooking""),""Yes"","""")"),"")</f>
        <v/>
      </c>
      <c r="Q77" s="19" t="str">
        <f>IFERROR(__xludf.DUMMYFUNCTION("if(REGEXMATCH(vlookup(B77,'Kings Ratings'!$A$2:$C$1000,3,false),""Event""),""Yes"","""")"),"")</f>
        <v/>
      </c>
    </row>
    <row r="78">
      <c r="A78" s="13">
        <v>115.0</v>
      </c>
      <c r="B78" s="14" t="s">
        <v>555</v>
      </c>
      <c r="C78" s="18" t="str">
        <f t="shared" si="1"/>
        <v>((Puffer))</v>
      </c>
      <c r="D78" s="16">
        <v>27399.0</v>
      </c>
      <c r="E78" s="16">
        <v>16085.0</v>
      </c>
      <c r="F78" s="16">
        <v>6332.0</v>
      </c>
      <c r="G78" s="19">
        <f>VLOOKUP(B78,'Kings Ratings'!$A$2:$B$1000,2,false)</f>
        <v>3</v>
      </c>
      <c r="H78" s="13">
        <f t="shared" si="2"/>
        <v>1</v>
      </c>
      <c r="I78" s="7">
        <f>vlookup(A78,'202405 MM (Do Not Delete)'!$A$1:$G$1000,7,false)</f>
        <v>237</v>
      </c>
      <c r="J78" s="22">
        <f t="shared" si="3"/>
        <v>63508249</v>
      </c>
      <c r="L78" s="19" t="str">
        <f>IFERROR(__xludf.DUMMYFUNCTION("if(REGEXMATCH(vlookup(B78,'Kings Ratings'!$A$2:$C$1000,3,false),""Fishing""),""Yes"","""")"),"Yes")</f>
        <v>Yes</v>
      </c>
      <c r="M78" s="19" t="str">
        <f>IFERROR(__xludf.DUMMYFUNCTION("if(REGEXMATCH(vlookup(B78,'Kings Ratings'!$A$2:$C$1000,3,false),""Crafting""),""Yes"","""")"),"")</f>
        <v/>
      </c>
      <c r="N78" s="19" t="str">
        <f>IFERROR(__xludf.DUMMYFUNCTION("if(REGEXMATCH(vlookup(B78,'Kings Ratings'!$A$2:$C$1000,3,false),""Exploring""),""Yes"","""")"),"")</f>
        <v/>
      </c>
      <c r="O78" s="19" t="str">
        <f>IFERROR(__xludf.DUMMYFUNCTION("if(REGEXMATCH(vlookup(B78,'Kings Ratings'!$A$2:$C$1000,3,false),""Farming""),""Yes"","""")"),"")</f>
        <v/>
      </c>
      <c r="P78" s="19" t="str">
        <f>IFERROR(__xludf.DUMMYFUNCTION("if(REGEXMATCH(vlookup(B78,'Kings Ratings'!$A$2:$C$1000,3,false),""Cooking""),""Yes"","""")"),"")</f>
        <v/>
      </c>
      <c r="Q78" s="19" t="str">
        <f>IFERROR(__xludf.DUMMYFUNCTION("if(REGEXMATCH(vlookup(B78,'Kings Ratings'!$A$2:$C$1000,3,false),""Event""),""Yes"","""")"),"")</f>
        <v/>
      </c>
    </row>
    <row r="79">
      <c r="A79" s="13">
        <v>89.0</v>
      </c>
      <c r="B79" s="14" t="s">
        <v>73</v>
      </c>
      <c r="C79" s="18" t="str">
        <f t="shared" si="1"/>
        <v>((Blue Catfish))</v>
      </c>
      <c r="D79" s="16">
        <v>27394.0</v>
      </c>
      <c r="E79" s="16">
        <v>17452.0</v>
      </c>
      <c r="F79" s="16">
        <v>8274.0</v>
      </c>
      <c r="G79" s="19">
        <f>VLOOKUP(B79,'Kings Ratings'!$A$2:$B$1000,2,false)</f>
        <v>3</v>
      </c>
      <c r="H79" s="13">
        <f t="shared" si="2"/>
        <v>0</v>
      </c>
      <c r="I79" s="7">
        <f>vlookup(A79,'202405 MM (Do Not Delete)'!$A$1:$G$1000,7,false)</f>
        <v>245</v>
      </c>
      <c r="J79" s="22">
        <f t="shared" si="3"/>
        <v>82941914</v>
      </c>
      <c r="L79" s="19" t="str">
        <f>IFERROR(__xludf.DUMMYFUNCTION("if(REGEXMATCH(vlookup(B79,'Kings Ratings'!$A$2:$C$1000,3,false),""Fishing""),""Yes"","""")"),"Yes")</f>
        <v>Yes</v>
      </c>
      <c r="M79" s="19" t="str">
        <f>IFERROR(__xludf.DUMMYFUNCTION("if(REGEXMATCH(vlookup(B79,'Kings Ratings'!$A$2:$C$1000,3,false),""Crafting""),""Yes"","""")"),"")</f>
        <v/>
      </c>
      <c r="N79" s="19" t="str">
        <f>IFERROR(__xludf.DUMMYFUNCTION("if(REGEXMATCH(vlookup(B79,'Kings Ratings'!$A$2:$C$1000,3,false),""Exploring""),""Yes"","""")"),"")</f>
        <v/>
      </c>
      <c r="O79" s="19" t="str">
        <f>IFERROR(__xludf.DUMMYFUNCTION("if(REGEXMATCH(vlookup(B79,'Kings Ratings'!$A$2:$C$1000,3,false),""Farming""),""Yes"","""")"),"")</f>
        <v/>
      </c>
      <c r="P79" s="19" t="str">
        <f>IFERROR(__xludf.DUMMYFUNCTION("if(REGEXMATCH(vlookup(B79,'Kings Ratings'!$A$2:$C$1000,3,false),""Cooking""),""Yes"","""")"),"")</f>
        <v/>
      </c>
      <c r="Q79" s="19" t="str">
        <f>IFERROR(__xludf.DUMMYFUNCTION("if(REGEXMATCH(vlookup(B79,'Kings Ratings'!$A$2:$C$1000,3,false),""Event""),""Yes"","""")"),"")</f>
        <v/>
      </c>
    </row>
    <row r="80">
      <c r="A80" s="13">
        <v>203.0</v>
      </c>
      <c r="B80" s="14" t="s">
        <v>422</v>
      </c>
      <c r="C80" s="18" t="str">
        <f t="shared" si="1"/>
        <v>((Green Dye))</v>
      </c>
      <c r="D80" s="16">
        <v>27175.0</v>
      </c>
      <c r="E80" s="16">
        <v>12070.0</v>
      </c>
      <c r="F80" s="16">
        <v>2590.0</v>
      </c>
      <c r="G80" s="19">
        <f>VLOOKUP(B80,'Kings Ratings'!$A$2:$B$1000,2,false)</f>
        <v>2</v>
      </c>
      <c r="H80" s="13">
        <f t="shared" si="2"/>
        <v>1</v>
      </c>
      <c r="I80" s="7">
        <f>vlookup(A80,'202405 MM (Do Not Delete)'!$A$1:$G$1000,7,false)</f>
        <v>280</v>
      </c>
      <c r="J80" s="22">
        <f t="shared" si="3"/>
        <v>26047875</v>
      </c>
      <c r="L80" s="19" t="str">
        <f>IFERROR(__xludf.DUMMYFUNCTION("if(REGEXMATCH(vlookup(B80,'Kings Ratings'!$A$2:$C$1000,3,false),""Fishing""),""Yes"","""")"),"")</f>
        <v/>
      </c>
      <c r="M80" s="19" t="str">
        <f>IFERROR(__xludf.DUMMYFUNCTION("if(REGEXMATCH(vlookup(B80,'Kings Ratings'!$A$2:$C$1000,3,false),""Crafting""),""Yes"","""")"),"Yes")</f>
        <v>Yes</v>
      </c>
      <c r="N80" s="19" t="str">
        <f>IFERROR(__xludf.DUMMYFUNCTION("if(REGEXMATCH(vlookup(B80,'Kings Ratings'!$A$2:$C$1000,3,false),""Exploring""),""Yes"","""")"),"")</f>
        <v/>
      </c>
      <c r="O80" s="19" t="str">
        <f>IFERROR(__xludf.DUMMYFUNCTION("if(REGEXMATCH(vlookup(B80,'Kings Ratings'!$A$2:$C$1000,3,false),""Farming""),""Yes"","""")"),"")</f>
        <v/>
      </c>
      <c r="P80" s="19" t="str">
        <f>IFERROR(__xludf.DUMMYFUNCTION("if(REGEXMATCH(vlookup(B80,'Kings Ratings'!$A$2:$C$1000,3,false),""Cooking""),""Yes"","""")"),"")</f>
        <v/>
      </c>
      <c r="Q80" s="19" t="str">
        <f>IFERROR(__xludf.DUMMYFUNCTION("if(REGEXMATCH(vlookup(B80,'Kings Ratings'!$A$2:$C$1000,3,false),""Event""),""Yes"","""")"),"")</f>
        <v/>
      </c>
    </row>
    <row r="81">
      <c r="A81" s="13">
        <v>45.0</v>
      </c>
      <c r="B81" s="14" t="s">
        <v>303</v>
      </c>
      <c r="C81" s="18" t="str">
        <f t="shared" si="1"/>
        <v>((Fish Bones))</v>
      </c>
      <c r="D81" s="16">
        <v>27087.0</v>
      </c>
      <c r="E81" s="16">
        <v>14110.0</v>
      </c>
      <c r="F81" s="16">
        <v>5404.0</v>
      </c>
      <c r="G81" s="19">
        <f>VLOOKUP(B81,'Kings Ratings'!$A$2:$B$1000,2,false)</f>
        <v>4</v>
      </c>
      <c r="H81" s="13">
        <f t="shared" si="2"/>
        <v>1</v>
      </c>
      <c r="I81" s="7">
        <f>vlookup(A81,'202405 MM (Do Not Delete)'!$A$1:$G$1000,7,false)</f>
        <v>270</v>
      </c>
      <c r="J81" s="22">
        <f t="shared" si="3"/>
        <v>54208187</v>
      </c>
      <c r="L81" s="19" t="str">
        <f>IFERROR(__xludf.DUMMYFUNCTION("if(REGEXMATCH(vlookup(B81,'Kings Ratings'!$A$2:$C$1000,3,false),""Fishing""),""Yes"","""")"),"Yes")</f>
        <v>Yes</v>
      </c>
      <c r="M81" s="19" t="str">
        <f>IFERROR(__xludf.DUMMYFUNCTION("if(REGEXMATCH(vlookup(B81,'Kings Ratings'!$A$2:$C$1000,3,false),""Crafting""),""Yes"","""")"),"")</f>
        <v/>
      </c>
      <c r="N81" s="19" t="str">
        <f>IFERROR(__xludf.DUMMYFUNCTION("if(REGEXMATCH(vlookup(B81,'Kings Ratings'!$A$2:$C$1000,3,false),""Exploring""),""Yes"","""")"),"")</f>
        <v/>
      </c>
      <c r="O81" s="19" t="str">
        <f>IFERROR(__xludf.DUMMYFUNCTION("if(REGEXMATCH(vlookup(B81,'Kings Ratings'!$A$2:$C$1000,3,false),""Farming""),""Yes"","""")"),"")</f>
        <v/>
      </c>
      <c r="P81" s="19" t="str">
        <f>IFERROR(__xludf.DUMMYFUNCTION("if(REGEXMATCH(vlookup(B81,'Kings Ratings'!$A$2:$C$1000,3,false),""Cooking""),""Yes"","""")"),"")</f>
        <v/>
      </c>
      <c r="Q81" s="19" t="str">
        <f>IFERROR(__xludf.DUMMYFUNCTION("if(REGEXMATCH(vlookup(B81,'Kings Ratings'!$A$2:$C$1000,3,false),""Event""),""Yes"","""")"),"")</f>
        <v/>
      </c>
    </row>
    <row r="82">
      <c r="A82" s="13">
        <v>132.0</v>
      </c>
      <c r="B82" s="14" t="s">
        <v>173</v>
      </c>
      <c r="C82" s="18" t="str">
        <f t="shared" si="1"/>
        <v>((Carp))</v>
      </c>
      <c r="D82" s="16">
        <v>26904.0</v>
      </c>
      <c r="E82" s="16">
        <v>14482.0</v>
      </c>
      <c r="F82" s="16">
        <v>5515.0</v>
      </c>
      <c r="G82" s="19">
        <f>VLOOKUP(B82,'Kings Ratings'!$A$2:$B$1000,2,false)</f>
        <v>3</v>
      </c>
      <c r="H82" s="13">
        <f t="shared" si="2"/>
        <v>1</v>
      </c>
      <c r="I82" s="7">
        <f>vlookup(A82,'202405 MM (Do Not Delete)'!$A$1:$G$1000,7,false)</f>
        <v>245</v>
      </c>
      <c r="J82" s="22">
        <f t="shared" si="3"/>
        <v>55321724</v>
      </c>
      <c r="L82" s="19" t="str">
        <f>IFERROR(__xludf.DUMMYFUNCTION("if(REGEXMATCH(vlookup(B82,'Kings Ratings'!$A$2:$C$1000,3,false),""Fishing""),""Yes"","""")"),"Yes")</f>
        <v>Yes</v>
      </c>
      <c r="M82" s="19" t="str">
        <f>IFERROR(__xludf.DUMMYFUNCTION("if(REGEXMATCH(vlookup(B82,'Kings Ratings'!$A$2:$C$1000,3,false),""Crafting""),""Yes"","""")"),"")</f>
        <v/>
      </c>
      <c r="N82" s="19" t="str">
        <f>IFERROR(__xludf.DUMMYFUNCTION("if(REGEXMATCH(vlookup(B82,'Kings Ratings'!$A$2:$C$1000,3,false),""Exploring""),""Yes"","""")"),"")</f>
        <v/>
      </c>
      <c r="O82" s="19" t="str">
        <f>IFERROR(__xludf.DUMMYFUNCTION("if(REGEXMATCH(vlookup(B82,'Kings Ratings'!$A$2:$C$1000,3,false),""Farming""),""Yes"","""")"),"")</f>
        <v/>
      </c>
      <c r="P82" s="19" t="str">
        <f>IFERROR(__xludf.DUMMYFUNCTION("if(REGEXMATCH(vlookup(B82,'Kings Ratings'!$A$2:$C$1000,3,false),""Cooking""),""Yes"","""")"),"")</f>
        <v/>
      </c>
      <c r="Q82" s="19" t="str">
        <f>IFERROR(__xludf.DUMMYFUNCTION("if(REGEXMATCH(vlookup(B82,'Kings Ratings'!$A$2:$C$1000,3,false),""Event""),""Yes"","""")"),"")</f>
        <v/>
      </c>
    </row>
    <row r="83">
      <c r="A83" s="13">
        <v>46.0</v>
      </c>
      <c r="B83" s="14" t="s">
        <v>448</v>
      </c>
      <c r="C83" s="18" t="str">
        <f t="shared" si="1"/>
        <v>((Hops))</v>
      </c>
      <c r="D83" s="16">
        <v>26886.0</v>
      </c>
      <c r="E83" s="16">
        <v>2348.0</v>
      </c>
      <c r="F83" s="16">
        <v>14.0</v>
      </c>
      <c r="G83" s="19">
        <f>VLOOKUP(B83,'Kings Ratings'!$A$2:$B$1000,2,false)</f>
        <v>8</v>
      </c>
      <c r="H83" s="13">
        <f t="shared" si="2"/>
        <v>5</v>
      </c>
      <c r="I83" s="7" t="str">
        <f>vlookup(A83,'202405 MM (Do Not Delete)'!$A$1:$G$1000,7,false)</f>
        <v/>
      </c>
      <c r="J83" s="22">
        <f t="shared" si="3"/>
        <v>190366</v>
      </c>
      <c r="L83" s="19" t="str">
        <f>IFERROR(__xludf.DUMMYFUNCTION("if(REGEXMATCH(vlookup(B83,'Kings Ratings'!$A$2:$C$1000,3,false),""Fishing""),""Yes"","""")"),"")</f>
        <v/>
      </c>
      <c r="M83" s="19" t="str">
        <f>IFERROR(__xludf.DUMMYFUNCTION("if(REGEXMATCH(vlookup(B83,'Kings Ratings'!$A$2:$C$1000,3,false),""Crafting""),""Yes"","""")"),"")</f>
        <v/>
      </c>
      <c r="N83" s="19" t="str">
        <f>IFERROR(__xludf.DUMMYFUNCTION("if(REGEXMATCH(vlookup(B83,'Kings Ratings'!$A$2:$C$1000,3,false),""Exploring""),""Yes"","""")"),"")</f>
        <v/>
      </c>
      <c r="O83" s="19" t="str">
        <f>IFERROR(__xludf.DUMMYFUNCTION("if(REGEXMATCH(vlookup(B83,'Kings Ratings'!$A$2:$C$1000,3,false),""Farming""),""Yes"","""")"),"Yes")</f>
        <v>Yes</v>
      </c>
      <c r="P83" s="19" t="str">
        <f>IFERROR(__xludf.DUMMYFUNCTION("if(REGEXMATCH(vlookup(B83,'Kings Ratings'!$A$2:$C$1000,3,false),""Cooking""),""Yes"","""")"),"")</f>
        <v/>
      </c>
      <c r="Q83" s="19" t="str">
        <f>IFERROR(__xludf.DUMMYFUNCTION("if(REGEXMATCH(vlookup(B83,'Kings Ratings'!$A$2:$C$1000,3,false),""Event""),""Yes"","""")"),"")</f>
        <v/>
      </c>
    </row>
    <row r="84">
      <c r="A84" s="13">
        <v>427.0</v>
      </c>
      <c r="B84" s="14" t="s">
        <v>590</v>
      </c>
      <c r="C84" s="18" t="str">
        <f t="shared" si="1"/>
        <v>((Yarn))</v>
      </c>
      <c r="D84" s="16">
        <v>26874.0</v>
      </c>
      <c r="E84" s="16">
        <v>15173.0</v>
      </c>
      <c r="F84" s="16">
        <v>6704.0</v>
      </c>
      <c r="G84" s="19">
        <f>VLOOKUP(B84,'Kings Ratings'!$A$2:$B$1000,2,false)</f>
        <v>1</v>
      </c>
      <c r="H84" s="13">
        <f t="shared" si="2"/>
        <v>0</v>
      </c>
      <c r="I84" s="7">
        <f>vlookup(A84,'202405 MM (Do Not Delete)'!$A$1:$G$1000,7,false)</f>
        <v>236</v>
      </c>
      <c r="J84" s="22">
        <f t="shared" si="3"/>
        <v>67218604</v>
      </c>
      <c r="L84" s="19" t="str">
        <f>IFERROR(__xludf.DUMMYFUNCTION("if(REGEXMATCH(vlookup(B84,'Kings Ratings'!$A$2:$C$1000,3,false),""Fishing""),""Yes"","""")"),"")</f>
        <v/>
      </c>
      <c r="M84" s="19" t="str">
        <f>IFERROR(__xludf.DUMMYFUNCTION("if(REGEXMATCH(vlookup(B84,'Kings Ratings'!$A$2:$C$1000,3,false),""Crafting""),""Yes"","""")"),"Yes")</f>
        <v>Yes</v>
      </c>
      <c r="N84" s="19" t="str">
        <f>IFERROR(__xludf.DUMMYFUNCTION("if(REGEXMATCH(vlookup(B84,'Kings Ratings'!$A$2:$C$1000,3,false),""Exploring""),""Yes"","""")"),"")</f>
        <v/>
      </c>
      <c r="O84" s="19" t="str">
        <f>IFERROR(__xludf.DUMMYFUNCTION("if(REGEXMATCH(vlookup(B84,'Kings Ratings'!$A$2:$C$1000,3,false),""Farming""),""Yes"","""")"),"")</f>
        <v/>
      </c>
      <c r="P84" s="19" t="str">
        <f>IFERROR(__xludf.DUMMYFUNCTION("if(REGEXMATCH(vlookup(B84,'Kings Ratings'!$A$2:$C$1000,3,false),""Cooking""),""Yes"","""")"),"")</f>
        <v/>
      </c>
      <c r="Q84" s="19" t="str">
        <f>IFERROR(__xludf.DUMMYFUNCTION("if(REGEXMATCH(vlookup(B84,'Kings Ratings'!$A$2:$C$1000,3,false),""Event""),""Yes"","""")"),"")</f>
        <v/>
      </c>
    </row>
    <row r="85">
      <c r="A85" s="13">
        <v>248.0</v>
      </c>
      <c r="B85" s="14" t="s">
        <v>596</v>
      </c>
      <c r="C85" s="18" t="str">
        <f t="shared" si="1"/>
        <v>((Shimmer Topaz))</v>
      </c>
      <c r="D85" s="16">
        <v>26859.0</v>
      </c>
      <c r="E85" s="16">
        <v>14286.0</v>
      </c>
      <c r="F85" s="16">
        <v>4567.0</v>
      </c>
      <c r="G85" s="19">
        <f>VLOOKUP(B85,'Kings Ratings'!$A$2:$B$1000,2,false)</f>
        <v>1</v>
      </c>
      <c r="H85" s="13">
        <f t="shared" si="2"/>
        <v>1</v>
      </c>
      <c r="I85" s="7">
        <f>vlookup(A85,'202405 MM (Do Not Delete)'!$A$1:$G$1000,7,false)</f>
        <v>246</v>
      </c>
      <c r="J85" s="22">
        <f t="shared" si="3"/>
        <v>45839719</v>
      </c>
      <c r="L85" s="19" t="str">
        <f>IFERROR(__xludf.DUMMYFUNCTION("if(REGEXMATCH(vlookup(B85,'Kings Ratings'!$A$2:$C$1000,3,false),""Fishing""),""Yes"","""")"),"")</f>
        <v/>
      </c>
      <c r="M85" s="19" t="str">
        <f>IFERROR(__xludf.DUMMYFUNCTION("if(REGEXMATCH(vlookup(B85,'Kings Ratings'!$A$2:$C$1000,3,false),""Crafting""),""Yes"","""")"),"Yes")</f>
        <v>Yes</v>
      </c>
      <c r="N85" s="19" t="str">
        <f>IFERROR(__xludf.DUMMYFUNCTION("if(REGEXMATCH(vlookup(B85,'Kings Ratings'!$A$2:$C$1000,3,false),""Exploring""),""Yes"","""")"),"")</f>
        <v/>
      </c>
      <c r="O85" s="19" t="str">
        <f>IFERROR(__xludf.DUMMYFUNCTION("if(REGEXMATCH(vlookup(B85,'Kings Ratings'!$A$2:$C$1000,3,false),""Farming""),""Yes"","""")"),"")</f>
        <v/>
      </c>
      <c r="P85" s="19" t="str">
        <f>IFERROR(__xludf.DUMMYFUNCTION("if(REGEXMATCH(vlookup(B85,'Kings Ratings'!$A$2:$C$1000,3,false),""Cooking""),""Yes"","""")"),"")</f>
        <v/>
      </c>
      <c r="Q85" s="19" t="str">
        <f>IFERROR(__xludf.DUMMYFUNCTION("if(REGEXMATCH(vlookup(B85,'Kings Ratings'!$A$2:$C$1000,3,false),""Event""),""Yes"","""")"),"")</f>
        <v/>
      </c>
    </row>
    <row r="86">
      <c r="A86" s="13">
        <v>94.0</v>
      </c>
      <c r="B86" s="14" t="s">
        <v>600</v>
      </c>
      <c r="C86" s="18" t="str">
        <f t="shared" si="1"/>
        <v>((Ruby))</v>
      </c>
      <c r="D86" s="16">
        <v>26798.0</v>
      </c>
      <c r="E86" s="16">
        <v>15137.0</v>
      </c>
      <c r="F86" s="16">
        <v>5171.0</v>
      </c>
      <c r="G86" s="19">
        <f>VLOOKUP(B86,'Kings Ratings'!$A$2:$B$1000,2,false)</f>
        <v>1</v>
      </c>
      <c r="H86" s="13">
        <f t="shared" si="2"/>
        <v>1</v>
      </c>
      <c r="I86" s="7">
        <f>vlookup(A86,'202405 MM (Do Not Delete)'!$A$1:$G$1000,7,false)</f>
        <v>242</v>
      </c>
      <c r="J86" s="22">
        <f t="shared" si="3"/>
        <v>51888168</v>
      </c>
      <c r="L86" s="19" t="str">
        <f>IFERROR(__xludf.DUMMYFUNCTION("if(REGEXMATCH(vlookup(B86,'Kings Ratings'!$A$2:$C$1000,3,false),""Fishing""),""Yes"","""")"),"")</f>
        <v/>
      </c>
      <c r="M86" s="19" t="str">
        <f>IFERROR(__xludf.DUMMYFUNCTION("if(REGEXMATCH(vlookup(B86,'Kings Ratings'!$A$2:$C$1000,3,false),""Crafting""),""Yes"","""")"),"Yes")</f>
        <v>Yes</v>
      </c>
      <c r="N86" s="19" t="str">
        <f>IFERROR(__xludf.DUMMYFUNCTION("if(REGEXMATCH(vlookup(B86,'Kings Ratings'!$A$2:$C$1000,3,false),""Exploring""),""Yes"","""")"),"")</f>
        <v/>
      </c>
      <c r="O86" s="19" t="str">
        <f>IFERROR(__xludf.DUMMYFUNCTION("if(REGEXMATCH(vlookup(B86,'Kings Ratings'!$A$2:$C$1000,3,false),""Farming""),""Yes"","""")"),"")</f>
        <v/>
      </c>
      <c r="P86" s="19" t="str">
        <f>IFERROR(__xludf.DUMMYFUNCTION("if(REGEXMATCH(vlookup(B86,'Kings Ratings'!$A$2:$C$1000,3,false),""Cooking""),""Yes"","""")"),"")</f>
        <v/>
      </c>
      <c r="Q86" s="19" t="str">
        <f>IFERROR(__xludf.DUMMYFUNCTION("if(REGEXMATCH(vlookup(B86,'Kings Ratings'!$A$2:$C$1000,3,false),""Event""),""Yes"","""")"),"")</f>
        <v/>
      </c>
    </row>
    <row r="87">
      <c r="A87" s="13">
        <v>206.0</v>
      </c>
      <c r="B87" s="14" t="s">
        <v>606</v>
      </c>
      <c r="C87" s="18" t="str">
        <f t="shared" si="1"/>
        <v>((Seahorse))</v>
      </c>
      <c r="D87" s="16">
        <v>26758.0</v>
      </c>
      <c r="E87" s="16">
        <v>16073.0</v>
      </c>
      <c r="F87" s="16">
        <v>6331.0</v>
      </c>
      <c r="G87" s="19">
        <f>VLOOKUP(B87,'Kings Ratings'!$A$2:$B$1000,2,false)</f>
        <v>3</v>
      </c>
      <c r="H87" s="13">
        <f t="shared" si="2"/>
        <v>1</v>
      </c>
      <c r="I87" s="7">
        <f>vlookup(A87,'202405 MM (Do Not Delete)'!$A$1:$G$1000,7,false)</f>
        <v>237</v>
      </c>
      <c r="J87" s="22">
        <f t="shared" si="3"/>
        <v>63497488</v>
      </c>
      <c r="L87" s="19" t="str">
        <f>IFERROR(__xludf.DUMMYFUNCTION("if(REGEXMATCH(vlookup(B87,'Kings Ratings'!$A$2:$C$1000,3,false),""Fishing""),""Yes"","""")"),"Yes")</f>
        <v>Yes</v>
      </c>
      <c r="M87" s="19" t="str">
        <f>IFERROR(__xludf.DUMMYFUNCTION("if(REGEXMATCH(vlookup(B87,'Kings Ratings'!$A$2:$C$1000,3,false),""Crafting""),""Yes"","""")"),"")</f>
        <v/>
      </c>
      <c r="N87" s="19" t="str">
        <f>IFERROR(__xludf.DUMMYFUNCTION("if(REGEXMATCH(vlookup(B87,'Kings Ratings'!$A$2:$C$1000,3,false),""Exploring""),""Yes"","""")"),"")</f>
        <v/>
      </c>
      <c r="O87" s="19" t="str">
        <f>IFERROR(__xludf.DUMMYFUNCTION("if(REGEXMATCH(vlookup(B87,'Kings Ratings'!$A$2:$C$1000,3,false),""Farming""),""Yes"","""")"),"")</f>
        <v/>
      </c>
      <c r="P87" s="19" t="str">
        <f>IFERROR(__xludf.DUMMYFUNCTION("if(REGEXMATCH(vlookup(B87,'Kings Ratings'!$A$2:$C$1000,3,false),""Cooking""),""Yes"","""")"),"")</f>
        <v/>
      </c>
      <c r="Q87" s="19" t="str">
        <f>IFERROR(__xludf.DUMMYFUNCTION("if(REGEXMATCH(vlookup(B87,'Kings Ratings'!$A$2:$C$1000,3,false),""Event""),""Yes"","""")"),"")</f>
        <v/>
      </c>
    </row>
    <row r="88">
      <c r="A88" s="13">
        <v>174.0</v>
      </c>
      <c r="B88" s="14" t="s">
        <v>614</v>
      </c>
      <c r="C88" s="18" t="str">
        <f t="shared" si="1"/>
        <v>((Ruby Fish))</v>
      </c>
      <c r="D88" s="16">
        <v>26435.0</v>
      </c>
      <c r="E88" s="16">
        <v>16209.0</v>
      </c>
      <c r="F88" s="16">
        <v>6258.0</v>
      </c>
      <c r="G88" s="19">
        <f>VLOOKUP(B88,'Kings Ratings'!$A$2:$B$1000,2,false)</f>
        <v>3</v>
      </c>
      <c r="H88" s="13">
        <f t="shared" si="2"/>
        <v>1</v>
      </c>
      <c r="I88" s="7">
        <f>vlookup(A88,'202405 MM (Do Not Delete)'!$A$1:$G$1000,7,false)</f>
        <v>240</v>
      </c>
      <c r="J88" s="22">
        <f t="shared" si="3"/>
        <v>62768525</v>
      </c>
      <c r="L88" s="19" t="str">
        <f>IFERROR(__xludf.DUMMYFUNCTION("if(REGEXMATCH(vlookup(B88,'Kings Ratings'!$A$2:$C$1000,3,false),""Fishing""),""Yes"","""")"),"Yes")</f>
        <v>Yes</v>
      </c>
      <c r="M88" s="19" t="str">
        <f>IFERROR(__xludf.DUMMYFUNCTION("if(REGEXMATCH(vlookup(B88,'Kings Ratings'!$A$2:$C$1000,3,false),""Crafting""),""Yes"","""")"),"")</f>
        <v/>
      </c>
      <c r="N88" s="19" t="str">
        <f>IFERROR(__xludf.DUMMYFUNCTION("if(REGEXMATCH(vlookup(B88,'Kings Ratings'!$A$2:$C$1000,3,false),""Exploring""),""Yes"","""")"),"")</f>
        <v/>
      </c>
      <c r="O88" s="19" t="str">
        <f>IFERROR(__xludf.DUMMYFUNCTION("if(REGEXMATCH(vlookup(B88,'Kings Ratings'!$A$2:$C$1000,3,false),""Farming""),""Yes"","""")"),"")</f>
        <v/>
      </c>
      <c r="P88" s="19" t="str">
        <f>IFERROR(__xludf.DUMMYFUNCTION("if(REGEXMATCH(vlookup(B88,'Kings Ratings'!$A$2:$C$1000,3,false),""Cooking""),""Yes"","""")"),"")</f>
        <v/>
      </c>
      <c r="Q88" s="19" t="str">
        <f>IFERROR(__xludf.DUMMYFUNCTION("if(REGEXMATCH(vlookup(B88,'Kings Ratings'!$A$2:$C$1000,3,false),""Event""),""Yes"","""")"),"")</f>
        <v/>
      </c>
    </row>
    <row r="89">
      <c r="A89" s="13">
        <v>23.0</v>
      </c>
      <c r="B89" s="14" t="s">
        <v>147</v>
      </c>
      <c r="C89" s="18" t="str">
        <f t="shared" si="1"/>
        <v>((Bucket))</v>
      </c>
      <c r="D89" s="16">
        <v>25856.0</v>
      </c>
      <c r="E89" s="16">
        <v>13648.0</v>
      </c>
      <c r="F89" s="16">
        <v>5334.0</v>
      </c>
      <c r="G89" s="19">
        <f>VLOOKUP(B89,'Kings Ratings'!$A$2:$B$1000,2,false)</f>
        <v>1</v>
      </c>
      <c r="H89" s="13">
        <f t="shared" si="2"/>
        <v>1</v>
      </c>
      <c r="I89" s="7">
        <f>vlookup(A89,'202405 MM (Do Not Delete)'!$A$1:$G$1000,7,false)</f>
        <v>243</v>
      </c>
      <c r="J89" s="22">
        <f t="shared" si="3"/>
        <v>53502336</v>
      </c>
      <c r="L89" s="19" t="str">
        <f>IFERROR(__xludf.DUMMYFUNCTION("if(REGEXMATCH(vlookup(B89,'Kings Ratings'!$A$2:$C$1000,3,false),""Fishing""),""Yes"","""")"),"")</f>
        <v/>
      </c>
      <c r="M89" s="19" t="str">
        <f>IFERROR(__xludf.DUMMYFUNCTION("if(REGEXMATCH(vlookup(B89,'Kings Ratings'!$A$2:$C$1000,3,false),""Crafting""),""Yes"","""")"),"Yes")</f>
        <v>Yes</v>
      </c>
      <c r="N89" s="19" t="str">
        <f>IFERROR(__xludf.DUMMYFUNCTION("if(REGEXMATCH(vlookup(B89,'Kings Ratings'!$A$2:$C$1000,3,false),""Exploring""),""Yes"","""")"),"")</f>
        <v/>
      </c>
      <c r="O89" s="19" t="str">
        <f>IFERROR(__xludf.DUMMYFUNCTION("if(REGEXMATCH(vlookup(B89,'Kings Ratings'!$A$2:$C$1000,3,false),""Farming""),""Yes"","""")"),"")</f>
        <v/>
      </c>
      <c r="P89" s="19" t="str">
        <f>IFERROR(__xludf.DUMMYFUNCTION("if(REGEXMATCH(vlookup(B89,'Kings Ratings'!$A$2:$C$1000,3,false),""Cooking""),""Yes"","""")"),"")</f>
        <v/>
      </c>
      <c r="Q89" s="19" t="str">
        <f>IFERROR(__xludf.DUMMYFUNCTION("if(REGEXMATCH(vlookup(B89,'Kings Ratings'!$A$2:$C$1000,3,false),""Event""),""Yes"","""")"),"")</f>
        <v/>
      </c>
    </row>
    <row r="90">
      <c r="A90" s="13">
        <v>131.0</v>
      </c>
      <c r="B90" s="14" t="s">
        <v>115</v>
      </c>
      <c r="C90" s="18" t="str">
        <f t="shared" si="1"/>
        <v>((Bluegill))</v>
      </c>
      <c r="D90" s="16">
        <v>25689.0</v>
      </c>
      <c r="E90" s="16">
        <v>14390.0</v>
      </c>
      <c r="F90" s="16">
        <v>7599.0</v>
      </c>
      <c r="G90" s="19">
        <f>VLOOKUP(B90,'Kings Ratings'!$A$2:$B$1000,2,false)</f>
        <v>2</v>
      </c>
      <c r="H90" s="13">
        <f t="shared" si="2"/>
        <v>0</v>
      </c>
      <c r="I90" s="7">
        <f>vlookup(A90,'202405 MM (Do Not Delete)'!$A$1:$G$1000,7,false)</f>
        <v>230</v>
      </c>
      <c r="J90" s="22">
        <f t="shared" si="3"/>
        <v>76159589</v>
      </c>
      <c r="L90" s="19" t="str">
        <f>IFERROR(__xludf.DUMMYFUNCTION("if(REGEXMATCH(vlookup(B90,'Kings Ratings'!$A$2:$C$1000,3,false),""Fishing""),""Yes"","""")"),"Yes")</f>
        <v>Yes</v>
      </c>
      <c r="M90" s="19" t="str">
        <f>IFERROR(__xludf.DUMMYFUNCTION("if(REGEXMATCH(vlookup(B90,'Kings Ratings'!$A$2:$C$1000,3,false),""Crafting""),""Yes"","""")"),"")</f>
        <v/>
      </c>
      <c r="N90" s="19" t="str">
        <f>IFERROR(__xludf.DUMMYFUNCTION("if(REGEXMATCH(vlookup(B90,'Kings Ratings'!$A$2:$C$1000,3,false),""Exploring""),""Yes"","""")"),"")</f>
        <v/>
      </c>
      <c r="O90" s="19" t="str">
        <f>IFERROR(__xludf.DUMMYFUNCTION("if(REGEXMATCH(vlookup(B90,'Kings Ratings'!$A$2:$C$1000,3,false),""Farming""),""Yes"","""")"),"")</f>
        <v/>
      </c>
      <c r="P90" s="19" t="str">
        <f>IFERROR(__xludf.DUMMYFUNCTION("if(REGEXMATCH(vlookup(B90,'Kings Ratings'!$A$2:$C$1000,3,false),""Cooking""),""Yes"","""")"),"")</f>
        <v/>
      </c>
      <c r="Q90" s="19" t="str">
        <f>IFERROR(__xludf.DUMMYFUNCTION("if(REGEXMATCH(vlookup(B90,'Kings Ratings'!$A$2:$C$1000,3,false),""Event""),""Yes"","""")"),"")</f>
        <v/>
      </c>
    </row>
    <row r="91">
      <c r="A91" s="13">
        <v>48.0</v>
      </c>
      <c r="B91" s="14" t="s">
        <v>626</v>
      </c>
      <c r="C91" s="18" t="str">
        <f t="shared" si="1"/>
        <v>((Potato))</v>
      </c>
      <c r="D91" s="16">
        <v>25485.0</v>
      </c>
      <c r="E91" s="16">
        <v>11184.0</v>
      </c>
      <c r="F91" s="16">
        <v>1757.0</v>
      </c>
      <c r="G91" s="19">
        <f>VLOOKUP(B91,'Kings Ratings'!$A$2:$B$1000,2,false)</f>
        <v>4</v>
      </c>
      <c r="H91" s="13">
        <f t="shared" si="2"/>
        <v>1</v>
      </c>
      <c r="I91" s="7">
        <f>vlookup(A91,'202405 MM (Do Not Delete)'!$A$1:$G$1000,7,false)</f>
        <v>290</v>
      </c>
      <c r="J91" s="22">
        <f t="shared" si="3"/>
        <v>17707325</v>
      </c>
      <c r="L91" s="19" t="str">
        <f>IFERROR(__xludf.DUMMYFUNCTION("if(REGEXMATCH(vlookup(B91,'Kings Ratings'!$A$2:$C$1000,3,false),""Fishing""),""Yes"","""")"),"")</f>
        <v/>
      </c>
      <c r="M91" s="19" t="str">
        <f>IFERROR(__xludf.DUMMYFUNCTION("if(REGEXMATCH(vlookup(B91,'Kings Ratings'!$A$2:$C$1000,3,false),""Crafting""),""Yes"","""")"),"")</f>
        <v/>
      </c>
      <c r="N91" s="19" t="str">
        <f>IFERROR(__xludf.DUMMYFUNCTION("if(REGEXMATCH(vlookup(B91,'Kings Ratings'!$A$2:$C$1000,3,false),""Exploring""),""Yes"","""")"),"")</f>
        <v/>
      </c>
      <c r="O91" s="19" t="str">
        <f>IFERROR(__xludf.DUMMYFUNCTION("if(REGEXMATCH(vlookup(B91,'Kings Ratings'!$A$2:$C$1000,3,false),""Farming""),""Yes"","""")"),"Yes")</f>
        <v>Yes</v>
      </c>
      <c r="P91" s="19" t="str">
        <f>IFERROR(__xludf.DUMMYFUNCTION("if(REGEXMATCH(vlookup(B91,'Kings Ratings'!$A$2:$C$1000,3,false),""Cooking""),""Yes"","""")"),"")</f>
        <v/>
      </c>
      <c r="Q91" s="19" t="str">
        <f>IFERROR(__xludf.DUMMYFUNCTION("if(REGEXMATCH(vlookup(B91,'Kings Ratings'!$A$2:$C$1000,3,false),""Event""),""Yes"","""")"),"")</f>
        <v/>
      </c>
    </row>
    <row r="92">
      <c r="A92" s="13">
        <v>500.0</v>
      </c>
      <c r="B92" s="14" t="s">
        <v>506</v>
      </c>
      <c r="C92" s="18" t="str">
        <f t="shared" si="1"/>
        <v>((Large Net))</v>
      </c>
      <c r="D92" s="16">
        <v>25438.0</v>
      </c>
      <c r="E92" s="16">
        <v>13271.0</v>
      </c>
      <c r="F92" s="16">
        <v>3975.0</v>
      </c>
      <c r="G92" s="19">
        <f>VLOOKUP(B92,'Kings Ratings'!$A$2:$B$1000,2,false)</f>
        <v>4</v>
      </c>
      <c r="H92" s="13">
        <f t="shared" si="2"/>
        <v>1</v>
      </c>
      <c r="I92" s="7">
        <f>vlookup(A92,'202405 MM (Do Not Delete)'!$A$1:$G$1000,7,false)</f>
        <v>250</v>
      </c>
      <c r="J92" s="22">
        <f t="shared" si="3"/>
        <v>39908148</v>
      </c>
      <c r="L92" s="19" t="str">
        <f>IFERROR(__xludf.DUMMYFUNCTION("if(REGEXMATCH(vlookup(B92,'Kings Ratings'!$A$2:$C$1000,3,false),""Fishing""),""Yes"","""")"),"")</f>
        <v/>
      </c>
      <c r="M92" s="19" t="str">
        <f>IFERROR(__xludf.DUMMYFUNCTION("if(REGEXMATCH(vlookup(B92,'Kings Ratings'!$A$2:$C$1000,3,false),""Crafting""),""Yes"","""")"),"Yes")</f>
        <v>Yes</v>
      </c>
      <c r="N92" s="19" t="str">
        <f>IFERROR(__xludf.DUMMYFUNCTION("if(REGEXMATCH(vlookup(B92,'Kings Ratings'!$A$2:$C$1000,3,false),""Exploring""),""Yes"","""")"),"")</f>
        <v/>
      </c>
      <c r="O92" s="19" t="str">
        <f>IFERROR(__xludf.DUMMYFUNCTION("if(REGEXMATCH(vlookup(B92,'Kings Ratings'!$A$2:$C$1000,3,false),""Farming""),""Yes"","""")"),"")</f>
        <v/>
      </c>
      <c r="P92" s="19" t="str">
        <f>IFERROR(__xludf.DUMMYFUNCTION("if(REGEXMATCH(vlookup(B92,'Kings Ratings'!$A$2:$C$1000,3,false),""Cooking""),""Yes"","""")"),"")</f>
        <v/>
      </c>
      <c r="Q92" s="19" t="str">
        <f>IFERROR(__xludf.DUMMYFUNCTION("if(REGEXMATCH(vlookup(B92,'Kings Ratings'!$A$2:$C$1000,3,false),""Event""),""Yes"","""")"),"")</f>
        <v/>
      </c>
    </row>
    <row r="93">
      <c r="A93" s="13">
        <v>264.0</v>
      </c>
      <c r="B93" s="14" t="s">
        <v>485</v>
      </c>
      <c r="C93" s="18" t="str">
        <f t="shared" si="1"/>
        <v>((Jade))</v>
      </c>
      <c r="D93" s="16">
        <v>25176.0</v>
      </c>
      <c r="E93" s="16">
        <v>13955.0</v>
      </c>
      <c r="F93" s="16">
        <v>4495.0</v>
      </c>
      <c r="G93" s="19">
        <f>VLOOKUP(B93,'Kings Ratings'!$A$2:$B$1000,2,false)</f>
        <v>2</v>
      </c>
      <c r="H93" s="13">
        <f t="shared" si="2"/>
        <v>1</v>
      </c>
      <c r="I93" s="7">
        <f>vlookup(A93,'202405 MM (Do Not Delete)'!$A$1:$G$1000,7,false)</f>
        <v>247</v>
      </c>
      <c r="J93" s="22">
        <f t="shared" si="3"/>
        <v>45114726</v>
      </c>
      <c r="L93" s="19" t="str">
        <f>IFERROR(__xludf.DUMMYFUNCTION("if(REGEXMATCH(vlookup(B93,'Kings Ratings'!$A$2:$C$1000,3,false),""Fishing""),""Yes"","""")"),"")</f>
        <v/>
      </c>
      <c r="M93" s="19" t="str">
        <f>IFERROR(__xludf.DUMMYFUNCTION("if(REGEXMATCH(vlookup(B93,'Kings Ratings'!$A$2:$C$1000,3,false),""Crafting""),""Yes"","""")"),"")</f>
        <v/>
      </c>
      <c r="N93" s="19" t="str">
        <f>IFERROR(__xludf.DUMMYFUNCTION("if(REGEXMATCH(vlookup(B93,'Kings Ratings'!$A$2:$C$1000,3,false),""Exploring""),""Yes"","""")"),"")</f>
        <v/>
      </c>
      <c r="O93" s="19" t="str">
        <f>IFERROR(__xludf.DUMMYFUNCTION("if(REGEXMATCH(vlookup(B93,'Kings Ratings'!$A$2:$C$1000,3,false),""Farming""),""Yes"","""")"),"")</f>
        <v/>
      </c>
      <c r="P93" s="19" t="str">
        <f>IFERROR(__xludf.DUMMYFUNCTION("if(REGEXMATCH(vlookup(B93,'Kings Ratings'!$A$2:$C$1000,3,false),""Cooking""),""Yes"","""")"),"")</f>
        <v/>
      </c>
      <c r="Q93" s="19" t="str">
        <f>IFERROR(__xludf.DUMMYFUNCTION("if(REGEXMATCH(vlookup(B93,'Kings Ratings'!$A$2:$C$1000,3,false),""Event""),""Yes"","""")"),"")</f>
        <v/>
      </c>
    </row>
    <row r="94">
      <c r="A94" s="13">
        <v>217.0</v>
      </c>
      <c r="B94" s="14" t="s">
        <v>456</v>
      </c>
      <c r="C94" s="18" t="str">
        <f t="shared" si="1"/>
        <v>((Horseshoe))</v>
      </c>
      <c r="D94" s="16">
        <v>24822.0</v>
      </c>
      <c r="E94" s="16">
        <v>15808.0</v>
      </c>
      <c r="F94" s="16">
        <v>7283.0</v>
      </c>
      <c r="G94" s="19">
        <f>VLOOKUP(B94,'Kings Ratings'!$A$2:$B$1000,2,false)</f>
        <v>1</v>
      </c>
      <c r="H94" s="13">
        <f t="shared" si="2"/>
        <v>0</v>
      </c>
      <c r="I94" s="7">
        <f>vlookup(A94,'202405 MM (Do Not Delete)'!$A$1:$G$1000,7,false)</f>
        <v>233</v>
      </c>
      <c r="J94" s="22">
        <f t="shared" si="3"/>
        <v>73012902</v>
      </c>
      <c r="L94" s="19" t="str">
        <f>IFERROR(__xludf.DUMMYFUNCTION("if(REGEXMATCH(vlookup(B94,'Kings Ratings'!$A$2:$C$1000,3,false),""Fishing""),""Yes"","""")"),"")</f>
        <v/>
      </c>
      <c r="M94" s="19" t="str">
        <f>IFERROR(__xludf.DUMMYFUNCTION("if(REGEXMATCH(vlookup(B94,'Kings Ratings'!$A$2:$C$1000,3,false),""Crafting""),""Yes"","""")"),"Yes")</f>
        <v>Yes</v>
      </c>
      <c r="N94" s="19" t="str">
        <f>IFERROR(__xludf.DUMMYFUNCTION("if(REGEXMATCH(vlookup(B94,'Kings Ratings'!$A$2:$C$1000,3,false),""Exploring""),""Yes"","""")"),"")</f>
        <v/>
      </c>
      <c r="O94" s="19" t="str">
        <f>IFERROR(__xludf.DUMMYFUNCTION("if(REGEXMATCH(vlookup(B94,'Kings Ratings'!$A$2:$C$1000,3,false),""Farming""),""Yes"","""")"),"")</f>
        <v/>
      </c>
      <c r="P94" s="19" t="str">
        <f>IFERROR(__xludf.DUMMYFUNCTION("if(REGEXMATCH(vlookup(B94,'Kings Ratings'!$A$2:$C$1000,3,false),""Cooking""),""Yes"","""")"),"")</f>
        <v/>
      </c>
      <c r="Q94" s="19" t="str">
        <f>IFERROR(__xludf.DUMMYFUNCTION("if(REGEXMATCH(vlookup(B94,'Kings Ratings'!$A$2:$C$1000,3,false),""Event""),""Yes"","""")"),"")</f>
        <v/>
      </c>
    </row>
    <row r="95">
      <c r="A95" s="56">
        <v>11.0</v>
      </c>
      <c r="B95" s="14" t="s">
        <v>604</v>
      </c>
      <c r="C95" s="18" t="str">
        <f t="shared" si="1"/>
        <v>((Peppers))</v>
      </c>
      <c r="D95" s="16">
        <v>24715.0</v>
      </c>
      <c r="E95" s="16">
        <v>9600.0</v>
      </c>
      <c r="F95" s="16">
        <v>2440.0</v>
      </c>
      <c r="G95" s="19">
        <f>VLOOKUP(B95,'Kings Ratings'!$A$2:$B$1000,2,false)</f>
        <v>1</v>
      </c>
      <c r="H95" s="13">
        <f t="shared" si="2"/>
        <v>1</v>
      </c>
      <c r="I95" s="7">
        <f>vlookup(A95,'202405 MM (Do Not Delete)'!$A$1:$G$1000,7,false)</f>
        <v>275</v>
      </c>
      <c r="J95" s="22">
        <f t="shared" si="3"/>
        <v>24520715</v>
      </c>
      <c r="L95" s="19" t="str">
        <f>IFERROR(__xludf.DUMMYFUNCTION("if(REGEXMATCH(vlookup(B95,'Kings Ratings'!$A$2:$C$1000,3,false),""Fishing""),""Yes"","""")"),"")</f>
        <v/>
      </c>
      <c r="M95" s="19" t="str">
        <f>IFERROR(__xludf.DUMMYFUNCTION("if(REGEXMATCH(vlookup(B95,'Kings Ratings'!$A$2:$C$1000,3,false),""Crafting""),""Yes"","""")"),"")</f>
        <v/>
      </c>
      <c r="N95" s="19" t="str">
        <f>IFERROR(__xludf.DUMMYFUNCTION("if(REGEXMATCH(vlookup(B95,'Kings Ratings'!$A$2:$C$1000,3,false),""Exploring""),""Yes"","""")"),"")</f>
        <v/>
      </c>
      <c r="O95" s="19" t="str">
        <f>IFERROR(__xludf.DUMMYFUNCTION("if(REGEXMATCH(vlookup(B95,'Kings Ratings'!$A$2:$C$1000,3,false),""Farming""),""Yes"","""")"),"Yes")</f>
        <v>Yes</v>
      </c>
      <c r="P95" s="19" t="str">
        <f>IFERROR(__xludf.DUMMYFUNCTION("if(REGEXMATCH(vlookup(B95,'Kings Ratings'!$A$2:$C$1000,3,false),""Cooking""),""Yes"","""")"),"")</f>
        <v/>
      </c>
      <c r="Q95" s="19" t="str">
        <f>IFERROR(__xludf.DUMMYFUNCTION("if(REGEXMATCH(vlookup(B95,'Kings Ratings'!$A$2:$C$1000,3,false),""Event""),""Yes"","""")"),"")</f>
        <v/>
      </c>
    </row>
    <row r="96">
      <c r="A96" s="13">
        <v>234.0</v>
      </c>
      <c r="B96" s="14" t="s">
        <v>314</v>
      </c>
      <c r="C96" s="18" t="str">
        <f t="shared" si="1"/>
        <v>((Flarefin))</v>
      </c>
      <c r="D96" s="16">
        <v>24397.0</v>
      </c>
      <c r="E96" s="16">
        <v>14795.0</v>
      </c>
      <c r="F96" s="16">
        <v>5117.0</v>
      </c>
      <c r="G96" s="19">
        <f>VLOOKUP(B96,'Kings Ratings'!$A$2:$B$1000,2,false)</f>
        <v>3</v>
      </c>
      <c r="H96" s="13">
        <f t="shared" si="2"/>
        <v>1</v>
      </c>
      <c r="I96" s="7">
        <f>vlookup(A96,'202405 MM (Do Not Delete)'!$A$1:$G$1000,7,false)</f>
        <v>246</v>
      </c>
      <c r="J96" s="22">
        <f t="shared" si="3"/>
        <v>51342347</v>
      </c>
      <c r="L96" s="19" t="str">
        <f>IFERROR(__xludf.DUMMYFUNCTION("if(REGEXMATCH(vlookup(B96,'Kings Ratings'!$A$2:$C$1000,3,false),""Fishing""),""Yes"","""")"),"Yes")</f>
        <v>Yes</v>
      </c>
      <c r="M96" s="19" t="str">
        <f>IFERROR(__xludf.DUMMYFUNCTION("if(REGEXMATCH(vlookup(B96,'Kings Ratings'!$A$2:$C$1000,3,false),""Crafting""),""Yes"","""")"),"")</f>
        <v/>
      </c>
      <c r="N96" s="19" t="str">
        <f>IFERROR(__xludf.DUMMYFUNCTION("if(REGEXMATCH(vlookup(B96,'Kings Ratings'!$A$2:$C$1000,3,false),""Exploring""),""Yes"","""")"),"")</f>
        <v/>
      </c>
      <c r="O96" s="19" t="str">
        <f>IFERROR(__xludf.DUMMYFUNCTION("if(REGEXMATCH(vlookup(B96,'Kings Ratings'!$A$2:$C$1000,3,false),""Farming""),""Yes"","""")"),"")</f>
        <v/>
      </c>
      <c r="P96" s="19" t="str">
        <f>IFERROR(__xludf.DUMMYFUNCTION("if(REGEXMATCH(vlookup(B96,'Kings Ratings'!$A$2:$C$1000,3,false),""Cooking""),""Yes"","""")"),"")</f>
        <v/>
      </c>
      <c r="Q96" s="19" t="str">
        <f>IFERROR(__xludf.DUMMYFUNCTION("if(REGEXMATCH(vlookup(B96,'Kings Ratings'!$A$2:$C$1000,3,false),""Event""),""Yes"","""")"),"")</f>
        <v/>
      </c>
    </row>
    <row r="97">
      <c r="A97" s="13">
        <v>276.0</v>
      </c>
      <c r="B97" s="14" t="s">
        <v>321</v>
      </c>
      <c r="C97" s="18" t="str">
        <f t="shared" si="1"/>
        <v>((Flour))</v>
      </c>
      <c r="D97" s="16">
        <v>23747.0</v>
      </c>
      <c r="E97" s="16">
        <v>7747.0</v>
      </c>
      <c r="F97" s="16">
        <v>495.0</v>
      </c>
      <c r="G97" s="19">
        <f>VLOOKUP(B97,'Kings Ratings'!$A$2:$B$1000,2,false)</f>
        <v>6</v>
      </c>
      <c r="H97" s="13">
        <f t="shared" si="2"/>
        <v>2</v>
      </c>
      <c r="I97" s="7" t="str">
        <f>vlookup(A97,'202405 MM (Do Not Delete)'!$A$1:$G$1000,7,false)</f>
        <v/>
      </c>
      <c r="J97" s="22">
        <f t="shared" si="3"/>
        <v>5051217</v>
      </c>
      <c r="L97" s="19" t="str">
        <f>IFERROR(__xludf.DUMMYFUNCTION("if(REGEXMATCH(vlookup(B97,'Kings Ratings'!$A$2:$C$1000,3,false),""Fishing""),""Yes"","""")"),"")</f>
        <v/>
      </c>
      <c r="M97" s="19" t="str">
        <f>IFERROR(__xludf.DUMMYFUNCTION("if(REGEXMATCH(vlookup(B97,'Kings Ratings'!$A$2:$C$1000,3,false),""Crafting""),""Yes"","""")"),"")</f>
        <v/>
      </c>
      <c r="N97" s="19" t="str">
        <f>IFERROR(__xludf.DUMMYFUNCTION("if(REGEXMATCH(vlookup(B97,'Kings Ratings'!$A$2:$C$1000,3,false),""Exploring""),""Yes"","""")"),"")</f>
        <v/>
      </c>
      <c r="O97" s="19" t="str">
        <f>IFERROR(__xludf.DUMMYFUNCTION("if(REGEXMATCH(vlookup(B97,'Kings Ratings'!$A$2:$C$1000,3,false),""Farming""),""Yes"","""")"),"")</f>
        <v/>
      </c>
      <c r="P97" s="19" t="str">
        <f>IFERROR(__xludf.DUMMYFUNCTION("if(REGEXMATCH(vlookup(B97,'Kings Ratings'!$A$2:$C$1000,3,false),""Cooking""),""Yes"","""")"),"")</f>
        <v/>
      </c>
      <c r="Q97" s="19" t="str">
        <f>IFERROR(__xludf.DUMMYFUNCTION("if(REGEXMATCH(vlookup(B97,'Kings Ratings'!$A$2:$C$1000,3,false),""Event""),""Yes"","""")"),"")</f>
        <v/>
      </c>
    </row>
    <row r="98">
      <c r="A98" s="13">
        <v>237.0</v>
      </c>
      <c r="B98" s="14" t="s">
        <v>47</v>
      </c>
      <c r="C98" s="18" t="str">
        <f t="shared" si="1"/>
        <v>((Axe))</v>
      </c>
      <c r="D98" s="16">
        <v>23660.0</v>
      </c>
      <c r="E98" s="16">
        <v>11215.0</v>
      </c>
      <c r="F98" s="16">
        <v>1825.0</v>
      </c>
      <c r="G98" s="19">
        <f>VLOOKUP(B98,'Kings Ratings'!$A$2:$B$1000,2,false)</f>
        <v>2</v>
      </c>
      <c r="H98" s="13">
        <f t="shared" si="2"/>
        <v>1</v>
      </c>
      <c r="I98" s="7">
        <f>vlookup(A98,'202405 MM (Do Not Delete)'!$A$1:$G$1000,7,false)</f>
        <v>289</v>
      </c>
      <c r="J98" s="22">
        <f t="shared" si="3"/>
        <v>18385810</v>
      </c>
      <c r="L98" s="19" t="str">
        <f>IFERROR(__xludf.DUMMYFUNCTION("if(REGEXMATCH(vlookup(B98,'Kings Ratings'!$A$2:$C$1000,3,false),""Fishing""),""Yes"","""")"),"")</f>
        <v/>
      </c>
      <c r="M98" s="19" t="str">
        <f>IFERROR(__xludf.DUMMYFUNCTION("if(REGEXMATCH(vlookup(B98,'Kings Ratings'!$A$2:$C$1000,3,false),""Crafting""),""Yes"","""")"),"Yes")</f>
        <v>Yes</v>
      </c>
      <c r="N98" s="19" t="str">
        <f>IFERROR(__xludf.DUMMYFUNCTION("if(REGEXMATCH(vlookup(B98,'Kings Ratings'!$A$2:$C$1000,3,false),""Exploring""),""Yes"","""")"),"")</f>
        <v/>
      </c>
      <c r="O98" s="19" t="str">
        <f>IFERROR(__xludf.DUMMYFUNCTION("if(REGEXMATCH(vlookup(B98,'Kings Ratings'!$A$2:$C$1000,3,false),""Farming""),""Yes"","""")"),"")</f>
        <v/>
      </c>
      <c r="P98" s="19" t="str">
        <f>IFERROR(__xludf.DUMMYFUNCTION("if(REGEXMATCH(vlookup(B98,'Kings Ratings'!$A$2:$C$1000,3,false),""Cooking""),""Yes"","""")"),"")</f>
        <v/>
      </c>
      <c r="Q98" s="19" t="str">
        <f>IFERROR(__xludf.DUMMYFUNCTION("if(REGEXMATCH(vlookup(B98,'Kings Ratings'!$A$2:$C$1000,3,false),""Event""),""Yes"","""")"),"")</f>
        <v/>
      </c>
    </row>
    <row r="99">
      <c r="A99" s="13">
        <v>535.0</v>
      </c>
      <c r="B99" s="14" t="s">
        <v>93</v>
      </c>
      <c r="C99" s="18" t="str">
        <f t="shared" si="1"/>
        <v>((Blue Dye))</v>
      </c>
      <c r="D99" s="16">
        <v>23063.0</v>
      </c>
      <c r="E99" s="16">
        <v>11869.0</v>
      </c>
      <c r="F99" s="16">
        <v>2272.0</v>
      </c>
      <c r="G99" s="19">
        <f>VLOOKUP(B99,'Kings Ratings'!$A$2:$B$1000,2,false)</f>
        <v>3</v>
      </c>
      <c r="H99" s="13">
        <f t="shared" si="2"/>
        <v>1</v>
      </c>
      <c r="I99" s="7">
        <f>vlookup(A99,'202405 MM (Do Not Delete)'!$A$1:$G$1000,7,false)</f>
        <v>281</v>
      </c>
      <c r="J99" s="22">
        <f t="shared" si="3"/>
        <v>22861753</v>
      </c>
      <c r="L99" s="19" t="str">
        <f>IFERROR(__xludf.DUMMYFUNCTION("if(REGEXMATCH(vlookup(B99,'Kings Ratings'!$A$2:$C$1000,3,false),""Fishing""),""Yes"","""")"),"")</f>
        <v/>
      </c>
      <c r="M99" s="19" t="str">
        <f>IFERROR(__xludf.DUMMYFUNCTION("if(REGEXMATCH(vlookup(B99,'Kings Ratings'!$A$2:$C$1000,3,false),""Crafting""),""Yes"","""")"),"Yes")</f>
        <v>Yes</v>
      </c>
      <c r="N99" s="19" t="str">
        <f>IFERROR(__xludf.DUMMYFUNCTION("if(REGEXMATCH(vlookup(B99,'Kings Ratings'!$A$2:$C$1000,3,false),""Exploring""),""Yes"","""")"),"")</f>
        <v/>
      </c>
      <c r="O99" s="19" t="str">
        <f>IFERROR(__xludf.DUMMYFUNCTION("if(REGEXMATCH(vlookup(B99,'Kings Ratings'!$A$2:$C$1000,3,false),""Farming""),""Yes"","""")"),"")</f>
        <v/>
      </c>
      <c r="P99" s="19" t="str">
        <f>IFERROR(__xludf.DUMMYFUNCTION("if(REGEXMATCH(vlookup(B99,'Kings Ratings'!$A$2:$C$1000,3,false),""Cooking""),""Yes"","""")"),"")</f>
        <v/>
      </c>
      <c r="Q99" s="19" t="str">
        <f>IFERROR(__xludf.DUMMYFUNCTION("if(REGEXMATCH(vlookup(B99,'Kings Ratings'!$A$2:$C$1000,3,false),""Event""),""Yes"","""")"),"")</f>
        <v/>
      </c>
    </row>
    <row r="100">
      <c r="A100" s="13">
        <v>176.0</v>
      </c>
      <c r="B100" s="14" t="s">
        <v>540</v>
      </c>
      <c r="C100" s="18" t="str">
        <f t="shared" si="1"/>
        <v>((Magicite))</v>
      </c>
      <c r="D100" s="16">
        <v>23018.0</v>
      </c>
      <c r="E100" s="16">
        <v>9771.0</v>
      </c>
      <c r="F100" s="16">
        <v>1703.0</v>
      </c>
      <c r="G100" s="19">
        <f>VLOOKUP(B100,'Kings Ratings'!$A$2:$B$1000,2,false)</f>
        <v>5</v>
      </c>
      <c r="H100" s="13">
        <f t="shared" si="2"/>
        <v>1</v>
      </c>
      <c r="I100" s="7">
        <f>vlookup(A100,'202405 MM (Do Not Delete)'!$A$1:$G$1000,7,false)</f>
        <v>288</v>
      </c>
      <c r="J100" s="22">
        <f t="shared" si="3"/>
        <v>17150728</v>
      </c>
      <c r="L100" s="19" t="str">
        <f>IFERROR(__xludf.DUMMYFUNCTION("if(REGEXMATCH(vlookup(B100,'Kings Ratings'!$A$2:$C$1000,3,false),""Fishing""),""Yes"","""")"),"")</f>
        <v/>
      </c>
      <c r="M100" s="19" t="str">
        <f>IFERROR(__xludf.DUMMYFUNCTION("if(REGEXMATCH(vlookup(B100,'Kings Ratings'!$A$2:$C$1000,3,false),""Crafting""),""Yes"","""")"),"Yes")</f>
        <v>Yes</v>
      </c>
      <c r="N100" s="19" t="str">
        <f>IFERROR(__xludf.DUMMYFUNCTION("if(REGEXMATCH(vlookup(B100,'Kings Ratings'!$A$2:$C$1000,3,false),""Exploring""),""Yes"","""")"),"Yes")</f>
        <v>Yes</v>
      </c>
      <c r="O100" s="19" t="str">
        <f>IFERROR(__xludf.DUMMYFUNCTION("if(REGEXMATCH(vlookup(B100,'Kings Ratings'!$A$2:$C$1000,3,false),""Farming""),""Yes"","""")"),"")</f>
        <v/>
      </c>
      <c r="P100" s="19" t="str">
        <f>IFERROR(__xludf.DUMMYFUNCTION("if(REGEXMATCH(vlookup(B100,'Kings Ratings'!$A$2:$C$1000,3,false),""Cooking""),""Yes"","""")"),"")</f>
        <v/>
      </c>
      <c r="Q100" s="19" t="str">
        <f>IFERROR(__xludf.DUMMYFUNCTION("if(REGEXMATCH(vlookup(B100,'Kings Ratings'!$A$2:$C$1000,3,false),""Event""),""Yes"","""")"),"")</f>
        <v/>
      </c>
    </row>
    <row r="101">
      <c r="A101" s="13">
        <v>450.0</v>
      </c>
      <c r="B101" s="14" t="s">
        <v>56</v>
      </c>
      <c r="C101" s="18" t="str">
        <f t="shared" si="1"/>
        <v>((Beet))</v>
      </c>
      <c r="D101" s="16">
        <v>22738.0</v>
      </c>
      <c r="E101" s="16">
        <v>7649.0</v>
      </c>
      <c r="F101" s="16">
        <v>1036.0</v>
      </c>
      <c r="G101" s="19">
        <f>VLOOKUP(B101,'Kings Ratings'!$A$2:$B$1000,2,false)</f>
        <v>5</v>
      </c>
      <c r="H101" s="13">
        <f t="shared" si="2"/>
        <v>2</v>
      </c>
      <c r="I101" s="7">
        <f>vlookup(A101,'202405 MM (Do Not Delete)'!$A$1:$G$1000,7,false)</f>
        <v>296</v>
      </c>
      <c r="J101" s="22">
        <f t="shared" si="3"/>
        <v>10459228</v>
      </c>
      <c r="L101" s="19" t="str">
        <f>IFERROR(__xludf.DUMMYFUNCTION("if(REGEXMATCH(vlookup(B101,'Kings Ratings'!$A$2:$C$1000,3,false),""Fishing""),""Yes"","""")"),"")</f>
        <v/>
      </c>
      <c r="M101" s="19" t="str">
        <f>IFERROR(__xludf.DUMMYFUNCTION("if(REGEXMATCH(vlookup(B101,'Kings Ratings'!$A$2:$C$1000,3,false),""Crafting""),""Yes"","""")"),"")</f>
        <v/>
      </c>
      <c r="N101" s="19" t="str">
        <f>IFERROR(__xludf.DUMMYFUNCTION("if(REGEXMATCH(vlookup(B101,'Kings Ratings'!$A$2:$C$1000,3,false),""Exploring""),""Yes"","""")"),"")</f>
        <v/>
      </c>
      <c r="O101" s="19" t="str">
        <f>IFERROR(__xludf.DUMMYFUNCTION("if(REGEXMATCH(vlookup(B101,'Kings Ratings'!$A$2:$C$1000,3,false),""Farming""),""Yes"","""")"),"Yes")</f>
        <v>Yes</v>
      </c>
      <c r="P101" s="19" t="str">
        <f>IFERROR(__xludf.DUMMYFUNCTION("if(REGEXMATCH(vlookup(B101,'Kings Ratings'!$A$2:$C$1000,3,false),""Cooking""),""Yes"","""")"),"")</f>
        <v/>
      </c>
      <c r="Q101" s="19" t="str">
        <f>IFERROR(__xludf.DUMMYFUNCTION("if(REGEXMATCH(vlookup(B101,'Kings Ratings'!$A$2:$C$1000,3,false),""Event""),""Yes"","""")"),"")</f>
        <v/>
      </c>
    </row>
    <row r="102">
      <c r="A102" s="13">
        <v>536.0</v>
      </c>
      <c r="B102" s="14" t="s">
        <v>659</v>
      </c>
      <c r="C102" s="18" t="str">
        <f t="shared" si="1"/>
        <v>((Red Dye))</v>
      </c>
      <c r="D102" s="16">
        <v>22727.0</v>
      </c>
      <c r="E102" s="16">
        <v>10614.0</v>
      </c>
      <c r="F102" s="16">
        <v>1333.0</v>
      </c>
      <c r="G102" s="19">
        <f>VLOOKUP(B102,'Kings Ratings'!$A$2:$B$1000,2,false)</f>
        <v>3</v>
      </c>
      <c r="H102" s="13">
        <f t="shared" si="2"/>
        <v>2</v>
      </c>
      <c r="I102" s="7">
        <f>vlookup(A102,'202405 MM (Do Not Delete)'!$A$1:$G$1000,7,false)</f>
        <v>296</v>
      </c>
      <c r="J102" s="22">
        <f t="shared" si="3"/>
        <v>13458867</v>
      </c>
      <c r="L102" s="19" t="str">
        <f>IFERROR(__xludf.DUMMYFUNCTION("if(REGEXMATCH(vlookup(B102,'Kings Ratings'!$A$2:$C$1000,3,false),""Fishing""),""Yes"","""")"),"")</f>
        <v/>
      </c>
      <c r="M102" s="19" t="str">
        <f>IFERROR(__xludf.DUMMYFUNCTION("if(REGEXMATCH(vlookup(B102,'Kings Ratings'!$A$2:$C$1000,3,false),""Crafting""),""Yes"","""")"),"Yes")</f>
        <v>Yes</v>
      </c>
      <c r="N102" s="19" t="str">
        <f>IFERROR(__xludf.DUMMYFUNCTION("if(REGEXMATCH(vlookup(B102,'Kings Ratings'!$A$2:$C$1000,3,false),""Exploring""),""Yes"","""")"),"")</f>
        <v/>
      </c>
      <c r="O102" s="19" t="str">
        <f>IFERROR(__xludf.DUMMYFUNCTION("if(REGEXMATCH(vlookup(B102,'Kings Ratings'!$A$2:$C$1000,3,false),""Farming""),""Yes"","""")"),"")</f>
        <v/>
      </c>
      <c r="P102" s="19" t="str">
        <f>IFERROR(__xludf.DUMMYFUNCTION("if(REGEXMATCH(vlookup(B102,'Kings Ratings'!$A$2:$C$1000,3,false),""Cooking""),""Yes"","""")"),"")</f>
        <v/>
      </c>
      <c r="Q102" s="19" t="str">
        <f>IFERROR(__xludf.DUMMYFUNCTION("if(REGEXMATCH(vlookup(B102,'Kings Ratings'!$A$2:$C$1000,3,false),""Event""),""Yes"","""")"),"")</f>
        <v/>
      </c>
    </row>
    <row r="103">
      <c r="A103" s="13">
        <v>135.0</v>
      </c>
      <c r="B103" s="14" t="s">
        <v>554</v>
      </c>
      <c r="C103" s="18" t="str">
        <f t="shared" si="1"/>
        <v>((MIAB))</v>
      </c>
      <c r="D103" s="16">
        <v>22703.0</v>
      </c>
      <c r="E103" s="16">
        <v>14006.0</v>
      </c>
      <c r="F103" s="16">
        <v>3878.0</v>
      </c>
      <c r="G103" s="19">
        <f>VLOOKUP(B103,'Kings Ratings'!$A$2:$B$1000,2,false)</f>
        <v>4</v>
      </c>
      <c r="H103" s="13">
        <f t="shared" si="2"/>
        <v>1</v>
      </c>
      <c r="I103" s="7">
        <f>vlookup(A103,'202405 MM (Do Not Delete)'!$A$1:$G$1000,7,false)</f>
        <v>279</v>
      </c>
      <c r="J103" s="22">
        <f t="shared" si="3"/>
        <v>38942763</v>
      </c>
      <c r="L103" s="19" t="str">
        <f>IFERROR(__xludf.DUMMYFUNCTION("if(REGEXMATCH(vlookup(B103,'Kings Ratings'!$A$2:$C$1000,3,false),""Fishing""),""Yes"","""")"),"Yes")</f>
        <v>Yes</v>
      </c>
      <c r="M103" s="19" t="str">
        <f>IFERROR(__xludf.DUMMYFUNCTION("if(REGEXMATCH(vlookup(B103,'Kings Ratings'!$A$2:$C$1000,3,false),""Crafting""),""Yes"","""")"),"")</f>
        <v/>
      </c>
      <c r="N103" s="19" t="str">
        <f>IFERROR(__xludf.DUMMYFUNCTION("if(REGEXMATCH(vlookup(B103,'Kings Ratings'!$A$2:$C$1000,3,false),""Exploring""),""Yes"","""")"),"")</f>
        <v/>
      </c>
      <c r="O103" s="19" t="str">
        <f>IFERROR(__xludf.DUMMYFUNCTION("if(REGEXMATCH(vlookup(B103,'Kings Ratings'!$A$2:$C$1000,3,false),""Farming""),""Yes"","""")"),"")</f>
        <v/>
      </c>
      <c r="P103" s="19" t="str">
        <f>IFERROR(__xludf.DUMMYFUNCTION("if(REGEXMATCH(vlookup(B103,'Kings Ratings'!$A$2:$C$1000,3,false),""Cooking""),""Yes"","""")"),"")</f>
        <v/>
      </c>
      <c r="Q103" s="19" t="str">
        <f>IFERROR(__xludf.DUMMYFUNCTION("if(REGEXMATCH(vlookup(B103,'Kings Ratings'!$A$2:$C$1000,3,false),""Event""),""Yes"","""")"),"")</f>
        <v/>
      </c>
    </row>
    <row r="104">
      <c r="A104" s="13">
        <v>122.0</v>
      </c>
      <c r="B104" s="14" t="s">
        <v>199</v>
      </c>
      <c r="C104" s="18" t="str">
        <f t="shared" si="1"/>
        <v>((Coin Purse))</v>
      </c>
      <c r="D104" s="16">
        <v>22147.0</v>
      </c>
      <c r="E104" s="16">
        <v>10882.0</v>
      </c>
      <c r="F104" s="16">
        <v>1510.0</v>
      </c>
      <c r="G104" s="19">
        <f>VLOOKUP(B104,'Kings Ratings'!$A$2:$B$1000,2,false)</f>
        <v>5</v>
      </c>
      <c r="H104" s="13">
        <f t="shared" si="2"/>
        <v>2</v>
      </c>
      <c r="I104" s="7">
        <f>vlookup(A104,'202405 MM (Do Not Delete)'!$A$1:$G$1000,7,false)</f>
        <v>293</v>
      </c>
      <c r="J104" s="22">
        <f t="shared" si="3"/>
        <v>15230967</v>
      </c>
      <c r="L104" s="19" t="str">
        <f>IFERROR(__xludf.DUMMYFUNCTION("if(REGEXMATCH(vlookup(B104,'Kings Ratings'!$A$2:$C$1000,3,false),""Fishing""),""Yes"","""")"),"")</f>
        <v/>
      </c>
      <c r="M104" s="19" t="str">
        <f>IFERROR(__xludf.DUMMYFUNCTION("if(REGEXMATCH(vlookup(B104,'Kings Ratings'!$A$2:$C$1000,3,false),""Crafting""),""Yes"","""")"),"Yes")</f>
        <v>Yes</v>
      </c>
      <c r="N104" s="19" t="str">
        <f>IFERROR(__xludf.DUMMYFUNCTION("if(REGEXMATCH(vlookup(B104,'Kings Ratings'!$A$2:$C$1000,3,false),""Exploring""),""Yes"","""")"),"")</f>
        <v/>
      </c>
      <c r="O104" s="19" t="str">
        <f>IFERROR(__xludf.DUMMYFUNCTION("if(REGEXMATCH(vlookup(B104,'Kings Ratings'!$A$2:$C$1000,3,false),""Farming""),""Yes"","""")"),"")</f>
        <v/>
      </c>
      <c r="P104" s="19" t="str">
        <f>IFERROR(__xludf.DUMMYFUNCTION("if(REGEXMATCH(vlookup(B104,'Kings Ratings'!$A$2:$C$1000,3,false),""Cooking""),""Yes"","""")"),"")</f>
        <v/>
      </c>
      <c r="Q104" s="19" t="str">
        <f>IFERROR(__xludf.DUMMYFUNCTION("if(REGEXMATCH(vlookup(B104,'Kings Ratings'!$A$2:$C$1000,3,false),""Event""),""Yes"","""")"),"")</f>
        <v/>
      </c>
    </row>
    <row r="105">
      <c r="A105" s="13">
        <v>13.0</v>
      </c>
      <c r="B105" s="14" t="s">
        <v>250</v>
      </c>
      <c r="C105" s="18" t="str">
        <f t="shared" si="1"/>
        <v>((Eggplant))</v>
      </c>
      <c r="D105" s="16">
        <v>22142.0</v>
      </c>
      <c r="E105" s="16">
        <v>6348.0</v>
      </c>
      <c r="F105" s="16">
        <v>725.0</v>
      </c>
      <c r="G105" s="19">
        <f>VLOOKUP(B105,'Kings Ratings'!$A$2:$B$1000,2,false)</f>
        <v>2</v>
      </c>
      <c r="H105" s="13">
        <f t="shared" si="2"/>
        <v>2</v>
      </c>
      <c r="I105" s="7" t="str">
        <f>vlookup(A105,'202405 MM (Do Not Delete)'!$A$1:$G$1000,7,false)</f>
        <v/>
      </c>
      <c r="J105" s="22">
        <f t="shared" si="3"/>
        <v>7335622</v>
      </c>
      <c r="L105" s="19" t="str">
        <f>IFERROR(__xludf.DUMMYFUNCTION("if(REGEXMATCH(vlookup(B105,'Kings Ratings'!$A$2:$C$1000,3,false),""Fishing""),""Yes"","""")"),"")</f>
        <v/>
      </c>
      <c r="M105" s="19" t="str">
        <f>IFERROR(__xludf.DUMMYFUNCTION("if(REGEXMATCH(vlookup(B105,'Kings Ratings'!$A$2:$C$1000,3,false),""Crafting""),""Yes"","""")"),"")</f>
        <v/>
      </c>
      <c r="N105" s="19" t="str">
        <f>IFERROR(__xludf.DUMMYFUNCTION("if(REGEXMATCH(vlookup(B105,'Kings Ratings'!$A$2:$C$1000,3,false),""Exploring""),""Yes"","""")"),"")</f>
        <v/>
      </c>
      <c r="O105" s="19" t="str">
        <f>IFERROR(__xludf.DUMMYFUNCTION("if(REGEXMATCH(vlookup(B105,'Kings Ratings'!$A$2:$C$1000,3,false),""Farming""),""Yes"","""")"),"Yes")</f>
        <v>Yes</v>
      </c>
      <c r="P105" s="19" t="str">
        <f>IFERROR(__xludf.DUMMYFUNCTION("if(REGEXMATCH(vlookup(B105,'Kings Ratings'!$A$2:$C$1000,3,false),""Cooking""),""Yes"","""")"),"")</f>
        <v/>
      </c>
      <c r="Q105" s="19" t="str">
        <f>IFERROR(__xludf.DUMMYFUNCTION("if(REGEXMATCH(vlookup(B105,'Kings Ratings'!$A$2:$C$1000,3,false),""Event""),""Yes"","""")"),"")</f>
        <v/>
      </c>
    </row>
    <row r="106">
      <c r="A106" s="13">
        <v>379.0</v>
      </c>
      <c r="B106" s="14" t="s">
        <v>33</v>
      </c>
      <c r="C106" s="18" t="str">
        <f t="shared" si="1"/>
        <v>((Apple Cider))</v>
      </c>
      <c r="D106" s="16">
        <v>21970.0</v>
      </c>
      <c r="E106" s="16">
        <v>7760.0</v>
      </c>
      <c r="F106" s="16">
        <v>191.0</v>
      </c>
      <c r="G106" s="19">
        <f>VLOOKUP(B106,'Kings Ratings'!$A$2:$B$1000,2,false)</f>
        <v>8</v>
      </c>
      <c r="H106" s="13">
        <f t="shared" si="2"/>
        <v>3</v>
      </c>
      <c r="I106" s="7" t="str">
        <f>vlookup(A106,'202405 MM (Do Not Delete)'!$A$1:$G$1000,7,false)</f>
        <v/>
      </c>
      <c r="J106" s="22">
        <f t="shared" si="3"/>
        <v>2009570</v>
      </c>
      <c r="L106" s="19" t="str">
        <f>IFERROR(__xludf.DUMMYFUNCTION("if(REGEXMATCH(vlookup(B106,'Kings Ratings'!$A$2:$C$1000,3,false),""Fishing""),""Yes"","""")"),"")</f>
        <v/>
      </c>
      <c r="M106" s="19" t="str">
        <f>IFERROR(__xludf.DUMMYFUNCTION("if(REGEXMATCH(vlookup(B106,'Kings Ratings'!$A$2:$C$1000,3,false),""Crafting""),""Yes"","""")"),"Yes")</f>
        <v>Yes</v>
      </c>
      <c r="N106" s="19" t="str">
        <f>IFERROR(__xludf.DUMMYFUNCTION("if(REGEXMATCH(vlookup(B106,'Kings Ratings'!$A$2:$C$1000,3,false),""Exploring""),""Yes"","""")"),"")</f>
        <v/>
      </c>
      <c r="O106" s="19" t="str">
        <f>IFERROR(__xludf.DUMMYFUNCTION("if(REGEXMATCH(vlookup(B106,'Kings Ratings'!$A$2:$C$1000,3,false),""Farming""),""Yes"","""")"),"")</f>
        <v/>
      </c>
      <c r="P106" s="19" t="str">
        <f>IFERROR(__xludf.DUMMYFUNCTION("if(REGEXMATCH(vlookup(B106,'Kings Ratings'!$A$2:$C$1000,3,false),""Cooking""),""Yes"","""")"),"")</f>
        <v/>
      </c>
      <c r="Q106" s="19" t="str">
        <f>IFERROR(__xludf.DUMMYFUNCTION("if(REGEXMATCH(vlookup(B106,'Kings Ratings'!$A$2:$C$1000,3,false),""Event""),""Yes"","""")"),"")</f>
        <v/>
      </c>
    </row>
    <row r="107">
      <c r="A107" s="13">
        <v>27.0</v>
      </c>
      <c r="B107" s="14" t="s">
        <v>602</v>
      </c>
      <c r="C107" s="18" t="str">
        <f t="shared" si="1"/>
        <v>((Peas))</v>
      </c>
      <c r="D107" s="16">
        <v>21962.0</v>
      </c>
      <c r="E107" s="16">
        <v>10068.0</v>
      </c>
      <c r="F107" s="16">
        <v>2157.0</v>
      </c>
      <c r="G107" s="19">
        <f>VLOOKUP(B107,'Kings Ratings'!$A$2:$B$1000,2,false)</f>
        <v>1</v>
      </c>
      <c r="H107" s="13">
        <f t="shared" si="2"/>
        <v>1</v>
      </c>
      <c r="I107" s="7">
        <f>vlookup(A107,'202405 MM (Do Not Delete)'!$A$1:$G$1000,7,false)</f>
        <v>276</v>
      </c>
      <c r="J107" s="22">
        <f t="shared" si="3"/>
        <v>21692642</v>
      </c>
      <c r="L107" s="19" t="str">
        <f>IFERROR(__xludf.DUMMYFUNCTION("if(REGEXMATCH(vlookup(B107,'Kings Ratings'!$A$2:$C$1000,3,false),""Fishing""),""Yes"","""")"),"")</f>
        <v/>
      </c>
      <c r="M107" s="19" t="str">
        <f>IFERROR(__xludf.DUMMYFUNCTION("if(REGEXMATCH(vlookup(B107,'Kings Ratings'!$A$2:$C$1000,3,false),""Crafting""),""Yes"","""")"),"")</f>
        <v/>
      </c>
      <c r="N107" s="19" t="str">
        <f>IFERROR(__xludf.DUMMYFUNCTION("if(REGEXMATCH(vlookup(B107,'Kings Ratings'!$A$2:$C$1000,3,false),""Exploring""),""Yes"","""")"),"")</f>
        <v/>
      </c>
      <c r="O107" s="19" t="str">
        <f>IFERROR(__xludf.DUMMYFUNCTION("if(REGEXMATCH(vlookup(B107,'Kings Ratings'!$A$2:$C$1000,3,false),""Farming""),""Yes"","""")"),"Yes")</f>
        <v>Yes</v>
      </c>
      <c r="P107" s="19" t="str">
        <f>IFERROR(__xludf.DUMMYFUNCTION("if(REGEXMATCH(vlookup(B107,'Kings Ratings'!$A$2:$C$1000,3,false),""Cooking""),""Yes"","""")"),"")</f>
        <v/>
      </c>
      <c r="Q107" s="19" t="str">
        <f>IFERROR(__xludf.DUMMYFUNCTION("if(REGEXMATCH(vlookup(B107,'Kings Ratings'!$A$2:$C$1000,3,false),""Event""),""Yes"","""")"),"")</f>
        <v/>
      </c>
    </row>
    <row r="108">
      <c r="A108" s="13">
        <v>67.0</v>
      </c>
      <c r="B108" s="14" t="s">
        <v>162</v>
      </c>
      <c r="C108" s="18" t="str">
        <f t="shared" si="1"/>
        <v>((Cabbage))</v>
      </c>
      <c r="D108" s="16">
        <v>21951.0</v>
      </c>
      <c r="E108" s="16">
        <v>6755.0</v>
      </c>
      <c r="F108" s="16">
        <v>14.0</v>
      </c>
      <c r="G108" s="19">
        <f>VLOOKUP(B108,'Kings Ratings'!$A$2:$B$1000,2,false)</f>
        <v>8</v>
      </c>
      <c r="H108" s="13">
        <f t="shared" si="2"/>
        <v>5</v>
      </c>
      <c r="I108" s="7" t="str">
        <f>vlookup(A108,'202405 MM (Do Not Delete)'!$A$1:$G$1000,7,false)</f>
        <v/>
      </c>
      <c r="J108" s="22">
        <f t="shared" si="3"/>
        <v>229501</v>
      </c>
      <c r="L108" s="19" t="str">
        <f>IFERROR(__xludf.DUMMYFUNCTION("if(REGEXMATCH(vlookup(B108,'Kings Ratings'!$A$2:$C$1000,3,false),""Fishing""),""Yes"","""")"),"")</f>
        <v/>
      </c>
      <c r="M108" s="19" t="str">
        <f>IFERROR(__xludf.DUMMYFUNCTION("if(REGEXMATCH(vlookup(B108,'Kings Ratings'!$A$2:$C$1000,3,false),""Crafting""),""Yes"","""")"),"")</f>
        <v/>
      </c>
      <c r="N108" s="19" t="str">
        <f>IFERROR(__xludf.DUMMYFUNCTION("if(REGEXMATCH(vlookup(B108,'Kings Ratings'!$A$2:$C$1000,3,false),""Exploring""),""Yes"","""")"),"")</f>
        <v/>
      </c>
      <c r="O108" s="19" t="str">
        <f>IFERROR(__xludf.DUMMYFUNCTION("if(REGEXMATCH(vlookup(B108,'Kings Ratings'!$A$2:$C$1000,3,false),""Farming""),""Yes"","""")"),"Yes")</f>
        <v>Yes</v>
      </c>
      <c r="P108" s="19" t="str">
        <f>IFERROR(__xludf.DUMMYFUNCTION("if(REGEXMATCH(vlookup(B108,'Kings Ratings'!$A$2:$C$1000,3,false),""Cooking""),""Yes"","""")"),"")</f>
        <v/>
      </c>
      <c r="Q108" s="19" t="str">
        <f>IFERROR(__xludf.DUMMYFUNCTION("if(REGEXMATCH(vlookup(B108,'Kings Ratings'!$A$2:$C$1000,3,false),""Event""),""Yes"","""")"),"")</f>
        <v/>
      </c>
    </row>
    <row r="109">
      <c r="A109" s="13">
        <v>136.0</v>
      </c>
      <c r="B109" s="14" t="s">
        <v>565</v>
      </c>
      <c r="C109" s="18" t="str">
        <f t="shared" si="1"/>
        <v>((Mussel))</v>
      </c>
      <c r="D109" s="16">
        <v>21764.0</v>
      </c>
      <c r="E109" s="16">
        <v>12895.0</v>
      </c>
      <c r="F109" s="16">
        <v>3841.0</v>
      </c>
      <c r="G109" s="19">
        <f>VLOOKUP(B109,'Kings Ratings'!$A$2:$B$1000,2,false)</f>
        <v>4</v>
      </c>
      <c r="H109" s="13">
        <f t="shared" si="2"/>
        <v>1</v>
      </c>
      <c r="I109" s="7">
        <f>vlookup(A109,'202405 MM (Do Not Delete)'!$A$1:$G$1000,7,false)</f>
        <v>272</v>
      </c>
      <c r="J109" s="22">
        <f t="shared" si="3"/>
        <v>38560714</v>
      </c>
      <c r="L109" s="19" t="str">
        <f>IFERROR(__xludf.DUMMYFUNCTION("if(REGEXMATCH(vlookup(B109,'Kings Ratings'!$A$2:$C$1000,3,false),""Fishing""),""Yes"","""")"),"Yes")</f>
        <v>Yes</v>
      </c>
      <c r="M109" s="19" t="str">
        <f>IFERROR(__xludf.DUMMYFUNCTION("if(REGEXMATCH(vlookup(B109,'Kings Ratings'!$A$2:$C$1000,3,false),""Crafting""),""Yes"","""")"),"")</f>
        <v/>
      </c>
      <c r="N109" s="19" t="str">
        <f>IFERROR(__xludf.DUMMYFUNCTION("if(REGEXMATCH(vlookup(B109,'Kings Ratings'!$A$2:$C$1000,3,false),""Exploring""),""Yes"","""")"),"")</f>
        <v/>
      </c>
      <c r="O109" s="19" t="str">
        <f>IFERROR(__xludf.DUMMYFUNCTION("if(REGEXMATCH(vlookup(B109,'Kings Ratings'!$A$2:$C$1000,3,false),""Farming""),""Yes"","""")"),"")</f>
        <v/>
      </c>
      <c r="P109" s="19" t="str">
        <f>IFERROR(__xludf.DUMMYFUNCTION("if(REGEXMATCH(vlookup(B109,'Kings Ratings'!$A$2:$C$1000,3,false),""Cooking""),""Yes"","""")"),"")</f>
        <v/>
      </c>
      <c r="Q109" s="19" t="str">
        <f>IFERROR(__xludf.DUMMYFUNCTION("if(REGEXMATCH(vlookup(B109,'Kings Ratings'!$A$2:$C$1000,3,false),""Event""),""Yes"","""")"),"")</f>
        <v/>
      </c>
    </row>
    <row r="110">
      <c r="A110" s="13">
        <v>688.0</v>
      </c>
      <c r="B110" s="14" t="s">
        <v>340</v>
      </c>
      <c r="C110" s="18" t="str">
        <f t="shared" si="1"/>
        <v>((Frosteye))</v>
      </c>
      <c r="D110" s="16">
        <v>21722.0</v>
      </c>
      <c r="E110" s="16">
        <v>19740.0</v>
      </c>
      <c r="F110" s="16">
        <v>13751.0</v>
      </c>
      <c r="G110" s="19">
        <f>VLOOKUP(B110,'Kings Ratings'!$A$2:$B$1000,2,false)</f>
        <v>1</v>
      </c>
      <c r="H110" s="13">
        <f t="shared" si="2"/>
        <v>0</v>
      </c>
      <c r="I110" s="7">
        <f>vlookup(A110,'202405 MM (Do Not Delete)'!$A$1:$G$1000,7,false)</f>
        <v>213</v>
      </c>
      <c r="J110" s="22">
        <f t="shared" si="3"/>
        <v>137729122</v>
      </c>
      <c r="L110" s="19" t="str">
        <f>IFERROR(__xludf.DUMMYFUNCTION("if(REGEXMATCH(vlookup(B110,'Kings Ratings'!$A$2:$C$1000,3,false),""Fishing""),""Yes"","""")"),"Yes")</f>
        <v>Yes</v>
      </c>
      <c r="M110" s="19" t="str">
        <f>IFERROR(__xludf.DUMMYFUNCTION("if(REGEXMATCH(vlookup(B110,'Kings Ratings'!$A$2:$C$1000,3,false),""Crafting""),""Yes"","""")"),"")</f>
        <v/>
      </c>
      <c r="N110" s="19" t="str">
        <f>IFERROR(__xludf.DUMMYFUNCTION("if(REGEXMATCH(vlookup(B110,'Kings Ratings'!$A$2:$C$1000,3,false),""Exploring""),""Yes"","""")"),"")</f>
        <v/>
      </c>
      <c r="O110" s="19" t="str">
        <f>IFERROR(__xludf.DUMMYFUNCTION("if(REGEXMATCH(vlookup(B110,'Kings Ratings'!$A$2:$C$1000,3,false),""Farming""),""Yes"","""")"),"")</f>
        <v/>
      </c>
      <c r="P110" s="19" t="str">
        <f>IFERROR(__xludf.DUMMYFUNCTION("if(REGEXMATCH(vlookup(B110,'Kings Ratings'!$A$2:$C$1000,3,false),""Cooking""),""Yes"","""")"),"")</f>
        <v/>
      </c>
      <c r="Q110" s="19" t="str">
        <f>IFERROR(__xludf.DUMMYFUNCTION("if(REGEXMATCH(vlookup(B110,'Kings Ratings'!$A$2:$C$1000,3,false),""Event""),""Yes"","""")"),"")</f>
        <v/>
      </c>
    </row>
    <row r="111">
      <c r="A111" s="13">
        <v>689.0</v>
      </c>
      <c r="B111" s="14" t="s">
        <v>240</v>
      </c>
      <c r="C111" s="18" t="str">
        <f t="shared" si="1"/>
        <v>((Crowfish))</v>
      </c>
      <c r="D111" s="16">
        <v>21674.0</v>
      </c>
      <c r="E111" s="16">
        <v>19667.0</v>
      </c>
      <c r="F111" s="16">
        <v>13684.0</v>
      </c>
      <c r="G111" s="19">
        <f>VLOOKUP(B111,'Kings Ratings'!$A$2:$B$1000,2,false)</f>
        <v>1</v>
      </c>
      <c r="H111" s="13">
        <f t="shared" si="2"/>
        <v>0</v>
      </c>
      <c r="I111" s="7">
        <f>vlookup(A111,'202405 MM (Do Not Delete)'!$A$1:$G$1000,7,false)</f>
        <v>214</v>
      </c>
      <c r="J111" s="22">
        <f t="shared" si="3"/>
        <v>137058344</v>
      </c>
      <c r="L111" s="19" t="str">
        <f>IFERROR(__xludf.DUMMYFUNCTION("if(REGEXMATCH(vlookup(B111,'Kings Ratings'!$A$2:$C$1000,3,false),""Fishing""),""Yes"","""")"),"Yes")</f>
        <v>Yes</v>
      </c>
      <c r="M111" s="19" t="str">
        <f>IFERROR(__xludf.DUMMYFUNCTION("if(REGEXMATCH(vlookup(B111,'Kings Ratings'!$A$2:$C$1000,3,false),""Crafting""),""Yes"","""")"),"")</f>
        <v/>
      </c>
      <c r="N111" s="19" t="str">
        <f>IFERROR(__xludf.DUMMYFUNCTION("if(REGEXMATCH(vlookup(B111,'Kings Ratings'!$A$2:$C$1000,3,false),""Exploring""),""Yes"","""")"),"")</f>
        <v/>
      </c>
      <c r="O111" s="19" t="str">
        <f>IFERROR(__xludf.DUMMYFUNCTION("if(REGEXMATCH(vlookup(B111,'Kings Ratings'!$A$2:$C$1000,3,false),""Farming""),""Yes"","""")"),"")</f>
        <v/>
      </c>
      <c r="P111" s="19" t="str">
        <f>IFERROR(__xludf.DUMMYFUNCTION("if(REGEXMATCH(vlookup(B111,'Kings Ratings'!$A$2:$C$1000,3,false),""Cooking""),""Yes"","""")"),"")</f>
        <v/>
      </c>
      <c r="Q111" s="19" t="str">
        <f>IFERROR(__xludf.DUMMYFUNCTION("if(REGEXMATCH(vlookup(B111,'Kings Ratings'!$A$2:$C$1000,3,false),""Event""),""Yes"","""")"),"")</f>
        <v/>
      </c>
    </row>
    <row r="112">
      <c r="A112" s="13">
        <v>690.0</v>
      </c>
      <c r="B112" s="14" t="s">
        <v>151</v>
      </c>
      <c r="C112" s="18" t="str">
        <f t="shared" si="1"/>
        <v>((Bullfish))</v>
      </c>
      <c r="D112" s="16">
        <v>21544.0</v>
      </c>
      <c r="E112" s="16">
        <v>19357.0</v>
      </c>
      <c r="F112" s="16">
        <v>12817.0</v>
      </c>
      <c r="G112" s="19">
        <f>VLOOKUP(B112,'Kings Ratings'!$A$2:$B$1000,2,false)</f>
        <v>1</v>
      </c>
      <c r="H112" s="13">
        <f t="shared" si="2"/>
        <v>0</v>
      </c>
      <c r="I112" s="7">
        <f>vlookup(A112,'202405 MM (Do Not Delete)'!$A$1:$G$1000,7,false)</f>
        <v>218</v>
      </c>
      <c r="J112" s="22">
        <f t="shared" si="3"/>
        <v>128385114</v>
      </c>
      <c r="L112" s="19" t="str">
        <f>IFERROR(__xludf.DUMMYFUNCTION("if(REGEXMATCH(vlookup(B112,'Kings Ratings'!$A$2:$C$1000,3,false),""Fishing""),""Yes"","""")"),"Yes")</f>
        <v>Yes</v>
      </c>
      <c r="M112" s="19" t="str">
        <f>IFERROR(__xludf.DUMMYFUNCTION("if(REGEXMATCH(vlookup(B112,'Kings Ratings'!$A$2:$C$1000,3,false),""Crafting""),""Yes"","""")"),"")</f>
        <v/>
      </c>
      <c r="N112" s="19" t="str">
        <f>IFERROR(__xludf.DUMMYFUNCTION("if(REGEXMATCH(vlookup(B112,'Kings Ratings'!$A$2:$C$1000,3,false),""Exploring""),""Yes"","""")"),"")</f>
        <v/>
      </c>
      <c r="O112" s="19" t="str">
        <f>IFERROR(__xludf.DUMMYFUNCTION("if(REGEXMATCH(vlookup(B112,'Kings Ratings'!$A$2:$C$1000,3,false),""Farming""),""Yes"","""")"),"")</f>
        <v/>
      </c>
      <c r="P112" s="19" t="str">
        <f>IFERROR(__xludf.DUMMYFUNCTION("if(REGEXMATCH(vlookup(B112,'Kings Ratings'!$A$2:$C$1000,3,false),""Cooking""),""Yes"","""")"),"")</f>
        <v/>
      </c>
      <c r="Q112" s="19" t="str">
        <f>IFERROR(__xludf.DUMMYFUNCTION("if(REGEXMATCH(vlookup(B112,'Kings Ratings'!$A$2:$C$1000,3,false),""Event""),""Yes"","""")"),"")</f>
        <v/>
      </c>
    </row>
    <row r="113">
      <c r="A113" s="13">
        <v>691.0</v>
      </c>
      <c r="B113" s="14" t="s">
        <v>370</v>
      </c>
      <c r="C113" s="18" t="str">
        <f t="shared" si="1"/>
        <v>((Glassback))</v>
      </c>
      <c r="D113" s="16">
        <v>21429.0</v>
      </c>
      <c r="E113" s="16">
        <v>19107.0</v>
      </c>
      <c r="F113" s="16">
        <v>12104.0</v>
      </c>
      <c r="G113" s="19">
        <f>VLOOKUP(B113,'Kings Ratings'!$A$2:$B$1000,2,false)</f>
        <v>1</v>
      </c>
      <c r="H113" s="13">
        <f t="shared" si="2"/>
        <v>0</v>
      </c>
      <c r="I113" s="7">
        <f>vlookup(A113,'202405 MM (Do Not Delete)'!$A$1:$G$1000,7,false)</f>
        <v>255</v>
      </c>
      <c r="J113" s="22">
        <f t="shared" si="3"/>
        <v>121252499</v>
      </c>
      <c r="L113" s="19" t="str">
        <f>IFERROR(__xludf.DUMMYFUNCTION("if(REGEXMATCH(vlookup(B113,'Kings Ratings'!$A$2:$C$1000,3,false),""Fishing""),""Yes"","""")"),"Yes")</f>
        <v>Yes</v>
      </c>
      <c r="M113" s="19" t="str">
        <f>IFERROR(__xludf.DUMMYFUNCTION("if(REGEXMATCH(vlookup(B113,'Kings Ratings'!$A$2:$C$1000,3,false),""Crafting""),""Yes"","""")"),"")</f>
        <v/>
      </c>
      <c r="N113" s="19" t="str">
        <f>IFERROR(__xludf.DUMMYFUNCTION("if(REGEXMATCH(vlookup(B113,'Kings Ratings'!$A$2:$C$1000,3,false),""Exploring""),""Yes"","""")"),"")</f>
        <v/>
      </c>
      <c r="O113" s="19" t="str">
        <f>IFERROR(__xludf.DUMMYFUNCTION("if(REGEXMATCH(vlookup(B113,'Kings Ratings'!$A$2:$C$1000,3,false),""Farming""),""Yes"","""")"),"")</f>
        <v/>
      </c>
      <c r="P113" s="19" t="str">
        <f>IFERROR(__xludf.DUMMYFUNCTION("if(REGEXMATCH(vlookup(B113,'Kings Ratings'!$A$2:$C$1000,3,false),""Cooking""),""Yes"","""")"),"")</f>
        <v/>
      </c>
      <c r="Q113" s="19" t="str">
        <f>IFERROR(__xludf.DUMMYFUNCTION("if(REGEXMATCH(vlookup(B113,'Kings Ratings'!$A$2:$C$1000,3,false),""Event""),""Yes"","""")"),"")</f>
        <v/>
      </c>
    </row>
    <row r="114">
      <c r="A114" s="13">
        <v>692.0</v>
      </c>
      <c r="B114" s="14" t="s">
        <v>702</v>
      </c>
      <c r="C114" s="18" t="str">
        <f t="shared" si="1"/>
        <v>((Sea Crest))</v>
      </c>
      <c r="D114" s="16">
        <v>21338.0</v>
      </c>
      <c r="E114" s="16">
        <v>18960.0</v>
      </c>
      <c r="F114" s="16">
        <v>11865.0</v>
      </c>
      <c r="G114" s="19">
        <f>VLOOKUP(B114,'Kings Ratings'!$A$2:$B$1000,2,false)</f>
        <v>1</v>
      </c>
      <c r="H114" s="13">
        <f t="shared" si="2"/>
        <v>0</v>
      </c>
      <c r="I114" s="7">
        <f>vlookup(A114,'202405 MM (Do Not Delete)'!$A$1:$G$1000,7,false)</f>
        <v>258</v>
      </c>
      <c r="J114" s="22">
        <f t="shared" si="3"/>
        <v>118860938</v>
      </c>
      <c r="L114" s="19" t="str">
        <f>IFERROR(__xludf.DUMMYFUNCTION("if(REGEXMATCH(vlookup(B114,'Kings Ratings'!$A$2:$C$1000,3,false),""Fishing""),""Yes"","""")"),"Yes")</f>
        <v>Yes</v>
      </c>
      <c r="M114" s="19" t="str">
        <f>IFERROR(__xludf.DUMMYFUNCTION("if(REGEXMATCH(vlookup(B114,'Kings Ratings'!$A$2:$C$1000,3,false),""Crafting""),""Yes"","""")"),"")</f>
        <v/>
      </c>
      <c r="N114" s="19" t="str">
        <f>IFERROR(__xludf.DUMMYFUNCTION("if(REGEXMATCH(vlookup(B114,'Kings Ratings'!$A$2:$C$1000,3,false),""Exploring""),""Yes"","""")"),"")</f>
        <v/>
      </c>
      <c r="O114" s="19" t="str">
        <f>IFERROR(__xludf.DUMMYFUNCTION("if(REGEXMATCH(vlookup(B114,'Kings Ratings'!$A$2:$C$1000,3,false),""Farming""),""Yes"","""")"),"")</f>
        <v/>
      </c>
      <c r="P114" s="19" t="str">
        <f>IFERROR(__xludf.DUMMYFUNCTION("if(REGEXMATCH(vlookup(B114,'Kings Ratings'!$A$2:$C$1000,3,false),""Cooking""),""Yes"","""")"),"")</f>
        <v/>
      </c>
      <c r="Q114" s="19" t="str">
        <f>IFERROR(__xludf.DUMMYFUNCTION("if(REGEXMATCH(vlookup(B114,'Kings Ratings'!$A$2:$C$1000,3,false),""Event""),""Yes"","""")"),"")</f>
        <v/>
      </c>
    </row>
    <row r="115">
      <c r="A115" s="13">
        <v>693.0</v>
      </c>
      <c r="B115" s="14" t="s">
        <v>710</v>
      </c>
      <c r="C115" s="18" t="str">
        <f t="shared" si="1"/>
        <v>((Seeker))</v>
      </c>
      <c r="D115" s="16">
        <v>21238.0</v>
      </c>
      <c r="E115" s="16">
        <v>18772.0</v>
      </c>
      <c r="F115" s="16">
        <v>11412.0</v>
      </c>
      <c r="G115" s="19">
        <f>VLOOKUP(B115,'Kings Ratings'!$A$2:$B$1000,2,false)</f>
        <v>1</v>
      </c>
      <c r="H115" s="13">
        <f t="shared" si="2"/>
        <v>0</v>
      </c>
      <c r="I115" s="7">
        <f>vlookup(A115,'202405 MM (Do Not Delete)'!$A$1:$G$1000,7,false)</f>
        <v>252</v>
      </c>
      <c r="J115" s="22">
        <f t="shared" si="3"/>
        <v>114328958</v>
      </c>
      <c r="L115" s="19" t="str">
        <f>IFERROR(__xludf.DUMMYFUNCTION("if(REGEXMATCH(vlookup(B115,'Kings Ratings'!$A$2:$C$1000,3,false),""Fishing""),""Yes"","""")"),"Yes")</f>
        <v>Yes</v>
      </c>
      <c r="M115" s="19" t="str">
        <f>IFERROR(__xludf.DUMMYFUNCTION("if(REGEXMATCH(vlookup(B115,'Kings Ratings'!$A$2:$C$1000,3,false),""Crafting""),""Yes"","""")"),"")</f>
        <v/>
      </c>
      <c r="N115" s="19" t="str">
        <f>IFERROR(__xludf.DUMMYFUNCTION("if(REGEXMATCH(vlookup(B115,'Kings Ratings'!$A$2:$C$1000,3,false),""Exploring""),""Yes"","""")"),"")</f>
        <v/>
      </c>
      <c r="O115" s="19" t="str">
        <f>IFERROR(__xludf.DUMMYFUNCTION("if(REGEXMATCH(vlookup(B115,'Kings Ratings'!$A$2:$C$1000,3,false),""Farming""),""Yes"","""")"),"")</f>
        <v/>
      </c>
      <c r="P115" s="19" t="str">
        <f>IFERROR(__xludf.DUMMYFUNCTION("if(REGEXMATCH(vlookup(B115,'Kings Ratings'!$A$2:$C$1000,3,false),""Cooking""),""Yes"","""")"),"")</f>
        <v/>
      </c>
      <c r="Q115" s="19" t="str">
        <f>IFERROR(__xludf.DUMMYFUNCTION("if(REGEXMATCH(vlookup(B115,'Kings Ratings'!$A$2:$C$1000,3,false),""Event""),""Yes"","""")"),"")</f>
        <v/>
      </c>
    </row>
    <row r="116">
      <c r="A116" s="13">
        <v>694.0</v>
      </c>
      <c r="B116" s="14" t="s">
        <v>737</v>
      </c>
      <c r="C116" s="18" t="str">
        <f t="shared" si="1"/>
        <v>((Stone Jelly))</v>
      </c>
      <c r="D116" s="16">
        <v>21166.0</v>
      </c>
      <c r="E116" s="16">
        <v>18669.0</v>
      </c>
      <c r="F116" s="16">
        <v>11234.0</v>
      </c>
      <c r="G116" s="19">
        <f>VLOOKUP(B116,'Kings Ratings'!$A$2:$B$1000,2,false)</f>
        <v>1</v>
      </c>
      <c r="H116" s="13">
        <f t="shared" si="2"/>
        <v>0</v>
      </c>
      <c r="I116" s="7">
        <f>vlookup(A116,'202405 MM (Do Not Delete)'!$A$1:$G$1000,7,false)</f>
        <v>262</v>
      </c>
      <c r="J116" s="22">
        <f t="shared" si="3"/>
        <v>112547856</v>
      </c>
      <c r="L116" s="19" t="str">
        <f>IFERROR(__xludf.DUMMYFUNCTION("if(REGEXMATCH(vlookup(B116,'Kings Ratings'!$A$2:$C$1000,3,false),""Fishing""),""Yes"","""")"),"Yes")</f>
        <v>Yes</v>
      </c>
      <c r="M116" s="19" t="str">
        <f>IFERROR(__xludf.DUMMYFUNCTION("if(REGEXMATCH(vlookup(B116,'Kings Ratings'!$A$2:$C$1000,3,false),""Crafting""),""Yes"","""")"),"")</f>
        <v/>
      </c>
      <c r="N116" s="19" t="str">
        <f>IFERROR(__xludf.DUMMYFUNCTION("if(REGEXMATCH(vlookup(B116,'Kings Ratings'!$A$2:$C$1000,3,false),""Exploring""),""Yes"","""")"),"")</f>
        <v/>
      </c>
      <c r="O116" s="19" t="str">
        <f>IFERROR(__xludf.DUMMYFUNCTION("if(REGEXMATCH(vlookup(B116,'Kings Ratings'!$A$2:$C$1000,3,false),""Farming""),""Yes"","""")"),"")</f>
        <v/>
      </c>
      <c r="P116" s="19" t="str">
        <f>IFERROR(__xludf.DUMMYFUNCTION("if(REGEXMATCH(vlookup(B116,'Kings Ratings'!$A$2:$C$1000,3,false),""Cooking""),""Yes"","""")"),"")</f>
        <v/>
      </c>
      <c r="Q116" s="19" t="str">
        <f>IFERROR(__xludf.DUMMYFUNCTION("if(REGEXMATCH(vlookup(B116,'Kings Ratings'!$A$2:$C$1000,3,false),""Event""),""Yes"","""")"),"")</f>
        <v/>
      </c>
    </row>
    <row r="117">
      <c r="A117" s="13">
        <v>696.0</v>
      </c>
      <c r="B117" s="14" t="s">
        <v>466</v>
      </c>
      <c r="C117" s="18" t="str">
        <f t="shared" si="1"/>
        <v>((Ice Shark))</v>
      </c>
      <c r="D117" s="16">
        <v>21155.0</v>
      </c>
      <c r="E117" s="16">
        <v>18628.0</v>
      </c>
      <c r="F117" s="16">
        <v>11084.0</v>
      </c>
      <c r="G117" s="19">
        <f>VLOOKUP(B117,'Kings Ratings'!$A$2:$B$1000,2,false)</f>
        <v>1</v>
      </c>
      <c r="H117" s="13">
        <f t="shared" si="2"/>
        <v>0</v>
      </c>
      <c r="I117" s="7">
        <f>vlookup(A117,'202405 MM (Do Not Delete)'!$A$1:$G$1000,7,false)</f>
        <v>263</v>
      </c>
      <c r="J117" s="22">
        <f t="shared" si="3"/>
        <v>111047435</v>
      </c>
      <c r="L117" s="19" t="str">
        <f>IFERROR(__xludf.DUMMYFUNCTION("if(REGEXMATCH(vlookup(B117,'Kings Ratings'!$A$2:$C$1000,3,false),""Fishing""),""Yes"","""")"),"Yes")</f>
        <v>Yes</v>
      </c>
      <c r="M117" s="19" t="str">
        <f>IFERROR(__xludf.DUMMYFUNCTION("if(REGEXMATCH(vlookup(B117,'Kings Ratings'!$A$2:$C$1000,3,false),""Crafting""),""Yes"","""")"),"")</f>
        <v/>
      </c>
      <c r="N117" s="19" t="str">
        <f>IFERROR(__xludf.DUMMYFUNCTION("if(REGEXMATCH(vlookup(B117,'Kings Ratings'!$A$2:$C$1000,3,false),""Exploring""),""Yes"","""")"),"")</f>
        <v/>
      </c>
      <c r="O117" s="19" t="str">
        <f>IFERROR(__xludf.DUMMYFUNCTION("if(REGEXMATCH(vlookup(B117,'Kings Ratings'!$A$2:$C$1000,3,false),""Farming""),""Yes"","""")"),"")</f>
        <v/>
      </c>
      <c r="P117" s="19" t="str">
        <f>IFERROR(__xludf.DUMMYFUNCTION("if(REGEXMATCH(vlookup(B117,'Kings Ratings'!$A$2:$C$1000,3,false),""Cooking""),""Yes"","""")"),"")</f>
        <v/>
      </c>
      <c r="Q117" s="19" t="str">
        <f>IFERROR(__xludf.DUMMYFUNCTION("if(REGEXMATCH(vlookup(B117,'Kings Ratings'!$A$2:$C$1000,3,false),""Event""),""Yes"","""")"),"")</f>
        <v/>
      </c>
    </row>
    <row r="118">
      <c r="A118" s="13">
        <v>127.0</v>
      </c>
      <c r="B118" s="14" t="s">
        <v>747</v>
      </c>
      <c r="C118" s="18" t="str">
        <f t="shared" si="1"/>
        <v>((Wooden Shield))</v>
      </c>
      <c r="D118" s="16">
        <v>20788.0</v>
      </c>
      <c r="E118" s="16">
        <v>12487.0</v>
      </c>
      <c r="F118" s="16">
        <v>4482.0</v>
      </c>
      <c r="G118" s="19">
        <f>VLOOKUP(B118,'Kings Ratings'!$A$2:$B$1000,2,false)</f>
        <v>1</v>
      </c>
      <c r="H118" s="13">
        <f t="shared" si="2"/>
        <v>1</v>
      </c>
      <c r="I118" s="7">
        <f>vlookup(A118,'202405 MM (Do Not Delete)'!$A$1:$G$1000,7,false)</f>
        <v>248</v>
      </c>
      <c r="J118" s="22">
        <f t="shared" si="3"/>
        <v>44965658</v>
      </c>
      <c r="L118" s="19" t="str">
        <f>IFERROR(__xludf.DUMMYFUNCTION("if(REGEXMATCH(vlookup(B118,'Kings Ratings'!$A$2:$C$1000,3,false),""Fishing""),""Yes"","""")"),"")</f>
        <v/>
      </c>
      <c r="M118" s="19" t="str">
        <f>IFERROR(__xludf.DUMMYFUNCTION("if(REGEXMATCH(vlookup(B118,'Kings Ratings'!$A$2:$C$1000,3,false),""Crafting""),""Yes"","""")"),"Yes")</f>
        <v>Yes</v>
      </c>
      <c r="N118" s="19" t="str">
        <f>IFERROR(__xludf.DUMMYFUNCTION("if(REGEXMATCH(vlookup(B118,'Kings Ratings'!$A$2:$C$1000,3,false),""Exploring""),""Yes"","""")"),"")</f>
        <v/>
      </c>
      <c r="O118" s="19" t="str">
        <f>IFERROR(__xludf.DUMMYFUNCTION("if(REGEXMATCH(vlookup(B118,'Kings Ratings'!$A$2:$C$1000,3,false),""Farming""),""Yes"","""")"),"")</f>
        <v/>
      </c>
      <c r="P118" s="19" t="str">
        <f>IFERROR(__xludf.DUMMYFUNCTION("if(REGEXMATCH(vlookup(B118,'Kings Ratings'!$A$2:$C$1000,3,false),""Cooking""),""Yes"","""")"),"")</f>
        <v/>
      </c>
      <c r="Q118" s="19" t="str">
        <f>IFERROR(__xludf.DUMMYFUNCTION("if(REGEXMATCH(vlookup(B118,'Kings Ratings'!$A$2:$C$1000,3,false),""Event""),""Yes"","""")"),"")</f>
        <v/>
      </c>
    </row>
    <row r="119">
      <c r="A119" s="13">
        <v>146.0</v>
      </c>
      <c r="B119" s="14" t="s">
        <v>257</v>
      </c>
      <c r="C119" s="18" t="str">
        <f t="shared" si="1"/>
        <v>((Emerald Ring))</v>
      </c>
      <c r="D119" s="16">
        <v>20712.0</v>
      </c>
      <c r="E119" s="16">
        <v>10843.0</v>
      </c>
      <c r="F119" s="16">
        <v>2549.0</v>
      </c>
      <c r="G119" s="19">
        <f>VLOOKUP(B119,'Kings Ratings'!$A$2:$B$1000,2,false)</f>
        <v>2</v>
      </c>
      <c r="H119" s="13">
        <f t="shared" si="2"/>
        <v>1</v>
      </c>
      <c r="I119" s="7">
        <f>vlookup(A119,'202405 MM (Do Not Delete)'!$A$1:$G$1000,7,false)</f>
        <v>283</v>
      </c>
      <c r="J119" s="22">
        <f t="shared" si="3"/>
        <v>25619142</v>
      </c>
      <c r="L119" s="19" t="str">
        <f>IFERROR(__xludf.DUMMYFUNCTION("if(REGEXMATCH(vlookup(B119,'Kings Ratings'!$A$2:$C$1000,3,false),""Fishing""),""Yes"","""")"),"")</f>
        <v/>
      </c>
      <c r="M119" s="19" t="str">
        <f>IFERROR(__xludf.DUMMYFUNCTION("if(REGEXMATCH(vlookup(B119,'Kings Ratings'!$A$2:$C$1000,3,false),""Crafting""),""Yes"","""")"),"Yes")</f>
        <v>Yes</v>
      </c>
      <c r="N119" s="19" t="str">
        <f>IFERROR(__xludf.DUMMYFUNCTION("if(REGEXMATCH(vlookup(B119,'Kings Ratings'!$A$2:$C$1000,3,false),""Exploring""),""Yes"","""")"),"")</f>
        <v/>
      </c>
      <c r="O119" s="19" t="str">
        <f>IFERROR(__xludf.DUMMYFUNCTION("if(REGEXMATCH(vlookup(B119,'Kings Ratings'!$A$2:$C$1000,3,false),""Farming""),""Yes"","""")"),"")</f>
        <v/>
      </c>
      <c r="P119" s="19" t="str">
        <f>IFERROR(__xludf.DUMMYFUNCTION("if(REGEXMATCH(vlookup(B119,'Kings Ratings'!$A$2:$C$1000,3,false),""Cooking""),""Yes"","""")"),"")</f>
        <v/>
      </c>
      <c r="Q119" s="19" t="str">
        <f>IFERROR(__xludf.DUMMYFUNCTION("if(REGEXMATCH(vlookup(B119,'Kings Ratings'!$A$2:$C$1000,3,false),""Event""),""Yes"","""")"),"")</f>
        <v/>
      </c>
    </row>
    <row r="120">
      <c r="A120" s="13">
        <v>256.0</v>
      </c>
      <c r="B120" s="14" t="s">
        <v>142</v>
      </c>
      <c r="C120" s="18" t="str">
        <f t="shared" si="1"/>
        <v>((Broccoli))</v>
      </c>
      <c r="D120" s="16">
        <v>20522.0</v>
      </c>
      <c r="E120" s="16">
        <v>2271.0</v>
      </c>
      <c r="F120" s="16">
        <v>8.0</v>
      </c>
      <c r="G120" s="19">
        <f>VLOOKUP(B120,'Kings Ratings'!$A$2:$B$1000,2,false)</f>
        <v>8</v>
      </c>
      <c r="H120" s="13">
        <f t="shared" si="2"/>
        <v>5</v>
      </c>
      <c r="I120" s="7" t="str">
        <f>vlookup(A120,'202405 MM (Do Not Delete)'!$A$1:$G$1000,7,false)</f>
        <v/>
      </c>
      <c r="J120" s="22">
        <f t="shared" si="3"/>
        <v>123232</v>
      </c>
      <c r="L120" s="19" t="str">
        <f>IFERROR(__xludf.DUMMYFUNCTION("if(REGEXMATCH(vlookup(B120,'Kings Ratings'!$A$2:$C$1000,3,false),""Fishing""),""Yes"","""")"),"")</f>
        <v/>
      </c>
      <c r="M120" s="19" t="str">
        <f>IFERROR(__xludf.DUMMYFUNCTION("if(REGEXMATCH(vlookup(B120,'Kings Ratings'!$A$2:$C$1000,3,false),""Crafting""),""Yes"","""")"),"")</f>
        <v/>
      </c>
      <c r="N120" s="19" t="str">
        <f>IFERROR(__xludf.DUMMYFUNCTION("if(REGEXMATCH(vlookup(B120,'Kings Ratings'!$A$2:$C$1000,3,false),""Exploring""),""Yes"","""")"),"")</f>
        <v/>
      </c>
      <c r="O120" s="19" t="str">
        <f>IFERROR(__xludf.DUMMYFUNCTION("if(REGEXMATCH(vlookup(B120,'Kings Ratings'!$A$2:$C$1000,3,false),""Farming""),""Yes"","""")"),"Yes")</f>
        <v>Yes</v>
      </c>
      <c r="P120" s="19" t="str">
        <f>IFERROR(__xludf.DUMMYFUNCTION("if(REGEXMATCH(vlookup(B120,'Kings Ratings'!$A$2:$C$1000,3,false),""Cooking""),""Yes"","""")"),"")</f>
        <v/>
      </c>
      <c r="Q120" s="19" t="str">
        <f>IFERROR(__xludf.DUMMYFUNCTION("if(REGEXMATCH(vlookup(B120,'Kings Ratings'!$A$2:$C$1000,3,false),""Event""),""Yes"","""")"),"")</f>
        <v/>
      </c>
    </row>
    <row r="121">
      <c r="A121" s="13">
        <v>207.0</v>
      </c>
      <c r="B121" s="14" t="s">
        <v>574</v>
      </c>
      <c r="C121" s="18" t="str">
        <f t="shared" si="1"/>
        <v>((Octopus))</v>
      </c>
      <c r="D121" s="16">
        <v>20381.0</v>
      </c>
      <c r="E121" s="16">
        <v>13096.0</v>
      </c>
      <c r="F121" s="16">
        <v>2580.0</v>
      </c>
      <c r="G121" s="19">
        <f>VLOOKUP(B121,'Kings Ratings'!$A$2:$B$1000,2,false)</f>
        <v>5</v>
      </c>
      <c r="H121" s="13">
        <f t="shared" si="2"/>
        <v>1</v>
      </c>
      <c r="I121" s="7">
        <f>vlookup(A121,'202405 MM (Do Not Delete)'!$A$1:$G$1000,7,false)</f>
        <v>291</v>
      </c>
      <c r="J121" s="22">
        <f t="shared" si="3"/>
        <v>25951341</v>
      </c>
      <c r="L121" s="19" t="str">
        <f>IFERROR(__xludf.DUMMYFUNCTION("if(REGEXMATCH(vlookup(B121,'Kings Ratings'!$A$2:$C$1000,3,false),""Fishing""),""Yes"","""")"),"Yes")</f>
        <v>Yes</v>
      </c>
      <c r="M121" s="19" t="str">
        <f>IFERROR(__xludf.DUMMYFUNCTION("if(REGEXMATCH(vlookup(B121,'Kings Ratings'!$A$2:$C$1000,3,false),""Crafting""),""Yes"","""")"),"")</f>
        <v/>
      </c>
      <c r="N121" s="19" t="str">
        <f>IFERROR(__xludf.DUMMYFUNCTION("if(REGEXMATCH(vlookup(B121,'Kings Ratings'!$A$2:$C$1000,3,false),""Exploring""),""Yes"","""")"),"")</f>
        <v/>
      </c>
      <c r="O121" s="19" t="str">
        <f>IFERROR(__xludf.DUMMYFUNCTION("if(REGEXMATCH(vlookup(B121,'Kings Ratings'!$A$2:$C$1000,3,false),""Farming""),""Yes"","""")"),"")</f>
        <v/>
      </c>
      <c r="P121" s="19" t="str">
        <f>IFERROR(__xludf.DUMMYFUNCTION("if(REGEXMATCH(vlookup(B121,'Kings Ratings'!$A$2:$C$1000,3,false),""Cooking""),""Yes"","""")"),"")</f>
        <v/>
      </c>
      <c r="Q121" s="19" t="str">
        <f>IFERROR(__xludf.DUMMYFUNCTION("if(REGEXMATCH(vlookup(B121,'Kings Ratings'!$A$2:$C$1000,3,false),""Event""),""Yes"","""")"),"")</f>
        <v/>
      </c>
    </row>
    <row r="122">
      <c r="A122" s="13">
        <v>59.0</v>
      </c>
      <c r="B122" s="14" t="s">
        <v>764</v>
      </c>
      <c r="C122" s="18" t="str">
        <f t="shared" si="1"/>
        <v>((Watermelon))</v>
      </c>
      <c r="D122" s="16">
        <v>20297.0</v>
      </c>
      <c r="E122" s="16">
        <v>5351.0</v>
      </c>
      <c r="F122" s="16">
        <v>67.0</v>
      </c>
      <c r="G122" s="19">
        <f>VLOOKUP(B122,'Kings Ratings'!$A$2:$B$1000,2,false)</f>
        <v>8</v>
      </c>
      <c r="H122" s="13">
        <f t="shared" si="2"/>
        <v>4</v>
      </c>
      <c r="I122" s="7" t="str">
        <f>vlookup(A122,'202405 MM (Do Not Delete)'!$A$1:$G$1000,7,false)</f>
        <v/>
      </c>
      <c r="J122" s="22">
        <f t="shared" si="3"/>
        <v>743807</v>
      </c>
      <c r="L122" s="19" t="str">
        <f>IFERROR(__xludf.DUMMYFUNCTION("if(REGEXMATCH(vlookup(B122,'Kings Ratings'!$A$2:$C$1000,3,false),""Fishing""),""Yes"","""")"),"")</f>
        <v/>
      </c>
      <c r="M122" s="19" t="str">
        <f>IFERROR(__xludf.DUMMYFUNCTION("if(REGEXMATCH(vlookup(B122,'Kings Ratings'!$A$2:$C$1000,3,false),""Crafting""),""Yes"","""")"),"")</f>
        <v/>
      </c>
      <c r="N122" s="19" t="str">
        <f>IFERROR(__xludf.DUMMYFUNCTION("if(REGEXMATCH(vlookup(B122,'Kings Ratings'!$A$2:$C$1000,3,false),""Exploring""),""Yes"","""")"),"")</f>
        <v/>
      </c>
      <c r="O122" s="19" t="str">
        <f>IFERROR(__xludf.DUMMYFUNCTION("if(REGEXMATCH(vlookup(B122,'Kings Ratings'!$A$2:$C$1000,3,false),""Farming""),""Yes"","""")"),"Yes")</f>
        <v>Yes</v>
      </c>
      <c r="P122" s="19" t="str">
        <f>IFERROR(__xludf.DUMMYFUNCTION("if(REGEXMATCH(vlookup(B122,'Kings Ratings'!$A$2:$C$1000,3,false),""Cooking""),""Yes"","""")"),"")</f>
        <v/>
      </c>
      <c r="Q122" s="19" t="str">
        <f>IFERROR(__xludf.DUMMYFUNCTION("if(REGEXMATCH(vlookup(B122,'Kings Ratings'!$A$2:$C$1000,3,false),""Event""),""Yes"","""")"),"")</f>
        <v/>
      </c>
    </row>
    <row r="123">
      <c r="A123" s="13">
        <v>126.0</v>
      </c>
      <c r="B123" s="14" t="s">
        <v>31</v>
      </c>
      <c r="C123" s="18" t="str">
        <f t="shared" si="1"/>
        <v>((Amethyst Necklace))</v>
      </c>
      <c r="D123" s="16">
        <v>20068.0</v>
      </c>
      <c r="E123" s="16">
        <v>10899.0</v>
      </c>
      <c r="F123" s="16">
        <v>2355.0</v>
      </c>
      <c r="G123" s="19">
        <f>VLOOKUP(B123,'Kings Ratings'!$A$2:$B$1000,2,false)</f>
        <v>2</v>
      </c>
      <c r="H123" s="13">
        <f t="shared" si="2"/>
        <v>1</v>
      </c>
      <c r="I123" s="7">
        <f>vlookup(A123,'202405 MM (Do Not Delete)'!$A$1:$G$1000,7,false)</f>
        <v>285</v>
      </c>
      <c r="J123" s="22">
        <f t="shared" si="3"/>
        <v>23679058</v>
      </c>
      <c r="L123" s="19" t="str">
        <f>IFERROR(__xludf.DUMMYFUNCTION("if(REGEXMATCH(vlookup(B123,'Kings Ratings'!$A$2:$C$1000,3,false),""Fishing""),""Yes"","""")"),"")</f>
        <v/>
      </c>
      <c r="M123" s="19" t="str">
        <f>IFERROR(__xludf.DUMMYFUNCTION("if(REGEXMATCH(vlookup(B123,'Kings Ratings'!$A$2:$C$1000,3,false),""Crafting""),""Yes"","""")"),"Yes")</f>
        <v>Yes</v>
      </c>
      <c r="N123" s="19" t="str">
        <f>IFERROR(__xludf.DUMMYFUNCTION("if(REGEXMATCH(vlookup(B123,'Kings Ratings'!$A$2:$C$1000,3,false),""Exploring""),""Yes"","""")"),"")</f>
        <v/>
      </c>
      <c r="O123" s="19" t="str">
        <f>IFERROR(__xludf.DUMMYFUNCTION("if(REGEXMATCH(vlookup(B123,'Kings Ratings'!$A$2:$C$1000,3,false),""Farming""),""Yes"","""")"),"")</f>
        <v/>
      </c>
      <c r="P123" s="19" t="str">
        <f>IFERROR(__xludf.DUMMYFUNCTION("if(REGEXMATCH(vlookup(B123,'Kings Ratings'!$A$2:$C$1000,3,false),""Cooking""),""Yes"","""")"),"")</f>
        <v/>
      </c>
      <c r="Q123" s="19" t="str">
        <f>IFERROR(__xludf.DUMMYFUNCTION("if(REGEXMATCH(vlookup(B123,'Kings Ratings'!$A$2:$C$1000,3,false),""Event""),""Yes"","""")"),"")</f>
        <v/>
      </c>
    </row>
    <row r="124">
      <c r="A124" s="13">
        <v>508.0</v>
      </c>
      <c r="B124" s="14" t="s">
        <v>41</v>
      </c>
      <c r="C124" s="18" t="str">
        <f t="shared" si="1"/>
        <v>((Arnold Palmer))</v>
      </c>
      <c r="D124" s="16">
        <v>20023.0</v>
      </c>
      <c r="E124" s="16">
        <v>7977.0</v>
      </c>
      <c r="F124" s="16">
        <v>4.0</v>
      </c>
      <c r="G124" s="19">
        <f>VLOOKUP(B124,'Kings Ratings'!$A$2:$B$1000,2,false)</f>
        <v>8</v>
      </c>
      <c r="H124" s="13">
        <f t="shared" si="2"/>
        <v>5</v>
      </c>
      <c r="I124" s="7" t="str">
        <f>vlookup(A124,'202405 MM (Do Not Delete)'!$A$1:$G$1000,7,false)</f>
        <v/>
      </c>
      <c r="J124" s="22">
        <f t="shared" si="3"/>
        <v>139793</v>
      </c>
      <c r="L124" s="19" t="str">
        <f>IFERROR(__xludf.DUMMYFUNCTION("if(REGEXMATCH(vlookup(B124,'Kings Ratings'!$A$2:$C$1000,3,false),""Fishing""),""Yes"","""")"),"")</f>
        <v/>
      </c>
      <c r="M124" s="19" t="str">
        <f>IFERROR(__xludf.DUMMYFUNCTION("if(REGEXMATCH(vlookup(B124,'Kings Ratings'!$A$2:$C$1000,3,false),""Crafting""),""Yes"","""")"),"Yes")</f>
        <v>Yes</v>
      </c>
      <c r="N124" s="19" t="str">
        <f>IFERROR(__xludf.DUMMYFUNCTION("if(REGEXMATCH(vlookup(B124,'Kings Ratings'!$A$2:$C$1000,3,false),""Exploring""),""Yes"","""")"),"")</f>
        <v/>
      </c>
      <c r="O124" s="19" t="str">
        <f>IFERROR(__xludf.DUMMYFUNCTION("if(REGEXMATCH(vlookup(B124,'Kings Ratings'!$A$2:$C$1000,3,false),""Farming""),""Yes"","""")"),"")</f>
        <v/>
      </c>
      <c r="P124" s="19" t="str">
        <f>IFERROR(__xludf.DUMMYFUNCTION("if(REGEXMATCH(vlookup(B124,'Kings Ratings'!$A$2:$C$1000,3,false),""Cooking""),""Yes"","""")"),"")</f>
        <v/>
      </c>
      <c r="Q124" s="19" t="str">
        <f>IFERROR(__xludf.DUMMYFUNCTION("if(REGEXMATCH(vlookup(B124,'Kings Ratings'!$A$2:$C$1000,3,false),""Event""),""Yes"","""")"),"")</f>
        <v/>
      </c>
    </row>
    <row r="125">
      <c r="A125" s="13">
        <v>481.0</v>
      </c>
      <c r="B125" s="14" t="s">
        <v>190</v>
      </c>
      <c r="C125" s="18" t="str">
        <f t="shared" si="1"/>
        <v>((Chum))</v>
      </c>
      <c r="D125" s="16">
        <v>19773.0</v>
      </c>
      <c r="E125" s="16">
        <v>10102.0</v>
      </c>
      <c r="F125" s="16">
        <v>4759.0</v>
      </c>
      <c r="G125" s="19">
        <f>VLOOKUP(B125,'Kings Ratings'!$A$2:$B$1000,2,false)</f>
        <v>3</v>
      </c>
      <c r="H125" s="13">
        <f t="shared" si="2"/>
        <v>1</v>
      </c>
      <c r="I125" s="7">
        <f>vlookup(A125,'202405 MM (Do Not Delete)'!$A$1:$G$1000,7,false)</f>
        <v>249</v>
      </c>
      <c r="J125" s="22">
        <f t="shared" si="3"/>
        <v>47710793</v>
      </c>
      <c r="L125" s="19" t="str">
        <f>IFERROR(__xludf.DUMMYFUNCTION("if(REGEXMATCH(vlookup(B125,'Kings Ratings'!$A$2:$C$1000,3,false),""Fishing""),""Yes"","""")"),"")</f>
        <v/>
      </c>
      <c r="M125" s="19" t="str">
        <f>IFERROR(__xludf.DUMMYFUNCTION("if(REGEXMATCH(vlookup(B125,'Kings Ratings'!$A$2:$C$1000,3,false),""Crafting""),""Yes"","""")"),"Yes")</f>
        <v>Yes</v>
      </c>
      <c r="N125" s="19" t="str">
        <f>IFERROR(__xludf.DUMMYFUNCTION("if(REGEXMATCH(vlookup(B125,'Kings Ratings'!$A$2:$C$1000,3,false),""Exploring""),""Yes"","""")"),"")</f>
        <v/>
      </c>
      <c r="O125" s="19" t="str">
        <f>IFERROR(__xludf.DUMMYFUNCTION("if(REGEXMATCH(vlookup(B125,'Kings Ratings'!$A$2:$C$1000,3,false),""Farming""),""Yes"","""")"),"")</f>
        <v/>
      </c>
      <c r="P125" s="19" t="str">
        <f>IFERROR(__xludf.DUMMYFUNCTION("if(REGEXMATCH(vlookup(B125,'Kings Ratings'!$A$2:$C$1000,3,false),""Cooking""),""Yes"","""")"),"")</f>
        <v/>
      </c>
      <c r="Q125" s="19" t="str">
        <f>IFERROR(__xludf.DUMMYFUNCTION("if(REGEXMATCH(vlookup(B125,'Kings Ratings'!$A$2:$C$1000,3,false),""Event""),""Yes"","""")"),"")</f>
        <v/>
      </c>
    </row>
    <row r="126">
      <c r="A126" s="13">
        <v>305.0</v>
      </c>
      <c r="B126" s="14" t="s">
        <v>694</v>
      </c>
      <c r="C126" s="18" t="str">
        <f t="shared" si="1"/>
        <v>((Salt))</v>
      </c>
      <c r="D126" s="16">
        <v>19562.0</v>
      </c>
      <c r="E126" s="16">
        <v>6480.0</v>
      </c>
      <c r="F126" s="16">
        <v>769.0</v>
      </c>
      <c r="G126" s="19">
        <f>VLOOKUP(B126,'Kings Ratings'!$A$2:$B$1000,2,false)</f>
        <v>7</v>
      </c>
      <c r="H126" s="13">
        <f t="shared" si="2"/>
        <v>2</v>
      </c>
      <c r="I126" s="7">
        <f>vlookup(A126,'202405 MM (Do Not Delete)'!$A$1:$G$1000,7,false)</f>
        <v>294</v>
      </c>
      <c r="J126" s="22">
        <f t="shared" si="3"/>
        <v>7774362</v>
      </c>
      <c r="L126" s="19" t="str">
        <f>IFERROR(__xludf.DUMMYFUNCTION("if(REGEXMATCH(vlookup(B126,'Kings Ratings'!$A$2:$C$1000,3,false),""Fishing""),""Yes"","""")"),"")</f>
        <v/>
      </c>
      <c r="M126" s="19" t="str">
        <f>IFERROR(__xludf.DUMMYFUNCTION("if(REGEXMATCH(vlookup(B126,'Kings Ratings'!$A$2:$C$1000,3,false),""Crafting""),""Yes"","""")"),"Yes")</f>
        <v>Yes</v>
      </c>
      <c r="N126" s="19" t="str">
        <f>IFERROR(__xludf.DUMMYFUNCTION("if(REGEXMATCH(vlookup(B126,'Kings Ratings'!$A$2:$C$1000,3,false),""Exploring""),""Yes"","""")"),"")</f>
        <v/>
      </c>
      <c r="O126" s="19" t="str">
        <f>IFERROR(__xludf.DUMMYFUNCTION("if(REGEXMATCH(vlookup(B126,'Kings Ratings'!$A$2:$C$1000,3,false),""Farming""),""Yes"","""")"),"")</f>
        <v/>
      </c>
      <c r="P126" s="19" t="str">
        <f>IFERROR(__xludf.DUMMYFUNCTION("if(REGEXMATCH(vlookup(B126,'Kings Ratings'!$A$2:$C$1000,3,false),""Cooking""),""Yes"","""")"),"")</f>
        <v/>
      </c>
      <c r="Q126" s="19" t="str">
        <f>IFERROR(__xludf.DUMMYFUNCTION("if(REGEXMATCH(vlookup(B126,'Kings Ratings'!$A$2:$C$1000,3,false),""Event""),""Yes"","""")"),"")</f>
        <v/>
      </c>
    </row>
    <row r="127">
      <c r="A127" s="13">
        <v>249.0</v>
      </c>
      <c r="B127" s="14" t="s">
        <v>713</v>
      </c>
      <c r="C127" s="18" t="str">
        <f t="shared" si="1"/>
        <v>((Shimmer Ring))</v>
      </c>
      <c r="D127" s="16">
        <v>19500.0</v>
      </c>
      <c r="E127" s="16">
        <v>9457.0</v>
      </c>
      <c r="F127" s="16">
        <v>1767.0</v>
      </c>
      <c r="G127" s="19">
        <f>VLOOKUP(B127,'Kings Ratings'!$A$2:$B$1000,2,false)</f>
        <v>2</v>
      </c>
      <c r="H127" s="13">
        <f t="shared" si="2"/>
        <v>1</v>
      </c>
      <c r="I127" s="7">
        <f>vlookup(A127,'202405 MM (Do Not Delete)'!$A$1:$G$1000,7,false)</f>
        <v>294</v>
      </c>
      <c r="J127" s="22">
        <f t="shared" si="3"/>
        <v>17784070</v>
      </c>
      <c r="L127" s="19" t="str">
        <f>IFERROR(__xludf.DUMMYFUNCTION("if(REGEXMATCH(vlookup(B127,'Kings Ratings'!$A$2:$C$1000,3,false),""Fishing""),""Yes"","""")"),"")</f>
        <v/>
      </c>
      <c r="M127" s="19" t="str">
        <f>IFERROR(__xludf.DUMMYFUNCTION("if(REGEXMATCH(vlookup(B127,'Kings Ratings'!$A$2:$C$1000,3,false),""Crafting""),""Yes"","""")"),"Yes")</f>
        <v>Yes</v>
      </c>
      <c r="N127" s="19" t="str">
        <f>IFERROR(__xludf.DUMMYFUNCTION("if(REGEXMATCH(vlookup(B127,'Kings Ratings'!$A$2:$C$1000,3,false),""Exploring""),""Yes"","""")"),"")</f>
        <v/>
      </c>
      <c r="O127" s="19" t="str">
        <f>IFERROR(__xludf.DUMMYFUNCTION("if(REGEXMATCH(vlookup(B127,'Kings Ratings'!$A$2:$C$1000,3,false),""Farming""),""Yes"","""")"),"")</f>
        <v/>
      </c>
      <c r="P127" s="19" t="str">
        <f>IFERROR(__xludf.DUMMYFUNCTION("if(REGEXMATCH(vlookup(B127,'Kings Ratings'!$A$2:$C$1000,3,false),""Cooking""),""Yes"","""")"),"")</f>
        <v/>
      </c>
      <c r="Q127" s="19" t="str">
        <f>IFERROR(__xludf.DUMMYFUNCTION("if(REGEXMATCH(vlookup(B127,'Kings Ratings'!$A$2:$C$1000,3,false),""Event""),""Yes"","""")"),"")</f>
        <v/>
      </c>
    </row>
    <row r="128">
      <c r="A128" s="13">
        <v>140.0</v>
      </c>
      <c r="B128" s="14" t="s">
        <v>359</v>
      </c>
      <c r="C128" s="18" t="str">
        <f t="shared" si="1"/>
        <v>((Giant Squid))</v>
      </c>
      <c r="D128" s="16">
        <v>19423.0</v>
      </c>
      <c r="E128" s="16">
        <v>12347.0</v>
      </c>
      <c r="F128" s="16">
        <v>2314.0</v>
      </c>
      <c r="G128" s="19">
        <f>VLOOKUP(B128,'Kings Ratings'!$A$2:$B$1000,2,false)</f>
        <v>7</v>
      </c>
      <c r="H128" s="13">
        <f t="shared" si="2"/>
        <v>1</v>
      </c>
      <c r="I128" s="7">
        <f>vlookup(A128,'202405 MM (Do Not Delete)'!$A$1:$G$1000,7,false)</f>
        <v>288</v>
      </c>
      <c r="J128" s="22">
        <f t="shared" si="3"/>
        <v>23282893</v>
      </c>
      <c r="L128" s="19" t="str">
        <f>IFERROR(__xludf.DUMMYFUNCTION("if(REGEXMATCH(vlookup(B128,'Kings Ratings'!$A$2:$C$1000,3,false),""Fishing""),""Yes"","""")"),"Yes")</f>
        <v>Yes</v>
      </c>
      <c r="M128" s="19" t="str">
        <f>IFERROR(__xludf.DUMMYFUNCTION("if(REGEXMATCH(vlookup(B128,'Kings Ratings'!$A$2:$C$1000,3,false),""Crafting""),""Yes"","""")"),"")</f>
        <v/>
      </c>
      <c r="N128" s="19" t="str">
        <f>IFERROR(__xludf.DUMMYFUNCTION("if(REGEXMATCH(vlookup(B128,'Kings Ratings'!$A$2:$C$1000,3,false),""Exploring""),""Yes"","""")"),"")</f>
        <v/>
      </c>
      <c r="O128" s="19" t="str">
        <f>IFERROR(__xludf.DUMMYFUNCTION("if(REGEXMATCH(vlookup(B128,'Kings Ratings'!$A$2:$C$1000,3,false),""Farming""),""Yes"","""")"),"")</f>
        <v/>
      </c>
      <c r="P128" s="19" t="str">
        <f>IFERROR(__xludf.DUMMYFUNCTION("if(REGEXMATCH(vlookup(B128,'Kings Ratings'!$A$2:$C$1000,3,false),""Cooking""),""Yes"","""")"),"")</f>
        <v/>
      </c>
      <c r="Q128" s="19" t="str">
        <f>IFERROR(__xludf.DUMMYFUNCTION("if(REGEXMATCH(vlookup(B128,'Kings Ratings'!$A$2:$C$1000,3,false),""Event""),""Yes"","""")"),"")</f>
        <v/>
      </c>
    </row>
    <row r="129">
      <c r="A129" s="13">
        <v>173.0</v>
      </c>
      <c r="B129" s="14" t="s">
        <v>318</v>
      </c>
      <c r="C129" s="18" t="str">
        <f t="shared" si="1"/>
        <v>((Flier))</v>
      </c>
      <c r="D129" s="16">
        <v>19405.0</v>
      </c>
      <c r="E129" s="16">
        <v>12585.0</v>
      </c>
      <c r="F129" s="16">
        <v>3448.0</v>
      </c>
      <c r="G129" s="19">
        <f>VLOOKUP(B129,'Kings Ratings'!$A$2:$B$1000,2,false)</f>
        <v>5</v>
      </c>
      <c r="H129" s="13">
        <f t="shared" si="2"/>
        <v>1</v>
      </c>
      <c r="I129" s="7">
        <f>vlookup(A129,'202405 MM (Do Not Delete)'!$A$1:$G$1000,7,false)</f>
        <v>281</v>
      </c>
      <c r="J129" s="22">
        <f t="shared" si="3"/>
        <v>34625255</v>
      </c>
      <c r="L129" s="19" t="str">
        <f>IFERROR(__xludf.DUMMYFUNCTION("if(REGEXMATCH(vlookup(B129,'Kings Ratings'!$A$2:$C$1000,3,false),""Fishing""),""Yes"","""")"),"Yes")</f>
        <v>Yes</v>
      </c>
      <c r="M129" s="19" t="str">
        <f>IFERROR(__xludf.DUMMYFUNCTION("if(REGEXMATCH(vlookup(B129,'Kings Ratings'!$A$2:$C$1000,3,false),""Crafting""),""Yes"","""")"),"")</f>
        <v/>
      </c>
      <c r="N129" s="19" t="str">
        <f>IFERROR(__xludf.DUMMYFUNCTION("if(REGEXMATCH(vlookup(B129,'Kings Ratings'!$A$2:$C$1000,3,false),""Exploring""),""Yes"","""")"),"")</f>
        <v/>
      </c>
      <c r="O129" s="19" t="str">
        <f>IFERROR(__xludf.DUMMYFUNCTION("if(REGEXMATCH(vlookup(B129,'Kings Ratings'!$A$2:$C$1000,3,false),""Farming""),""Yes"","""")"),"")</f>
        <v/>
      </c>
      <c r="P129" s="19" t="str">
        <f>IFERROR(__xludf.DUMMYFUNCTION("if(REGEXMATCH(vlookup(B129,'Kings Ratings'!$A$2:$C$1000,3,false),""Cooking""),""Yes"","""")"),"")</f>
        <v/>
      </c>
      <c r="Q129" s="19" t="str">
        <f>IFERROR(__xludf.DUMMYFUNCTION("if(REGEXMATCH(vlookup(B129,'Kings Ratings'!$A$2:$C$1000,3,false),""Event""),""Yes"","""")"),"")</f>
        <v/>
      </c>
    </row>
    <row r="130">
      <c r="A130" s="13">
        <v>37.0</v>
      </c>
      <c r="B130" s="14" t="s">
        <v>790</v>
      </c>
      <c r="C130" s="18" t="str">
        <f t="shared" si="1"/>
        <v>((Wooden Box))</v>
      </c>
      <c r="D130" s="16">
        <v>19375.0</v>
      </c>
      <c r="E130" s="16">
        <v>11379.0</v>
      </c>
      <c r="F130" s="16">
        <v>4501.0</v>
      </c>
      <c r="G130" s="19">
        <f>VLOOKUP(B130,'Kings Ratings'!$A$2:$B$1000,2,false)</f>
        <v>2</v>
      </c>
      <c r="H130" s="13">
        <f t="shared" si="2"/>
        <v>1</v>
      </c>
      <c r="I130" s="7">
        <f>vlookup(A130,'202405 MM (Do Not Delete)'!$A$1:$G$1000,7,false)</f>
        <v>248</v>
      </c>
      <c r="J130" s="22">
        <f t="shared" si="3"/>
        <v>45143165</v>
      </c>
      <c r="L130" s="19" t="str">
        <f>IFERROR(__xludf.DUMMYFUNCTION("if(REGEXMATCH(vlookup(B130,'Kings Ratings'!$A$2:$C$1000,3,false),""Fishing""),""Yes"","""")"),"")</f>
        <v/>
      </c>
      <c r="M130" s="19" t="str">
        <f>IFERROR(__xludf.DUMMYFUNCTION("if(REGEXMATCH(vlookup(B130,'Kings Ratings'!$A$2:$C$1000,3,false),""Crafting""),""Yes"","""")"),"Yes")</f>
        <v>Yes</v>
      </c>
      <c r="N130" s="19" t="str">
        <f>IFERROR(__xludf.DUMMYFUNCTION("if(REGEXMATCH(vlookup(B130,'Kings Ratings'!$A$2:$C$1000,3,false),""Exploring""),""Yes"","""")"),"")</f>
        <v/>
      </c>
      <c r="O130" s="19" t="str">
        <f>IFERROR(__xludf.DUMMYFUNCTION("if(REGEXMATCH(vlookup(B130,'Kings Ratings'!$A$2:$C$1000,3,false),""Farming""),""Yes"","""")"),"")</f>
        <v/>
      </c>
      <c r="P130" s="19" t="str">
        <f>IFERROR(__xludf.DUMMYFUNCTION("if(REGEXMATCH(vlookup(B130,'Kings Ratings'!$A$2:$C$1000,3,false),""Cooking""),""Yes"","""")"),"")</f>
        <v/>
      </c>
      <c r="Q130" s="19" t="str">
        <f>IFERROR(__xludf.DUMMYFUNCTION("if(REGEXMATCH(vlookup(B130,'Kings Ratings'!$A$2:$C$1000,3,false),""Event""),""Yes"","""")"),"")</f>
        <v/>
      </c>
    </row>
    <row r="131">
      <c r="A131" s="13">
        <v>96.0</v>
      </c>
      <c r="B131" s="14" t="s">
        <v>683</v>
      </c>
      <c r="C131" s="18" t="str">
        <f t="shared" si="1"/>
        <v>((Ruby Ring))</v>
      </c>
      <c r="D131" s="16">
        <v>19361.0</v>
      </c>
      <c r="E131" s="16">
        <v>10599.0</v>
      </c>
      <c r="F131" s="16">
        <v>2267.0</v>
      </c>
      <c r="G131" s="19">
        <f>VLOOKUP(B131,'Kings Ratings'!$A$2:$B$1000,2,false)</f>
        <v>2</v>
      </c>
      <c r="H131" s="13">
        <f t="shared" si="2"/>
        <v>1</v>
      </c>
      <c r="I131" s="7">
        <f>vlookup(A131,'202405 MM (Do Not Delete)'!$A$1:$G$1000,7,false)</f>
        <v>287</v>
      </c>
      <c r="J131" s="22">
        <f t="shared" si="3"/>
        <v>22795351</v>
      </c>
      <c r="L131" s="19" t="str">
        <f>IFERROR(__xludf.DUMMYFUNCTION("if(REGEXMATCH(vlookup(B131,'Kings Ratings'!$A$2:$C$1000,3,false),""Fishing""),""Yes"","""")"),"")</f>
        <v/>
      </c>
      <c r="M131" s="19" t="str">
        <f>IFERROR(__xludf.DUMMYFUNCTION("if(REGEXMATCH(vlookup(B131,'Kings Ratings'!$A$2:$C$1000,3,false),""Crafting""),""Yes"","""")"),"Yes")</f>
        <v>Yes</v>
      </c>
      <c r="N131" s="19" t="str">
        <f>IFERROR(__xludf.DUMMYFUNCTION("if(REGEXMATCH(vlookup(B131,'Kings Ratings'!$A$2:$C$1000,3,false),""Exploring""),""Yes"","""")"),"")</f>
        <v/>
      </c>
      <c r="O131" s="19" t="str">
        <f>IFERROR(__xludf.DUMMYFUNCTION("if(REGEXMATCH(vlookup(B131,'Kings Ratings'!$A$2:$C$1000,3,false),""Farming""),""Yes"","""")"),"")</f>
        <v/>
      </c>
      <c r="P131" s="19" t="str">
        <f>IFERROR(__xludf.DUMMYFUNCTION("if(REGEXMATCH(vlookup(B131,'Kings Ratings'!$A$2:$C$1000,3,false),""Cooking""),""Yes"","""")"),"")</f>
        <v/>
      </c>
      <c r="Q131" s="19" t="str">
        <f>IFERROR(__xludf.DUMMYFUNCTION("if(REGEXMATCH(vlookup(B131,'Kings Ratings'!$A$2:$C$1000,3,false),""Event""),""Yes"","""")"),"")</f>
        <v/>
      </c>
    </row>
    <row r="132">
      <c r="A132" s="13">
        <v>33.0</v>
      </c>
      <c r="B132" s="14" t="s">
        <v>576</v>
      </c>
      <c r="C132" s="18" t="str">
        <f t="shared" si="1"/>
        <v>((Onion))</v>
      </c>
      <c r="D132" s="16">
        <v>19339.0</v>
      </c>
      <c r="E132" s="16">
        <v>2644.0</v>
      </c>
      <c r="F132" s="16">
        <v>27.0</v>
      </c>
      <c r="G132" s="19">
        <f>VLOOKUP(B132,'Kings Ratings'!$A$2:$B$1000,2,false)</f>
        <v>7</v>
      </c>
      <c r="H132" s="13">
        <f t="shared" si="2"/>
        <v>4</v>
      </c>
      <c r="I132" s="7" t="str">
        <f>vlookup(A132,'202405 MM (Do Not Delete)'!$A$1:$G$1000,7,false)</f>
        <v/>
      </c>
      <c r="J132" s="22">
        <f t="shared" si="3"/>
        <v>315779</v>
      </c>
      <c r="L132" s="19" t="str">
        <f>IFERROR(__xludf.DUMMYFUNCTION("if(REGEXMATCH(vlookup(B132,'Kings Ratings'!$A$2:$C$1000,3,false),""Fishing""),""Yes"","""")"),"")</f>
        <v/>
      </c>
      <c r="M132" s="19" t="str">
        <f>IFERROR(__xludf.DUMMYFUNCTION("if(REGEXMATCH(vlookup(B132,'Kings Ratings'!$A$2:$C$1000,3,false),""Crafting""),""Yes"","""")"),"")</f>
        <v/>
      </c>
      <c r="N132" s="19" t="str">
        <f>IFERROR(__xludf.DUMMYFUNCTION("if(REGEXMATCH(vlookup(B132,'Kings Ratings'!$A$2:$C$1000,3,false),""Exploring""),""Yes"","""")"),"")</f>
        <v/>
      </c>
      <c r="O132" s="19" t="str">
        <f>IFERROR(__xludf.DUMMYFUNCTION("if(REGEXMATCH(vlookup(B132,'Kings Ratings'!$A$2:$C$1000,3,false),""Farming""),""Yes"","""")"),"Yes")</f>
        <v>Yes</v>
      </c>
      <c r="P132" s="19" t="str">
        <f>IFERROR(__xludf.DUMMYFUNCTION("if(REGEXMATCH(vlookup(B132,'Kings Ratings'!$A$2:$C$1000,3,false),""Cooking""),""Yes"","""")"),"")</f>
        <v/>
      </c>
      <c r="Q132" s="19" t="str">
        <f>IFERROR(__xludf.DUMMYFUNCTION("if(REGEXMATCH(vlookup(B132,'Kings Ratings'!$A$2:$C$1000,3,false),""Event""),""Yes"","""")"),"")</f>
        <v/>
      </c>
    </row>
    <row r="133">
      <c r="A133" s="13">
        <v>254.0</v>
      </c>
      <c r="B133" s="14" t="s">
        <v>224</v>
      </c>
      <c r="C133" s="18" t="str">
        <f t="shared" si="1"/>
        <v>((Cotton))</v>
      </c>
      <c r="D133" s="16">
        <v>19292.0</v>
      </c>
      <c r="E133" s="16">
        <v>6208.0</v>
      </c>
      <c r="F133" s="16">
        <v>227.0</v>
      </c>
      <c r="G133" s="19">
        <f>VLOOKUP(B133,'Kings Ratings'!$A$2:$B$1000,2,false)</f>
        <v>9</v>
      </c>
      <c r="H133" s="13">
        <f t="shared" si="2"/>
        <v>3</v>
      </c>
      <c r="I133" s="7">
        <f>vlookup(A133,'202405 MM (Do Not Delete)'!$A$1:$G$1000,7,false)</f>
        <v>301</v>
      </c>
      <c r="J133" s="22">
        <f t="shared" si="3"/>
        <v>2351372</v>
      </c>
      <c r="L133" s="19" t="str">
        <f>IFERROR(__xludf.DUMMYFUNCTION("if(REGEXMATCH(vlookup(B133,'Kings Ratings'!$A$2:$C$1000,3,false),""Fishing""),""Yes"","""")"),"")</f>
        <v/>
      </c>
      <c r="M133" s="19" t="str">
        <f>IFERROR(__xludf.DUMMYFUNCTION("if(REGEXMATCH(vlookup(B133,'Kings Ratings'!$A$2:$C$1000,3,false),""Crafting""),""Yes"","""")"),"")</f>
        <v/>
      </c>
      <c r="N133" s="19" t="str">
        <f>IFERROR(__xludf.DUMMYFUNCTION("if(REGEXMATCH(vlookup(B133,'Kings Ratings'!$A$2:$C$1000,3,false),""Exploring""),""Yes"","""")"),"")</f>
        <v/>
      </c>
      <c r="O133" s="19" t="str">
        <f>IFERROR(__xludf.DUMMYFUNCTION("if(REGEXMATCH(vlookup(B133,'Kings Ratings'!$A$2:$C$1000,3,false),""Farming""),""Yes"","""")"),"Yes")</f>
        <v>Yes</v>
      </c>
      <c r="P133" s="19" t="str">
        <f>IFERROR(__xludf.DUMMYFUNCTION("if(REGEXMATCH(vlookup(B133,'Kings Ratings'!$A$2:$C$1000,3,false),""Cooking""),""Yes"","""")"),"")</f>
        <v/>
      </c>
      <c r="Q133" s="19" t="str">
        <f>IFERROR(__xludf.DUMMYFUNCTION("if(REGEXMATCH(vlookup(B133,'Kings Ratings'!$A$2:$C$1000,3,false),""Event""),""Yes"","""")"),"")</f>
        <v/>
      </c>
    </row>
    <row r="134">
      <c r="A134" s="13">
        <v>300.0</v>
      </c>
      <c r="B134" s="14" t="s">
        <v>776</v>
      </c>
      <c r="C134" s="18" t="str">
        <f t="shared" si="1"/>
        <v>((Sturdy Sword))</v>
      </c>
      <c r="D134" s="16">
        <v>19109.0</v>
      </c>
      <c r="E134" s="16">
        <v>7565.0</v>
      </c>
      <c r="F134" s="16">
        <v>862.0</v>
      </c>
      <c r="G134" s="19">
        <f>VLOOKUP(B134,'Kings Ratings'!$A$2:$B$1000,2,false)</f>
        <v>2</v>
      </c>
      <c r="H134" s="13">
        <f t="shared" si="2"/>
        <v>2</v>
      </c>
      <c r="I134" s="7">
        <f>vlookup(A134,'202405 MM (Do Not Delete)'!$A$1:$G$1000,7,false)</f>
        <v>299</v>
      </c>
      <c r="J134" s="22">
        <f t="shared" si="3"/>
        <v>8714759</v>
      </c>
      <c r="L134" s="19" t="str">
        <f>IFERROR(__xludf.DUMMYFUNCTION("if(REGEXMATCH(vlookup(B134,'Kings Ratings'!$A$2:$C$1000,3,false),""Fishing""),""Yes"","""")"),"")</f>
        <v/>
      </c>
      <c r="M134" s="19" t="str">
        <f>IFERROR(__xludf.DUMMYFUNCTION("if(REGEXMATCH(vlookup(B134,'Kings Ratings'!$A$2:$C$1000,3,false),""Crafting""),""Yes"","""")"),"Yes")</f>
        <v>Yes</v>
      </c>
      <c r="N134" s="19" t="str">
        <f>IFERROR(__xludf.DUMMYFUNCTION("if(REGEXMATCH(vlookup(B134,'Kings Ratings'!$A$2:$C$1000,3,false),""Exploring""),""Yes"","""")"),"")</f>
        <v/>
      </c>
      <c r="O134" s="19" t="str">
        <f>IFERROR(__xludf.DUMMYFUNCTION("if(REGEXMATCH(vlookup(B134,'Kings Ratings'!$A$2:$C$1000,3,false),""Farming""),""Yes"","""")"),"")</f>
        <v/>
      </c>
      <c r="P134" s="19" t="str">
        <f>IFERROR(__xludf.DUMMYFUNCTION("if(REGEXMATCH(vlookup(B134,'Kings Ratings'!$A$2:$C$1000,3,false),""Cooking""),""Yes"","""")"),"")</f>
        <v/>
      </c>
      <c r="Q134" s="19" t="str">
        <f>IFERROR(__xludf.DUMMYFUNCTION("if(REGEXMATCH(vlookup(B134,'Kings Ratings'!$A$2:$C$1000,3,false),""Event""),""Yes"","""")"),"")</f>
        <v/>
      </c>
    </row>
    <row r="135">
      <c r="A135" s="13">
        <v>492.0</v>
      </c>
      <c r="B135" s="14" t="s">
        <v>268</v>
      </c>
      <c r="C135" s="18" t="str">
        <f t="shared" si="1"/>
        <v>((Essence of Slime))</v>
      </c>
      <c r="D135" s="16">
        <v>19098.0</v>
      </c>
      <c r="E135" s="16">
        <v>8753.0</v>
      </c>
      <c r="F135" s="16">
        <v>1498.0</v>
      </c>
      <c r="G135" s="19">
        <f>VLOOKUP(B135,'Kings Ratings'!$A$2:$B$1000,2,false)</f>
        <v>3</v>
      </c>
      <c r="H135" s="13">
        <f t="shared" si="2"/>
        <v>2</v>
      </c>
      <c r="I135" s="7">
        <f>vlookup(A135,'202405 MM (Do Not Delete)'!$A$1:$G$1000,7,false)</f>
        <v>298</v>
      </c>
      <c r="J135" s="22">
        <f t="shared" si="3"/>
        <v>15086628</v>
      </c>
      <c r="L135" s="19" t="str">
        <f>IFERROR(__xludf.DUMMYFUNCTION("if(REGEXMATCH(vlookup(B135,'Kings Ratings'!$A$2:$C$1000,3,false),""Fishing""),""Yes"","""")"),"")</f>
        <v/>
      </c>
      <c r="M135" s="19" t="str">
        <f>IFERROR(__xludf.DUMMYFUNCTION("if(REGEXMATCH(vlookup(B135,'Kings Ratings'!$A$2:$C$1000,3,false),""Crafting""),""Yes"","""")"),"Yes")</f>
        <v>Yes</v>
      </c>
      <c r="N135" s="19" t="str">
        <f>IFERROR(__xludf.DUMMYFUNCTION("if(REGEXMATCH(vlookup(B135,'Kings Ratings'!$A$2:$C$1000,3,false),""Exploring""),""Yes"","""")"),"")</f>
        <v/>
      </c>
      <c r="O135" s="19" t="str">
        <f>IFERROR(__xludf.DUMMYFUNCTION("if(REGEXMATCH(vlookup(B135,'Kings Ratings'!$A$2:$C$1000,3,false),""Farming""),""Yes"","""")"),"")</f>
        <v/>
      </c>
      <c r="P135" s="19" t="str">
        <f>IFERROR(__xludf.DUMMYFUNCTION("if(REGEXMATCH(vlookup(B135,'Kings Ratings'!$A$2:$C$1000,3,false),""Cooking""),""Yes"","""")"),"")</f>
        <v/>
      </c>
      <c r="Q135" s="19" t="str">
        <f>IFERROR(__xludf.DUMMYFUNCTION("if(REGEXMATCH(vlookup(B135,'Kings Ratings'!$A$2:$C$1000,3,false),""Event""),""Yes"","""")"),"")</f>
        <v/>
      </c>
    </row>
    <row r="136">
      <c r="A136" s="13">
        <v>105.0</v>
      </c>
      <c r="B136" s="14" t="s">
        <v>132</v>
      </c>
      <c r="C136" s="18" t="str">
        <f t="shared" si="1"/>
        <v>((Bottle Rocket))</v>
      </c>
      <c r="D136" s="16">
        <v>18906.0</v>
      </c>
      <c r="E136" s="16">
        <v>8263.0</v>
      </c>
      <c r="F136" s="16">
        <v>2286.0</v>
      </c>
      <c r="G136" s="19">
        <f>VLOOKUP(B136,'Kings Ratings'!$A$2:$B$1000,2,false)</f>
        <v>3</v>
      </c>
      <c r="H136" s="13">
        <f t="shared" si="2"/>
        <v>1</v>
      </c>
      <c r="I136" s="7">
        <f>vlookup(A136,'202405 MM (Do Not Delete)'!$A$1:$G$1000,7,false)</f>
        <v>279</v>
      </c>
      <c r="J136" s="22">
        <f t="shared" si="3"/>
        <v>22961536</v>
      </c>
      <c r="L136" s="19" t="str">
        <f>IFERROR(__xludf.DUMMYFUNCTION("if(REGEXMATCH(vlookup(B136,'Kings Ratings'!$A$2:$C$1000,3,false),""Fishing""),""Yes"","""")"),"")</f>
        <v/>
      </c>
      <c r="M136" s="19" t="str">
        <f>IFERROR(__xludf.DUMMYFUNCTION("if(REGEXMATCH(vlookup(B136,'Kings Ratings'!$A$2:$C$1000,3,false),""Crafting""),""Yes"","""")"),"Yes")</f>
        <v>Yes</v>
      </c>
      <c r="N136" s="19" t="str">
        <f>IFERROR(__xludf.DUMMYFUNCTION("if(REGEXMATCH(vlookup(B136,'Kings Ratings'!$A$2:$C$1000,3,false),""Exploring""),""Yes"","""")"),"")</f>
        <v/>
      </c>
      <c r="O136" s="19" t="str">
        <f>IFERROR(__xludf.DUMMYFUNCTION("if(REGEXMATCH(vlookup(B136,'Kings Ratings'!$A$2:$C$1000,3,false),""Farming""),""Yes"","""")"),"")</f>
        <v/>
      </c>
      <c r="P136" s="19" t="str">
        <f>IFERROR(__xludf.DUMMYFUNCTION("if(REGEXMATCH(vlookup(B136,'Kings Ratings'!$A$2:$C$1000,3,false),""Cooking""),""Yes"","""")"),"")</f>
        <v/>
      </c>
      <c r="Q136" s="19" t="str">
        <f>IFERROR(__xludf.DUMMYFUNCTION("if(REGEXMATCH(vlookup(B136,'Kings Ratings'!$A$2:$C$1000,3,false),""Event""),""Yes"","""")"),"")</f>
        <v/>
      </c>
    </row>
    <row r="137">
      <c r="A137" s="13">
        <v>129.0</v>
      </c>
      <c r="B137" s="14" t="s">
        <v>145</v>
      </c>
      <c r="C137" s="18" t="str">
        <f t="shared" si="1"/>
        <v>((Broom))</v>
      </c>
      <c r="D137" s="16">
        <v>18846.0</v>
      </c>
      <c r="E137" s="16">
        <v>12504.0</v>
      </c>
      <c r="F137" s="16">
        <v>5065.0</v>
      </c>
      <c r="G137" s="19">
        <f>VLOOKUP(B137,'Kings Ratings'!$A$2:$B$1000,2,false)</f>
        <v>1</v>
      </c>
      <c r="H137" s="13">
        <f t="shared" si="2"/>
        <v>1</v>
      </c>
      <c r="I137" s="7">
        <f>vlookup(A137,'202405 MM (Do Not Delete)'!$A$1:$G$1000,7,false)</f>
        <v>244</v>
      </c>
      <c r="J137" s="22">
        <f t="shared" si="3"/>
        <v>50793886</v>
      </c>
      <c r="L137" s="19" t="str">
        <f>IFERROR(__xludf.DUMMYFUNCTION("if(REGEXMATCH(vlookup(B137,'Kings Ratings'!$A$2:$C$1000,3,false),""Fishing""),""Yes"","""")"),"")</f>
        <v/>
      </c>
      <c r="M137" s="19" t="str">
        <f>IFERROR(__xludf.DUMMYFUNCTION("if(REGEXMATCH(vlookup(B137,'Kings Ratings'!$A$2:$C$1000,3,false),""Crafting""),""Yes"","""")"),"Yes")</f>
        <v>Yes</v>
      </c>
      <c r="N137" s="19" t="str">
        <f>IFERROR(__xludf.DUMMYFUNCTION("if(REGEXMATCH(vlookup(B137,'Kings Ratings'!$A$2:$C$1000,3,false),""Exploring""),""Yes"","""")"),"")</f>
        <v/>
      </c>
      <c r="O137" s="19" t="str">
        <f>IFERROR(__xludf.DUMMYFUNCTION("if(REGEXMATCH(vlookup(B137,'Kings Ratings'!$A$2:$C$1000,3,false),""Farming""),""Yes"","""")"),"")</f>
        <v/>
      </c>
      <c r="P137" s="19" t="str">
        <f>IFERROR(__xludf.DUMMYFUNCTION("if(REGEXMATCH(vlookup(B137,'Kings Ratings'!$A$2:$C$1000,3,false),""Cooking""),""Yes"","""")"),"")</f>
        <v/>
      </c>
      <c r="Q137" s="19" t="str">
        <f>IFERROR(__xludf.DUMMYFUNCTION("if(REGEXMATCH(vlookup(B137,'Kings Ratings'!$A$2:$C$1000,3,false),""Event""),""Yes"","""")"),"")</f>
        <v/>
      </c>
    </row>
    <row r="138">
      <c r="A138" s="13">
        <v>373.0</v>
      </c>
      <c r="B138" s="14" t="s">
        <v>780</v>
      </c>
      <c r="C138" s="18" t="str">
        <f t="shared" si="1"/>
        <v>((Sunflower))</v>
      </c>
      <c r="D138" s="16">
        <v>18666.0</v>
      </c>
      <c r="E138" s="16">
        <v>5551.0</v>
      </c>
      <c r="F138" s="16">
        <v>353.0</v>
      </c>
      <c r="G138" s="19">
        <f>VLOOKUP(B138,'Kings Ratings'!$A$2:$B$1000,2,false)</f>
        <v>6</v>
      </c>
      <c r="H138" s="13">
        <f t="shared" si="2"/>
        <v>3</v>
      </c>
      <c r="I138" s="7">
        <f>vlookup(A138,'202405 MM (Do Not Delete)'!$A$1:$G$1000,7,false)</f>
        <v>328</v>
      </c>
      <c r="J138" s="22">
        <f t="shared" si="3"/>
        <v>3604176</v>
      </c>
      <c r="L138" s="19" t="str">
        <f>IFERROR(__xludf.DUMMYFUNCTION("if(REGEXMATCH(vlookup(B138,'Kings Ratings'!$A$2:$C$1000,3,false),""Fishing""),""Yes"","""")"),"")</f>
        <v/>
      </c>
      <c r="M138" s="19" t="str">
        <f>IFERROR(__xludf.DUMMYFUNCTION("if(REGEXMATCH(vlookup(B138,'Kings Ratings'!$A$2:$C$1000,3,false),""Crafting""),""Yes"","""")"),"")</f>
        <v/>
      </c>
      <c r="N138" s="19" t="str">
        <f>IFERROR(__xludf.DUMMYFUNCTION("if(REGEXMATCH(vlookup(B138,'Kings Ratings'!$A$2:$C$1000,3,false),""Exploring""),""Yes"","""")"),"")</f>
        <v/>
      </c>
      <c r="O138" s="19" t="str">
        <f>IFERROR(__xludf.DUMMYFUNCTION("if(REGEXMATCH(vlookup(B138,'Kings Ratings'!$A$2:$C$1000,3,false),""Farming""),""Yes"","""")"),"Yes")</f>
        <v>Yes</v>
      </c>
      <c r="P138" s="19" t="str">
        <f>IFERROR(__xludf.DUMMYFUNCTION("if(REGEXMATCH(vlookup(B138,'Kings Ratings'!$A$2:$C$1000,3,false),""Cooking""),""Yes"","""")"),"")</f>
        <v/>
      </c>
      <c r="Q138" s="19" t="str">
        <f>IFERROR(__xludf.DUMMYFUNCTION("if(REGEXMATCH(vlookup(B138,'Kings Ratings'!$A$2:$C$1000,3,false),""Event""),""Yes"","""")"),"")</f>
        <v/>
      </c>
    </row>
    <row r="139">
      <c r="A139" s="13">
        <v>106.0</v>
      </c>
      <c r="B139" s="14" t="s">
        <v>271</v>
      </c>
      <c r="C139" s="18" t="str">
        <f t="shared" si="1"/>
        <v>((Explosive))</v>
      </c>
      <c r="D139" s="16">
        <v>18522.0</v>
      </c>
      <c r="E139" s="16">
        <v>7802.0</v>
      </c>
      <c r="F139" s="16">
        <v>1741.0</v>
      </c>
      <c r="G139" s="19">
        <f>VLOOKUP(B139,'Kings Ratings'!$A$2:$B$1000,2,false)</f>
        <v>3</v>
      </c>
      <c r="H139" s="13">
        <f t="shared" si="2"/>
        <v>1</v>
      </c>
      <c r="I139" s="7">
        <f>vlookup(A139,'202405 MM (Do Not Delete)'!$A$1:$G$1000,7,false)</f>
        <v>292</v>
      </c>
      <c r="J139" s="22">
        <f t="shared" si="3"/>
        <v>17506542</v>
      </c>
      <c r="L139" s="19" t="str">
        <f>IFERROR(__xludf.DUMMYFUNCTION("if(REGEXMATCH(vlookup(B139,'Kings Ratings'!$A$2:$C$1000,3,false),""Fishing""),""Yes"","""")"),"")</f>
        <v/>
      </c>
      <c r="M139" s="19" t="str">
        <f>IFERROR(__xludf.DUMMYFUNCTION("if(REGEXMATCH(vlookup(B139,'Kings Ratings'!$A$2:$C$1000,3,false),""Crafting""),""Yes"","""")"),"Yes")</f>
        <v>Yes</v>
      </c>
      <c r="N139" s="19" t="str">
        <f>IFERROR(__xludf.DUMMYFUNCTION("if(REGEXMATCH(vlookup(B139,'Kings Ratings'!$A$2:$C$1000,3,false),""Exploring""),""Yes"","""")"),"")</f>
        <v/>
      </c>
      <c r="O139" s="19" t="str">
        <f>IFERROR(__xludf.DUMMYFUNCTION("if(REGEXMATCH(vlookup(B139,'Kings Ratings'!$A$2:$C$1000,3,false),""Farming""),""Yes"","""")"),"")</f>
        <v/>
      </c>
      <c r="P139" s="19" t="str">
        <f>IFERROR(__xludf.DUMMYFUNCTION("if(REGEXMATCH(vlookup(B139,'Kings Ratings'!$A$2:$C$1000,3,false),""Cooking""),""Yes"","""")"),"")</f>
        <v/>
      </c>
      <c r="Q139" s="19" t="str">
        <f>IFERROR(__xludf.DUMMYFUNCTION("if(REGEXMATCH(vlookup(B139,'Kings Ratings'!$A$2:$C$1000,3,false),""Event""),""Yes"","""")"),"")</f>
        <v/>
      </c>
    </row>
    <row r="140">
      <c r="A140" s="13">
        <v>124.0</v>
      </c>
      <c r="B140" s="14" t="s">
        <v>526</v>
      </c>
      <c r="C140" s="18" t="str">
        <f t="shared" si="1"/>
        <v>((Lemon Quartz Ring))</v>
      </c>
      <c r="D140" s="16">
        <v>18516.0</v>
      </c>
      <c r="E140" s="16">
        <v>9640.0</v>
      </c>
      <c r="F140" s="16">
        <v>2173.0</v>
      </c>
      <c r="G140" s="19">
        <f>VLOOKUP(B140,'Kings Ratings'!$A$2:$B$1000,2,false)</f>
        <v>1</v>
      </c>
      <c r="H140" s="13">
        <f t="shared" si="2"/>
        <v>1</v>
      </c>
      <c r="I140" s="7">
        <f>vlookup(A140,'202405 MM (Do Not Delete)'!$A$1:$G$1000,7,false)</f>
        <v>284</v>
      </c>
      <c r="J140" s="22">
        <f t="shared" si="3"/>
        <v>21844916</v>
      </c>
      <c r="L140" s="19" t="str">
        <f>IFERROR(__xludf.DUMMYFUNCTION("if(REGEXMATCH(vlookup(B140,'Kings Ratings'!$A$2:$C$1000,3,false),""Fishing""),""Yes"","""")"),"")</f>
        <v/>
      </c>
      <c r="M140" s="19" t="str">
        <f>IFERROR(__xludf.DUMMYFUNCTION("if(REGEXMATCH(vlookup(B140,'Kings Ratings'!$A$2:$C$1000,3,false),""Crafting""),""Yes"","""")"),"Yes")</f>
        <v>Yes</v>
      </c>
      <c r="N140" s="19" t="str">
        <f>IFERROR(__xludf.DUMMYFUNCTION("if(REGEXMATCH(vlookup(B140,'Kings Ratings'!$A$2:$C$1000,3,false),""Exploring""),""Yes"","""")"),"")</f>
        <v/>
      </c>
      <c r="O140" s="19" t="str">
        <f>IFERROR(__xludf.DUMMYFUNCTION("if(REGEXMATCH(vlookup(B140,'Kings Ratings'!$A$2:$C$1000,3,false),""Farming""),""Yes"","""")"),"")</f>
        <v/>
      </c>
      <c r="P140" s="19" t="str">
        <f>IFERROR(__xludf.DUMMYFUNCTION("if(REGEXMATCH(vlookup(B140,'Kings Ratings'!$A$2:$C$1000,3,false),""Cooking""),""Yes"","""")"),"")</f>
        <v/>
      </c>
      <c r="Q140" s="19" t="str">
        <f>IFERROR(__xludf.DUMMYFUNCTION("if(REGEXMATCH(vlookup(B140,'Kings Ratings'!$A$2:$C$1000,3,false),""Event""),""Yes"","""")"),"")</f>
        <v/>
      </c>
    </row>
    <row r="141">
      <c r="A141" s="13">
        <v>189.0</v>
      </c>
      <c r="B141" s="14" t="s">
        <v>382</v>
      </c>
      <c r="C141" s="18" t="str">
        <f t="shared" si="1"/>
        <v>((Gold Cucumber))</v>
      </c>
      <c r="D141" s="16">
        <v>18378.0</v>
      </c>
      <c r="E141" s="16">
        <v>7372.0</v>
      </c>
      <c r="F141" s="16">
        <v>1426.0</v>
      </c>
      <c r="G141" s="19">
        <f>VLOOKUP(B141,'Kings Ratings'!$A$2:$B$1000,2,false)</f>
        <v>8</v>
      </c>
      <c r="H141" s="13">
        <f t="shared" si="2"/>
        <v>2</v>
      </c>
      <c r="I141" s="7" t="str">
        <f>vlookup(A141,'202405 MM (Do Not Delete)'!$A$1:$G$1000,7,false)</f>
        <v/>
      </c>
      <c r="J141" s="22">
        <f t="shared" si="3"/>
        <v>14352098</v>
      </c>
      <c r="L141" s="19" t="str">
        <f>IFERROR(__xludf.DUMMYFUNCTION("if(REGEXMATCH(vlookup(B141,'Kings Ratings'!$A$2:$C$1000,3,false),""Fishing""),""Yes"","""")"),"")</f>
        <v/>
      </c>
      <c r="M141" s="19" t="str">
        <f>IFERROR(__xludf.DUMMYFUNCTION("if(REGEXMATCH(vlookup(B141,'Kings Ratings'!$A$2:$C$1000,3,false),""Crafting""),""Yes"","""")"),"")</f>
        <v/>
      </c>
      <c r="N141" s="19" t="str">
        <f>IFERROR(__xludf.DUMMYFUNCTION("if(REGEXMATCH(vlookup(B141,'Kings Ratings'!$A$2:$C$1000,3,false),""Exploring""),""Yes"","""")"),"")</f>
        <v/>
      </c>
      <c r="O141" s="19" t="str">
        <f>IFERROR(__xludf.DUMMYFUNCTION("if(REGEXMATCH(vlookup(B141,'Kings Ratings'!$A$2:$C$1000,3,false),""Farming""),""Yes"","""")"),"Yes")</f>
        <v>Yes</v>
      </c>
      <c r="P141" s="19" t="str">
        <f>IFERROR(__xludf.DUMMYFUNCTION("if(REGEXMATCH(vlookup(B141,'Kings Ratings'!$A$2:$C$1000,3,false),""Cooking""),""Yes"","""")"),"")</f>
        <v/>
      </c>
      <c r="Q141" s="19" t="str">
        <f>IFERROR(__xludf.DUMMYFUNCTION("if(REGEXMATCH(vlookup(B141,'Kings Ratings'!$A$2:$C$1000,3,false),""Event""),""Yes"","""")"),"")</f>
        <v/>
      </c>
    </row>
    <row r="142">
      <c r="A142" s="13">
        <v>844.0</v>
      </c>
      <c r="B142" s="14" t="s">
        <v>44</v>
      </c>
      <c r="D142" s="16">
        <v>18279.0</v>
      </c>
      <c r="E142" s="16">
        <v>12437.0</v>
      </c>
      <c r="F142" s="16">
        <v>4854.0</v>
      </c>
      <c r="G142" s="19">
        <f>VLOOKUP(B142,'Kings Ratings'!$A$2:$B$1000,2,false)</f>
        <v>1</v>
      </c>
      <c r="H142" s="13">
        <f t="shared" si="2"/>
        <v>1</v>
      </c>
      <c r="I142" s="7">
        <f>vlookup(A142,'202405 MM (Do Not Delete)'!$A$1:$G$1000,7,false)</f>
        <v>249</v>
      </c>
      <c r="J142" s="22">
        <f t="shared" si="3"/>
        <v>48682649</v>
      </c>
      <c r="L142" s="19" t="str">
        <f>IFERROR(__xludf.DUMMYFUNCTION("if(REGEXMATCH(vlookup(B142,'Kings Ratings'!$A$2:$C$1000,3,false),""Fishing""),""Yes"","""")"),"")</f>
        <v/>
      </c>
      <c r="M142" s="19" t="str">
        <f>IFERROR(__xludf.DUMMYFUNCTION("if(REGEXMATCH(vlookup(B142,'Kings Ratings'!$A$2:$C$1000,3,false),""Crafting""),""Yes"","""")"),"Yes")</f>
        <v>Yes</v>
      </c>
      <c r="N142" s="19" t="str">
        <f>IFERROR(__xludf.DUMMYFUNCTION("if(REGEXMATCH(vlookup(B142,'Kings Ratings'!$A$2:$C$1000,3,false),""Exploring""),""Yes"","""")"),"")</f>
        <v/>
      </c>
      <c r="O142" s="19" t="str">
        <f>IFERROR(__xludf.DUMMYFUNCTION("if(REGEXMATCH(vlookup(B142,'Kings Ratings'!$A$2:$C$1000,3,false),""Farming""),""Yes"","""")"),"")</f>
        <v/>
      </c>
      <c r="P142" s="19" t="str">
        <f>IFERROR(__xludf.DUMMYFUNCTION("if(REGEXMATCH(vlookup(B142,'Kings Ratings'!$A$2:$C$1000,3,false),""Cooking""),""Yes"","""")"),"")</f>
        <v/>
      </c>
      <c r="Q142" s="19" t="str">
        <f>IFERROR(__xludf.DUMMYFUNCTION("if(REGEXMATCH(vlookup(B142,'Kings Ratings'!$A$2:$C$1000,3,false),""Event""),""Yes"","""")"),"")</f>
        <v/>
      </c>
    </row>
    <row r="143">
      <c r="A143" s="13">
        <v>540.0</v>
      </c>
      <c r="B143" s="14" t="s">
        <v>100</v>
      </c>
      <c r="C143" s="18" t="str">
        <f t="shared" ref="C143:C231" si="4">CONCATENATE("((",B143,"))")</f>
        <v>((Blue Purse))</v>
      </c>
      <c r="D143" s="16">
        <v>18218.0</v>
      </c>
      <c r="E143" s="16">
        <v>9887.0</v>
      </c>
      <c r="F143" s="16">
        <v>1645.0</v>
      </c>
      <c r="G143" s="19">
        <f>VLOOKUP(B143,'Kings Ratings'!$A$2:$B$1000,2,false)</f>
        <v>4</v>
      </c>
      <c r="H143" s="13">
        <f t="shared" si="2"/>
        <v>2</v>
      </c>
      <c r="I143" s="7">
        <f>vlookup(A143,'202405 MM (Do Not Delete)'!$A$1:$G$1000,7,false)</f>
        <v>293</v>
      </c>
      <c r="J143" s="22">
        <f t="shared" si="3"/>
        <v>16567088</v>
      </c>
      <c r="L143" s="19" t="str">
        <f>IFERROR(__xludf.DUMMYFUNCTION("if(REGEXMATCH(vlookup(B143,'Kings Ratings'!$A$2:$C$1000,3,false),""Fishing""),""Yes"","""")"),"")</f>
        <v/>
      </c>
      <c r="M143" s="19" t="str">
        <f>IFERROR(__xludf.DUMMYFUNCTION("if(REGEXMATCH(vlookup(B143,'Kings Ratings'!$A$2:$C$1000,3,false),""Crafting""),""Yes"","""")"),"Yes")</f>
        <v>Yes</v>
      </c>
      <c r="N143" s="19" t="str">
        <f>IFERROR(__xludf.DUMMYFUNCTION("if(REGEXMATCH(vlookup(B143,'Kings Ratings'!$A$2:$C$1000,3,false),""Exploring""),""Yes"","""")"),"")</f>
        <v/>
      </c>
      <c r="O143" s="19" t="str">
        <f>IFERROR(__xludf.DUMMYFUNCTION("if(REGEXMATCH(vlookup(B143,'Kings Ratings'!$A$2:$C$1000,3,false),""Farming""),""Yes"","""")"),"")</f>
        <v/>
      </c>
      <c r="P143" s="19" t="str">
        <f>IFERROR(__xludf.DUMMYFUNCTION("if(REGEXMATCH(vlookup(B143,'Kings Ratings'!$A$2:$C$1000,3,false),""Cooking""),""Yes"","""")"),"")</f>
        <v/>
      </c>
      <c r="Q143" s="19" t="str">
        <f>IFERROR(__xludf.DUMMYFUNCTION("if(REGEXMATCH(vlookup(B143,'Kings Ratings'!$A$2:$C$1000,3,false),""Event""),""Yes"","""")"),"")</f>
        <v/>
      </c>
    </row>
    <row r="144">
      <c r="A144" s="13">
        <v>107.0</v>
      </c>
      <c r="B144" s="14" t="s">
        <v>184</v>
      </c>
      <c r="C144" s="18" t="str">
        <f t="shared" si="4"/>
        <v>((Catfish))</v>
      </c>
      <c r="D144" s="16">
        <v>18084.0</v>
      </c>
      <c r="E144" s="16">
        <v>12352.0</v>
      </c>
      <c r="F144" s="16">
        <v>3670.0</v>
      </c>
      <c r="G144" s="19">
        <f>VLOOKUP(B144,'Kings Ratings'!$A$2:$B$1000,2,false)</f>
        <v>5</v>
      </c>
      <c r="H144" s="13">
        <f t="shared" si="2"/>
        <v>1</v>
      </c>
      <c r="I144" s="7">
        <f>vlookup(A144,'202405 MM (Do Not Delete)'!$A$1:$G$1000,7,false)</f>
        <v>276</v>
      </c>
      <c r="J144" s="22">
        <f t="shared" si="3"/>
        <v>36841604</v>
      </c>
      <c r="L144" s="19" t="str">
        <f>IFERROR(__xludf.DUMMYFUNCTION("if(REGEXMATCH(vlookup(B144,'Kings Ratings'!$A$2:$C$1000,3,false),""Fishing""),""Yes"","""")"),"Yes")</f>
        <v>Yes</v>
      </c>
      <c r="M144" s="19" t="str">
        <f>IFERROR(__xludf.DUMMYFUNCTION("if(REGEXMATCH(vlookup(B144,'Kings Ratings'!$A$2:$C$1000,3,false),""Crafting""),""Yes"","""")"),"")</f>
        <v/>
      </c>
      <c r="N144" s="19" t="str">
        <f>IFERROR(__xludf.DUMMYFUNCTION("if(REGEXMATCH(vlookup(B144,'Kings Ratings'!$A$2:$C$1000,3,false),""Exploring""),""Yes"","""")"),"")</f>
        <v/>
      </c>
      <c r="O144" s="19" t="str">
        <f>IFERROR(__xludf.DUMMYFUNCTION("if(REGEXMATCH(vlookup(B144,'Kings Ratings'!$A$2:$C$1000,3,false),""Farming""),""Yes"","""")"),"")</f>
        <v/>
      </c>
      <c r="P144" s="19" t="str">
        <f>IFERROR(__xludf.DUMMYFUNCTION("if(REGEXMATCH(vlookup(B144,'Kings Ratings'!$A$2:$C$1000,3,false),""Cooking""),""Yes"","""")"),"")</f>
        <v/>
      </c>
      <c r="Q144" s="19" t="str">
        <f>IFERROR(__xludf.DUMMYFUNCTION("if(REGEXMATCH(vlookup(B144,'Kings Ratings'!$A$2:$C$1000,3,false),""Event""),""Yes"","""")"),"")</f>
        <v/>
      </c>
    </row>
    <row r="145">
      <c r="A145" s="13">
        <v>456.0</v>
      </c>
      <c r="B145" s="14" t="s">
        <v>770</v>
      </c>
      <c r="C145" s="18" t="str">
        <f t="shared" si="4"/>
        <v>((Sturdy Bow))</v>
      </c>
      <c r="D145" s="16">
        <v>17998.0</v>
      </c>
      <c r="E145" s="16">
        <v>4022.0</v>
      </c>
      <c r="F145" s="16">
        <v>423.0</v>
      </c>
      <c r="G145" s="19">
        <f>VLOOKUP(B145,'Kings Ratings'!$A$2:$B$1000,2,false)</f>
        <v>5</v>
      </c>
      <c r="H145" s="13">
        <f t="shared" si="2"/>
        <v>2</v>
      </c>
      <c r="I145" s="7">
        <f>vlookup(A145,'202405 MM (Do Not Delete)'!$A$1:$G$1000,7,false)</f>
        <v>321</v>
      </c>
      <c r="J145" s="22">
        <f t="shared" si="3"/>
        <v>4288218</v>
      </c>
      <c r="L145" s="19" t="str">
        <f>IFERROR(__xludf.DUMMYFUNCTION("if(REGEXMATCH(vlookup(B145,'Kings Ratings'!$A$2:$C$1000,3,false),""Fishing""),""Yes"","""")"),"")</f>
        <v/>
      </c>
      <c r="M145" s="19" t="str">
        <f>IFERROR(__xludf.DUMMYFUNCTION("if(REGEXMATCH(vlookup(B145,'Kings Ratings'!$A$2:$C$1000,3,false),""Crafting""),""Yes"","""")"),"Yes")</f>
        <v>Yes</v>
      </c>
      <c r="N145" s="19" t="str">
        <f>IFERROR(__xludf.DUMMYFUNCTION("if(REGEXMATCH(vlookup(B145,'Kings Ratings'!$A$2:$C$1000,3,false),""Exploring""),""Yes"","""")"),"")</f>
        <v/>
      </c>
      <c r="O145" s="19" t="str">
        <f>IFERROR(__xludf.DUMMYFUNCTION("if(REGEXMATCH(vlookup(B145,'Kings Ratings'!$A$2:$C$1000,3,false),""Farming""),""Yes"","""")"),"")</f>
        <v/>
      </c>
      <c r="P145" s="19" t="str">
        <f>IFERROR(__xludf.DUMMYFUNCTION("if(REGEXMATCH(vlookup(B145,'Kings Ratings'!$A$2:$C$1000,3,false),""Cooking""),""Yes"","""")"),"")</f>
        <v/>
      </c>
      <c r="Q145" s="19" t="str">
        <f>IFERROR(__xludf.DUMMYFUNCTION("if(REGEXMATCH(vlookup(B145,'Kings Ratings'!$A$2:$C$1000,3,false),""Event""),""Yes"","""")"),"")</f>
        <v/>
      </c>
    </row>
    <row r="146">
      <c r="A146" s="13">
        <v>74.0</v>
      </c>
      <c r="B146" s="14" t="s">
        <v>427</v>
      </c>
      <c r="C146" s="18" t="str">
        <f t="shared" si="4"/>
        <v>((Green Parchment))</v>
      </c>
      <c r="D146" s="16">
        <v>17996.0</v>
      </c>
      <c r="E146" s="16">
        <v>9709.0</v>
      </c>
      <c r="F146" s="16">
        <v>1561.0</v>
      </c>
      <c r="G146" s="19">
        <f>VLOOKUP(B146,'Kings Ratings'!$A$2:$B$1000,2,false)</f>
        <v>1</v>
      </c>
      <c r="H146" s="13">
        <f t="shared" si="2"/>
        <v>2</v>
      </c>
      <c r="I146" s="7">
        <f>vlookup(A146,'202405 MM (Do Not Delete)'!$A$1:$G$1000,7,false)</f>
        <v>297</v>
      </c>
      <c r="J146" s="22">
        <f t="shared" si="3"/>
        <v>15725086</v>
      </c>
      <c r="L146" s="19" t="str">
        <f>IFERROR(__xludf.DUMMYFUNCTION("if(REGEXMATCH(vlookup(B146,'Kings Ratings'!$A$2:$C$1000,3,false),""Fishing""),""Yes"","""")"),"")</f>
        <v/>
      </c>
      <c r="M146" s="19" t="str">
        <f>IFERROR(__xludf.DUMMYFUNCTION("if(REGEXMATCH(vlookup(B146,'Kings Ratings'!$A$2:$C$1000,3,false),""Crafting""),""Yes"","""")"),"Yes")</f>
        <v>Yes</v>
      </c>
      <c r="N146" s="19" t="str">
        <f>IFERROR(__xludf.DUMMYFUNCTION("if(REGEXMATCH(vlookup(B146,'Kings Ratings'!$A$2:$C$1000,3,false),""Exploring""),""Yes"","""")"),"")</f>
        <v/>
      </c>
      <c r="O146" s="19" t="str">
        <f>IFERROR(__xludf.DUMMYFUNCTION("if(REGEXMATCH(vlookup(B146,'Kings Ratings'!$A$2:$C$1000,3,false),""Farming""),""Yes"","""")"),"")</f>
        <v/>
      </c>
      <c r="P146" s="19" t="str">
        <f>IFERROR(__xludf.DUMMYFUNCTION("if(REGEXMATCH(vlookup(B146,'Kings Ratings'!$A$2:$C$1000,3,false),""Cooking""),""Yes"","""")"),"")</f>
        <v/>
      </c>
      <c r="Q146" s="19" t="str">
        <f>IFERROR(__xludf.DUMMYFUNCTION("if(REGEXMATCH(vlookup(B146,'Kings Ratings'!$A$2:$C$1000,3,false),""Event""),""Yes"","""")"),"")</f>
        <v/>
      </c>
    </row>
    <row r="147">
      <c r="A147" s="13">
        <v>125.0</v>
      </c>
      <c r="B147" s="14" t="s">
        <v>37</v>
      </c>
      <c r="C147" s="18" t="str">
        <f t="shared" si="4"/>
        <v>((Aquamarine Ring))</v>
      </c>
      <c r="D147" s="16">
        <v>17822.0</v>
      </c>
      <c r="E147" s="16">
        <v>9765.0</v>
      </c>
      <c r="F147" s="16">
        <v>1849.0</v>
      </c>
      <c r="G147" s="19">
        <f>VLOOKUP(B147,'Kings Ratings'!$A$2:$B$1000,2,false)</f>
        <v>3</v>
      </c>
      <c r="H147" s="13">
        <f t="shared" si="2"/>
        <v>1</v>
      </c>
      <c r="I147" s="7">
        <f>vlookup(A147,'202405 MM (Do Not Delete)'!$A$1:$G$1000,7,false)</f>
        <v>286</v>
      </c>
      <c r="J147" s="22">
        <f t="shared" si="3"/>
        <v>18605472</v>
      </c>
      <c r="L147" s="19" t="str">
        <f>IFERROR(__xludf.DUMMYFUNCTION("if(REGEXMATCH(vlookup(B147,'Kings Ratings'!$A$2:$C$1000,3,false),""Fishing""),""Yes"","""")"),"")</f>
        <v/>
      </c>
      <c r="M147" s="19" t="str">
        <f>IFERROR(__xludf.DUMMYFUNCTION("if(REGEXMATCH(vlookup(B147,'Kings Ratings'!$A$2:$C$1000,3,false),""Crafting""),""Yes"","""")"),"Yes")</f>
        <v>Yes</v>
      </c>
      <c r="N147" s="19" t="str">
        <f>IFERROR(__xludf.DUMMYFUNCTION("if(REGEXMATCH(vlookup(B147,'Kings Ratings'!$A$2:$C$1000,3,false),""Exploring""),""Yes"","""")"),"")</f>
        <v/>
      </c>
      <c r="O147" s="19" t="str">
        <f>IFERROR(__xludf.DUMMYFUNCTION("if(REGEXMATCH(vlookup(B147,'Kings Ratings'!$A$2:$C$1000,3,false),""Farming""),""Yes"","""")"),"")</f>
        <v/>
      </c>
      <c r="P147" s="19" t="str">
        <f>IFERROR(__xludf.DUMMYFUNCTION("if(REGEXMATCH(vlookup(B147,'Kings Ratings'!$A$2:$C$1000,3,false),""Cooking""),""Yes"","""")"),"")</f>
        <v/>
      </c>
      <c r="Q147" s="19" t="str">
        <f>IFERROR(__xludf.DUMMYFUNCTION("if(REGEXMATCH(vlookup(B147,'Kings Ratings'!$A$2:$C$1000,3,false),""Event""),""Yes"","""")"),"")</f>
        <v/>
      </c>
    </row>
    <row r="148">
      <c r="A148" s="13">
        <v>185.0</v>
      </c>
      <c r="B148" s="14" t="s">
        <v>469</v>
      </c>
      <c r="C148" s="18" t="str">
        <f t="shared" si="4"/>
        <v>((Iced Tea))</v>
      </c>
      <c r="D148" s="16">
        <v>17701.0</v>
      </c>
      <c r="E148" s="16">
        <v>4879.0</v>
      </c>
      <c r="F148" s="16">
        <v>59.0</v>
      </c>
      <c r="G148" s="19">
        <f>VLOOKUP(B148,'Kings Ratings'!$A$2:$B$1000,2,false)</f>
        <v>9</v>
      </c>
      <c r="H148" s="13">
        <f t="shared" si="2"/>
        <v>4</v>
      </c>
      <c r="I148" s="7" t="str">
        <f>vlookup(A148,'202405 MM (Do Not Delete)'!$A$1:$G$1000,7,false)</f>
        <v/>
      </c>
      <c r="J148" s="22">
        <f t="shared" si="3"/>
        <v>656491</v>
      </c>
      <c r="L148" s="19" t="str">
        <f>IFERROR(__xludf.DUMMYFUNCTION("if(REGEXMATCH(vlookup(B148,'Kings Ratings'!$A$2:$C$1000,3,false),""Fishing""),""Yes"","""")"),"")</f>
        <v/>
      </c>
      <c r="M148" s="19" t="str">
        <f>IFERROR(__xludf.DUMMYFUNCTION("if(REGEXMATCH(vlookup(B148,'Kings Ratings'!$A$2:$C$1000,3,false),""Crafting""),""Yes"","""")"),"Yes")</f>
        <v>Yes</v>
      </c>
      <c r="N148" s="19" t="str">
        <f>IFERROR(__xludf.DUMMYFUNCTION("if(REGEXMATCH(vlookup(B148,'Kings Ratings'!$A$2:$C$1000,3,false),""Exploring""),""Yes"","""")"),"")</f>
        <v/>
      </c>
      <c r="O148" s="19" t="str">
        <f>IFERROR(__xludf.DUMMYFUNCTION("if(REGEXMATCH(vlookup(B148,'Kings Ratings'!$A$2:$C$1000,3,false),""Farming""),""Yes"","""")"),"")</f>
        <v/>
      </c>
      <c r="P148" s="19" t="str">
        <f>IFERROR(__xludf.DUMMYFUNCTION("if(REGEXMATCH(vlookup(B148,'Kings Ratings'!$A$2:$C$1000,3,false),""Cooking""),""Yes"","""")"),"")</f>
        <v/>
      </c>
      <c r="Q148" s="19" t="str">
        <f>IFERROR(__xludf.DUMMYFUNCTION("if(REGEXMATCH(vlookup(B148,'Kings Ratings'!$A$2:$C$1000,3,false),""Event""),""Yes"","""")"),"")</f>
        <v/>
      </c>
    </row>
    <row r="149">
      <c r="A149" s="13">
        <v>118.0</v>
      </c>
      <c r="B149" s="14" t="s">
        <v>519</v>
      </c>
      <c r="C149" s="18" t="str">
        <f t="shared" si="4"/>
        <v>((Leather Diary))</v>
      </c>
      <c r="D149" s="16">
        <v>17514.0</v>
      </c>
      <c r="E149" s="16">
        <v>8912.0</v>
      </c>
      <c r="F149" s="16">
        <v>1352.0</v>
      </c>
      <c r="G149" s="19">
        <f>VLOOKUP(B149,'Kings Ratings'!$A$2:$B$1000,2,false)</f>
        <v>2</v>
      </c>
      <c r="H149" s="13">
        <f t="shared" si="2"/>
        <v>2</v>
      </c>
      <c r="I149" s="7">
        <f>vlookup(A149,'202405 MM (Do Not Delete)'!$A$1:$G$1000,7,false)</f>
        <v>292</v>
      </c>
      <c r="J149" s="22">
        <f t="shared" si="3"/>
        <v>13626634</v>
      </c>
      <c r="L149" s="19" t="str">
        <f>IFERROR(__xludf.DUMMYFUNCTION("if(REGEXMATCH(vlookup(B149,'Kings Ratings'!$A$2:$C$1000,3,false),""Fishing""),""Yes"","""")"),"")</f>
        <v/>
      </c>
      <c r="M149" s="19" t="str">
        <f>IFERROR(__xludf.DUMMYFUNCTION("if(REGEXMATCH(vlookup(B149,'Kings Ratings'!$A$2:$C$1000,3,false),""Crafting""),""Yes"","""")"),"Yes")</f>
        <v>Yes</v>
      </c>
      <c r="N149" s="19" t="str">
        <f>IFERROR(__xludf.DUMMYFUNCTION("if(REGEXMATCH(vlookup(B149,'Kings Ratings'!$A$2:$C$1000,3,false),""Exploring""),""Yes"","""")"),"")</f>
        <v/>
      </c>
      <c r="O149" s="19" t="str">
        <f>IFERROR(__xludf.DUMMYFUNCTION("if(REGEXMATCH(vlookup(B149,'Kings Ratings'!$A$2:$C$1000,3,false),""Farming""),""Yes"","""")"),"")</f>
        <v/>
      </c>
      <c r="P149" s="19" t="str">
        <f>IFERROR(__xludf.DUMMYFUNCTION("if(REGEXMATCH(vlookup(B149,'Kings Ratings'!$A$2:$C$1000,3,false),""Cooking""),""Yes"","""")"),"")</f>
        <v/>
      </c>
      <c r="Q149" s="19" t="str">
        <f>IFERROR(__xludf.DUMMYFUNCTION("if(REGEXMATCH(vlookup(B149,'Kings Ratings'!$A$2:$C$1000,3,false),""Event""),""Yes"","""")"),"")</f>
        <v/>
      </c>
    </row>
    <row r="150">
      <c r="A150" s="13">
        <v>585.0</v>
      </c>
      <c r="B150" s="14" t="s">
        <v>236</v>
      </c>
      <c r="C150" s="18" t="str">
        <f t="shared" si="4"/>
        <v>((Crossbow))</v>
      </c>
      <c r="D150" s="16">
        <v>17425.0</v>
      </c>
      <c r="E150" s="16">
        <v>9484.0</v>
      </c>
      <c r="F150" s="16">
        <v>2415.0</v>
      </c>
      <c r="G150" s="19">
        <f>VLOOKUP(B150,'Kings Ratings'!$A$2:$B$1000,2,false)</f>
        <v>4</v>
      </c>
      <c r="H150" s="13">
        <f t="shared" si="2"/>
        <v>1</v>
      </c>
      <c r="I150" s="7">
        <f>vlookup(A150,'202405 MM (Do Not Delete)'!$A$1:$G$1000,7,false)</f>
        <v>277</v>
      </c>
      <c r="J150" s="22">
        <f t="shared" si="3"/>
        <v>24262265</v>
      </c>
      <c r="L150" s="19" t="str">
        <f>IFERROR(__xludf.DUMMYFUNCTION("if(REGEXMATCH(vlookup(B150,'Kings Ratings'!$A$2:$C$1000,3,false),""Fishing""),""Yes"","""")"),"")</f>
        <v/>
      </c>
      <c r="M150" s="19" t="str">
        <f>IFERROR(__xludf.DUMMYFUNCTION("if(REGEXMATCH(vlookup(B150,'Kings Ratings'!$A$2:$C$1000,3,false),""Crafting""),""Yes"","""")"),"Yes")</f>
        <v>Yes</v>
      </c>
      <c r="N150" s="19" t="str">
        <f>IFERROR(__xludf.DUMMYFUNCTION("if(REGEXMATCH(vlookup(B150,'Kings Ratings'!$A$2:$C$1000,3,false),""Exploring""),""Yes"","""")"),"")</f>
        <v/>
      </c>
      <c r="O150" s="19" t="str">
        <f>IFERROR(__xludf.DUMMYFUNCTION("if(REGEXMATCH(vlookup(B150,'Kings Ratings'!$A$2:$C$1000,3,false),""Farming""),""Yes"","""")"),"")</f>
        <v/>
      </c>
      <c r="P150" s="19" t="str">
        <f>IFERROR(__xludf.DUMMYFUNCTION("if(REGEXMATCH(vlookup(B150,'Kings Ratings'!$A$2:$C$1000,3,false),""Cooking""),""Yes"","""")"),"")</f>
        <v/>
      </c>
      <c r="Q150" s="19" t="str">
        <f>IFERROR(__xludf.DUMMYFUNCTION("if(REGEXMATCH(vlookup(B150,'Kings Ratings'!$A$2:$C$1000,3,false),""Event""),""Yes"","""")"),"")</f>
        <v/>
      </c>
    </row>
    <row r="151">
      <c r="A151" s="13">
        <v>29.0</v>
      </c>
      <c r="B151" s="14" t="s">
        <v>246</v>
      </c>
      <c r="C151" s="18" t="str">
        <f t="shared" si="4"/>
        <v>((Cucumber))</v>
      </c>
      <c r="D151" s="16">
        <v>17308.0</v>
      </c>
      <c r="E151" s="16">
        <v>5906.0</v>
      </c>
      <c r="F151" s="16">
        <v>634.0</v>
      </c>
      <c r="G151" s="19">
        <f>VLOOKUP(B151,'Kings Ratings'!$A$2:$B$1000,2,false)</f>
        <v>2</v>
      </c>
      <c r="H151" s="13">
        <f t="shared" si="2"/>
        <v>2</v>
      </c>
      <c r="I151" s="7" t="str">
        <f>vlookup(A151,'202405 MM (Do Not Delete)'!$A$1:$G$1000,7,false)</f>
        <v/>
      </c>
      <c r="J151" s="22">
        <f t="shared" si="3"/>
        <v>6416368</v>
      </c>
      <c r="L151" s="19" t="str">
        <f>IFERROR(__xludf.DUMMYFUNCTION("if(REGEXMATCH(vlookup(B151,'Kings Ratings'!$A$2:$C$1000,3,false),""Fishing""),""Yes"","""")"),"")</f>
        <v/>
      </c>
      <c r="M151" s="19" t="str">
        <f>IFERROR(__xludf.DUMMYFUNCTION("if(REGEXMATCH(vlookup(B151,'Kings Ratings'!$A$2:$C$1000,3,false),""Crafting""),""Yes"","""")"),"")</f>
        <v/>
      </c>
      <c r="N151" s="19" t="str">
        <f>IFERROR(__xludf.DUMMYFUNCTION("if(REGEXMATCH(vlookup(B151,'Kings Ratings'!$A$2:$C$1000,3,false),""Exploring""),""Yes"","""")"),"")</f>
        <v/>
      </c>
      <c r="O151" s="19" t="str">
        <f>IFERROR(__xludf.DUMMYFUNCTION("if(REGEXMATCH(vlookup(B151,'Kings Ratings'!$A$2:$C$1000,3,false),""Farming""),""Yes"","""")"),"Yes")</f>
        <v>Yes</v>
      </c>
      <c r="P151" s="19" t="str">
        <f>IFERROR(__xludf.DUMMYFUNCTION("if(REGEXMATCH(vlookup(B151,'Kings Ratings'!$A$2:$C$1000,3,false),""Cooking""),""Yes"","""")"),"")</f>
        <v/>
      </c>
      <c r="Q151" s="19" t="str">
        <f>IFERROR(__xludf.DUMMYFUNCTION("if(REGEXMATCH(vlookup(B151,'Kings Ratings'!$A$2:$C$1000,3,false),""Event""),""Yes"","""")"),"")</f>
        <v/>
      </c>
    </row>
    <row r="152">
      <c r="A152" s="13">
        <v>72.0</v>
      </c>
      <c r="B152" s="14" t="s">
        <v>819</v>
      </c>
      <c r="C152" s="18" t="str">
        <f t="shared" si="4"/>
        <v>((Wooden Barrel))</v>
      </c>
      <c r="D152" s="16">
        <v>17276.0</v>
      </c>
      <c r="E152" s="16">
        <v>9860.0</v>
      </c>
      <c r="F152" s="16">
        <v>3303.0</v>
      </c>
      <c r="G152" s="19">
        <f>VLOOKUP(B152,'Kings Ratings'!$A$2:$B$1000,2,false)</f>
        <v>1</v>
      </c>
      <c r="H152" s="13">
        <f t="shared" si="2"/>
        <v>1</v>
      </c>
      <c r="I152" s="7">
        <f>vlookup(A152,'202405 MM (Do Not Delete)'!$A$1:$G$1000,7,false)</f>
        <v>273</v>
      </c>
      <c r="J152" s="22">
        <f t="shared" si="3"/>
        <v>33145876</v>
      </c>
      <c r="L152" s="19" t="str">
        <f>IFERROR(__xludf.DUMMYFUNCTION("if(REGEXMATCH(vlookup(B152,'Kings Ratings'!$A$2:$C$1000,3,false),""Fishing""),""Yes"","""")"),"")</f>
        <v/>
      </c>
      <c r="M152" s="19" t="str">
        <f>IFERROR(__xludf.DUMMYFUNCTION("if(REGEXMATCH(vlookup(B152,'Kings Ratings'!$A$2:$C$1000,3,false),""Crafting""),""Yes"","""")"),"Yes")</f>
        <v>Yes</v>
      </c>
      <c r="N152" s="19" t="str">
        <f>IFERROR(__xludf.DUMMYFUNCTION("if(REGEXMATCH(vlookup(B152,'Kings Ratings'!$A$2:$C$1000,3,false),""Exploring""),""Yes"","""")"),"")</f>
        <v/>
      </c>
      <c r="O152" s="19" t="str">
        <f>IFERROR(__xludf.DUMMYFUNCTION("if(REGEXMATCH(vlookup(B152,'Kings Ratings'!$A$2:$C$1000,3,false),""Farming""),""Yes"","""")"),"")</f>
        <v/>
      </c>
      <c r="P152" s="19" t="str">
        <f>IFERROR(__xludf.DUMMYFUNCTION("if(REGEXMATCH(vlookup(B152,'Kings Ratings'!$A$2:$C$1000,3,false),""Cooking""),""Yes"","""")"),"")</f>
        <v/>
      </c>
      <c r="Q152" s="19" t="str">
        <f>IFERROR(__xludf.DUMMYFUNCTION("if(REGEXMATCH(vlookup(B152,'Kings Ratings'!$A$2:$C$1000,3,false),""Event""),""Yes"","""")"),"")</f>
        <v/>
      </c>
    </row>
    <row r="153">
      <c r="A153" s="13">
        <v>944.0</v>
      </c>
      <c r="B153" s="14" t="s">
        <v>856</v>
      </c>
      <c r="C153" s="18" t="str">
        <f t="shared" si="4"/>
        <v>((Frozen Spyfish))</v>
      </c>
      <c r="D153" s="16">
        <v>16593.0</v>
      </c>
      <c r="E153" s="16">
        <v>8250.0</v>
      </c>
      <c r="F153" s="16">
        <v>1290.0</v>
      </c>
      <c r="G153" s="19">
        <f>VLOOKUP(B153,'Kings Ratings'!$A$2:$B$1000,2,false)</f>
        <v>11</v>
      </c>
      <c r="H153" s="13">
        <f t="shared" si="2"/>
        <v>13</v>
      </c>
      <c r="I153" s="7" t="str">
        <f>vlookup(A153,'202405 MM (Do Not Delete)'!$A$1:$G$1000,7,false)</f>
        <v/>
      </c>
      <c r="J153" s="22">
        <f t="shared" si="3"/>
        <v>12999093</v>
      </c>
      <c r="L153" s="19" t="str">
        <f>IFERROR(__xludf.DUMMYFUNCTION("if(REGEXMATCH(vlookup(B153,'Kings Ratings'!$A$2:$C$1000,3,false),""Fishing""),""Yes"","""")"),"")</f>
        <v/>
      </c>
      <c r="M153" s="19" t="str">
        <f>IFERROR(__xludf.DUMMYFUNCTION("if(REGEXMATCH(vlookup(B153,'Kings Ratings'!$A$2:$C$1000,3,false),""Crafting""),""Yes"","""")"),"")</f>
        <v/>
      </c>
      <c r="N153" s="19" t="str">
        <f>IFERROR(__xludf.DUMMYFUNCTION("if(REGEXMATCH(vlookup(B153,'Kings Ratings'!$A$2:$C$1000,3,false),""Exploring""),""Yes"","""")"),"")</f>
        <v/>
      </c>
      <c r="O153" s="19" t="str">
        <f>IFERROR(__xludf.DUMMYFUNCTION("if(REGEXMATCH(vlookup(B153,'Kings Ratings'!$A$2:$C$1000,3,false),""Farming""),""Yes"","""")"),"")</f>
        <v/>
      </c>
      <c r="P153" s="19" t="str">
        <f>IFERROR(__xludf.DUMMYFUNCTION("if(REGEXMATCH(vlookup(B153,'Kings Ratings'!$A$2:$C$1000,3,false),""Cooking""),""Yes"","""")"),"")</f>
        <v/>
      </c>
      <c r="Q153" s="19" t="str">
        <f>IFERROR(__xludf.DUMMYFUNCTION("if(REGEXMATCH(vlookup(B153,'Kings Ratings'!$A$2:$C$1000,3,false),""Event""),""Yes"","""")"),"Yes")</f>
        <v>Yes</v>
      </c>
    </row>
    <row r="154">
      <c r="A154" s="13">
        <v>845.0</v>
      </c>
      <c r="B154" s="14" t="s">
        <v>824</v>
      </c>
      <c r="C154" s="18" t="str">
        <f t="shared" si="4"/>
        <v>((Wooden Button))</v>
      </c>
      <c r="D154" s="16">
        <v>16165.0</v>
      </c>
      <c r="E154" s="16">
        <v>11400.0</v>
      </c>
      <c r="F154" s="16">
        <v>4831.0</v>
      </c>
      <c r="G154" s="19">
        <f>VLOOKUP(B154,'Kings Ratings'!$A$2:$B$1000,2,false)</f>
        <v>1</v>
      </c>
      <c r="H154" s="13">
        <f t="shared" si="2"/>
        <v>1</v>
      </c>
      <c r="I154" s="7">
        <f>vlookup(A154,'202405 MM (Do Not Delete)'!$A$1:$G$1000,7,false)</f>
        <v>250</v>
      </c>
      <c r="J154" s="22">
        <f t="shared" si="3"/>
        <v>48440165</v>
      </c>
      <c r="L154" s="19" t="str">
        <f>IFERROR(__xludf.DUMMYFUNCTION("if(REGEXMATCH(vlookup(B154,'Kings Ratings'!$A$2:$C$1000,3,false),""Fishing""),""Yes"","""")"),"")</f>
        <v/>
      </c>
      <c r="M154" s="19" t="str">
        <f>IFERROR(__xludf.DUMMYFUNCTION("if(REGEXMATCH(vlookup(B154,'Kings Ratings'!$A$2:$C$1000,3,false),""Crafting""),""Yes"","""")"),"Yes")</f>
        <v>Yes</v>
      </c>
      <c r="N154" s="19" t="str">
        <f>IFERROR(__xludf.DUMMYFUNCTION("if(REGEXMATCH(vlookup(B154,'Kings Ratings'!$A$2:$C$1000,3,false),""Exploring""),""Yes"","""")"),"")</f>
        <v/>
      </c>
      <c r="O154" s="19" t="str">
        <f>IFERROR(__xludf.DUMMYFUNCTION("if(REGEXMATCH(vlookup(B154,'Kings Ratings'!$A$2:$C$1000,3,false),""Farming""),""Yes"","""")"),"")</f>
        <v/>
      </c>
      <c r="P154" s="19" t="str">
        <f>IFERROR(__xludf.DUMMYFUNCTION("if(REGEXMATCH(vlookup(B154,'Kings Ratings'!$A$2:$C$1000,3,false),""Cooking""),""Yes"","""")"),"")</f>
        <v/>
      </c>
      <c r="Q154" s="19" t="str">
        <f>IFERROR(__xludf.DUMMYFUNCTION("if(REGEXMATCH(vlookup(B154,'Kings Ratings'!$A$2:$C$1000,3,false),""Event""),""Yes"","""")"),"")</f>
        <v/>
      </c>
    </row>
    <row r="155">
      <c r="A155" s="13">
        <v>260.0</v>
      </c>
      <c r="B155" s="14" t="s">
        <v>502</v>
      </c>
      <c r="C155" s="18" t="str">
        <f t="shared" si="4"/>
        <v>((Ladder))</v>
      </c>
      <c r="D155" s="16">
        <v>16101.0</v>
      </c>
      <c r="E155" s="16">
        <v>10197.0</v>
      </c>
      <c r="F155" s="16">
        <v>4183.0</v>
      </c>
      <c r="G155" s="19">
        <f>VLOOKUP(B155,'Kings Ratings'!$A$2:$B$1000,2,false)</f>
        <v>1</v>
      </c>
      <c r="H155" s="13">
        <f t="shared" si="2"/>
        <v>1</v>
      </c>
      <c r="I155" s="7">
        <f>vlookup(A155,'202405 MM (Do Not Delete)'!$A$1:$G$1000,7,false)</f>
        <v>250</v>
      </c>
      <c r="J155" s="22">
        <f t="shared" si="3"/>
        <v>41948071</v>
      </c>
      <c r="L155" s="19" t="str">
        <f>IFERROR(__xludf.DUMMYFUNCTION("if(REGEXMATCH(vlookup(B155,'Kings Ratings'!$A$2:$C$1000,3,false),""Fishing""),""Yes"","""")"),"")</f>
        <v/>
      </c>
      <c r="M155" s="19" t="str">
        <f>IFERROR(__xludf.DUMMYFUNCTION("if(REGEXMATCH(vlookup(B155,'Kings Ratings'!$A$2:$C$1000,3,false),""Crafting""),""Yes"","""")"),"Yes")</f>
        <v>Yes</v>
      </c>
      <c r="N155" s="19" t="str">
        <f>IFERROR(__xludf.DUMMYFUNCTION("if(REGEXMATCH(vlookup(B155,'Kings Ratings'!$A$2:$C$1000,3,false),""Exploring""),""Yes"","""")"),"")</f>
        <v/>
      </c>
      <c r="O155" s="19" t="str">
        <f>IFERROR(__xludf.DUMMYFUNCTION("if(REGEXMATCH(vlookup(B155,'Kings Ratings'!$A$2:$C$1000,3,false),""Farming""),""Yes"","""")"),"")</f>
        <v/>
      </c>
      <c r="P155" s="19" t="str">
        <f>IFERROR(__xludf.DUMMYFUNCTION("if(REGEXMATCH(vlookup(B155,'Kings Ratings'!$A$2:$C$1000,3,false),""Cooking""),""Yes"","""")"),"")</f>
        <v/>
      </c>
      <c r="Q155" s="19" t="str">
        <f>IFERROR(__xludf.DUMMYFUNCTION("if(REGEXMATCH(vlookup(B155,'Kings Ratings'!$A$2:$C$1000,3,false),""Event""),""Yes"","""")"),"")</f>
        <v/>
      </c>
    </row>
    <row r="156">
      <c r="A156" s="13">
        <v>151.0</v>
      </c>
      <c r="B156" s="14" t="s">
        <v>608</v>
      </c>
      <c r="C156" s="18" t="str">
        <f t="shared" si="4"/>
        <v>((Runestone 05))</v>
      </c>
      <c r="D156" s="16">
        <v>16019.0</v>
      </c>
      <c r="E156" s="16">
        <v>729.0</v>
      </c>
      <c r="F156" s="16">
        <v>0.0</v>
      </c>
      <c r="G156" s="19">
        <f>VLOOKUP(B156,'Kings Ratings'!$A$2:$B$1000,2,false)</f>
        <v>10</v>
      </c>
      <c r="H156" s="13">
        <f t="shared" si="2"/>
        <v>6</v>
      </c>
      <c r="I156" s="7" t="str">
        <f>vlookup(A156,'202405 MM (Do Not Delete)'!$A$1:$G$1000,7,false)</f>
        <v/>
      </c>
      <c r="J156" s="22">
        <f t="shared" si="3"/>
        <v>23309</v>
      </c>
      <c r="L156" s="19" t="str">
        <f>IFERROR(__xludf.DUMMYFUNCTION("if(REGEXMATCH(vlookup(B156,'Kings Ratings'!$A$2:$C$1000,3,false),""Fishing""),""Yes"","""")"),"")</f>
        <v/>
      </c>
      <c r="M156" s="19" t="str">
        <f>IFERROR(__xludf.DUMMYFUNCTION("if(REGEXMATCH(vlookup(B156,'Kings Ratings'!$A$2:$C$1000,3,false),""Crafting""),""Yes"","""")"),"")</f>
        <v/>
      </c>
      <c r="N156" s="19" t="str">
        <f>IFERROR(__xludf.DUMMYFUNCTION("if(REGEXMATCH(vlookup(B156,'Kings Ratings'!$A$2:$C$1000,3,false),""Exploring""),""Yes"","""")"),"")</f>
        <v/>
      </c>
      <c r="O156" s="19" t="str">
        <f>IFERROR(__xludf.DUMMYFUNCTION("if(REGEXMATCH(vlookup(B156,'Kings Ratings'!$A$2:$C$1000,3,false),""Farming""),""Yes"","""")"),"")</f>
        <v/>
      </c>
      <c r="P156" s="19" t="str">
        <f>IFERROR(__xludf.DUMMYFUNCTION("if(REGEXMATCH(vlookup(B156,'Kings Ratings'!$A$2:$C$1000,3,false),""Cooking""),""Yes"","""")"),"")</f>
        <v/>
      </c>
      <c r="Q156" s="19" t="str">
        <f>IFERROR(__xludf.DUMMYFUNCTION("if(REGEXMATCH(vlookup(B156,'Kings Ratings'!$A$2:$C$1000,3,false),""Event""),""Yes"","""")"),"")</f>
        <v/>
      </c>
    </row>
    <row r="157">
      <c r="A157" s="13">
        <v>238.0</v>
      </c>
      <c r="B157" s="14" t="s">
        <v>723</v>
      </c>
      <c r="C157" s="18" t="str">
        <f t="shared" si="4"/>
        <v>((Shovel))</v>
      </c>
      <c r="D157" s="16">
        <v>16001.0</v>
      </c>
      <c r="E157" s="16">
        <v>7105.0</v>
      </c>
      <c r="F157" s="16">
        <v>1651.0</v>
      </c>
      <c r="G157" s="19">
        <f>VLOOKUP(B157,'Kings Ratings'!$A$2:$B$1000,2,false)</f>
        <v>1</v>
      </c>
      <c r="H157" s="13">
        <f t="shared" si="2"/>
        <v>2</v>
      </c>
      <c r="I157" s="7">
        <f>vlookup(A157,'202405 MM (Do Not Delete)'!$A$1:$G$1000,7,false)</f>
        <v>289</v>
      </c>
      <c r="J157" s="22">
        <f t="shared" si="3"/>
        <v>16597051</v>
      </c>
      <c r="L157" s="19" t="str">
        <f>IFERROR(__xludf.DUMMYFUNCTION("if(REGEXMATCH(vlookup(B157,'Kings Ratings'!$A$2:$C$1000,3,false),""Fishing""),""Yes"","""")"),"")</f>
        <v/>
      </c>
      <c r="M157" s="19" t="str">
        <f>IFERROR(__xludf.DUMMYFUNCTION("if(REGEXMATCH(vlookup(B157,'Kings Ratings'!$A$2:$C$1000,3,false),""Crafting""),""Yes"","""")"),"Yes")</f>
        <v>Yes</v>
      </c>
      <c r="N157" s="19" t="str">
        <f>IFERROR(__xludf.DUMMYFUNCTION("if(REGEXMATCH(vlookup(B157,'Kings Ratings'!$A$2:$C$1000,3,false),""Exploring""),""Yes"","""")"),"")</f>
        <v/>
      </c>
      <c r="O157" s="19" t="str">
        <f>IFERROR(__xludf.DUMMYFUNCTION("if(REGEXMATCH(vlookup(B157,'Kings Ratings'!$A$2:$C$1000,3,false),""Farming""),""Yes"","""")"),"")</f>
        <v/>
      </c>
      <c r="P157" s="19" t="str">
        <f>IFERROR(__xludf.DUMMYFUNCTION("if(REGEXMATCH(vlookup(B157,'Kings Ratings'!$A$2:$C$1000,3,false),""Cooking""),""Yes"","""")"),"")</f>
        <v/>
      </c>
      <c r="Q157" s="19" t="str">
        <f>IFERROR(__xludf.DUMMYFUNCTION("if(REGEXMATCH(vlookup(B157,'Kings Ratings'!$A$2:$C$1000,3,false),""Event""),""Yes"","""")"),"")</f>
        <v/>
      </c>
    </row>
    <row r="158">
      <c r="A158" s="13">
        <v>15.0</v>
      </c>
      <c r="B158" s="14" t="s">
        <v>787</v>
      </c>
      <c r="C158" s="18" t="str">
        <f t="shared" si="4"/>
        <v>((Tomato))</v>
      </c>
      <c r="D158" s="16">
        <v>15777.0</v>
      </c>
      <c r="E158" s="16">
        <v>2703.0</v>
      </c>
      <c r="F158" s="16">
        <v>10.0</v>
      </c>
      <c r="G158" s="19">
        <f>VLOOKUP(B158,'Kings Ratings'!$A$2:$B$1000,2,false)</f>
        <v>7</v>
      </c>
      <c r="H158" s="13">
        <f t="shared" si="2"/>
        <v>5</v>
      </c>
      <c r="I158" s="7" t="str">
        <f>vlookup(A158,'202405 MM (Do Not Delete)'!$A$1:$G$1000,7,false)</f>
        <v/>
      </c>
      <c r="J158" s="22">
        <f t="shared" si="3"/>
        <v>142807</v>
      </c>
      <c r="L158" s="19" t="str">
        <f>IFERROR(__xludf.DUMMYFUNCTION("if(REGEXMATCH(vlookup(B158,'Kings Ratings'!$A$2:$C$1000,3,false),""Fishing""),""Yes"","""")"),"")</f>
        <v/>
      </c>
      <c r="M158" s="19" t="str">
        <f>IFERROR(__xludf.DUMMYFUNCTION("if(REGEXMATCH(vlookup(B158,'Kings Ratings'!$A$2:$C$1000,3,false),""Crafting""),""Yes"","""")"),"")</f>
        <v/>
      </c>
      <c r="N158" s="19" t="str">
        <f>IFERROR(__xludf.DUMMYFUNCTION("if(REGEXMATCH(vlookup(B158,'Kings Ratings'!$A$2:$C$1000,3,false),""Exploring""),""Yes"","""")"),"")</f>
        <v/>
      </c>
      <c r="O158" s="19" t="str">
        <f>IFERROR(__xludf.DUMMYFUNCTION("if(REGEXMATCH(vlookup(B158,'Kings Ratings'!$A$2:$C$1000,3,false),""Farming""),""Yes"","""")"),"Yes")</f>
        <v>Yes</v>
      </c>
      <c r="P158" s="19" t="str">
        <f>IFERROR(__xludf.DUMMYFUNCTION("if(REGEXMATCH(vlookup(B158,'Kings Ratings'!$A$2:$C$1000,3,false),""Cooking""),""Yes"","""")"),"")</f>
        <v/>
      </c>
      <c r="Q158" s="19" t="str">
        <f>IFERROR(__xludf.DUMMYFUNCTION("if(REGEXMATCH(vlookup(B158,'Kings Ratings'!$A$2:$C$1000,3,false),""Event""),""Yes"","""")"),"")</f>
        <v/>
      </c>
    </row>
    <row r="159">
      <c r="A159" s="13">
        <v>538.0</v>
      </c>
      <c r="B159" s="14" t="s">
        <v>664</v>
      </c>
      <c r="C159" s="18" t="str">
        <f t="shared" si="4"/>
        <v>((Red Shield))</v>
      </c>
      <c r="D159" s="16">
        <v>15743.0</v>
      </c>
      <c r="E159" s="16">
        <v>5716.0</v>
      </c>
      <c r="F159" s="16">
        <v>166.0</v>
      </c>
      <c r="G159" s="19">
        <f>VLOOKUP(B159,'Kings Ratings'!$A$2:$B$1000,2,false)</f>
        <v>4</v>
      </c>
      <c r="H159" s="13">
        <f t="shared" si="2"/>
        <v>3</v>
      </c>
      <c r="I159" s="7" t="str">
        <f>vlookup(A159,'202405 MM (Do Not Delete)'!$A$1:$G$1000,7,false)</f>
        <v/>
      </c>
      <c r="J159" s="22">
        <f t="shared" si="3"/>
        <v>1732903</v>
      </c>
      <c r="L159" s="19" t="str">
        <f>IFERROR(__xludf.DUMMYFUNCTION("if(REGEXMATCH(vlookup(B159,'Kings Ratings'!$A$2:$C$1000,3,false),""Fishing""),""Yes"","""")"),"")</f>
        <v/>
      </c>
      <c r="M159" s="19" t="str">
        <f>IFERROR(__xludf.DUMMYFUNCTION("if(REGEXMATCH(vlookup(B159,'Kings Ratings'!$A$2:$C$1000,3,false),""Crafting""),""Yes"","""")"),"Yes")</f>
        <v>Yes</v>
      </c>
      <c r="N159" s="19" t="str">
        <f>IFERROR(__xludf.DUMMYFUNCTION("if(REGEXMATCH(vlookup(B159,'Kings Ratings'!$A$2:$C$1000,3,false),""Exploring""),""Yes"","""")"),"")</f>
        <v/>
      </c>
      <c r="O159" s="19" t="str">
        <f>IFERROR(__xludf.DUMMYFUNCTION("if(REGEXMATCH(vlookup(B159,'Kings Ratings'!$A$2:$C$1000,3,false),""Farming""),""Yes"","""")"),"")</f>
        <v/>
      </c>
      <c r="P159" s="19" t="str">
        <f>IFERROR(__xludf.DUMMYFUNCTION("if(REGEXMATCH(vlookup(B159,'Kings Ratings'!$A$2:$C$1000,3,false),""Cooking""),""Yes"","""")"),"")</f>
        <v/>
      </c>
      <c r="Q159" s="19" t="str">
        <f>IFERROR(__xludf.DUMMYFUNCTION("if(REGEXMATCH(vlookup(B159,'Kings Ratings'!$A$2:$C$1000,3,false),""Event""),""Yes"","""")"),"")</f>
        <v/>
      </c>
    </row>
    <row r="160">
      <c r="A160" s="13">
        <v>50.0</v>
      </c>
      <c r="B160" s="14" t="s">
        <v>524</v>
      </c>
      <c r="C160" s="18" t="str">
        <f t="shared" si="4"/>
        <v>((Leek))</v>
      </c>
      <c r="D160" s="16">
        <v>15718.0</v>
      </c>
      <c r="E160" s="16">
        <v>2043.0</v>
      </c>
      <c r="F160" s="16">
        <v>21.0</v>
      </c>
      <c r="G160" s="19">
        <f>VLOOKUP(B160,'Kings Ratings'!$A$2:$B$1000,2,false)</f>
        <v>7</v>
      </c>
      <c r="H160" s="13">
        <f t="shared" si="2"/>
        <v>5</v>
      </c>
      <c r="I160" s="7" t="str">
        <f>vlookup(A160,'202405 MM (Do Not Delete)'!$A$1:$G$1000,7,false)</f>
        <v/>
      </c>
      <c r="J160" s="22">
        <f t="shared" si="3"/>
        <v>246148</v>
      </c>
      <c r="L160" s="19" t="str">
        <f>IFERROR(__xludf.DUMMYFUNCTION("if(REGEXMATCH(vlookup(B160,'Kings Ratings'!$A$2:$C$1000,3,false),""Fishing""),""Yes"","""")"),"")</f>
        <v/>
      </c>
      <c r="M160" s="19" t="str">
        <f>IFERROR(__xludf.DUMMYFUNCTION("if(REGEXMATCH(vlookup(B160,'Kings Ratings'!$A$2:$C$1000,3,false),""Crafting""),""Yes"","""")"),"")</f>
        <v/>
      </c>
      <c r="N160" s="19" t="str">
        <f>IFERROR(__xludf.DUMMYFUNCTION("if(REGEXMATCH(vlookup(B160,'Kings Ratings'!$A$2:$C$1000,3,false),""Exploring""),""Yes"","""")"),"")</f>
        <v/>
      </c>
      <c r="O160" s="19" t="str">
        <f>IFERROR(__xludf.DUMMYFUNCTION("if(REGEXMATCH(vlookup(B160,'Kings Ratings'!$A$2:$C$1000,3,false),""Farming""),""Yes"","""")"),"Yes")</f>
        <v>Yes</v>
      </c>
      <c r="P160" s="19" t="str">
        <f>IFERROR(__xludf.DUMMYFUNCTION("if(REGEXMATCH(vlookup(B160,'Kings Ratings'!$A$2:$C$1000,3,false),""Cooking""),""Yes"","""")"),"")</f>
        <v/>
      </c>
      <c r="Q160" s="19" t="str">
        <f>IFERROR(__xludf.DUMMYFUNCTION("if(REGEXMATCH(vlookup(B160,'Kings Ratings'!$A$2:$C$1000,3,false),""Event""),""Yes"","""")"),"")</f>
        <v/>
      </c>
    </row>
    <row r="161">
      <c r="A161" s="13">
        <v>204.0</v>
      </c>
      <c r="B161" s="14" t="s">
        <v>434</v>
      </c>
      <c r="C161" s="18" t="str">
        <f t="shared" si="4"/>
        <v>((Green Shield))</v>
      </c>
      <c r="D161" s="16">
        <v>15669.0</v>
      </c>
      <c r="E161" s="16">
        <v>7745.0</v>
      </c>
      <c r="F161" s="16">
        <v>1396.0</v>
      </c>
      <c r="G161" s="19">
        <f>VLOOKUP(B161,'Kings Ratings'!$A$2:$B$1000,2,false)</f>
        <v>2</v>
      </c>
      <c r="H161" s="13">
        <f t="shared" si="2"/>
        <v>2</v>
      </c>
      <c r="I161" s="7">
        <f>vlookup(A161,'202405 MM (Do Not Delete)'!$A$1:$G$1000,7,false)</f>
        <v>291</v>
      </c>
      <c r="J161" s="22">
        <f t="shared" si="3"/>
        <v>14053119</v>
      </c>
      <c r="L161" s="19" t="str">
        <f>IFERROR(__xludf.DUMMYFUNCTION("if(REGEXMATCH(vlookup(B161,'Kings Ratings'!$A$2:$C$1000,3,false),""Fishing""),""Yes"","""")"),"")</f>
        <v/>
      </c>
      <c r="M161" s="19" t="str">
        <f>IFERROR(__xludf.DUMMYFUNCTION("if(REGEXMATCH(vlookup(B161,'Kings Ratings'!$A$2:$C$1000,3,false),""Crafting""),""Yes"","""")"),"Yes")</f>
        <v>Yes</v>
      </c>
      <c r="N161" s="19" t="str">
        <f>IFERROR(__xludf.DUMMYFUNCTION("if(REGEXMATCH(vlookup(B161,'Kings Ratings'!$A$2:$C$1000,3,false),""Exploring""),""Yes"","""")"),"")</f>
        <v/>
      </c>
      <c r="O161" s="19" t="str">
        <f>IFERROR(__xludf.DUMMYFUNCTION("if(REGEXMATCH(vlookup(B161,'Kings Ratings'!$A$2:$C$1000,3,false),""Farming""),""Yes"","""")"),"")</f>
        <v/>
      </c>
      <c r="P161" s="19" t="str">
        <f>IFERROR(__xludf.DUMMYFUNCTION("if(REGEXMATCH(vlookup(B161,'Kings Ratings'!$A$2:$C$1000,3,false),""Cooking""),""Yes"","""")"),"")</f>
        <v/>
      </c>
      <c r="Q161" s="19" t="str">
        <f>IFERROR(__xludf.DUMMYFUNCTION("if(REGEXMATCH(vlookup(B161,'Kings Ratings'!$A$2:$C$1000,3,false),""Event""),""Yes"","""")"),"")</f>
        <v/>
      </c>
    </row>
    <row r="162">
      <c r="A162" s="13">
        <v>409.0</v>
      </c>
      <c r="B162" s="14" t="s">
        <v>616</v>
      </c>
      <c r="C162" s="18" t="str">
        <f t="shared" si="4"/>
        <v>((Pine Tree))</v>
      </c>
      <c r="D162" s="16">
        <v>15597.0</v>
      </c>
      <c r="E162" s="16">
        <v>3430.0</v>
      </c>
      <c r="F162" s="16">
        <v>42.0</v>
      </c>
      <c r="G162" s="19">
        <f>VLOOKUP(B162,'Kings Ratings'!$A$2:$B$1000,2,false)</f>
        <v>8</v>
      </c>
      <c r="H162" s="13">
        <f t="shared" si="2"/>
        <v>4</v>
      </c>
      <c r="I162" s="7" t="str">
        <f>vlookup(A162,'202405 MM (Do Not Delete)'!$A$1:$G$1000,7,false)</f>
        <v/>
      </c>
      <c r="J162" s="22">
        <f t="shared" si="3"/>
        <v>469897</v>
      </c>
      <c r="L162" s="19" t="str">
        <f>IFERROR(__xludf.DUMMYFUNCTION("if(REGEXMATCH(vlookup(B162,'Kings Ratings'!$A$2:$C$1000,3,false),""Fishing""),""Yes"","""")"),"")</f>
        <v/>
      </c>
      <c r="M162" s="19" t="str">
        <f>IFERROR(__xludf.DUMMYFUNCTION("if(REGEXMATCH(vlookup(B162,'Kings Ratings'!$A$2:$C$1000,3,false),""Crafting""),""Yes"","""")"),"")</f>
        <v/>
      </c>
      <c r="N162" s="19" t="str">
        <f>IFERROR(__xludf.DUMMYFUNCTION("if(REGEXMATCH(vlookup(B162,'Kings Ratings'!$A$2:$C$1000,3,false),""Exploring""),""Yes"","""")"),"")</f>
        <v/>
      </c>
      <c r="O162" s="19" t="str">
        <f>IFERROR(__xludf.DUMMYFUNCTION("if(REGEXMATCH(vlookup(B162,'Kings Ratings'!$A$2:$C$1000,3,false),""Farming""),""Yes"","""")"),"Yes")</f>
        <v>Yes</v>
      </c>
      <c r="P162" s="19" t="str">
        <f>IFERROR(__xludf.DUMMYFUNCTION("if(REGEXMATCH(vlookup(B162,'Kings Ratings'!$A$2:$C$1000,3,false),""Cooking""),""Yes"","""")"),"")</f>
        <v/>
      </c>
      <c r="Q162" s="19" t="str">
        <f>IFERROR(__xludf.DUMMYFUNCTION("if(REGEXMATCH(vlookup(B162,'Kings Ratings'!$A$2:$C$1000,3,false),""Event""),""Yes"","""")"),"")</f>
        <v/>
      </c>
    </row>
    <row r="163">
      <c r="A163" s="13">
        <v>537.0</v>
      </c>
      <c r="B163" s="14" t="s">
        <v>641</v>
      </c>
      <c r="C163" s="18" t="str">
        <f t="shared" si="4"/>
        <v>((Purple Dye))</v>
      </c>
      <c r="D163" s="16">
        <v>15579.0</v>
      </c>
      <c r="E163" s="16">
        <v>6651.0</v>
      </c>
      <c r="F163" s="16">
        <v>379.0</v>
      </c>
      <c r="G163" s="19">
        <f>VLOOKUP(B163,'Kings Ratings'!$A$2:$B$1000,2,false)</f>
        <v>5</v>
      </c>
      <c r="H163" s="13">
        <f t="shared" si="2"/>
        <v>3</v>
      </c>
      <c r="I163" s="7" t="str">
        <f>vlookup(A163,'202405 MM (Do Not Delete)'!$A$1:$G$1000,7,false)</f>
        <v/>
      </c>
      <c r="J163" s="22">
        <f t="shared" si="3"/>
        <v>3872089</v>
      </c>
      <c r="L163" s="19" t="str">
        <f>IFERROR(__xludf.DUMMYFUNCTION("if(REGEXMATCH(vlookup(B163,'Kings Ratings'!$A$2:$C$1000,3,false),""Fishing""),""Yes"","""")"),"")</f>
        <v/>
      </c>
      <c r="M163" s="19" t="str">
        <f>IFERROR(__xludf.DUMMYFUNCTION("if(REGEXMATCH(vlookup(B163,'Kings Ratings'!$A$2:$C$1000,3,false),""Crafting""),""Yes"","""")"),"Yes")</f>
        <v>Yes</v>
      </c>
      <c r="N163" s="19" t="str">
        <f>IFERROR(__xludf.DUMMYFUNCTION("if(REGEXMATCH(vlookup(B163,'Kings Ratings'!$A$2:$C$1000,3,false),""Exploring""),""Yes"","""")"),"")</f>
        <v/>
      </c>
      <c r="O163" s="19" t="str">
        <f>IFERROR(__xludf.DUMMYFUNCTION("if(REGEXMATCH(vlookup(B163,'Kings Ratings'!$A$2:$C$1000,3,false),""Farming""),""Yes"","""")"),"")</f>
        <v/>
      </c>
      <c r="P163" s="19" t="str">
        <f>IFERROR(__xludf.DUMMYFUNCTION("if(REGEXMATCH(vlookup(B163,'Kings Ratings'!$A$2:$C$1000,3,false),""Cooking""),""Yes"","""")"),"")</f>
        <v/>
      </c>
      <c r="Q163" s="19" t="str">
        <f>IFERROR(__xludf.DUMMYFUNCTION("if(REGEXMATCH(vlookup(B163,'Kings Ratings'!$A$2:$C$1000,3,false),""Event""),""Yes"","""")"),"")</f>
        <v/>
      </c>
    </row>
    <row r="164">
      <c r="A164" s="13">
        <v>630.0</v>
      </c>
      <c r="B164" s="14" t="s">
        <v>675</v>
      </c>
      <c r="C164" s="18" t="str">
        <f t="shared" si="4"/>
        <v>((Rice))</v>
      </c>
      <c r="D164" s="16">
        <v>15547.0</v>
      </c>
      <c r="E164" s="16">
        <v>2279.0</v>
      </c>
      <c r="F164" s="16">
        <v>17.0</v>
      </c>
      <c r="G164" s="19">
        <f>VLOOKUP(B164,'Kings Ratings'!$A$2:$B$1000,2,false)</f>
        <v>8</v>
      </c>
      <c r="H164" s="13">
        <f t="shared" si="2"/>
        <v>5</v>
      </c>
      <c r="I164" s="7" t="str">
        <f>vlookup(A164,'202405 MM (Do Not Delete)'!$A$1:$G$1000,7,false)</f>
        <v/>
      </c>
      <c r="J164" s="22">
        <f t="shared" si="3"/>
        <v>208337</v>
      </c>
      <c r="L164" s="19" t="str">
        <f>IFERROR(__xludf.DUMMYFUNCTION("if(REGEXMATCH(vlookup(B164,'Kings Ratings'!$A$2:$C$1000,3,false),""Fishing""),""Yes"","""")"),"")</f>
        <v/>
      </c>
      <c r="M164" s="19" t="str">
        <f>IFERROR(__xludf.DUMMYFUNCTION("if(REGEXMATCH(vlookup(B164,'Kings Ratings'!$A$2:$C$1000,3,false),""Crafting""),""Yes"","""")"),"")</f>
        <v/>
      </c>
      <c r="N164" s="19" t="str">
        <f>IFERROR(__xludf.DUMMYFUNCTION("if(REGEXMATCH(vlookup(B164,'Kings Ratings'!$A$2:$C$1000,3,false),""Exploring""),""Yes"","""")"),"")</f>
        <v/>
      </c>
      <c r="O164" s="19" t="str">
        <f>IFERROR(__xludf.DUMMYFUNCTION("if(REGEXMATCH(vlookup(B164,'Kings Ratings'!$A$2:$C$1000,3,false),""Farming""),""Yes"","""")"),"Yes")</f>
        <v>Yes</v>
      </c>
      <c r="P164" s="19" t="str">
        <f>IFERROR(__xludf.DUMMYFUNCTION("if(REGEXMATCH(vlookup(B164,'Kings Ratings'!$A$2:$C$1000,3,false),""Cooking""),""Yes"","""")"),"")</f>
        <v/>
      </c>
      <c r="Q164" s="19" t="str">
        <f>IFERROR(__xludf.DUMMYFUNCTION("if(REGEXMATCH(vlookup(B164,'Kings Ratings'!$A$2:$C$1000,3,false),""Event""),""Yes"","""")"),"")</f>
        <v/>
      </c>
    </row>
    <row r="165">
      <c r="A165" s="13">
        <v>951.0</v>
      </c>
      <c r="B165" s="14" t="s">
        <v>343</v>
      </c>
      <c r="C165" s="18" t="str">
        <f t="shared" si="4"/>
        <v>((Frozen Bones))</v>
      </c>
      <c r="D165" s="16">
        <v>15264.0</v>
      </c>
      <c r="E165" s="16">
        <v>7194.0</v>
      </c>
      <c r="F165" s="16">
        <v>791.0</v>
      </c>
      <c r="G165" s="19">
        <f>VLOOKUP(B165,'Kings Ratings'!$A$2:$B$1000,2,false)</f>
        <v>11</v>
      </c>
      <c r="H165" s="13">
        <f t="shared" si="2"/>
        <v>13</v>
      </c>
      <c r="I165" s="7" t="str">
        <f>vlookup(A165,'202405 MM (Do Not Delete)'!$A$1:$G$1000,7,false)</f>
        <v/>
      </c>
      <c r="J165" s="22">
        <f t="shared" si="3"/>
        <v>7997204</v>
      </c>
      <c r="L165" s="19" t="str">
        <f>IFERROR(__xludf.DUMMYFUNCTION("if(REGEXMATCH(vlookup(B165,'Kings Ratings'!$A$2:$C$1000,3,false),""Fishing""),""Yes"","""")"),"Yes")</f>
        <v>Yes</v>
      </c>
      <c r="M165" s="19" t="str">
        <f>IFERROR(__xludf.DUMMYFUNCTION("if(REGEXMATCH(vlookup(B165,'Kings Ratings'!$A$2:$C$1000,3,false),""Crafting""),""Yes"","""")"),"")</f>
        <v/>
      </c>
      <c r="N165" s="19" t="str">
        <f>IFERROR(__xludf.DUMMYFUNCTION("if(REGEXMATCH(vlookup(B165,'Kings Ratings'!$A$2:$C$1000,3,false),""Exploring""),""Yes"","""")"),"")</f>
        <v/>
      </c>
      <c r="O165" s="19" t="str">
        <f>IFERROR(__xludf.DUMMYFUNCTION("if(REGEXMATCH(vlookup(B165,'Kings Ratings'!$A$2:$C$1000,3,false),""Farming""),""Yes"","""")"),"")</f>
        <v/>
      </c>
      <c r="P165" s="19" t="str">
        <f>IFERROR(__xludf.DUMMYFUNCTION("if(REGEXMATCH(vlookup(B165,'Kings Ratings'!$A$2:$C$1000,3,false),""Cooking""),""Yes"","""")"),"")</f>
        <v/>
      </c>
      <c r="Q165" s="19" t="str">
        <f>IFERROR(__xludf.DUMMYFUNCTION("if(REGEXMATCH(vlookup(B165,'Kings Ratings'!$A$2:$C$1000,3,false),""Event""),""Yes"","""")"),"Yes")</f>
        <v>Yes</v>
      </c>
    </row>
    <row r="166">
      <c r="A166" s="13">
        <v>169.0</v>
      </c>
      <c r="B166" s="14" t="s">
        <v>474</v>
      </c>
      <c r="C166" s="18" t="str">
        <f t="shared" si="4"/>
        <v>((Inferno Sphere))</v>
      </c>
      <c r="D166" s="16">
        <v>15137.0</v>
      </c>
      <c r="E166" s="16">
        <v>894.0</v>
      </c>
      <c r="F166" s="16">
        <v>0.0</v>
      </c>
      <c r="G166" s="19">
        <f>VLOOKUP(B166,'Kings Ratings'!$A$2:$B$1000,2,false)</f>
        <v>10</v>
      </c>
      <c r="H166" s="13">
        <f t="shared" si="2"/>
        <v>6</v>
      </c>
      <c r="I166" s="7" t="str">
        <f>vlookup(A166,'202405 MM (Do Not Delete)'!$A$1:$G$1000,7,false)</f>
        <v/>
      </c>
      <c r="J166" s="22">
        <f t="shared" si="3"/>
        <v>24077</v>
      </c>
      <c r="L166" s="19" t="str">
        <f>IFERROR(__xludf.DUMMYFUNCTION("if(REGEXMATCH(vlookup(B166,'Kings Ratings'!$A$2:$C$1000,3,false),""Fishing""),""Yes"","""")"),"")</f>
        <v/>
      </c>
      <c r="M166" s="19" t="str">
        <f>IFERROR(__xludf.DUMMYFUNCTION("if(REGEXMATCH(vlookup(B166,'Kings Ratings'!$A$2:$C$1000,3,false),""Crafting""),""Yes"","""")"),"Yes")</f>
        <v>Yes</v>
      </c>
      <c r="N166" s="19" t="str">
        <f>IFERROR(__xludf.DUMMYFUNCTION("if(REGEXMATCH(vlookup(B166,'Kings Ratings'!$A$2:$C$1000,3,false),""Exploring""),""Yes"","""")"),"")</f>
        <v/>
      </c>
      <c r="O166" s="19" t="str">
        <f>IFERROR(__xludf.DUMMYFUNCTION("if(REGEXMATCH(vlookup(B166,'Kings Ratings'!$A$2:$C$1000,3,false),""Farming""),""Yes"","""")"),"")</f>
        <v/>
      </c>
      <c r="P166" s="19" t="str">
        <f>IFERROR(__xludf.DUMMYFUNCTION("if(REGEXMATCH(vlookup(B166,'Kings Ratings'!$A$2:$C$1000,3,false),""Cooking""),""Yes"","""")"),"")</f>
        <v/>
      </c>
      <c r="Q166" s="19" t="str">
        <f>IFERROR(__xludf.DUMMYFUNCTION("if(REGEXMATCH(vlookup(B166,'Kings Ratings'!$A$2:$C$1000,3,false),""Event""),""Yes"","""")"),"")</f>
        <v/>
      </c>
    </row>
    <row r="167">
      <c r="A167" s="13">
        <v>842.0</v>
      </c>
      <c r="B167" s="14" t="s">
        <v>571</v>
      </c>
      <c r="C167" s="18" t="str">
        <f t="shared" si="4"/>
        <v>((Nailed Board))</v>
      </c>
      <c r="D167" s="16">
        <v>14843.0</v>
      </c>
      <c r="E167" s="16">
        <v>10969.0</v>
      </c>
      <c r="F167" s="16">
        <v>5777.0</v>
      </c>
      <c r="G167" s="19">
        <f>VLOOKUP(B167,'Kings Ratings'!$A$2:$B$1000,2,false)</f>
        <v>1</v>
      </c>
      <c r="H167" s="13">
        <f t="shared" si="2"/>
        <v>1</v>
      </c>
      <c r="I167" s="7">
        <f>vlookup(A167,'202405 MM (Do Not Delete)'!$A$1:$G$1000,7,false)</f>
        <v>241</v>
      </c>
      <c r="J167" s="22">
        <f t="shared" si="3"/>
        <v>57894533</v>
      </c>
      <c r="L167" s="19" t="str">
        <f>IFERROR(__xludf.DUMMYFUNCTION("if(REGEXMATCH(vlookup(B167,'Kings Ratings'!$A$2:$C$1000,3,false),""Fishing""),""Yes"","""")"),"")</f>
        <v/>
      </c>
      <c r="M167" s="19" t="str">
        <f>IFERROR(__xludf.DUMMYFUNCTION("if(REGEXMATCH(vlookup(B167,'Kings Ratings'!$A$2:$C$1000,3,false),""Crafting""),""Yes"","""")"),"Yes")</f>
        <v>Yes</v>
      </c>
      <c r="N167" s="19" t="str">
        <f>IFERROR(__xludf.DUMMYFUNCTION("if(REGEXMATCH(vlookup(B167,'Kings Ratings'!$A$2:$C$1000,3,false),""Exploring""),""Yes"","""")"),"")</f>
        <v/>
      </c>
      <c r="O167" s="19" t="str">
        <f>IFERROR(__xludf.DUMMYFUNCTION("if(REGEXMATCH(vlookup(B167,'Kings Ratings'!$A$2:$C$1000,3,false),""Farming""),""Yes"","""")"),"")</f>
        <v/>
      </c>
      <c r="P167" s="19" t="str">
        <f>IFERROR(__xludf.DUMMYFUNCTION("if(REGEXMATCH(vlookup(B167,'Kings Ratings'!$A$2:$C$1000,3,false),""Cooking""),""Yes"","""")"),"")</f>
        <v/>
      </c>
      <c r="Q167" s="19" t="str">
        <f>IFERROR(__xludf.DUMMYFUNCTION("if(REGEXMATCH(vlookup(B167,'Kings Ratings'!$A$2:$C$1000,3,false),""Event""),""Yes"","""")"),"")</f>
        <v/>
      </c>
    </row>
    <row r="168">
      <c r="A168" s="13">
        <v>945.0</v>
      </c>
      <c r="B168" s="14" t="s">
        <v>846</v>
      </c>
      <c r="C168" s="18" t="str">
        <f t="shared" si="4"/>
        <v>((Frozen Manta Ray))</v>
      </c>
      <c r="D168" s="16">
        <v>14593.0</v>
      </c>
      <c r="E168" s="16">
        <v>8593.0</v>
      </c>
      <c r="F168" s="16">
        <v>2195.0</v>
      </c>
      <c r="G168" s="19">
        <f>VLOOKUP(B168,'Kings Ratings'!$A$2:$B$1000,2,false)</f>
        <v>11</v>
      </c>
      <c r="H168" s="13">
        <f t="shared" si="2"/>
        <v>13</v>
      </c>
      <c r="I168" s="7" t="str">
        <f>vlookup(A168,'202405 MM (Do Not Delete)'!$A$1:$G$1000,7,false)</f>
        <v/>
      </c>
      <c r="J168" s="22">
        <f t="shared" si="3"/>
        <v>22050523</v>
      </c>
      <c r="L168" s="19" t="str">
        <f>IFERROR(__xludf.DUMMYFUNCTION("if(REGEXMATCH(vlookup(B168,'Kings Ratings'!$A$2:$C$1000,3,false),""Fishing""),""Yes"","""")"),"")</f>
        <v/>
      </c>
      <c r="M168" s="19" t="str">
        <f>IFERROR(__xludf.DUMMYFUNCTION("if(REGEXMATCH(vlookup(B168,'Kings Ratings'!$A$2:$C$1000,3,false),""Crafting""),""Yes"","""")"),"")</f>
        <v/>
      </c>
      <c r="N168" s="19" t="str">
        <f>IFERROR(__xludf.DUMMYFUNCTION("if(REGEXMATCH(vlookup(B168,'Kings Ratings'!$A$2:$C$1000,3,false),""Exploring""),""Yes"","""")"),"")</f>
        <v/>
      </c>
      <c r="O168" s="19" t="str">
        <f>IFERROR(__xludf.DUMMYFUNCTION("if(REGEXMATCH(vlookup(B168,'Kings Ratings'!$A$2:$C$1000,3,false),""Farming""),""Yes"","""")"),"")</f>
        <v/>
      </c>
      <c r="P168" s="19" t="str">
        <f>IFERROR(__xludf.DUMMYFUNCTION("if(REGEXMATCH(vlookup(B168,'Kings Ratings'!$A$2:$C$1000,3,false),""Cooking""),""Yes"","""")"),"")</f>
        <v/>
      </c>
      <c r="Q168" s="19" t="str">
        <f>IFERROR(__xludf.DUMMYFUNCTION("if(REGEXMATCH(vlookup(B168,'Kings Ratings'!$A$2:$C$1000,3,false),""Event""),""Yes"","""")"),"Yes")</f>
        <v>Yes</v>
      </c>
    </row>
    <row r="169">
      <c r="A169" s="13">
        <v>950.0</v>
      </c>
      <c r="B169" s="14" t="s">
        <v>849</v>
      </c>
      <c r="C169" s="18" t="str">
        <f t="shared" si="4"/>
        <v>((Frozen Biter))</v>
      </c>
      <c r="D169" s="16">
        <v>14578.0</v>
      </c>
      <c r="E169" s="16">
        <v>8939.0</v>
      </c>
      <c r="F169" s="16">
        <v>2156.0</v>
      </c>
      <c r="G169" s="19">
        <f>VLOOKUP(B169,'Kings Ratings'!$A$2:$B$1000,2,false)</f>
        <v>11</v>
      </c>
      <c r="H169" s="13">
        <f t="shared" si="2"/>
        <v>13</v>
      </c>
      <c r="I169" s="7" t="str">
        <f>vlookup(A169,'202405 MM (Do Not Delete)'!$A$1:$G$1000,7,false)</f>
        <v/>
      </c>
      <c r="J169" s="22">
        <f t="shared" si="3"/>
        <v>21663968</v>
      </c>
      <c r="L169" s="19" t="str">
        <f>IFERROR(__xludf.DUMMYFUNCTION("if(REGEXMATCH(vlookup(B169,'Kings Ratings'!$A$2:$C$1000,3,false),""Fishing""),""Yes"","""")"),"")</f>
        <v/>
      </c>
      <c r="M169" s="19" t="str">
        <f>IFERROR(__xludf.DUMMYFUNCTION("if(REGEXMATCH(vlookup(B169,'Kings Ratings'!$A$2:$C$1000,3,false),""Crafting""),""Yes"","""")"),"")</f>
        <v/>
      </c>
      <c r="N169" s="19" t="str">
        <f>IFERROR(__xludf.DUMMYFUNCTION("if(REGEXMATCH(vlookup(B169,'Kings Ratings'!$A$2:$C$1000,3,false),""Exploring""),""Yes"","""")"),"")</f>
        <v/>
      </c>
      <c r="O169" s="19" t="str">
        <f>IFERROR(__xludf.DUMMYFUNCTION("if(REGEXMATCH(vlookup(B169,'Kings Ratings'!$A$2:$C$1000,3,false),""Farming""),""Yes"","""")"),"")</f>
        <v/>
      </c>
      <c r="P169" s="19" t="str">
        <f>IFERROR(__xludf.DUMMYFUNCTION("if(REGEXMATCH(vlookup(B169,'Kings Ratings'!$A$2:$C$1000,3,false),""Cooking""),""Yes"","""")"),"")</f>
        <v/>
      </c>
      <c r="Q169" s="19" t="str">
        <f>IFERROR(__xludf.DUMMYFUNCTION("if(REGEXMATCH(vlookup(B169,'Kings Ratings'!$A$2:$C$1000,3,false),""Event""),""Yes"","""")"),"Yes")</f>
        <v>Yes</v>
      </c>
    </row>
    <row r="170">
      <c r="A170" s="13">
        <v>949.0</v>
      </c>
      <c r="B170" s="14" t="s">
        <v>847</v>
      </c>
      <c r="C170" s="18" t="str">
        <f t="shared" si="4"/>
        <v>((Frozen Lobster))</v>
      </c>
      <c r="D170" s="16">
        <v>14558.0</v>
      </c>
      <c r="E170" s="16">
        <v>9113.0</v>
      </c>
      <c r="F170" s="16">
        <v>2280.0</v>
      </c>
      <c r="G170" s="19">
        <f>VLOOKUP(B170,'Kings Ratings'!$A$2:$B$1000,2,false)</f>
        <v>11</v>
      </c>
      <c r="H170" s="13">
        <f t="shared" si="2"/>
        <v>13</v>
      </c>
      <c r="I170" s="7" t="str">
        <f>vlookup(A170,'202405 MM (Do Not Delete)'!$A$1:$G$1000,7,false)</f>
        <v/>
      </c>
      <c r="J170" s="22">
        <f t="shared" si="3"/>
        <v>22905688</v>
      </c>
      <c r="L170" s="19" t="str">
        <f>IFERROR(__xludf.DUMMYFUNCTION("if(REGEXMATCH(vlookup(B170,'Kings Ratings'!$A$2:$C$1000,3,false),""Fishing""),""Yes"","""")"),"")</f>
        <v/>
      </c>
      <c r="M170" s="19" t="str">
        <f>IFERROR(__xludf.DUMMYFUNCTION("if(REGEXMATCH(vlookup(B170,'Kings Ratings'!$A$2:$C$1000,3,false),""Crafting""),""Yes"","""")"),"")</f>
        <v/>
      </c>
      <c r="N170" s="19" t="str">
        <f>IFERROR(__xludf.DUMMYFUNCTION("if(REGEXMATCH(vlookup(B170,'Kings Ratings'!$A$2:$C$1000,3,false),""Exploring""),""Yes"","""")"),"")</f>
        <v/>
      </c>
      <c r="O170" s="19" t="str">
        <f>IFERROR(__xludf.DUMMYFUNCTION("if(REGEXMATCH(vlookup(B170,'Kings Ratings'!$A$2:$C$1000,3,false),""Farming""),""Yes"","""")"),"")</f>
        <v/>
      </c>
      <c r="P170" s="19" t="str">
        <f>IFERROR(__xludf.DUMMYFUNCTION("if(REGEXMATCH(vlookup(B170,'Kings Ratings'!$A$2:$C$1000,3,false),""Cooking""),""Yes"","""")"),"")</f>
        <v/>
      </c>
      <c r="Q170" s="19" t="str">
        <f>IFERROR(__xludf.DUMMYFUNCTION("if(REGEXMATCH(vlookup(B170,'Kings Ratings'!$A$2:$C$1000,3,false),""Event""),""Yes"","""")"),"Yes")</f>
        <v>Yes</v>
      </c>
    </row>
    <row r="171">
      <c r="A171" s="13">
        <v>73.0</v>
      </c>
      <c r="B171" s="14" t="s">
        <v>644</v>
      </c>
      <c r="C171" s="18" t="str">
        <f t="shared" si="4"/>
        <v>((Purple Parchment))</v>
      </c>
      <c r="D171" s="16">
        <v>14543.0</v>
      </c>
      <c r="E171" s="16">
        <v>6799.0</v>
      </c>
      <c r="F171" s="16">
        <v>477.0</v>
      </c>
      <c r="G171" s="19">
        <f>VLOOKUP(B171,'Kings Ratings'!$A$2:$B$1000,2,false)</f>
        <v>3</v>
      </c>
      <c r="H171" s="13">
        <f t="shared" si="2"/>
        <v>2</v>
      </c>
      <c r="I171" s="7" t="str">
        <f>vlookup(A171,'202405 MM (Do Not Delete)'!$A$1:$G$1000,7,false)</f>
        <v/>
      </c>
      <c r="J171" s="22">
        <f t="shared" si="3"/>
        <v>4852533</v>
      </c>
      <c r="L171" s="19" t="str">
        <f>IFERROR(__xludf.DUMMYFUNCTION("if(REGEXMATCH(vlookup(B171,'Kings Ratings'!$A$2:$C$1000,3,false),""Fishing""),""Yes"","""")"),"")</f>
        <v/>
      </c>
      <c r="M171" s="19" t="str">
        <f>IFERROR(__xludf.DUMMYFUNCTION("if(REGEXMATCH(vlookup(B171,'Kings Ratings'!$A$2:$C$1000,3,false),""Crafting""),""Yes"","""")"),"Yes")</f>
        <v>Yes</v>
      </c>
      <c r="N171" s="19" t="str">
        <f>IFERROR(__xludf.DUMMYFUNCTION("if(REGEXMATCH(vlookup(B171,'Kings Ratings'!$A$2:$C$1000,3,false),""Exploring""),""Yes"","""")"),"")</f>
        <v/>
      </c>
      <c r="O171" s="19" t="str">
        <f>IFERROR(__xludf.DUMMYFUNCTION("if(REGEXMATCH(vlookup(B171,'Kings Ratings'!$A$2:$C$1000,3,false),""Farming""),""Yes"","""")"),"")</f>
        <v/>
      </c>
      <c r="P171" s="19" t="str">
        <f>IFERROR(__xludf.DUMMYFUNCTION("if(REGEXMATCH(vlookup(B171,'Kings Ratings'!$A$2:$C$1000,3,false),""Cooking""),""Yes"","""")"),"")</f>
        <v/>
      </c>
      <c r="Q171" s="19" t="str">
        <f>IFERROR(__xludf.DUMMYFUNCTION("if(REGEXMATCH(vlookup(B171,'Kings Ratings'!$A$2:$C$1000,3,false),""Event""),""Yes"","""")"),"")</f>
        <v/>
      </c>
    </row>
    <row r="172">
      <c r="A172" s="13">
        <v>328.0</v>
      </c>
      <c r="B172" s="14" t="s">
        <v>801</v>
      </c>
      <c r="C172" s="18" t="str">
        <f t="shared" si="4"/>
        <v>((Wagon Wheel))</v>
      </c>
      <c r="D172" s="16">
        <v>14494.0</v>
      </c>
      <c r="E172" s="16">
        <v>8124.0</v>
      </c>
      <c r="F172" s="16">
        <v>2524.0</v>
      </c>
      <c r="G172" s="19">
        <f>VLOOKUP(B172,'Kings Ratings'!$A$2:$B$1000,2,false)</f>
        <v>2</v>
      </c>
      <c r="H172" s="13">
        <f t="shared" si="2"/>
        <v>1</v>
      </c>
      <c r="I172" s="7">
        <f>vlookup(A172,'202405 MM (Do Not Delete)'!$A$1:$G$1000,7,false)</f>
        <v>282</v>
      </c>
      <c r="J172" s="22">
        <f t="shared" si="3"/>
        <v>25335734</v>
      </c>
      <c r="L172" s="19" t="str">
        <f>IFERROR(__xludf.DUMMYFUNCTION("if(REGEXMATCH(vlookup(B172,'Kings Ratings'!$A$2:$C$1000,3,false),""Fishing""),""Yes"","""")"),"")</f>
        <v/>
      </c>
      <c r="M172" s="19" t="str">
        <f>IFERROR(__xludf.DUMMYFUNCTION("if(REGEXMATCH(vlookup(B172,'Kings Ratings'!$A$2:$C$1000,3,false),""Crafting""),""Yes"","""")"),"Yes")</f>
        <v>Yes</v>
      </c>
      <c r="N172" s="19" t="str">
        <f>IFERROR(__xludf.DUMMYFUNCTION("if(REGEXMATCH(vlookup(B172,'Kings Ratings'!$A$2:$C$1000,3,false),""Exploring""),""Yes"","""")"),"")</f>
        <v/>
      </c>
      <c r="O172" s="19" t="str">
        <f>IFERROR(__xludf.DUMMYFUNCTION("if(REGEXMATCH(vlookup(B172,'Kings Ratings'!$A$2:$C$1000,3,false),""Farming""),""Yes"","""")"),"")</f>
        <v/>
      </c>
      <c r="P172" s="19" t="str">
        <f>IFERROR(__xludf.DUMMYFUNCTION("if(REGEXMATCH(vlookup(B172,'Kings Ratings'!$A$2:$C$1000,3,false),""Cooking""),""Yes"","""")"),"")</f>
        <v/>
      </c>
      <c r="Q172" s="19" t="str">
        <f>IFERROR(__xludf.DUMMYFUNCTION("if(REGEXMATCH(vlookup(B172,'Kings Ratings'!$A$2:$C$1000,3,false),""Event""),""Yes"","""")"),"")</f>
        <v/>
      </c>
    </row>
    <row r="173">
      <c r="A173" s="13">
        <v>148.0</v>
      </c>
      <c r="B173" s="14" t="s">
        <v>686</v>
      </c>
      <c r="C173" s="18" t="str">
        <f t="shared" si="4"/>
        <v>((Runestone 02))</v>
      </c>
      <c r="D173" s="16">
        <v>14484.0</v>
      </c>
      <c r="E173" s="16">
        <v>2560.0</v>
      </c>
      <c r="F173" s="16">
        <v>1.0</v>
      </c>
      <c r="G173" s="19">
        <f>VLOOKUP(B173,'Kings Ratings'!$A$2:$B$1000,2,false)</f>
        <v>10</v>
      </c>
      <c r="H173" s="13">
        <f t="shared" si="2"/>
        <v>6</v>
      </c>
      <c r="I173" s="7" t="str">
        <f>vlookup(A173,'202405 MM (Do Not Delete)'!$A$1:$G$1000,7,false)</f>
        <v/>
      </c>
      <c r="J173" s="22">
        <f t="shared" si="3"/>
        <v>50084</v>
      </c>
      <c r="L173" s="19" t="str">
        <f>IFERROR(__xludf.DUMMYFUNCTION("if(REGEXMATCH(vlookup(B173,'Kings Ratings'!$A$2:$C$1000,3,false),""Fishing""),""Yes"","""")"),"")</f>
        <v/>
      </c>
      <c r="M173" s="19" t="str">
        <f>IFERROR(__xludf.DUMMYFUNCTION("if(REGEXMATCH(vlookup(B173,'Kings Ratings'!$A$2:$C$1000,3,false),""Crafting""),""Yes"","""")"),"")</f>
        <v/>
      </c>
      <c r="N173" s="19" t="str">
        <f>IFERROR(__xludf.DUMMYFUNCTION("if(REGEXMATCH(vlookup(B173,'Kings Ratings'!$A$2:$C$1000,3,false),""Exploring""),""Yes"","""")"),"")</f>
        <v/>
      </c>
      <c r="O173" s="19" t="str">
        <f>IFERROR(__xludf.DUMMYFUNCTION("if(REGEXMATCH(vlookup(B173,'Kings Ratings'!$A$2:$C$1000,3,false),""Farming""),""Yes"","""")"),"")</f>
        <v/>
      </c>
      <c r="P173" s="19" t="str">
        <f>IFERROR(__xludf.DUMMYFUNCTION("if(REGEXMATCH(vlookup(B173,'Kings Ratings'!$A$2:$C$1000,3,false),""Cooking""),""Yes"","""")"),"")</f>
        <v/>
      </c>
      <c r="Q173" s="19" t="str">
        <f>IFERROR(__xludf.DUMMYFUNCTION("if(REGEXMATCH(vlookup(B173,'Kings Ratings'!$A$2:$C$1000,3,false),""Event""),""Yes"","""")"),"")</f>
        <v/>
      </c>
    </row>
    <row r="174">
      <c r="A174" s="13">
        <v>350.0</v>
      </c>
      <c r="B174" s="14" t="s">
        <v>416</v>
      </c>
      <c r="C174" s="18" t="str">
        <f t="shared" si="4"/>
        <v>((Green Cloak))</v>
      </c>
      <c r="D174" s="16">
        <v>14341.0</v>
      </c>
      <c r="E174" s="16">
        <v>1789.0</v>
      </c>
      <c r="F174" s="16">
        <v>9.0</v>
      </c>
      <c r="G174" s="19">
        <f>VLOOKUP(B174,'Kings Ratings'!$A$2:$B$1000,2,false)</f>
        <v>9</v>
      </c>
      <c r="H174" s="13">
        <f t="shared" si="2"/>
        <v>5</v>
      </c>
      <c r="I174" s="7" t="str">
        <f>vlookup(A174,'202405 MM (Do Not Delete)'!$A$1:$G$1000,7,false)</f>
        <v/>
      </c>
      <c r="J174" s="22">
        <f t="shared" si="3"/>
        <v>122231</v>
      </c>
      <c r="L174" s="19" t="str">
        <f>IFERROR(__xludf.DUMMYFUNCTION("if(REGEXMATCH(vlookup(B174,'Kings Ratings'!$A$2:$C$1000,3,false),""Fishing""),""Yes"","""")"),"")</f>
        <v/>
      </c>
      <c r="M174" s="19" t="str">
        <f>IFERROR(__xludf.DUMMYFUNCTION("if(REGEXMATCH(vlookup(B174,'Kings Ratings'!$A$2:$C$1000,3,false),""Crafting""),""Yes"","""")"),"Yes")</f>
        <v>Yes</v>
      </c>
      <c r="N174" s="19" t="str">
        <f>IFERROR(__xludf.DUMMYFUNCTION("if(REGEXMATCH(vlookup(B174,'Kings Ratings'!$A$2:$C$1000,3,false),""Exploring""),""Yes"","""")"),"")</f>
        <v/>
      </c>
      <c r="O174" s="19" t="str">
        <f>IFERROR(__xludf.DUMMYFUNCTION("if(REGEXMATCH(vlookup(B174,'Kings Ratings'!$A$2:$C$1000,3,false),""Farming""),""Yes"","""")"),"")</f>
        <v/>
      </c>
      <c r="P174" s="19" t="str">
        <f>IFERROR(__xludf.DUMMYFUNCTION("if(REGEXMATCH(vlookup(B174,'Kings Ratings'!$A$2:$C$1000,3,false),""Cooking""),""Yes"","""")"),"")</f>
        <v/>
      </c>
      <c r="Q174" s="19" t="str">
        <f>IFERROR(__xludf.DUMMYFUNCTION("if(REGEXMATCH(vlookup(B174,'Kings Ratings'!$A$2:$C$1000,3,false),""Event""),""Yes"","""")"),"")</f>
        <v/>
      </c>
    </row>
    <row r="175">
      <c r="A175" s="13">
        <v>390.0</v>
      </c>
      <c r="B175" s="14" t="s">
        <v>707</v>
      </c>
      <c r="C175" s="18" t="str">
        <f t="shared" si="4"/>
        <v>((Seaweed))</v>
      </c>
      <c r="D175" s="16">
        <v>14340.0</v>
      </c>
      <c r="E175" s="16">
        <v>4564.0</v>
      </c>
      <c r="F175" s="16">
        <v>88.0</v>
      </c>
      <c r="G175" s="19">
        <f>VLOOKUP(B175,'Kings Ratings'!$A$2:$B$1000,2,false)</f>
        <v>9</v>
      </c>
      <c r="H175" s="13">
        <f t="shared" si="2"/>
        <v>4</v>
      </c>
      <c r="I175" s="7" t="str">
        <f>vlookup(A175,'202405 MM (Do Not Delete)'!$A$1:$G$1000,7,false)</f>
        <v/>
      </c>
      <c r="J175" s="22">
        <f t="shared" si="3"/>
        <v>939980</v>
      </c>
      <c r="L175" s="19" t="str">
        <f>IFERROR(__xludf.DUMMYFUNCTION("if(REGEXMATCH(vlookup(B175,'Kings Ratings'!$A$2:$C$1000,3,false),""Fishing""),""Yes"","""")"),"Yes")</f>
        <v>Yes</v>
      </c>
      <c r="M175" s="19" t="str">
        <f>IFERROR(__xludf.DUMMYFUNCTION("if(REGEXMATCH(vlookup(B175,'Kings Ratings'!$A$2:$C$1000,3,false),""Crafting""),""Yes"","""")"),"")</f>
        <v/>
      </c>
      <c r="N175" s="19" t="str">
        <f>IFERROR(__xludf.DUMMYFUNCTION("if(REGEXMATCH(vlookup(B175,'Kings Ratings'!$A$2:$C$1000,3,false),""Exploring""),""Yes"","""")"),"")</f>
        <v/>
      </c>
      <c r="O175" s="19" t="str">
        <f>IFERROR(__xludf.DUMMYFUNCTION("if(REGEXMATCH(vlookup(B175,'Kings Ratings'!$A$2:$C$1000,3,false),""Farming""),""Yes"","""")"),"")</f>
        <v/>
      </c>
      <c r="P175" s="19" t="str">
        <f>IFERROR(__xludf.DUMMYFUNCTION("if(REGEXMATCH(vlookup(B175,'Kings Ratings'!$A$2:$C$1000,3,false),""Cooking""),""Yes"","""")"),"")</f>
        <v/>
      </c>
      <c r="Q175" s="19" t="str">
        <f>IFERROR(__xludf.DUMMYFUNCTION("if(REGEXMATCH(vlookup(B175,'Kings Ratings'!$A$2:$C$1000,3,false),""Event""),""Yes"","""")"),"")</f>
        <v/>
      </c>
    </row>
    <row r="176">
      <c r="A176" s="13">
        <v>361.0</v>
      </c>
      <c r="B176" s="14" t="s">
        <v>167</v>
      </c>
      <c r="C176" s="18" t="str">
        <f t="shared" si="4"/>
        <v>((Candy Corn))</v>
      </c>
      <c r="D176" s="16">
        <v>14301.0</v>
      </c>
      <c r="E176" s="16">
        <v>5656.0</v>
      </c>
      <c r="F176" s="16">
        <v>116.0</v>
      </c>
      <c r="G176" s="19">
        <f>VLOOKUP(B176,'Kings Ratings'!$A$2:$B$1000,2,false)</f>
        <v>11</v>
      </c>
      <c r="H176" s="13">
        <f t="shared" si="2"/>
        <v>13</v>
      </c>
      <c r="I176" s="7" t="str">
        <f>vlookup(A176,'202405 MM (Do Not Delete)'!$A$1:$G$1000,7,false)</f>
        <v/>
      </c>
      <c r="J176" s="22">
        <f t="shared" si="3"/>
        <v>1230861</v>
      </c>
      <c r="L176" s="19" t="str">
        <f>IFERROR(__xludf.DUMMYFUNCTION("if(REGEXMATCH(vlookup(B176,'Kings Ratings'!$A$2:$C$1000,3,false),""Fishing""),""Yes"","""")"),"")</f>
        <v/>
      </c>
      <c r="M176" s="19" t="str">
        <f>IFERROR(__xludf.DUMMYFUNCTION("if(REGEXMATCH(vlookup(B176,'Kings Ratings'!$A$2:$C$1000,3,false),""Crafting""),""Yes"","""")"),"")</f>
        <v/>
      </c>
      <c r="N176" s="19" t="str">
        <f>IFERROR(__xludf.DUMMYFUNCTION("if(REGEXMATCH(vlookup(B176,'Kings Ratings'!$A$2:$C$1000,3,false),""Exploring""),""Yes"","""")"),"")</f>
        <v/>
      </c>
      <c r="O176" s="19" t="str">
        <f>IFERROR(__xludf.DUMMYFUNCTION("if(REGEXMATCH(vlookup(B176,'Kings Ratings'!$A$2:$C$1000,3,false),""Farming""),""Yes"","""")"),"")</f>
        <v/>
      </c>
      <c r="P176" s="19" t="str">
        <f>IFERROR(__xludf.DUMMYFUNCTION("if(REGEXMATCH(vlookup(B176,'Kings Ratings'!$A$2:$C$1000,3,false),""Cooking""),""Yes"","""")"),"")</f>
        <v/>
      </c>
      <c r="Q176" s="19" t="str">
        <f>IFERROR(__xludf.DUMMYFUNCTION("if(REGEXMATCH(vlookup(B176,'Kings Ratings'!$A$2:$C$1000,3,false),""Event""),""Yes"","""")"),"")</f>
        <v/>
      </c>
    </row>
    <row r="177">
      <c r="A177" s="13">
        <v>265.0</v>
      </c>
      <c r="B177" s="14" t="s">
        <v>491</v>
      </c>
      <c r="C177" s="18" t="str">
        <f t="shared" si="4"/>
        <v>((Jade Charm))</v>
      </c>
      <c r="D177" s="16">
        <v>14285.0</v>
      </c>
      <c r="E177" s="16">
        <v>6421.0</v>
      </c>
      <c r="F177" s="16">
        <v>1534.0</v>
      </c>
      <c r="G177" s="19">
        <f>VLOOKUP(B177,'Kings Ratings'!$A$2:$B$1000,2,false)</f>
        <v>5</v>
      </c>
      <c r="H177" s="13">
        <f t="shared" si="2"/>
        <v>2</v>
      </c>
      <c r="I177" s="7">
        <f>vlookup(A177,'202405 MM (Do Not Delete)'!$A$1:$G$1000,7,false)</f>
        <v>299</v>
      </c>
      <c r="J177" s="22">
        <f t="shared" si="3"/>
        <v>15418495</v>
      </c>
      <c r="L177" s="19" t="str">
        <f>IFERROR(__xludf.DUMMYFUNCTION("if(REGEXMATCH(vlookup(B177,'Kings Ratings'!$A$2:$C$1000,3,false),""Fishing""),""Yes"","""")"),"")</f>
        <v/>
      </c>
      <c r="M177" s="19" t="str">
        <f>IFERROR(__xludf.DUMMYFUNCTION("if(REGEXMATCH(vlookup(B177,'Kings Ratings'!$A$2:$C$1000,3,false),""Crafting""),""Yes"","""")"),"Yes")</f>
        <v>Yes</v>
      </c>
      <c r="N177" s="19" t="str">
        <f>IFERROR(__xludf.DUMMYFUNCTION("if(REGEXMATCH(vlookup(B177,'Kings Ratings'!$A$2:$C$1000,3,false),""Exploring""),""Yes"","""")"),"")</f>
        <v/>
      </c>
      <c r="O177" s="19" t="str">
        <f>IFERROR(__xludf.DUMMYFUNCTION("if(REGEXMATCH(vlookup(B177,'Kings Ratings'!$A$2:$C$1000,3,false),""Farming""),""Yes"","""")"),"")</f>
        <v/>
      </c>
      <c r="P177" s="19" t="str">
        <f>IFERROR(__xludf.DUMMYFUNCTION("if(REGEXMATCH(vlookup(B177,'Kings Ratings'!$A$2:$C$1000,3,false),""Cooking""),""Yes"","""")"),"")</f>
        <v/>
      </c>
      <c r="Q177" s="19" t="str">
        <f>IFERROR(__xludf.DUMMYFUNCTION("if(REGEXMATCH(vlookup(B177,'Kings Ratings'!$A$2:$C$1000,3,false),""Event""),""Yes"","""")"),"")</f>
        <v/>
      </c>
    </row>
    <row r="178">
      <c r="A178" s="13">
        <v>195.0</v>
      </c>
      <c r="B178" s="14" t="s">
        <v>568</v>
      </c>
      <c r="C178" s="18" t="str">
        <f t="shared" si="4"/>
        <v>((Mystic Ring))</v>
      </c>
      <c r="D178" s="16">
        <v>14270.0</v>
      </c>
      <c r="E178" s="16">
        <v>6180.0</v>
      </c>
      <c r="F178" s="16">
        <v>899.0</v>
      </c>
      <c r="G178" s="19">
        <f>VLOOKUP(B178,'Kings Ratings'!$A$2:$B$1000,2,false)</f>
        <v>4</v>
      </c>
      <c r="H178" s="13">
        <f t="shared" si="2"/>
        <v>2</v>
      </c>
      <c r="I178" s="7">
        <f>vlookup(A178,'202405 MM (Do Not Delete)'!$A$1:$G$1000,7,false)</f>
        <v>297</v>
      </c>
      <c r="J178" s="22">
        <f t="shared" si="3"/>
        <v>9066070</v>
      </c>
      <c r="L178" s="19" t="str">
        <f>IFERROR(__xludf.DUMMYFUNCTION("if(REGEXMATCH(vlookup(B178,'Kings Ratings'!$A$2:$C$1000,3,false),""Fishing""),""Yes"","""")"),"")</f>
        <v/>
      </c>
      <c r="M178" s="19" t="str">
        <f>IFERROR(__xludf.DUMMYFUNCTION("if(REGEXMATCH(vlookup(B178,'Kings Ratings'!$A$2:$C$1000,3,false),""Crafting""),""Yes"","""")"),"Yes")</f>
        <v>Yes</v>
      </c>
      <c r="N178" s="19" t="str">
        <f>IFERROR(__xludf.DUMMYFUNCTION("if(REGEXMATCH(vlookup(B178,'Kings Ratings'!$A$2:$C$1000,3,false),""Exploring""),""Yes"","""")"),"")</f>
        <v/>
      </c>
      <c r="O178" s="19" t="str">
        <f>IFERROR(__xludf.DUMMYFUNCTION("if(REGEXMATCH(vlookup(B178,'Kings Ratings'!$A$2:$C$1000,3,false),""Farming""),""Yes"","""")"),"")</f>
        <v/>
      </c>
      <c r="P178" s="19" t="str">
        <f>IFERROR(__xludf.DUMMYFUNCTION("if(REGEXMATCH(vlookup(B178,'Kings Ratings'!$A$2:$C$1000,3,false),""Cooking""),""Yes"","""")"),"")</f>
        <v/>
      </c>
      <c r="Q178" s="19" t="str">
        <f>IFERROR(__xludf.DUMMYFUNCTION("if(REGEXMATCH(vlookup(B178,'Kings Ratings'!$A$2:$C$1000,3,false),""Event""),""Yes"","""")"),"")</f>
        <v/>
      </c>
    </row>
    <row r="179">
      <c r="A179" s="13">
        <v>196.0</v>
      </c>
      <c r="B179" s="14" t="s">
        <v>599</v>
      </c>
      <c r="C179" s="18" t="str">
        <f t="shared" si="4"/>
        <v>((Pearl Necklace))</v>
      </c>
      <c r="D179" s="16">
        <v>14256.0</v>
      </c>
      <c r="E179" s="16">
        <v>7712.0</v>
      </c>
      <c r="F179" s="16">
        <v>2299.0</v>
      </c>
      <c r="G179" s="19">
        <f>VLOOKUP(B179,'Kings Ratings'!$A$2:$B$1000,2,false)</f>
        <v>2</v>
      </c>
      <c r="H179" s="13">
        <f t="shared" si="2"/>
        <v>1</v>
      </c>
      <c r="I179" s="7">
        <f>vlookup(A179,'202405 MM (Do Not Delete)'!$A$1:$G$1000,7,false)</f>
        <v>284</v>
      </c>
      <c r="J179" s="22">
        <f t="shared" si="3"/>
        <v>23081376</v>
      </c>
      <c r="L179" s="19" t="str">
        <f>IFERROR(__xludf.DUMMYFUNCTION("if(REGEXMATCH(vlookup(B179,'Kings Ratings'!$A$2:$C$1000,3,false),""Fishing""),""Yes"","""")"),"")</f>
        <v/>
      </c>
      <c r="M179" s="19" t="str">
        <f>IFERROR(__xludf.DUMMYFUNCTION("if(REGEXMATCH(vlookup(B179,'Kings Ratings'!$A$2:$C$1000,3,false),""Crafting""),""Yes"","""")"),"Yes")</f>
        <v>Yes</v>
      </c>
      <c r="N179" s="19" t="str">
        <f>IFERROR(__xludf.DUMMYFUNCTION("if(REGEXMATCH(vlookup(B179,'Kings Ratings'!$A$2:$C$1000,3,false),""Exploring""),""Yes"","""")"),"")</f>
        <v/>
      </c>
      <c r="O179" s="19" t="str">
        <f>IFERROR(__xludf.DUMMYFUNCTION("if(REGEXMATCH(vlookup(B179,'Kings Ratings'!$A$2:$C$1000,3,false),""Farming""),""Yes"","""")"),"")</f>
        <v/>
      </c>
      <c r="P179" s="19" t="str">
        <f>IFERROR(__xludf.DUMMYFUNCTION("if(REGEXMATCH(vlookup(B179,'Kings Ratings'!$A$2:$C$1000,3,false),""Cooking""),""Yes"","""")"),"")</f>
        <v/>
      </c>
      <c r="Q179" s="19" t="str">
        <f>IFERROR(__xludf.DUMMYFUNCTION("if(REGEXMATCH(vlookup(B179,'Kings Ratings'!$A$2:$C$1000,3,false),""Event""),""Yes"","""")"),"")</f>
        <v/>
      </c>
    </row>
    <row r="180">
      <c r="A180" s="13">
        <v>942.0</v>
      </c>
      <c r="B180" s="14" t="s">
        <v>845</v>
      </c>
      <c r="C180" s="18" t="str">
        <f t="shared" si="4"/>
        <v>((Frozen Squid))</v>
      </c>
      <c r="D180" s="16">
        <v>14196.0</v>
      </c>
      <c r="E180" s="16">
        <v>8449.0</v>
      </c>
      <c r="F180" s="16">
        <v>2375.0</v>
      </c>
      <c r="G180" s="19">
        <f>VLOOKUP(B180,'Kings Ratings'!$A$2:$B$1000,2,false)</f>
        <v>11</v>
      </c>
      <c r="H180" s="13">
        <f t="shared" si="2"/>
        <v>13</v>
      </c>
      <c r="I180" s="7" t="str">
        <f>vlookup(A180,'202405 MM (Do Not Delete)'!$A$1:$G$1000,7,false)</f>
        <v/>
      </c>
      <c r="J180" s="22">
        <f t="shared" si="3"/>
        <v>23848686</v>
      </c>
      <c r="L180" s="19" t="str">
        <f>IFERROR(__xludf.DUMMYFUNCTION("if(REGEXMATCH(vlookup(B180,'Kings Ratings'!$A$2:$C$1000,3,false),""Fishing""),""Yes"","""")"),"")</f>
        <v/>
      </c>
      <c r="M180" s="19" t="str">
        <f>IFERROR(__xludf.DUMMYFUNCTION("if(REGEXMATCH(vlookup(B180,'Kings Ratings'!$A$2:$C$1000,3,false),""Crafting""),""Yes"","""")"),"")</f>
        <v/>
      </c>
      <c r="N180" s="19" t="str">
        <f>IFERROR(__xludf.DUMMYFUNCTION("if(REGEXMATCH(vlookup(B180,'Kings Ratings'!$A$2:$C$1000,3,false),""Exploring""),""Yes"","""")"),"")</f>
        <v/>
      </c>
      <c r="O180" s="19" t="str">
        <f>IFERROR(__xludf.DUMMYFUNCTION("if(REGEXMATCH(vlookup(B180,'Kings Ratings'!$A$2:$C$1000,3,false),""Farming""),""Yes"","""")"),"")</f>
        <v/>
      </c>
      <c r="P180" s="19" t="str">
        <f>IFERROR(__xludf.DUMMYFUNCTION("if(REGEXMATCH(vlookup(B180,'Kings Ratings'!$A$2:$C$1000,3,false),""Cooking""),""Yes"","""")"),"")</f>
        <v/>
      </c>
      <c r="Q180" s="19" t="str">
        <f>IFERROR(__xludf.DUMMYFUNCTION("if(REGEXMATCH(vlookup(B180,'Kings Ratings'!$A$2:$C$1000,3,false),""Event""),""Yes"","""")"),"Yes")</f>
        <v>Yes</v>
      </c>
    </row>
    <row r="181">
      <c r="A181" s="13">
        <v>220.0</v>
      </c>
      <c r="B181" s="14" t="s">
        <v>510</v>
      </c>
      <c r="C181" s="18" t="str">
        <f t="shared" si="4"/>
        <v>((Lava Sphere))</v>
      </c>
      <c r="D181" s="16">
        <v>14137.0</v>
      </c>
      <c r="E181" s="16">
        <v>661.0</v>
      </c>
      <c r="F181" s="16">
        <v>0.0</v>
      </c>
      <c r="G181" s="19">
        <f>VLOOKUP(B181,'Kings Ratings'!$A$2:$B$1000,2,false)</f>
        <v>10</v>
      </c>
      <c r="H181" s="13">
        <f t="shared" si="2"/>
        <v>6</v>
      </c>
      <c r="I181" s="7" t="str">
        <f>vlookup(A181,'202405 MM (Do Not Delete)'!$A$1:$G$1000,7,false)</f>
        <v/>
      </c>
      <c r="J181" s="22">
        <f t="shared" si="3"/>
        <v>20747</v>
      </c>
      <c r="L181" s="19" t="str">
        <f>IFERROR(__xludf.DUMMYFUNCTION("if(REGEXMATCH(vlookup(B181,'Kings Ratings'!$A$2:$C$1000,3,false),""Fishing""),""Yes"","""")"),"")</f>
        <v/>
      </c>
      <c r="M181" s="19" t="str">
        <f>IFERROR(__xludf.DUMMYFUNCTION("if(REGEXMATCH(vlookup(B181,'Kings Ratings'!$A$2:$C$1000,3,false),""Crafting""),""Yes"","""")"),"Yes")</f>
        <v>Yes</v>
      </c>
      <c r="N181" s="19" t="str">
        <f>IFERROR(__xludf.DUMMYFUNCTION("if(REGEXMATCH(vlookup(B181,'Kings Ratings'!$A$2:$C$1000,3,false),""Exploring""),""Yes"","""")"),"")</f>
        <v/>
      </c>
      <c r="O181" s="19" t="str">
        <f>IFERROR(__xludf.DUMMYFUNCTION("if(REGEXMATCH(vlookup(B181,'Kings Ratings'!$A$2:$C$1000,3,false),""Farming""),""Yes"","""")"),"")</f>
        <v/>
      </c>
      <c r="P181" s="19" t="str">
        <f>IFERROR(__xludf.DUMMYFUNCTION("if(REGEXMATCH(vlookup(B181,'Kings Ratings'!$A$2:$C$1000,3,false),""Cooking""),""Yes"","""")"),"")</f>
        <v/>
      </c>
      <c r="Q181" s="19" t="str">
        <f>IFERROR(__xludf.DUMMYFUNCTION("if(REGEXMATCH(vlookup(B181,'Kings Ratings'!$A$2:$C$1000,3,false),""Event""),""Yes"","""")"),"")</f>
        <v/>
      </c>
    </row>
    <row r="182">
      <c r="A182" s="13">
        <v>82.0</v>
      </c>
      <c r="B182" s="14" t="s">
        <v>418</v>
      </c>
      <c r="C182" s="18" t="str">
        <f t="shared" si="4"/>
        <v>((Green Diary))</v>
      </c>
      <c r="D182" s="16">
        <v>14119.0</v>
      </c>
      <c r="E182" s="16">
        <v>7616.0</v>
      </c>
      <c r="F182" s="16">
        <v>906.0</v>
      </c>
      <c r="G182" s="19">
        <f>VLOOKUP(B182,'Kings Ratings'!$A$2:$B$1000,2,false)</f>
        <v>2</v>
      </c>
      <c r="H182" s="13">
        <f t="shared" si="2"/>
        <v>2</v>
      </c>
      <c r="I182" s="7">
        <f>vlookup(A182,'202405 MM (Do Not Delete)'!$A$1:$G$1000,7,false)</f>
        <v>321</v>
      </c>
      <c r="J182" s="22">
        <f t="shared" si="3"/>
        <v>9150279</v>
      </c>
      <c r="L182" s="19" t="str">
        <f>IFERROR(__xludf.DUMMYFUNCTION("if(REGEXMATCH(vlookup(B182,'Kings Ratings'!$A$2:$C$1000,3,false),""Fishing""),""Yes"","""")"),"")</f>
        <v/>
      </c>
      <c r="M182" s="19" t="str">
        <f>IFERROR(__xludf.DUMMYFUNCTION("if(REGEXMATCH(vlookup(B182,'Kings Ratings'!$A$2:$C$1000,3,false),""Crafting""),""Yes"","""")"),"Yes")</f>
        <v>Yes</v>
      </c>
      <c r="N182" s="19" t="str">
        <f>IFERROR(__xludf.DUMMYFUNCTION("if(REGEXMATCH(vlookup(B182,'Kings Ratings'!$A$2:$C$1000,3,false),""Exploring""),""Yes"","""")"),"")</f>
        <v/>
      </c>
      <c r="O182" s="19" t="str">
        <f>IFERROR(__xludf.DUMMYFUNCTION("if(REGEXMATCH(vlookup(B182,'Kings Ratings'!$A$2:$C$1000,3,false),""Farming""),""Yes"","""")"),"")</f>
        <v/>
      </c>
      <c r="P182" s="19" t="str">
        <f>IFERROR(__xludf.DUMMYFUNCTION("if(REGEXMATCH(vlookup(B182,'Kings Ratings'!$A$2:$C$1000,3,false),""Cooking""),""Yes"","""")"),"")</f>
        <v/>
      </c>
      <c r="Q182" s="19" t="str">
        <f>IFERROR(__xludf.DUMMYFUNCTION("if(REGEXMATCH(vlookup(B182,'Kings Ratings'!$A$2:$C$1000,3,false),""Event""),""Yes"","""")"),"")</f>
        <v/>
      </c>
    </row>
    <row r="183">
      <c r="A183" s="13">
        <v>149.0</v>
      </c>
      <c r="B183" s="14" t="s">
        <v>688</v>
      </c>
      <c r="C183" s="18" t="str">
        <f t="shared" si="4"/>
        <v>((Runestone 03))</v>
      </c>
      <c r="D183" s="16">
        <v>14071.0</v>
      </c>
      <c r="E183" s="16">
        <v>2316.0</v>
      </c>
      <c r="F183" s="16">
        <v>6.0</v>
      </c>
      <c r="G183" s="19">
        <f>VLOOKUP(B183,'Kings Ratings'!$A$2:$B$1000,2,false)</f>
        <v>10</v>
      </c>
      <c r="H183" s="13">
        <f t="shared" si="2"/>
        <v>5</v>
      </c>
      <c r="I183" s="7" t="str">
        <f>vlookup(A183,'202405 MM (Do Not Delete)'!$A$1:$G$1000,7,false)</f>
        <v/>
      </c>
      <c r="J183" s="22">
        <f t="shared" si="3"/>
        <v>97231</v>
      </c>
      <c r="L183" s="19" t="str">
        <f>IFERROR(__xludf.DUMMYFUNCTION("if(REGEXMATCH(vlookup(B183,'Kings Ratings'!$A$2:$C$1000,3,false),""Fishing""),""Yes"","""")"),"")</f>
        <v/>
      </c>
      <c r="M183" s="19" t="str">
        <f>IFERROR(__xludf.DUMMYFUNCTION("if(REGEXMATCH(vlookup(B183,'Kings Ratings'!$A$2:$C$1000,3,false),""Crafting""),""Yes"","""")"),"")</f>
        <v/>
      </c>
      <c r="N183" s="19" t="str">
        <f>IFERROR(__xludf.DUMMYFUNCTION("if(REGEXMATCH(vlookup(B183,'Kings Ratings'!$A$2:$C$1000,3,false),""Exploring""),""Yes"","""")"),"")</f>
        <v/>
      </c>
      <c r="O183" s="19" t="str">
        <f>IFERROR(__xludf.DUMMYFUNCTION("if(REGEXMATCH(vlookup(B183,'Kings Ratings'!$A$2:$C$1000,3,false),""Farming""),""Yes"","""")"),"")</f>
        <v/>
      </c>
      <c r="P183" s="19" t="str">
        <f>IFERROR(__xludf.DUMMYFUNCTION("if(REGEXMATCH(vlookup(B183,'Kings Ratings'!$A$2:$C$1000,3,false),""Cooking""),""Yes"","""")"),"")</f>
        <v/>
      </c>
      <c r="Q183" s="19" t="str">
        <f>IFERROR(__xludf.DUMMYFUNCTION("if(REGEXMATCH(vlookup(B183,'Kings Ratings'!$A$2:$C$1000,3,false),""Event""),""Yes"","""")"),"")</f>
        <v/>
      </c>
    </row>
    <row r="184">
      <c r="A184" s="13">
        <v>152.0</v>
      </c>
      <c r="B184" s="14" t="s">
        <v>553</v>
      </c>
      <c r="C184" s="18" t="str">
        <f t="shared" si="4"/>
        <v>((Runestone 06))</v>
      </c>
      <c r="D184" s="16">
        <v>13983.0</v>
      </c>
      <c r="E184" s="16">
        <v>178.0</v>
      </c>
      <c r="F184" s="16">
        <v>0.0</v>
      </c>
      <c r="G184" s="19">
        <f>VLOOKUP(B184,'Kings Ratings'!$A$2:$B$1000,2,false)</f>
        <v>10</v>
      </c>
      <c r="H184" s="13">
        <f t="shared" si="2"/>
        <v>7</v>
      </c>
      <c r="I184" s="7" t="str">
        <f>vlookup(A184,'202405 MM (Do Not Delete)'!$A$1:$G$1000,7,false)</f>
        <v/>
      </c>
      <c r="J184" s="22">
        <f t="shared" si="3"/>
        <v>15763</v>
      </c>
      <c r="L184" s="19" t="str">
        <f>IFERROR(__xludf.DUMMYFUNCTION("if(REGEXMATCH(vlookup(B184,'Kings Ratings'!$A$2:$C$1000,3,false),""Fishing""),""Yes"","""")"),"")</f>
        <v/>
      </c>
      <c r="M184" s="19" t="str">
        <f>IFERROR(__xludf.DUMMYFUNCTION("if(REGEXMATCH(vlookup(B184,'Kings Ratings'!$A$2:$C$1000,3,false),""Crafting""),""Yes"","""")"),"")</f>
        <v/>
      </c>
      <c r="N184" s="19" t="str">
        <f>IFERROR(__xludf.DUMMYFUNCTION("if(REGEXMATCH(vlookup(B184,'Kings Ratings'!$A$2:$C$1000,3,false),""Exploring""),""Yes"","""")"),"")</f>
        <v/>
      </c>
      <c r="O184" s="19" t="str">
        <f>IFERROR(__xludf.DUMMYFUNCTION("if(REGEXMATCH(vlookup(B184,'Kings Ratings'!$A$2:$C$1000,3,false),""Farming""),""Yes"","""")"),"")</f>
        <v/>
      </c>
      <c r="P184" s="19" t="str">
        <f>IFERROR(__xludf.DUMMYFUNCTION("if(REGEXMATCH(vlookup(B184,'Kings Ratings'!$A$2:$C$1000,3,false),""Cooking""),""Yes"","""")"),"")</f>
        <v/>
      </c>
      <c r="Q184" s="19" t="str">
        <f>IFERROR(__xludf.DUMMYFUNCTION("if(REGEXMATCH(vlookup(B184,'Kings Ratings'!$A$2:$C$1000,3,false),""Event""),""Yes"","""")"),"")</f>
        <v/>
      </c>
    </row>
    <row r="185">
      <c r="A185" s="13">
        <v>69.0</v>
      </c>
      <c r="B185" s="14" t="s">
        <v>634</v>
      </c>
      <c r="C185" s="18" t="str">
        <f t="shared" si="4"/>
        <v>((Pumpkin))</v>
      </c>
      <c r="D185" s="16">
        <v>13908.0</v>
      </c>
      <c r="E185" s="16">
        <v>1849.0</v>
      </c>
      <c r="F185" s="16">
        <v>11.0</v>
      </c>
      <c r="G185" s="19">
        <f>VLOOKUP(B185,'Kings Ratings'!$A$2:$B$1000,2,false)</f>
        <v>9</v>
      </c>
      <c r="H185" s="13">
        <f t="shared" si="2"/>
        <v>5</v>
      </c>
      <c r="I185" s="7" t="str">
        <f>vlookup(A185,'202405 MM (Do Not Delete)'!$A$1:$G$1000,7,false)</f>
        <v/>
      </c>
      <c r="J185" s="22">
        <f t="shared" si="3"/>
        <v>142398</v>
      </c>
      <c r="L185" s="19" t="str">
        <f>IFERROR(__xludf.DUMMYFUNCTION("if(REGEXMATCH(vlookup(B185,'Kings Ratings'!$A$2:$C$1000,3,false),""Fishing""),""Yes"","""")"),"")</f>
        <v/>
      </c>
      <c r="M185" s="19" t="str">
        <f>IFERROR(__xludf.DUMMYFUNCTION("if(REGEXMATCH(vlookup(B185,'Kings Ratings'!$A$2:$C$1000,3,false),""Crafting""),""Yes"","""")"),"")</f>
        <v/>
      </c>
      <c r="N185" s="19" t="str">
        <f>IFERROR(__xludf.DUMMYFUNCTION("if(REGEXMATCH(vlookup(B185,'Kings Ratings'!$A$2:$C$1000,3,false),""Exploring""),""Yes"","""")"),"")</f>
        <v/>
      </c>
      <c r="O185" s="19" t="str">
        <f>IFERROR(__xludf.DUMMYFUNCTION("if(REGEXMATCH(vlookup(B185,'Kings Ratings'!$A$2:$C$1000,3,false),""Farming""),""Yes"","""")"),"Yes")</f>
        <v>Yes</v>
      </c>
      <c r="P185" s="19" t="str">
        <f>IFERROR(__xludf.DUMMYFUNCTION("if(REGEXMATCH(vlookup(B185,'Kings Ratings'!$A$2:$C$1000,3,false),""Cooking""),""Yes"","""")"),"")</f>
        <v/>
      </c>
      <c r="Q185" s="19" t="str">
        <f>IFERROR(__xludf.DUMMYFUNCTION("if(REGEXMATCH(vlookup(B185,'Kings Ratings'!$A$2:$C$1000,3,false),""Event""),""Yes"","""")"),"")</f>
        <v/>
      </c>
    </row>
    <row r="186">
      <c r="A186" s="13">
        <v>71.0</v>
      </c>
      <c r="B186" s="14" t="s">
        <v>809</v>
      </c>
      <c r="C186" s="18" t="str">
        <f t="shared" si="4"/>
        <v>((Wheat))</v>
      </c>
      <c r="D186" s="16">
        <v>13877.0</v>
      </c>
      <c r="E186" s="16">
        <v>1938.0</v>
      </c>
      <c r="F186" s="16">
        <v>6.0</v>
      </c>
      <c r="G186" s="19">
        <f>VLOOKUP(B186,'Kings Ratings'!$A$2:$B$1000,2,false)</f>
        <v>9</v>
      </c>
      <c r="H186" s="13">
        <f t="shared" si="2"/>
        <v>5</v>
      </c>
      <c r="I186" s="7" t="str">
        <f>vlookup(A186,'202405 MM (Do Not Delete)'!$A$1:$G$1000,7,false)</f>
        <v/>
      </c>
      <c r="J186" s="22">
        <f t="shared" si="3"/>
        <v>93257</v>
      </c>
      <c r="L186" s="19" t="str">
        <f>IFERROR(__xludf.DUMMYFUNCTION("if(REGEXMATCH(vlookup(B186,'Kings Ratings'!$A$2:$C$1000,3,false),""Fishing""),""Yes"","""")"),"")</f>
        <v/>
      </c>
      <c r="M186" s="19" t="str">
        <f>IFERROR(__xludf.DUMMYFUNCTION("if(REGEXMATCH(vlookup(B186,'Kings Ratings'!$A$2:$C$1000,3,false),""Crafting""),""Yes"","""")"),"")</f>
        <v/>
      </c>
      <c r="N186" s="19" t="str">
        <f>IFERROR(__xludf.DUMMYFUNCTION("if(REGEXMATCH(vlookup(B186,'Kings Ratings'!$A$2:$C$1000,3,false),""Exploring""),""Yes"","""")"),"")</f>
        <v/>
      </c>
      <c r="O186" s="19" t="str">
        <f>IFERROR(__xludf.DUMMYFUNCTION("if(REGEXMATCH(vlookup(B186,'Kings Ratings'!$A$2:$C$1000,3,false),""Farming""),""Yes"","""")"),"Yes")</f>
        <v>Yes</v>
      </c>
      <c r="P186" s="19" t="str">
        <f>IFERROR(__xludf.DUMMYFUNCTION("if(REGEXMATCH(vlookup(B186,'Kings Ratings'!$A$2:$C$1000,3,false),""Cooking""),""Yes"","""")"),"")</f>
        <v/>
      </c>
      <c r="Q186" s="19" t="str">
        <f>IFERROR(__xludf.DUMMYFUNCTION("if(REGEXMATCH(vlookup(B186,'Kings Ratings'!$A$2:$C$1000,3,false),""Event""),""Yes"","""")"),"")</f>
        <v/>
      </c>
    </row>
    <row r="187">
      <c r="A187" s="13">
        <v>592.0</v>
      </c>
      <c r="B187" s="14" t="s">
        <v>756</v>
      </c>
      <c r="C187" s="18" t="str">
        <f t="shared" si="4"/>
        <v>((Steel Plate))</v>
      </c>
      <c r="D187" s="16">
        <v>13831.0</v>
      </c>
      <c r="E187" s="16">
        <v>3576.0</v>
      </c>
      <c r="F187" s="16">
        <v>41.0</v>
      </c>
      <c r="G187" s="19">
        <f>VLOOKUP(B187,'Kings Ratings'!$A$2:$B$1000,2,false)</f>
        <v>8</v>
      </c>
      <c r="H187" s="13">
        <f t="shared" si="2"/>
        <v>4</v>
      </c>
      <c r="I187" s="7" t="str">
        <f>vlookup(A187,'202405 MM (Do Not Delete)'!$A$1:$G$1000,7,false)</f>
        <v/>
      </c>
      <c r="J187" s="22">
        <f t="shared" si="3"/>
        <v>459591</v>
      </c>
      <c r="L187" s="19" t="str">
        <f>IFERROR(__xludf.DUMMYFUNCTION("if(REGEXMATCH(vlookup(B187,'Kings Ratings'!$A$2:$C$1000,3,false),""Fishing""),""Yes"","""")"),"")</f>
        <v/>
      </c>
      <c r="M187" s="19" t="str">
        <f>IFERROR(__xludf.DUMMYFUNCTION("if(REGEXMATCH(vlookup(B187,'Kings Ratings'!$A$2:$C$1000,3,false),""Crafting""),""Yes"","""")"),"Yes")</f>
        <v>Yes</v>
      </c>
      <c r="N187" s="19" t="str">
        <f>IFERROR(__xludf.DUMMYFUNCTION("if(REGEXMATCH(vlookup(B187,'Kings Ratings'!$A$2:$C$1000,3,false),""Exploring""),""Yes"","""")"),"")</f>
        <v/>
      </c>
      <c r="O187" s="19" t="str">
        <f>IFERROR(__xludf.DUMMYFUNCTION("if(REGEXMATCH(vlookup(B187,'Kings Ratings'!$A$2:$C$1000,3,false),""Farming""),""Yes"","""")"),"")</f>
        <v/>
      </c>
      <c r="P187" s="19" t="str">
        <f>IFERROR(__xludf.DUMMYFUNCTION("if(REGEXMATCH(vlookup(B187,'Kings Ratings'!$A$2:$C$1000,3,false),""Cooking""),""Yes"","""")"),"")</f>
        <v/>
      </c>
      <c r="Q187" s="19" t="str">
        <f>IFERROR(__xludf.DUMMYFUNCTION("if(REGEXMATCH(vlookup(B187,'Kings Ratings'!$A$2:$C$1000,3,false),""Event""),""Yes"","""")"),"")</f>
        <v/>
      </c>
    </row>
    <row r="188">
      <c r="A188" s="13">
        <v>55.0</v>
      </c>
      <c r="B188" s="14" t="s">
        <v>772</v>
      </c>
      <c r="C188" s="18" t="str">
        <f t="shared" si="4"/>
        <v>((Sturdy Box))</v>
      </c>
      <c r="D188" s="16">
        <v>13736.0</v>
      </c>
      <c r="E188" s="16">
        <v>8677.0</v>
      </c>
      <c r="F188" s="16">
        <v>3442.0</v>
      </c>
      <c r="G188" s="19">
        <f>VLOOKUP(B188,'Kings Ratings'!$A$2:$B$1000,2,false)</f>
        <v>2</v>
      </c>
      <c r="H188" s="13">
        <f t="shared" si="2"/>
        <v>1</v>
      </c>
      <c r="I188" s="7">
        <f>vlookup(A188,'202405 MM (Do Not Delete)'!$A$1:$G$1000,7,false)</f>
        <v>260</v>
      </c>
      <c r="J188" s="22">
        <f t="shared" si="3"/>
        <v>34520506</v>
      </c>
      <c r="L188" s="19" t="str">
        <f>IFERROR(__xludf.DUMMYFUNCTION("if(REGEXMATCH(vlookup(B188,'Kings Ratings'!$A$2:$C$1000,3,false),""Fishing""),""Yes"","""")"),"")</f>
        <v/>
      </c>
      <c r="M188" s="19" t="str">
        <f>IFERROR(__xludf.DUMMYFUNCTION("if(REGEXMATCH(vlookup(B188,'Kings Ratings'!$A$2:$C$1000,3,false),""Crafting""),""Yes"","""")"),"Yes")</f>
        <v>Yes</v>
      </c>
      <c r="N188" s="19" t="str">
        <f>IFERROR(__xludf.DUMMYFUNCTION("if(REGEXMATCH(vlookup(B188,'Kings Ratings'!$A$2:$C$1000,3,false),""Exploring""),""Yes"","""")"),"")</f>
        <v/>
      </c>
      <c r="O188" s="19" t="str">
        <f>IFERROR(__xludf.DUMMYFUNCTION("if(REGEXMATCH(vlookup(B188,'Kings Ratings'!$A$2:$C$1000,3,false),""Farming""),""Yes"","""")"),"")</f>
        <v/>
      </c>
      <c r="P188" s="19" t="str">
        <f>IFERROR(__xludf.DUMMYFUNCTION("if(REGEXMATCH(vlookup(B188,'Kings Ratings'!$A$2:$C$1000,3,false),""Cooking""),""Yes"","""")"),"")</f>
        <v/>
      </c>
      <c r="Q188" s="19" t="str">
        <f>IFERROR(__xludf.DUMMYFUNCTION("if(REGEXMATCH(vlookup(B188,'Kings Ratings'!$A$2:$C$1000,3,false),""Event""),""Yes"","""")"),"")</f>
        <v/>
      </c>
    </row>
    <row r="189">
      <c r="A189" s="13">
        <v>659.0</v>
      </c>
      <c r="B189" s="14" t="s">
        <v>158</v>
      </c>
      <c r="C189" s="18" t="str">
        <f t="shared" si="4"/>
        <v>((Butter Churn))</v>
      </c>
      <c r="D189" s="16">
        <v>13621.0</v>
      </c>
      <c r="E189" s="16">
        <v>7838.0</v>
      </c>
      <c r="F189" s="16">
        <v>3064.0</v>
      </c>
      <c r="G189" s="19">
        <f>VLOOKUP(B189,'Kings Ratings'!$A$2:$B$1000,2,false)</f>
        <v>1</v>
      </c>
      <c r="H189" s="13">
        <f t="shared" si="2"/>
        <v>1</v>
      </c>
      <c r="I189" s="7">
        <f>vlookup(A189,'202405 MM (Do Not Delete)'!$A$1:$G$1000,7,false)</f>
        <v>277</v>
      </c>
      <c r="J189" s="22">
        <f t="shared" si="3"/>
        <v>30732001</v>
      </c>
      <c r="L189" s="19" t="str">
        <f>IFERROR(__xludf.DUMMYFUNCTION("if(REGEXMATCH(vlookup(B189,'Kings Ratings'!$A$2:$C$1000,3,false),""Fishing""),""Yes"","""")"),"")</f>
        <v/>
      </c>
      <c r="M189" s="19" t="str">
        <f>IFERROR(__xludf.DUMMYFUNCTION("if(REGEXMATCH(vlookup(B189,'Kings Ratings'!$A$2:$C$1000,3,false),""Crafting""),""Yes"","""")"),"Yes")</f>
        <v>Yes</v>
      </c>
      <c r="N189" s="19" t="str">
        <f>IFERROR(__xludf.DUMMYFUNCTION("if(REGEXMATCH(vlookup(B189,'Kings Ratings'!$A$2:$C$1000,3,false),""Exploring""),""Yes"","""")"),"")</f>
        <v/>
      </c>
      <c r="O189" s="19" t="str">
        <f>IFERROR(__xludf.DUMMYFUNCTION("if(REGEXMATCH(vlookup(B189,'Kings Ratings'!$A$2:$C$1000,3,false),""Farming""),""Yes"","""")"),"")</f>
        <v/>
      </c>
      <c r="P189" s="19" t="str">
        <f>IFERROR(__xludf.DUMMYFUNCTION("if(REGEXMATCH(vlookup(B189,'Kings Ratings'!$A$2:$C$1000,3,false),""Cooking""),""Yes"","""")"),"")</f>
        <v/>
      </c>
      <c r="Q189" s="19" t="str">
        <f>IFERROR(__xludf.DUMMYFUNCTION("if(REGEXMATCH(vlookup(B189,'Kings Ratings'!$A$2:$C$1000,3,false),""Event""),""Yes"","""")"),"")</f>
        <v/>
      </c>
    </row>
    <row r="190">
      <c r="A190" s="13">
        <v>252.0</v>
      </c>
      <c r="B190" s="14" t="s">
        <v>792</v>
      </c>
      <c r="C190" s="18" t="str">
        <f t="shared" si="4"/>
        <v>((Treasure Chest))</v>
      </c>
      <c r="D190" s="16">
        <v>13580.0</v>
      </c>
      <c r="E190" s="16">
        <v>8303.0</v>
      </c>
      <c r="F190" s="16">
        <v>3261.0</v>
      </c>
      <c r="G190" s="19">
        <f>VLOOKUP(B190,'Kings Ratings'!$A$2:$B$1000,2,false)</f>
        <v>2</v>
      </c>
      <c r="H190" s="13">
        <f t="shared" si="2"/>
        <v>1</v>
      </c>
      <c r="I190" s="7">
        <f>vlookup(A190,'202405 MM (Do Not Delete)'!$A$1:$G$1000,7,false)</f>
        <v>271</v>
      </c>
      <c r="J190" s="22">
        <f t="shared" si="3"/>
        <v>32706610</v>
      </c>
      <c r="L190" s="19" t="str">
        <f>IFERROR(__xludf.DUMMYFUNCTION("if(REGEXMATCH(vlookup(B190,'Kings Ratings'!$A$2:$C$1000,3,false),""Fishing""),""Yes"","""")"),"")</f>
        <v/>
      </c>
      <c r="M190" s="19" t="str">
        <f>IFERROR(__xludf.DUMMYFUNCTION("if(REGEXMATCH(vlookup(B190,'Kings Ratings'!$A$2:$C$1000,3,false),""Crafting""),""Yes"","""")"),"Yes")</f>
        <v>Yes</v>
      </c>
      <c r="N190" s="19" t="str">
        <f>IFERROR(__xludf.DUMMYFUNCTION("if(REGEXMATCH(vlookup(B190,'Kings Ratings'!$A$2:$C$1000,3,false),""Exploring""),""Yes"","""")"),"")</f>
        <v/>
      </c>
      <c r="O190" s="19" t="str">
        <f>IFERROR(__xludf.DUMMYFUNCTION("if(REGEXMATCH(vlookup(B190,'Kings Ratings'!$A$2:$C$1000,3,false),""Farming""),""Yes"","""")"),"")</f>
        <v/>
      </c>
      <c r="P190" s="19" t="str">
        <f>IFERROR(__xludf.DUMMYFUNCTION("if(REGEXMATCH(vlookup(B190,'Kings Ratings'!$A$2:$C$1000,3,false),""Cooking""),""Yes"","""")"),"")</f>
        <v/>
      </c>
      <c r="Q190" s="19" t="str">
        <f>IFERROR(__xludf.DUMMYFUNCTION("if(REGEXMATCH(vlookup(B190,'Kings Ratings'!$A$2:$C$1000,3,false),""Event""),""Yes"","""")"),"")</f>
        <v/>
      </c>
    </row>
    <row r="191">
      <c r="A191" s="13">
        <v>228.0</v>
      </c>
      <c r="B191" s="14" t="s">
        <v>595</v>
      </c>
      <c r="C191" s="18" t="str">
        <f t="shared" si="4"/>
        <v>((Runestone 18))</v>
      </c>
      <c r="D191" s="16">
        <v>13541.0</v>
      </c>
      <c r="E191" s="16">
        <v>599.0</v>
      </c>
      <c r="F191" s="16">
        <v>0.0</v>
      </c>
      <c r="G191" s="19">
        <f>VLOOKUP(B191,'Kings Ratings'!$A$2:$B$1000,2,false)</f>
        <v>10</v>
      </c>
      <c r="H191" s="13">
        <f t="shared" si="2"/>
        <v>6</v>
      </c>
      <c r="I191" s="7" t="str">
        <f>vlookup(A191,'202405 MM (Do Not Delete)'!$A$1:$G$1000,7,false)</f>
        <v/>
      </c>
      <c r="J191" s="22">
        <f t="shared" si="3"/>
        <v>19531</v>
      </c>
      <c r="L191" s="19" t="str">
        <f>IFERROR(__xludf.DUMMYFUNCTION("if(REGEXMATCH(vlookup(B191,'Kings Ratings'!$A$2:$C$1000,3,false),""Fishing""),""Yes"","""")"),"")</f>
        <v/>
      </c>
      <c r="M191" s="19" t="str">
        <f>IFERROR(__xludf.DUMMYFUNCTION("if(REGEXMATCH(vlookup(B191,'Kings Ratings'!$A$2:$C$1000,3,false),""Crafting""),""Yes"","""")"),"")</f>
        <v/>
      </c>
      <c r="N191" s="19" t="str">
        <f>IFERROR(__xludf.DUMMYFUNCTION("if(REGEXMATCH(vlookup(B191,'Kings Ratings'!$A$2:$C$1000,3,false),""Exploring""),""Yes"","""")"),"")</f>
        <v/>
      </c>
      <c r="O191" s="19" t="str">
        <f>IFERROR(__xludf.DUMMYFUNCTION("if(REGEXMATCH(vlookup(B191,'Kings Ratings'!$A$2:$C$1000,3,false),""Farming""),""Yes"","""")"),"")</f>
        <v/>
      </c>
      <c r="P191" s="19" t="str">
        <f>IFERROR(__xludf.DUMMYFUNCTION("if(REGEXMATCH(vlookup(B191,'Kings Ratings'!$A$2:$C$1000,3,false),""Cooking""),""Yes"","""")"),"")</f>
        <v/>
      </c>
      <c r="Q191" s="19" t="str">
        <f>IFERROR(__xludf.DUMMYFUNCTION("if(REGEXMATCH(vlookup(B191,'Kings Ratings'!$A$2:$C$1000,3,false),""Event""),""Yes"","""")"),"")</f>
        <v/>
      </c>
    </row>
    <row r="192">
      <c r="A192" s="13">
        <v>326.0</v>
      </c>
      <c r="B192" s="14" t="s">
        <v>697</v>
      </c>
      <c r="C192" s="18" t="str">
        <f t="shared" si="4"/>
        <v>((Scissors))</v>
      </c>
      <c r="D192" s="16">
        <v>13405.0</v>
      </c>
      <c r="E192" s="16">
        <v>7018.0</v>
      </c>
      <c r="F192" s="16">
        <v>1937.0</v>
      </c>
      <c r="G192" s="19">
        <f>VLOOKUP(B192,'Kings Ratings'!$A$2:$B$1000,2,false)</f>
        <v>2</v>
      </c>
      <c r="H192" s="13">
        <f t="shared" si="2"/>
        <v>1</v>
      </c>
      <c r="I192" s="7">
        <f>vlookup(A192,'202405 MM (Do Not Delete)'!$A$1:$G$1000,7,false)</f>
        <v>290</v>
      </c>
      <c r="J192" s="22">
        <f t="shared" si="3"/>
        <v>19453585</v>
      </c>
      <c r="L192" s="19" t="str">
        <f>IFERROR(__xludf.DUMMYFUNCTION("if(REGEXMATCH(vlookup(B192,'Kings Ratings'!$A$2:$C$1000,3,false),""Fishing""),""Yes"","""")"),"")</f>
        <v/>
      </c>
      <c r="M192" s="19" t="str">
        <f>IFERROR(__xludf.DUMMYFUNCTION("if(REGEXMATCH(vlookup(B192,'Kings Ratings'!$A$2:$C$1000,3,false),""Crafting""),""Yes"","""")"),"Yes")</f>
        <v>Yes</v>
      </c>
      <c r="N192" s="19" t="str">
        <f>IFERROR(__xludf.DUMMYFUNCTION("if(REGEXMATCH(vlookup(B192,'Kings Ratings'!$A$2:$C$1000,3,false),""Exploring""),""Yes"","""")"),"")</f>
        <v/>
      </c>
      <c r="O192" s="19" t="str">
        <f>IFERROR(__xludf.DUMMYFUNCTION("if(REGEXMATCH(vlookup(B192,'Kings Ratings'!$A$2:$C$1000,3,false),""Farming""),""Yes"","""")"),"")</f>
        <v/>
      </c>
      <c r="P192" s="19" t="str">
        <f>IFERROR(__xludf.DUMMYFUNCTION("if(REGEXMATCH(vlookup(B192,'Kings Ratings'!$A$2:$C$1000,3,false),""Cooking""),""Yes"","""")"),"")</f>
        <v/>
      </c>
      <c r="Q192" s="19" t="str">
        <f>IFERROR(__xludf.DUMMYFUNCTION("if(REGEXMATCH(vlookup(B192,'Kings Ratings'!$A$2:$C$1000,3,false),""Event""),""Yes"","""")"),"")</f>
        <v/>
      </c>
    </row>
    <row r="193">
      <c r="A193" s="13">
        <v>594.0</v>
      </c>
      <c r="B193" s="14" t="s">
        <v>838</v>
      </c>
      <c r="C193" s="18" t="str">
        <f t="shared" si="4"/>
        <v>((Wrench))</v>
      </c>
      <c r="D193" s="16">
        <v>13235.0</v>
      </c>
      <c r="E193" s="16">
        <v>2804.0</v>
      </c>
      <c r="F193" s="16">
        <v>662.0</v>
      </c>
      <c r="G193" s="19">
        <f>VLOOKUP(B193,'Kings Ratings'!$A$2:$B$1000,2,false)</f>
        <v>6</v>
      </c>
      <c r="H193" s="13">
        <f t="shared" si="2"/>
        <v>2</v>
      </c>
      <c r="I193" s="7">
        <f>vlookup(A193,'202405 MM (Do Not Delete)'!$A$1:$G$1000,7,false)</f>
        <v>298</v>
      </c>
      <c r="J193" s="22">
        <f t="shared" si="3"/>
        <v>6661275</v>
      </c>
      <c r="L193" s="19" t="str">
        <f>IFERROR(__xludf.DUMMYFUNCTION("if(REGEXMATCH(vlookup(B193,'Kings Ratings'!$A$2:$C$1000,3,false),""Fishing""),""Yes"","""")"),"")</f>
        <v/>
      </c>
      <c r="M193" s="19" t="str">
        <f>IFERROR(__xludf.DUMMYFUNCTION("if(REGEXMATCH(vlookup(B193,'Kings Ratings'!$A$2:$C$1000,3,false),""Crafting""),""Yes"","""")"),"Yes")</f>
        <v>Yes</v>
      </c>
      <c r="N193" s="19" t="str">
        <f>IFERROR(__xludf.DUMMYFUNCTION("if(REGEXMATCH(vlookup(B193,'Kings Ratings'!$A$2:$C$1000,3,false),""Exploring""),""Yes"","""")"),"")</f>
        <v/>
      </c>
      <c r="O193" s="19" t="str">
        <f>IFERROR(__xludf.DUMMYFUNCTION("if(REGEXMATCH(vlookup(B193,'Kings Ratings'!$A$2:$C$1000,3,false),""Farming""),""Yes"","""")"),"")</f>
        <v/>
      </c>
      <c r="P193" s="19" t="str">
        <f>IFERROR(__xludf.DUMMYFUNCTION("if(REGEXMATCH(vlookup(B193,'Kings Ratings'!$A$2:$C$1000,3,false),""Cooking""),""Yes"","""")"),"")</f>
        <v/>
      </c>
      <c r="Q193" s="19" t="str">
        <f>IFERROR(__xludf.DUMMYFUNCTION("if(REGEXMATCH(vlookup(B193,'Kings Ratings'!$A$2:$C$1000,3,false),""Event""),""Yes"","""")"),"")</f>
        <v/>
      </c>
    </row>
    <row r="194">
      <c r="A194" s="13">
        <v>414.0</v>
      </c>
      <c r="B194" s="14" t="s">
        <v>430</v>
      </c>
      <c r="C194" s="18" t="str">
        <f t="shared" si="4"/>
        <v>((Green Scarf))</v>
      </c>
      <c r="D194" s="16">
        <v>13150.0</v>
      </c>
      <c r="E194" s="16">
        <v>5712.0</v>
      </c>
      <c r="F194" s="16">
        <v>983.0</v>
      </c>
      <c r="G194" s="19">
        <f>VLOOKUP(B194,'Kings Ratings'!$A$2:$B$1000,2,false)</f>
        <v>2</v>
      </c>
      <c r="H194" s="13">
        <f t="shared" si="2"/>
        <v>2</v>
      </c>
      <c r="I194" s="7">
        <f>vlookup(A194,'202405 MM (Do Not Delete)'!$A$1:$G$1000,7,false)</f>
        <v>293</v>
      </c>
      <c r="J194" s="22">
        <f t="shared" si="3"/>
        <v>9900270</v>
      </c>
      <c r="L194" s="19" t="str">
        <f>IFERROR(__xludf.DUMMYFUNCTION("if(REGEXMATCH(vlookup(B194,'Kings Ratings'!$A$2:$C$1000,3,false),""Fishing""),""Yes"","""")"),"")</f>
        <v/>
      </c>
      <c r="M194" s="19" t="str">
        <f>IFERROR(__xludf.DUMMYFUNCTION("if(REGEXMATCH(vlookup(B194,'Kings Ratings'!$A$2:$C$1000,3,false),""Crafting""),""Yes"","""")"),"Yes")</f>
        <v>Yes</v>
      </c>
      <c r="N194" s="19" t="str">
        <f>IFERROR(__xludf.DUMMYFUNCTION("if(REGEXMATCH(vlookup(B194,'Kings Ratings'!$A$2:$C$1000,3,false),""Exploring""),""Yes"","""")"),"")</f>
        <v/>
      </c>
      <c r="O194" s="19" t="str">
        <f>IFERROR(__xludf.DUMMYFUNCTION("if(REGEXMATCH(vlookup(B194,'Kings Ratings'!$A$2:$C$1000,3,false),""Farming""),""Yes"","""")"),"")</f>
        <v/>
      </c>
      <c r="P194" s="19" t="str">
        <f>IFERROR(__xludf.DUMMYFUNCTION("if(REGEXMATCH(vlookup(B194,'Kings Ratings'!$A$2:$C$1000,3,false),""Cooking""),""Yes"","""")"),"")</f>
        <v/>
      </c>
      <c r="Q194" s="19" t="str">
        <f>IFERROR(__xludf.DUMMYFUNCTION("if(REGEXMATCH(vlookup(B194,'Kings Ratings'!$A$2:$C$1000,3,false),""Event""),""Yes"","""")"),"")</f>
        <v/>
      </c>
    </row>
    <row r="195">
      <c r="A195" s="13">
        <v>161.0</v>
      </c>
      <c r="B195" s="14" t="s">
        <v>393</v>
      </c>
      <c r="C195" s="18" t="str">
        <f t="shared" si="4"/>
        <v>((Gold Peas))</v>
      </c>
      <c r="D195" s="16">
        <v>13044.0</v>
      </c>
      <c r="E195" s="16">
        <v>433.0</v>
      </c>
      <c r="F195" s="16">
        <v>22.0</v>
      </c>
      <c r="G195" s="19">
        <f>VLOOKUP(B195,'Kings Ratings'!$A$2:$B$1000,2,false)</f>
        <v>10</v>
      </c>
      <c r="H195" s="13">
        <f t="shared" si="2"/>
        <v>5</v>
      </c>
      <c r="I195" s="7" t="str">
        <f>vlookup(A195,'202405 MM (Do Not Delete)'!$A$1:$G$1000,7,false)</f>
        <v/>
      </c>
      <c r="J195" s="22">
        <f t="shared" si="3"/>
        <v>237374</v>
      </c>
      <c r="L195" s="19" t="str">
        <f>IFERROR(__xludf.DUMMYFUNCTION("if(REGEXMATCH(vlookup(B195,'Kings Ratings'!$A$2:$C$1000,3,false),""Fishing""),""Yes"","""")"),"")</f>
        <v/>
      </c>
      <c r="M195" s="19" t="str">
        <f>IFERROR(__xludf.DUMMYFUNCTION("if(REGEXMATCH(vlookup(B195,'Kings Ratings'!$A$2:$C$1000,3,false),""Crafting""),""Yes"","""")"),"")</f>
        <v/>
      </c>
      <c r="N195" s="19" t="str">
        <f>IFERROR(__xludf.DUMMYFUNCTION("if(REGEXMATCH(vlookup(B195,'Kings Ratings'!$A$2:$C$1000,3,false),""Exploring""),""Yes"","""")"),"")</f>
        <v/>
      </c>
      <c r="O195" s="19" t="str">
        <f>IFERROR(__xludf.DUMMYFUNCTION("if(REGEXMATCH(vlookup(B195,'Kings Ratings'!$A$2:$C$1000,3,false),""Farming""),""Yes"","""")"),"Yes")</f>
        <v>Yes</v>
      </c>
      <c r="P195" s="19" t="str">
        <f>IFERROR(__xludf.DUMMYFUNCTION("if(REGEXMATCH(vlookup(B195,'Kings Ratings'!$A$2:$C$1000,3,false),""Cooking""),""Yes"","""")"),"")</f>
        <v/>
      </c>
      <c r="Q195" s="19" t="str">
        <f>IFERROR(__xludf.DUMMYFUNCTION("if(REGEXMATCH(vlookup(B195,'Kings Ratings'!$A$2:$C$1000,3,false),""Event""),""Yes"","""")"),"")</f>
        <v/>
      </c>
    </row>
    <row r="196">
      <c r="A196" s="13">
        <v>150.0</v>
      </c>
      <c r="B196" s="14" t="s">
        <v>613</v>
      </c>
      <c r="C196" s="18" t="str">
        <f t="shared" si="4"/>
        <v>((Runestone 04))</v>
      </c>
      <c r="D196" s="16">
        <v>13025.0</v>
      </c>
      <c r="E196" s="16">
        <v>798.0</v>
      </c>
      <c r="F196" s="16">
        <v>0.0</v>
      </c>
      <c r="G196" s="19">
        <f>VLOOKUP(B196,'Kings Ratings'!$A$2:$B$1000,2,false)</f>
        <v>10</v>
      </c>
      <c r="H196" s="13">
        <f t="shared" si="2"/>
        <v>6</v>
      </c>
      <c r="I196" s="7" t="str">
        <f>vlookup(A196,'202405 MM (Do Not Delete)'!$A$1:$G$1000,7,false)</f>
        <v/>
      </c>
      <c r="J196" s="22">
        <f t="shared" si="3"/>
        <v>21005</v>
      </c>
      <c r="L196" s="19" t="str">
        <f>IFERROR(__xludf.DUMMYFUNCTION("if(REGEXMATCH(vlookup(B196,'Kings Ratings'!$A$2:$C$1000,3,false),""Fishing""),""Yes"","""")"),"")</f>
        <v/>
      </c>
      <c r="M196" s="19" t="str">
        <f>IFERROR(__xludf.DUMMYFUNCTION("if(REGEXMATCH(vlookup(B196,'Kings Ratings'!$A$2:$C$1000,3,false),""Crafting""),""Yes"","""")"),"")</f>
        <v/>
      </c>
      <c r="N196" s="19" t="str">
        <f>IFERROR(__xludf.DUMMYFUNCTION("if(REGEXMATCH(vlookup(B196,'Kings Ratings'!$A$2:$C$1000,3,false),""Exploring""),""Yes"","""")"),"")</f>
        <v/>
      </c>
      <c r="O196" s="19" t="str">
        <f>IFERROR(__xludf.DUMMYFUNCTION("if(REGEXMATCH(vlookup(B196,'Kings Ratings'!$A$2:$C$1000,3,false),""Farming""),""Yes"","""")"),"")</f>
        <v/>
      </c>
      <c r="P196" s="19" t="str">
        <f>IFERROR(__xludf.DUMMYFUNCTION("if(REGEXMATCH(vlookup(B196,'Kings Ratings'!$A$2:$C$1000,3,false),""Cooking""),""Yes"","""")"),"")</f>
        <v/>
      </c>
      <c r="Q196" s="19" t="str">
        <f>IFERROR(__xludf.DUMMYFUNCTION("if(REGEXMATCH(vlookup(B196,'Kings Ratings'!$A$2:$C$1000,3,false),""Event""),""Yes"","""")"),"")</f>
        <v/>
      </c>
    </row>
    <row r="197">
      <c r="A197" s="13">
        <v>165.0</v>
      </c>
      <c r="B197" s="14" t="s">
        <v>452</v>
      </c>
      <c r="C197" s="18" t="str">
        <f t="shared" si="4"/>
        <v>((Horn Canteen))</v>
      </c>
      <c r="D197" s="16">
        <v>13016.0</v>
      </c>
      <c r="E197" s="16">
        <v>5657.0</v>
      </c>
      <c r="F197" s="16">
        <v>1220.0</v>
      </c>
      <c r="G197" s="19">
        <f>VLOOKUP(B197,'Kings Ratings'!$A$2:$B$1000,2,false)</f>
        <v>3</v>
      </c>
      <c r="H197" s="13">
        <f t="shared" si="2"/>
        <v>2</v>
      </c>
      <c r="I197" s="7">
        <f>vlookup(A197,'202405 MM (Do Not Delete)'!$A$1:$G$1000,7,false)</f>
        <v>297</v>
      </c>
      <c r="J197" s="22">
        <f t="shared" si="3"/>
        <v>12269586</v>
      </c>
      <c r="L197" s="19" t="str">
        <f>IFERROR(__xludf.DUMMYFUNCTION("if(REGEXMATCH(vlookup(B197,'Kings Ratings'!$A$2:$C$1000,3,false),""Fishing""),""Yes"","""")"),"")</f>
        <v/>
      </c>
      <c r="M197" s="19" t="str">
        <f>IFERROR(__xludf.DUMMYFUNCTION("if(REGEXMATCH(vlookup(B197,'Kings Ratings'!$A$2:$C$1000,3,false),""Crafting""),""Yes"","""")"),"Yes")</f>
        <v>Yes</v>
      </c>
      <c r="N197" s="19" t="str">
        <f>IFERROR(__xludf.DUMMYFUNCTION("if(REGEXMATCH(vlookup(B197,'Kings Ratings'!$A$2:$C$1000,3,false),""Exploring""),""Yes"","""")"),"")</f>
        <v/>
      </c>
      <c r="O197" s="19" t="str">
        <f>IFERROR(__xludf.DUMMYFUNCTION("if(REGEXMATCH(vlookup(B197,'Kings Ratings'!$A$2:$C$1000,3,false),""Farming""),""Yes"","""")"),"")</f>
        <v/>
      </c>
      <c r="P197" s="19" t="str">
        <f>IFERROR(__xludf.DUMMYFUNCTION("if(REGEXMATCH(vlookup(B197,'Kings Ratings'!$A$2:$C$1000,3,false),""Cooking""),""Yes"","""")"),"")</f>
        <v/>
      </c>
      <c r="Q197" s="19" t="str">
        <f>IFERROR(__xludf.DUMMYFUNCTION("if(REGEXMATCH(vlookup(B197,'Kings Ratings'!$A$2:$C$1000,3,false),""Event""),""Yes"","""")"),"")</f>
        <v/>
      </c>
    </row>
    <row r="198">
      <c r="A198" s="13">
        <v>678.0</v>
      </c>
      <c r="B198" s="14" t="s">
        <v>550</v>
      </c>
      <c r="C198" s="18" t="str">
        <f t="shared" si="4"/>
        <v>((Metal Spool))</v>
      </c>
      <c r="D198" s="16">
        <v>12994.0</v>
      </c>
      <c r="E198" s="16">
        <v>2285.0</v>
      </c>
      <c r="F198" s="16">
        <v>106.0</v>
      </c>
      <c r="G198" s="19">
        <f>VLOOKUP(B198,'Kings Ratings'!$A$2:$B$1000,2,false)</f>
        <v>5</v>
      </c>
      <c r="H198" s="13">
        <f t="shared" si="2"/>
        <v>3</v>
      </c>
      <c r="I198" s="7" t="str">
        <f>vlookup(A198,'202405 MM (Do Not Delete)'!$A$1:$G$1000,7,false)</f>
        <v/>
      </c>
      <c r="J198" s="22">
        <f t="shared" si="3"/>
        <v>1095844</v>
      </c>
      <c r="L198" s="19" t="str">
        <f>IFERROR(__xludf.DUMMYFUNCTION("if(REGEXMATCH(vlookup(B198,'Kings Ratings'!$A$2:$C$1000,3,false),""Fishing""),""Yes"","""")"),"")</f>
        <v/>
      </c>
      <c r="M198" s="19" t="str">
        <f>IFERROR(__xludf.DUMMYFUNCTION("if(REGEXMATCH(vlookup(B198,'Kings Ratings'!$A$2:$C$1000,3,false),""Crafting""),""Yes"","""")"),"Yes")</f>
        <v>Yes</v>
      </c>
      <c r="N198" s="19" t="str">
        <f>IFERROR(__xludf.DUMMYFUNCTION("if(REGEXMATCH(vlookup(B198,'Kings Ratings'!$A$2:$C$1000,3,false),""Exploring""),""Yes"","""")"),"")</f>
        <v/>
      </c>
      <c r="O198" s="19" t="str">
        <f>IFERROR(__xludf.DUMMYFUNCTION("if(REGEXMATCH(vlookup(B198,'Kings Ratings'!$A$2:$C$1000,3,false),""Farming""),""Yes"","""")"),"")</f>
        <v/>
      </c>
      <c r="P198" s="19" t="str">
        <f>IFERROR(__xludf.DUMMYFUNCTION("if(REGEXMATCH(vlookup(B198,'Kings Ratings'!$A$2:$C$1000,3,false),""Cooking""),""Yes"","""")"),"")</f>
        <v/>
      </c>
      <c r="Q198" s="19" t="str">
        <f>IFERROR(__xludf.DUMMYFUNCTION("if(REGEXMATCH(vlookup(B198,'Kings Ratings'!$A$2:$C$1000,3,false),""Event""),""Yes"","""")"),"")</f>
        <v/>
      </c>
    </row>
    <row r="199">
      <c r="A199" s="13">
        <v>837.0</v>
      </c>
      <c r="B199" s="14" t="s">
        <v>531</v>
      </c>
      <c r="C199" s="18" t="str">
        <f t="shared" si="4"/>
        <v>((Linked Lantern))</v>
      </c>
      <c r="D199" s="16">
        <v>12991.0</v>
      </c>
      <c r="E199" s="16">
        <v>6037.0</v>
      </c>
      <c r="F199" s="16">
        <v>588.0</v>
      </c>
      <c r="G199" s="19">
        <f>VLOOKUP(B199,'Kings Ratings'!$A$2:$B$1000,2,false)</f>
        <v>5</v>
      </c>
      <c r="H199" s="13">
        <f t="shared" si="2"/>
        <v>2</v>
      </c>
      <c r="I199" s="7" t="str">
        <f>vlookup(A199,'202405 MM (Do Not Delete)'!$A$1:$G$1000,7,false)</f>
        <v/>
      </c>
      <c r="J199" s="22">
        <f t="shared" si="3"/>
        <v>5953361</v>
      </c>
      <c r="L199" s="19" t="str">
        <f>IFERROR(__xludf.DUMMYFUNCTION("if(REGEXMATCH(vlookup(B199,'Kings Ratings'!$A$2:$C$1000,3,false),""Fishing""),""Yes"","""")"),"")</f>
        <v/>
      </c>
      <c r="M199" s="19" t="str">
        <f>IFERROR(__xludf.DUMMYFUNCTION("if(REGEXMATCH(vlookup(B199,'Kings Ratings'!$A$2:$C$1000,3,false),""Crafting""),""Yes"","""")"),"Yes")</f>
        <v>Yes</v>
      </c>
      <c r="N199" s="19" t="str">
        <f>IFERROR(__xludf.DUMMYFUNCTION("if(REGEXMATCH(vlookup(B199,'Kings Ratings'!$A$2:$C$1000,3,false),""Exploring""),""Yes"","""")"),"")</f>
        <v/>
      </c>
      <c r="O199" s="19" t="str">
        <f>IFERROR(__xludf.DUMMYFUNCTION("if(REGEXMATCH(vlookup(B199,'Kings Ratings'!$A$2:$C$1000,3,false),""Farming""),""Yes"","""")"),"")</f>
        <v/>
      </c>
      <c r="P199" s="19" t="str">
        <f>IFERROR(__xludf.DUMMYFUNCTION("if(REGEXMATCH(vlookup(B199,'Kings Ratings'!$A$2:$C$1000,3,false),""Cooking""),""Yes"","""")"),"")</f>
        <v/>
      </c>
      <c r="Q199" s="19" t="str">
        <f>IFERROR(__xludf.DUMMYFUNCTION("if(REGEXMATCH(vlookup(B199,'Kings Ratings'!$A$2:$C$1000,3,false),""Event""),""Yes"","""")"),"")</f>
        <v/>
      </c>
    </row>
    <row r="200">
      <c r="A200" s="13">
        <v>393.0</v>
      </c>
      <c r="B200" s="14" t="s">
        <v>283</v>
      </c>
      <c r="C200" s="18" t="str">
        <f t="shared" si="4"/>
        <v>((Fancy Guitar))</v>
      </c>
      <c r="D200" s="16">
        <v>12848.0</v>
      </c>
      <c r="E200" s="16">
        <v>3374.0</v>
      </c>
      <c r="F200" s="16">
        <v>879.0</v>
      </c>
      <c r="G200" s="19">
        <f>VLOOKUP(B200,'Kings Ratings'!$A$2:$B$1000,2,false)</f>
        <v>6</v>
      </c>
      <c r="H200" s="13">
        <f t="shared" si="2"/>
        <v>2</v>
      </c>
      <c r="I200" s="7">
        <f>vlookup(A200,'202405 MM (Do Not Delete)'!$A$1:$G$1000,7,false)</f>
        <v>295</v>
      </c>
      <c r="J200" s="22">
        <f t="shared" si="3"/>
        <v>8836588</v>
      </c>
      <c r="L200" s="19" t="str">
        <f>IFERROR(__xludf.DUMMYFUNCTION("if(REGEXMATCH(vlookup(B200,'Kings Ratings'!$A$2:$C$1000,3,false),""Fishing""),""Yes"","""")"),"")</f>
        <v/>
      </c>
      <c r="M200" s="19" t="str">
        <f>IFERROR(__xludf.DUMMYFUNCTION("if(REGEXMATCH(vlookup(B200,'Kings Ratings'!$A$2:$C$1000,3,false),""Crafting""),""Yes"","""")"),"Yes")</f>
        <v>Yes</v>
      </c>
      <c r="N200" s="19" t="str">
        <f>IFERROR(__xludf.DUMMYFUNCTION("if(REGEXMATCH(vlookup(B200,'Kings Ratings'!$A$2:$C$1000,3,false),""Exploring""),""Yes"","""")"),"")</f>
        <v/>
      </c>
      <c r="O200" s="19" t="str">
        <f>IFERROR(__xludf.DUMMYFUNCTION("if(REGEXMATCH(vlookup(B200,'Kings Ratings'!$A$2:$C$1000,3,false),""Farming""),""Yes"","""")"),"")</f>
        <v/>
      </c>
      <c r="P200" s="19" t="str">
        <f>IFERROR(__xludf.DUMMYFUNCTION("if(REGEXMATCH(vlookup(B200,'Kings Ratings'!$A$2:$C$1000,3,false),""Cooking""),""Yes"","""")"),"")</f>
        <v/>
      </c>
      <c r="Q200" s="19" t="str">
        <f>IFERROR(__xludf.DUMMYFUNCTION("if(REGEXMATCH(vlookup(B200,'Kings Ratings'!$A$2:$C$1000,3,false),""Event""),""Yes"","""")"),"")</f>
        <v/>
      </c>
    </row>
    <row r="201">
      <c r="A201" s="13">
        <v>147.0</v>
      </c>
      <c r="B201" s="14" t="s">
        <v>499</v>
      </c>
      <c r="C201" s="18" t="str">
        <f t="shared" si="4"/>
        <v>((Runestone 01))</v>
      </c>
      <c r="D201" s="16">
        <v>12840.0</v>
      </c>
      <c r="E201" s="16">
        <v>91.0</v>
      </c>
      <c r="F201" s="16">
        <v>0.0</v>
      </c>
      <c r="G201" s="19">
        <f>VLOOKUP(B201,'Kings Ratings'!$A$2:$B$1000,2,false)</f>
        <v>10</v>
      </c>
      <c r="H201" s="13">
        <f t="shared" si="2"/>
        <v>7</v>
      </c>
      <c r="I201" s="7" t="str">
        <f>vlookup(A201,'202405 MM (Do Not Delete)'!$A$1:$G$1000,7,false)</f>
        <v/>
      </c>
      <c r="J201" s="22">
        <f t="shared" si="3"/>
        <v>13750</v>
      </c>
      <c r="L201" s="19" t="str">
        <f>IFERROR(__xludf.DUMMYFUNCTION("if(REGEXMATCH(vlookup(B201,'Kings Ratings'!$A$2:$C$1000,3,false),""Fishing""),""Yes"","""")"),"")</f>
        <v/>
      </c>
      <c r="M201" s="19" t="str">
        <f>IFERROR(__xludf.DUMMYFUNCTION("if(REGEXMATCH(vlookup(B201,'Kings Ratings'!$A$2:$C$1000,3,false),""Crafting""),""Yes"","""")"),"")</f>
        <v/>
      </c>
      <c r="N201" s="19" t="str">
        <f>IFERROR(__xludf.DUMMYFUNCTION("if(REGEXMATCH(vlookup(B201,'Kings Ratings'!$A$2:$C$1000,3,false),""Exploring""),""Yes"","""")"),"")</f>
        <v/>
      </c>
      <c r="O201" s="19" t="str">
        <f>IFERROR(__xludf.DUMMYFUNCTION("if(REGEXMATCH(vlookup(B201,'Kings Ratings'!$A$2:$C$1000,3,false),""Farming""),""Yes"","""")"),"")</f>
        <v/>
      </c>
      <c r="P201" s="19" t="str">
        <f>IFERROR(__xludf.DUMMYFUNCTION("if(REGEXMATCH(vlookup(B201,'Kings Ratings'!$A$2:$C$1000,3,false),""Cooking""),""Yes"","""")"),"")</f>
        <v/>
      </c>
      <c r="Q201" s="19" t="str">
        <f>IFERROR(__xludf.DUMMYFUNCTION("if(REGEXMATCH(vlookup(B201,'Kings Ratings'!$A$2:$C$1000,3,false),""Event""),""Yes"","""")"),"")</f>
        <v/>
      </c>
    </row>
    <row r="202">
      <c r="A202" s="13">
        <v>299.0</v>
      </c>
      <c r="B202" s="14" t="s">
        <v>833</v>
      </c>
      <c r="C202" s="18" t="str">
        <f t="shared" si="4"/>
        <v>((Wooden Sword))</v>
      </c>
      <c r="D202" s="16">
        <v>12799.0</v>
      </c>
      <c r="E202" s="16">
        <v>8673.0</v>
      </c>
      <c r="F202" s="16">
        <v>2551.0</v>
      </c>
      <c r="G202" s="19">
        <f>VLOOKUP(B202,'Kings Ratings'!$A$2:$B$1000,2,false)</f>
        <v>1</v>
      </c>
      <c r="H202" s="13">
        <f t="shared" si="2"/>
        <v>1</v>
      </c>
      <c r="I202" s="7">
        <f>vlookup(A202,'202405 MM (Do Not Delete)'!$A$1:$G$1000,7,false)</f>
        <v>282</v>
      </c>
      <c r="J202" s="22">
        <f t="shared" si="3"/>
        <v>25609529</v>
      </c>
      <c r="L202" s="19" t="str">
        <f>IFERROR(__xludf.DUMMYFUNCTION("if(REGEXMATCH(vlookup(B202,'Kings Ratings'!$A$2:$C$1000,3,false),""Fishing""),""Yes"","""")"),"")</f>
        <v/>
      </c>
      <c r="M202" s="19" t="str">
        <f>IFERROR(__xludf.DUMMYFUNCTION("if(REGEXMATCH(vlookup(B202,'Kings Ratings'!$A$2:$C$1000,3,false),""Crafting""),""Yes"","""")"),"Yes")</f>
        <v>Yes</v>
      </c>
      <c r="N202" s="19" t="str">
        <f>IFERROR(__xludf.DUMMYFUNCTION("if(REGEXMATCH(vlookup(B202,'Kings Ratings'!$A$2:$C$1000,3,false),""Exploring""),""Yes"","""")"),"")</f>
        <v/>
      </c>
      <c r="O202" s="19" t="str">
        <f>IFERROR(__xludf.DUMMYFUNCTION("if(REGEXMATCH(vlookup(B202,'Kings Ratings'!$A$2:$C$1000,3,false),""Farming""),""Yes"","""")"),"")</f>
        <v/>
      </c>
      <c r="P202" s="19" t="str">
        <f>IFERROR(__xludf.DUMMYFUNCTION("if(REGEXMATCH(vlookup(B202,'Kings Ratings'!$A$2:$C$1000,3,false),""Cooking""),""Yes"","""")"),"")</f>
        <v/>
      </c>
      <c r="Q202" s="19" t="str">
        <f>IFERROR(__xludf.DUMMYFUNCTION("if(REGEXMATCH(vlookup(B202,'Kings Ratings'!$A$2:$C$1000,3,false),""Event""),""Yes"","""")"),"")</f>
        <v/>
      </c>
    </row>
    <row r="203">
      <c r="A203" s="13">
        <v>222.0</v>
      </c>
      <c r="B203" s="14" t="s">
        <v>621</v>
      </c>
      <c r="C203" s="18" t="str">
        <f t="shared" si="4"/>
        <v>((Runestone 12))</v>
      </c>
      <c r="D203" s="16">
        <v>12719.0</v>
      </c>
      <c r="E203" s="16">
        <v>885.0</v>
      </c>
      <c r="F203" s="16">
        <v>0.0</v>
      </c>
      <c r="G203" s="19">
        <f>VLOOKUP(B203,'Kings Ratings'!$A$2:$B$1000,2,false)</f>
        <v>10</v>
      </c>
      <c r="H203" s="13">
        <f t="shared" si="2"/>
        <v>6</v>
      </c>
      <c r="I203" s="7" t="str">
        <f>vlookup(A203,'202405 MM (Do Not Delete)'!$A$1:$G$1000,7,false)</f>
        <v/>
      </c>
      <c r="J203" s="22">
        <f t="shared" si="3"/>
        <v>21569</v>
      </c>
      <c r="L203" s="19" t="str">
        <f>IFERROR(__xludf.DUMMYFUNCTION("if(REGEXMATCH(vlookup(B203,'Kings Ratings'!$A$2:$C$1000,3,false),""Fishing""),""Yes"","""")"),"")</f>
        <v/>
      </c>
      <c r="M203" s="19" t="str">
        <f>IFERROR(__xludf.DUMMYFUNCTION("if(REGEXMATCH(vlookup(B203,'Kings Ratings'!$A$2:$C$1000,3,false),""Crafting""),""Yes"","""")"),"")</f>
        <v/>
      </c>
      <c r="N203" s="19" t="str">
        <f>IFERROR(__xludf.DUMMYFUNCTION("if(REGEXMATCH(vlookup(B203,'Kings Ratings'!$A$2:$C$1000,3,false),""Exploring""),""Yes"","""")"),"")</f>
        <v/>
      </c>
      <c r="O203" s="19" t="str">
        <f>IFERROR(__xludf.DUMMYFUNCTION("if(REGEXMATCH(vlookup(B203,'Kings Ratings'!$A$2:$C$1000,3,false),""Farming""),""Yes"","""")"),"")</f>
        <v/>
      </c>
      <c r="P203" s="19" t="str">
        <f>IFERROR(__xludf.DUMMYFUNCTION("if(REGEXMATCH(vlookup(B203,'Kings Ratings'!$A$2:$C$1000,3,false),""Cooking""),""Yes"","""")"),"")</f>
        <v/>
      </c>
      <c r="Q203" s="19" t="str">
        <f>IFERROR(__xludf.DUMMYFUNCTION("if(REGEXMATCH(vlookup(B203,'Kings Ratings'!$A$2:$C$1000,3,false),""Event""),""Yes"","""")"),"")</f>
        <v/>
      </c>
    </row>
    <row r="204">
      <c r="A204" s="13">
        <v>895.0</v>
      </c>
      <c r="B204" s="14" t="s">
        <v>98</v>
      </c>
      <c r="C204" s="18" t="str">
        <f t="shared" si="4"/>
        <v>((Blue Parchment))</v>
      </c>
      <c r="D204" s="16">
        <v>12691.0</v>
      </c>
      <c r="E204" s="16">
        <v>6472.0</v>
      </c>
      <c r="F204" s="16">
        <v>576.0</v>
      </c>
      <c r="G204" s="19">
        <f>VLOOKUP(B204,'Kings Ratings'!$A$2:$B$1000,2,false)</f>
        <v>2</v>
      </c>
      <c r="H204" s="13">
        <f t="shared" si="2"/>
        <v>2</v>
      </c>
      <c r="I204" s="7" t="str">
        <f>vlookup(A204,'202405 MM (Do Not Delete)'!$A$1:$G$1000,7,false)</f>
        <v/>
      </c>
      <c r="J204" s="22">
        <f t="shared" si="3"/>
        <v>5837411</v>
      </c>
      <c r="L204" s="19" t="str">
        <f>IFERROR(__xludf.DUMMYFUNCTION("if(REGEXMATCH(vlookup(B204,'Kings Ratings'!$A$2:$C$1000,3,false),""Fishing""),""Yes"","""")"),"")</f>
        <v/>
      </c>
      <c r="M204" s="19" t="str">
        <f>IFERROR(__xludf.DUMMYFUNCTION("if(REGEXMATCH(vlookup(B204,'Kings Ratings'!$A$2:$C$1000,3,false),""Crafting""),""Yes"","""")"),"Yes")</f>
        <v>Yes</v>
      </c>
      <c r="N204" s="19" t="str">
        <f>IFERROR(__xludf.DUMMYFUNCTION("if(REGEXMATCH(vlookup(B204,'Kings Ratings'!$A$2:$C$1000,3,false),""Exploring""),""Yes"","""")"),"")</f>
        <v/>
      </c>
      <c r="O204" s="19" t="str">
        <f>IFERROR(__xludf.DUMMYFUNCTION("if(REGEXMATCH(vlookup(B204,'Kings Ratings'!$A$2:$C$1000,3,false),""Farming""),""Yes"","""")"),"")</f>
        <v/>
      </c>
      <c r="P204" s="19" t="str">
        <f>IFERROR(__xludf.DUMMYFUNCTION("if(REGEXMATCH(vlookup(B204,'Kings Ratings'!$A$2:$C$1000,3,false),""Cooking""),""Yes"","""")"),"")</f>
        <v/>
      </c>
      <c r="Q204" s="19" t="str">
        <f>IFERROR(__xludf.DUMMYFUNCTION("if(REGEXMATCH(vlookup(B204,'Kings Ratings'!$A$2:$C$1000,3,false),""Event""),""Yes"","""")"),"")</f>
        <v/>
      </c>
    </row>
    <row r="205">
      <c r="A205" s="13">
        <v>157.0</v>
      </c>
      <c r="B205" s="14" t="s">
        <v>397</v>
      </c>
      <c r="C205" s="18" t="str">
        <f t="shared" si="4"/>
        <v>((Gold Peppers))</v>
      </c>
      <c r="D205" s="16">
        <v>12515.0</v>
      </c>
      <c r="E205" s="16">
        <v>659.0</v>
      </c>
      <c r="F205" s="16">
        <v>42.0</v>
      </c>
      <c r="G205" s="19">
        <f>VLOOKUP(B205,'Kings Ratings'!$A$2:$B$1000,2,false)</f>
        <v>10</v>
      </c>
      <c r="H205" s="13">
        <f t="shared" si="2"/>
        <v>4</v>
      </c>
      <c r="I205" s="7" t="str">
        <f>vlookup(A205,'202405 MM (Do Not Delete)'!$A$1:$G$1000,7,false)</f>
        <v/>
      </c>
      <c r="J205" s="22">
        <f t="shared" si="3"/>
        <v>439105</v>
      </c>
      <c r="L205" s="19" t="str">
        <f>IFERROR(__xludf.DUMMYFUNCTION("if(REGEXMATCH(vlookup(B205,'Kings Ratings'!$A$2:$C$1000,3,false),""Fishing""),""Yes"","""")"),"")</f>
        <v/>
      </c>
      <c r="M205" s="19" t="str">
        <f>IFERROR(__xludf.DUMMYFUNCTION("if(REGEXMATCH(vlookup(B205,'Kings Ratings'!$A$2:$C$1000,3,false),""Crafting""),""Yes"","""")"),"")</f>
        <v/>
      </c>
      <c r="N205" s="19" t="str">
        <f>IFERROR(__xludf.DUMMYFUNCTION("if(REGEXMATCH(vlookup(B205,'Kings Ratings'!$A$2:$C$1000,3,false),""Exploring""),""Yes"","""")"),"")</f>
        <v/>
      </c>
      <c r="O205" s="19" t="str">
        <f>IFERROR(__xludf.DUMMYFUNCTION("if(REGEXMATCH(vlookup(B205,'Kings Ratings'!$A$2:$C$1000,3,false),""Farming""),""Yes"","""")"),"Yes")</f>
        <v>Yes</v>
      </c>
      <c r="P205" s="19" t="str">
        <f>IFERROR(__xludf.DUMMYFUNCTION("if(REGEXMATCH(vlookup(B205,'Kings Ratings'!$A$2:$C$1000,3,false),""Cooking""),""Yes"","""")"),"")</f>
        <v/>
      </c>
      <c r="Q205" s="19" t="str">
        <f>IFERROR(__xludf.DUMMYFUNCTION("if(REGEXMATCH(vlookup(B205,'Kings Ratings'!$A$2:$C$1000,3,false),""Event""),""Yes"","""")"),"")</f>
        <v/>
      </c>
    </row>
    <row r="206">
      <c r="A206" s="13">
        <v>738.0</v>
      </c>
      <c r="B206" s="14" t="s">
        <v>835</v>
      </c>
      <c r="C206" s="18" t="str">
        <f t="shared" si="4"/>
        <v>((Wooden Table))</v>
      </c>
      <c r="D206" s="16">
        <v>12478.0</v>
      </c>
      <c r="E206" s="16">
        <v>7939.0</v>
      </c>
      <c r="F206" s="16">
        <v>3115.0</v>
      </c>
      <c r="G206" s="19">
        <f>VLOOKUP(B206,'Kings Ratings'!$A$2:$B$1000,2,false)</f>
        <v>2</v>
      </c>
      <c r="H206" s="13">
        <f t="shared" si="2"/>
        <v>1</v>
      </c>
      <c r="I206" s="7">
        <f>vlookup(A206,'202405 MM (Do Not Delete)'!$A$1:$G$1000,7,false)</f>
        <v>275</v>
      </c>
      <c r="J206" s="22">
        <f t="shared" si="3"/>
        <v>31241868</v>
      </c>
      <c r="L206" s="19" t="str">
        <f>IFERROR(__xludf.DUMMYFUNCTION("if(REGEXMATCH(vlookup(B206,'Kings Ratings'!$A$2:$C$1000,3,false),""Fishing""),""Yes"","""")"),"")</f>
        <v/>
      </c>
      <c r="M206" s="19" t="str">
        <f>IFERROR(__xludf.DUMMYFUNCTION("if(REGEXMATCH(vlookup(B206,'Kings Ratings'!$A$2:$C$1000,3,false),""Crafting""),""Yes"","""")"),"Yes")</f>
        <v>Yes</v>
      </c>
      <c r="N206" s="19" t="str">
        <f>IFERROR(__xludf.DUMMYFUNCTION("if(REGEXMATCH(vlookup(B206,'Kings Ratings'!$A$2:$C$1000,3,false),""Exploring""),""Yes"","""")"),"")</f>
        <v/>
      </c>
      <c r="O206" s="19" t="str">
        <f>IFERROR(__xludf.DUMMYFUNCTION("if(REGEXMATCH(vlookup(B206,'Kings Ratings'!$A$2:$C$1000,3,false),""Farming""),""Yes"","""")"),"")</f>
        <v/>
      </c>
      <c r="P206" s="19" t="str">
        <f>IFERROR(__xludf.DUMMYFUNCTION("if(REGEXMATCH(vlookup(B206,'Kings Ratings'!$A$2:$C$1000,3,false),""Cooking""),""Yes"","""")"),"")</f>
        <v/>
      </c>
      <c r="Q206" s="19" t="str">
        <f>IFERROR(__xludf.DUMMYFUNCTION("if(REGEXMATCH(vlookup(B206,'Kings Ratings'!$A$2:$C$1000,3,false),""Event""),""Yes"","""")"),"")</f>
        <v/>
      </c>
    </row>
    <row r="207">
      <c r="A207" s="13">
        <v>79.0</v>
      </c>
      <c r="B207" s="14" t="s">
        <v>532</v>
      </c>
      <c r="C207" s="18" t="str">
        <f t="shared" si="4"/>
        <v>((Looking Glass))</v>
      </c>
      <c r="D207" s="16">
        <v>12414.0</v>
      </c>
      <c r="E207" s="16">
        <v>7476.0</v>
      </c>
      <c r="F207" s="16">
        <v>2291.0</v>
      </c>
      <c r="G207" s="19">
        <f>VLOOKUP(B207,'Kings Ratings'!$A$2:$B$1000,2,false)</f>
        <v>2</v>
      </c>
      <c r="H207" s="13">
        <f t="shared" si="2"/>
        <v>1</v>
      </c>
      <c r="I207" s="7">
        <f>vlookup(A207,'202405 MM (Do Not Delete)'!$A$1:$G$1000,7,false)</f>
        <v>278</v>
      </c>
      <c r="J207" s="22">
        <f t="shared" si="3"/>
        <v>22997174</v>
      </c>
      <c r="L207" s="19" t="str">
        <f>IFERROR(__xludf.DUMMYFUNCTION("if(REGEXMATCH(vlookup(B207,'Kings Ratings'!$A$2:$C$1000,3,false),""Fishing""),""Yes"","""")"),"")</f>
        <v/>
      </c>
      <c r="M207" s="19" t="str">
        <f>IFERROR(__xludf.DUMMYFUNCTION("if(REGEXMATCH(vlookup(B207,'Kings Ratings'!$A$2:$C$1000,3,false),""Crafting""),""Yes"","""")"),"Yes")</f>
        <v>Yes</v>
      </c>
      <c r="N207" s="19" t="str">
        <f>IFERROR(__xludf.DUMMYFUNCTION("if(REGEXMATCH(vlookup(B207,'Kings Ratings'!$A$2:$C$1000,3,false),""Exploring""),""Yes"","""")"),"")</f>
        <v/>
      </c>
      <c r="O207" s="19" t="str">
        <f>IFERROR(__xludf.DUMMYFUNCTION("if(REGEXMATCH(vlookup(B207,'Kings Ratings'!$A$2:$C$1000,3,false),""Farming""),""Yes"","""")"),"")</f>
        <v/>
      </c>
      <c r="P207" s="19" t="str">
        <f>IFERROR(__xludf.DUMMYFUNCTION("if(REGEXMATCH(vlookup(B207,'Kings Ratings'!$A$2:$C$1000,3,false),""Cooking""),""Yes"","""")"),"")</f>
        <v/>
      </c>
      <c r="Q207" s="19" t="str">
        <f>IFERROR(__xludf.DUMMYFUNCTION("if(REGEXMATCH(vlookup(B207,'Kings Ratings'!$A$2:$C$1000,3,false),""Event""),""Yes"","""")"),"")</f>
        <v/>
      </c>
    </row>
    <row r="208">
      <c r="A208" s="13">
        <v>216.0</v>
      </c>
      <c r="B208" s="14" t="s">
        <v>545</v>
      </c>
      <c r="C208" s="18" t="str">
        <f t="shared" si="4"/>
        <v>((Magnifying Glass))</v>
      </c>
      <c r="D208" s="16">
        <v>12378.0</v>
      </c>
      <c r="E208" s="16">
        <v>7159.0</v>
      </c>
      <c r="F208" s="16">
        <v>2002.0</v>
      </c>
      <c r="G208" s="19">
        <f>VLOOKUP(B208,'Kings Ratings'!$A$2:$B$1000,2,false)</f>
        <v>2</v>
      </c>
      <c r="H208" s="13">
        <f t="shared" si="2"/>
        <v>1</v>
      </c>
      <c r="I208" s="7">
        <f>vlookup(A208,'202405 MM (Do Not Delete)'!$A$1:$G$1000,7,false)</f>
        <v>285</v>
      </c>
      <c r="J208" s="22">
        <f t="shared" si="3"/>
        <v>20103968</v>
      </c>
      <c r="L208" s="19" t="str">
        <f>IFERROR(__xludf.DUMMYFUNCTION("if(REGEXMATCH(vlookup(B208,'Kings Ratings'!$A$2:$C$1000,3,false),""Fishing""),""Yes"","""")"),"")</f>
        <v/>
      </c>
      <c r="M208" s="19" t="str">
        <f>IFERROR(__xludf.DUMMYFUNCTION("if(REGEXMATCH(vlookup(B208,'Kings Ratings'!$A$2:$C$1000,3,false),""Crafting""),""Yes"","""")"),"Yes")</f>
        <v>Yes</v>
      </c>
      <c r="N208" s="19" t="str">
        <f>IFERROR(__xludf.DUMMYFUNCTION("if(REGEXMATCH(vlookup(B208,'Kings Ratings'!$A$2:$C$1000,3,false),""Exploring""),""Yes"","""")"),"")</f>
        <v/>
      </c>
      <c r="O208" s="19" t="str">
        <f>IFERROR(__xludf.DUMMYFUNCTION("if(REGEXMATCH(vlookup(B208,'Kings Ratings'!$A$2:$C$1000,3,false),""Farming""),""Yes"","""")"),"")</f>
        <v/>
      </c>
      <c r="P208" s="19" t="str">
        <f>IFERROR(__xludf.DUMMYFUNCTION("if(REGEXMATCH(vlookup(B208,'Kings Ratings'!$A$2:$C$1000,3,false),""Cooking""),""Yes"","""")"),"")</f>
        <v/>
      </c>
      <c r="Q208" s="19" t="str">
        <f>IFERROR(__xludf.DUMMYFUNCTION("if(REGEXMATCH(vlookup(B208,'Kings Ratings'!$A$2:$C$1000,3,false),""Event""),""Yes"","""")"),"")</f>
        <v/>
      </c>
    </row>
    <row r="209">
      <c r="A209" s="13">
        <v>83.0</v>
      </c>
      <c r="B209" s="14" t="s">
        <v>640</v>
      </c>
      <c r="C209" s="18" t="str">
        <f t="shared" si="4"/>
        <v>((Purple Diary))</v>
      </c>
      <c r="D209" s="16">
        <v>12364.0</v>
      </c>
      <c r="E209" s="16">
        <v>5704.0</v>
      </c>
      <c r="F209" s="16">
        <v>504.0</v>
      </c>
      <c r="G209" s="19">
        <f>VLOOKUP(B209,'Kings Ratings'!$A$2:$B$1000,2,false)</f>
        <v>3</v>
      </c>
      <c r="H209" s="13">
        <f t="shared" si="2"/>
        <v>2</v>
      </c>
      <c r="I209" s="7" t="str">
        <f>vlookup(A209,'202405 MM (Do Not Delete)'!$A$1:$G$1000,7,false)</f>
        <v/>
      </c>
      <c r="J209" s="22">
        <f t="shared" si="3"/>
        <v>5109404</v>
      </c>
      <c r="L209" s="19" t="str">
        <f>IFERROR(__xludf.DUMMYFUNCTION("if(REGEXMATCH(vlookup(B209,'Kings Ratings'!$A$2:$C$1000,3,false),""Fishing""),""Yes"","""")"),"")</f>
        <v/>
      </c>
      <c r="M209" s="19" t="str">
        <f>IFERROR(__xludf.DUMMYFUNCTION("if(REGEXMATCH(vlookup(B209,'Kings Ratings'!$A$2:$C$1000,3,false),""Crafting""),""Yes"","""")"),"Yes")</f>
        <v>Yes</v>
      </c>
      <c r="N209" s="19" t="str">
        <f>IFERROR(__xludf.DUMMYFUNCTION("if(REGEXMATCH(vlookup(B209,'Kings Ratings'!$A$2:$C$1000,3,false),""Exploring""),""Yes"","""")"),"")</f>
        <v/>
      </c>
      <c r="O209" s="19" t="str">
        <f>IFERROR(__xludf.DUMMYFUNCTION("if(REGEXMATCH(vlookup(B209,'Kings Ratings'!$A$2:$C$1000,3,false),""Farming""),""Yes"","""")"),"")</f>
        <v/>
      </c>
      <c r="P209" s="19" t="str">
        <f>IFERROR(__xludf.DUMMYFUNCTION("if(REGEXMATCH(vlookup(B209,'Kings Ratings'!$A$2:$C$1000,3,false),""Cooking""),""Yes"","""")"),"")</f>
        <v/>
      </c>
      <c r="Q209" s="19" t="str">
        <f>IFERROR(__xludf.DUMMYFUNCTION("if(REGEXMATCH(vlookup(B209,'Kings Ratings'!$A$2:$C$1000,3,false),""Event""),""Yes"","""")"),"")</f>
        <v/>
      </c>
    </row>
    <row r="210">
      <c r="A210" s="13">
        <v>227.0</v>
      </c>
      <c r="B210" s="14" t="s">
        <v>570</v>
      </c>
      <c r="C210" s="18" t="str">
        <f t="shared" si="4"/>
        <v>((Runestone 17))</v>
      </c>
      <c r="D210" s="16">
        <v>12344.0</v>
      </c>
      <c r="E210" s="16">
        <v>267.0</v>
      </c>
      <c r="F210" s="16">
        <v>0.0</v>
      </c>
      <c r="G210" s="19">
        <f>VLOOKUP(B210,'Kings Ratings'!$A$2:$B$1000,2,false)</f>
        <v>10</v>
      </c>
      <c r="H210" s="13">
        <f t="shared" si="2"/>
        <v>7</v>
      </c>
      <c r="I210" s="7" t="str">
        <f>vlookup(A210,'202405 MM (Do Not Delete)'!$A$1:$G$1000,7,false)</f>
        <v/>
      </c>
      <c r="J210" s="22">
        <f t="shared" si="3"/>
        <v>15014</v>
      </c>
      <c r="L210" s="19" t="str">
        <f>IFERROR(__xludf.DUMMYFUNCTION("if(REGEXMATCH(vlookup(B210,'Kings Ratings'!$A$2:$C$1000,3,false),""Fishing""),""Yes"","""")"),"")</f>
        <v/>
      </c>
      <c r="M210" s="19" t="str">
        <f>IFERROR(__xludf.DUMMYFUNCTION("if(REGEXMATCH(vlookup(B210,'Kings Ratings'!$A$2:$C$1000,3,false),""Crafting""),""Yes"","""")"),"")</f>
        <v/>
      </c>
      <c r="N210" s="19" t="str">
        <f>IFERROR(__xludf.DUMMYFUNCTION("if(REGEXMATCH(vlookup(B210,'Kings Ratings'!$A$2:$C$1000,3,false),""Exploring""),""Yes"","""")"),"")</f>
        <v/>
      </c>
      <c r="O210" s="19" t="str">
        <f>IFERROR(__xludf.DUMMYFUNCTION("if(REGEXMATCH(vlookup(B210,'Kings Ratings'!$A$2:$C$1000,3,false),""Farming""),""Yes"","""")"),"")</f>
        <v/>
      </c>
      <c r="P210" s="19" t="str">
        <f>IFERROR(__xludf.DUMMYFUNCTION("if(REGEXMATCH(vlookup(B210,'Kings Ratings'!$A$2:$C$1000,3,false),""Cooking""),""Yes"","""")"),"")</f>
        <v/>
      </c>
      <c r="Q210" s="19" t="str">
        <f>IFERROR(__xludf.DUMMYFUNCTION("if(REGEXMATCH(vlookup(B210,'Kings Ratings'!$A$2:$C$1000,3,false),""Event""),""Yes"","""")"),"")</f>
        <v/>
      </c>
    </row>
    <row r="211">
      <c r="A211" s="13">
        <v>154.0</v>
      </c>
      <c r="B211" s="14" t="s">
        <v>522</v>
      </c>
      <c r="C211" s="18" t="str">
        <f t="shared" si="4"/>
        <v>((Runestone 08))</v>
      </c>
      <c r="D211" s="16">
        <v>12329.0</v>
      </c>
      <c r="E211" s="16">
        <v>103.0</v>
      </c>
      <c r="F211" s="16">
        <v>0.0</v>
      </c>
      <c r="G211" s="19">
        <f>VLOOKUP(B211,'Kings Ratings'!$A$2:$B$1000,2,false)</f>
        <v>10</v>
      </c>
      <c r="H211" s="13">
        <f t="shared" si="2"/>
        <v>7</v>
      </c>
      <c r="I211" s="7" t="str">
        <f>vlookup(A211,'202405 MM (Do Not Delete)'!$A$1:$G$1000,7,false)</f>
        <v/>
      </c>
      <c r="J211" s="22">
        <f t="shared" si="3"/>
        <v>13359</v>
      </c>
      <c r="L211" s="19" t="str">
        <f>IFERROR(__xludf.DUMMYFUNCTION("if(REGEXMATCH(vlookup(B211,'Kings Ratings'!$A$2:$C$1000,3,false),""Fishing""),""Yes"","""")"),"")</f>
        <v/>
      </c>
      <c r="M211" s="19" t="str">
        <f>IFERROR(__xludf.DUMMYFUNCTION("if(REGEXMATCH(vlookup(B211,'Kings Ratings'!$A$2:$C$1000,3,false),""Crafting""),""Yes"","""")"),"")</f>
        <v/>
      </c>
      <c r="N211" s="19" t="str">
        <f>IFERROR(__xludf.DUMMYFUNCTION("if(REGEXMATCH(vlookup(B211,'Kings Ratings'!$A$2:$C$1000,3,false),""Exploring""),""Yes"","""")"),"")</f>
        <v/>
      </c>
      <c r="O211" s="19" t="str">
        <f>IFERROR(__xludf.DUMMYFUNCTION("if(REGEXMATCH(vlookup(B211,'Kings Ratings'!$A$2:$C$1000,3,false),""Farming""),""Yes"","""")"),"")</f>
        <v/>
      </c>
      <c r="P211" s="19" t="str">
        <f>IFERROR(__xludf.DUMMYFUNCTION("if(REGEXMATCH(vlookup(B211,'Kings Ratings'!$A$2:$C$1000,3,false),""Cooking""),""Yes"","""")"),"")</f>
        <v/>
      </c>
      <c r="Q211" s="19" t="str">
        <f>IFERROR(__xludf.DUMMYFUNCTION("if(REGEXMATCH(vlookup(B211,'Kings Ratings'!$A$2:$C$1000,3,false),""Event""),""Yes"","""")"),"")</f>
        <v/>
      </c>
    </row>
    <row r="212">
      <c r="A212" s="13">
        <v>155.0</v>
      </c>
      <c r="B212" s="14" t="s">
        <v>560</v>
      </c>
      <c r="C212" s="18" t="str">
        <f t="shared" si="4"/>
        <v>((Runestone 09))</v>
      </c>
      <c r="D212" s="16">
        <v>12325.0</v>
      </c>
      <c r="E212" s="16">
        <v>240.0</v>
      </c>
      <c r="F212" s="16">
        <v>0.0</v>
      </c>
      <c r="G212" s="19">
        <f>VLOOKUP(B212,'Kings Ratings'!$A$2:$B$1000,2,false)</f>
        <v>10</v>
      </c>
      <c r="H212" s="13">
        <f t="shared" si="2"/>
        <v>7</v>
      </c>
      <c r="I212" s="7" t="str">
        <f>vlookup(A212,'202405 MM (Do Not Delete)'!$A$1:$G$1000,7,false)</f>
        <v/>
      </c>
      <c r="J212" s="22">
        <f t="shared" si="3"/>
        <v>14725</v>
      </c>
      <c r="L212" s="19" t="str">
        <f>IFERROR(__xludf.DUMMYFUNCTION("if(REGEXMATCH(vlookup(B212,'Kings Ratings'!$A$2:$C$1000,3,false),""Fishing""),""Yes"","""")"),"")</f>
        <v/>
      </c>
      <c r="M212" s="19" t="str">
        <f>IFERROR(__xludf.DUMMYFUNCTION("if(REGEXMATCH(vlookup(B212,'Kings Ratings'!$A$2:$C$1000,3,false),""Crafting""),""Yes"","""")"),"")</f>
        <v/>
      </c>
      <c r="N212" s="19" t="str">
        <f>IFERROR(__xludf.DUMMYFUNCTION("if(REGEXMATCH(vlookup(B212,'Kings Ratings'!$A$2:$C$1000,3,false),""Exploring""),""Yes"","""")"),"")</f>
        <v/>
      </c>
      <c r="O212" s="19" t="str">
        <f>IFERROR(__xludf.DUMMYFUNCTION("if(REGEXMATCH(vlookup(B212,'Kings Ratings'!$A$2:$C$1000,3,false),""Farming""),""Yes"","""")"),"")</f>
        <v/>
      </c>
      <c r="P212" s="19" t="str">
        <f>IFERROR(__xludf.DUMMYFUNCTION("if(REGEXMATCH(vlookup(B212,'Kings Ratings'!$A$2:$C$1000,3,false),""Cooking""),""Yes"","""")"),"")</f>
        <v/>
      </c>
      <c r="Q212" s="19" t="str">
        <f>IFERROR(__xludf.DUMMYFUNCTION("if(REGEXMATCH(vlookup(B212,'Kings Ratings'!$A$2:$C$1000,3,false),""Event""),""Yes"","""")"),"")</f>
        <v/>
      </c>
    </row>
    <row r="213">
      <c r="A213" s="13">
        <v>153.0</v>
      </c>
      <c r="B213" s="14" t="s">
        <v>360</v>
      </c>
      <c r="C213" s="18" t="str">
        <f t="shared" si="4"/>
        <v>((Runestone 07))</v>
      </c>
      <c r="D213" s="16">
        <v>12230.0</v>
      </c>
      <c r="E213" s="16">
        <v>18.0</v>
      </c>
      <c r="F213" s="16">
        <v>0.0</v>
      </c>
      <c r="G213" s="19">
        <f>VLOOKUP(B213,'Kings Ratings'!$A$2:$B$1000,2,false)</f>
        <v>10</v>
      </c>
      <c r="H213" s="13">
        <f t="shared" si="2"/>
        <v>7</v>
      </c>
      <c r="I213" s="7" t="str">
        <f>vlookup(A213,'202405 MM (Do Not Delete)'!$A$1:$G$1000,7,false)</f>
        <v/>
      </c>
      <c r="J213" s="22">
        <f t="shared" si="3"/>
        <v>12410</v>
      </c>
      <c r="L213" s="19" t="str">
        <f>IFERROR(__xludf.DUMMYFUNCTION("if(REGEXMATCH(vlookup(B213,'Kings Ratings'!$A$2:$C$1000,3,false),""Fishing""),""Yes"","""")"),"")</f>
        <v/>
      </c>
      <c r="M213" s="19" t="str">
        <f>IFERROR(__xludf.DUMMYFUNCTION("if(REGEXMATCH(vlookup(B213,'Kings Ratings'!$A$2:$C$1000,3,false),""Crafting""),""Yes"","""")"),"")</f>
        <v/>
      </c>
      <c r="N213" s="19" t="str">
        <f>IFERROR(__xludf.DUMMYFUNCTION("if(REGEXMATCH(vlookup(B213,'Kings Ratings'!$A$2:$C$1000,3,false),""Exploring""),""Yes"","""")"),"")</f>
        <v/>
      </c>
      <c r="O213" s="19" t="str">
        <f>IFERROR(__xludf.DUMMYFUNCTION("if(REGEXMATCH(vlookup(B213,'Kings Ratings'!$A$2:$C$1000,3,false),""Farming""),""Yes"","""")"),"")</f>
        <v/>
      </c>
      <c r="P213" s="19" t="str">
        <f>IFERROR(__xludf.DUMMYFUNCTION("if(REGEXMATCH(vlookup(B213,'Kings Ratings'!$A$2:$C$1000,3,false),""Cooking""),""Yes"","""")"),"")</f>
        <v/>
      </c>
      <c r="Q213" s="19" t="str">
        <f>IFERROR(__xludf.DUMMYFUNCTION("if(REGEXMATCH(vlookup(B213,'Kings Ratings'!$A$2:$C$1000,3,false),""Event""),""Yes"","""")"),"")</f>
        <v/>
      </c>
    </row>
    <row r="214">
      <c r="A214" s="13">
        <v>159.0</v>
      </c>
      <c r="B214" s="14" t="s">
        <v>376</v>
      </c>
      <c r="C214" s="18" t="str">
        <f t="shared" si="4"/>
        <v>((Gold Carrot))</v>
      </c>
      <c r="D214" s="16">
        <v>12114.0</v>
      </c>
      <c r="E214" s="16">
        <v>475.0</v>
      </c>
      <c r="F214" s="16">
        <v>26.0</v>
      </c>
      <c r="G214" s="19">
        <f>VLOOKUP(B214,'Kings Ratings'!$A$2:$B$1000,2,false)</f>
        <v>10</v>
      </c>
      <c r="H214" s="13">
        <f t="shared" si="2"/>
        <v>4</v>
      </c>
      <c r="I214" s="7" t="str">
        <f>vlookup(A214,'202405 MM (Do Not Delete)'!$A$1:$G$1000,7,false)</f>
        <v/>
      </c>
      <c r="J214" s="22">
        <f t="shared" si="3"/>
        <v>276864</v>
      </c>
      <c r="L214" s="19" t="str">
        <f>IFERROR(__xludf.DUMMYFUNCTION("if(REGEXMATCH(vlookup(B214,'Kings Ratings'!$A$2:$C$1000,3,false),""Fishing""),""Yes"","""")"),"")</f>
        <v/>
      </c>
      <c r="M214" s="19" t="str">
        <f>IFERROR(__xludf.DUMMYFUNCTION("if(REGEXMATCH(vlookup(B214,'Kings Ratings'!$A$2:$C$1000,3,false),""Crafting""),""Yes"","""")"),"")</f>
        <v/>
      </c>
      <c r="N214" s="19" t="str">
        <f>IFERROR(__xludf.DUMMYFUNCTION("if(REGEXMATCH(vlookup(B214,'Kings Ratings'!$A$2:$C$1000,3,false),""Exploring""),""Yes"","""")"),"")</f>
        <v/>
      </c>
      <c r="O214" s="19" t="str">
        <f>IFERROR(__xludf.DUMMYFUNCTION("if(REGEXMATCH(vlookup(B214,'Kings Ratings'!$A$2:$C$1000,3,false),""Farming""),""Yes"","""")"),"Yes")</f>
        <v>Yes</v>
      </c>
      <c r="P214" s="19" t="str">
        <f>IFERROR(__xludf.DUMMYFUNCTION("if(REGEXMATCH(vlookup(B214,'Kings Ratings'!$A$2:$C$1000,3,false),""Cooking""),""Yes"","""")"),"")</f>
        <v/>
      </c>
      <c r="Q214" s="19" t="str">
        <f>IFERROR(__xludf.DUMMYFUNCTION("if(REGEXMATCH(vlookup(B214,'Kings Ratings'!$A$2:$C$1000,3,false),""Event""),""Yes"","""")"),"")</f>
        <v/>
      </c>
    </row>
    <row r="215">
      <c r="A215" s="13">
        <v>31.0</v>
      </c>
      <c r="B215" s="14" t="s">
        <v>650</v>
      </c>
      <c r="C215" s="18" t="str">
        <f t="shared" si="4"/>
        <v>((Radish))</v>
      </c>
      <c r="D215" s="16">
        <v>12111.0</v>
      </c>
      <c r="E215" s="16">
        <v>1626.0</v>
      </c>
      <c r="F215" s="16">
        <v>17.0</v>
      </c>
      <c r="G215" s="19">
        <f>VLOOKUP(B215,'Kings Ratings'!$A$2:$B$1000,2,false)</f>
        <v>8</v>
      </c>
      <c r="H215" s="13">
        <f t="shared" si="2"/>
        <v>5</v>
      </c>
      <c r="I215" s="7" t="str">
        <f>vlookup(A215,'202405 MM (Do Not Delete)'!$A$1:$G$1000,7,false)</f>
        <v/>
      </c>
      <c r="J215" s="22">
        <f t="shared" si="3"/>
        <v>198371</v>
      </c>
      <c r="L215" s="19" t="str">
        <f>IFERROR(__xludf.DUMMYFUNCTION("if(REGEXMATCH(vlookup(B215,'Kings Ratings'!$A$2:$C$1000,3,false),""Fishing""),""Yes"","""")"),"")</f>
        <v/>
      </c>
      <c r="M215" s="19" t="str">
        <f>IFERROR(__xludf.DUMMYFUNCTION("if(REGEXMATCH(vlookup(B215,'Kings Ratings'!$A$2:$C$1000,3,false),""Crafting""),""Yes"","""")"),"")</f>
        <v/>
      </c>
      <c r="N215" s="19" t="str">
        <f>IFERROR(__xludf.DUMMYFUNCTION("if(REGEXMATCH(vlookup(B215,'Kings Ratings'!$A$2:$C$1000,3,false),""Exploring""),""Yes"","""")"),"")</f>
        <v/>
      </c>
      <c r="O215" s="19" t="str">
        <f>IFERROR(__xludf.DUMMYFUNCTION("if(REGEXMATCH(vlookup(B215,'Kings Ratings'!$A$2:$C$1000,3,false),""Farming""),""Yes"","""")"),"Yes")</f>
        <v>Yes</v>
      </c>
      <c r="P215" s="19" t="str">
        <f>IFERROR(__xludf.DUMMYFUNCTION("if(REGEXMATCH(vlookup(B215,'Kings Ratings'!$A$2:$C$1000,3,false),""Cooking""),""Yes"","""")"),"")</f>
        <v/>
      </c>
      <c r="Q215" s="19" t="str">
        <f>IFERROR(__xludf.DUMMYFUNCTION("if(REGEXMATCH(vlookup(B215,'Kings Ratings'!$A$2:$C$1000,3,false),""Event""),""Yes"","""")"),"")</f>
        <v/>
      </c>
    </row>
    <row r="216">
      <c r="A216" s="13">
        <v>166.0</v>
      </c>
      <c r="B216" s="14" t="s">
        <v>514</v>
      </c>
      <c r="C216" s="18" t="str">
        <f t="shared" si="4"/>
        <v>((Leather Bag))</v>
      </c>
      <c r="D216" s="16">
        <v>12085.0</v>
      </c>
      <c r="E216" s="16">
        <v>4875.0</v>
      </c>
      <c r="F216" s="16">
        <v>716.0</v>
      </c>
      <c r="G216" s="19">
        <f>VLOOKUP(B216,'Kings Ratings'!$A$2:$B$1000,2,false)</f>
        <v>2</v>
      </c>
      <c r="H216" s="13">
        <f t="shared" si="2"/>
        <v>2</v>
      </c>
      <c r="I216" s="7">
        <f>vlookup(A216,'202405 MM (Do Not Delete)'!$A$1:$G$1000,7,false)</f>
        <v>296</v>
      </c>
      <c r="J216" s="22">
        <f t="shared" si="3"/>
        <v>7220835</v>
      </c>
      <c r="L216" s="19" t="str">
        <f>IFERROR(__xludf.DUMMYFUNCTION("if(REGEXMATCH(vlookup(B216,'Kings Ratings'!$A$2:$C$1000,3,false),""Fishing""),""Yes"","""")"),"")</f>
        <v/>
      </c>
      <c r="M216" s="19" t="str">
        <f>IFERROR(__xludf.DUMMYFUNCTION("if(REGEXMATCH(vlookup(B216,'Kings Ratings'!$A$2:$C$1000,3,false),""Crafting""),""Yes"","""")"),"Yes")</f>
        <v>Yes</v>
      </c>
      <c r="N216" s="19" t="str">
        <f>IFERROR(__xludf.DUMMYFUNCTION("if(REGEXMATCH(vlookup(B216,'Kings Ratings'!$A$2:$C$1000,3,false),""Exploring""),""Yes"","""")"),"")</f>
        <v/>
      </c>
      <c r="O216" s="19" t="str">
        <f>IFERROR(__xludf.DUMMYFUNCTION("if(REGEXMATCH(vlookup(B216,'Kings Ratings'!$A$2:$C$1000,3,false),""Farming""),""Yes"","""")"),"")</f>
        <v/>
      </c>
      <c r="P216" s="19" t="str">
        <f>IFERROR(__xludf.DUMMYFUNCTION("if(REGEXMATCH(vlookup(B216,'Kings Ratings'!$A$2:$C$1000,3,false),""Cooking""),""Yes"","""")"),"")</f>
        <v/>
      </c>
      <c r="Q216" s="19" t="str">
        <f>IFERROR(__xludf.DUMMYFUNCTION("if(REGEXMATCH(vlookup(B216,'Kings Ratings'!$A$2:$C$1000,3,false),""Event""),""Yes"","""")"),"")</f>
        <v/>
      </c>
    </row>
    <row r="217">
      <c r="A217" s="13">
        <v>262.0</v>
      </c>
      <c r="B217" s="14" t="s">
        <v>387</v>
      </c>
      <c r="C217" s="18" t="str">
        <f t="shared" si="4"/>
        <v>((Gold Eggplant))</v>
      </c>
      <c r="D217" s="16">
        <v>12018.0</v>
      </c>
      <c r="E217" s="16">
        <v>306.0</v>
      </c>
      <c r="F217" s="16">
        <v>9.0</v>
      </c>
      <c r="G217" s="19">
        <f>VLOOKUP(B217,'Kings Ratings'!$A$2:$B$1000,2,false)</f>
        <v>10</v>
      </c>
      <c r="H217" s="13">
        <f t="shared" si="2"/>
        <v>5</v>
      </c>
      <c r="I217" s="7" t="str">
        <f>vlookup(A217,'202405 MM (Do Not Delete)'!$A$1:$G$1000,7,false)</f>
        <v/>
      </c>
      <c r="J217" s="22">
        <f t="shared" si="3"/>
        <v>105078</v>
      </c>
      <c r="L217" s="19" t="str">
        <f>IFERROR(__xludf.DUMMYFUNCTION("if(REGEXMATCH(vlookup(B217,'Kings Ratings'!$A$2:$C$1000,3,false),""Fishing""),""Yes"","""")"),"")</f>
        <v/>
      </c>
      <c r="M217" s="19" t="str">
        <f>IFERROR(__xludf.DUMMYFUNCTION("if(REGEXMATCH(vlookup(B217,'Kings Ratings'!$A$2:$C$1000,3,false),""Crafting""),""Yes"","""")"),"")</f>
        <v/>
      </c>
      <c r="N217" s="19" t="str">
        <f>IFERROR(__xludf.DUMMYFUNCTION("if(REGEXMATCH(vlookup(B217,'Kings Ratings'!$A$2:$C$1000,3,false),""Exploring""),""Yes"","""")"),"")</f>
        <v/>
      </c>
      <c r="O217" s="19" t="str">
        <f>IFERROR(__xludf.DUMMYFUNCTION("if(REGEXMATCH(vlookup(B217,'Kings Ratings'!$A$2:$C$1000,3,false),""Farming""),""Yes"","""")"),"Yes")</f>
        <v>Yes</v>
      </c>
      <c r="P217" s="19" t="str">
        <f>IFERROR(__xludf.DUMMYFUNCTION("if(REGEXMATCH(vlookup(B217,'Kings Ratings'!$A$2:$C$1000,3,false),""Cooking""),""Yes"","""")"),"")</f>
        <v/>
      </c>
      <c r="Q217" s="19" t="str">
        <f>IFERROR(__xludf.DUMMYFUNCTION("if(REGEXMATCH(vlookup(B217,'Kings Ratings'!$A$2:$C$1000,3,false),""Event""),""Yes"","""")"),"")</f>
        <v/>
      </c>
    </row>
    <row r="218">
      <c r="A218" s="13">
        <v>679.0</v>
      </c>
      <c r="B218" s="14" t="s">
        <v>738</v>
      </c>
      <c r="C218" s="18" t="str">
        <f t="shared" si="4"/>
        <v>((Spool of Copper))</v>
      </c>
      <c r="D218" s="16">
        <v>12006.0</v>
      </c>
      <c r="E218" s="16">
        <v>1038.0</v>
      </c>
      <c r="F218" s="16">
        <v>2.0</v>
      </c>
      <c r="G218" s="19">
        <f>VLOOKUP(B218,'Kings Ratings'!$A$2:$B$1000,2,false)</f>
        <v>10</v>
      </c>
      <c r="H218" s="13">
        <f t="shared" si="2"/>
        <v>6</v>
      </c>
      <c r="I218" s="7">
        <f>vlookup(A218,'202405 MM (Do Not Delete)'!$A$1:$G$1000,7,false)</f>
        <v>324</v>
      </c>
      <c r="J218" s="22">
        <f t="shared" si="3"/>
        <v>42386</v>
      </c>
      <c r="L218" s="19" t="str">
        <f>IFERROR(__xludf.DUMMYFUNCTION("if(REGEXMATCH(vlookup(B218,'Kings Ratings'!$A$2:$C$1000,3,false),""Fishing""),""Yes"","""")"),"")</f>
        <v/>
      </c>
      <c r="M218" s="19" t="str">
        <f>IFERROR(__xludf.DUMMYFUNCTION("if(REGEXMATCH(vlookup(B218,'Kings Ratings'!$A$2:$C$1000,3,false),""Crafting""),""Yes"","""")"),"Yes")</f>
        <v>Yes</v>
      </c>
      <c r="N218" s="19" t="str">
        <f>IFERROR(__xludf.DUMMYFUNCTION("if(REGEXMATCH(vlookup(B218,'Kings Ratings'!$A$2:$C$1000,3,false),""Exploring""),""Yes"","""")"),"")</f>
        <v/>
      </c>
      <c r="O218" s="19" t="str">
        <f>IFERROR(__xludf.DUMMYFUNCTION("if(REGEXMATCH(vlookup(B218,'Kings Ratings'!$A$2:$C$1000,3,false),""Farming""),""Yes"","""")"),"")</f>
        <v/>
      </c>
      <c r="P218" s="19" t="str">
        <f>IFERROR(__xludf.DUMMYFUNCTION("if(REGEXMATCH(vlookup(B218,'Kings Ratings'!$A$2:$C$1000,3,false),""Cooking""),""Yes"","""")"),"")</f>
        <v/>
      </c>
      <c r="Q218" s="19" t="str">
        <f>IFERROR(__xludf.DUMMYFUNCTION("if(REGEXMATCH(vlookup(B218,'Kings Ratings'!$A$2:$C$1000,3,false),""Event""),""Yes"","""")"),"")</f>
        <v/>
      </c>
    </row>
    <row r="219">
      <c r="A219" s="13">
        <v>225.0</v>
      </c>
      <c r="B219" s="14" t="s">
        <v>425</v>
      </c>
      <c r="C219" s="18" t="str">
        <f t="shared" si="4"/>
        <v>((Runestone 15))</v>
      </c>
      <c r="D219" s="16">
        <v>11914.0</v>
      </c>
      <c r="E219" s="16">
        <v>41.0</v>
      </c>
      <c r="F219" s="16">
        <v>0.0</v>
      </c>
      <c r="G219" s="19">
        <f>VLOOKUP(B219,'Kings Ratings'!$A$2:$B$1000,2,false)</f>
        <v>10</v>
      </c>
      <c r="H219" s="13">
        <f t="shared" si="2"/>
        <v>7</v>
      </c>
      <c r="I219" s="7" t="str">
        <f>vlookup(A219,'202405 MM (Do Not Delete)'!$A$1:$G$1000,7,false)</f>
        <v/>
      </c>
      <c r="J219" s="22">
        <f t="shared" si="3"/>
        <v>12324</v>
      </c>
      <c r="L219" s="19" t="str">
        <f>IFERROR(__xludf.DUMMYFUNCTION("if(REGEXMATCH(vlookup(B219,'Kings Ratings'!$A$2:$C$1000,3,false),""Fishing""),""Yes"","""")"),"")</f>
        <v/>
      </c>
      <c r="M219" s="19" t="str">
        <f>IFERROR(__xludf.DUMMYFUNCTION("if(REGEXMATCH(vlookup(B219,'Kings Ratings'!$A$2:$C$1000,3,false),""Crafting""),""Yes"","""")"),"")</f>
        <v/>
      </c>
      <c r="N219" s="19" t="str">
        <f>IFERROR(__xludf.DUMMYFUNCTION("if(REGEXMATCH(vlookup(B219,'Kings Ratings'!$A$2:$C$1000,3,false),""Exploring""),""Yes"","""")"),"")</f>
        <v/>
      </c>
      <c r="O219" s="19" t="str">
        <f>IFERROR(__xludf.DUMMYFUNCTION("if(REGEXMATCH(vlookup(B219,'Kings Ratings'!$A$2:$C$1000,3,false),""Farming""),""Yes"","""")"),"")</f>
        <v/>
      </c>
      <c r="P219" s="19" t="str">
        <f>IFERROR(__xludf.DUMMYFUNCTION("if(REGEXMATCH(vlookup(B219,'Kings Ratings'!$A$2:$C$1000,3,false),""Cooking""),""Yes"","""")"),"")</f>
        <v/>
      </c>
      <c r="Q219" s="19" t="str">
        <f>IFERROR(__xludf.DUMMYFUNCTION("if(REGEXMATCH(vlookup(B219,'Kings Ratings'!$A$2:$C$1000,3,false),""Event""),""Yes"","""")"),"")</f>
        <v/>
      </c>
    </row>
    <row r="220">
      <c r="A220" s="13">
        <v>378.0</v>
      </c>
      <c r="B220" s="14" t="s">
        <v>804</v>
      </c>
      <c r="C220" s="18" t="str">
        <f t="shared" si="4"/>
        <v>((Water Lily))</v>
      </c>
      <c r="D220" s="16">
        <v>11912.0</v>
      </c>
      <c r="E220" s="16">
        <v>3875.0</v>
      </c>
      <c r="F220" s="16">
        <v>858.0</v>
      </c>
      <c r="G220" s="19">
        <f>VLOOKUP(B220,'Kings Ratings'!$A$2:$B$1000,2,false)</f>
        <v>10</v>
      </c>
      <c r="H220" s="13">
        <f t="shared" si="2"/>
        <v>2</v>
      </c>
      <c r="I220" s="7">
        <f>vlookup(A220,'202405 MM (Do Not Delete)'!$A$1:$G$1000,7,false)</f>
        <v>300</v>
      </c>
      <c r="J220" s="22">
        <f t="shared" si="3"/>
        <v>8630662</v>
      </c>
      <c r="L220" s="19" t="str">
        <f>IFERROR(__xludf.DUMMYFUNCTION("if(REGEXMATCH(vlookup(B220,'Kings Ratings'!$A$2:$C$1000,3,false),""Fishing""),""Yes"","""")"),"Yes")</f>
        <v>Yes</v>
      </c>
      <c r="M220" s="19" t="str">
        <f>IFERROR(__xludf.DUMMYFUNCTION("if(REGEXMATCH(vlookup(B220,'Kings Ratings'!$A$2:$C$1000,3,false),""Crafting""),""Yes"","""")"),"")</f>
        <v/>
      </c>
      <c r="N220" s="19" t="str">
        <f>IFERROR(__xludf.DUMMYFUNCTION("if(REGEXMATCH(vlookup(B220,'Kings Ratings'!$A$2:$C$1000,3,false),""Exploring""),""Yes"","""")"),"")</f>
        <v/>
      </c>
      <c r="O220" s="19" t="str">
        <f>IFERROR(__xludf.DUMMYFUNCTION("if(REGEXMATCH(vlookup(B220,'Kings Ratings'!$A$2:$C$1000,3,false),""Farming""),""Yes"","""")"),"")</f>
        <v/>
      </c>
      <c r="P220" s="19" t="str">
        <f>IFERROR(__xludf.DUMMYFUNCTION("if(REGEXMATCH(vlookup(B220,'Kings Ratings'!$A$2:$C$1000,3,false),""Cooking""),""Yes"","""")"),"")</f>
        <v/>
      </c>
      <c r="Q220" s="19" t="str">
        <f>IFERROR(__xludf.DUMMYFUNCTION("if(REGEXMATCH(vlookup(B220,'Kings Ratings'!$A$2:$C$1000,3,false),""Event""),""Yes"","""")"),"")</f>
        <v/>
      </c>
    </row>
    <row r="221">
      <c r="A221" s="13">
        <v>223.0</v>
      </c>
      <c r="B221" s="14" t="s">
        <v>544</v>
      </c>
      <c r="C221" s="18" t="str">
        <f t="shared" si="4"/>
        <v>((Runestone 13))</v>
      </c>
      <c r="D221" s="16">
        <v>11870.0</v>
      </c>
      <c r="E221" s="16">
        <v>118.0</v>
      </c>
      <c r="F221" s="16">
        <v>0.0</v>
      </c>
      <c r="G221" s="19">
        <f>VLOOKUP(B221,'Kings Ratings'!$A$2:$B$1000,2,false)</f>
        <v>10</v>
      </c>
      <c r="H221" s="13">
        <f t="shared" si="2"/>
        <v>7</v>
      </c>
      <c r="I221" s="7" t="str">
        <f>vlookup(A221,'202405 MM (Do Not Delete)'!$A$1:$G$1000,7,false)</f>
        <v/>
      </c>
      <c r="J221" s="22">
        <f t="shared" si="3"/>
        <v>13050</v>
      </c>
      <c r="L221" s="19" t="str">
        <f>IFERROR(__xludf.DUMMYFUNCTION("if(REGEXMATCH(vlookup(B221,'Kings Ratings'!$A$2:$C$1000,3,false),""Fishing""),""Yes"","""")"),"")</f>
        <v/>
      </c>
      <c r="M221" s="19" t="str">
        <f>IFERROR(__xludf.DUMMYFUNCTION("if(REGEXMATCH(vlookup(B221,'Kings Ratings'!$A$2:$C$1000,3,false),""Crafting""),""Yes"","""")"),"")</f>
        <v/>
      </c>
      <c r="N221" s="19" t="str">
        <f>IFERROR(__xludf.DUMMYFUNCTION("if(REGEXMATCH(vlookup(B221,'Kings Ratings'!$A$2:$C$1000,3,false),""Exploring""),""Yes"","""")"),"")</f>
        <v/>
      </c>
      <c r="O221" s="19" t="str">
        <f>IFERROR(__xludf.DUMMYFUNCTION("if(REGEXMATCH(vlookup(B221,'Kings Ratings'!$A$2:$C$1000,3,false),""Farming""),""Yes"","""")"),"")</f>
        <v/>
      </c>
      <c r="P221" s="19" t="str">
        <f>IFERROR(__xludf.DUMMYFUNCTION("if(REGEXMATCH(vlookup(B221,'Kings Ratings'!$A$2:$C$1000,3,false),""Cooking""),""Yes"","""")"),"")</f>
        <v/>
      </c>
      <c r="Q221" s="19" t="str">
        <f>IFERROR(__xludf.DUMMYFUNCTION("if(REGEXMATCH(vlookup(B221,'Kings Ratings'!$A$2:$C$1000,3,false),""Event""),""Yes"","""")"),"")</f>
        <v/>
      </c>
    </row>
    <row r="222">
      <c r="A222" s="13">
        <v>224.0</v>
      </c>
      <c r="B222" s="14" t="s">
        <v>517</v>
      </c>
      <c r="C222" s="18" t="str">
        <f t="shared" si="4"/>
        <v>((Runestone 14))</v>
      </c>
      <c r="D222" s="16">
        <v>11791.0</v>
      </c>
      <c r="E222" s="16">
        <v>102.0</v>
      </c>
      <c r="F222" s="16">
        <v>0.0</v>
      </c>
      <c r="G222" s="19">
        <f>VLOOKUP(B222,'Kings Ratings'!$A$2:$B$1000,2,false)</f>
        <v>10</v>
      </c>
      <c r="H222" s="13">
        <f t="shared" si="2"/>
        <v>7</v>
      </c>
      <c r="I222" s="7" t="str">
        <f>vlookup(A222,'202405 MM (Do Not Delete)'!$A$1:$G$1000,7,false)</f>
        <v/>
      </c>
      <c r="J222" s="22">
        <f t="shared" si="3"/>
        <v>12811</v>
      </c>
      <c r="L222" s="19" t="str">
        <f>IFERROR(__xludf.DUMMYFUNCTION("if(REGEXMATCH(vlookup(B222,'Kings Ratings'!$A$2:$C$1000,3,false),""Fishing""),""Yes"","""")"),"")</f>
        <v/>
      </c>
      <c r="M222" s="19" t="str">
        <f>IFERROR(__xludf.DUMMYFUNCTION("if(REGEXMATCH(vlookup(B222,'Kings Ratings'!$A$2:$C$1000,3,false),""Crafting""),""Yes"","""")"),"")</f>
        <v/>
      </c>
      <c r="N222" s="19" t="str">
        <f>IFERROR(__xludf.DUMMYFUNCTION("if(REGEXMATCH(vlookup(B222,'Kings Ratings'!$A$2:$C$1000,3,false),""Exploring""),""Yes"","""")"),"")</f>
        <v/>
      </c>
      <c r="O222" s="19" t="str">
        <f>IFERROR(__xludf.DUMMYFUNCTION("if(REGEXMATCH(vlookup(B222,'Kings Ratings'!$A$2:$C$1000,3,false),""Farming""),""Yes"","""")"),"")</f>
        <v/>
      </c>
      <c r="P222" s="19" t="str">
        <f>IFERROR(__xludf.DUMMYFUNCTION("if(REGEXMATCH(vlookup(B222,'Kings Ratings'!$A$2:$C$1000,3,false),""Cooking""),""Yes"","""")"),"")</f>
        <v/>
      </c>
      <c r="Q222" s="19" t="str">
        <f>IFERROR(__xludf.DUMMYFUNCTION("if(REGEXMATCH(vlookup(B222,'Kings Ratings'!$A$2:$C$1000,3,false),""Event""),""Yes"","""")"),"")</f>
        <v/>
      </c>
    </row>
    <row r="223">
      <c r="A223" s="13">
        <v>221.0</v>
      </c>
      <c r="B223" s="14" t="s">
        <v>398</v>
      </c>
      <c r="C223" s="18" t="str">
        <f t="shared" si="4"/>
        <v>((Runestone 11))</v>
      </c>
      <c r="D223" s="16">
        <v>11736.0</v>
      </c>
      <c r="E223" s="16">
        <v>28.0</v>
      </c>
      <c r="F223" s="16">
        <v>0.0</v>
      </c>
      <c r="G223" s="19">
        <f>VLOOKUP(B223,'Kings Ratings'!$A$2:$B$1000,2,false)</f>
        <v>10</v>
      </c>
      <c r="H223" s="13">
        <f t="shared" si="2"/>
        <v>7</v>
      </c>
      <c r="I223" s="7" t="str">
        <f>vlookup(A223,'202405 MM (Do Not Delete)'!$A$1:$G$1000,7,false)</f>
        <v/>
      </c>
      <c r="J223" s="22">
        <f t="shared" si="3"/>
        <v>12016</v>
      </c>
      <c r="L223" s="19" t="str">
        <f>IFERROR(__xludf.DUMMYFUNCTION("if(REGEXMATCH(vlookup(B223,'Kings Ratings'!$A$2:$C$1000,3,false),""Fishing""),""Yes"","""")"),"")</f>
        <v/>
      </c>
      <c r="M223" s="19" t="str">
        <f>IFERROR(__xludf.DUMMYFUNCTION("if(REGEXMATCH(vlookup(B223,'Kings Ratings'!$A$2:$C$1000,3,false),""Crafting""),""Yes"","""")"),"")</f>
        <v/>
      </c>
      <c r="N223" s="19" t="str">
        <f>IFERROR(__xludf.DUMMYFUNCTION("if(REGEXMATCH(vlookup(B223,'Kings Ratings'!$A$2:$C$1000,3,false),""Exploring""),""Yes"","""")"),"")</f>
        <v/>
      </c>
      <c r="O223" s="19" t="str">
        <f>IFERROR(__xludf.DUMMYFUNCTION("if(REGEXMATCH(vlookup(B223,'Kings Ratings'!$A$2:$C$1000,3,false),""Farming""),""Yes"","""")"),"")</f>
        <v/>
      </c>
      <c r="P223" s="19" t="str">
        <f>IFERROR(__xludf.DUMMYFUNCTION("if(REGEXMATCH(vlookup(B223,'Kings Ratings'!$A$2:$C$1000,3,false),""Cooking""),""Yes"","""")"),"")</f>
        <v/>
      </c>
      <c r="Q223" s="19" t="str">
        <f>IFERROR(__xludf.DUMMYFUNCTION("if(REGEXMATCH(vlookup(B223,'Kings Ratings'!$A$2:$C$1000,3,false),""Event""),""Yes"","""")"),"")</f>
        <v/>
      </c>
    </row>
    <row r="224">
      <c r="A224" s="13">
        <v>675.0</v>
      </c>
      <c r="B224" s="14" t="s">
        <v>746</v>
      </c>
      <c r="C224" s="18" t="str">
        <f t="shared" si="4"/>
        <v>((Spoon))</v>
      </c>
      <c r="D224" s="16">
        <v>11616.0</v>
      </c>
      <c r="E224" s="16">
        <v>5450.0</v>
      </c>
      <c r="F224" s="16">
        <v>692.0</v>
      </c>
      <c r="G224" s="19">
        <f>VLOOKUP(B224,'Kings Ratings'!$A$2:$B$1000,2,false)</f>
        <v>5</v>
      </c>
      <c r="H224" s="13">
        <f t="shared" si="2"/>
        <v>2</v>
      </c>
      <c r="I224" s="7">
        <f>vlookup(A224,'202405 MM (Do Not Delete)'!$A$1:$G$1000,7,false)</f>
        <v>319</v>
      </c>
      <c r="J224" s="22">
        <f t="shared" si="3"/>
        <v>6986116</v>
      </c>
      <c r="L224" s="19" t="str">
        <f>IFERROR(__xludf.DUMMYFUNCTION("if(REGEXMATCH(vlookup(B224,'Kings Ratings'!$A$2:$C$1000,3,false),""Fishing""),""Yes"","""")"),"")</f>
        <v/>
      </c>
      <c r="M224" s="19" t="str">
        <f>IFERROR(__xludf.DUMMYFUNCTION("if(REGEXMATCH(vlookup(B224,'Kings Ratings'!$A$2:$C$1000,3,false),""Crafting""),""Yes"","""")"),"Yes")</f>
        <v>Yes</v>
      </c>
      <c r="N224" s="19" t="str">
        <f>IFERROR(__xludf.DUMMYFUNCTION("if(REGEXMATCH(vlookup(B224,'Kings Ratings'!$A$2:$C$1000,3,false),""Exploring""),""Yes"","""")"),"")</f>
        <v/>
      </c>
      <c r="O224" s="19" t="str">
        <f>IFERROR(__xludf.DUMMYFUNCTION("if(REGEXMATCH(vlookup(B224,'Kings Ratings'!$A$2:$C$1000,3,false),""Farming""),""Yes"","""")"),"")</f>
        <v/>
      </c>
      <c r="P224" s="19" t="str">
        <f>IFERROR(__xludf.DUMMYFUNCTION("if(REGEXMATCH(vlookup(B224,'Kings Ratings'!$A$2:$C$1000,3,false),""Cooking""),""Yes"","""")"),"")</f>
        <v/>
      </c>
      <c r="Q224" s="19" t="str">
        <f>IFERROR(__xludf.DUMMYFUNCTION("if(REGEXMATCH(vlookup(B224,'Kings Ratings'!$A$2:$C$1000,3,false),""Event""),""Yes"","""")"),"")</f>
        <v/>
      </c>
    </row>
    <row r="225">
      <c r="A225" s="13">
        <v>952.0</v>
      </c>
      <c r="B225" s="14" t="s">
        <v>848</v>
      </c>
      <c r="C225" s="18" t="str">
        <f t="shared" si="4"/>
        <v>((Frozen Jelly))</v>
      </c>
      <c r="D225" s="16">
        <v>11607.0</v>
      </c>
      <c r="E225" s="16">
        <v>8924.0</v>
      </c>
      <c r="F225" s="16">
        <v>2641.0</v>
      </c>
      <c r="G225" s="19">
        <f>VLOOKUP(B225,'Kings Ratings'!$A$2:$B$1000,2,false)</f>
        <v>11</v>
      </c>
      <c r="H225" s="13">
        <f t="shared" si="2"/>
        <v>13</v>
      </c>
      <c r="I225" s="7" t="str">
        <f>vlookup(A225,'202405 MM (Do Not Delete)'!$A$1:$G$1000,7,false)</f>
        <v/>
      </c>
      <c r="J225" s="22">
        <f t="shared" si="3"/>
        <v>26510847</v>
      </c>
      <c r="L225" s="19" t="str">
        <f>IFERROR(__xludf.DUMMYFUNCTION("if(REGEXMATCH(vlookup(B225,'Kings Ratings'!$A$2:$C$1000,3,false),""Fishing""),""Yes"","""")"),"")</f>
        <v/>
      </c>
      <c r="M225" s="19" t="str">
        <f>IFERROR(__xludf.DUMMYFUNCTION("if(REGEXMATCH(vlookup(B225,'Kings Ratings'!$A$2:$C$1000,3,false),""Crafting""),""Yes"","""")"),"")</f>
        <v/>
      </c>
      <c r="N225" s="19" t="str">
        <f>IFERROR(__xludf.DUMMYFUNCTION("if(REGEXMATCH(vlookup(B225,'Kings Ratings'!$A$2:$C$1000,3,false),""Exploring""),""Yes"","""")"),"")</f>
        <v/>
      </c>
      <c r="O225" s="19" t="str">
        <f>IFERROR(__xludf.DUMMYFUNCTION("if(REGEXMATCH(vlookup(B225,'Kings Ratings'!$A$2:$C$1000,3,false),""Farming""),""Yes"","""")"),"")</f>
        <v/>
      </c>
      <c r="P225" s="19" t="str">
        <f>IFERROR(__xludf.DUMMYFUNCTION("if(REGEXMATCH(vlookup(B225,'Kings Ratings'!$A$2:$C$1000,3,false),""Cooking""),""Yes"","""")"),"")</f>
        <v/>
      </c>
      <c r="Q225" s="19" t="str">
        <f>IFERROR(__xludf.DUMMYFUNCTION("if(REGEXMATCH(vlookup(B225,'Kings Ratings'!$A$2:$C$1000,3,false),""Event""),""Yes"","""")"),"Yes")</f>
        <v>Yes</v>
      </c>
    </row>
    <row r="226">
      <c r="A226" s="13">
        <v>953.0</v>
      </c>
      <c r="B226" s="14" t="s">
        <v>850</v>
      </c>
      <c r="C226" s="18" t="str">
        <f t="shared" si="4"/>
        <v>((Frozen Angelfish))</v>
      </c>
      <c r="D226" s="16">
        <v>11574.0</v>
      </c>
      <c r="E226" s="16">
        <v>8874.0</v>
      </c>
      <c r="F226" s="16">
        <v>2588.0</v>
      </c>
      <c r="G226" s="19">
        <f>VLOOKUP(B226,'Kings Ratings'!$A$2:$B$1000,2,false)</f>
        <v>11</v>
      </c>
      <c r="H226" s="13">
        <f t="shared" si="2"/>
        <v>13</v>
      </c>
      <c r="I226" s="7" t="str">
        <f>vlookup(A226,'202405 MM (Do Not Delete)'!$A$1:$G$1000,7,false)</f>
        <v/>
      </c>
      <c r="J226" s="22">
        <f t="shared" si="3"/>
        <v>25980314</v>
      </c>
      <c r="L226" s="19" t="str">
        <f>IFERROR(__xludf.DUMMYFUNCTION("if(REGEXMATCH(vlookup(B226,'Kings Ratings'!$A$2:$C$1000,3,false),""Fishing""),""Yes"","""")"),"")</f>
        <v/>
      </c>
      <c r="M226" s="19" t="str">
        <f>IFERROR(__xludf.DUMMYFUNCTION("if(REGEXMATCH(vlookup(B226,'Kings Ratings'!$A$2:$C$1000,3,false),""Crafting""),""Yes"","""")"),"")</f>
        <v/>
      </c>
      <c r="N226" s="19" t="str">
        <f>IFERROR(__xludf.DUMMYFUNCTION("if(REGEXMATCH(vlookup(B226,'Kings Ratings'!$A$2:$C$1000,3,false),""Exploring""),""Yes"","""")"),"")</f>
        <v/>
      </c>
      <c r="O226" s="19" t="str">
        <f>IFERROR(__xludf.DUMMYFUNCTION("if(REGEXMATCH(vlookup(B226,'Kings Ratings'!$A$2:$C$1000,3,false),""Farming""),""Yes"","""")"),"")</f>
        <v/>
      </c>
      <c r="P226" s="19" t="str">
        <f>IFERROR(__xludf.DUMMYFUNCTION("if(REGEXMATCH(vlookup(B226,'Kings Ratings'!$A$2:$C$1000,3,false),""Cooking""),""Yes"","""")"),"")</f>
        <v/>
      </c>
      <c r="Q226" s="19" t="str">
        <f>IFERROR(__xludf.DUMMYFUNCTION("if(REGEXMATCH(vlookup(B226,'Kings Ratings'!$A$2:$C$1000,3,false),""Event""),""Yes"","""")"),"Yes")</f>
        <v>Yes</v>
      </c>
    </row>
    <row r="227">
      <c r="A227" s="13">
        <v>156.0</v>
      </c>
      <c r="B227" s="14" t="s">
        <v>345</v>
      </c>
      <c r="C227" s="18" t="str">
        <f t="shared" si="4"/>
        <v>((Runestone 10))</v>
      </c>
      <c r="D227" s="16">
        <v>11570.0</v>
      </c>
      <c r="E227" s="16">
        <v>15.0</v>
      </c>
      <c r="F227" s="16">
        <v>0.0</v>
      </c>
      <c r="G227" s="19">
        <f>VLOOKUP(B227,'Kings Ratings'!$A$2:$B$1000,2,false)</f>
        <v>10</v>
      </c>
      <c r="H227" s="13">
        <f t="shared" si="2"/>
        <v>7</v>
      </c>
      <c r="I227" s="7" t="str">
        <f>vlookup(A227,'202405 MM (Do Not Delete)'!$A$1:$G$1000,7,false)</f>
        <v/>
      </c>
      <c r="J227" s="22">
        <f t="shared" si="3"/>
        <v>11720</v>
      </c>
      <c r="L227" s="19" t="str">
        <f>IFERROR(__xludf.DUMMYFUNCTION("if(REGEXMATCH(vlookup(B227,'Kings Ratings'!$A$2:$C$1000,3,false),""Fishing""),""Yes"","""")"),"")</f>
        <v/>
      </c>
      <c r="M227" s="19" t="str">
        <f>IFERROR(__xludf.DUMMYFUNCTION("if(REGEXMATCH(vlookup(B227,'Kings Ratings'!$A$2:$C$1000,3,false),""Crafting""),""Yes"","""")"),"")</f>
        <v/>
      </c>
      <c r="N227" s="19" t="str">
        <f>IFERROR(__xludf.DUMMYFUNCTION("if(REGEXMATCH(vlookup(B227,'Kings Ratings'!$A$2:$C$1000,3,false),""Exploring""),""Yes"","""")"),"")</f>
        <v/>
      </c>
      <c r="O227" s="19" t="str">
        <f>IFERROR(__xludf.DUMMYFUNCTION("if(REGEXMATCH(vlookup(B227,'Kings Ratings'!$A$2:$C$1000,3,false),""Farming""),""Yes"","""")"),"")</f>
        <v/>
      </c>
      <c r="P227" s="19" t="str">
        <f>IFERROR(__xludf.DUMMYFUNCTION("if(REGEXMATCH(vlookup(B227,'Kings Ratings'!$A$2:$C$1000,3,false),""Cooking""),""Yes"","""")"),"")</f>
        <v/>
      </c>
      <c r="Q227" s="19" t="str">
        <f>IFERROR(__xludf.DUMMYFUNCTION("if(REGEXMATCH(vlookup(B227,'Kings Ratings'!$A$2:$C$1000,3,false),""Event""),""Yes"","""")"),"")</f>
        <v/>
      </c>
    </row>
    <row r="228">
      <c r="A228" s="13">
        <v>388.0</v>
      </c>
      <c r="B228" s="14" t="s">
        <v>462</v>
      </c>
      <c r="C228" s="18" t="str">
        <f t="shared" si="4"/>
        <v>((Hourglass))</v>
      </c>
      <c r="D228" s="16">
        <v>11507.0</v>
      </c>
      <c r="E228" s="16">
        <v>3911.0</v>
      </c>
      <c r="F228" s="16">
        <v>968.0</v>
      </c>
      <c r="G228" s="19">
        <f>VLOOKUP(B228,'Kings Ratings'!$A$2:$B$1000,2,false)</f>
        <v>5</v>
      </c>
      <c r="H228" s="13">
        <f t="shared" si="2"/>
        <v>2</v>
      </c>
      <c r="I228" s="7">
        <f>vlookup(A228,'202405 MM (Do Not Delete)'!$A$1:$G$1000,7,false)</f>
        <v>298</v>
      </c>
      <c r="J228" s="22">
        <f t="shared" si="3"/>
        <v>9730617</v>
      </c>
      <c r="L228" s="19" t="str">
        <f>IFERROR(__xludf.DUMMYFUNCTION("if(REGEXMATCH(vlookup(B228,'Kings Ratings'!$A$2:$C$1000,3,false),""Fishing""),""Yes"","""")"),"")</f>
        <v/>
      </c>
      <c r="M228" s="19" t="str">
        <f>IFERROR(__xludf.DUMMYFUNCTION("if(REGEXMATCH(vlookup(B228,'Kings Ratings'!$A$2:$C$1000,3,false),""Crafting""),""Yes"","""")"),"Yes")</f>
        <v>Yes</v>
      </c>
      <c r="N228" s="19" t="str">
        <f>IFERROR(__xludf.DUMMYFUNCTION("if(REGEXMATCH(vlookup(B228,'Kings Ratings'!$A$2:$C$1000,3,false),""Exploring""),""Yes"","""")"),"")</f>
        <v/>
      </c>
      <c r="O228" s="19" t="str">
        <f>IFERROR(__xludf.DUMMYFUNCTION("if(REGEXMATCH(vlookup(B228,'Kings Ratings'!$A$2:$C$1000,3,false),""Farming""),""Yes"","""")"),"")</f>
        <v/>
      </c>
      <c r="P228" s="19" t="str">
        <f>IFERROR(__xludf.DUMMYFUNCTION("if(REGEXMATCH(vlookup(B228,'Kings Ratings'!$A$2:$C$1000,3,false),""Cooking""),""Yes"","""")"),"")</f>
        <v/>
      </c>
      <c r="Q228" s="19" t="str">
        <f>IFERROR(__xludf.DUMMYFUNCTION("if(REGEXMATCH(vlookup(B228,'Kings Ratings'!$A$2:$C$1000,3,false),""Event""),""Yes"","""")"),"")</f>
        <v/>
      </c>
    </row>
    <row r="229">
      <c r="A229" s="13">
        <v>355.0</v>
      </c>
      <c r="B229" s="14" t="s">
        <v>484</v>
      </c>
      <c r="C229" s="18" t="str">
        <f t="shared" si="4"/>
        <v>((Jack-o-lantern))</v>
      </c>
      <c r="D229" s="16">
        <v>11446.0</v>
      </c>
      <c r="E229" s="16">
        <v>3134.0</v>
      </c>
      <c r="F229" s="16">
        <v>42.0</v>
      </c>
      <c r="G229" s="19">
        <f>VLOOKUP(B229,'Kings Ratings'!$A$2:$B$1000,2,false)</f>
        <v>11</v>
      </c>
      <c r="H229" s="13">
        <f t="shared" si="2"/>
        <v>13</v>
      </c>
      <c r="I229" s="7" t="str">
        <f>vlookup(A229,'202405 MM (Do Not Delete)'!$A$1:$G$1000,7,false)</f>
        <v/>
      </c>
      <c r="J229" s="22">
        <f t="shared" si="3"/>
        <v>462786</v>
      </c>
      <c r="L229" s="19" t="str">
        <f>IFERROR(__xludf.DUMMYFUNCTION("if(REGEXMATCH(vlookup(B229,'Kings Ratings'!$A$2:$C$1000,3,false),""Fishing""),""Yes"","""")"),"")</f>
        <v/>
      </c>
      <c r="M229" s="19" t="str">
        <f>IFERROR(__xludf.DUMMYFUNCTION("if(REGEXMATCH(vlookup(B229,'Kings Ratings'!$A$2:$C$1000,3,false),""Crafting""),""Yes"","""")"),"")</f>
        <v/>
      </c>
      <c r="N229" s="19" t="str">
        <f>IFERROR(__xludf.DUMMYFUNCTION("if(REGEXMATCH(vlookup(B229,'Kings Ratings'!$A$2:$C$1000,3,false),""Exploring""),""Yes"","""")"),"")</f>
        <v/>
      </c>
      <c r="O229" s="19" t="str">
        <f>IFERROR(__xludf.DUMMYFUNCTION("if(REGEXMATCH(vlookup(B229,'Kings Ratings'!$A$2:$C$1000,3,false),""Farming""),""Yes"","""")"),"Yes")</f>
        <v>Yes</v>
      </c>
      <c r="P229" s="19" t="str">
        <f>IFERROR(__xludf.DUMMYFUNCTION("if(REGEXMATCH(vlookup(B229,'Kings Ratings'!$A$2:$C$1000,3,false),""Cooking""),""Yes"","""")"),"")</f>
        <v/>
      </c>
      <c r="Q229" s="19" t="str">
        <f>IFERROR(__xludf.DUMMYFUNCTION("if(REGEXMATCH(vlookup(B229,'Kings Ratings'!$A$2:$C$1000,3,false),""Event""),""Yes"","""")"),"Yes")</f>
        <v>Yes</v>
      </c>
    </row>
    <row r="230">
      <c r="A230" s="13">
        <v>229.0</v>
      </c>
      <c r="B230" s="14" t="s">
        <v>431</v>
      </c>
      <c r="C230" s="18" t="str">
        <f t="shared" si="4"/>
        <v>((Runestone 19))</v>
      </c>
      <c r="D230" s="16">
        <v>11349.0</v>
      </c>
      <c r="E230" s="16">
        <v>42.0</v>
      </c>
      <c r="F230" s="16">
        <v>0.0</v>
      </c>
      <c r="G230" s="19">
        <f>VLOOKUP(B230,'Kings Ratings'!$A$2:$B$1000,2,false)</f>
        <v>10</v>
      </c>
      <c r="H230" s="13">
        <f t="shared" si="2"/>
        <v>7</v>
      </c>
      <c r="I230" s="7" t="str">
        <f>vlookup(A230,'202405 MM (Do Not Delete)'!$A$1:$G$1000,7,false)</f>
        <v/>
      </c>
      <c r="J230" s="22">
        <f t="shared" si="3"/>
        <v>11769</v>
      </c>
      <c r="L230" s="19" t="str">
        <f>IFERROR(__xludf.DUMMYFUNCTION("if(REGEXMATCH(vlookup(B230,'Kings Ratings'!$A$2:$C$1000,3,false),""Fishing""),""Yes"","""")"),"")</f>
        <v/>
      </c>
      <c r="M230" s="19" t="str">
        <f>IFERROR(__xludf.DUMMYFUNCTION("if(REGEXMATCH(vlookup(B230,'Kings Ratings'!$A$2:$C$1000,3,false),""Crafting""),""Yes"","""")"),"")</f>
        <v/>
      </c>
      <c r="N230" s="19" t="str">
        <f>IFERROR(__xludf.DUMMYFUNCTION("if(REGEXMATCH(vlookup(B230,'Kings Ratings'!$A$2:$C$1000,3,false),""Exploring""),""Yes"","""")"),"")</f>
        <v/>
      </c>
      <c r="O230" s="19" t="str">
        <f>IFERROR(__xludf.DUMMYFUNCTION("if(REGEXMATCH(vlookup(B230,'Kings Ratings'!$A$2:$C$1000,3,false),""Farming""),""Yes"","""")"),"")</f>
        <v/>
      </c>
      <c r="P230" s="19" t="str">
        <f>IFERROR(__xludf.DUMMYFUNCTION("if(REGEXMATCH(vlookup(B230,'Kings Ratings'!$A$2:$C$1000,3,false),""Cooking""),""Yes"","""")"),"")</f>
        <v/>
      </c>
      <c r="Q230" s="19" t="str">
        <f>IFERROR(__xludf.DUMMYFUNCTION("if(REGEXMATCH(vlookup(B230,'Kings Ratings'!$A$2:$C$1000,3,false),""Event""),""Yes"","""")"),"")</f>
        <v/>
      </c>
    </row>
    <row r="231">
      <c r="A231" s="13">
        <v>112.0</v>
      </c>
      <c r="B231" s="14" t="s">
        <v>407</v>
      </c>
      <c r="C231" s="18" t="str">
        <f t="shared" si="4"/>
        <v>((Grape Juice))</v>
      </c>
      <c r="D231" s="16">
        <v>11311.0</v>
      </c>
      <c r="E231" s="16">
        <v>546.0</v>
      </c>
      <c r="F231" s="16">
        <v>1.0</v>
      </c>
      <c r="G231" s="19">
        <f>VLOOKUP(B231,'Kings Ratings'!$A$2:$B$1000,2,false)</f>
        <v>10</v>
      </c>
      <c r="H231" s="13">
        <f t="shared" si="2"/>
        <v>6</v>
      </c>
      <c r="I231" s="7" t="str">
        <f>vlookup(A231,'202405 MM (Do Not Delete)'!$A$1:$G$1000,7,false)</f>
        <v/>
      </c>
      <c r="J231" s="22">
        <f t="shared" si="3"/>
        <v>26771</v>
      </c>
      <c r="L231" s="19" t="str">
        <f>IFERROR(__xludf.DUMMYFUNCTION("if(REGEXMATCH(vlookup(B231,'Kings Ratings'!$A$2:$C$1000,3,false),""Fishing""),""Yes"","""")"),"")</f>
        <v/>
      </c>
      <c r="M231" s="19" t="str">
        <f>IFERROR(__xludf.DUMMYFUNCTION("if(REGEXMATCH(vlookup(B231,'Kings Ratings'!$A$2:$C$1000,3,false),""Crafting""),""Yes"","""")"),"Yes")</f>
        <v>Yes</v>
      </c>
      <c r="N231" s="19" t="str">
        <f>IFERROR(__xludf.DUMMYFUNCTION("if(REGEXMATCH(vlookup(B231,'Kings Ratings'!$A$2:$C$1000,3,false),""Exploring""),""Yes"","""")"),"")</f>
        <v/>
      </c>
      <c r="O231" s="19" t="str">
        <f>IFERROR(__xludf.DUMMYFUNCTION("if(REGEXMATCH(vlookup(B231,'Kings Ratings'!$A$2:$C$1000,3,false),""Farming""),""Yes"","""")"),"")</f>
        <v/>
      </c>
      <c r="P231" s="19" t="str">
        <f>IFERROR(__xludf.DUMMYFUNCTION("if(REGEXMATCH(vlookup(B231,'Kings Ratings'!$A$2:$C$1000,3,false),""Cooking""),""Yes"","""")"),"")</f>
        <v/>
      </c>
      <c r="Q231" s="19" t="str">
        <f>IFERROR(__xludf.DUMMYFUNCTION("if(REGEXMATCH(vlookup(B231,'Kings Ratings'!$A$2:$C$1000,3,false),""Event""),""Yes"","""")"),"")</f>
        <v/>
      </c>
    </row>
    <row r="232">
      <c r="A232" s="13">
        <v>788.0</v>
      </c>
      <c r="B232" s="14" t="s">
        <v>671</v>
      </c>
      <c r="D232" s="16">
        <v>11157.0</v>
      </c>
      <c r="E232" s="16">
        <v>6312.0</v>
      </c>
      <c r="F232" s="16">
        <v>313.0</v>
      </c>
      <c r="G232" s="19">
        <f>VLOOKUP(B232,'Kings Ratings'!$A$2:$B$1000,2,false)</f>
        <v>6</v>
      </c>
      <c r="H232" s="13">
        <f t="shared" si="2"/>
        <v>3</v>
      </c>
      <c r="I232" s="7">
        <f>vlookup(A232,'202405 MM (Do Not Delete)'!$A$1:$G$1000,7,false)</f>
        <v>324</v>
      </c>
      <c r="J232" s="22">
        <f t="shared" si="3"/>
        <v>3204277</v>
      </c>
      <c r="L232" s="19" t="str">
        <f>IFERROR(__xludf.DUMMYFUNCTION("if(REGEXMATCH(vlookup(B232,'Kings Ratings'!$A$2:$C$1000,3,false),""Fishing""),""Yes"","""")"),"")</f>
        <v/>
      </c>
      <c r="M232" s="19" t="str">
        <f>IFERROR(__xludf.DUMMYFUNCTION("if(REGEXMATCH(vlookup(B232,'Kings Ratings'!$A$2:$C$1000,3,false),""Crafting""),""Yes"","""")"),"Yes")</f>
        <v>Yes</v>
      </c>
      <c r="N232" s="19" t="str">
        <f>IFERROR(__xludf.DUMMYFUNCTION("if(REGEXMATCH(vlookup(B232,'Kings Ratings'!$A$2:$C$1000,3,false),""Exploring""),""Yes"","""")"),"")</f>
        <v/>
      </c>
      <c r="O232" s="19" t="str">
        <f>IFERROR(__xludf.DUMMYFUNCTION("if(REGEXMATCH(vlookup(B232,'Kings Ratings'!$A$2:$C$1000,3,false),""Farming""),""Yes"","""")"),"")</f>
        <v/>
      </c>
      <c r="P232" s="19" t="str">
        <f>IFERROR(__xludf.DUMMYFUNCTION("if(REGEXMATCH(vlookup(B232,'Kings Ratings'!$A$2:$C$1000,3,false),""Cooking""),""Yes"","""")"),"")</f>
        <v/>
      </c>
      <c r="Q232" s="19" t="str">
        <f>IFERROR(__xludf.DUMMYFUNCTION("if(REGEXMATCH(vlookup(B232,'Kings Ratings'!$A$2:$C$1000,3,false),""Event""),""Yes"","""")"),"")</f>
        <v/>
      </c>
    </row>
    <row r="233">
      <c r="A233" s="13">
        <v>230.0</v>
      </c>
      <c r="B233" s="14" t="s">
        <v>265</v>
      </c>
      <c r="C233" s="18" t="str">
        <f t="shared" ref="C233:C243" si="5">CONCATENATE("((",B233,"))")</f>
        <v>((Runestone 20))</v>
      </c>
      <c r="D233" s="16">
        <v>11087.0</v>
      </c>
      <c r="E233" s="16">
        <v>4.0</v>
      </c>
      <c r="F233" s="16">
        <v>0.0</v>
      </c>
      <c r="G233" s="19">
        <f>VLOOKUP(B233,'Kings Ratings'!$A$2:$B$1000,2,false)</f>
        <v>10</v>
      </c>
      <c r="H233" s="13">
        <f t="shared" si="2"/>
        <v>7</v>
      </c>
      <c r="I233" s="7" t="str">
        <f>vlookup(A233,'202405 MM (Do Not Delete)'!$A$1:$G$1000,7,false)</f>
        <v/>
      </c>
      <c r="J233" s="22">
        <f t="shared" si="3"/>
        <v>11127</v>
      </c>
      <c r="L233" s="19" t="str">
        <f>IFERROR(__xludf.DUMMYFUNCTION("if(REGEXMATCH(vlookup(B233,'Kings Ratings'!$A$2:$C$1000,3,false),""Fishing""),""Yes"","""")"),"")</f>
        <v/>
      </c>
      <c r="M233" s="19" t="str">
        <f>IFERROR(__xludf.DUMMYFUNCTION("if(REGEXMATCH(vlookup(B233,'Kings Ratings'!$A$2:$C$1000,3,false),""Crafting""),""Yes"","""")"),"")</f>
        <v/>
      </c>
      <c r="N233" s="19" t="str">
        <f>IFERROR(__xludf.DUMMYFUNCTION("if(REGEXMATCH(vlookup(B233,'Kings Ratings'!$A$2:$C$1000,3,false),""Exploring""),""Yes"","""")"),"")</f>
        <v/>
      </c>
      <c r="O233" s="19" t="str">
        <f>IFERROR(__xludf.DUMMYFUNCTION("if(REGEXMATCH(vlookup(B233,'Kings Ratings'!$A$2:$C$1000,3,false),""Farming""),""Yes"","""")"),"")</f>
        <v/>
      </c>
      <c r="P233" s="19" t="str">
        <f>IFERROR(__xludf.DUMMYFUNCTION("if(REGEXMATCH(vlookup(B233,'Kings Ratings'!$A$2:$C$1000,3,false),""Cooking""),""Yes"","""")"),"")</f>
        <v/>
      </c>
      <c r="Q233" s="19" t="str">
        <f>IFERROR(__xludf.DUMMYFUNCTION("if(REGEXMATCH(vlookup(B233,'Kings Ratings'!$A$2:$C$1000,3,false),""Event""),""Yes"","""")"),"")</f>
        <v/>
      </c>
    </row>
    <row r="234">
      <c r="A234" s="13">
        <v>539.0</v>
      </c>
      <c r="B234" s="14" t="s">
        <v>636</v>
      </c>
      <c r="C234" s="18" t="str">
        <f t="shared" si="5"/>
        <v>((Purple Bag))</v>
      </c>
      <c r="D234" s="16">
        <v>11020.0</v>
      </c>
      <c r="E234" s="16">
        <v>4019.0</v>
      </c>
      <c r="F234" s="16">
        <v>241.0</v>
      </c>
      <c r="G234" s="19">
        <f>VLOOKUP(B234,'Kings Ratings'!$A$2:$B$1000,2,false)</f>
        <v>5</v>
      </c>
      <c r="H234" s="13">
        <f t="shared" si="2"/>
        <v>3</v>
      </c>
      <c r="I234" s="7" t="str">
        <f>vlookup(A234,'202405 MM (Do Not Delete)'!$A$1:$G$1000,7,false)</f>
        <v/>
      </c>
      <c r="J234" s="22">
        <f t="shared" si="3"/>
        <v>2461210</v>
      </c>
      <c r="L234" s="19" t="str">
        <f>IFERROR(__xludf.DUMMYFUNCTION("if(REGEXMATCH(vlookup(B234,'Kings Ratings'!$A$2:$C$1000,3,false),""Fishing""),""Yes"","""")"),"")</f>
        <v/>
      </c>
      <c r="M234" s="19" t="str">
        <f>IFERROR(__xludf.DUMMYFUNCTION("if(REGEXMATCH(vlookup(B234,'Kings Ratings'!$A$2:$C$1000,3,false),""Crafting""),""Yes"","""")"),"Yes")</f>
        <v>Yes</v>
      </c>
      <c r="N234" s="19" t="str">
        <f>IFERROR(__xludf.DUMMYFUNCTION("if(REGEXMATCH(vlookup(B234,'Kings Ratings'!$A$2:$C$1000,3,false),""Exploring""),""Yes"","""")"),"")</f>
        <v/>
      </c>
      <c r="O234" s="19" t="str">
        <f>IFERROR(__xludf.DUMMYFUNCTION("if(REGEXMATCH(vlookup(B234,'Kings Ratings'!$A$2:$C$1000,3,false),""Farming""),""Yes"","""")"),"")</f>
        <v/>
      </c>
      <c r="P234" s="19" t="str">
        <f>IFERROR(__xludf.DUMMYFUNCTION("if(REGEXMATCH(vlookup(B234,'Kings Ratings'!$A$2:$C$1000,3,false),""Cooking""),""Yes"","""")"),"")</f>
        <v/>
      </c>
      <c r="Q234" s="19" t="str">
        <f>IFERROR(__xludf.DUMMYFUNCTION("if(REGEXMATCH(vlookup(B234,'Kings Ratings'!$A$2:$C$1000,3,false),""Event""),""Yes"","""")"),"")</f>
        <v/>
      </c>
    </row>
    <row r="235">
      <c r="A235" s="13">
        <v>475.0</v>
      </c>
      <c r="B235" s="14" t="s">
        <v>229</v>
      </c>
      <c r="C235" s="18" t="str">
        <f t="shared" si="5"/>
        <v>((Crab Claw))</v>
      </c>
      <c r="D235" s="16">
        <v>10998.0</v>
      </c>
      <c r="E235" s="16">
        <v>1226.0</v>
      </c>
      <c r="F235" s="16">
        <v>1.0</v>
      </c>
      <c r="G235" s="19">
        <f>VLOOKUP(B235,'Kings Ratings'!$A$2:$B$1000,2,false)</f>
        <v>9</v>
      </c>
      <c r="H235" s="13">
        <f t="shared" si="2"/>
        <v>6</v>
      </c>
      <c r="I235" s="7">
        <f>vlookup(A235,'202405 MM (Do Not Delete)'!$A$1:$G$1000,7,false)</f>
        <v>307</v>
      </c>
      <c r="J235" s="22">
        <f t="shared" si="3"/>
        <v>33258</v>
      </c>
      <c r="L235" s="19" t="str">
        <f>IFERROR(__xludf.DUMMYFUNCTION("if(REGEXMATCH(vlookup(B235,'Kings Ratings'!$A$2:$C$1000,3,false),""Fishing""),""Yes"","""")"),"Yes")</f>
        <v>Yes</v>
      </c>
      <c r="M235" s="19" t="str">
        <f>IFERROR(__xludf.DUMMYFUNCTION("if(REGEXMATCH(vlookup(B235,'Kings Ratings'!$A$2:$C$1000,3,false),""Crafting""),""Yes"","""")"),"")</f>
        <v/>
      </c>
      <c r="N235" s="19" t="str">
        <f>IFERROR(__xludf.DUMMYFUNCTION("if(REGEXMATCH(vlookup(B235,'Kings Ratings'!$A$2:$C$1000,3,false),""Exploring""),""Yes"","""")"),"")</f>
        <v/>
      </c>
      <c r="O235" s="19" t="str">
        <f>IFERROR(__xludf.DUMMYFUNCTION("if(REGEXMATCH(vlookup(B235,'Kings Ratings'!$A$2:$C$1000,3,false),""Farming""),""Yes"","""")"),"")</f>
        <v/>
      </c>
      <c r="P235" s="19" t="str">
        <f>IFERROR(__xludf.DUMMYFUNCTION("if(REGEXMATCH(vlookup(B235,'Kings Ratings'!$A$2:$C$1000,3,false),""Cooking""),""Yes"","""")"),"")</f>
        <v/>
      </c>
      <c r="Q235" s="19" t="str">
        <f>IFERROR(__xludf.DUMMYFUNCTION("if(REGEXMATCH(vlookup(B235,'Kings Ratings'!$A$2:$C$1000,3,false),""Event""),""Yes"","""")"),"")</f>
        <v/>
      </c>
    </row>
    <row r="236">
      <c r="A236" s="13">
        <v>455.0</v>
      </c>
      <c r="B236" s="14" t="s">
        <v>821</v>
      </c>
      <c r="C236" s="18" t="str">
        <f t="shared" si="5"/>
        <v>((Wooden Bow))</v>
      </c>
      <c r="D236" s="16">
        <v>10928.0</v>
      </c>
      <c r="E236" s="16">
        <v>5349.0</v>
      </c>
      <c r="F236" s="16">
        <v>1239.0</v>
      </c>
      <c r="G236" s="19">
        <f>VLOOKUP(B236,'Kings Ratings'!$A$2:$B$1000,2,false)</f>
        <v>2</v>
      </c>
      <c r="H236" s="13">
        <f t="shared" si="2"/>
        <v>2</v>
      </c>
      <c r="I236" s="7">
        <f>vlookup(A236,'202405 MM (Do Not Delete)'!$A$1:$G$1000,7,false)</f>
        <v>291</v>
      </c>
      <c r="J236" s="22">
        <f t="shared" si="3"/>
        <v>12454418</v>
      </c>
      <c r="L236" s="19" t="str">
        <f>IFERROR(__xludf.DUMMYFUNCTION("if(REGEXMATCH(vlookup(B236,'Kings Ratings'!$A$2:$C$1000,3,false),""Fishing""),""Yes"","""")"),"")</f>
        <v/>
      </c>
      <c r="M236" s="19" t="str">
        <f>IFERROR(__xludf.DUMMYFUNCTION("if(REGEXMATCH(vlookup(B236,'Kings Ratings'!$A$2:$C$1000,3,false),""Crafting""),""Yes"","""")"),"Yes")</f>
        <v>Yes</v>
      </c>
      <c r="N236" s="19" t="str">
        <f>IFERROR(__xludf.DUMMYFUNCTION("if(REGEXMATCH(vlookup(B236,'Kings Ratings'!$A$2:$C$1000,3,false),""Exploring""),""Yes"","""")"),"")</f>
        <v/>
      </c>
      <c r="O236" s="19" t="str">
        <f>IFERROR(__xludf.DUMMYFUNCTION("if(REGEXMATCH(vlookup(B236,'Kings Ratings'!$A$2:$C$1000,3,false),""Farming""),""Yes"","""")"),"")</f>
        <v/>
      </c>
      <c r="P236" s="19" t="str">
        <f>IFERROR(__xludf.DUMMYFUNCTION("if(REGEXMATCH(vlookup(B236,'Kings Ratings'!$A$2:$C$1000,3,false),""Cooking""),""Yes"","""")"),"")</f>
        <v/>
      </c>
      <c r="Q236" s="19" t="str">
        <f>IFERROR(__xludf.DUMMYFUNCTION("if(REGEXMATCH(vlookup(B236,'Kings Ratings'!$A$2:$C$1000,3,false),""Event""),""Yes"","""")"),"")</f>
        <v/>
      </c>
    </row>
    <row r="237">
      <c r="A237" s="13">
        <v>660.0</v>
      </c>
      <c r="B237" s="14" t="s">
        <v>154</v>
      </c>
      <c r="C237" s="18" t="str">
        <f t="shared" si="5"/>
        <v>((Butter))</v>
      </c>
      <c r="D237" s="16">
        <v>10911.0</v>
      </c>
      <c r="E237" s="16">
        <v>1557.0</v>
      </c>
      <c r="F237" s="16">
        <v>3.0</v>
      </c>
      <c r="G237" s="19">
        <f>VLOOKUP(B237,'Kings Ratings'!$A$2:$B$1000,2,false)</f>
        <v>9</v>
      </c>
      <c r="H237" s="13">
        <f t="shared" si="2"/>
        <v>6</v>
      </c>
      <c r="I237" s="7" t="str">
        <f>vlookup(A237,'202405 MM (Do Not Delete)'!$A$1:$G$1000,7,false)</f>
        <v/>
      </c>
      <c r="J237" s="22">
        <f t="shared" si="3"/>
        <v>56481</v>
      </c>
      <c r="L237" s="19" t="str">
        <f>IFERROR(__xludf.DUMMYFUNCTION("if(REGEXMATCH(vlookup(B237,'Kings Ratings'!$A$2:$C$1000,3,false),""Fishing""),""Yes"","""")"),"")</f>
        <v/>
      </c>
      <c r="M237" s="19" t="str">
        <f>IFERROR(__xludf.DUMMYFUNCTION("if(REGEXMATCH(vlookup(B237,'Kings Ratings'!$A$2:$C$1000,3,false),""Crafting""),""Yes"","""")"),"Yes")</f>
        <v>Yes</v>
      </c>
      <c r="N237" s="19" t="str">
        <f>IFERROR(__xludf.DUMMYFUNCTION("if(REGEXMATCH(vlookup(B237,'Kings Ratings'!$A$2:$C$1000,3,false),""Exploring""),""Yes"","""")"),"")</f>
        <v/>
      </c>
      <c r="O237" s="19" t="str">
        <f>IFERROR(__xludf.DUMMYFUNCTION("if(REGEXMATCH(vlookup(B237,'Kings Ratings'!$A$2:$C$1000,3,false),""Farming""),""Yes"","""")"),"")</f>
        <v/>
      </c>
      <c r="P237" s="19" t="str">
        <f>IFERROR(__xludf.DUMMYFUNCTION("if(REGEXMATCH(vlookup(B237,'Kings Ratings'!$A$2:$C$1000,3,false),""Cooking""),""Yes"","""")"),"")</f>
        <v/>
      </c>
      <c r="Q237" s="19" t="str">
        <f>IFERROR(__xludf.DUMMYFUNCTION("if(REGEXMATCH(vlookup(B237,'Kings Ratings'!$A$2:$C$1000,3,false),""Event""),""Yes"","""")"),"")</f>
        <v/>
      </c>
    </row>
    <row r="238">
      <c r="A238" s="13">
        <v>843.0</v>
      </c>
      <c r="B238" s="14" t="s">
        <v>754</v>
      </c>
      <c r="C238" s="18" t="str">
        <f t="shared" si="5"/>
        <v>((Steel Buckle))</v>
      </c>
      <c r="D238" s="16">
        <v>10874.0</v>
      </c>
      <c r="E238" s="16">
        <v>5382.0</v>
      </c>
      <c r="F238" s="16">
        <v>204.0</v>
      </c>
      <c r="G238" s="19">
        <f>VLOOKUP(B238,'Kings Ratings'!$A$2:$B$1000,2,false)</f>
        <v>3</v>
      </c>
      <c r="H238" s="13">
        <f t="shared" si="2"/>
        <v>3</v>
      </c>
      <c r="I238" s="7" t="str">
        <f>vlookup(A238,'202405 MM (Do Not Delete)'!$A$1:$G$1000,7,false)</f>
        <v/>
      </c>
      <c r="J238" s="22">
        <f t="shared" si="3"/>
        <v>2104694</v>
      </c>
      <c r="L238" s="19" t="str">
        <f>IFERROR(__xludf.DUMMYFUNCTION("if(REGEXMATCH(vlookup(B238,'Kings Ratings'!$A$2:$C$1000,3,false),""Fishing""),""Yes"","""")"),"")</f>
        <v/>
      </c>
      <c r="M238" s="19" t="str">
        <f>IFERROR(__xludf.DUMMYFUNCTION("if(REGEXMATCH(vlookup(B238,'Kings Ratings'!$A$2:$C$1000,3,false),""Crafting""),""Yes"","""")"),"Yes")</f>
        <v>Yes</v>
      </c>
      <c r="N238" s="19" t="str">
        <f>IFERROR(__xludf.DUMMYFUNCTION("if(REGEXMATCH(vlookup(B238,'Kings Ratings'!$A$2:$C$1000,3,false),""Exploring""),""Yes"","""")"),"")</f>
        <v/>
      </c>
      <c r="O238" s="19" t="str">
        <f>IFERROR(__xludf.DUMMYFUNCTION("if(REGEXMATCH(vlookup(B238,'Kings Ratings'!$A$2:$C$1000,3,false),""Farming""),""Yes"","""")"),"")</f>
        <v/>
      </c>
      <c r="P238" s="19" t="str">
        <f>IFERROR(__xludf.DUMMYFUNCTION("if(REGEXMATCH(vlookup(B238,'Kings Ratings'!$A$2:$C$1000,3,false),""Cooking""),""Yes"","""")"),"")</f>
        <v/>
      </c>
      <c r="Q238" s="19" t="str">
        <f>IFERROR(__xludf.DUMMYFUNCTION("if(REGEXMATCH(vlookup(B238,'Kings Ratings'!$A$2:$C$1000,3,false),""Event""),""Yes"","""")"),"")</f>
        <v/>
      </c>
    </row>
    <row r="239">
      <c r="A239" s="13">
        <v>226.0</v>
      </c>
      <c r="B239" s="14" t="s">
        <v>272</v>
      </c>
      <c r="C239" s="18" t="str">
        <f t="shared" si="5"/>
        <v>((Runestone 16))</v>
      </c>
      <c r="D239" s="16">
        <v>10873.0</v>
      </c>
      <c r="E239" s="16">
        <v>5.0</v>
      </c>
      <c r="F239" s="16">
        <v>0.0</v>
      </c>
      <c r="G239" s="19">
        <f>VLOOKUP(B239,'Kings Ratings'!$A$2:$B$1000,2,false)</f>
        <v>10</v>
      </c>
      <c r="H239" s="13">
        <f t="shared" si="2"/>
        <v>7</v>
      </c>
      <c r="I239" s="7" t="str">
        <f>vlookup(A239,'202405 MM (Do Not Delete)'!$A$1:$G$1000,7,false)</f>
        <v/>
      </c>
      <c r="J239" s="22">
        <f t="shared" si="3"/>
        <v>10923</v>
      </c>
      <c r="L239" s="19" t="str">
        <f>IFERROR(__xludf.DUMMYFUNCTION("if(REGEXMATCH(vlookup(B239,'Kings Ratings'!$A$2:$C$1000,3,false),""Fishing""),""Yes"","""")"),"")</f>
        <v/>
      </c>
      <c r="M239" s="19" t="str">
        <f>IFERROR(__xludf.DUMMYFUNCTION("if(REGEXMATCH(vlookup(B239,'Kings Ratings'!$A$2:$C$1000,3,false),""Crafting""),""Yes"","""")"),"")</f>
        <v/>
      </c>
      <c r="N239" s="19" t="str">
        <f>IFERROR(__xludf.DUMMYFUNCTION("if(REGEXMATCH(vlookup(B239,'Kings Ratings'!$A$2:$C$1000,3,false),""Exploring""),""Yes"","""")"),"")</f>
        <v/>
      </c>
      <c r="O239" s="19" t="str">
        <f>IFERROR(__xludf.DUMMYFUNCTION("if(REGEXMATCH(vlookup(B239,'Kings Ratings'!$A$2:$C$1000,3,false),""Farming""),""Yes"","""")"),"")</f>
        <v/>
      </c>
      <c r="P239" s="19" t="str">
        <f>IFERROR(__xludf.DUMMYFUNCTION("if(REGEXMATCH(vlookup(B239,'Kings Ratings'!$A$2:$C$1000,3,false),""Cooking""),""Yes"","""")"),"")</f>
        <v/>
      </c>
      <c r="Q239" s="19" t="str">
        <f>IFERROR(__xludf.DUMMYFUNCTION("if(REGEXMATCH(vlookup(B239,'Kings Ratings'!$A$2:$C$1000,3,false),""Event""),""Yes"","""")"),"")</f>
        <v/>
      </c>
    </row>
    <row r="240">
      <c r="A240" s="13">
        <v>677.0</v>
      </c>
      <c r="B240" s="14" t="s">
        <v>63</v>
      </c>
      <c r="C240" s="18" t="str">
        <f t="shared" si="5"/>
        <v>((Belt Drive))</v>
      </c>
      <c r="D240" s="16">
        <v>10870.0</v>
      </c>
      <c r="E240" s="16">
        <v>2741.0</v>
      </c>
      <c r="F240" s="16">
        <v>42.0</v>
      </c>
      <c r="G240" s="19">
        <f>VLOOKUP(B240,'Kings Ratings'!$A$2:$B$1000,2,false)</f>
        <v>7</v>
      </c>
      <c r="H240" s="13">
        <f t="shared" si="2"/>
        <v>4</v>
      </c>
      <c r="I240" s="7" t="str">
        <f>vlookup(A240,'202405 MM (Do Not Delete)'!$A$1:$G$1000,7,false)</f>
        <v/>
      </c>
      <c r="J240" s="22">
        <f t="shared" si="3"/>
        <v>458280</v>
      </c>
      <c r="L240" s="19" t="str">
        <f>IFERROR(__xludf.DUMMYFUNCTION("if(REGEXMATCH(vlookup(B240,'Kings Ratings'!$A$2:$C$1000,3,false),""Fishing""),""Yes"","""")"),"")</f>
        <v/>
      </c>
      <c r="M240" s="19" t="str">
        <f>IFERROR(__xludf.DUMMYFUNCTION("if(REGEXMATCH(vlookup(B240,'Kings Ratings'!$A$2:$C$1000,3,false),""Crafting""),""Yes"","""")"),"Yes")</f>
        <v>Yes</v>
      </c>
      <c r="N240" s="19" t="str">
        <f>IFERROR(__xludf.DUMMYFUNCTION("if(REGEXMATCH(vlookup(B240,'Kings Ratings'!$A$2:$C$1000,3,false),""Exploring""),""Yes"","""")"),"")</f>
        <v/>
      </c>
      <c r="O240" s="19" t="str">
        <f>IFERROR(__xludf.DUMMYFUNCTION("if(REGEXMATCH(vlookup(B240,'Kings Ratings'!$A$2:$C$1000,3,false),""Farming""),""Yes"","""")"),"")</f>
        <v/>
      </c>
      <c r="P240" s="19" t="str">
        <f>IFERROR(__xludf.DUMMYFUNCTION("if(REGEXMATCH(vlookup(B240,'Kings Ratings'!$A$2:$C$1000,3,false),""Cooking""),""Yes"","""")"),"")</f>
        <v/>
      </c>
      <c r="Q240" s="19" t="str">
        <f>IFERROR(__xludf.DUMMYFUNCTION("if(REGEXMATCH(vlookup(B240,'Kings Ratings'!$A$2:$C$1000,3,false),""Event""),""Yes"","""")"),"")</f>
        <v/>
      </c>
    </row>
    <row r="241">
      <c r="A241" s="13">
        <v>723.0</v>
      </c>
      <c r="B241" s="14" t="s">
        <v>653</v>
      </c>
      <c r="C241" s="18" t="str">
        <f t="shared" si="5"/>
        <v>((Red Berry Pie))</v>
      </c>
      <c r="D241" s="16">
        <v>10853.0</v>
      </c>
      <c r="E241" s="16">
        <v>3745.0</v>
      </c>
      <c r="F241" s="16">
        <v>146.0</v>
      </c>
      <c r="G241" s="19">
        <f>VLOOKUP(B241,'Kings Ratings'!$A$2:$B$1000,2,false)</f>
        <v>6</v>
      </c>
      <c r="H241" s="13">
        <f t="shared" si="2"/>
        <v>3</v>
      </c>
      <c r="I241" s="7" t="str">
        <f>vlookup(A241,'202405 MM (Do Not Delete)'!$A$1:$G$1000,7,false)</f>
        <v/>
      </c>
      <c r="J241" s="22">
        <f t="shared" si="3"/>
        <v>1508303</v>
      </c>
      <c r="L241" s="19" t="str">
        <f>IFERROR(__xludf.DUMMYFUNCTION("if(REGEXMATCH(vlookup(B241,'Kings Ratings'!$A$2:$C$1000,3,false),""Fishing""),""Yes"","""")"),"")</f>
        <v/>
      </c>
      <c r="M241" s="19" t="str">
        <f>IFERROR(__xludf.DUMMYFUNCTION("if(REGEXMATCH(vlookup(B241,'Kings Ratings'!$A$2:$C$1000,3,false),""Crafting""),""Yes"","""")"),"")</f>
        <v/>
      </c>
      <c r="N241" s="19" t="str">
        <f>IFERROR(__xludf.DUMMYFUNCTION("if(REGEXMATCH(vlookup(B241,'Kings Ratings'!$A$2:$C$1000,3,false),""Exploring""),""Yes"","""")"),"")</f>
        <v/>
      </c>
      <c r="O241" s="19" t="str">
        <f>IFERROR(__xludf.DUMMYFUNCTION("if(REGEXMATCH(vlookup(B241,'Kings Ratings'!$A$2:$C$1000,3,false),""Farming""),""Yes"","""")"),"")</f>
        <v/>
      </c>
      <c r="P241" s="19" t="str">
        <f>IFERROR(__xludf.DUMMYFUNCTION("if(REGEXMATCH(vlookup(B241,'Kings Ratings'!$A$2:$C$1000,3,false),""Cooking""),""Yes"","""")"),"Yes")</f>
        <v>Yes</v>
      </c>
      <c r="Q241" s="19" t="str">
        <f>IFERROR(__xludf.DUMMYFUNCTION("if(REGEXMATCH(vlookup(B241,'Kings Ratings'!$A$2:$C$1000,3,false),""Event""),""Yes"","""")"),"")</f>
        <v/>
      </c>
    </row>
    <row r="242">
      <c r="A242" s="13">
        <v>754.0</v>
      </c>
      <c r="B242" s="14" t="s">
        <v>629</v>
      </c>
      <c r="C242" s="18" t="str">
        <f t="shared" si="5"/>
        <v>((Potato Battery))</v>
      </c>
      <c r="D242" s="16">
        <v>10832.0</v>
      </c>
      <c r="E242" s="16">
        <v>719.0</v>
      </c>
      <c r="F242" s="16">
        <v>3.0</v>
      </c>
      <c r="G242" s="19">
        <f>VLOOKUP(B242,'Kings Ratings'!$A$2:$B$1000,2,false)</f>
        <v>9</v>
      </c>
      <c r="H242" s="13">
        <f t="shared" si="2"/>
        <v>6</v>
      </c>
      <c r="I242" s="7" t="str">
        <f>vlookup(A242,'202405 MM (Do Not Delete)'!$A$1:$G$1000,7,false)</f>
        <v/>
      </c>
      <c r="J242" s="22">
        <f t="shared" si="3"/>
        <v>48022</v>
      </c>
      <c r="L242" s="19" t="str">
        <f>IFERROR(__xludf.DUMMYFUNCTION("if(REGEXMATCH(vlookup(B242,'Kings Ratings'!$A$2:$C$1000,3,false),""Fishing""),""Yes"","""")"),"")</f>
        <v/>
      </c>
      <c r="M242" s="19" t="str">
        <f>IFERROR(__xludf.DUMMYFUNCTION("if(REGEXMATCH(vlookup(B242,'Kings Ratings'!$A$2:$C$1000,3,false),""Crafting""),""Yes"","""")"),"Yes")</f>
        <v>Yes</v>
      </c>
      <c r="N242" s="19" t="str">
        <f>IFERROR(__xludf.DUMMYFUNCTION("if(REGEXMATCH(vlookup(B242,'Kings Ratings'!$A$2:$C$1000,3,false),""Exploring""),""Yes"","""")"),"")</f>
        <v/>
      </c>
      <c r="O242" s="19" t="str">
        <f>IFERROR(__xludf.DUMMYFUNCTION("if(REGEXMATCH(vlookup(B242,'Kings Ratings'!$A$2:$C$1000,3,false),""Farming""),""Yes"","""")"),"")</f>
        <v/>
      </c>
      <c r="P242" s="19" t="str">
        <f>IFERROR(__xludf.DUMMYFUNCTION("if(REGEXMATCH(vlookup(B242,'Kings Ratings'!$A$2:$C$1000,3,false),""Cooking""),""Yes"","""")"),"")</f>
        <v/>
      </c>
      <c r="Q242" s="19" t="str">
        <f>IFERROR(__xludf.DUMMYFUNCTION("if(REGEXMATCH(vlookup(B242,'Kings Ratings'!$A$2:$C$1000,3,false),""Event""),""Yes"","""")"),"")</f>
        <v/>
      </c>
    </row>
    <row r="243">
      <c r="A243" s="13">
        <v>894.0</v>
      </c>
      <c r="B243" s="14" t="s">
        <v>831</v>
      </c>
      <c r="C243" s="18" t="str">
        <f t="shared" si="5"/>
        <v>((Wooden Spear))</v>
      </c>
      <c r="D243" s="16">
        <v>10807.0</v>
      </c>
      <c r="E243" s="16">
        <v>6262.0</v>
      </c>
      <c r="F243" s="16">
        <v>1830.0</v>
      </c>
      <c r="G243" s="19">
        <f>VLOOKUP(B243,'Kings Ratings'!$A$2:$B$1000,2,false)</f>
        <v>2</v>
      </c>
      <c r="H243" s="13">
        <f t="shared" si="2"/>
        <v>1</v>
      </c>
      <c r="I243" s="7">
        <f>vlookup(A243,'202405 MM (Do Not Delete)'!$A$1:$G$1000,7,false)</f>
        <v>286</v>
      </c>
      <c r="J243" s="22">
        <f t="shared" si="3"/>
        <v>18373427</v>
      </c>
      <c r="L243" s="19" t="str">
        <f>IFERROR(__xludf.DUMMYFUNCTION("if(REGEXMATCH(vlookup(B243,'Kings Ratings'!$A$2:$C$1000,3,false),""Fishing""),""Yes"","""")"),"")</f>
        <v/>
      </c>
      <c r="M243" s="19" t="str">
        <f>IFERROR(__xludf.DUMMYFUNCTION("if(REGEXMATCH(vlookup(B243,'Kings Ratings'!$A$2:$C$1000,3,false),""Crafting""),""Yes"","""")"),"Yes")</f>
        <v>Yes</v>
      </c>
      <c r="N243" s="19" t="str">
        <f>IFERROR(__xludf.DUMMYFUNCTION("if(REGEXMATCH(vlookup(B243,'Kings Ratings'!$A$2:$C$1000,3,false),""Exploring""),""Yes"","""")"),"")</f>
        <v/>
      </c>
      <c r="O243" s="19" t="str">
        <f>IFERROR(__xludf.DUMMYFUNCTION("if(REGEXMATCH(vlookup(B243,'Kings Ratings'!$A$2:$C$1000,3,false),""Farming""),""Yes"","""")"),"")</f>
        <v/>
      </c>
      <c r="P243" s="19" t="str">
        <f>IFERROR(__xludf.DUMMYFUNCTION("if(REGEXMATCH(vlookup(B243,'Kings Ratings'!$A$2:$C$1000,3,false),""Cooking""),""Yes"","""")"),"")</f>
        <v/>
      </c>
      <c r="Q243" s="19" t="str">
        <f>IFERROR(__xludf.DUMMYFUNCTION("if(REGEXMATCH(vlookup(B243,'Kings Ratings'!$A$2:$C$1000,3,false),""Event""),""Yes"","""")"),"")</f>
        <v/>
      </c>
    </row>
    <row r="244">
      <c r="A244" s="13">
        <v>897.0</v>
      </c>
      <c r="B244" s="14" t="s">
        <v>662</v>
      </c>
      <c r="D244" s="16">
        <v>10699.0</v>
      </c>
      <c r="E244" s="16">
        <v>2406.0</v>
      </c>
      <c r="F244" s="16">
        <v>76.0</v>
      </c>
      <c r="G244" s="19">
        <f>VLOOKUP(B244,'Kings Ratings'!$A$2:$B$1000,2,false)</f>
        <v>3</v>
      </c>
      <c r="H244" s="13">
        <f t="shared" si="2"/>
        <v>4</v>
      </c>
      <c r="I244" s="7" t="str">
        <f>vlookup(A244,'202405 MM (Do Not Delete)'!$A$1:$G$1000,7,false)</f>
        <v/>
      </c>
      <c r="J244" s="22">
        <f t="shared" si="3"/>
        <v>794759</v>
      </c>
      <c r="L244" s="19" t="str">
        <f>IFERROR(__xludf.DUMMYFUNCTION("if(REGEXMATCH(vlookup(B244,'Kings Ratings'!$A$2:$C$1000,3,false),""Fishing""),""Yes"","""")"),"")</f>
        <v/>
      </c>
      <c r="M244" s="19" t="str">
        <f>IFERROR(__xludf.DUMMYFUNCTION("if(REGEXMATCH(vlookup(B244,'Kings Ratings'!$A$2:$C$1000,3,false),""Crafting""),""Yes"","""")"),"Yes")</f>
        <v>Yes</v>
      </c>
      <c r="N244" s="19" t="str">
        <f>IFERROR(__xludf.DUMMYFUNCTION("if(REGEXMATCH(vlookup(B244,'Kings Ratings'!$A$2:$C$1000,3,false),""Exploring""),""Yes"","""")"),"")</f>
        <v/>
      </c>
      <c r="O244" s="19" t="str">
        <f>IFERROR(__xludf.DUMMYFUNCTION("if(REGEXMATCH(vlookup(B244,'Kings Ratings'!$A$2:$C$1000,3,false),""Farming""),""Yes"","""")"),"")</f>
        <v/>
      </c>
      <c r="P244" s="19" t="str">
        <f>IFERROR(__xludf.DUMMYFUNCTION("if(REGEXMATCH(vlookup(B244,'Kings Ratings'!$A$2:$C$1000,3,false),""Cooking""),""Yes"","""")"),"")</f>
        <v/>
      </c>
      <c r="Q244" s="19" t="str">
        <f>IFERROR(__xludf.DUMMYFUNCTION("if(REGEXMATCH(vlookup(B244,'Kings Ratings'!$A$2:$C$1000,3,false),""Event""),""Yes"","""")"),"")</f>
        <v/>
      </c>
    </row>
    <row r="245">
      <c r="A245" s="13">
        <v>896.0</v>
      </c>
      <c r="B245" s="14" t="s">
        <v>82</v>
      </c>
      <c r="C245" s="18" t="str">
        <f t="shared" ref="C245:C251" si="6">CONCATENATE("((",B245,"))")</f>
        <v>((Blue Diary))</v>
      </c>
      <c r="D245" s="16">
        <v>10682.0</v>
      </c>
      <c r="E245" s="16">
        <v>5482.0</v>
      </c>
      <c r="F245" s="16">
        <v>555.0</v>
      </c>
      <c r="G245" s="19">
        <f>VLOOKUP(B245,'Kings Ratings'!$A$2:$B$1000,2,false)</f>
        <v>2</v>
      </c>
      <c r="H245" s="13">
        <f t="shared" si="2"/>
        <v>2</v>
      </c>
      <c r="I245" s="7" t="str">
        <f>vlookup(A245,'202405 MM (Do Not Delete)'!$A$1:$G$1000,7,false)</f>
        <v/>
      </c>
      <c r="J245" s="22">
        <f t="shared" si="3"/>
        <v>5615502</v>
      </c>
      <c r="L245" s="19" t="str">
        <f>IFERROR(__xludf.DUMMYFUNCTION("if(REGEXMATCH(vlookup(B245,'Kings Ratings'!$A$2:$C$1000,3,false),""Fishing""),""Yes"","""")"),"")</f>
        <v/>
      </c>
      <c r="M245" s="19" t="str">
        <f>IFERROR(__xludf.DUMMYFUNCTION("if(REGEXMATCH(vlookup(B245,'Kings Ratings'!$A$2:$C$1000,3,false),""Crafting""),""Yes"","""")"),"Yes")</f>
        <v>Yes</v>
      </c>
      <c r="N245" s="19" t="str">
        <f>IFERROR(__xludf.DUMMYFUNCTION("if(REGEXMATCH(vlookup(B245,'Kings Ratings'!$A$2:$C$1000,3,false),""Exploring""),""Yes"","""")"),"")</f>
        <v/>
      </c>
      <c r="O245" s="19" t="str">
        <f>IFERROR(__xludf.DUMMYFUNCTION("if(REGEXMATCH(vlookup(B245,'Kings Ratings'!$A$2:$C$1000,3,false),""Farming""),""Yes"","""")"),"")</f>
        <v/>
      </c>
      <c r="P245" s="19" t="str">
        <f>IFERROR(__xludf.DUMMYFUNCTION("if(REGEXMATCH(vlookup(B245,'Kings Ratings'!$A$2:$C$1000,3,false),""Cooking""),""Yes"","""")"),"")</f>
        <v/>
      </c>
      <c r="Q245" s="19" t="str">
        <f>IFERROR(__xludf.DUMMYFUNCTION("if(REGEXMATCH(vlookup(B245,'Kings Ratings'!$A$2:$C$1000,3,false),""Event""),""Yes"","""")"),"")</f>
        <v/>
      </c>
    </row>
    <row r="246">
      <c r="A246" s="13">
        <v>943.0</v>
      </c>
      <c r="B246" s="14" t="s">
        <v>861</v>
      </c>
      <c r="C246" s="18" t="str">
        <f t="shared" si="6"/>
        <v>((Frozen Sheepshead))</v>
      </c>
      <c r="D246" s="16">
        <v>10666.0</v>
      </c>
      <c r="E246" s="16">
        <v>6022.0</v>
      </c>
      <c r="F246" s="16">
        <v>581.0</v>
      </c>
      <c r="G246" s="19">
        <f>VLOOKUP(B246,'Kings Ratings'!$A$2:$B$1000,2,false)</f>
        <v>11</v>
      </c>
      <c r="H246" s="13">
        <f t="shared" si="2"/>
        <v>13</v>
      </c>
      <c r="I246" s="7" t="str">
        <f>vlookup(A246,'202405 MM (Do Not Delete)'!$A$1:$G$1000,7,false)</f>
        <v/>
      </c>
      <c r="J246" s="22">
        <f t="shared" si="3"/>
        <v>5880886</v>
      </c>
      <c r="L246" s="19" t="str">
        <f>IFERROR(__xludf.DUMMYFUNCTION("if(REGEXMATCH(vlookup(B246,'Kings Ratings'!$A$2:$C$1000,3,false),""Fishing""),""Yes"","""")"),"")</f>
        <v/>
      </c>
      <c r="M246" s="19" t="str">
        <f>IFERROR(__xludf.DUMMYFUNCTION("if(REGEXMATCH(vlookup(B246,'Kings Ratings'!$A$2:$C$1000,3,false),""Crafting""),""Yes"","""")"),"")</f>
        <v/>
      </c>
      <c r="N246" s="19" t="str">
        <f>IFERROR(__xludf.DUMMYFUNCTION("if(REGEXMATCH(vlookup(B246,'Kings Ratings'!$A$2:$C$1000,3,false),""Exploring""),""Yes"","""")"),"")</f>
        <v/>
      </c>
      <c r="O246" s="19" t="str">
        <f>IFERROR(__xludf.DUMMYFUNCTION("if(REGEXMATCH(vlookup(B246,'Kings Ratings'!$A$2:$C$1000,3,false),""Farming""),""Yes"","""")"),"")</f>
        <v/>
      </c>
      <c r="P246" s="19" t="str">
        <f>IFERROR(__xludf.DUMMYFUNCTION("if(REGEXMATCH(vlookup(B246,'Kings Ratings'!$A$2:$C$1000,3,false),""Cooking""),""Yes"","""")"),"")</f>
        <v/>
      </c>
      <c r="Q246" s="19" t="str">
        <f>IFERROR(__xludf.DUMMYFUNCTION("if(REGEXMATCH(vlookup(B246,'Kings Ratings'!$A$2:$C$1000,3,false),""Event""),""Yes"","""")"),"Yes")</f>
        <v>Yes</v>
      </c>
    </row>
    <row r="247">
      <c r="A247" s="13">
        <v>239.0</v>
      </c>
      <c r="B247" s="14" t="s">
        <v>523</v>
      </c>
      <c r="C247" s="18" t="str">
        <f t="shared" si="6"/>
        <v>((Leather Waterskin))</v>
      </c>
      <c r="D247" s="16">
        <v>10491.0</v>
      </c>
      <c r="E247" s="16">
        <v>4001.0</v>
      </c>
      <c r="F247" s="16">
        <v>279.0</v>
      </c>
      <c r="G247" s="19">
        <f>VLOOKUP(B247,'Kings Ratings'!$A$2:$B$1000,2,false)</f>
        <v>2</v>
      </c>
      <c r="H247" s="13">
        <f t="shared" si="2"/>
        <v>3</v>
      </c>
      <c r="I247" s="7" t="str">
        <f>vlookup(A247,'202405 MM (Do Not Delete)'!$A$1:$G$1000,7,false)</f>
        <v/>
      </c>
      <c r="J247" s="22">
        <f t="shared" si="3"/>
        <v>2840501</v>
      </c>
      <c r="L247" s="19" t="str">
        <f>IFERROR(__xludf.DUMMYFUNCTION("if(REGEXMATCH(vlookup(B247,'Kings Ratings'!$A$2:$C$1000,3,false),""Fishing""),""Yes"","""")"),"")</f>
        <v/>
      </c>
      <c r="M247" s="19" t="str">
        <f>IFERROR(__xludf.DUMMYFUNCTION("if(REGEXMATCH(vlookup(B247,'Kings Ratings'!$A$2:$C$1000,3,false),""Crafting""),""Yes"","""")"),"Yes")</f>
        <v>Yes</v>
      </c>
      <c r="N247" s="19" t="str">
        <f>IFERROR(__xludf.DUMMYFUNCTION("if(REGEXMATCH(vlookup(B247,'Kings Ratings'!$A$2:$C$1000,3,false),""Exploring""),""Yes"","""")"),"")</f>
        <v/>
      </c>
      <c r="O247" s="19" t="str">
        <f>IFERROR(__xludf.DUMMYFUNCTION("if(REGEXMATCH(vlookup(B247,'Kings Ratings'!$A$2:$C$1000,3,false),""Farming""),""Yes"","""")"),"")</f>
        <v/>
      </c>
      <c r="P247" s="19" t="str">
        <f>IFERROR(__xludf.DUMMYFUNCTION("if(REGEXMATCH(vlookup(B247,'Kings Ratings'!$A$2:$C$1000,3,false),""Cooking""),""Yes"","""")"),"")</f>
        <v/>
      </c>
      <c r="Q247" s="19" t="str">
        <f>IFERROR(__xludf.DUMMYFUNCTION("if(REGEXMATCH(vlookup(B247,'Kings Ratings'!$A$2:$C$1000,3,false),""Event""),""Yes"","""")"),"")</f>
        <v/>
      </c>
    </row>
    <row r="248">
      <c r="A248" s="13">
        <v>628.0</v>
      </c>
      <c r="B248" s="14" t="s">
        <v>535</v>
      </c>
      <c r="C248" s="18" t="str">
        <f t="shared" si="6"/>
        <v>((Machine Press))</v>
      </c>
      <c r="D248" s="16">
        <v>10162.0</v>
      </c>
      <c r="E248" s="16">
        <v>2340.0</v>
      </c>
      <c r="F248" s="16">
        <v>25.0</v>
      </c>
      <c r="G248" s="19">
        <f>VLOOKUP(B248,'Kings Ratings'!$A$2:$B$1000,2,false)</f>
        <v>8</v>
      </c>
      <c r="H248" s="13">
        <f t="shared" si="2"/>
        <v>4</v>
      </c>
      <c r="I248" s="7" t="str">
        <f>vlookup(A248,'202405 MM (Do Not Delete)'!$A$1:$G$1000,7,false)</f>
        <v/>
      </c>
      <c r="J248" s="22">
        <f t="shared" si="3"/>
        <v>283562</v>
      </c>
      <c r="L248" s="19" t="str">
        <f>IFERROR(__xludf.DUMMYFUNCTION("if(REGEXMATCH(vlookup(B248,'Kings Ratings'!$A$2:$C$1000,3,false),""Fishing""),""Yes"","""")"),"")</f>
        <v/>
      </c>
      <c r="M248" s="19" t="str">
        <f>IFERROR(__xludf.DUMMYFUNCTION("if(REGEXMATCH(vlookup(B248,'Kings Ratings'!$A$2:$C$1000,3,false),""Crafting""),""Yes"","""")"),"Yes")</f>
        <v>Yes</v>
      </c>
      <c r="N248" s="19" t="str">
        <f>IFERROR(__xludf.DUMMYFUNCTION("if(REGEXMATCH(vlookup(B248,'Kings Ratings'!$A$2:$C$1000,3,false),""Exploring""),""Yes"","""")"),"")</f>
        <v/>
      </c>
      <c r="O248" s="19" t="str">
        <f>IFERROR(__xludf.DUMMYFUNCTION("if(REGEXMATCH(vlookup(B248,'Kings Ratings'!$A$2:$C$1000,3,false),""Farming""),""Yes"","""")"),"")</f>
        <v/>
      </c>
      <c r="P248" s="19" t="str">
        <f>IFERROR(__xludf.DUMMYFUNCTION("if(REGEXMATCH(vlookup(B248,'Kings Ratings'!$A$2:$C$1000,3,false),""Cooking""),""Yes"","""")"),"")</f>
        <v/>
      </c>
      <c r="Q248" s="19" t="str">
        <f>IFERROR(__xludf.DUMMYFUNCTION("if(REGEXMATCH(vlookup(B248,'Kings Ratings'!$A$2:$C$1000,3,false),""Event""),""Yes"","""")"),"")</f>
        <v/>
      </c>
    </row>
    <row r="249">
      <c r="A249" s="13">
        <v>121.0</v>
      </c>
      <c r="B249" s="14" t="s">
        <v>581</v>
      </c>
      <c r="C249" s="18" t="str">
        <f t="shared" si="6"/>
        <v>((Wine))</v>
      </c>
      <c r="D249" s="16">
        <v>10140.0</v>
      </c>
      <c r="E249" s="16">
        <v>316.0</v>
      </c>
      <c r="F249" s="16">
        <v>0.0</v>
      </c>
      <c r="G249" s="19">
        <f>VLOOKUP(B249,'Kings Ratings'!$A$2:$B$1000,2,false)</f>
        <v>10</v>
      </c>
      <c r="H249" s="13">
        <f t="shared" si="2"/>
        <v>7</v>
      </c>
      <c r="I249" s="7">
        <f>vlookup(A249,'202405 MM (Do Not Delete)'!$A$1:$G$1000,7,false)</f>
        <v>328</v>
      </c>
      <c r="J249" s="22">
        <f t="shared" si="3"/>
        <v>13300</v>
      </c>
      <c r="L249" s="19" t="str">
        <f>IFERROR(__xludf.DUMMYFUNCTION("if(REGEXMATCH(vlookup(B249,'Kings Ratings'!$A$2:$C$1000,3,false),""Fishing""),""Yes"","""")"),"")</f>
        <v/>
      </c>
      <c r="M249" s="19" t="str">
        <f>IFERROR(__xludf.DUMMYFUNCTION("if(REGEXMATCH(vlookup(B249,'Kings Ratings'!$A$2:$C$1000,3,false),""Crafting""),""Yes"","""")"),"Yes")</f>
        <v>Yes</v>
      </c>
      <c r="N249" s="19" t="str">
        <f>IFERROR(__xludf.DUMMYFUNCTION("if(REGEXMATCH(vlookup(B249,'Kings Ratings'!$A$2:$C$1000,3,false),""Exploring""),""Yes"","""")"),"")</f>
        <v/>
      </c>
      <c r="O249" s="19" t="str">
        <f>IFERROR(__xludf.DUMMYFUNCTION("if(REGEXMATCH(vlookup(B249,'Kings Ratings'!$A$2:$C$1000,3,false),""Farming""),""Yes"","""")"),"")</f>
        <v/>
      </c>
      <c r="P249" s="19" t="str">
        <f>IFERROR(__xludf.DUMMYFUNCTION("if(REGEXMATCH(vlookup(B249,'Kings Ratings'!$A$2:$C$1000,3,false),""Cooking""),""Yes"","""")"),"")</f>
        <v/>
      </c>
      <c r="Q249" s="19" t="str">
        <f>IFERROR(__xludf.DUMMYFUNCTION("if(REGEXMATCH(vlookup(B249,'Kings Ratings'!$A$2:$C$1000,3,false),""Event""),""Yes"","""")"),"")</f>
        <v/>
      </c>
    </row>
    <row r="250">
      <c r="A250" s="13">
        <v>726.0</v>
      </c>
      <c r="B250" s="14" t="s">
        <v>206</v>
      </c>
      <c r="C250" s="18" t="str">
        <f t="shared" si="6"/>
        <v>((Concord Grape Pie))</v>
      </c>
      <c r="D250" s="16">
        <v>10057.0</v>
      </c>
      <c r="E250" s="16">
        <v>3803.0</v>
      </c>
      <c r="F250" s="16">
        <v>186.0</v>
      </c>
      <c r="G250" s="19">
        <f>VLOOKUP(B250,'Kings Ratings'!$A$2:$B$1000,2,false)</f>
        <v>8</v>
      </c>
      <c r="H250" s="13">
        <f t="shared" si="2"/>
        <v>3</v>
      </c>
      <c r="I250" s="7" t="str">
        <f>vlookup(A250,'202405 MM (Do Not Delete)'!$A$1:$G$1000,7,false)</f>
        <v/>
      </c>
      <c r="J250" s="22">
        <f t="shared" si="3"/>
        <v>1908087</v>
      </c>
      <c r="L250" s="19" t="str">
        <f>IFERROR(__xludf.DUMMYFUNCTION("if(REGEXMATCH(vlookup(B250,'Kings Ratings'!$A$2:$C$1000,3,false),""Fishing""),""Yes"","""")"),"")</f>
        <v/>
      </c>
      <c r="M250" s="19" t="str">
        <f>IFERROR(__xludf.DUMMYFUNCTION("if(REGEXMATCH(vlookup(B250,'Kings Ratings'!$A$2:$C$1000,3,false),""Crafting""),""Yes"","""")"),"")</f>
        <v/>
      </c>
      <c r="N250" s="19" t="str">
        <f>IFERROR(__xludf.DUMMYFUNCTION("if(REGEXMATCH(vlookup(B250,'Kings Ratings'!$A$2:$C$1000,3,false),""Exploring""),""Yes"","""")"),"")</f>
        <v/>
      </c>
      <c r="O250" s="19" t="str">
        <f>IFERROR(__xludf.DUMMYFUNCTION("if(REGEXMATCH(vlookup(B250,'Kings Ratings'!$A$2:$C$1000,3,false),""Farming""),""Yes"","""")"),"")</f>
        <v/>
      </c>
      <c r="P250" s="19" t="str">
        <f>IFERROR(__xludf.DUMMYFUNCTION("if(REGEXMATCH(vlookup(B250,'Kings Ratings'!$A$2:$C$1000,3,false),""Cooking""),""Yes"","""")"),"Yes")</f>
        <v>Yes</v>
      </c>
      <c r="Q250" s="19" t="str">
        <f>IFERROR(__xludf.DUMMYFUNCTION("if(REGEXMATCH(vlookup(B250,'Kings Ratings'!$A$2:$C$1000,3,false),""Event""),""Yes"","""")"),"")</f>
        <v/>
      </c>
    </row>
    <row r="251">
      <c r="A251" s="13">
        <v>826.0</v>
      </c>
      <c r="B251" s="14" t="s">
        <v>615</v>
      </c>
      <c r="C251" s="18" t="str">
        <f t="shared" si="6"/>
        <v>((Pine Board))</v>
      </c>
      <c r="D251" s="16">
        <v>10056.0</v>
      </c>
      <c r="E251" s="16">
        <v>2163.0</v>
      </c>
      <c r="F251" s="16">
        <v>41.0</v>
      </c>
      <c r="G251" s="19">
        <f>VLOOKUP(B251,'Kings Ratings'!$A$2:$B$1000,2,false)</f>
        <v>8</v>
      </c>
      <c r="H251" s="13">
        <f t="shared" si="2"/>
        <v>4</v>
      </c>
      <c r="I251" s="7" t="str">
        <f>vlookup(A251,'202405 MM (Do Not Delete)'!$A$1:$G$1000,7,false)</f>
        <v/>
      </c>
      <c r="J251" s="22">
        <f t="shared" si="3"/>
        <v>441686</v>
      </c>
      <c r="L251" s="19" t="str">
        <f>IFERROR(__xludf.DUMMYFUNCTION("if(REGEXMATCH(vlookup(B251,'Kings Ratings'!$A$2:$C$1000,3,false),""Fishing""),""Yes"","""")"),"")</f>
        <v/>
      </c>
      <c r="M251" s="19" t="str">
        <f>IFERROR(__xludf.DUMMYFUNCTION("if(REGEXMATCH(vlookup(B251,'Kings Ratings'!$A$2:$C$1000,3,false),""Crafting""),""Yes"","""")"),"Yes")</f>
        <v>Yes</v>
      </c>
      <c r="N251" s="19" t="str">
        <f>IFERROR(__xludf.DUMMYFUNCTION("if(REGEXMATCH(vlookup(B251,'Kings Ratings'!$A$2:$C$1000,3,false),""Exploring""),""Yes"","""")"),"")</f>
        <v/>
      </c>
      <c r="O251" s="19" t="str">
        <f>IFERROR(__xludf.DUMMYFUNCTION("if(REGEXMATCH(vlookup(B251,'Kings Ratings'!$A$2:$C$1000,3,false),""Farming""),""Yes"","""")"),"")</f>
        <v/>
      </c>
      <c r="P251" s="19" t="str">
        <f>IFERROR(__xludf.DUMMYFUNCTION("if(REGEXMATCH(vlookup(B251,'Kings Ratings'!$A$2:$C$1000,3,false),""Cooking""),""Yes"","""")"),"")</f>
        <v/>
      </c>
      <c r="Q251" s="19" t="str">
        <f>IFERROR(__xludf.DUMMYFUNCTION("if(REGEXMATCH(vlookup(B251,'Kings Ratings'!$A$2:$C$1000,3,false),""Event""),""Yes"","""")"),"")</f>
        <v/>
      </c>
    </row>
    <row r="252">
      <c r="A252" s="13">
        <v>899.0</v>
      </c>
      <c r="B252" s="14" t="s">
        <v>113</v>
      </c>
      <c r="D252" s="16">
        <v>10052.0</v>
      </c>
      <c r="E252" s="16">
        <v>4657.0</v>
      </c>
      <c r="F252" s="16">
        <v>426.0</v>
      </c>
      <c r="G252" s="19">
        <f>VLOOKUP(B252,'Kings Ratings'!$A$2:$B$1000,2,false)</f>
        <v>3</v>
      </c>
      <c r="H252" s="13">
        <f t="shared" si="2"/>
        <v>2</v>
      </c>
      <c r="I252" s="7">
        <f>vlookup(A252,'202405 MM (Do Not Delete)'!$A$1:$G$1000,7,false)</f>
        <v>327</v>
      </c>
      <c r="J252" s="22">
        <f t="shared" si="3"/>
        <v>4316622</v>
      </c>
      <c r="L252" s="19" t="str">
        <f>IFERROR(__xludf.DUMMYFUNCTION("if(REGEXMATCH(vlookup(B252,'Kings Ratings'!$A$2:$C$1000,3,false),""Fishing""),""Yes"","""")"),"")</f>
        <v/>
      </c>
      <c r="M252" s="19" t="str">
        <f>IFERROR(__xludf.DUMMYFUNCTION("if(REGEXMATCH(vlookup(B252,'Kings Ratings'!$A$2:$C$1000,3,false),""Crafting""),""Yes"","""")"),"Yes")</f>
        <v>Yes</v>
      </c>
      <c r="N252" s="19" t="str">
        <f>IFERROR(__xludf.DUMMYFUNCTION("if(REGEXMATCH(vlookup(B252,'Kings Ratings'!$A$2:$C$1000,3,false),""Exploring""),""Yes"","""")"),"")</f>
        <v/>
      </c>
      <c r="O252" s="19" t="str">
        <f>IFERROR(__xludf.DUMMYFUNCTION("if(REGEXMATCH(vlookup(B252,'Kings Ratings'!$A$2:$C$1000,3,false),""Farming""),""Yes"","""")"),"")</f>
        <v/>
      </c>
      <c r="P252" s="19" t="str">
        <f>IFERROR(__xludf.DUMMYFUNCTION("if(REGEXMATCH(vlookup(B252,'Kings Ratings'!$A$2:$C$1000,3,false),""Cooking""),""Yes"","""")"),"")</f>
        <v/>
      </c>
      <c r="Q252" s="19" t="str">
        <f>IFERROR(__xludf.DUMMYFUNCTION("if(REGEXMATCH(vlookup(B252,'Kings Ratings'!$A$2:$C$1000,3,false),""Event""),""Yes"","""")"),"")</f>
        <v/>
      </c>
    </row>
    <row r="253">
      <c r="A253" s="13">
        <v>976.0</v>
      </c>
      <c r="B253" s="14" t="s">
        <v>438</v>
      </c>
      <c r="C253" s="18" t="str">
        <f t="shared" ref="C253:C265" si="7">CONCATENATE("((",B253,"))")</f>
        <v>((Green Twine))</v>
      </c>
      <c r="D253" s="16">
        <v>9966.0</v>
      </c>
      <c r="E253" s="16">
        <v>4576.0</v>
      </c>
      <c r="F253" s="16">
        <v>967.0</v>
      </c>
      <c r="G253" s="19">
        <f>VLOOKUP(B253,'Kings Ratings'!$A$2:$B$1000,2,false)</f>
        <v>2</v>
      </c>
      <c r="H253" s="13">
        <f t="shared" si="2"/>
        <v>2</v>
      </c>
      <c r="I253" s="7">
        <f>vlookup(A253,'202405 MM (Do Not Delete)'!$A$1:$G$1000,7,false)</f>
        <v>292</v>
      </c>
      <c r="J253" s="22">
        <f t="shared" si="3"/>
        <v>9725726</v>
      </c>
      <c r="L253" s="19" t="str">
        <f>IFERROR(__xludf.DUMMYFUNCTION("if(REGEXMATCH(vlookup(B253,'Kings Ratings'!$A$2:$C$1000,3,false),""Fishing""),""Yes"","""")"),"")</f>
        <v/>
      </c>
      <c r="M253" s="19" t="str">
        <f>IFERROR(__xludf.DUMMYFUNCTION("if(REGEXMATCH(vlookup(B253,'Kings Ratings'!$A$2:$C$1000,3,false),""Crafting""),""Yes"","""")"),"Yes")</f>
        <v>Yes</v>
      </c>
      <c r="N253" s="19" t="str">
        <f>IFERROR(__xludf.DUMMYFUNCTION("if(REGEXMATCH(vlookup(B253,'Kings Ratings'!$A$2:$C$1000,3,false),""Exploring""),""Yes"","""")"),"")</f>
        <v/>
      </c>
      <c r="O253" s="19" t="str">
        <f>IFERROR(__xludf.DUMMYFUNCTION("if(REGEXMATCH(vlookup(B253,'Kings Ratings'!$A$2:$C$1000,3,false),""Farming""),""Yes"","""")"),"")</f>
        <v/>
      </c>
      <c r="P253" s="19" t="str">
        <f>IFERROR(__xludf.DUMMYFUNCTION("if(REGEXMATCH(vlookup(B253,'Kings Ratings'!$A$2:$C$1000,3,false),""Cooking""),""Yes"","""")"),"")</f>
        <v/>
      </c>
      <c r="Q253" s="19" t="str">
        <f>IFERROR(__xludf.DUMMYFUNCTION("if(REGEXMATCH(vlookup(B253,'Kings Ratings'!$A$2:$C$1000,3,false),""Event""),""Yes"","""")"),"")</f>
        <v/>
      </c>
    </row>
    <row r="254">
      <c r="A254" s="13">
        <v>629.0</v>
      </c>
      <c r="B254" s="14" t="s">
        <v>222</v>
      </c>
      <c r="C254" s="18" t="str">
        <f t="shared" si="7"/>
        <v>((Corn Oil))</v>
      </c>
      <c r="D254" s="16">
        <v>9775.0</v>
      </c>
      <c r="E254" s="16">
        <v>1177.0</v>
      </c>
      <c r="F254" s="16">
        <v>3.0</v>
      </c>
      <c r="G254" s="19">
        <f>VLOOKUP(B254,'Kings Ratings'!$A$2:$B$1000,2,false)</f>
        <v>9</v>
      </c>
      <c r="H254" s="13">
        <f t="shared" si="2"/>
        <v>6</v>
      </c>
      <c r="I254" s="7">
        <f>vlookup(A254,'202405 MM (Do Not Delete)'!$A$1:$G$1000,7,false)</f>
        <v>301</v>
      </c>
      <c r="J254" s="22">
        <f t="shared" si="3"/>
        <v>51545</v>
      </c>
      <c r="L254" s="19" t="str">
        <f>IFERROR(__xludf.DUMMYFUNCTION("if(REGEXMATCH(vlookup(B254,'Kings Ratings'!$A$2:$C$1000,3,false),""Fishing""),""Yes"","""")"),"")</f>
        <v/>
      </c>
      <c r="M254" s="19" t="str">
        <f>IFERROR(__xludf.DUMMYFUNCTION("if(REGEXMATCH(vlookup(B254,'Kings Ratings'!$A$2:$C$1000,3,false),""Crafting""),""Yes"","""")"),"Yes")</f>
        <v>Yes</v>
      </c>
      <c r="N254" s="19" t="str">
        <f>IFERROR(__xludf.DUMMYFUNCTION("if(REGEXMATCH(vlookup(B254,'Kings Ratings'!$A$2:$C$1000,3,false),""Exploring""),""Yes"","""")"),"")</f>
        <v/>
      </c>
      <c r="O254" s="19" t="str">
        <f>IFERROR(__xludf.DUMMYFUNCTION("if(REGEXMATCH(vlookup(B254,'Kings Ratings'!$A$2:$C$1000,3,false),""Farming""),""Yes"","""")"),"")</f>
        <v/>
      </c>
      <c r="P254" s="19" t="str">
        <f>IFERROR(__xludf.DUMMYFUNCTION("if(REGEXMATCH(vlookup(B254,'Kings Ratings'!$A$2:$C$1000,3,false),""Cooking""),""Yes"","""")"),"")</f>
        <v/>
      </c>
      <c r="Q254" s="19" t="str">
        <f>IFERROR(__xludf.DUMMYFUNCTION("if(REGEXMATCH(vlookup(B254,'Kings Ratings'!$A$2:$C$1000,3,false),""Event""),""Yes"","""")"),"")</f>
        <v/>
      </c>
    </row>
    <row r="255">
      <c r="A255" s="13">
        <v>841.0</v>
      </c>
      <c r="B255" s="14" t="s">
        <v>516</v>
      </c>
      <c r="C255" s="18" t="str">
        <f t="shared" si="7"/>
        <v>((Leather Belt))</v>
      </c>
      <c r="D255" s="16">
        <v>9667.0</v>
      </c>
      <c r="E255" s="16">
        <v>4400.0</v>
      </c>
      <c r="F255" s="16">
        <v>180.0</v>
      </c>
      <c r="G255" s="19">
        <f>VLOOKUP(B255,'Kings Ratings'!$A$2:$B$1000,2,false)</f>
        <v>3</v>
      </c>
      <c r="H255" s="13">
        <f t="shared" si="2"/>
        <v>3</v>
      </c>
      <c r="I255" s="7">
        <f>vlookup(A255,'202405 MM (Do Not Delete)'!$A$1:$G$1000,7,false)</f>
        <v>304</v>
      </c>
      <c r="J255" s="22">
        <f t="shared" si="3"/>
        <v>1853667</v>
      </c>
      <c r="L255" s="19" t="str">
        <f>IFERROR(__xludf.DUMMYFUNCTION("if(REGEXMATCH(vlookup(B255,'Kings Ratings'!$A$2:$C$1000,3,false),""Fishing""),""Yes"","""")"),"")</f>
        <v/>
      </c>
      <c r="M255" s="19" t="str">
        <f>IFERROR(__xludf.DUMMYFUNCTION("if(REGEXMATCH(vlookup(B255,'Kings Ratings'!$A$2:$C$1000,3,false),""Crafting""),""Yes"","""")"),"Yes")</f>
        <v>Yes</v>
      </c>
      <c r="N255" s="19" t="str">
        <f>IFERROR(__xludf.DUMMYFUNCTION("if(REGEXMATCH(vlookup(B255,'Kings Ratings'!$A$2:$C$1000,3,false),""Exploring""),""Yes"","""")"),"")</f>
        <v/>
      </c>
      <c r="O255" s="19" t="str">
        <f>IFERROR(__xludf.DUMMYFUNCTION("if(REGEXMATCH(vlookup(B255,'Kings Ratings'!$A$2:$C$1000,3,false),""Farming""),""Yes"","""")"),"")</f>
        <v/>
      </c>
      <c r="P255" s="19" t="str">
        <f>IFERROR(__xludf.DUMMYFUNCTION("if(REGEXMATCH(vlookup(B255,'Kings Ratings'!$A$2:$C$1000,3,false),""Cooking""),""Yes"","""")"),"")</f>
        <v/>
      </c>
      <c r="Q255" s="19" t="str">
        <f>IFERROR(__xludf.DUMMYFUNCTION("if(REGEXMATCH(vlookup(B255,'Kings Ratings'!$A$2:$C$1000,3,false),""Event""),""Yes"","""")"),"")</f>
        <v/>
      </c>
    </row>
    <row r="256">
      <c r="A256" s="13">
        <v>948.0</v>
      </c>
      <c r="B256" s="14" t="s">
        <v>854</v>
      </c>
      <c r="C256" s="18" t="str">
        <f t="shared" si="7"/>
        <v>((Frozen Catfish))</v>
      </c>
      <c r="D256" s="16">
        <v>9664.0</v>
      </c>
      <c r="E256" s="16">
        <v>3720.0</v>
      </c>
      <c r="F256" s="16">
        <v>135.0</v>
      </c>
      <c r="G256" s="19">
        <f>VLOOKUP(B256,'Kings Ratings'!$A$2:$B$1000,2,false)</f>
        <v>11</v>
      </c>
      <c r="H256" s="13">
        <f t="shared" si="2"/>
        <v>13</v>
      </c>
      <c r="I256" s="7" t="str">
        <f>vlookup(A256,'202405 MM (Do Not Delete)'!$A$1:$G$1000,7,false)</f>
        <v/>
      </c>
      <c r="J256" s="22">
        <f t="shared" si="3"/>
        <v>1396864</v>
      </c>
      <c r="L256" s="19" t="str">
        <f>IFERROR(__xludf.DUMMYFUNCTION("if(REGEXMATCH(vlookup(B256,'Kings Ratings'!$A$2:$C$1000,3,false),""Fishing""),""Yes"","""")"),"")</f>
        <v/>
      </c>
      <c r="M256" s="19" t="str">
        <f>IFERROR(__xludf.DUMMYFUNCTION("if(REGEXMATCH(vlookup(B256,'Kings Ratings'!$A$2:$C$1000,3,false),""Crafting""),""Yes"","""")"),"")</f>
        <v/>
      </c>
      <c r="N256" s="19" t="str">
        <f>IFERROR(__xludf.DUMMYFUNCTION("if(REGEXMATCH(vlookup(B256,'Kings Ratings'!$A$2:$C$1000,3,false),""Exploring""),""Yes"","""")"),"")</f>
        <v/>
      </c>
      <c r="O256" s="19" t="str">
        <f>IFERROR(__xludf.DUMMYFUNCTION("if(REGEXMATCH(vlookup(B256,'Kings Ratings'!$A$2:$C$1000,3,false),""Farming""),""Yes"","""")"),"")</f>
        <v/>
      </c>
      <c r="P256" s="19" t="str">
        <f>IFERROR(__xludf.DUMMYFUNCTION("if(REGEXMATCH(vlookup(B256,'Kings Ratings'!$A$2:$C$1000,3,false),""Cooking""),""Yes"","""")"),"")</f>
        <v/>
      </c>
      <c r="Q256" s="19" t="str">
        <f>IFERROR(__xludf.DUMMYFUNCTION("if(REGEXMATCH(vlookup(B256,'Kings Ratings'!$A$2:$C$1000,3,false),""Event""),""Yes"","""")"),"Yes")</f>
        <v>Yes</v>
      </c>
    </row>
    <row r="257">
      <c r="A257" s="13">
        <v>683.0</v>
      </c>
      <c r="B257" s="14" t="s">
        <v>593</v>
      </c>
      <c r="C257" s="18" t="str">
        <f t="shared" si="7"/>
        <v>((Pear Grease))</v>
      </c>
      <c r="D257" s="16">
        <v>9658.0</v>
      </c>
      <c r="E257" s="16">
        <v>815.0</v>
      </c>
      <c r="F257" s="16">
        <v>1.0</v>
      </c>
      <c r="G257" s="19">
        <f>VLOOKUP(B257,'Kings Ratings'!$A$2:$B$1000,2,false)</f>
        <v>9</v>
      </c>
      <c r="H257" s="13">
        <f t="shared" si="2"/>
        <v>6</v>
      </c>
      <c r="I257" s="7" t="str">
        <f>vlookup(A257,'202405 MM (Do Not Delete)'!$A$1:$G$1000,7,false)</f>
        <v/>
      </c>
      <c r="J257" s="22">
        <f t="shared" si="3"/>
        <v>27808</v>
      </c>
      <c r="L257" s="19" t="str">
        <f>IFERROR(__xludf.DUMMYFUNCTION("if(REGEXMATCH(vlookup(B257,'Kings Ratings'!$A$2:$C$1000,3,false),""Fishing""),""Yes"","""")"),"")</f>
        <v/>
      </c>
      <c r="M257" s="19" t="str">
        <f>IFERROR(__xludf.DUMMYFUNCTION("if(REGEXMATCH(vlookup(B257,'Kings Ratings'!$A$2:$C$1000,3,false),""Crafting""),""Yes"","""")"),"Yes")</f>
        <v>Yes</v>
      </c>
      <c r="N257" s="19" t="str">
        <f>IFERROR(__xludf.DUMMYFUNCTION("if(REGEXMATCH(vlookup(B257,'Kings Ratings'!$A$2:$C$1000,3,false),""Exploring""),""Yes"","""")"),"")</f>
        <v/>
      </c>
      <c r="O257" s="19" t="str">
        <f>IFERROR(__xludf.DUMMYFUNCTION("if(REGEXMATCH(vlookup(B257,'Kings Ratings'!$A$2:$C$1000,3,false),""Farming""),""Yes"","""")"),"")</f>
        <v/>
      </c>
      <c r="P257" s="19" t="str">
        <f>IFERROR(__xludf.DUMMYFUNCTION("if(REGEXMATCH(vlookup(B257,'Kings Ratings'!$A$2:$C$1000,3,false),""Cooking""),""Yes"","""")"),"")</f>
        <v/>
      </c>
      <c r="Q257" s="19" t="str">
        <f>IFERROR(__xludf.DUMMYFUNCTION("if(REGEXMATCH(vlookup(B257,'Kings Ratings'!$A$2:$C$1000,3,false),""Event""),""Yes"","""")"),"")</f>
        <v/>
      </c>
    </row>
    <row r="258">
      <c r="A258" s="13">
        <v>240.0</v>
      </c>
      <c r="B258" s="14" t="s">
        <v>817</v>
      </c>
      <c r="C258" s="18" t="str">
        <f t="shared" si="7"/>
        <v>((Wizard Hat))</v>
      </c>
      <c r="D258" s="16">
        <v>9605.0</v>
      </c>
      <c r="E258" s="16">
        <v>1374.0</v>
      </c>
      <c r="F258" s="16">
        <v>560.0</v>
      </c>
      <c r="G258" s="19">
        <f>VLOOKUP(B258,'Kings Ratings'!$A$2:$B$1000,2,false)</f>
        <v>7</v>
      </c>
      <c r="H258" s="13">
        <f t="shared" si="2"/>
        <v>2</v>
      </c>
      <c r="I258" s="7">
        <f>vlookup(A258,'202405 MM (Do Not Delete)'!$A$1:$G$1000,7,false)</f>
        <v>300</v>
      </c>
      <c r="J258" s="22">
        <f t="shared" si="3"/>
        <v>5623345</v>
      </c>
      <c r="L258" s="19" t="str">
        <f>IFERROR(__xludf.DUMMYFUNCTION("if(REGEXMATCH(vlookup(B258,'Kings Ratings'!$A$2:$C$1000,3,false),""Fishing""),""Yes"","""")"),"")</f>
        <v/>
      </c>
      <c r="M258" s="19" t="str">
        <f>IFERROR(__xludf.DUMMYFUNCTION("if(REGEXMATCH(vlookup(B258,'Kings Ratings'!$A$2:$C$1000,3,false),""Crafting""),""Yes"","""")"),"Yes")</f>
        <v>Yes</v>
      </c>
      <c r="N258" s="19" t="str">
        <f>IFERROR(__xludf.DUMMYFUNCTION("if(REGEXMATCH(vlookup(B258,'Kings Ratings'!$A$2:$C$1000,3,false),""Exploring""),""Yes"","""")"),"")</f>
        <v/>
      </c>
      <c r="O258" s="19" t="str">
        <f>IFERROR(__xludf.DUMMYFUNCTION("if(REGEXMATCH(vlookup(B258,'Kings Ratings'!$A$2:$C$1000,3,false),""Farming""),""Yes"","""")"),"")</f>
        <v/>
      </c>
      <c r="P258" s="19" t="str">
        <f>IFERROR(__xludf.DUMMYFUNCTION("if(REGEXMATCH(vlookup(B258,'Kings Ratings'!$A$2:$C$1000,3,false),""Cooking""),""Yes"","""")"),"")</f>
        <v/>
      </c>
      <c r="Q258" s="19" t="str">
        <f>IFERROR(__xludf.DUMMYFUNCTION("if(REGEXMATCH(vlookup(B258,'Kings Ratings'!$A$2:$C$1000,3,false),""Event""),""Yes"","""")"),"")</f>
        <v/>
      </c>
    </row>
    <row r="259">
      <c r="A259" s="13">
        <v>958.0</v>
      </c>
      <c r="B259" s="14" t="s">
        <v>864</v>
      </c>
      <c r="C259" s="18" t="str">
        <f t="shared" si="7"/>
        <v>((Frozen Dagger))</v>
      </c>
      <c r="D259" s="16">
        <v>9526.0</v>
      </c>
      <c r="E259" s="16">
        <v>4325.0</v>
      </c>
      <c r="F259" s="16">
        <v>251.0</v>
      </c>
      <c r="G259" s="19">
        <f>VLOOKUP(B259,'Kings Ratings'!$A$2:$B$1000,2,false)</f>
        <v>11</v>
      </c>
      <c r="H259" s="13">
        <f t="shared" si="2"/>
        <v>13</v>
      </c>
      <c r="I259" s="7" t="str">
        <f>vlookup(A259,'202405 MM (Do Not Delete)'!$A$1:$G$1000,7,false)</f>
        <v/>
      </c>
      <c r="J259" s="22">
        <f t="shared" si="3"/>
        <v>2562776</v>
      </c>
      <c r="L259" s="19" t="str">
        <f>IFERROR(__xludf.DUMMYFUNCTION("if(REGEXMATCH(vlookup(B259,'Kings Ratings'!$A$2:$C$1000,3,false),""Fishing""),""Yes"","""")"),"")</f>
        <v/>
      </c>
      <c r="M259" s="19" t="str">
        <f>IFERROR(__xludf.DUMMYFUNCTION("if(REGEXMATCH(vlookup(B259,'Kings Ratings'!$A$2:$C$1000,3,false),""Crafting""),""Yes"","""")"),"")</f>
        <v/>
      </c>
      <c r="N259" s="19" t="str">
        <f>IFERROR(__xludf.DUMMYFUNCTION("if(REGEXMATCH(vlookup(B259,'Kings Ratings'!$A$2:$C$1000,3,false),""Exploring""),""Yes"","""")"),"")</f>
        <v/>
      </c>
      <c r="O259" s="19" t="str">
        <f>IFERROR(__xludf.DUMMYFUNCTION("if(REGEXMATCH(vlookup(B259,'Kings Ratings'!$A$2:$C$1000,3,false),""Farming""),""Yes"","""")"),"")</f>
        <v/>
      </c>
      <c r="P259" s="19" t="str">
        <f>IFERROR(__xludf.DUMMYFUNCTION("if(REGEXMATCH(vlookup(B259,'Kings Ratings'!$A$2:$C$1000,3,false),""Cooking""),""Yes"","""")"),"")</f>
        <v/>
      </c>
      <c r="Q259" s="19" t="str">
        <f>IFERROR(__xludf.DUMMYFUNCTION("if(REGEXMATCH(vlookup(B259,'Kings Ratings'!$A$2:$C$1000,3,false),""Event""),""Yes"","""")"),"Yes")</f>
        <v>Yes</v>
      </c>
    </row>
    <row r="260">
      <c r="A260" s="13">
        <v>947.0</v>
      </c>
      <c r="B260" s="14" t="s">
        <v>860</v>
      </c>
      <c r="C260" s="18" t="str">
        <f t="shared" si="7"/>
        <v>((Frozen Shell))</v>
      </c>
      <c r="D260" s="16">
        <v>9354.0</v>
      </c>
      <c r="E260" s="16">
        <v>3601.0</v>
      </c>
      <c r="F260" s="16">
        <v>189.0</v>
      </c>
      <c r="G260" s="19">
        <f>VLOOKUP(B260,'Kings Ratings'!$A$2:$B$1000,2,false)</f>
        <v>11</v>
      </c>
      <c r="H260" s="13">
        <f t="shared" si="2"/>
        <v>13</v>
      </c>
      <c r="I260" s="7" t="str">
        <f>vlookup(A260,'202405 MM (Do Not Delete)'!$A$1:$G$1000,7,false)</f>
        <v/>
      </c>
      <c r="J260" s="22">
        <f t="shared" si="3"/>
        <v>1935364</v>
      </c>
      <c r="L260" s="19" t="str">
        <f>IFERROR(__xludf.DUMMYFUNCTION("if(REGEXMATCH(vlookup(B260,'Kings Ratings'!$A$2:$C$1000,3,false),""Fishing""),""Yes"","""")"),"")</f>
        <v/>
      </c>
      <c r="M260" s="19" t="str">
        <f>IFERROR(__xludf.DUMMYFUNCTION("if(REGEXMATCH(vlookup(B260,'Kings Ratings'!$A$2:$C$1000,3,false),""Crafting""),""Yes"","""")"),"")</f>
        <v/>
      </c>
      <c r="N260" s="19" t="str">
        <f>IFERROR(__xludf.DUMMYFUNCTION("if(REGEXMATCH(vlookup(B260,'Kings Ratings'!$A$2:$C$1000,3,false),""Exploring""),""Yes"","""")"),"")</f>
        <v/>
      </c>
      <c r="O260" s="19" t="str">
        <f>IFERROR(__xludf.DUMMYFUNCTION("if(REGEXMATCH(vlookup(B260,'Kings Ratings'!$A$2:$C$1000,3,false),""Farming""),""Yes"","""")"),"")</f>
        <v/>
      </c>
      <c r="P260" s="19" t="str">
        <f>IFERROR(__xludf.DUMMYFUNCTION("if(REGEXMATCH(vlookup(B260,'Kings Ratings'!$A$2:$C$1000,3,false),""Cooking""),""Yes"","""")"),"")</f>
        <v/>
      </c>
      <c r="Q260" s="19" t="str">
        <f>IFERROR(__xludf.DUMMYFUNCTION("if(REGEXMATCH(vlookup(B260,'Kings Ratings'!$A$2:$C$1000,3,false),""Event""),""Yes"","""")"),"Yes")</f>
        <v>Yes</v>
      </c>
    </row>
    <row r="261">
      <c r="A261" s="13">
        <v>478.0</v>
      </c>
      <c r="B261" s="14" t="s">
        <v>687</v>
      </c>
      <c r="C261" s="18" t="str">
        <f t="shared" si="7"/>
        <v>((Sea Dragon))</v>
      </c>
      <c r="D261" s="16">
        <v>9344.0</v>
      </c>
      <c r="E261" s="16">
        <v>282.0</v>
      </c>
      <c r="F261" s="16">
        <v>1.0</v>
      </c>
      <c r="G261" s="19">
        <f>VLOOKUP(B261,'Kings Ratings'!$A$2:$B$1000,2,false)</f>
        <v>10</v>
      </c>
      <c r="H261" s="13">
        <f t="shared" si="2"/>
        <v>6</v>
      </c>
      <c r="I261" s="7" t="str">
        <f>vlookup(A261,'202405 MM (Do Not Delete)'!$A$1:$G$1000,7,false)</f>
        <v/>
      </c>
      <c r="J261" s="22">
        <f t="shared" si="3"/>
        <v>22164</v>
      </c>
      <c r="L261" s="19" t="str">
        <f>IFERROR(__xludf.DUMMYFUNCTION("if(REGEXMATCH(vlookup(B261,'Kings Ratings'!$A$2:$C$1000,3,false),""Fishing""),""Yes"","""")"),"Yes")</f>
        <v>Yes</v>
      </c>
      <c r="M261" s="19" t="str">
        <f>IFERROR(__xludf.DUMMYFUNCTION("if(REGEXMATCH(vlookup(B261,'Kings Ratings'!$A$2:$C$1000,3,false),""Crafting""),""Yes"","""")"),"")</f>
        <v/>
      </c>
      <c r="N261" s="19" t="str">
        <f>IFERROR(__xludf.DUMMYFUNCTION("if(REGEXMATCH(vlookup(B261,'Kings Ratings'!$A$2:$C$1000,3,false),""Exploring""),""Yes"","""")"),"")</f>
        <v/>
      </c>
      <c r="O261" s="19" t="str">
        <f>IFERROR(__xludf.DUMMYFUNCTION("if(REGEXMATCH(vlookup(B261,'Kings Ratings'!$A$2:$C$1000,3,false),""Farming""),""Yes"","""")"),"")</f>
        <v/>
      </c>
      <c r="P261" s="19" t="str">
        <f>IFERROR(__xludf.DUMMYFUNCTION("if(REGEXMATCH(vlookup(B261,'Kings Ratings'!$A$2:$C$1000,3,false),""Cooking""),""Yes"","""")"),"")</f>
        <v/>
      </c>
      <c r="Q261" s="19" t="str">
        <f>IFERROR(__xludf.DUMMYFUNCTION("if(REGEXMATCH(vlookup(B261,'Kings Ratings'!$A$2:$C$1000,3,false),""Event""),""Yes"","""")"),"")</f>
        <v/>
      </c>
    </row>
    <row r="262">
      <c r="A262" s="13">
        <v>946.0</v>
      </c>
      <c r="B262" s="14" t="s">
        <v>853</v>
      </c>
      <c r="C262" s="18" t="str">
        <f t="shared" si="7"/>
        <v>((Frozen Boot))</v>
      </c>
      <c r="D262" s="16">
        <v>9342.0</v>
      </c>
      <c r="E262" s="16">
        <v>3210.0</v>
      </c>
      <c r="F262" s="16">
        <v>158.0</v>
      </c>
      <c r="G262" s="19">
        <f>VLOOKUP(B262,'Kings Ratings'!$A$2:$B$1000,2,false)</f>
        <v>11</v>
      </c>
      <c r="H262" s="13">
        <f t="shared" si="2"/>
        <v>13</v>
      </c>
      <c r="I262" s="7" t="str">
        <f>vlookup(A262,'202405 MM (Do Not Delete)'!$A$1:$G$1000,7,false)</f>
        <v/>
      </c>
      <c r="J262" s="22">
        <f t="shared" si="3"/>
        <v>1621442</v>
      </c>
      <c r="L262" s="19" t="str">
        <f>IFERROR(__xludf.DUMMYFUNCTION("if(REGEXMATCH(vlookup(B262,'Kings Ratings'!$A$2:$C$1000,3,false),""Fishing""),""Yes"","""")"),"")</f>
        <v/>
      </c>
      <c r="M262" s="19" t="str">
        <f>IFERROR(__xludf.DUMMYFUNCTION("if(REGEXMATCH(vlookup(B262,'Kings Ratings'!$A$2:$C$1000,3,false),""Crafting""),""Yes"","""")"),"")</f>
        <v/>
      </c>
      <c r="N262" s="19" t="str">
        <f>IFERROR(__xludf.DUMMYFUNCTION("if(REGEXMATCH(vlookup(B262,'Kings Ratings'!$A$2:$C$1000,3,false),""Exploring""),""Yes"","""")"),"")</f>
        <v/>
      </c>
      <c r="O262" s="19" t="str">
        <f>IFERROR(__xludf.DUMMYFUNCTION("if(REGEXMATCH(vlookup(B262,'Kings Ratings'!$A$2:$C$1000,3,false),""Farming""),""Yes"","""")"),"")</f>
        <v/>
      </c>
      <c r="P262" s="19" t="str">
        <f>IFERROR(__xludf.DUMMYFUNCTION("if(REGEXMATCH(vlookup(B262,'Kings Ratings'!$A$2:$C$1000,3,false),""Cooking""),""Yes"","""")"),"")</f>
        <v/>
      </c>
      <c r="Q262" s="19" t="str">
        <f>IFERROR(__xludf.DUMMYFUNCTION("if(REGEXMATCH(vlookup(B262,'Kings Ratings'!$A$2:$C$1000,3,false),""Event""),""Yes"","""")"),"Yes")</f>
        <v>Yes</v>
      </c>
    </row>
    <row r="263">
      <c r="A263" s="13">
        <v>474.0</v>
      </c>
      <c r="B263" s="14" t="s">
        <v>278</v>
      </c>
      <c r="C263" s="18" t="str">
        <f t="shared" si="7"/>
        <v>((Fancy Drum))</v>
      </c>
      <c r="D263" s="16">
        <v>9204.0</v>
      </c>
      <c r="E263" s="16">
        <v>2159.0</v>
      </c>
      <c r="F263" s="16">
        <v>711.0</v>
      </c>
      <c r="G263" s="19">
        <f>VLOOKUP(B263,'Kings Ratings'!$A$2:$B$1000,2,false)</f>
        <v>6</v>
      </c>
      <c r="H263" s="13">
        <f t="shared" si="2"/>
        <v>2</v>
      </c>
      <c r="I263" s="7">
        <f>vlookup(A263,'202405 MM (Do Not Delete)'!$A$1:$G$1000,7,false)</f>
        <v>295</v>
      </c>
      <c r="J263" s="22">
        <f t="shared" si="3"/>
        <v>7140794</v>
      </c>
      <c r="L263" s="19" t="str">
        <f>IFERROR(__xludf.DUMMYFUNCTION("if(REGEXMATCH(vlookup(B263,'Kings Ratings'!$A$2:$C$1000,3,false),""Fishing""),""Yes"","""")"),"")</f>
        <v/>
      </c>
      <c r="M263" s="19" t="str">
        <f>IFERROR(__xludf.DUMMYFUNCTION("if(REGEXMATCH(vlookup(B263,'Kings Ratings'!$A$2:$C$1000,3,false),""Crafting""),""Yes"","""")"),"Yes")</f>
        <v>Yes</v>
      </c>
      <c r="N263" s="19" t="str">
        <f>IFERROR(__xludf.DUMMYFUNCTION("if(REGEXMATCH(vlookup(B263,'Kings Ratings'!$A$2:$C$1000,3,false),""Exploring""),""Yes"","""")"),"")</f>
        <v/>
      </c>
      <c r="O263" s="19" t="str">
        <f>IFERROR(__xludf.DUMMYFUNCTION("if(REGEXMATCH(vlookup(B263,'Kings Ratings'!$A$2:$C$1000,3,false),""Farming""),""Yes"","""")"),"")</f>
        <v/>
      </c>
      <c r="P263" s="19" t="str">
        <f>IFERROR(__xludf.DUMMYFUNCTION("if(REGEXMATCH(vlookup(B263,'Kings Ratings'!$A$2:$C$1000,3,false),""Cooking""),""Yes"","""")"),"")</f>
        <v/>
      </c>
      <c r="Q263" s="19" t="str">
        <f>IFERROR(__xludf.DUMMYFUNCTION("if(REGEXMATCH(vlookup(B263,'Kings Ratings'!$A$2:$C$1000,3,false),""Event""),""Yes"","""")"),"")</f>
        <v/>
      </c>
    </row>
    <row r="264">
      <c r="A264" s="16">
        <v>820.0</v>
      </c>
      <c r="B264" s="14" t="s">
        <v>870</v>
      </c>
      <c r="C264" s="18" t="str">
        <f t="shared" si="7"/>
        <v>((Pickaxe))</v>
      </c>
      <c r="D264" s="16">
        <v>9197.0</v>
      </c>
      <c r="E264" s="16">
        <v>3514.0</v>
      </c>
      <c r="F264" s="16">
        <v>1196.0</v>
      </c>
      <c r="G264" s="19">
        <f>VLOOKUP(B264,'Kings Ratings'!$A$2:$B$1000,2,false)</f>
        <v>9</v>
      </c>
      <c r="H264" s="13">
        <f t="shared" si="2"/>
        <v>2</v>
      </c>
      <c r="I264" s="7">
        <f>vlookup(A264,'202405 MM (Do Not Delete)'!$A$1:$G$1000,7,false)</f>
        <v>294</v>
      </c>
      <c r="J264" s="22">
        <f t="shared" si="3"/>
        <v>12004337</v>
      </c>
      <c r="L264" s="19" t="str">
        <f>IFERROR(__xludf.DUMMYFUNCTION("if(REGEXMATCH(vlookup(B264,'Kings Ratings'!$A$2:$C$1000,3,false),""Fishing""),""Yes"","""")"),"")</f>
        <v/>
      </c>
      <c r="M264" s="19" t="str">
        <f>IFERROR(__xludf.DUMMYFUNCTION("if(REGEXMATCH(vlookup(B264,'Kings Ratings'!$A$2:$C$1000,3,false),""Crafting""),""Yes"","""")"),"Yes")</f>
        <v>Yes</v>
      </c>
      <c r="N264" s="19" t="str">
        <f>IFERROR(__xludf.DUMMYFUNCTION("if(REGEXMATCH(vlookup(B264,'Kings Ratings'!$A$2:$C$1000,3,false),""Exploring""),""Yes"","""")"),"")</f>
        <v/>
      </c>
      <c r="O264" s="19" t="str">
        <f>IFERROR(__xludf.DUMMYFUNCTION("if(REGEXMATCH(vlookup(B264,'Kings Ratings'!$A$2:$C$1000,3,false),""Farming""),""Yes"","""")"),"")</f>
        <v/>
      </c>
      <c r="P264" s="19" t="str">
        <f>IFERROR(__xludf.DUMMYFUNCTION("if(REGEXMATCH(vlookup(B264,'Kings Ratings'!$A$2:$C$1000,3,false),""Cooking""),""Yes"","""")"),"")</f>
        <v/>
      </c>
      <c r="Q264" s="19" t="str">
        <f>IFERROR(__xludf.DUMMYFUNCTION("if(REGEXMATCH(vlookup(B264,'Kings Ratings'!$A$2:$C$1000,3,false),""Event""),""Yes"","""")"),"")</f>
        <v/>
      </c>
    </row>
    <row r="265">
      <c r="A265" s="13">
        <v>955.0</v>
      </c>
      <c r="B265" s="14" t="s">
        <v>855</v>
      </c>
      <c r="C265" s="18" t="str">
        <f t="shared" si="7"/>
        <v>((Frozen Wheel))</v>
      </c>
      <c r="D265" s="16">
        <v>9149.0</v>
      </c>
      <c r="E265" s="16">
        <v>2937.0</v>
      </c>
      <c r="F265" s="16">
        <v>115.0</v>
      </c>
      <c r="G265" s="19">
        <f>VLOOKUP(B265,'Kings Ratings'!$A$2:$B$1000,2,false)</f>
        <v>11</v>
      </c>
      <c r="H265" s="13">
        <f t="shared" si="2"/>
        <v>13</v>
      </c>
      <c r="I265" s="7" t="str">
        <f>vlookup(A265,'202405 MM (Do Not Delete)'!$A$1:$G$1000,7,false)</f>
        <v/>
      </c>
      <c r="J265" s="22">
        <f t="shared" si="3"/>
        <v>1188519</v>
      </c>
      <c r="L265" s="19" t="str">
        <f>IFERROR(__xludf.DUMMYFUNCTION("if(REGEXMATCH(vlookup(B265,'Kings Ratings'!$A$2:$C$1000,3,false),""Fishing""),""Yes"","""")"),"")</f>
        <v/>
      </c>
      <c r="M265" s="19" t="str">
        <f>IFERROR(__xludf.DUMMYFUNCTION("if(REGEXMATCH(vlookup(B265,'Kings Ratings'!$A$2:$C$1000,3,false),""Crafting""),""Yes"","""")"),"")</f>
        <v/>
      </c>
      <c r="N265" s="19" t="str">
        <f>IFERROR(__xludf.DUMMYFUNCTION("if(REGEXMATCH(vlookup(B265,'Kings Ratings'!$A$2:$C$1000,3,false),""Exploring""),""Yes"","""")"),"")</f>
        <v/>
      </c>
      <c r="O265" s="19" t="str">
        <f>IFERROR(__xludf.DUMMYFUNCTION("if(REGEXMATCH(vlookup(B265,'Kings Ratings'!$A$2:$C$1000,3,false),""Farming""),""Yes"","""")"),"")</f>
        <v/>
      </c>
      <c r="P265" s="19" t="str">
        <f>IFERROR(__xludf.DUMMYFUNCTION("if(REGEXMATCH(vlookup(B265,'Kings Ratings'!$A$2:$C$1000,3,false),""Cooking""),""Yes"","""")"),"")</f>
        <v/>
      </c>
      <c r="Q265" s="19" t="str">
        <f>IFERROR(__xludf.DUMMYFUNCTION("if(REGEXMATCH(vlookup(B265,'Kings Ratings'!$A$2:$C$1000,3,false),""Event""),""Yes"","""")"),"Yes")</f>
        <v>Yes</v>
      </c>
    </row>
    <row r="266">
      <c r="A266" s="16">
        <v>1211.0</v>
      </c>
      <c r="B266" s="14" t="s">
        <v>878</v>
      </c>
      <c r="D266" s="16">
        <v>8832.0</v>
      </c>
      <c r="E266" s="16">
        <v>2038.0</v>
      </c>
      <c r="F266" s="16">
        <v>177.0</v>
      </c>
      <c r="G266" s="19">
        <f>VLOOKUP(B266,'Kings Ratings'!$A$2:$B$1000,2,false)</f>
        <v>6</v>
      </c>
      <c r="H266" s="13">
        <f t="shared" si="2"/>
        <v>3</v>
      </c>
      <c r="I266" s="7">
        <f>vlookup(A266,'202405 MM (Do Not Delete)'!$A$1:$G$1000,7,false)</f>
        <v>311</v>
      </c>
      <c r="J266" s="22">
        <f t="shared" si="3"/>
        <v>1799212</v>
      </c>
      <c r="L266" s="19" t="str">
        <f>IFERROR(__xludf.DUMMYFUNCTION("if(REGEXMATCH(vlookup(B266,'Kings Ratings'!$A$2:$C$1000,3,false),""Fishing""),""Yes"","""")"),"")</f>
        <v/>
      </c>
      <c r="M266" s="19" t="str">
        <f>IFERROR(__xludf.DUMMYFUNCTION("if(REGEXMATCH(vlookup(B266,'Kings Ratings'!$A$2:$C$1000,3,false),""Crafting""),""Yes"","""")"),"Yes")</f>
        <v>Yes</v>
      </c>
      <c r="N266" s="19" t="str">
        <f>IFERROR(__xludf.DUMMYFUNCTION("if(REGEXMATCH(vlookup(B266,'Kings Ratings'!$A$2:$C$1000,3,false),""Exploring""),""Yes"","""")"),"")</f>
        <v/>
      </c>
      <c r="O266" s="19" t="str">
        <f>IFERROR(__xludf.DUMMYFUNCTION("if(REGEXMATCH(vlookup(B266,'Kings Ratings'!$A$2:$C$1000,3,false),""Farming""),""Yes"","""")"),"")</f>
        <v/>
      </c>
      <c r="P266" s="19" t="str">
        <f>IFERROR(__xludf.DUMMYFUNCTION("if(REGEXMATCH(vlookup(B266,'Kings Ratings'!$A$2:$C$1000,3,false),""Cooking""),""Yes"","""")"),"")</f>
        <v/>
      </c>
      <c r="Q266" s="19" t="str">
        <f>IFERROR(__xludf.DUMMYFUNCTION("if(REGEXMATCH(vlookup(B266,'Kings Ratings'!$A$2:$C$1000,3,false),""Event""),""Yes"","""")"),"")</f>
        <v/>
      </c>
    </row>
    <row r="267">
      <c r="A267" s="13">
        <v>898.0</v>
      </c>
      <c r="B267" s="14" t="s">
        <v>657</v>
      </c>
      <c r="D267" s="16">
        <v>8609.0</v>
      </c>
      <c r="E267" s="16">
        <v>2102.0</v>
      </c>
      <c r="F267" s="16">
        <v>95.0</v>
      </c>
      <c r="G267" s="19">
        <f>VLOOKUP(B267,'Kings Ratings'!$A$2:$B$1000,2,false)</f>
        <v>3</v>
      </c>
      <c r="H267" s="13">
        <f t="shared" si="2"/>
        <v>4</v>
      </c>
      <c r="I267" s="7">
        <f>vlookup(A267,'202405 MM (Do Not Delete)'!$A$1:$G$1000,7,false)</f>
        <v>330</v>
      </c>
      <c r="J267" s="22">
        <f t="shared" si="3"/>
        <v>979629</v>
      </c>
      <c r="L267" s="19" t="str">
        <f>IFERROR(__xludf.DUMMYFUNCTION("if(REGEXMATCH(vlookup(B267,'Kings Ratings'!$A$2:$C$1000,3,false),""Fishing""),""Yes"","""")"),"")</f>
        <v/>
      </c>
      <c r="M267" s="19" t="str">
        <f>IFERROR(__xludf.DUMMYFUNCTION("if(REGEXMATCH(vlookup(B267,'Kings Ratings'!$A$2:$C$1000,3,false),""Crafting""),""Yes"","""")"),"Yes")</f>
        <v>Yes</v>
      </c>
      <c r="N267" s="19" t="str">
        <f>IFERROR(__xludf.DUMMYFUNCTION("if(REGEXMATCH(vlookup(B267,'Kings Ratings'!$A$2:$C$1000,3,false),""Exploring""),""Yes"","""")"),"")</f>
        <v/>
      </c>
      <c r="O267" s="19" t="str">
        <f>IFERROR(__xludf.DUMMYFUNCTION("if(REGEXMATCH(vlookup(B267,'Kings Ratings'!$A$2:$C$1000,3,false),""Farming""),""Yes"","""")"),"")</f>
        <v/>
      </c>
      <c r="P267" s="19" t="str">
        <f>IFERROR(__xludf.DUMMYFUNCTION("if(REGEXMATCH(vlookup(B267,'Kings Ratings'!$A$2:$C$1000,3,false),""Cooking""),""Yes"","""")"),"")</f>
        <v/>
      </c>
      <c r="Q267" s="19" t="str">
        <f>IFERROR(__xludf.DUMMYFUNCTION("if(REGEXMATCH(vlookup(B267,'Kings Ratings'!$A$2:$C$1000,3,false),""Event""),""Yes"","""")"),"")</f>
        <v/>
      </c>
    </row>
    <row r="268">
      <c r="A268" s="13">
        <v>637.0</v>
      </c>
      <c r="B268" s="14" t="s">
        <v>212</v>
      </c>
      <c r="C268" s="18" t="str">
        <f>CONCATENATE("((",B268,"))")</f>
        <v>((Cooking Pot))</v>
      </c>
      <c r="D268" s="16">
        <v>8261.0</v>
      </c>
      <c r="E268" s="16">
        <v>380.0</v>
      </c>
      <c r="F268" s="16">
        <v>4.0</v>
      </c>
      <c r="G268" s="19">
        <f>VLOOKUP(B268,'Kings Ratings'!$A$2:$B$1000,2,false)</f>
        <v>9</v>
      </c>
      <c r="H268" s="13">
        <f t="shared" si="2"/>
        <v>6</v>
      </c>
      <c r="I268" s="7" t="str">
        <f>vlookup(A268,'202405 MM (Do Not Delete)'!$A$1:$G$1000,7,false)</f>
        <v/>
      </c>
      <c r="J268" s="22">
        <f t="shared" si="3"/>
        <v>52061</v>
      </c>
      <c r="L268" s="19" t="str">
        <f>IFERROR(__xludf.DUMMYFUNCTION("if(REGEXMATCH(vlookup(B268,'Kings Ratings'!$A$2:$C$1000,3,false),""Fishing""),""Yes"","""")"),"")</f>
        <v/>
      </c>
      <c r="M268" s="19" t="str">
        <f>IFERROR(__xludf.DUMMYFUNCTION("if(REGEXMATCH(vlookup(B268,'Kings Ratings'!$A$2:$C$1000,3,false),""Crafting""),""Yes"","""")"),"Yes")</f>
        <v>Yes</v>
      </c>
      <c r="N268" s="19" t="str">
        <f>IFERROR(__xludf.DUMMYFUNCTION("if(REGEXMATCH(vlookup(B268,'Kings Ratings'!$A$2:$C$1000,3,false),""Exploring""),""Yes"","""")"),"")</f>
        <v/>
      </c>
      <c r="O268" s="19" t="str">
        <f>IFERROR(__xludf.DUMMYFUNCTION("if(REGEXMATCH(vlookup(B268,'Kings Ratings'!$A$2:$C$1000,3,false),""Farming""),""Yes"","""")"),"")</f>
        <v/>
      </c>
      <c r="P268" s="19" t="str">
        <f>IFERROR(__xludf.DUMMYFUNCTION("if(REGEXMATCH(vlookup(B268,'Kings Ratings'!$A$2:$C$1000,3,false),""Cooking""),""Yes"","""")"),"")</f>
        <v/>
      </c>
      <c r="Q268" s="19" t="str">
        <f>IFERROR(__xludf.DUMMYFUNCTION("if(REGEXMATCH(vlookup(B268,'Kings Ratings'!$A$2:$C$1000,3,false),""Event""),""Yes"","""")"),"")</f>
        <v/>
      </c>
    </row>
    <row r="269">
      <c r="A269" s="16">
        <v>1129.0</v>
      </c>
      <c r="B269" s="14" t="s">
        <v>873</v>
      </c>
      <c r="D269" s="16">
        <v>8239.0</v>
      </c>
      <c r="E269" s="16">
        <v>2938.0</v>
      </c>
      <c r="F269" s="16">
        <v>845.0</v>
      </c>
      <c r="G269" s="19">
        <f>VLOOKUP(B269,'Kings Ratings'!$A$2:$B$1000,2,false)</f>
        <v>4</v>
      </c>
      <c r="H269" s="13">
        <f t="shared" si="2"/>
        <v>2</v>
      </c>
      <c r="I269" s="7">
        <f>vlookup(A269,'202405 MM (Do Not Delete)'!$A$1:$G$1000,7,false)</f>
        <v>300</v>
      </c>
      <c r="J269" s="22">
        <f t="shared" si="3"/>
        <v>8487619</v>
      </c>
      <c r="L269" s="19" t="str">
        <f>IFERROR(__xludf.DUMMYFUNCTION("if(REGEXMATCH(vlookup(B269,'Kings Ratings'!$A$2:$C$1000,3,false),""Fishing""),""Yes"","""")"),"")</f>
        <v/>
      </c>
      <c r="M269" s="19" t="str">
        <f>IFERROR(__xludf.DUMMYFUNCTION("if(REGEXMATCH(vlookup(B269,'Kings Ratings'!$A$2:$C$1000,3,false),""Crafting""),""Yes"","""")"),"Yes")</f>
        <v>Yes</v>
      </c>
      <c r="N269" s="19" t="str">
        <f>IFERROR(__xludf.DUMMYFUNCTION("if(REGEXMATCH(vlookup(B269,'Kings Ratings'!$A$2:$C$1000,3,false),""Exploring""),""Yes"","""")"),"")</f>
        <v/>
      </c>
      <c r="O269" s="19" t="str">
        <f>IFERROR(__xludf.DUMMYFUNCTION("if(REGEXMATCH(vlookup(B269,'Kings Ratings'!$A$2:$C$1000,3,false),""Farming""),""Yes"","""")"),"")</f>
        <v/>
      </c>
      <c r="P269" s="19" t="str">
        <f>IFERROR(__xludf.DUMMYFUNCTION("if(REGEXMATCH(vlookup(B269,'Kings Ratings'!$A$2:$C$1000,3,false),""Cooking""),""Yes"","""")"),"")</f>
        <v/>
      </c>
      <c r="Q269" s="19" t="str">
        <f>IFERROR(__xludf.DUMMYFUNCTION("if(REGEXMATCH(vlookup(B269,'Kings Ratings'!$A$2:$C$1000,3,false),""Event""),""Yes"","""")"),"")</f>
        <v/>
      </c>
    </row>
    <row r="270">
      <c r="A270" s="13">
        <v>615.0</v>
      </c>
      <c r="B270" s="14" t="s">
        <v>170</v>
      </c>
      <c r="C270" s="18" t="str">
        <f>CONCATENATE("((",B270,"))")</f>
        <v>((Canoe))</v>
      </c>
      <c r="D270" s="16">
        <v>8174.0</v>
      </c>
      <c r="E270" s="16">
        <v>866.0</v>
      </c>
      <c r="F270" s="16">
        <v>38.0</v>
      </c>
      <c r="G270" s="19">
        <f>VLOOKUP(B270,'Kings Ratings'!$A$2:$B$1000,2,false)</f>
        <v>9</v>
      </c>
      <c r="H270" s="13">
        <f t="shared" si="2"/>
        <v>4</v>
      </c>
      <c r="I270" s="7">
        <f>vlookup(A270,'202405 MM (Do Not Delete)'!$A$1:$G$1000,7,false)</f>
        <v>305</v>
      </c>
      <c r="J270" s="22">
        <f t="shared" si="3"/>
        <v>396834</v>
      </c>
      <c r="L270" s="19" t="str">
        <f>IFERROR(__xludf.DUMMYFUNCTION("if(REGEXMATCH(vlookup(B270,'Kings Ratings'!$A$2:$C$1000,3,false),""Fishing""),""Yes"","""")"),"")</f>
        <v/>
      </c>
      <c r="M270" s="19" t="str">
        <f>IFERROR(__xludf.DUMMYFUNCTION("if(REGEXMATCH(vlookup(B270,'Kings Ratings'!$A$2:$C$1000,3,false),""Crafting""),""Yes"","""")"),"Yes")</f>
        <v>Yes</v>
      </c>
      <c r="N270" s="19" t="str">
        <f>IFERROR(__xludf.DUMMYFUNCTION("if(REGEXMATCH(vlookup(B270,'Kings Ratings'!$A$2:$C$1000,3,false),""Exploring""),""Yes"","""")"),"")</f>
        <v/>
      </c>
      <c r="O270" s="19" t="str">
        <f>IFERROR(__xludf.DUMMYFUNCTION("if(REGEXMATCH(vlookup(B270,'Kings Ratings'!$A$2:$C$1000,3,false),""Farming""),""Yes"","""")"),"")</f>
        <v/>
      </c>
      <c r="P270" s="19" t="str">
        <f>IFERROR(__xludf.DUMMYFUNCTION("if(REGEXMATCH(vlookup(B270,'Kings Ratings'!$A$2:$C$1000,3,false),""Cooking""),""Yes"","""")"),"")</f>
        <v/>
      </c>
      <c r="Q270" s="19" t="str">
        <f>IFERROR(__xludf.DUMMYFUNCTION("if(REGEXMATCH(vlookup(B270,'Kings Ratings'!$A$2:$C$1000,3,false),""Event""),""Yes"","""")"),"")</f>
        <v/>
      </c>
    </row>
    <row r="271">
      <c r="A271" s="13">
        <v>900.0</v>
      </c>
      <c r="B271" s="14" t="s">
        <v>619</v>
      </c>
      <c r="D271" s="16">
        <v>8171.0</v>
      </c>
      <c r="E271" s="16">
        <v>2437.0</v>
      </c>
      <c r="F271" s="16">
        <v>1252.0</v>
      </c>
      <c r="G271" s="19">
        <f>VLOOKUP(B271,'Kings Ratings'!$A$2:$B$1000,2,false)</f>
        <v>2</v>
      </c>
      <c r="H271" s="13">
        <f t="shared" si="2"/>
        <v>2</v>
      </c>
      <c r="I271" s="7">
        <f>vlookup(A271,'202405 MM (Do Not Delete)'!$A$1:$G$1000,7,false)</f>
        <v>290</v>
      </c>
      <c r="J271" s="22">
        <f t="shared" si="3"/>
        <v>12552541</v>
      </c>
      <c r="L271" s="19" t="str">
        <f>IFERROR(__xludf.DUMMYFUNCTION("if(REGEXMATCH(vlookup(B271,'Kings Ratings'!$A$2:$C$1000,3,false),""Fishing""),""Yes"","""")"),"")</f>
        <v/>
      </c>
      <c r="M271" s="19" t="str">
        <f>IFERROR(__xludf.DUMMYFUNCTION("if(REGEXMATCH(vlookup(B271,'Kings Ratings'!$A$2:$C$1000,3,false),""Crafting""),""Yes"","""")"),"Yes")</f>
        <v>Yes</v>
      </c>
      <c r="N271" s="19" t="str">
        <f>IFERROR(__xludf.DUMMYFUNCTION("if(REGEXMATCH(vlookup(B271,'Kings Ratings'!$A$2:$C$1000,3,false),""Exploring""),""Yes"","""")"),"")</f>
        <v/>
      </c>
      <c r="O271" s="19" t="str">
        <f>IFERROR(__xludf.DUMMYFUNCTION("if(REGEXMATCH(vlookup(B271,'Kings Ratings'!$A$2:$C$1000,3,false),""Farming""),""Yes"","""")"),"")</f>
        <v/>
      </c>
      <c r="P271" s="19" t="str">
        <f>IFERROR(__xludf.DUMMYFUNCTION("if(REGEXMATCH(vlookup(B271,'Kings Ratings'!$A$2:$C$1000,3,false),""Cooking""),""Yes"","""")"),"")</f>
        <v/>
      </c>
      <c r="Q271" s="19" t="str">
        <f>IFERROR(__xludf.DUMMYFUNCTION("if(REGEXMATCH(vlookup(B271,'Kings Ratings'!$A$2:$C$1000,3,false),""Event""),""Yes"","""")"),"")</f>
        <v/>
      </c>
    </row>
    <row r="272">
      <c r="A272" s="13">
        <v>1094.0</v>
      </c>
      <c r="B272" s="14" t="s">
        <v>867</v>
      </c>
      <c r="D272" s="16">
        <v>8167.0</v>
      </c>
      <c r="E272" s="16">
        <v>2534.0</v>
      </c>
      <c r="F272" s="16">
        <v>1225.0</v>
      </c>
      <c r="G272" s="19">
        <f>VLOOKUP(B272,'Kings Ratings'!$A$2:$B$1000,2,false)</f>
        <v>10</v>
      </c>
      <c r="H272" s="13">
        <f t="shared" si="2"/>
        <v>2</v>
      </c>
      <c r="I272" s="7">
        <f>vlookup(A272,'202405 MM (Do Not Delete)'!$A$1:$G$1000,7,false)</f>
        <v>287</v>
      </c>
      <c r="J272" s="22">
        <f t="shared" si="3"/>
        <v>12283507</v>
      </c>
      <c r="L272" s="19" t="str">
        <f>IFERROR(__xludf.DUMMYFUNCTION("if(REGEXMATCH(vlookup(B272,'Kings Ratings'!$A$2:$C$1000,3,false),""Fishing""),""Yes"","""")"),"")</f>
        <v/>
      </c>
      <c r="M272" s="19" t="str">
        <f>IFERROR(__xludf.DUMMYFUNCTION("if(REGEXMATCH(vlookup(B272,'Kings Ratings'!$A$2:$C$1000,3,false),""Crafting""),""Yes"","""")"),"Yes")</f>
        <v>Yes</v>
      </c>
      <c r="N272" s="19" t="str">
        <f>IFERROR(__xludf.DUMMYFUNCTION("if(REGEXMATCH(vlookup(B272,'Kings Ratings'!$A$2:$C$1000,3,false),""Exploring""),""Yes"","""")"),"")</f>
        <v/>
      </c>
      <c r="O272" s="19" t="str">
        <f>IFERROR(__xludf.DUMMYFUNCTION("if(REGEXMATCH(vlookup(B272,'Kings Ratings'!$A$2:$C$1000,3,false),""Farming""),""Yes"","""")"),"")</f>
        <v/>
      </c>
      <c r="P272" s="19" t="str">
        <f>IFERROR(__xludf.DUMMYFUNCTION("if(REGEXMATCH(vlookup(B272,'Kings Ratings'!$A$2:$C$1000,3,false),""Cooking""),""Yes"","""")"),"")</f>
        <v/>
      </c>
      <c r="Q272" s="19" t="str">
        <f>IFERROR(__xludf.DUMMYFUNCTION("if(REGEXMATCH(vlookup(B272,'Kings Ratings'!$A$2:$C$1000,3,false),""Event""),""Yes"","""")"),"")</f>
        <v/>
      </c>
    </row>
    <row r="273">
      <c r="A273" s="13">
        <v>695.0</v>
      </c>
      <c r="B273" s="14" t="s">
        <v>400</v>
      </c>
      <c r="C273" s="18" t="str">
        <f t="shared" ref="C273:C274" si="8">CONCATENATE("((",B273,"))")</f>
        <v>((Gold Sea Crest))</v>
      </c>
      <c r="D273" s="16">
        <v>8144.0</v>
      </c>
      <c r="E273" s="16">
        <v>45.0</v>
      </c>
      <c r="F273" s="16">
        <v>1.0</v>
      </c>
      <c r="G273" s="19">
        <f>VLOOKUP(B273,'Kings Ratings'!$A$2:$B$1000,2,false)</f>
        <v>10</v>
      </c>
      <c r="H273" s="13">
        <f t="shared" si="2"/>
        <v>6</v>
      </c>
      <c r="I273" s="7" t="str">
        <f>vlookup(A273,'202405 MM (Do Not Delete)'!$A$1:$G$1000,7,false)</f>
        <v/>
      </c>
      <c r="J273" s="22">
        <f t="shared" si="3"/>
        <v>18594</v>
      </c>
      <c r="L273" s="19" t="str">
        <f>IFERROR(__xludf.DUMMYFUNCTION("if(REGEXMATCH(vlookup(B273,'Kings Ratings'!$A$2:$C$1000,3,false),""Fishing""),""Yes"","""")"),"Yes")</f>
        <v>Yes</v>
      </c>
      <c r="M273" s="19" t="str">
        <f>IFERROR(__xludf.DUMMYFUNCTION("if(REGEXMATCH(vlookup(B273,'Kings Ratings'!$A$2:$C$1000,3,false),""Crafting""),""Yes"","""")"),"")</f>
        <v/>
      </c>
      <c r="N273" s="19" t="str">
        <f>IFERROR(__xludf.DUMMYFUNCTION("if(REGEXMATCH(vlookup(B273,'Kings Ratings'!$A$2:$C$1000,3,false),""Exploring""),""Yes"","""")"),"")</f>
        <v/>
      </c>
      <c r="O273" s="19" t="str">
        <f>IFERROR(__xludf.DUMMYFUNCTION("if(REGEXMATCH(vlookup(B273,'Kings Ratings'!$A$2:$C$1000,3,false),""Farming""),""Yes"","""")"),"")</f>
        <v/>
      </c>
      <c r="P273" s="19" t="str">
        <f>IFERROR(__xludf.DUMMYFUNCTION("if(REGEXMATCH(vlookup(B273,'Kings Ratings'!$A$2:$C$1000,3,false),""Cooking""),""Yes"","""")"),"")</f>
        <v/>
      </c>
      <c r="Q273" s="19" t="str">
        <f>IFERROR(__xludf.DUMMYFUNCTION("if(REGEXMATCH(vlookup(B273,'Kings Ratings'!$A$2:$C$1000,3,false),""Event""),""Yes"","""")"),"")</f>
        <v/>
      </c>
    </row>
    <row r="274">
      <c r="A274" s="13">
        <v>725.0</v>
      </c>
      <c r="B274" s="14" t="s">
        <v>607</v>
      </c>
      <c r="C274" s="18" t="str">
        <f t="shared" si="8"/>
        <v>((Pie Pan))</v>
      </c>
      <c r="D274" s="16">
        <v>7984.0</v>
      </c>
      <c r="E274" s="16">
        <v>1144.0</v>
      </c>
      <c r="F274" s="16">
        <v>1.0</v>
      </c>
      <c r="G274" s="19">
        <f>VLOOKUP(B274,'Kings Ratings'!$A$2:$B$1000,2,false)</f>
        <v>9</v>
      </c>
      <c r="H274" s="13">
        <f t="shared" si="2"/>
        <v>6</v>
      </c>
      <c r="I274" s="7" t="str">
        <f>vlookup(A274,'202405 MM (Do Not Delete)'!$A$1:$G$1000,7,false)</f>
        <v/>
      </c>
      <c r="J274" s="22">
        <f t="shared" si="3"/>
        <v>29424</v>
      </c>
      <c r="L274" s="19" t="str">
        <f>IFERROR(__xludf.DUMMYFUNCTION("if(REGEXMATCH(vlookup(B274,'Kings Ratings'!$A$2:$C$1000,3,false),""Fishing""),""Yes"","""")"),"")</f>
        <v/>
      </c>
      <c r="M274" s="19" t="str">
        <f>IFERROR(__xludf.DUMMYFUNCTION("if(REGEXMATCH(vlookup(B274,'Kings Ratings'!$A$2:$C$1000,3,false),""Crafting""),""Yes"","""")"),"Yes")</f>
        <v>Yes</v>
      </c>
      <c r="N274" s="19" t="str">
        <f>IFERROR(__xludf.DUMMYFUNCTION("if(REGEXMATCH(vlookup(B274,'Kings Ratings'!$A$2:$C$1000,3,false),""Exploring""),""Yes"","""")"),"")</f>
        <v/>
      </c>
      <c r="O274" s="19" t="str">
        <f>IFERROR(__xludf.DUMMYFUNCTION("if(REGEXMATCH(vlookup(B274,'Kings Ratings'!$A$2:$C$1000,3,false),""Farming""),""Yes"","""")"),"")</f>
        <v/>
      </c>
      <c r="P274" s="19" t="str">
        <f>IFERROR(__xludf.DUMMYFUNCTION("if(REGEXMATCH(vlookup(B274,'Kings Ratings'!$A$2:$C$1000,3,false),""Cooking""),""Yes"","""")"),"")</f>
        <v/>
      </c>
      <c r="Q274" s="19" t="str">
        <f>IFERROR(__xludf.DUMMYFUNCTION("if(REGEXMATCH(vlookup(B274,'Kings Ratings'!$A$2:$C$1000,3,false),""Event""),""Yes"","""")"),"")</f>
        <v/>
      </c>
    </row>
    <row r="275">
      <c r="A275" s="13">
        <v>1066.0</v>
      </c>
      <c r="B275" s="14" t="s">
        <v>443</v>
      </c>
      <c r="D275" s="16">
        <v>7975.0</v>
      </c>
      <c r="E275" s="16">
        <v>1917.0</v>
      </c>
      <c r="F275" s="16">
        <v>217.0</v>
      </c>
      <c r="G275" s="19">
        <f>VLOOKUP(B275,'Kings Ratings'!$A$2:$B$1000,2,false)</f>
        <v>9</v>
      </c>
      <c r="H275" s="13">
        <f t="shared" si="2"/>
        <v>3</v>
      </c>
      <c r="I275" s="7">
        <f>vlookup(A275,'202405 MM (Do Not Delete)'!$A$1:$G$1000,7,false)</f>
        <v>317</v>
      </c>
      <c r="J275" s="22">
        <f t="shared" si="3"/>
        <v>2197145</v>
      </c>
      <c r="L275" s="19" t="str">
        <f>IFERROR(__xludf.DUMMYFUNCTION("if(REGEXMATCH(vlookup(B275,'Kings Ratings'!$A$2:$C$1000,3,false),""Fishing""),""Yes"","""")"),"")</f>
        <v/>
      </c>
      <c r="M275" s="19" t="str">
        <f>IFERROR(__xludf.DUMMYFUNCTION("if(REGEXMATCH(vlookup(B275,'Kings Ratings'!$A$2:$C$1000,3,false),""Crafting""),""Yes"","""")"),"Yes")</f>
        <v>Yes</v>
      </c>
      <c r="N275" s="19" t="str">
        <f>IFERROR(__xludf.DUMMYFUNCTION("if(REGEXMATCH(vlookup(B275,'Kings Ratings'!$A$2:$C$1000,3,false),""Exploring""),""Yes"","""")"),"")</f>
        <v/>
      </c>
      <c r="O275" s="19" t="str">
        <f>IFERROR(__xludf.DUMMYFUNCTION("if(REGEXMATCH(vlookup(B275,'Kings Ratings'!$A$2:$C$1000,3,false),""Farming""),""Yes"","""")"),"")</f>
        <v/>
      </c>
      <c r="P275" s="19" t="str">
        <f>IFERROR(__xludf.DUMMYFUNCTION("if(REGEXMATCH(vlookup(B275,'Kings Ratings'!$A$2:$C$1000,3,false),""Cooking""),""Yes"","""")"),"")</f>
        <v/>
      </c>
      <c r="Q275" s="19" t="str">
        <f>IFERROR(__xludf.DUMMYFUNCTION("if(REGEXMATCH(vlookup(B275,'Kings Ratings'!$A$2:$C$1000,3,false),""Event""),""Yes"","""")"),"")</f>
        <v/>
      </c>
    </row>
    <row r="276">
      <c r="A276" s="13">
        <v>488.0</v>
      </c>
      <c r="B276" s="14" t="s">
        <v>800</v>
      </c>
      <c r="C276" s="18" t="str">
        <f t="shared" ref="C276:C287" si="9">CONCATENATE("((",B276,"))")</f>
        <v>((Valentines Card))</v>
      </c>
      <c r="D276" s="16">
        <v>7849.0</v>
      </c>
      <c r="E276" s="16">
        <v>2162.0</v>
      </c>
      <c r="F276" s="16">
        <v>96.0</v>
      </c>
      <c r="G276" s="19">
        <f>VLOOKUP(B276,'Kings Ratings'!$A$2:$B$1000,2,false)</f>
        <v>11</v>
      </c>
      <c r="H276" s="13">
        <f t="shared" si="2"/>
        <v>13</v>
      </c>
      <c r="I276" s="7" t="str">
        <f>vlookup(A276,'202405 MM (Do Not Delete)'!$A$1:$G$1000,7,false)</f>
        <v/>
      </c>
      <c r="J276" s="22">
        <f t="shared" si="3"/>
        <v>989469</v>
      </c>
      <c r="L276" s="19" t="str">
        <f>IFERROR(__xludf.DUMMYFUNCTION("if(REGEXMATCH(vlookup(B276,'Kings Ratings'!$A$2:$C$1000,3,false),""Fishing""),""Yes"","""")"),"")</f>
        <v/>
      </c>
      <c r="M276" s="19" t="str">
        <f>IFERROR(__xludf.DUMMYFUNCTION("if(REGEXMATCH(vlookup(B276,'Kings Ratings'!$A$2:$C$1000,3,false),""Crafting""),""Yes"","""")"),"Yes")</f>
        <v>Yes</v>
      </c>
      <c r="N276" s="19" t="str">
        <f>IFERROR(__xludf.DUMMYFUNCTION("if(REGEXMATCH(vlookup(B276,'Kings Ratings'!$A$2:$C$1000,3,false),""Exploring""),""Yes"","""")"),"")</f>
        <v/>
      </c>
      <c r="O276" s="19" t="str">
        <f>IFERROR(__xludf.DUMMYFUNCTION("if(REGEXMATCH(vlookup(B276,'Kings Ratings'!$A$2:$C$1000,3,false),""Farming""),""Yes"","""")"),"")</f>
        <v/>
      </c>
      <c r="P276" s="19" t="str">
        <f>IFERROR(__xludf.DUMMYFUNCTION("if(REGEXMATCH(vlookup(B276,'Kings Ratings'!$A$2:$C$1000,3,false),""Cooking""),""Yes"","""")"),"")</f>
        <v/>
      </c>
      <c r="Q276" s="19" t="str">
        <f>IFERROR(__xludf.DUMMYFUNCTION("if(REGEXMATCH(vlookup(B276,'Kings Ratings'!$A$2:$C$1000,3,false),""Event""),""Yes"","""")"),"Yes")</f>
        <v>Yes</v>
      </c>
    </row>
    <row r="277">
      <c r="A277" s="13">
        <v>682.0</v>
      </c>
      <c r="B277" s="14" t="s">
        <v>498</v>
      </c>
      <c r="C277" s="18" t="str">
        <f t="shared" si="9"/>
        <v>((Kill Switch))</v>
      </c>
      <c r="D277" s="16">
        <v>7778.0</v>
      </c>
      <c r="E277" s="16">
        <v>673.0</v>
      </c>
      <c r="F277" s="16">
        <v>29.0</v>
      </c>
      <c r="G277" s="19">
        <f>VLOOKUP(B277,'Kings Ratings'!$A$2:$B$1000,2,false)</f>
        <v>8</v>
      </c>
      <c r="H277" s="13">
        <f t="shared" si="2"/>
        <v>4</v>
      </c>
      <c r="I277" s="7" t="str">
        <f>vlookup(A277,'202405 MM (Do Not Delete)'!$A$1:$G$1000,7,false)</f>
        <v/>
      </c>
      <c r="J277" s="22">
        <f t="shared" si="3"/>
        <v>304508</v>
      </c>
      <c r="L277" s="19" t="str">
        <f>IFERROR(__xludf.DUMMYFUNCTION("if(REGEXMATCH(vlookup(B277,'Kings Ratings'!$A$2:$C$1000,3,false),""Fishing""),""Yes"","""")"),"")</f>
        <v/>
      </c>
      <c r="M277" s="19" t="str">
        <f>IFERROR(__xludf.DUMMYFUNCTION("if(REGEXMATCH(vlookup(B277,'Kings Ratings'!$A$2:$C$1000,3,false),""Crafting""),""Yes"","""")"),"Yes")</f>
        <v>Yes</v>
      </c>
      <c r="N277" s="19" t="str">
        <f>IFERROR(__xludf.DUMMYFUNCTION("if(REGEXMATCH(vlookup(B277,'Kings Ratings'!$A$2:$C$1000,3,false),""Exploring""),""Yes"","""")"),"")</f>
        <v/>
      </c>
      <c r="O277" s="19" t="str">
        <f>IFERROR(__xludf.DUMMYFUNCTION("if(REGEXMATCH(vlookup(B277,'Kings Ratings'!$A$2:$C$1000,3,false),""Farming""),""Yes"","""")"),"")</f>
        <v/>
      </c>
      <c r="P277" s="19" t="str">
        <f>IFERROR(__xludf.DUMMYFUNCTION("if(REGEXMATCH(vlookup(B277,'Kings Ratings'!$A$2:$C$1000,3,false),""Cooking""),""Yes"","""")"),"")</f>
        <v/>
      </c>
      <c r="Q277" s="19" t="str">
        <f>IFERROR(__xludf.DUMMYFUNCTION("if(REGEXMATCH(vlookup(B277,'Kings Ratings'!$A$2:$C$1000,3,false),""Event""),""Yes"","""")"),"")</f>
        <v/>
      </c>
    </row>
    <row r="278">
      <c r="A278" s="13">
        <v>977.0</v>
      </c>
      <c r="B278" s="14" t="s">
        <v>646</v>
      </c>
      <c r="C278" s="18" t="str">
        <f t="shared" si="9"/>
        <v>((Purple Twine))</v>
      </c>
      <c r="D278" s="16">
        <v>7732.0</v>
      </c>
      <c r="E278" s="16">
        <v>1932.0</v>
      </c>
      <c r="F278" s="16">
        <v>94.0</v>
      </c>
      <c r="G278" s="19">
        <f>VLOOKUP(B278,'Kings Ratings'!$A$2:$B$1000,2,false)</f>
        <v>5</v>
      </c>
      <c r="H278" s="13">
        <f t="shared" si="2"/>
        <v>4</v>
      </c>
      <c r="I278" s="7" t="str">
        <f>vlookup(A278,'202405 MM (Do Not Delete)'!$A$1:$G$1000,7,false)</f>
        <v/>
      </c>
      <c r="J278" s="22">
        <f t="shared" si="3"/>
        <v>967052</v>
      </c>
      <c r="L278" s="19" t="str">
        <f>IFERROR(__xludf.DUMMYFUNCTION("if(REGEXMATCH(vlookup(B278,'Kings Ratings'!$A$2:$C$1000,3,false),""Fishing""),""Yes"","""")"),"")</f>
        <v/>
      </c>
      <c r="M278" s="19" t="str">
        <f>IFERROR(__xludf.DUMMYFUNCTION("if(REGEXMATCH(vlookup(B278,'Kings Ratings'!$A$2:$C$1000,3,false),""Crafting""),""Yes"","""")"),"Yes")</f>
        <v>Yes</v>
      </c>
      <c r="N278" s="19" t="str">
        <f>IFERROR(__xludf.DUMMYFUNCTION("if(REGEXMATCH(vlookup(B278,'Kings Ratings'!$A$2:$C$1000,3,false),""Exploring""),""Yes"","""")"),"")</f>
        <v/>
      </c>
      <c r="O278" s="19" t="str">
        <f>IFERROR(__xludf.DUMMYFUNCTION("if(REGEXMATCH(vlookup(B278,'Kings Ratings'!$A$2:$C$1000,3,false),""Farming""),""Yes"","""")"),"")</f>
        <v/>
      </c>
      <c r="P278" s="19" t="str">
        <f>IFERROR(__xludf.DUMMYFUNCTION("if(REGEXMATCH(vlookup(B278,'Kings Ratings'!$A$2:$C$1000,3,false),""Cooking""),""Yes"","""")"),"")</f>
        <v/>
      </c>
      <c r="Q278" s="19" t="str">
        <f>IFERROR(__xludf.DUMMYFUNCTION("if(REGEXMATCH(vlookup(B278,'Kings Ratings'!$A$2:$C$1000,3,false),""Event""),""Yes"","""")"),"")</f>
        <v/>
      </c>
    </row>
    <row r="279">
      <c r="A279" s="16">
        <v>879.0</v>
      </c>
      <c r="B279" s="14" t="s">
        <v>871</v>
      </c>
      <c r="C279" s="18" t="str">
        <f t="shared" si="9"/>
        <v>((Bone Pickaxe))</v>
      </c>
      <c r="D279" s="16">
        <v>7704.0</v>
      </c>
      <c r="E279" s="16">
        <v>2361.0</v>
      </c>
      <c r="F279" s="16">
        <v>631.0</v>
      </c>
      <c r="G279" s="19">
        <f>VLOOKUP(B279,'Kings Ratings'!$A$2:$B$1000,2,false)</f>
        <v>9</v>
      </c>
      <c r="H279" s="13">
        <f t="shared" si="2"/>
        <v>2</v>
      </c>
      <c r="I279" s="7" t="str">
        <f>vlookup(A279,'202405 MM (Do Not Delete)'!$A$1:$G$1000,7,false)</f>
        <v/>
      </c>
      <c r="J279" s="22">
        <f t="shared" si="3"/>
        <v>6341314</v>
      </c>
      <c r="L279" s="19" t="str">
        <f>IFERROR(__xludf.DUMMYFUNCTION("if(REGEXMATCH(vlookup(B279,'Kings Ratings'!$A$2:$C$1000,3,false),""Fishing""),""Yes"","""")"),"")</f>
        <v/>
      </c>
      <c r="M279" s="19" t="str">
        <f>IFERROR(__xludf.DUMMYFUNCTION("if(REGEXMATCH(vlookup(B279,'Kings Ratings'!$A$2:$C$1000,3,false),""Crafting""),""Yes"","""")"),"Yes")</f>
        <v>Yes</v>
      </c>
      <c r="N279" s="19" t="str">
        <f>IFERROR(__xludf.DUMMYFUNCTION("if(REGEXMATCH(vlookup(B279,'Kings Ratings'!$A$2:$C$1000,3,false),""Exploring""),""Yes"","""")"),"")</f>
        <v/>
      </c>
      <c r="O279" s="19" t="str">
        <f>IFERROR(__xludf.DUMMYFUNCTION("if(REGEXMATCH(vlookup(B279,'Kings Ratings'!$A$2:$C$1000,3,false),""Farming""),""Yes"","""")"),"")</f>
        <v/>
      </c>
      <c r="P279" s="19" t="str">
        <f>IFERROR(__xludf.DUMMYFUNCTION("if(REGEXMATCH(vlookup(B279,'Kings Ratings'!$A$2:$C$1000,3,false),""Cooking""),""Yes"","""")"),"")</f>
        <v/>
      </c>
      <c r="Q279" s="19" t="str">
        <f>IFERROR(__xludf.DUMMYFUNCTION("if(REGEXMATCH(vlookup(B279,'Kings Ratings'!$A$2:$C$1000,3,false),""Event""),""Yes"","""")"),"")</f>
        <v/>
      </c>
    </row>
    <row r="280">
      <c r="A280" s="13">
        <v>408.0</v>
      </c>
      <c r="B280" s="14" t="s">
        <v>188</v>
      </c>
      <c r="C280" s="18" t="str">
        <f t="shared" si="9"/>
        <v>((Christmas Tree))</v>
      </c>
      <c r="D280" s="16">
        <v>7609.0</v>
      </c>
      <c r="E280" s="16">
        <v>1058.0</v>
      </c>
      <c r="F280" s="16">
        <v>20.0</v>
      </c>
      <c r="G280" s="19">
        <f>VLOOKUP(B280,'Kings Ratings'!$A$2:$B$1000,2,false)</f>
        <v>11</v>
      </c>
      <c r="H280" s="13">
        <f t="shared" si="2"/>
        <v>13</v>
      </c>
      <c r="I280" s="7" t="str">
        <f>vlookup(A280,'202405 MM (Do Not Delete)'!$A$1:$G$1000,7,false)</f>
        <v/>
      </c>
      <c r="J280" s="22">
        <f t="shared" si="3"/>
        <v>218189</v>
      </c>
      <c r="L280" s="19" t="str">
        <f>IFERROR(__xludf.DUMMYFUNCTION("if(REGEXMATCH(vlookup(B280,'Kings Ratings'!$A$2:$C$1000,3,false),""Fishing""),""Yes"","""")"),"")</f>
        <v/>
      </c>
      <c r="M280" s="19" t="str">
        <f>IFERROR(__xludf.DUMMYFUNCTION("if(REGEXMATCH(vlookup(B280,'Kings Ratings'!$A$2:$C$1000,3,false),""Crafting""),""Yes"","""")"),"")</f>
        <v/>
      </c>
      <c r="N280" s="19" t="str">
        <f>IFERROR(__xludf.DUMMYFUNCTION("if(REGEXMATCH(vlookup(B280,'Kings Ratings'!$A$2:$C$1000,3,false),""Exploring""),""Yes"","""")"),"")</f>
        <v/>
      </c>
      <c r="O280" s="19" t="str">
        <f>IFERROR(__xludf.DUMMYFUNCTION("if(REGEXMATCH(vlookup(B280,'Kings Ratings'!$A$2:$C$1000,3,false),""Farming""),""Yes"","""")"),"")</f>
        <v/>
      </c>
      <c r="P280" s="19" t="str">
        <f>IFERROR(__xludf.DUMMYFUNCTION("if(REGEXMATCH(vlookup(B280,'Kings Ratings'!$A$2:$C$1000,3,false),""Cooking""),""Yes"","""")"),"")</f>
        <v/>
      </c>
      <c r="Q280" s="19" t="str">
        <f>IFERROR(__xludf.DUMMYFUNCTION("if(REGEXMATCH(vlookup(B280,'Kings Ratings'!$A$2:$C$1000,3,false),""Event""),""Yes"","""")"),"")</f>
        <v/>
      </c>
    </row>
    <row r="281">
      <c r="A281" s="13">
        <v>473.0</v>
      </c>
      <c r="B281" s="14" t="s">
        <v>591</v>
      </c>
      <c r="C281" s="18" t="str">
        <f t="shared" si="9"/>
        <v>((Spiked Shell))</v>
      </c>
      <c r="D281" s="16">
        <v>7601.0</v>
      </c>
      <c r="E281" s="16">
        <v>454.0</v>
      </c>
      <c r="F281" s="16">
        <v>0.0</v>
      </c>
      <c r="G281" s="19">
        <f>VLOOKUP(B281,'Kings Ratings'!$A$2:$B$1000,2,false)</f>
        <v>10</v>
      </c>
      <c r="H281" s="13">
        <f t="shared" si="2"/>
        <v>7</v>
      </c>
      <c r="I281" s="7">
        <f>vlookup(A281,'202405 MM (Do Not Delete)'!$A$1:$G$1000,7,false)</f>
        <v>323</v>
      </c>
      <c r="J281" s="22">
        <f t="shared" si="3"/>
        <v>12141</v>
      </c>
      <c r="L281" s="19" t="str">
        <f>IFERROR(__xludf.DUMMYFUNCTION("if(REGEXMATCH(vlookup(B281,'Kings Ratings'!$A$2:$C$1000,3,false),""Fishing""),""Yes"","""")"),"Yes")</f>
        <v>Yes</v>
      </c>
      <c r="M281" s="19" t="str">
        <f>IFERROR(__xludf.DUMMYFUNCTION("if(REGEXMATCH(vlookup(B281,'Kings Ratings'!$A$2:$C$1000,3,false),""Crafting""),""Yes"","""")"),"")</f>
        <v/>
      </c>
      <c r="N281" s="19" t="str">
        <f>IFERROR(__xludf.DUMMYFUNCTION("if(REGEXMATCH(vlookup(B281,'Kings Ratings'!$A$2:$C$1000,3,false),""Exploring""),""Yes"","""")"),"")</f>
        <v/>
      </c>
      <c r="O281" s="19" t="str">
        <f>IFERROR(__xludf.DUMMYFUNCTION("if(REGEXMATCH(vlookup(B281,'Kings Ratings'!$A$2:$C$1000,3,false),""Farming""),""Yes"","""")"),"")</f>
        <v/>
      </c>
      <c r="P281" s="19" t="str">
        <f>IFERROR(__xludf.DUMMYFUNCTION("if(REGEXMATCH(vlookup(B281,'Kings Ratings'!$A$2:$C$1000,3,false),""Cooking""),""Yes"","""")"),"")</f>
        <v/>
      </c>
      <c r="Q281" s="19" t="str">
        <f>IFERROR(__xludf.DUMMYFUNCTION("if(REGEXMATCH(vlookup(B281,'Kings Ratings'!$A$2:$C$1000,3,false),""Event""),""Yes"","""")"),"")</f>
        <v/>
      </c>
    </row>
    <row r="282">
      <c r="A282" s="13">
        <v>616.0</v>
      </c>
      <c r="B282" s="14" t="s">
        <v>786</v>
      </c>
      <c r="C282" s="18" t="str">
        <f t="shared" si="9"/>
        <v>((Toilet Paper))</v>
      </c>
      <c r="D282" s="16">
        <v>7252.0</v>
      </c>
      <c r="E282" s="16">
        <v>567.0</v>
      </c>
      <c r="F282" s="16">
        <v>39.0</v>
      </c>
      <c r="G282" s="19">
        <f>VLOOKUP(B282,'Kings Ratings'!$A$2:$B$1000,2,false)</f>
        <v>11</v>
      </c>
      <c r="H282" s="13">
        <f t="shared" si="2"/>
        <v>13</v>
      </c>
      <c r="I282" s="7" t="str">
        <f>vlookup(A282,'202405 MM (Do Not Delete)'!$A$1:$G$1000,7,false)</f>
        <v/>
      </c>
      <c r="J282" s="22">
        <f t="shared" si="3"/>
        <v>402922</v>
      </c>
      <c r="L282" s="19" t="str">
        <f>IFERROR(__xludf.DUMMYFUNCTION("if(REGEXMATCH(vlookup(B282,'Kings Ratings'!$A$2:$C$1000,3,false),""Fishing""),""Yes"","""")"),"")</f>
        <v/>
      </c>
      <c r="M282" s="19" t="str">
        <f>IFERROR(__xludf.DUMMYFUNCTION("if(REGEXMATCH(vlookup(B282,'Kings Ratings'!$A$2:$C$1000,3,false),""Crafting""),""Yes"","""")"),"Yes")</f>
        <v>Yes</v>
      </c>
      <c r="N282" s="19" t="str">
        <f>IFERROR(__xludf.DUMMYFUNCTION("if(REGEXMATCH(vlookup(B282,'Kings Ratings'!$A$2:$C$1000,3,false),""Exploring""),""Yes"","""")"),"")</f>
        <v/>
      </c>
      <c r="O282" s="19" t="str">
        <f>IFERROR(__xludf.DUMMYFUNCTION("if(REGEXMATCH(vlookup(B282,'Kings Ratings'!$A$2:$C$1000,3,false),""Farming""),""Yes"","""")"),"")</f>
        <v/>
      </c>
      <c r="P282" s="19" t="str">
        <f>IFERROR(__xludf.DUMMYFUNCTION("if(REGEXMATCH(vlookup(B282,'Kings Ratings'!$A$2:$C$1000,3,false),""Cooking""),""Yes"","""")"),"")</f>
        <v/>
      </c>
      <c r="Q282" s="19" t="str">
        <f>IFERROR(__xludf.DUMMYFUNCTION("if(REGEXMATCH(vlookup(B282,'Kings Ratings'!$A$2:$C$1000,3,false),""Event""),""Yes"","""")"),"Yes")</f>
        <v>Yes</v>
      </c>
    </row>
    <row r="283">
      <c r="A283" s="13">
        <v>960.0</v>
      </c>
      <c r="B283" s="14" t="s">
        <v>862</v>
      </c>
      <c r="C283" s="18" t="str">
        <f t="shared" si="9"/>
        <v>((Frozen Crab Claw))</v>
      </c>
      <c r="D283" s="16">
        <v>7203.0</v>
      </c>
      <c r="E283" s="16">
        <v>1713.0</v>
      </c>
      <c r="F283" s="16">
        <v>12.0</v>
      </c>
      <c r="G283" s="19">
        <f>VLOOKUP(B283,'Kings Ratings'!$A$2:$B$1000,2,false)</f>
        <v>11</v>
      </c>
      <c r="H283" s="13">
        <f t="shared" si="2"/>
        <v>13</v>
      </c>
      <c r="I283" s="7" t="str">
        <f>vlookup(A283,'202405 MM (Do Not Delete)'!$A$1:$G$1000,7,false)</f>
        <v/>
      </c>
      <c r="J283" s="22">
        <f t="shared" si="3"/>
        <v>144333</v>
      </c>
      <c r="L283" s="19" t="str">
        <f>IFERROR(__xludf.DUMMYFUNCTION("if(REGEXMATCH(vlookup(B283,'Kings Ratings'!$A$2:$C$1000,3,false),""Fishing""),""Yes"","""")"),"")</f>
        <v/>
      </c>
      <c r="M283" s="19" t="str">
        <f>IFERROR(__xludf.DUMMYFUNCTION("if(REGEXMATCH(vlookup(B283,'Kings Ratings'!$A$2:$C$1000,3,false),""Crafting""),""Yes"","""")"),"")</f>
        <v/>
      </c>
      <c r="N283" s="19" t="str">
        <f>IFERROR(__xludf.DUMMYFUNCTION("if(REGEXMATCH(vlookup(B283,'Kings Ratings'!$A$2:$C$1000,3,false),""Exploring""),""Yes"","""")"),"")</f>
        <v/>
      </c>
      <c r="O283" s="19" t="str">
        <f>IFERROR(__xludf.DUMMYFUNCTION("if(REGEXMATCH(vlookup(B283,'Kings Ratings'!$A$2:$C$1000,3,false),""Farming""),""Yes"","""")"),"")</f>
        <v/>
      </c>
      <c r="P283" s="19" t="str">
        <f>IFERROR(__xludf.DUMMYFUNCTION("if(REGEXMATCH(vlookup(B283,'Kings Ratings'!$A$2:$C$1000,3,false),""Cooking""),""Yes"","""")"),"")</f>
        <v/>
      </c>
      <c r="Q283" s="19" t="str">
        <f>IFERROR(__xludf.DUMMYFUNCTION("if(REGEXMATCH(vlookup(B283,'Kings Ratings'!$A$2:$C$1000,3,false),""Event""),""Yes"","""")"),"Yes")</f>
        <v>Yes</v>
      </c>
    </row>
    <row r="284">
      <c r="A284" s="13">
        <v>623.0</v>
      </c>
      <c r="B284" s="14" t="s">
        <v>844</v>
      </c>
      <c r="C284" s="18" t="str">
        <f t="shared" si="9"/>
        <v>((Milk Carton))</v>
      </c>
      <c r="D284" s="16">
        <v>7187.0</v>
      </c>
      <c r="E284" s="16">
        <v>1038.0</v>
      </c>
      <c r="F284" s="16">
        <v>28.0</v>
      </c>
      <c r="G284" s="19">
        <f>VLOOKUP(B284,'Kings Ratings'!$A$2:$B$1000,2,false)</f>
        <v>11</v>
      </c>
      <c r="H284" s="13">
        <f t="shared" si="2"/>
        <v>13</v>
      </c>
      <c r="I284" s="7" t="str">
        <f>vlookup(A284,'202405 MM (Do Not Delete)'!$A$1:$G$1000,7,false)</f>
        <v/>
      </c>
      <c r="J284" s="22">
        <f t="shared" si="3"/>
        <v>297567</v>
      </c>
      <c r="L284" s="19" t="str">
        <f>IFERROR(__xludf.DUMMYFUNCTION("if(REGEXMATCH(vlookup(B284,'Kings Ratings'!$A$2:$C$1000,3,false),""Fishing""),""Yes"","""")"),"")</f>
        <v/>
      </c>
      <c r="M284" s="19" t="str">
        <f>IFERROR(__xludf.DUMMYFUNCTION("if(REGEXMATCH(vlookup(B284,'Kings Ratings'!$A$2:$C$1000,3,false),""Crafting""),""Yes"","""")"),"Yes")</f>
        <v>Yes</v>
      </c>
      <c r="N284" s="19" t="str">
        <f>IFERROR(__xludf.DUMMYFUNCTION("if(REGEXMATCH(vlookup(B284,'Kings Ratings'!$A$2:$C$1000,3,false),""Exploring""),""Yes"","""")"),"")</f>
        <v/>
      </c>
      <c r="O284" s="19" t="str">
        <f>IFERROR(__xludf.DUMMYFUNCTION("if(REGEXMATCH(vlookup(B284,'Kings Ratings'!$A$2:$C$1000,3,false),""Farming""),""Yes"","""")"),"")</f>
        <v/>
      </c>
      <c r="P284" s="19" t="str">
        <f>IFERROR(__xludf.DUMMYFUNCTION("if(REGEXMATCH(vlookup(B284,'Kings Ratings'!$A$2:$C$1000,3,false),""Cooking""),""Yes"","""")"),"")</f>
        <v/>
      </c>
      <c r="Q284" s="19" t="str">
        <f>IFERROR(__xludf.DUMMYFUNCTION("if(REGEXMATCH(vlookup(B284,'Kings Ratings'!$A$2:$C$1000,3,false),""Event""),""Yes"","""")"),"Yes")</f>
        <v>Yes</v>
      </c>
    </row>
    <row r="285">
      <c r="A285" s="13">
        <v>743.0</v>
      </c>
      <c r="B285" s="14" t="s">
        <v>690</v>
      </c>
      <c r="C285" s="18" t="str">
        <f t="shared" si="9"/>
        <v>((Step Ladder))</v>
      </c>
      <c r="D285" s="16">
        <v>6850.0</v>
      </c>
      <c r="E285" s="16">
        <v>285.0</v>
      </c>
      <c r="F285" s="16">
        <v>1.0</v>
      </c>
      <c r="G285" s="19">
        <f>VLOOKUP(B285,'Kings Ratings'!$A$2:$B$1000,2,false)</f>
        <v>10</v>
      </c>
      <c r="H285" s="13">
        <f t="shared" si="2"/>
        <v>6</v>
      </c>
      <c r="I285" s="7">
        <f>vlookup(A285,'202405 MM (Do Not Delete)'!$A$1:$G$1000,7,false)</f>
        <v>313</v>
      </c>
      <c r="J285" s="22">
        <f t="shared" si="3"/>
        <v>19700</v>
      </c>
      <c r="L285" s="19" t="str">
        <f>IFERROR(__xludf.DUMMYFUNCTION("if(REGEXMATCH(vlookup(B285,'Kings Ratings'!$A$2:$C$1000,3,false),""Fishing""),""Yes"","""")"),"")</f>
        <v/>
      </c>
      <c r="M285" s="19" t="str">
        <f>IFERROR(__xludf.DUMMYFUNCTION("if(REGEXMATCH(vlookup(B285,'Kings Ratings'!$A$2:$C$1000,3,false),""Crafting""),""Yes"","""")"),"Yes")</f>
        <v>Yes</v>
      </c>
      <c r="N285" s="19" t="str">
        <f>IFERROR(__xludf.DUMMYFUNCTION("if(REGEXMATCH(vlookup(B285,'Kings Ratings'!$A$2:$C$1000,3,false),""Exploring""),""Yes"","""")"),"")</f>
        <v/>
      </c>
      <c r="O285" s="19" t="str">
        <f>IFERROR(__xludf.DUMMYFUNCTION("if(REGEXMATCH(vlookup(B285,'Kings Ratings'!$A$2:$C$1000,3,false),""Farming""),""Yes"","""")"),"")</f>
        <v/>
      </c>
      <c r="P285" s="19" t="str">
        <f>IFERROR(__xludf.DUMMYFUNCTION("if(REGEXMATCH(vlookup(B285,'Kings Ratings'!$A$2:$C$1000,3,false),""Cooking""),""Yes"","""")"),"")</f>
        <v/>
      </c>
      <c r="Q285" s="19" t="str">
        <f>IFERROR(__xludf.DUMMYFUNCTION("if(REGEXMATCH(vlookup(B285,'Kings Ratings'!$A$2:$C$1000,3,false),""Event""),""Yes"","""")"),"")</f>
        <v/>
      </c>
    </row>
    <row r="286">
      <c r="A286" s="13">
        <v>463.0</v>
      </c>
      <c r="B286" s="14" t="s">
        <v>403</v>
      </c>
      <c r="C286" s="18" t="str">
        <f t="shared" si="9"/>
        <v>((Goldgill))</v>
      </c>
      <c r="D286" s="16">
        <v>6783.0</v>
      </c>
      <c r="E286" s="16">
        <v>62.0</v>
      </c>
      <c r="F286" s="16">
        <v>0.0</v>
      </c>
      <c r="G286" s="19">
        <f>VLOOKUP(B286,'Kings Ratings'!$A$2:$B$1000,2,false)</f>
        <v>10</v>
      </c>
      <c r="H286" s="13">
        <f t="shared" si="2"/>
        <v>7</v>
      </c>
      <c r="I286" s="7" t="str">
        <f>vlookup(A286,'202405 MM (Do Not Delete)'!$A$1:$G$1000,7,false)</f>
        <v/>
      </c>
      <c r="J286" s="22">
        <f t="shared" si="3"/>
        <v>7403</v>
      </c>
      <c r="L286" s="19" t="str">
        <f>IFERROR(__xludf.DUMMYFUNCTION("if(REGEXMATCH(vlookup(B286,'Kings Ratings'!$A$2:$C$1000,3,false),""Fishing""),""Yes"","""")"),"Yes")</f>
        <v>Yes</v>
      </c>
      <c r="M286" s="19" t="str">
        <f>IFERROR(__xludf.DUMMYFUNCTION("if(REGEXMATCH(vlookup(B286,'Kings Ratings'!$A$2:$C$1000,3,false),""Crafting""),""Yes"","""")"),"")</f>
        <v/>
      </c>
      <c r="N286" s="19" t="str">
        <f>IFERROR(__xludf.DUMMYFUNCTION("if(REGEXMATCH(vlookup(B286,'Kings Ratings'!$A$2:$C$1000,3,false),""Exploring""),""Yes"","""")"),"")</f>
        <v/>
      </c>
      <c r="O286" s="19" t="str">
        <f>IFERROR(__xludf.DUMMYFUNCTION("if(REGEXMATCH(vlookup(B286,'Kings Ratings'!$A$2:$C$1000,3,false),""Farming""),""Yes"","""")"),"")</f>
        <v/>
      </c>
      <c r="P286" s="19" t="str">
        <f>IFERROR(__xludf.DUMMYFUNCTION("if(REGEXMATCH(vlookup(B286,'Kings Ratings'!$A$2:$C$1000,3,false),""Cooking""),""Yes"","""")"),"")</f>
        <v/>
      </c>
      <c r="Q286" s="19" t="str">
        <f>IFERROR(__xludf.DUMMYFUNCTION("if(REGEXMATCH(vlookup(B286,'Kings Ratings'!$A$2:$C$1000,3,false),""Event""),""Yes"","""")"),"")</f>
        <v/>
      </c>
    </row>
    <row r="287">
      <c r="A287" s="13">
        <v>787.0</v>
      </c>
      <c r="B287" s="14" t="s">
        <v>13</v>
      </c>
      <c r="C287" s="18" t="str">
        <f t="shared" si="9"/>
        <v>((Acorn Butter))</v>
      </c>
      <c r="D287" s="16">
        <v>6633.0</v>
      </c>
      <c r="E287" s="16">
        <v>1009.0</v>
      </c>
      <c r="F287" s="16">
        <v>2.0</v>
      </c>
      <c r="G287" s="19">
        <f>VLOOKUP(B287,'Kings Ratings'!$A$2:$B$1000,2,false)</f>
        <v>10</v>
      </c>
      <c r="H287" s="13">
        <f t="shared" si="2"/>
        <v>6</v>
      </c>
      <c r="I287" s="7">
        <f>vlookup(A287,'202405 MM (Do Not Delete)'!$A$1:$G$1000,7,false)</f>
        <v>318</v>
      </c>
      <c r="J287" s="22">
        <f t="shared" si="3"/>
        <v>36723</v>
      </c>
      <c r="L287" s="19" t="str">
        <f>IFERROR(__xludf.DUMMYFUNCTION("if(REGEXMATCH(vlookup(B287,'Kings Ratings'!$A$2:$C$1000,3,false),""Fishing""),""Yes"","""")"),"")</f>
        <v/>
      </c>
      <c r="M287" s="19" t="str">
        <f>IFERROR(__xludf.DUMMYFUNCTION("if(REGEXMATCH(vlookup(B287,'Kings Ratings'!$A$2:$C$1000,3,false),""Crafting""),""Yes"","""")"),"Yes")</f>
        <v>Yes</v>
      </c>
      <c r="N287" s="19" t="str">
        <f>IFERROR(__xludf.DUMMYFUNCTION("if(REGEXMATCH(vlookup(B287,'Kings Ratings'!$A$2:$C$1000,3,false),""Exploring""),""Yes"","""")"),"")</f>
        <v/>
      </c>
      <c r="O287" s="19" t="str">
        <f>IFERROR(__xludf.DUMMYFUNCTION("if(REGEXMATCH(vlookup(B287,'Kings Ratings'!$A$2:$C$1000,3,false),""Farming""),""Yes"","""")"),"")</f>
        <v/>
      </c>
      <c r="P287" s="19" t="str">
        <f>IFERROR(__xludf.DUMMYFUNCTION("if(REGEXMATCH(vlookup(B287,'Kings Ratings'!$A$2:$C$1000,3,false),""Cooking""),""Yes"","""")"),"")</f>
        <v/>
      </c>
      <c r="Q287" s="19" t="str">
        <f>IFERROR(__xludf.DUMMYFUNCTION("if(REGEXMATCH(vlookup(B287,'Kings Ratings'!$A$2:$C$1000,3,false),""Event""),""Yes"","""")"),"")</f>
        <v/>
      </c>
    </row>
    <row r="288">
      <c r="A288" s="16">
        <v>1276.0</v>
      </c>
      <c r="B288" s="14" t="s">
        <v>881</v>
      </c>
      <c r="D288" s="16">
        <v>6583.0</v>
      </c>
      <c r="E288" s="16">
        <v>1988.0</v>
      </c>
      <c r="F288" s="16">
        <v>37.0</v>
      </c>
      <c r="G288" s="19">
        <f>VLOOKUP(B288,'Kings Ratings'!$A$2:$B$1000,2,false)</f>
        <v>4</v>
      </c>
      <c r="H288" s="13">
        <f t="shared" si="2"/>
        <v>4</v>
      </c>
      <c r="I288" s="7" t="str">
        <f>vlookup(A288,'202405 MM (Do Not Delete)'!$A$1:$G$1000,7,false)</f>
        <v/>
      </c>
      <c r="J288" s="22">
        <f t="shared" si="3"/>
        <v>396463</v>
      </c>
      <c r="L288" s="19" t="str">
        <f>IFERROR(__xludf.DUMMYFUNCTION("if(REGEXMATCH(vlookup(B288,'Kings Ratings'!$A$2:$C$1000,3,false),""Fishing""),""Yes"","""")"),"")</f>
        <v/>
      </c>
      <c r="M288" s="19" t="str">
        <f>IFERROR(__xludf.DUMMYFUNCTION("if(REGEXMATCH(vlookup(B288,'Kings Ratings'!$A$2:$C$1000,3,false),""Crafting""),""Yes"","""")"),"")</f>
        <v/>
      </c>
      <c r="N288" s="19" t="str">
        <f>IFERROR(__xludf.DUMMYFUNCTION("if(REGEXMATCH(vlookup(B288,'Kings Ratings'!$A$2:$C$1000,3,false),""Exploring""),""Yes"","""")"),"")</f>
        <v/>
      </c>
      <c r="O288" s="19" t="str">
        <f>IFERROR(__xludf.DUMMYFUNCTION("if(REGEXMATCH(vlookup(B288,'Kings Ratings'!$A$2:$C$1000,3,false),""Farming""),""Yes"","""")"),"Yes")</f>
        <v>Yes</v>
      </c>
      <c r="P288" s="19" t="str">
        <f>IFERROR(__xludf.DUMMYFUNCTION("if(REGEXMATCH(vlookup(B288,'Kings Ratings'!$A$2:$C$1000,3,false),""Cooking""),""Yes"","""")"),"")</f>
        <v/>
      </c>
      <c r="Q288" s="19" t="str">
        <f>IFERROR(__xludf.DUMMYFUNCTION("if(REGEXMATCH(vlookup(B288,'Kings Ratings'!$A$2:$C$1000,3,false),""Event""),""Yes"","""")"),"")</f>
        <v/>
      </c>
    </row>
    <row r="289">
      <c r="A289" s="13">
        <v>459.0</v>
      </c>
      <c r="B289" s="14" t="s">
        <v>381</v>
      </c>
      <c r="C289" s="18" t="str">
        <f t="shared" ref="C289:C298" si="10">CONCATENATE("((",B289,"))")</f>
        <v>((Gold Coral))</v>
      </c>
      <c r="D289" s="16">
        <v>6462.0</v>
      </c>
      <c r="E289" s="16">
        <v>47.0</v>
      </c>
      <c r="F289" s="16">
        <v>2.0</v>
      </c>
      <c r="G289" s="19">
        <f>VLOOKUP(B289,'Kings Ratings'!$A$2:$B$1000,2,false)</f>
        <v>10</v>
      </c>
      <c r="H289" s="13">
        <f t="shared" si="2"/>
        <v>6</v>
      </c>
      <c r="I289" s="7" t="str">
        <f>vlookup(A289,'202405 MM (Do Not Delete)'!$A$1:$G$1000,7,false)</f>
        <v/>
      </c>
      <c r="J289" s="22">
        <f t="shared" si="3"/>
        <v>26932</v>
      </c>
      <c r="L289" s="19" t="str">
        <f>IFERROR(__xludf.DUMMYFUNCTION("if(REGEXMATCH(vlookup(B289,'Kings Ratings'!$A$2:$C$1000,3,false),""Fishing""),""Yes"","""")"),"Yes")</f>
        <v>Yes</v>
      </c>
      <c r="M289" s="19" t="str">
        <f>IFERROR(__xludf.DUMMYFUNCTION("if(REGEXMATCH(vlookup(B289,'Kings Ratings'!$A$2:$C$1000,3,false),""Crafting""),""Yes"","""")"),"")</f>
        <v/>
      </c>
      <c r="N289" s="19" t="str">
        <f>IFERROR(__xludf.DUMMYFUNCTION("if(REGEXMATCH(vlookup(B289,'Kings Ratings'!$A$2:$C$1000,3,false),""Exploring""),""Yes"","""")"),"")</f>
        <v/>
      </c>
      <c r="O289" s="19" t="str">
        <f>IFERROR(__xludf.DUMMYFUNCTION("if(REGEXMATCH(vlookup(B289,'Kings Ratings'!$A$2:$C$1000,3,false),""Farming""),""Yes"","""")"),"")</f>
        <v/>
      </c>
      <c r="P289" s="19" t="str">
        <f>IFERROR(__xludf.DUMMYFUNCTION("if(REGEXMATCH(vlookup(B289,'Kings Ratings'!$A$2:$C$1000,3,false),""Cooking""),""Yes"","""")"),"")</f>
        <v/>
      </c>
      <c r="Q289" s="19" t="str">
        <f>IFERROR(__xludf.DUMMYFUNCTION("if(REGEXMATCH(vlookup(B289,'Kings Ratings'!$A$2:$C$1000,3,false),""Event""),""Yes"","""")"),"")</f>
        <v/>
      </c>
    </row>
    <row r="290">
      <c r="A290" s="13">
        <v>680.0</v>
      </c>
      <c r="B290" s="14" t="s">
        <v>261</v>
      </c>
      <c r="C290" s="18" t="str">
        <f t="shared" si="10"/>
        <v>((Energy Coil))</v>
      </c>
      <c r="D290" s="16">
        <v>6457.0</v>
      </c>
      <c r="E290" s="16">
        <v>361.0</v>
      </c>
      <c r="F290" s="16">
        <v>1.0</v>
      </c>
      <c r="G290" s="19">
        <f>VLOOKUP(B290,'Kings Ratings'!$A$2:$B$1000,2,false)</f>
        <v>9</v>
      </c>
      <c r="H290" s="13">
        <f t="shared" si="2"/>
        <v>6</v>
      </c>
      <c r="I290" s="7">
        <f>vlookup(A290,'202405 MM (Do Not Delete)'!$A$1:$G$1000,7,false)</f>
        <v>314</v>
      </c>
      <c r="J290" s="22">
        <f t="shared" si="3"/>
        <v>20067</v>
      </c>
      <c r="L290" s="19" t="str">
        <f>IFERROR(__xludf.DUMMYFUNCTION("if(REGEXMATCH(vlookup(B290,'Kings Ratings'!$A$2:$C$1000,3,false),""Fishing""),""Yes"","""")"),"")</f>
        <v/>
      </c>
      <c r="M290" s="19" t="str">
        <f>IFERROR(__xludf.DUMMYFUNCTION("if(REGEXMATCH(vlookup(B290,'Kings Ratings'!$A$2:$C$1000,3,false),""Crafting""),""Yes"","""")"),"Yes")</f>
        <v>Yes</v>
      </c>
      <c r="N290" s="19" t="str">
        <f>IFERROR(__xludf.DUMMYFUNCTION("if(REGEXMATCH(vlookup(B290,'Kings Ratings'!$A$2:$C$1000,3,false),""Exploring""),""Yes"","""")"),"")</f>
        <v/>
      </c>
      <c r="O290" s="19" t="str">
        <f>IFERROR(__xludf.DUMMYFUNCTION("if(REGEXMATCH(vlookup(B290,'Kings Ratings'!$A$2:$C$1000,3,false),""Farming""),""Yes"","""")"),"")</f>
        <v/>
      </c>
      <c r="P290" s="19" t="str">
        <f>IFERROR(__xludf.DUMMYFUNCTION("if(REGEXMATCH(vlookup(B290,'Kings Ratings'!$A$2:$C$1000,3,false),""Cooking""),""Yes"","""")"),"")</f>
        <v/>
      </c>
      <c r="Q290" s="19" t="str">
        <f>IFERROR(__xludf.DUMMYFUNCTION("if(REGEXMATCH(vlookup(B290,'Kings Ratings'!$A$2:$C$1000,3,false),""Event""),""Yes"","""")"),"")</f>
        <v/>
      </c>
    </row>
    <row r="291">
      <c r="A291" s="13">
        <v>759.0</v>
      </c>
      <c r="B291" s="14" t="s">
        <v>722</v>
      </c>
      <c r="C291" s="18" t="str">
        <f t="shared" si="10"/>
        <v>((Steel Vise))</v>
      </c>
      <c r="D291" s="16">
        <v>6315.0</v>
      </c>
      <c r="E291" s="16">
        <v>326.0</v>
      </c>
      <c r="F291" s="16">
        <v>2.0</v>
      </c>
      <c r="G291" s="19">
        <f>VLOOKUP(B291,'Kings Ratings'!$A$2:$B$1000,2,false)</f>
        <v>10</v>
      </c>
      <c r="H291" s="13">
        <f t="shared" si="2"/>
        <v>6</v>
      </c>
      <c r="I291" s="7">
        <f>vlookup(A291,'202405 MM (Do Not Delete)'!$A$1:$G$1000,7,false)</f>
        <v>315</v>
      </c>
      <c r="J291" s="22">
        <f t="shared" si="3"/>
        <v>29575</v>
      </c>
      <c r="L291" s="19" t="str">
        <f>IFERROR(__xludf.DUMMYFUNCTION("if(REGEXMATCH(vlookup(B291,'Kings Ratings'!$A$2:$C$1000,3,false),""Fishing""),""Yes"","""")"),"")</f>
        <v/>
      </c>
      <c r="M291" s="19" t="str">
        <f>IFERROR(__xludf.DUMMYFUNCTION("if(REGEXMATCH(vlookup(B291,'Kings Ratings'!$A$2:$C$1000,3,false),""Crafting""),""Yes"","""")"),"Yes")</f>
        <v>Yes</v>
      </c>
      <c r="N291" s="19" t="str">
        <f>IFERROR(__xludf.DUMMYFUNCTION("if(REGEXMATCH(vlookup(B291,'Kings Ratings'!$A$2:$C$1000,3,false),""Exploring""),""Yes"","""")"),"")</f>
        <v/>
      </c>
      <c r="O291" s="19" t="str">
        <f>IFERROR(__xludf.DUMMYFUNCTION("if(REGEXMATCH(vlookup(B291,'Kings Ratings'!$A$2:$C$1000,3,false),""Farming""),""Yes"","""")"),"")</f>
        <v/>
      </c>
      <c r="P291" s="19" t="str">
        <f>IFERROR(__xludf.DUMMYFUNCTION("if(REGEXMATCH(vlookup(B291,'Kings Ratings'!$A$2:$C$1000,3,false),""Cooking""),""Yes"","""")"),"")</f>
        <v/>
      </c>
      <c r="Q291" s="19" t="str">
        <f>IFERROR(__xludf.DUMMYFUNCTION("if(REGEXMATCH(vlookup(B291,'Kings Ratings'!$A$2:$C$1000,3,false),""Event""),""Yes"","""")"),"")</f>
        <v/>
      </c>
    </row>
    <row r="292">
      <c r="A292" s="13">
        <v>486.0</v>
      </c>
      <c r="B292" s="14" t="s">
        <v>444</v>
      </c>
      <c r="C292" s="18" t="str">
        <f t="shared" si="10"/>
        <v>((Heart Necklace))</v>
      </c>
      <c r="D292" s="16">
        <v>6226.0</v>
      </c>
      <c r="E292" s="16">
        <v>47.0</v>
      </c>
      <c r="F292" s="16">
        <v>0.0</v>
      </c>
      <c r="G292" s="19">
        <f>VLOOKUP(B292,'Kings Ratings'!$A$2:$B$1000,2,false)</f>
        <v>11</v>
      </c>
      <c r="H292" s="13">
        <f t="shared" si="2"/>
        <v>13</v>
      </c>
      <c r="I292" s="7" t="str">
        <f>vlookup(A292,'202405 MM (Do Not Delete)'!$A$1:$G$1000,7,false)</f>
        <v/>
      </c>
      <c r="J292" s="22">
        <f t="shared" si="3"/>
        <v>6696</v>
      </c>
      <c r="L292" s="19" t="str">
        <f>IFERROR(__xludf.DUMMYFUNCTION("if(REGEXMATCH(vlookup(B292,'Kings Ratings'!$A$2:$C$1000,3,false),""Fishing""),""Yes"","""")"),"")</f>
        <v/>
      </c>
      <c r="M292" s="19" t="str">
        <f>IFERROR(__xludf.DUMMYFUNCTION("if(REGEXMATCH(vlookup(B292,'Kings Ratings'!$A$2:$C$1000,3,false),""Crafting""),""Yes"","""")"),"Yes")</f>
        <v>Yes</v>
      </c>
      <c r="N292" s="19" t="str">
        <f>IFERROR(__xludf.DUMMYFUNCTION("if(REGEXMATCH(vlookup(B292,'Kings Ratings'!$A$2:$C$1000,3,false),""Exploring""),""Yes"","""")"),"")</f>
        <v/>
      </c>
      <c r="O292" s="19" t="str">
        <f>IFERROR(__xludf.DUMMYFUNCTION("if(REGEXMATCH(vlookup(B292,'Kings Ratings'!$A$2:$C$1000,3,false),""Farming""),""Yes"","""")"),"")</f>
        <v/>
      </c>
      <c r="P292" s="19" t="str">
        <f>IFERROR(__xludf.DUMMYFUNCTION("if(REGEXMATCH(vlookup(B292,'Kings Ratings'!$A$2:$C$1000,3,false),""Cooking""),""Yes"","""")"),"")</f>
        <v/>
      </c>
      <c r="Q292" s="19" t="str">
        <f>IFERROR(__xludf.DUMMYFUNCTION("if(REGEXMATCH(vlookup(B292,'Kings Ratings'!$A$2:$C$1000,3,false),""Event""),""Yes"","""")"),"Yes")</f>
        <v>Yes</v>
      </c>
    </row>
    <row r="293">
      <c r="A293" s="13">
        <v>506.0</v>
      </c>
      <c r="B293" s="14" t="s">
        <v>436</v>
      </c>
      <c r="C293" s="18" t="str">
        <f t="shared" si="10"/>
        <v>((Green Top Hat))</v>
      </c>
      <c r="D293" s="16">
        <v>6108.0</v>
      </c>
      <c r="E293" s="16">
        <v>88.0</v>
      </c>
      <c r="F293" s="16">
        <v>0.0</v>
      </c>
      <c r="G293" s="19">
        <f>VLOOKUP(B293,'Kings Ratings'!$A$2:$B$1000,2,false)</f>
        <v>11</v>
      </c>
      <c r="H293" s="13">
        <f t="shared" si="2"/>
        <v>13</v>
      </c>
      <c r="I293" s="7" t="str">
        <f>vlookup(A293,'202405 MM (Do Not Delete)'!$A$1:$G$1000,7,false)</f>
        <v/>
      </c>
      <c r="J293" s="22">
        <f t="shared" si="3"/>
        <v>6988</v>
      </c>
      <c r="L293" s="19" t="str">
        <f>IFERROR(__xludf.DUMMYFUNCTION("if(REGEXMATCH(vlookup(B293,'Kings Ratings'!$A$2:$C$1000,3,false),""Fishing""),""Yes"","""")"),"")</f>
        <v/>
      </c>
      <c r="M293" s="19" t="str">
        <f>IFERROR(__xludf.DUMMYFUNCTION("if(REGEXMATCH(vlookup(B293,'Kings Ratings'!$A$2:$C$1000,3,false),""Crafting""),""Yes"","""")"),"Yes")</f>
        <v>Yes</v>
      </c>
      <c r="N293" s="19" t="str">
        <f>IFERROR(__xludf.DUMMYFUNCTION("if(REGEXMATCH(vlookup(B293,'Kings Ratings'!$A$2:$C$1000,3,false),""Exploring""),""Yes"","""")"),"")</f>
        <v/>
      </c>
      <c r="O293" s="19" t="str">
        <f>IFERROR(__xludf.DUMMYFUNCTION("if(REGEXMATCH(vlookup(B293,'Kings Ratings'!$A$2:$C$1000,3,false),""Farming""),""Yes"","""")"),"")</f>
        <v/>
      </c>
      <c r="P293" s="19" t="str">
        <f>IFERROR(__xludf.DUMMYFUNCTION("if(REGEXMATCH(vlookup(B293,'Kings Ratings'!$A$2:$C$1000,3,false),""Cooking""),""Yes"","""")"),"")</f>
        <v/>
      </c>
      <c r="Q293" s="19" t="str">
        <f>IFERROR(__xludf.DUMMYFUNCTION("if(REGEXMATCH(vlookup(B293,'Kings Ratings'!$A$2:$C$1000,3,false),""Event""),""Yes"","""")"),"Yes")</f>
        <v>Yes</v>
      </c>
    </row>
    <row r="294">
      <c r="A294" s="13">
        <v>687.0</v>
      </c>
      <c r="B294" s="14" t="s">
        <v>481</v>
      </c>
      <c r="C294" s="18" t="str">
        <f t="shared" si="10"/>
        <v>((Holiday Wreath))</v>
      </c>
      <c r="D294" s="16">
        <v>6083.0</v>
      </c>
      <c r="E294" s="16">
        <v>75.0</v>
      </c>
      <c r="F294" s="16">
        <v>0.0</v>
      </c>
      <c r="G294" s="19">
        <f>VLOOKUP(B294,'Kings Ratings'!$A$2:$B$1000,2,false)</f>
        <v>11</v>
      </c>
      <c r="H294" s="13">
        <f t="shared" si="2"/>
        <v>13</v>
      </c>
      <c r="I294" s="7" t="str">
        <f>vlookup(A294,'202405 MM (Do Not Delete)'!$A$1:$G$1000,7,false)</f>
        <v/>
      </c>
      <c r="J294" s="22">
        <f t="shared" si="3"/>
        <v>6833</v>
      </c>
      <c r="L294" s="19" t="str">
        <f>IFERROR(__xludf.DUMMYFUNCTION("if(REGEXMATCH(vlookup(B294,'Kings Ratings'!$A$2:$C$1000,3,false),""Fishing""),""Yes"","""")"),"")</f>
        <v/>
      </c>
      <c r="M294" s="19" t="str">
        <f>IFERROR(__xludf.DUMMYFUNCTION("if(REGEXMATCH(vlookup(B294,'Kings Ratings'!$A$2:$C$1000,3,false),""Crafting""),""Yes"","""")"),"Yes")</f>
        <v>Yes</v>
      </c>
      <c r="N294" s="19" t="str">
        <f>IFERROR(__xludf.DUMMYFUNCTION("if(REGEXMATCH(vlookup(B294,'Kings Ratings'!$A$2:$C$1000,3,false),""Exploring""),""Yes"","""")"),"")</f>
        <v/>
      </c>
      <c r="O294" s="19" t="str">
        <f>IFERROR(__xludf.DUMMYFUNCTION("if(REGEXMATCH(vlookup(B294,'Kings Ratings'!$A$2:$C$1000,3,false),""Farming""),""Yes"","""")"),"")</f>
        <v/>
      </c>
      <c r="P294" s="19" t="str">
        <f>IFERROR(__xludf.DUMMYFUNCTION("if(REGEXMATCH(vlookup(B294,'Kings Ratings'!$A$2:$C$1000,3,false),""Cooking""),""Yes"","""")"),"")</f>
        <v/>
      </c>
      <c r="Q294" s="19" t="str">
        <f>IFERROR(__xludf.DUMMYFUNCTION("if(REGEXMATCH(vlookup(B294,'Kings Ratings'!$A$2:$C$1000,3,false),""Event""),""Yes"","""")"),"Yes")</f>
        <v>Yes</v>
      </c>
    </row>
    <row r="295">
      <c r="A295" s="13">
        <v>846.0</v>
      </c>
      <c r="B295" s="14" t="s">
        <v>219</v>
      </c>
      <c r="C295" s="18" t="str">
        <f t="shared" si="10"/>
        <v>((Corn Husk Doll))</v>
      </c>
      <c r="D295" s="16">
        <v>6080.0</v>
      </c>
      <c r="E295" s="16">
        <v>281.0</v>
      </c>
      <c r="F295" s="16">
        <v>1.0</v>
      </c>
      <c r="G295" s="19">
        <f>VLOOKUP(B295,'Kings Ratings'!$A$2:$B$1000,2,false)</f>
        <v>10</v>
      </c>
      <c r="H295" s="13">
        <f t="shared" si="2"/>
        <v>6</v>
      </c>
      <c r="I295" s="7">
        <f>vlookup(A295,'202405 MM (Do Not Delete)'!$A$1:$G$1000,7,false)</f>
        <v>320</v>
      </c>
      <c r="J295" s="22">
        <f t="shared" si="3"/>
        <v>18890</v>
      </c>
      <c r="L295" s="19" t="str">
        <f>IFERROR(__xludf.DUMMYFUNCTION("if(REGEXMATCH(vlookup(B295,'Kings Ratings'!$A$2:$C$1000,3,false),""Fishing""),""Yes"","""")"),"")</f>
        <v/>
      </c>
      <c r="M295" s="19" t="str">
        <f>IFERROR(__xludf.DUMMYFUNCTION("if(REGEXMATCH(vlookup(B295,'Kings Ratings'!$A$2:$C$1000,3,false),""Crafting""),""Yes"","""")"),"Yes")</f>
        <v>Yes</v>
      </c>
      <c r="N295" s="19" t="str">
        <f>IFERROR(__xludf.DUMMYFUNCTION("if(REGEXMATCH(vlookup(B295,'Kings Ratings'!$A$2:$C$1000,3,false),""Exploring""),""Yes"","""")"),"")</f>
        <v/>
      </c>
      <c r="O295" s="19" t="str">
        <f>IFERROR(__xludf.DUMMYFUNCTION("if(REGEXMATCH(vlookup(B295,'Kings Ratings'!$A$2:$C$1000,3,false),""Farming""),""Yes"","""")"),"")</f>
        <v/>
      </c>
      <c r="P295" s="19" t="str">
        <f>IFERROR(__xludf.DUMMYFUNCTION("if(REGEXMATCH(vlookup(B295,'Kings Ratings'!$A$2:$C$1000,3,false),""Cooking""),""Yes"","""")"),"")</f>
        <v/>
      </c>
      <c r="Q295" s="19" t="str">
        <f>IFERROR(__xludf.DUMMYFUNCTION("if(REGEXMATCH(vlookup(B295,'Kings Ratings'!$A$2:$C$1000,3,false),""Event""),""Yes"","""")"),"")</f>
        <v/>
      </c>
    </row>
    <row r="296">
      <c r="A296" s="13">
        <v>825.0</v>
      </c>
      <c r="B296" s="14" t="s">
        <v>782</v>
      </c>
      <c r="C296" s="18" t="str">
        <f t="shared" si="10"/>
        <v>((Sunflower Oil))</v>
      </c>
      <c r="D296" s="16">
        <v>5877.0</v>
      </c>
      <c r="E296" s="16">
        <v>545.0</v>
      </c>
      <c r="F296" s="16">
        <v>13.0</v>
      </c>
      <c r="G296" s="19">
        <f>VLOOKUP(B296,'Kings Ratings'!$A$2:$B$1000,2,false)</f>
        <v>10</v>
      </c>
      <c r="H296" s="13">
        <f t="shared" si="2"/>
        <v>5</v>
      </c>
      <c r="I296" s="7" t="str">
        <f>vlookup(A296,'202405 MM (Do Not Delete)'!$A$1:$G$1000,7,false)</f>
        <v/>
      </c>
      <c r="J296" s="22">
        <f t="shared" si="3"/>
        <v>141327</v>
      </c>
      <c r="L296" s="19" t="str">
        <f>IFERROR(__xludf.DUMMYFUNCTION("if(REGEXMATCH(vlookup(B296,'Kings Ratings'!$A$2:$C$1000,3,false),""Fishing""),""Yes"","""")"),"")</f>
        <v/>
      </c>
      <c r="M296" s="19" t="str">
        <f>IFERROR(__xludf.DUMMYFUNCTION("if(REGEXMATCH(vlookup(B296,'Kings Ratings'!$A$2:$C$1000,3,false),""Crafting""),""Yes"","""")"),"Yes")</f>
        <v>Yes</v>
      </c>
      <c r="N296" s="19" t="str">
        <f>IFERROR(__xludf.DUMMYFUNCTION("if(REGEXMATCH(vlookup(B296,'Kings Ratings'!$A$2:$C$1000,3,false),""Exploring""),""Yes"","""")"),"")</f>
        <v/>
      </c>
      <c r="O296" s="19" t="str">
        <f>IFERROR(__xludf.DUMMYFUNCTION("if(REGEXMATCH(vlookup(B296,'Kings Ratings'!$A$2:$C$1000,3,false),""Farming""),""Yes"","""")"),"")</f>
        <v/>
      </c>
      <c r="P296" s="19" t="str">
        <f>IFERROR(__xludf.DUMMYFUNCTION("if(REGEXMATCH(vlookup(B296,'Kings Ratings'!$A$2:$C$1000,3,false),""Cooking""),""Yes"","""")"),"")</f>
        <v/>
      </c>
      <c r="Q296" s="19" t="str">
        <f>IFERROR(__xludf.DUMMYFUNCTION("if(REGEXMATCH(vlookup(B296,'Kings Ratings'!$A$2:$C$1000,3,false),""Event""),""Yes"","""")"),"")</f>
        <v/>
      </c>
    </row>
    <row r="297">
      <c r="A297" s="13">
        <v>737.0</v>
      </c>
      <c r="B297" s="14" t="s">
        <v>287</v>
      </c>
      <c r="C297" s="18" t="str">
        <f t="shared" si="10"/>
        <v>((Fancy Pan Flute))</v>
      </c>
      <c r="D297" s="16">
        <v>5855.0</v>
      </c>
      <c r="E297" s="16">
        <v>2236.0</v>
      </c>
      <c r="F297" s="16">
        <v>792.0</v>
      </c>
      <c r="G297" s="19">
        <f>VLOOKUP(B297,'Kings Ratings'!$A$2:$B$1000,2,false)</f>
        <v>6</v>
      </c>
      <c r="H297" s="13">
        <f t="shared" si="2"/>
        <v>2</v>
      </c>
      <c r="I297" s="7">
        <f>vlookup(A297,'202405 MM (Do Not Delete)'!$A$1:$G$1000,7,false)</f>
        <v>295</v>
      </c>
      <c r="J297" s="22">
        <f t="shared" si="3"/>
        <v>7948215</v>
      </c>
      <c r="L297" s="19" t="str">
        <f>IFERROR(__xludf.DUMMYFUNCTION("if(REGEXMATCH(vlookup(B297,'Kings Ratings'!$A$2:$C$1000,3,false),""Fishing""),""Yes"","""")"),"")</f>
        <v/>
      </c>
      <c r="M297" s="19" t="str">
        <f>IFERROR(__xludf.DUMMYFUNCTION("if(REGEXMATCH(vlookup(B297,'Kings Ratings'!$A$2:$C$1000,3,false),""Crafting""),""Yes"","""")"),"Yes")</f>
        <v>Yes</v>
      </c>
      <c r="N297" s="19" t="str">
        <f>IFERROR(__xludf.DUMMYFUNCTION("if(REGEXMATCH(vlookup(B297,'Kings Ratings'!$A$2:$C$1000,3,false),""Exploring""),""Yes"","""")"),"")</f>
        <v/>
      </c>
      <c r="O297" s="19" t="str">
        <f>IFERROR(__xludf.DUMMYFUNCTION("if(REGEXMATCH(vlookup(B297,'Kings Ratings'!$A$2:$C$1000,3,false),""Farming""),""Yes"","""")"),"")</f>
        <v/>
      </c>
      <c r="P297" s="19" t="str">
        <f>IFERROR(__xludf.DUMMYFUNCTION("if(REGEXMATCH(vlookup(B297,'Kings Ratings'!$A$2:$C$1000,3,false),""Cooking""),""Yes"","""")"),"")</f>
        <v/>
      </c>
      <c r="Q297" s="19" t="str">
        <f>IFERROR(__xludf.DUMMYFUNCTION("if(REGEXMATCH(vlookup(B297,'Kings Ratings'!$A$2:$C$1000,3,false),""Event""),""Yes"","""")"),"")</f>
        <v/>
      </c>
    </row>
    <row r="298">
      <c r="A298" s="13">
        <v>717.0</v>
      </c>
      <c r="B298" s="14" t="s">
        <v>337</v>
      </c>
      <c r="C298" s="18" t="str">
        <f t="shared" si="10"/>
        <v>((Frost Shield))</v>
      </c>
      <c r="D298" s="16">
        <v>5678.0</v>
      </c>
      <c r="E298" s="16">
        <v>63.0</v>
      </c>
      <c r="F298" s="16">
        <v>0.0</v>
      </c>
      <c r="G298" s="19">
        <f>VLOOKUP(B298,'Kings Ratings'!$A$2:$B$1000,2,false)</f>
        <v>10</v>
      </c>
      <c r="H298" s="13">
        <f t="shared" si="2"/>
        <v>7</v>
      </c>
      <c r="I298" s="7" t="str">
        <f>vlookup(A298,'202405 MM (Do Not Delete)'!$A$1:$G$1000,7,false)</f>
        <v/>
      </c>
      <c r="J298" s="22">
        <f t="shared" si="3"/>
        <v>6308</v>
      </c>
      <c r="L298" s="19" t="str">
        <f>IFERROR(__xludf.DUMMYFUNCTION("if(REGEXMATCH(vlookup(B298,'Kings Ratings'!$A$2:$C$1000,3,false),""Fishing""),""Yes"","""")"),"")</f>
        <v/>
      </c>
      <c r="M298" s="19" t="str">
        <f>IFERROR(__xludf.DUMMYFUNCTION("if(REGEXMATCH(vlookup(B298,'Kings Ratings'!$A$2:$C$1000,3,false),""Crafting""),""Yes"","""")"),"Yes")</f>
        <v>Yes</v>
      </c>
      <c r="N298" s="19" t="str">
        <f>IFERROR(__xludf.DUMMYFUNCTION("if(REGEXMATCH(vlookup(B298,'Kings Ratings'!$A$2:$C$1000,3,false),""Exploring""),""Yes"","""")"),"")</f>
        <v/>
      </c>
      <c r="O298" s="19" t="str">
        <f>IFERROR(__xludf.DUMMYFUNCTION("if(REGEXMATCH(vlookup(B298,'Kings Ratings'!$A$2:$C$1000,3,false),""Farming""),""Yes"","""")"),"")</f>
        <v/>
      </c>
      <c r="P298" s="19" t="str">
        <f>IFERROR(__xludf.DUMMYFUNCTION("if(REGEXMATCH(vlookup(B298,'Kings Ratings'!$A$2:$C$1000,3,false),""Cooking""),""Yes"","""")"),"")</f>
        <v/>
      </c>
      <c r="Q298" s="19" t="str">
        <f>IFERROR(__xludf.DUMMYFUNCTION("if(REGEXMATCH(vlookup(B298,'Kings Ratings'!$A$2:$C$1000,3,false),""Event""),""Yes"","""")"),"")</f>
        <v/>
      </c>
    </row>
    <row r="299">
      <c r="A299" s="13">
        <v>1065.0</v>
      </c>
      <c r="B299" s="14" t="s">
        <v>71</v>
      </c>
      <c r="D299" s="16">
        <v>5657.0</v>
      </c>
      <c r="E299" s="16">
        <v>362.0</v>
      </c>
      <c r="F299" s="16">
        <v>7.0</v>
      </c>
      <c r="G299" s="19">
        <f>VLOOKUP(B299,'Kings Ratings'!$A$2:$B$1000,2,false)</f>
        <v>10</v>
      </c>
      <c r="H299" s="13">
        <f t="shared" si="2"/>
        <v>5</v>
      </c>
      <c r="I299" s="7" t="str">
        <f>vlookup(A299,'202405 MM (Do Not Delete)'!$A$1:$G$1000,7,false)</f>
        <v/>
      </c>
      <c r="J299" s="22">
        <f t="shared" si="3"/>
        <v>79277</v>
      </c>
      <c r="L299" s="19" t="str">
        <f>IFERROR(__xludf.DUMMYFUNCTION("if(REGEXMATCH(vlookup(B299,'Kings Ratings'!$A$2:$C$1000,3,false),""Fishing""),""Yes"","""")"),"")</f>
        <v/>
      </c>
      <c r="M299" s="19" t="str">
        <f>IFERROR(__xludf.DUMMYFUNCTION("if(REGEXMATCH(vlookup(B299,'Kings Ratings'!$A$2:$C$1000,3,false),""Crafting""),""Yes"","""")"),"Yes")</f>
        <v>Yes</v>
      </c>
      <c r="N299" s="19" t="str">
        <f>IFERROR(__xludf.DUMMYFUNCTION("if(REGEXMATCH(vlookup(B299,'Kings Ratings'!$A$2:$C$1000,3,false),""Exploring""),""Yes"","""")"),"")</f>
        <v/>
      </c>
      <c r="O299" s="19" t="str">
        <f>IFERROR(__xludf.DUMMYFUNCTION("if(REGEXMATCH(vlookup(B299,'Kings Ratings'!$A$2:$C$1000,3,false),""Farming""),""Yes"","""")"),"")</f>
        <v/>
      </c>
      <c r="P299" s="19" t="str">
        <f>IFERROR(__xludf.DUMMYFUNCTION("if(REGEXMATCH(vlookup(B299,'Kings Ratings'!$A$2:$C$1000,3,false),""Cooking""),""Yes"","""")"),"")</f>
        <v/>
      </c>
      <c r="Q299" s="19" t="str">
        <f>IFERROR(__xludf.DUMMYFUNCTION("if(REGEXMATCH(vlookup(B299,'Kings Ratings'!$A$2:$C$1000,3,false),""Event""),""Yes"","""")"),"")</f>
        <v/>
      </c>
    </row>
    <row r="300">
      <c r="A300" s="13">
        <v>684.0</v>
      </c>
      <c r="B300" s="14" t="s">
        <v>587</v>
      </c>
      <c r="C300" s="18" t="str">
        <f t="shared" ref="C300:C301" si="11">CONCATENATE("((",B300,"))")</f>
        <v>((Power Monitor))</v>
      </c>
      <c r="D300" s="16">
        <v>5578.0</v>
      </c>
      <c r="E300" s="16">
        <v>365.0</v>
      </c>
      <c r="F300" s="16">
        <v>0.0</v>
      </c>
      <c r="G300" s="19">
        <f>VLOOKUP(B300,'Kings Ratings'!$A$2:$B$1000,2,false)</f>
        <v>10</v>
      </c>
      <c r="H300" s="13">
        <f t="shared" si="2"/>
        <v>7</v>
      </c>
      <c r="I300" s="7">
        <f>vlookup(A300,'202405 MM (Do Not Delete)'!$A$1:$G$1000,7,false)</f>
        <v>322</v>
      </c>
      <c r="J300" s="22">
        <f t="shared" si="3"/>
        <v>9228</v>
      </c>
      <c r="L300" s="19" t="str">
        <f>IFERROR(__xludf.DUMMYFUNCTION("if(REGEXMATCH(vlookup(B300,'Kings Ratings'!$A$2:$C$1000,3,false),""Fishing""),""Yes"","""")"),"")</f>
        <v/>
      </c>
      <c r="M300" s="19" t="str">
        <f>IFERROR(__xludf.DUMMYFUNCTION("if(REGEXMATCH(vlookup(B300,'Kings Ratings'!$A$2:$C$1000,3,false),""Crafting""),""Yes"","""")"),"Yes")</f>
        <v>Yes</v>
      </c>
      <c r="N300" s="19" t="str">
        <f>IFERROR(__xludf.DUMMYFUNCTION("if(REGEXMATCH(vlookup(B300,'Kings Ratings'!$A$2:$C$1000,3,false),""Exploring""),""Yes"","""")"),"")</f>
        <v/>
      </c>
      <c r="O300" s="19" t="str">
        <f>IFERROR(__xludf.DUMMYFUNCTION("if(REGEXMATCH(vlookup(B300,'Kings Ratings'!$A$2:$C$1000,3,false),""Farming""),""Yes"","""")"),"")</f>
        <v/>
      </c>
      <c r="P300" s="19" t="str">
        <f>IFERROR(__xludf.DUMMYFUNCTION("if(REGEXMATCH(vlookup(B300,'Kings Ratings'!$A$2:$C$1000,3,false),""Cooking""),""Yes"","""")"),"")</f>
        <v/>
      </c>
      <c r="Q300" s="19" t="str">
        <f>IFERROR(__xludf.DUMMYFUNCTION("if(REGEXMATCH(vlookup(B300,'Kings Ratings'!$A$2:$C$1000,3,false),""Event""),""Yes"","""")"),"")</f>
        <v/>
      </c>
    </row>
    <row r="301">
      <c r="A301" s="13">
        <v>760.0</v>
      </c>
      <c r="B301" s="14" t="s">
        <v>668</v>
      </c>
      <c r="C301" s="18" t="str">
        <f t="shared" si="11"/>
        <v>((Red Trunk))</v>
      </c>
      <c r="D301" s="16">
        <v>5575.0</v>
      </c>
      <c r="E301" s="16">
        <v>1049.0</v>
      </c>
      <c r="F301" s="16">
        <v>576.0</v>
      </c>
      <c r="G301" s="19">
        <f>VLOOKUP(B301,'Kings Ratings'!$A$2:$B$1000,2,false)</f>
        <v>9</v>
      </c>
      <c r="H301" s="13">
        <f t="shared" si="2"/>
        <v>2</v>
      </c>
      <c r="I301" s="7">
        <f>vlookup(A301,'202405 MM (Do Not Delete)'!$A$1:$G$1000,7,false)</f>
        <v>299</v>
      </c>
      <c r="J301" s="22">
        <f t="shared" si="3"/>
        <v>5776065</v>
      </c>
      <c r="L301" s="19" t="str">
        <f>IFERROR(__xludf.DUMMYFUNCTION("if(REGEXMATCH(vlookup(B301,'Kings Ratings'!$A$2:$C$1000,3,false),""Fishing""),""Yes"","""")"),"")</f>
        <v/>
      </c>
      <c r="M301" s="19" t="str">
        <f>IFERROR(__xludf.DUMMYFUNCTION("if(REGEXMATCH(vlookup(B301,'Kings Ratings'!$A$2:$C$1000,3,false),""Crafting""),""Yes"","""")"),"Yes")</f>
        <v>Yes</v>
      </c>
      <c r="N301" s="19" t="str">
        <f>IFERROR(__xludf.DUMMYFUNCTION("if(REGEXMATCH(vlookup(B301,'Kings Ratings'!$A$2:$C$1000,3,false),""Exploring""),""Yes"","""")"),"")</f>
        <v/>
      </c>
      <c r="O301" s="19" t="str">
        <f>IFERROR(__xludf.DUMMYFUNCTION("if(REGEXMATCH(vlookup(B301,'Kings Ratings'!$A$2:$C$1000,3,false),""Farming""),""Yes"","""")"),"")</f>
        <v/>
      </c>
      <c r="P301" s="19" t="str">
        <f>IFERROR(__xludf.DUMMYFUNCTION("if(REGEXMATCH(vlookup(B301,'Kings Ratings'!$A$2:$C$1000,3,false),""Cooking""),""Yes"","""")"),"")</f>
        <v/>
      </c>
      <c r="Q301" s="19" t="str">
        <f>IFERROR(__xludf.DUMMYFUNCTION("if(REGEXMATCH(vlookup(B301,'Kings Ratings'!$A$2:$C$1000,3,false),""Event""),""Yes"","""")"),"")</f>
        <v/>
      </c>
    </row>
    <row r="302">
      <c r="A302" s="16">
        <v>1135.0</v>
      </c>
      <c r="B302" s="14" t="s">
        <v>842</v>
      </c>
      <c r="D302" s="16">
        <v>5466.0</v>
      </c>
      <c r="E302" s="16">
        <v>1208.0</v>
      </c>
      <c r="F302" s="16">
        <v>9.0</v>
      </c>
      <c r="G302" s="19">
        <f>VLOOKUP(B302,'Kings Ratings'!$A$2:$B$1000,2,false)</f>
        <v>7</v>
      </c>
      <c r="H302" s="13">
        <f t="shared" si="2"/>
        <v>5</v>
      </c>
      <c r="I302" s="7">
        <f>vlookup(A302,'202405 MM (Do Not Delete)'!$A$1:$G$1000,7,false)</f>
        <v>309</v>
      </c>
      <c r="J302" s="22">
        <f t="shared" si="3"/>
        <v>107546</v>
      </c>
      <c r="L302" s="19" t="str">
        <f>IFERROR(__xludf.DUMMYFUNCTION("if(REGEXMATCH(vlookup(B302,'Kings Ratings'!$A$2:$C$1000,3,false),""Fishing""),""Yes"","""")"),"")</f>
        <v/>
      </c>
      <c r="M302" s="19" t="str">
        <f>IFERROR(__xludf.DUMMYFUNCTION("if(REGEXMATCH(vlookup(B302,'Kings Ratings'!$A$2:$C$1000,3,false),""Crafting""),""Yes"","""")"),"Yes")</f>
        <v>Yes</v>
      </c>
      <c r="N302" s="19" t="str">
        <f>IFERROR(__xludf.DUMMYFUNCTION("if(REGEXMATCH(vlookup(B302,'Kings Ratings'!$A$2:$C$1000,3,false),""Exploring""),""Yes"","""")"),"")</f>
        <v/>
      </c>
      <c r="O302" s="19" t="str">
        <f>IFERROR(__xludf.DUMMYFUNCTION("if(REGEXMATCH(vlookup(B302,'Kings Ratings'!$A$2:$C$1000,3,false),""Farming""),""Yes"","""")"),"")</f>
        <v/>
      </c>
      <c r="P302" s="19" t="str">
        <f>IFERROR(__xludf.DUMMYFUNCTION("if(REGEXMATCH(vlookup(B302,'Kings Ratings'!$A$2:$C$1000,3,false),""Cooking""),""Yes"","""")"),"")</f>
        <v/>
      </c>
      <c r="Q302" s="19" t="str">
        <f>IFERROR(__xludf.DUMMYFUNCTION("if(REGEXMATCH(vlookup(B302,'Kings Ratings'!$A$2:$C$1000,3,false),""Event""),""Yes"","""")"),"")</f>
        <v/>
      </c>
    </row>
    <row r="303">
      <c r="A303" s="13">
        <v>411.0</v>
      </c>
      <c r="B303" s="14" t="s">
        <v>736</v>
      </c>
      <c r="C303" s="18" t="str">
        <f t="shared" ref="C303:C314" si="12">CONCATENATE("((",B303,"))")</f>
        <v>((Snowman))</v>
      </c>
      <c r="D303" s="16">
        <v>5437.0</v>
      </c>
      <c r="E303" s="16">
        <v>699.0</v>
      </c>
      <c r="F303" s="16">
        <v>10.0</v>
      </c>
      <c r="G303" s="19">
        <f>VLOOKUP(B303,'Kings Ratings'!$A$2:$B$1000,2,false)</f>
        <v>11</v>
      </c>
      <c r="H303" s="13">
        <f t="shared" si="2"/>
        <v>13</v>
      </c>
      <c r="I303" s="7" t="str">
        <f>vlookup(A303,'202405 MM (Do Not Delete)'!$A$1:$G$1000,7,false)</f>
        <v/>
      </c>
      <c r="J303" s="22">
        <f t="shared" si="3"/>
        <v>112427</v>
      </c>
      <c r="L303" s="19" t="str">
        <f>IFERROR(__xludf.DUMMYFUNCTION("if(REGEXMATCH(vlookup(B303,'Kings Ratings'!$A$2:$C$1000,3,false),""Fishing""),""Yes"","""")"),"")</f>
        <v/>
      </c>
      <c r="M303" s="19" t="str">
        <f>IFERROR(__xludf.DUMMYFUNCTION("if(REGEXMATCH(vlookup(B303,'Kings Ratings'!$A$2:$C$1000,3,false),""Crafting""),""Yes"","""")"),"Yes")</f>
        <v>Yes</v>
      </c>
      <c r="N303" s="19" t="str">
        <f>IFERROR(__xludf.DUMMYFUNCTION("if(REGEXMATCH(vlookup(B303,'Kings Ratings'!$A$2:$C$1000,3,false),""Exploring""),""Yes"","""")"),"")</f>
        <v/>
      </c>
      <c r="O303" s="19" t="str">
        <f>IFERROR(__xludf.DUMMYFUNCTION("if(REGEXMATCH(vlookup(B303,'Kings Ratings'!$A$2:$C$1000,3,false),""Farming""),""Yes"","""")"),"")</f>
        <v/>
      </c>
      <c r="P303" s="19" t="str">
        <f>IFERROR(__xludf.DUMMYFUNCTION("if(REGEXMATCH(vlookup(B303,'Kings Ratings'!$A$2:$C$1000,3,false),""Cooking""),""Yes"","""")"),"")</f>
        <v/>
      </c>
      <c r="Q303" s="19" t="str">
        <f>IFERROR(__xludf.DUMMYFUNCTION("if(REGEXMATCH(vlookup(B303,'Kings Ratings'!$A$2:$C$1000,3,false),""Event""),""Yes"","""")"),"Yes")</f>
        <v>Yes</v>
      </c>
    </row>
    <row r="304">
      <c r="A304" s="13">
        <v>736.0</v>
      </c>
      <c r="B304" s="14" t="s">
        <v>275</v>
      </c>
      <c r="C304" s="18" t="str">
        <f t="shared" si="12"/>
        <v>((Fancy Chair))</v>
      </c>
      <c r="D304" s="16">
        <v>5416.0</v>
      </c>
      <c r="E304" s="16">
        <v>74.0</v>
      </c>
      <c r="F304" s="16">
        <v>0.0</v>
      </c>
      <c r="G304" s="19">
        <f>VLOOKUP(B304,'Kings Ratings'!$A$2:$B$1000,2,false)</f>
        <v>9</v>
      </c>
      <c r="H304" s="13">
        <f t="shared" si="2"/>
        <v>7</v>
      </c>
      <c r="I304" s="7" t="str">
        <f>vlookup(A304,'202405 MM (Do Not Delete)'!$A$1:$G$1000,7,false)</f>
        <v/>
      </c>
      <c r="J304" s="22">
        <f t="shared" si="3"/>
        <v>6156</v>
      </c>
      <c r="L304" s="19" t="str">
        <f>IFERROR(__xludf.DUMMYFUNCTION("if(REGEXMATCH(vlookup(B304,'Kings Ratings'!$A$2:$C$1000,3,false),""Fishing""),""Yes"","""")"),"")</f>
        <v/>
      </c>
      <c r="M304" s="19" t="str">
        <f>IFERROR(__xludf.DUMMYFUNCTION("if(REGEXMATCH(vlookup(B304,'Kings Ratings'!$A$2:$C$1000,3,false),""Crafting""),""Yes"","""")"),"Yes")</f>
        <v>Yes</v>
      </c>
      <c r="N304" s="19" t="str">
        <f>IFERROR(__xludf.DUMMYFUNCTION("if(REGEXMATCH(vlookup(B304,'Kings Ratings'!$A$2:$C$1000,3,false),""Exploring""),""Yes"","""")"),"")</f>
        <v/>
      </c>
      <c r="O304" s="19" t="str">
        <f>IFERROR(__xludf.DUMMYFUNCTION("if(REGEXMATCH(vlookup(B304,'Kings Ratings'!$A$2:$C$1000,3,false),""Farming""),""Yes"","""")"),"")</f>
        <v/>
      </c>
      <c r="P304" s="19" t="str">
        <f>IFERROR(__xludf.DUMMYFUNCTION("if(REGEXMATCH(vlookup(B304,'Kings Ratings'!$A$2:$C$1000,3,false),""Cooking""),""Yes"","""")"),"")</f>
        <v/>
      </c>
      <c r="Q304" s="19" t="str">
        <f>IFERROR(__xludf.DUMMYFUNCTION("if(REGEXMATCH(vlookup(B304,'Kings Ratings'!$A$2:$C$1000,3,false),""Event""),""Yes"","""")"),"")</f>
        <v/>
      </c>
    </row>
    <row r="305">
      <c r="A305" s="13">
        <v>742.0</v>
      </c>
      <c r="B305" s="14" t="s">
        <v>134</v>
      </c>
      <c r="C305" s="18" t="str">
        <f t="shared" si="12"/>
        <v>((Bouquet of Flowers))</v>
      </c>
      <c r="D305" s="16">
        <v>5299.0</v>
      </c>
      <c r="E305" s="16">
        <v>770.0</v>
      </c>
      <c r="F305" s="16">
        <v>3.0</v>
      </c>
      <c r="G305" s="19">
        <f>VLOOKUP(B305,'Kings Ratings'!$A$2:$B$1000,2,false)</f>
        <v>10</v>
      </c>
      <c r="H305" s="13">
        <f t="shared" si="2"/>
        <v>6</v>
      </c>
      <c r="I305" s="7" t="str">
        <f>vlookup(A305,'202405 MM (Do Not Delete)'!$A$1:$G$1000,7,false)</f>
        <v/>
      </c>
      <c r="J305" s="22">
        <f t="shared" si="3"/>
        <v>42999</v>
      </c>
      <c r="L305" s="19" t="str">
        <f>IFERROR(__xludf.DUMMYFUNCTION("if(REGEXMATCH(vlookup(B305,'Kings Ratings'!$A$2:$C$1000,3,false),""Fishing""),""Yes"","""")"),"")</f>
        <v/>
      </c>
      <c r="M305" s="19" t="str">
        <f>IFERROR(__xludf.DUMMYFUNCTION("if(REGEXMATCH(vlookup(B305,'Kings Ratings'!$A$2:$C$1000,3,false),""Crafting""),""Yes"","""")"),"Yes")</f>
        <v>Yes</v>
      </c>
      <c r="N305" s="19" t="str">
        <f>IFERROR(__xludf.DUMMYFUNCTION("if(REGEXMATCH(vlookup(B305,'Kings Ratings'!$A$2:$C$1000,3,false),""Exploring""),""Yes"","""")"),"")</f>
        <v/>
      </c>
      <c r="O305" s="19" t="str">
        <f>IFERROR(__xludf.DUMMYFUNCTION("if(REGEXMATCH(vlookup(B305,'Kings Ratings'!$A$2:$C$1000,3,false),""Farming""),""Yes"","""")"),"")</f>
        <v/>
      </c>
      <c r="P305" s="19" t="str">
        <f>IFERROR(__xludf.DUMMYFUNCTION("if(REGEXMATCH(vlookup(B305,'Kings Ratings'!$A$2:$C$1000,3,false),""Cooking""),""Yes"","""")"),"")</f>
        <v/>
      </c>
      <c r="Q305" s="19" t="str">
        <f>IFERROR(__xludf.DUMMYFUNCTION("if(REGEXMATCH(vlookup(B305,'Kings Ratings'!$A$2:$C$1000,3,false),""Event""),""Yes"","""")"),"")</f>
        <v/>
      </c>
    </row>
    <row r="306">
      <c r="A306" s="13">
        <v>268.0</v>
      </c>
      <c r="B306" s="14" t="s">
        <v>504</v>
      </c>
      <c r="C306" s="18" t="str">
        <f t="shared" si="12"/>
        <v>((Shinefish))</v>
      </c>
      <c r="D306" s="16">
        <v>5118.0</v>
      </c>
      <c r="E306" s="16">
        <v>93.0</v>
      </c>
      <c r="F306" s="16">
        <v>0.0</v>
      </c>
      <c r="G306" s="19">
        <f>VLOOKUP(B306,'Kings Ratings'!$A$2:$B$1000,2,false)</f>
        <v>10</v>
      </c>
      <c r="H306" s="13">
        <f t="shared" si="2"/>
        <v>7</v>
      </c>
      <c r="I306" s="7" t="str">
        <f>vlookup(A306,'202405 MM (Do Not Delete)'!$A$1:$G$1000,7,false)</f>
        <v/>
      </c>
      <c r="J306" s="22">
        <f t="shared" si="3"/>
        <v>6048</v>
      </c>
      <c r="L306" s="19" t="str">
        <f>IFERROR(__xludf.DUMMYFUNCTION("if(REGEXMATCH(vlookup(B306,'Kings Ratings'!$A$2:$C$1000,3,false),""Fishing""),""Yes"","""")"),"")</f>
        <v/>
      </c>
      <c r="M306" s="19" t="str">
        <f>IFERROR(__xludf.DUMMYFUNCTION("if(REGEXMATCH(vlookup(B306,'Kings Ratings'!$A$2:$C$1000,3,false),""Crafting""),""Yes"","""")"),"")</f>
        <v/>
      </c>
      <c r="N306" s="19" t="str">
        <f>IFERROR(__xludf.DUMMYFUNCTION("if(REGEXMATCH(vlookup(B306,'Kings Ratings'!$A$2:$C$1000,3,false),""Exploring""),""Yes"","""")"),"")</f>
        <v/>
      </c>
      <c r="O306" s="19" t="str">
        <f>IFERROR(__xludf.DUMMYFUNCTION("if(REGEXMATCH(vlookup(B306,'Kings Ratings'!$A$2:$C$1000,3,false),""Farming""),""Yes"","""")"),"")</f>
        <v/>
      </c>
      <c r="P306" s="19" t="str">
        <f>IFERROR(__xludf.DUMMYFUNCTION("if(REGEXMATCH(vlookup(B306,'Kings Ratings'!$A$2:$C$1000,3,false),""Cooking""),""Yes"","""")"),"")</f>
        <v/>
      </c>
      <c r="Q306" s="19" t="str">
        <f>IFERROR(__xludf.DUMMYFUNCTION("if(REGEXMATCH(vlookup(B306,'Kings Ratings'!$A$2:$C$1000,3,false),""Event""),""Yes"","""")"),"")</f>
        <v/>
      </c>
    </row>
    <row r="307">
      <c r="A307" s="13">
        <v>959.0</v>
      </c>
      <c r="B307" s="14" t="s">
        <v>767</v>
      </c>
      <c r="C307" s="18" t="str">
        <f t="shared" si="12"/>
        <v>((Frozen Coin))</v>
      </c>
      <c r="D307" s="16">
        <v>5034.0</v>
      </c>
      <c r="E307" s="16">
        <v>697.0</v>
      </c>
      <c r="F307" s="16">
        <v>3.0</v>
      </c>
      <c r="G307" s="19">
        <f>VLOOKUP(B307,'Kings Ratings'!$A$2:$B$1000,2,false)</f>
        <v>11</v>
      </c>
      <c r="H307" s="13">
        <f t="shared" si="2"/>
        <v>13</v>
      </c>
      <c r="I307" s="7" t="str">
        <f>vlookup(A307,'202405 MM (Do Not Delete)'!$A$1:$G$1000,7,false)</f>
        <v/>
      </c>
      <c r="J307" s="22">
        <f t="shared" si="3"/>
        <v>42004</v>
      </c>
      <c r="L307" s="19" t="str">
        <f>IFERROR(__xludf.DUMMYFUNCTION("if(REGEXMATCH(vlookup(B307,'Kings Ratings'!$A$2:$C$1000,3,false),""Fishing""),""Yes"","""")"),"")</f>
        <v/>
      </c>
      <c r="M307" s="19" t="str">
        <f>IFERROR(__xludf.DUMMYFUNCTION("if(REGEXMATCH(vlookup(B307,'Kings Ratings'!$A$2:$C$1000,3,false),""Crafting""),""Yes"","""")"),"")</f>
        <v/>
      </c>
      <c r="N307" s="19" t="str">
        <f>IFERROR(__xludf.DUMMYFUNCTION("if(REGEXMATCH(vlookup(B307,'Kings Ratings'!$A$2:$C$1000,3,false),""Exploring""),""Yes"","""")"),"")</f>
        <v/>
      </c>
      <c r="O307" s="19" t="str">
        <f>IFERROR(__xludf.DUMMYFUNCTION("if(REGEXMATCH(vlookup(B307,'Kings Ratings'!$A$2:$C$1000,3,false),""Farming""),""Yes"","""")"),"")</f>
        <v/>
      </c>
      <c r="P307" s="19" t="str">
        <f>IFERROR(__xludf.DUMMYFUNCTION("if(REGEXMATCH(vlookup(B307,'Kings Ratings'!$A$2:$C$1000,3,false),""Cooking""),""Yes"","""")"),"")</f>
        <v/>
      </c>
      <c r="Q307" s="19" t="str">
        <f>IFERROR(__xludf.DUMMYFUNCTION("if(REGEXMATCH(vlookup(B307,'Kings Ratings'!$A$2:$C$1000,3,false),""Event""),""Yes"","""")"),"Yes")</f>
        <v>Yes</v>
      </c>
    </row>
    <row r="308">
      <c r="A308" s="13">
        <v>341.0</v>
      </c>
      <c r="B308" s="14" t="s">
        <v>333</v>
      </c>
      <c r="C308" s="18" t="str">
        <f t="shared" si="12"/>
        <v>((Flywheel))</v>
      </c>
      <c r="D308" s="16">
        <v>4960.0</v>
      </c>
      <c r="E308" s="16">
        <v>51.0</v>
      </c>
      <c r="F308" s="16">
        <v>0.0</v>
      </c>
      <c r="G308" s="19">
        <f>VLOOKUP(B308,'Kings Ratings'!$A$2:$B$1000,2,false)</f>
        <v>10</v>
      </c>
      <c r="H308" s="13">
        <f t="shared" si="2"/>
        <v>7</v>
      </c>
      <c r="I308" s="7" t="str">
        <f>vlookup(A308,'202405 MM (Do Not Delete)'!$A$1:$G$1000,7,false)</f>
        <v/>
      </c>
      <c r="J308" s="22">
        <f t="shared" si="3"/>
        <v>5470</v>
      </c>
      <c r="L308" s="19" t="str">
        <f>IFERROR(__xludf.DUMMYFUNCTION("if(REGEXMATCH(vlookup(B308,'Kings Ratings'!$A$2:$C$1000,3,false),""Fishing""),""Yes"","""")"),"")</f>
        <v/>
      </c>
      <c r="M308" s="19" t="str">
        <f>IFERROR(__xludf.DUMMYFUNCTION("if(REGEXMATCH(vlookup(B308,'Kings Ratings'!$A$2:$C$1000,3,false),""Crafting""),""Yes"","""")"),"Yes")</f>
        <v>Yes</v>
      </c>
      <c r="N308" s="19" t="str">
        <f>IFERROR(__xludf.DUMMYFUNCTION("if(REGEXMATCH(vlookup(B308,'Kings Ratings'!$A$2:$C$1000,3,false),""Exploring""),""Yes"","""")"),"")</f>
        <v/>
      </c>
      <c r="O308" s="19" t="str">
        <f>IFERROR(__xludf.DUMMYFUNCTION("if(REGEXMATCH(vlookup(B308,'Kings Ratings'!$A$2:$C$1000,3,false),""Farming""),""Yes"","""")"),"")</f>
        <v/>
      </c>
      <c r="P308" s="19" t="str">
        <f>IFERROR(__xludf.DUMMYFUNCTION("if(REGEXMATCH(vlookup(B308,'Kings Ratings'!$A$2:$C$1000,3,false),""Cooking""),""Yes"","""")"),"")</f>
        <v/>
      </c>
      <c r="Q308" s="19" t="str">
        <f>IFERROR(__xludf.DUMMYFUNCTION("if(REGEXMATCH(vlookup(B308,'Kings Ratings'!$A$2:$C$1000,3,false),""Event""),""Yes"","""")"),"")</f>
        <v/>
      </c>
    </row>
    <row r="309">
      <c r="A309" s="13">
        <v>961.0</v>
      </c>
      <c r="B309" s="14" t="s">
        <v>346</v>
      </c>
      <c r="C309" s="18" t="str">
        <f t="shared" si="12"/>
        <v>((Frozen Book))</v>
      </c>
      <c r="D309" s="16">
        <v>4945.0</v>
      </c>
      <c r="E309" s="16">
        <v>347.0</v>
      </c>
      <c r="F309" s="16">
        <v>0.0</v>
      </c>
      <c r="G309" s="19">
        <f>VLOOKUP(B309,'Kings Ratings'!$A$2:$B$1000,2,false)</f>
        <v>11</v>
      </c>
      <c r="H309" s="13">
        <f t="shared" si="2"/>
        <v>13</v>
      </c>
      <c r="I309" s="7" t="str">
        <f>vlookup(A309,'202405 MM (Do Not Delete)'!$A$1:$G$1000,7,false)</f>
        <v/>
      </c>
      <c r="J309" s="22">
        <f t="shared" si="3"/>
        <v>8415</v>
      </c>
      <c r="L309" s="19" t="str">
        <f>IFERROR(__xludf.DUMMYFUNCTION("if(REGEXMATCH(vlookup(B309,'Kings Ratings'!$A$2:$C$1000,3,false),""Fishing""),""Yes"","""")"),"Yes")</f>
        <v>Yes</v>
      </c>
      <c r="M309" s="19" t="str">
        <f>IFERROR(__xludf.DUMMYFUNCTION("if(REGEXMATCH(vlookup(B309,'Kings Ratings'!$A$2:$C$1000,3,false),""Crafting""),""Yes"","""")"),"")</f>
        <v/>
      </c>
      <c r="N309" s="19" t="str">
        <f>IFERROR(__xludf.DUMMYFUNCTION("if(REGEXMATCH(vlookup(B309,'Kings Ratings'!$A$2:$C$1000,3,false),""Exploring""),""Yes"","""")"),"")</f>
        <v/>
      </c>
      <c r="O309" s="19" t="str">
        <f>IFERROR(__xludf.DUMMYFUNCTION("if(REGEXMATCH(vlookup(B309,'Kings Ratings'!$A$2:$C$1000,3,false),""Farming""),""Yes"","""")"),"")</f>
        <v/>
      </c>
      <c r="P309" s="19" t="str">
        <f>IFERROR(__xludf.DUMMYFUNCTION("if(REGEXMATCH(vlookup(B309,'Kings Ratings'!$A$2:$C$1000,3,false),""Cooking""),""Yes"","""")"),"")</f>
        <v/>
      </c>
      <c r="Q309" s="19" t="str">
        <f>IFERROR(__xludf.DUMMYFUNCTION("if(REGEXMATCH(vlookup(B309,'Kings Ratings'!$A$2:$C$1000,3,false),""Event""),""Yes"","""")"),"Yes")</f>
        <v>Yes</v>
      </c>
    </row>
    <row r="310">
      <c r="A310" s="13">
        <v>641.0</v>
      </c>
      <c r="B310" s="14" t="s">
        <v>124</v>
      </c>
      <c r="C310" s="18" t="str">
        <f t="shared" si="12"/>
        <v>((Bone Broth))</v>
      </c>
      <c r="D310" s="16">
        <v>4842.0</v>
      </c>
      <c r="E310" s="16">
        <v>13.0</v>
      </c>
      <c r="F310" s="16">
        <v>0.0</v>
      </c>
      <c r="G310" s="19">
        <f>VLOOKUP(B310,'Kings Ratings'!$A$2:$B$1000,2,false)</f>
        <v>9</v>
      </c>
      <c r="H310" s="13">
        <f t="shared" si="2"/>
        <v>7</v>
      </c>
      <c r="I310" s="7" t="str">
        <f>vlookup(A310,'202405 MM (Do Not Delete)'!$A$1:$G$1000,7,false)</f>
        <v/>
      </c>
      <c r="J310" s="22">
        <f t="shared" si="3"/>
        <v>4972</v>
      </c>
      <c r="L310" s="19" t="str">
        <f>IFERROR(__xludf.DUMMYFUNCTION("if(REGEXMATCH(vlookup(B310,'Kings Ratings'!$A$2:$C$1000,3,false),""Fishing""),""Yes"","""")"),"")</f>
        <v/>
      </c>
      <c r="M310" s="19" t="str">
        <f>IFERROR(__xludf.DUMMYFUNCTION("if(REGEXMATCH(vlookup(B310,'Kings Ratings'!$A$2:$C$1000,3,false),""Crafting""),""Yes"","""")"),"")</f>
        <v/>
      </c>
      <c r="N310" s="19" t="str">
        <f>IFERROR(__xludf.DUMMYFUNCTION("if(REGEXMATCH(vlookup(B310,'Kings Ratings'!$A$2:$C$1000,3,false),""Exploring""),""Yes"","""")"),"")</f>
        <v/>
      </c>
      <c r="O310" s="19" t="str">
        <f>IFERROR(__xludf.DUMMYFUNCTION("if(REGEXMATCH(vlookup(B310,'Kings Ratings'!$A$2:$C$1000,3,false),""Farming""),""Yes"","""")"),"")</f>
        <v/>
      </c>
      <c r="P310" s="19" t="str">
        <f>IFERROR(__xludf.DUMMYFUNCTION("if(REGEXMATCH(vlookup(B310,'Kings Ratings'!$A$2:$C$1000,3,false),""Cooking""),""Yes"","""")"),"Yes")</f>
        <v>Yes</v>
      </c>
      <c r="Q310" s="19" t="str">
        <f>IFERROR(__xludf.DUMMYFUNCTION("if(REGEXMATCH(vlookup(B310,'Kings Ratings'!$A$2:$C$1000,3,false),""Event""),""Yes"","""")"),"")</f>
        <v/>
      </c>
    </row>
    <row r="311">
      <c r="A311" s="13">
        <v>712.0</v>
      </c>
      <c r="B311" s="14" t="s">
        <v>624</v>
      </c>
      <c r="C311" s="18" t="str">
        <f t="shared" si="12"/>
        <v>((Polished Boot))</v>
      </c>
      <c r="D311" s="16">
        <v>4670.0</v>
      </c>
      <c r="E311" s="16">
        <v>225.0</v>
      </c>
      <c r="F311" s="16">
        <v>1.0</v>
      </c>
      <c r="G311" s="19">
        <f>VLOOKUP(B311,'Kings Ratings'!$A$2:$B$1000,2,false)</f>
        <v>10</v>
      </c>
      <c r="H311" s="13">
        <f t="shared" si="2"/>
        <v>6</v>
      </c>
      <c r="I311" s="7" t="str">
        <f>vlookup(A311,'202405 MM (Do Not Delete)'!$A$1:$G$1000,7,false)</f>
        <v/>
      </c>
      <c r="J311" s="22">
        <f t="shared" si="3"/>
        <v>16920</v>
      </c>
      <c r="L311" s="19" t="str">
        <f>IFERROR(__xludf.DUMMYFUNCTION("if(REGEXMATCH(vlookup(B311,'Kings Ratings'!$A$2:$C$1000,3,false),""Fishing""),""Yes"","""")"),"")</f>
        <v/>
      </c>
      <c r="M311" s="19" t="str">
        <f>IFERROR(__xludf.DUMMYFUNCTION("if(REGEXMATCH(vlookup(B311,'Kings Ratings'!$A$2:$C$1000,3,false),""Crafting""),""Yes"","""")"),"Yes")</f>
        <v>Yes</v>
      </c>
      <c r="N311" s="19" t="str">
        <f>IFERROR(__xludf.DUMMYFUNCTION("if(REGEXMATCH(vlookup(B311,'Kings Ratings'!$A$2:$C$1000,3,false),""Exploring""),""Yes"","""")"),"")</f>
        <v/>
      </c>
      <c r="O311" s="19" t="str">
        <f>IFERROR(__xludf.DUMMYFUNCTION("if(REGEXMATCH(vlookup(B311,'Kings Ratings'!$A$2:$C$1000,3,false),""Farming""),""Yes"","""")"),"")</f>
        <v/>
      </c>
      <c r="P311" s="19" t="str">
        <f>IFERROR(__xludf.DUMMYFUNCTION("if(REGEXMATCH(vlookup(B311,'Kings Ratings'!$A$2:$C$1000,3,false),""Cooking""),""Yes"","""")"),"")</f>
        <v/>
      </c>
      <c r="Q311" s="19" t="str">
        <f>IFERROR(__xludf.DUMMYFUNCTION("if(REGEXMATCH(vlookup(B311,'Kings Ratings'!$A$2:$C$1000,3,false),""Event""),""Yes"","""")"),"")</f>
        <v/>
      </c>
    </row>
    <row r="312">
      <c r="A312" s="13">
        <v>681.0</v>
      </c>
      <c r="B312" s="14" t="s">
        <v>208</v>
      </c>
      <c r="C312" s="18" t="str">
        <f t="shared" si="12"/>
        <v>((Control Box))</v>
      </c>
      <c r="D312" s="16">
        <v>4492.0</v>
      </c>
      <c r="E312" s="16">
        <v>23.0</v>
      </c>
      <c r="F312" s="16">
        <v>0.0</v>
      </c>
      <c r="G312" s="19">
        <f>VLOOKUP(B312,'Kings Ratings'!$A$2:$B$1000,2,false)</f>
        <v>7</v>
      </c>
      <c r="H312" s="13">
        <f t="shared" si="2"/>
        <v>7</v>
      </c>
      <c r="I312" s="7" t="str">
        <f>vlookup(A312,'202405 MM (Do Not Delete)'!$A$1:$G$1000,7,false)</f>
        <v/>
      </c>
      <c r="J312" s="22">
        <f t="shared" si="3"/>
        <v>4722</v>
      </c>
      <c r="L312" s="19" t="str">
        <f>IFERROR(__xludf.DUMMYFUNCTION("if(REGEXMATCH(vlookup(B312,'Kings Ratings'!$A$2:$C$1000,3,false),""Fishing""),""Yes"","""")"),"")</f>
        <v/>
      </c>
      <c r="M312" s="19" t="str">
        <f>IFERROR(__xludf.DUMMYFUNCTION("if(REGEXMATCH(vlookup(B312,'Kings Ratings'!$A$2:$C$1000,3,false),""Crafting""),""Yes"","""")"),"Yes")</f>
        <v>Yes</v>
      </c>
      <c r="N312" s="19" t="str">
        <f>IFERROR(__xludf.DUMMYFUNCTION("if(REGEXMATCH(vlookup(B312,'Kings Ratings'!$A$2:$C$1000,3,false),""Exploring""),""Yes"","""")"),"")</f>
        <v/>
      </c>
      <c r="O312" s="19" t="str">
        <f>IFERROR(__xludf.DUMMYFUNCTION("if(REGEXMATCH(vlookup(B312,'Kings Ratings'!$A$2:$C$1000,3,false),""Farming""),""Yes"","""")"),"")</f>
        <v/>
      </c>
      <c r="P312" s="19" t="str">
        <f>IFERROR(__xludf.DUMMYFUNCTION("if(REGEXMATCH(vlookup(B312,'Kings Ratings'!$A$2:$C$1000,3,false),""Cooking""),""Yes"","""")"),"")</f>
        <v/>
      </c>
      <c r="Q312" s="19" t="str">
        <f>IFERROR(__xludf.DUMMYFUNCTION("if(REGEXMATCH(vlookup(B312,'Kings Ratings'!$A$2:$C$1000,3,false),""Event""),""Yes"","""")"),"")</f>
        <v/>
      </c>
    </row>
    <row r="313">
      <c r="A313" s="13">
        <v>774.0</v>
      </c>
      <c r="B313" s="14" t="s">
        <v>293</v>
      </c>
      <c r="C313" s="18" t="str">
        <f t="shared" si="12"/>
        <v>((Fancy Table))</v>
      </c>
      <c r="D313" s="16">
        <v>4479.0</v>
      </c>
      <c r="E313" s="16">
        <v>58.0</v>
      </c>
      <c r="F313" s="16">
        <v>2.0</v>
      </c>
      <c r="G313" s="19">
        <f>VLOOKUP(B313,'Kings Ratings'!$A$2:$B$1000,2,false)</f>
        <v>9</v>
      </c>
      <c r="H313" s="13">
        <f t="shared" si="2"/>
        <v>6</v>
      </c>
      <c r="I313" s="7" t="str">
        <f>vlookup(A313,'202405 MM (Do Not Delete)'!$A$1:$G$1000,7,false)</f>
        <v/>
      </c>
      <c r="J313" s="22">
        <f t="shared" si="3"/>
        <v>25059</v>
      </c>
      <c r="L313" s="19" t="str">
        <f>IFERROR(__xludf.DUMMYFUNCTION("if(REGEXMATCH(vlookup(B313,'Kings Ratings'!$A$2:$C$1000,3,false),""Fishing""),""Yes"","""")"),"")</f>
        <v/>
      </c>
      <c r="M313" s="19" t="str">
        <f>IFERROR(__xludf.DUMMYFUNCTION("if(REGEXMATCH(vlookup(B313,'Kings Ratings'!$A$2:$C$1000,3,false),""Crafting""),""Yes"","""")"),"Yes")</f>
        <v>Yes</v>
      </c>
      <c r="N313" s="19" t="str">
        <f>IFERROR(__xludf.DUMMYFUNCTION("if(REGEXMATCH(vlookup(B313,'Kings Ratings'!$A$2:$C$1000,3,false),""Exploring""),""Yes"","""")"),"")</f>
        <v/>
      </c>
      <c r="O313" s="19" t="str">
        <f>IFERROR(__xludf.DUMMYFUNCTION("if(REGEXMATCH(vlookup(B313,'Kings Ratings'!$A$2:$C$1000,3,false),""Farming""),""Yes"","""")"),"")</f>
        <v/>
      </c>
      <c r="P313" s="19" t="str">
        <f>IFERROR(__xludf.DUMMYFUNCTION("if(REGEXMATCH(vlookup(B313,'Kings Ratings'!$A$2:$C$1000,3,false),""Cooking""),""Yes"","""")"),"")</f>
        <v/>
      </c>
      <c r="Q313" s="19" t="str">
        <f>IFERROR(__xludf.DUMMYFUNCTION("if(REGEXMATCH(vlookup(B313,'Kings Ratings'!$A$2:$C$1000,3,false),""Event""),""Yes"","""")"),"")</f>
        <v/>
      </c>
    </row>
    <row r="314">
      <c r="A314" s="13">
        <v>428.0</v>
      </c>
      <c r="B314" s="14" t="s">
        <v>735</v>
      </c>
      <c r="C314" s="18" t="str">
        <f t="shared" si="12"/>
        <v>((Snow Globe))</v>
      </c>
      <c r="D314" s="16">
        <v>4424.0</v>
      </c>
      <c r="E314" s="16">
        <v>584.0</v>
      </c>
      <c r="F314" s="16">
        <v>11.0</v>
      </c>
      <c r="G314" s="19">
        <f>VLOOKUP(B314,'Kings Ratings'!$A$2:$B$1000,2,false)</f>
        <v>11</v>
      </c>
      <c r="H314" s="13">
        <f t="shared" si="2"/>
        <v>13</v>
      </c>
      <c r="I314" s="7" t="str">
        <f>vlookup(A314,'202405 MM (Do Not Delete)'!$A$1:$G$1000,7,false)</f>
        <v/>
      </c>
      <c r="J314" s="22">
        <f t="shared" si="3"/>
        <v>120264</v>
      </c>
      <c r="L314" s="19" t="str">
        <f>IFERROR(__xludf.DUMMYFUNCTION("if(REGEXMATCH(vlookup(B314,'Kings Ratings'!$A$2:$C$1000,3,false),""Fishing""),""Yes"","""")"),"")</f>
        <v/>
      </c>
      <c r="M314" s="19" t="str">
        <f>IFERROR(__xludf.DUMMYFUNCTION("if(REGEXMATCH(vlookup(B314,'Kings Ratings'!$A$2:$C$1000,3,false),""Crafting""),""Yes"","""")"),"Yes")</f>
        <v>Yes</v>
      </c>
      <c r="N314" s="19" t="str">
        <f>IFERROR(__xludf.DUMMYFUNCTION("if(REGEXMATCH(vlookup(B314,'Kings Ratings'!$A$2:$C$1000,3,false),""Exploring""),""Yes"","""")"),"")</f>
        <v/>
      </c>
      <c r="O314" s="19" t="str">
        <f>IFERROR(__xludf.DUMMYFUNCTION("if(REGEXMATCH(vlookup(B314,'Kings Ratings'!$A$2:$C$1000,3,false),""Farming""),""Yes"","""")"),"")</f>
        <v/>
      </c>
      <c r="P314" s="19" t="str">
        <f>IFERROR(__xludf.DUMMYFUNCTION("if(REGEXMATCH(vlookup(B314,'Kings Ratings'!$A$2:$C$1000,3,false),""Cooking""),""Yes"","""")"),"")</f>
        <v/>
      </c>
      <c r="Q314" s="19" t="str">
        <f>IFERROR(__xludf.DUMMYFUNCTION("if(REGEXMATCH(vlookup(B314,'Kings Ratings'!$A$2:$C$1000,3,false),""Event""),""Yes"","""")"),"Yes")</f>
        <v>Yes</v>
      </c>
    </row>
    <row r="315">
      <c r="A315" s="16">
        <v>1336.0</v>
      </c>
      <c r="B315" s="14" t="s">
        <v>887</v>
      </c>
      <c r="D315" s="16">
        <v>4240.0</v>
      </c>
      <c r="E315" s="16">
        <v>560.0</v>
      </c>
      <c r="F315" s="16">
        <v>36.0</v>
      </c>
      <c r="G315" s="19">
        <f>VLOOKUP(B315,'Kings Ratings'!$A$2:$B$1000,2,false)</f>
        <v>8</v>
      </c>
      <c r="H315" s="13">
        <f t="shared" si="2"/>
        <v>4</v>
      </c>
      <c r="I315" s="7" t="str">
        <f>vlookup(A315,'202405 MM (Do Not Delete)'!$A$1:$G$1000,7,false)</f>
        <v/>
      </c>
      <c r="J315" s="22">
        <f t="shared" si="3"/>
        <v>369840</v>
      </c>
      <c r="L315" s="19" t="str">
        <f>IFERROR(__xludf.DUMMYFUNCTION("if(REGEXMATCH(vlookup(B315,'Kings Ratings'!$A$2:$C$1000,3,false),""Fishing""),""Yes"","""")"),"")</f>
        <v/>
      </c>
      <c r="M315" s="19" t="str">
        <f>IFERROR(__xludf.DUMMYFUNCTION("if(REGEXMATCH(vlookup(B315,'Kings Ratings'!$A$2:$C$1000,3,false),""Crafting""),""Yes"","""")"),"Yes")</f>
        <v>Yes</v>
      </c>
      <c r="N315" s="19" t="str">
        <f>IFERROR(__xludf.DUMMYFUNCTION("if(REGEXMATCH(vlookup(B315,'Kings Ratings'!$A$2:$C$1000,3,false),""Exploring""),""Yes"","""")"),"")</f>
        <v/>
      </c>
      <c r="O315" s="19" t="str">
        <f>IFERROR(__xludf.DUMMYFUNCTION("if(REGEXMATCH(vlookup(B315,'Kings Ratings'!$A$2:$C$1000,3,false),""Farming""),""Yes"","""")"),"")</f>
        <v/>
      </c>
      <c r="P315" s="19" t="str">
        <f>IFERROR(__xludf.DUMMYFUNCTION("if(REGEXMATCH(vlookup(B315,'Kings Ratings'!$A$2:$C$1000,3,false),""Cooking""),""Yes"","""")"),"")</f>
        <v/>
      </c>
      <c r="Q315" s="19" t="str">
        <f>IFERROR(__xludf.DUMMYFUNCTION("if(REGEXMATCH(vlookup(B315,'Kings Ratings'!$A$2:$C$1000,3,false),""Event""),""Yes"","""")"),"")</f>
        <v/>
      </c>
    </row>
    <row r="316">
      <c r="A316" s="13">
        <v>464.0</v>
      </c>
      <c r="B316" s="14" t="s">
        <v>379</v>
      </c>
      <c r="C316" s="18" t="str">
        <f t="shared" ref="C316:C317" si="13">CONCATENATE("((",B316,"))")</f>
        <v>((Goldray))</v>
      </c>
      <c r="D316" s="16">
        <v>4166.0</v>
      </c>
      <c r="E316" s="16">
        <v>22.0</v>
      </c>
      <c r="F316" s="16">
        <v>0.0</v>
      </c>
      <c r="G316" s="19">
        <f>VLOOKUP(B316,'Kings Ratings'!$A$2:$B$1000,2,false)</f>
        <v>10</v>
      </c>
      <c r="H316" s="13">
        <f t="shared" si="2"/>
        <v>7</v>
      </c>
      <c r="I316" s="7" t="str">
        <f>vlookup(A316,'202405 MM (Do Not Delete)'!$A$1:$G$1000,7,false)</f>
        <v/>
      </c>
      <c r="J316" s="22">
        <f t="shared" si="3"/>
        <v>4386</v>
      </c>
      <c r="L316" s="19" t="str">
        <f>IFERROR(__xludf.DUMMYFUNCTION("if(REGEXMATCH(vlookup(B316,'Kings Ratings'!$A$2:$C$1000,3,false),""Fishing""),""Yes"","""")"),"Yes")</f>
        <v>Yes</v>
      </c>
      <c r="M316" s="19" t="str">
        <f>IFERROR(__xludf.DUMMYFUNCTION("if(REGEXMATCH(vlookup(B316,'Kings Ratings'!$A$2:$C$1000,3,false),""Crafting""),""Yes"","""")"),"")</f>
        <v/>
      </c>
      <c r="N316" s="19" t="str">
        <f>IFERROR(__xludf.DUMMYFUNCTION("if(REGEXMATCH(vlookup(B316,'Kings Ratings'!$A$2:$C$1000,3,false),""Exploring""),""Yes"","""")"),"")</f>
        <v/>
      </c>
      <c r="O316" s="19" t="str">
        <f>IFERROR(__xludf.DUMMYFUNCTION("if(REGEXMATCH(vlookup(B316,'Kings Ratings'!$A$2:$C$1000,3,false),""Farming""),""Yes"","""")"),"")</f>
        <v/>
      </c>
      <c r="P316" s="19" t="str">
        <f>IFERROR(__xludf.DUMMYFUNCTION("if(REGEXMATCH(vlookup(B316,'Kings Ratings'!$A$2:$C$1000,3,false),""Cooking""),""Yes"","""")"),"")</f>
        <v/>
      </c>
      <c r="Q316" s="19" t="str">
        <f>IFERROR(__xludf.DUMMYFUNCTION("if(REGEXMATCH(vlookup(B316,'Kings Ratings'!$A$2:$C$1000,3,false),""Event""),""Yes"","""")"),"")</f>
        <v/>
      </c>
    </row>
    <row r="317">
      <c r="A317" s="13">
        <v>460.0</v>
      </c>
      <c r="B317" s="14" t="s">
        <v>385</v>
      </c>
      <c r="C317" s="18" t="str">
        <f t="shared" si="13"/>
        <v>((Gold Drum))</v>
      </c>
      <c r="D317" s="16">
        <v>4136.0</v>
      </c>
      <c r="E317" s="16">
        <v>30.0</v>
      </c>
      <c r="F317" s="16">
        <v>1.0</v>
      </c>
      <c r="G317" s="19">
        <f>VLOOKUP(B317,'Kings Ratings'!$A$2:$B$1000,2,false)</f>
        <v>10</v>
      </c>
      <c r="H317" s="13">
        <f t="shared" si="2"/>
        <v>7</v>
      </c>
      <c r="I317" s="7" t="str">
        <f>vlookup(A317,'202405 MM (Do Not Delete)'!$A$1:$G$1000,7,false)</f>
        <v/>
      </c>
      <c r="J317" s="22">
        <f t="shared" si="3"/>
        <v>14436</v>
      </c>
      <c r="L317" s="19" t="str">
        <f>IFERROR(__xludf.DUMMYFUNCTION("if(REGEXMATCH(vlookup(B317,'Kings Ratings'!$A$2:$C$1000,3,false),""Fishing""),""Yes"","""")"),"Yes")</f>
        <v>Yes</v>
      </c>
      <c r="M317" s="19" t="str">
        <f>IFERROR(__xludf.DUMMYFUNCTION("if(REGEXMATCH(vlookup(B317,'Kings Ratings'!$A$2:$C$1000,3,false),""Crafting""),""Yes"","""")"),"")</f>
        <v/>
      </c>
      <c r="N317" s="19" t="str">
        <f>IFERROR(__xludf.DUMMYFUNCTION("if(REGEXMATCH(vlookup(B317,'Kings Ratings'!$A$2:$C$1000,3,false),""Exploring""),""Yes"","""")"),"")</f>
        <v/>
      </c>
      <c r="O317" s="19" t="str">
        <f>IFERROR(__xludf.DUMMYFUNCTION("if(REGEXMATCH(vlookup(B317,'Kings Ratings'!$A$2:$C$1000,3,false),""Farming""),""Yes"","""")"),"")</f>
        <v/>
      </c>
      <c r="P317" s="19" t="str">
        <f>IFERROR(__xludf.DUMMYFUNCTION("if(REGEXMATCH(vlookup(B317,'Kings Ratings'!$A$2:$C$1000,3,false),""Cooking""),""Yes"","""")"),"")</f>
        <v/>
      </c>
      <c r="Q317" s="19" t="str">
        <f>IFERROR(__xludf.DUMMYFUNCTION("if(REGEXMATCH(vlookup(B317,'Kings Ratings'!$A$2:$C$1000,3,false),""Event""),""Yes"","""")"),"")</f>
        <v/>
      </c>
    </row>
    <row r="318">
      <c r="A318" s="16">
        <v>1342.0</v>
      </c>
      <c r="B318" s="14" t="s">
        <v>788</v>
      </c>
      <c r="D318" s="16">
        <v>3865.0</v>
      </c>
      <c r="E318" s="16">
        <v>197.0</v>
      </c>
      <c r="F318" s="16">
        <v>4.0</v>
      </c>
      <c r="G318" s="19">
        <f>VLOOKUP(B318,'Kings Ratings'!$A$2:$B$1000,2,false)</f>
        <v>11</v>
      </c>
      <c r="H318" s="13">
        <f t="shared" si="2"/>
        <v>13</v>
      </c>
      <c r="I318" s="7" t="str">
        <f>vlookup(A318,'202405 MM (Do Not Delete)'!$A$1:$G$1000,7,false)</f>
        <v/>
      </c>
      <c r="J318" s="22">
        <f t="shared" si="3"/>
        <v>45835</v>
      </c>
      <c r="L318" s="19"/>
      <c r="M318" s="19"/>
      <c r="N318" s="19"/>
      <c r="O318" s="19"/>
      <c r="P318" s="19"/>
      <c r="Q318" s="19"/>
    </row>
    <row r="319">
      <c r="A319" s="13">
        <v>954.0</v>
      </c>
      <c r="B319" s="14" t="s">
        <v>347</v>
      </c>
      <c r="C319" s="18" t="str">
        <f t="shared" ref="C319:C322" si="14">CONCATENATE("((",B319,"))")</f>
        <v>((Frozen Starfish))</v>
      </c>
      <c r="D319" s="16">
        <v>3864.0</v>
      </c>
      <c r="E319" s="16">
        <v>275.0</v>
      </c>
      <c r="F319" s="16">
        <v>0.0</v>
      </c>
      <c r="G319" s="19">
        <f>VLOOKUP(B319,'Kings Ratings'!$A$2:$B$1000,2,false)</f>
        <v>11</v>
      </c>
      <c r="H319" s="13">
        <f t="shared" si="2"/>
        <v>13</v>
      </c>
      <c r="I319" s="7" t="str">
        <f>vlookup(A319,'202405 MM (Do Not Delete)'!$A$1:$G$1000,7,false)</f>
        <v/>
      </c>
      <c r="J319" s="22">
        <f t="shared" si="3"/>
        <v>6614</v>
      </c>
      <c r="L319" s="19" t="str">
        <f>IFERROR(__xludf.DUMMYFUNCTION("if(REGEXMATCH(vlookup(B319,'Kings Ratings'!$A$2:$C$1000,3,false),""Fishing""),""Yes"","""")"),"Yes")</f>
        <v>Yes</v>
      </c>
      <c r="M319" s="19" t="str">
        <f>IFERROR(__xludf.DUMMYFUNCTION("if(REGEXMATCH(vlookup(B319,'Kings Ratings'!$A$2:$C$1000,3,false),""Crafting""),""Yes"","""")"),"")</f>
        <v/>
      </c>
      <c r="N319" s="19" t="str">
        <f>IFERROR(__xludf.DUMMYFUNCTION("if(REGEXMATCH(vlookup(B319,'Kings Ratings'!$A$2:$C$1000,3,false),""Exploring""),""Yes"","""")"),"")</f>
        <v/>
      </c>
      <c r="O319" s="19" t="str">
        <f>IFERROR(__xludf.DUMMYFUNCTION("if(REGEXMATCH(vlookup(B319,'Kings Ratings'!$A$2:$C$1000,3,false),""Farming""),""Yes"","""")"),"")</f>
        <v/>
      </c>
      <c r="P319" s="19" t="str">
        <f>IFERROR(__xludf.DUMMYFUNCTION("if(REGEXMATCH(vlookup(B319,'Kings Ratings'!$A$2:$C$1000,3,false),""Cooking""),""Yes"","""")"),"")</f>
        <v/>
      </c>
      <c r="Q319" s="19" t="str">
        <f>IFERROR(__xludf.DUMMYFUNCTION("if(REGEXMATCH(vlookup(B319,'Kings Ratings'!$A$2:$C$1000,3,false),""Event""),""Yes"","""")"),"Yes")</f>
        <v>Yes</v>
      </c>
    </row>
    <row r="320">
      <c r="A320" s="13">
        <v>457.0</v>
      </c>
      <c r="B320" s="14" t="s">
        <v>401</v>
      </c>
      <c r="C320" s="18" t="str">
        <f t="shared" si="14"/>
        <v>((Gold Trout))</v>
      </c>
      <c r="D320" s="16">
        <v>3816.0</v>
      </c>
      <c r="E320" s="16">
        <v>103.0</v>
      </c>
      <c r="F320" s="16">
        <v>4.0</v>
      </c>
      <c r="G320" s="19">
        <f>VLOOKUP(B320,'Kings Ratings'!$A$2:$B$1000,2,false)</f>
        <v>10</v>
      </c>
      <c r="H320" s="13">
        <f t="shared" si="2"/>
        <v>6</v>
      </c>
      <c r="I320" s="7" t="str">
        <f>vlookup(A320,'202405 MM (Do Not Delete)'!$A$1:$G$1000,7,false)</f>
        <v/>
      </c>
      <c r="J320" s="22">
        <f t="shared" si="3"/>
        <v>44846</v>
      </c>
      <c r="L320" s="19" t="str">
        <f>IFERROR(__xludf.DUMMYFUNCTION("if(REGEXMATCH(vlookup(B320,'Kings Ratings'!$A$2:$C$1000,3,false),""Fishing""),""Yes"","""")"),"Yes")</f>
        <v>Yes</v>
      </c>
      <c r="M320" s="19" t="str">
        <f>IFERROR(__xludf.DUMMYFUNCTION("if(REGEXMATCH(vlookup(B320,'Kings Ratings'!$A$2:$C$1000,3,false),""Crafting""),""Yes"","""")"),"")</f>
        <v/>
      </c>
      <c r="N320" s="19" t="str">
        <f>IFERROR(__xludf.DUMMYFUNCTION("if(REGEXMATCH(vlookup(B320,'Kings Ratings'!$A$2:$C$1000,3,false),""Exploring""),""Yes"","""")"),"")</f>
        <v/>
      </c>
      <c r="O320" s="19" t="str">
        <f>IFERROR(__xludf.DUMMYFUNCTION("if(REGEXMATCH(vlookup(B320,'Kings Ratings'!$A$2:$C$1000,3,false),""Farming""),""Yes"","""")"),"")</f>
        <v/>
      </c>
      <c r="P320" s="19" t="str">
        <f>IFERROR(__xludf.DUMMYFUNCTION("if(REGEXMATCH(vlookup(B320,'Kings Ratings'!$A$2:$C$1000,3,false),""Cooking""),""Yes"","""")"),"")</f>
        <v/>
      </c>
      <c r="Q320" s="19" t="str">
        <f>IFERROR(__xludf.DUMMYFUNCTION("if(REGEXMATCH(vlookup(B320,'Kings Ratings'!$A$2:$C$1000,3,false),""Event""),""Yes"","""")"),"")</f>
        <v/>
      </c>
    </row>
    <row r="321">
      <c r="A321" s="13">
        <v>647.0</v>
      </c>
      <c r="B321" s="14" t="s">
        <v>669</v>
      </c>
      <c r="C321" s="18" t="str">
        <f t="shared" si="14"/>
        <v>((Over The Moon))</v>
      </c>
      <c r="D321" s="16">
        <v>3750.0</v>
      </c>
      <c r="E321" s="16">
        <v>66.0</v>
      </c>
      <c r="F321" s="16">
        <v>1.0</v>
      </c>
      <c r="G321" s="19">
        <f>VLOOKUP(B321,'Kings Ratings'!$A$2:$B$1000,2,false)</f>
        <v>10</v>
      </c>
      <c r="H321" s="13">
        <f t="shared" si="2"/>
        <v>7</v>
      </c>
      <c r="I321" s="7" t="str">
        <f>vlookup(A321,'202405 MM (Do Not Delete)'!$A$1:$G$1000,7,false)</f>
        <v/>
      </c>
      <c r="J321" s="22">
        <f t="shared" si="3"/>
        <v>14410</v>
      </c>
      <c r="L321" s="19" t="str">
        <f>IFERROR(__xludf.DUMMYFUNCTION("if(REGEXMATCH(vlookup(B321,'Kings Ratings'!$A$2:$C$1000,3,false),""Fishing""),""Yes"","""")"),"")</f>
        <v/>
      </c>
      <c r="M321" s="19" t="str">
        <f>IFERROR(__xludf.DUMMYFUNCTION("if(REGEXMATCH(vlookup(B321,'Kings Ratings'!$A$2:$C$1000,3,false),""Crafting""),""Yes"","""")"),"")</f>
        <v/>
      </c>
      <c r="N321" s="19" t="str">
        <f>IFERROR(__xludf.DUMMYFUNCTION("if(REGEXMATCH(vlookup(B321,'Kings Ratings'!$A$2:$C$1000,3,false),""Exploring""),""Yes"","""")"),"")</f>
        <v/>
      </c>
      <c r="O321" s="19" t="str">
        <f>IFERROR(__xludf.DUMMYFUNCTION("if(REGEXMATCH(vlookup(B321,'Kings Ratings'!$A$2:$C$1000,3,false),""Farming""),""Yes"","""")"),"")</f>
        <v/>
      </c>
      <c r="P321" s="19" t="str">
        <f>IFERROR(__xludf.DUMMYFUNCTION("if(REGEXMATCH(vlookup(B321,'Kings Ratings'!$A$2:$C$1000,3,false),""Cooking""),""Yes"","""")"),"Yes")</f>
        <v>Yes</v>
      </c>
      <c r="Q321" s="19" t="str">
        <f>IFERROR(__xludf.DUMMYFUNCTION("if(REGEXMATCH(vlookup(B321,'Kings Ratings'!$A$2:$C$1000,3,false),""Event""),""Yes"","""")"),"")</f>
        <v/>
      </c>
    </row>
    <row r="322">
      <c r="A322" s="13">
        <v>800.0</v>
      </c>
      <c r="B322" s="14" t="s">
        <v>29</v>
      </c>
      <c r="C322" s="18" t="str">
        <f t="shared" si="14"/>
        <v>((Amber Cane))</v>
      </c>
      <c r="D322" s="16">
        <v>3710.0</v>
      </c>
      <c r="E322" s="16">
        <v>1.0</v>
      </c>
      <c r="F322" s="16">
        <v>0.0</v>
      </c>
      <c r="G322" s="19">
        <f>VLOOKUP(B322,'Kings Ratings'!$A$2:$B$1000,2,false)</f>
        <v>10</v>
      </c>
      <c r="H322" s="13">
        <f t="shared" si="2"/>
        <v>8</v>
      </c>
      <c r="I322" s="7" t="str">
        <f>vlookup(A322,'202405 MM (Do Not Delete)'!$A$1:$G$1000,7,false)</f>
        <v/>
      </c>
      <c r="J322" s="22">
        <f t="shared" si="3"/>
        <v>3720</v>
      </c>
      <c r="L322" s="19" t="str">
        <f>IFERROR(__xludf.DUMMYFUNCTION("if(REGEXMATCH(vlookup(B322,'Kings Ratings'!$A$2:$C$1000,3,false),""Fishing""),""Yes"","""")"),"")</f>
        <v/>
      </c>
      <c r="M322" s="19" t="str">
        <f>IFERROR(__xludf.DUMMYFUNCTION("if(REGEXMATCH(vlookup(B322,'Kings Ratings'!$A$2:$C$1000,3,false),""Crafting""),""Yes"","""")"),"Yes")</f>
        <v>Yes</v>
      </c>
      <c r="N322" s="19" t="str">
        <f>IFERROR(__xludf.DUMMYFUNCTION("if(REGEXMATCH(vlookup(B322,'Kings Ratings'!$A$2:$C$1000,3,false),""Exploring""),""Yes"","""")"),"")</f>
        <v/>
      </c>
      <c r="O322" s="19" t="str">
        <f>IFERROR(__xludf.DUMMYFUNCTION("if(REGEXMATCH(vlookup(B322,'Kings Ratings'!$A$2:$C$1000,3,false),""Farming""),""Yes"","""")"),"")</f>
        <v/>
      </c>
      <c r="P322" s="19" t="str">
        <f>IFERROR(__xludf.DUMMYFUNCTION("if(REGEXMATCH(vlookup(B322,'Kings Ratings'!$A$2:$C$1000,3,false),""Cooking""),""Yes"","""")"),"")</f>
        <v/>
      </c>
      <c r="Q322" s="19" t="str">
        <f>IFERROR(__xludf.DUMMYFUNCTION("if(REGEXMATCH(vlookup(B322,'Kings Ratings'!$A$2:$C$1000,3,false),""Event""),""Yes"","""")"),"")</f>
        <v/>
      </c>
    </row>
    <row r="323">
      <c r="A323" s="16">
        <v>1128.0</v>
      </c>
      <c r="B323" s="14" t="s">
        <v>863</v>
      </c>
      <c r="D323" s="16">
        <v>3708.0</v>
      </c>
      <c r="E323" s="16">
        <v>284.0</v>
      </c>
      <c r="F323" s="16">
        <v>10.0</v>
      </c>
      <c r="G323" s="19">
        <f>VLOOKUP(B323,'Kings Ratings'!$A$2:$B$1000,2,false)</f>
        <v>8</v>
      </c>
      <c r="H323" s="13">
        <f t="shared" si="2"/>
        <v>5</v>
      </c>
      <c r="I323" s="7" t="str">
        <f>vlookup(A323,'202405 MM (Do Not Delete)'!$A$1:$G$1000,7,false)</f>
        <v/>
      </c>
      <c r="J323" s="22">
        <f t="shared" si="3"/>
        <v>106548</v>
      </c>
      <c r="L323" s="19" t="str">
        <f>IFERROR(__xludf.DUMMYFUNCTION("if(REGEXMATCH(vlookup(B323,'Kings Ratings'!$A$2:$C$1000,3,false),""Fishing""),""Yes"","""")"),"")</f>
        <v/>
      </c>
      <c r="M323" s="19" t="str">
        <f>IFERROR(__xludf.DUMMYFUNCTION("if(REGEXMATCH(vlookup(B323,'Kings Ratings'!$A$2:$C$1000,3,false),""Crafting""),""Yes"","""")"),"Yes")</f>
        <v>Yes</v>
      </c>
      <c r="N323" s="19" t="str">
        <f>IFERROR(__xludf.DUMMYFUNCTION("if(REGEXMATCH(vlookup(B323,'Kings Ratings'!$A$2:$C$1000,3,false),""Exploring""),""Yes"","""")"),"")</f>
        <v/>
      </c>
      <c r="O323" s="19" t="str">
        <f>IFERROR(__xludf.DUMMYFUNCTION("if(REGEXMATCH(vlookup(B323,'Kings Ratings'!$A$2:$C$1000,3,false),""Farming""),""Yes"","""")"),"")</f>
        <v/>
      </c>
      <c r="P323" s="19" t="str">
        <f>IFERROR(__xludf.DUMMYFUNCTION("if(REGEXMATCH(vlookup(B323,'Kings Ratings'!$A$2:$C$1000,3,false),""Cooking""),""Yes"","""")"),"")</f>
        <v/>
      </c>
      <c r="Q323" s="19" t="str">
        <f>IFERROR(__xludf.DUMMYFUNCTION("if(REGEXMATCH(vlookup(B323,'Kings Ratings'!$A$2:$C$1000,3,false),""Event""),""Yes"","""")"),"")</f>
        <v/>
      </c>
    </row>
    <row r="324">
      <c r="A324" s="13">
        <v>465.0</v>
      </c>
      <c r="B324" s="14" t="s">
        <v>377</v>
      </c>
      <c r="C324" s="18" t="str">
        <f>CONCATENATE("((",B324,"))")</f>
        <v>((Gold Sea Bass))</v>
      </c>
      <c r="D324" s="16">
        <v>3611.0</v>
      </c>
      <c r="E324" s="16">
        <v>21.0</v>
      </c>
      <c r="F324" s="16">
        <v>0.0</v>
      </c>
      <c r="G324" s="19">
        <f>VLOOKUP(B324,'Kings Ratings'!$A$2:$B$1000,2,false)</f>
        <v>10</v>
      </c>
      <c r="H324" s="13">
        <f t="shared" si="2"/>
        <v>8</v>
      </c>
      <c r="I324" s="7" t="str">
        <f>vlookup(A324,'202405 MM (Do Not Delete)'!$A$1:$G$1000,7,false)</f>
        <v/>
      </c>
      <c r="J324" s="22">
        <f t="shared" si="3"/>
        <v>3821</v>
      </c>
      <c r="L324" s="19" t="str">
        <f>IFERROR(__xludf.DUMMYFUNCTION("if(REGEXMATCH(vlookup(B324,'Kings Ratings'!$A$2:$C$1000,3,false),""Fishing""),""Yes"","""")"),"Yes")</f>
        <v>Yes</v>
      </c>
      <c r="M324" s="19" t="str">
        <f>IFERROR(__xludf.DUMMYFUNCTION("if(REGEXMATCH(vlookup(B324,'Kings Ratings'!$A$2:$C$1000,3,false),""Crafting""),""Yes"","""")"),"")</f>
        <v/>
      </c>
      <c r="N324" s="19" t="str">
        <f>IFERROR(__xludf.DUMMYFUNCTION("if(REGEXMATCH(vlookup(B324,'Kings Ratings'!$A$2:$C$1000,3,false),""Exploring""),""Yes"","""")"),"")</f>
        <v/>
      </c>
      <c r="O324" s="19" t="str">
        <f>IFERROR(__xludf.DUMMYFUNCTION("if(REGEXMATCH(vlookup(B324,'Kings Ratings'!$A$2:$C$1000,3,false),""Farming""),""Yes"","""")"),"")</f>
        <v/>
      </c>
      <c r="P324" s="19" t="str">
        <f>IFERROR(__xludf.DUMMYFUNCTION("if(REGEXMATCH(vlookup(B324,'Kings Ratings'!$A$2:$C$1000,3,false),""Cooking""),""Yes"","""")"),"")</f>
        <v/>
      </c>
      <c r="Q324" s="19" t="str">
        <f>IFERROR(__xludf.DUMMYFUNCTION("if(REGEXMATCH(vlookup(B324,'Kings Ratings'!$A$2:$C$1000,3,false),""Event""),""Yes"","""")"),"")</f>
        <v/>
      </c>
    </row>
    <row r="325">
      <c r="A325" s="16">
        <v>1132.0</v>
      </c>
      <c r="B325" s="14" t="s">
        <v>874</v>
      </c>
      <c r="C325" s="11">
        <v>0.0</v>
      </c>
      <c r="D325" s="16">
        <v>3583.0</v>
      </c>
      <c r="E325" s="16">
        <v>1098.0</v>
      </c>
      <c r="F325" s="16">
        <v>28.0</v>
      </c>
      <c r="G325" s="19">
        <f>VLOOKUP(B325,'Kings Ratings'!$A$2:$B$1000,2,false)</f>
        <v>6</v>
      </c>
      <c r="H325" s="13">
        <f t="shared" si="2"/>
        <v>4</v>
      </c>
      <c r="I325" s="7" t="str">
        <f>vlookup(A325,'202405 MM (Do Not Delete)'!$A$1:$G$1000,7,false)</f>
        <v/>
      </c>
      <c r="J325" s="22">
        <f t="shared" si="3"/>
        <v>294563</v>
      </c>
      <c r="L325" s="19" t="str">
        <f>IFERROR(__xludf.DUMMYFUNCTION("if(REGEXMATCH(vlookup(B325,'Kings Ratings'!$A$2:$C$1000,3,false),""Fishing""),""Yes"","""")"),"")</f>
        <v/>
      </c>
      <c r="M325" s="19" t="str">
        <f>IFERROR(__xludf.DUMMYFUNCTION("if(REGEXMATCH(vlookup(B325,'Kings Ratings'!$A$2:$C$1000,3,false),""Crafting""),""Yes"","""")"),"Yes")</f>
        <v>Yes</v>
      </c>
      <c r="N325" s="19" t="str">
        <f>IFERROR(__xludf.DUMMYFUNCTION("if(REGEXMATCH(vlookup(B325,'Kings Ratings'!$A$2:$C$1000,3,false),""Exploring""),""Yes"","""")"),"")</f>
        <v/>
      </c>
      <c r="O325" s="19" t="str">
        <f>IFERROR(__xludf.DUMMYFUNCTION("if(REGEXMATCH(vlookup(B325,'Kings Ratings'!$A$2:$C$1000,3,false),""Farming""),""Yes"","""")"),"")</f>
        <v/>
      </c>
      <c r="P325" s="19" t="str">
        <f>IFERROR(__xludf.DUMMYFUNCTION("if(REGEXMATCH(vlookup(B325,'Kings Ratings'!$A$2:$C$1000,3,false),""Cooking""),""Yes"","""")"),"")</f>
        <v/>
      </c>
      <c r="Q325" s="19" t="str">
        <f>IFERROR(__xludf.DUMMYFUNCTION("if(REGEXMATCH(vlookup(B325,'Kings Ratings'!$A$2:$C$1000,3,false),""Event""),""Yes"","""")"),"")</f>
        <v/>
      </c>
    </row>
    <row r="326">
      <c r="A326" s="16">
        <v>1313.0</v>
      </c>
      <c r="B326" s="14" t="s">
        <v>875</v>
      </c>
      <c r="D326" s="16">
        <v>3574.0</v>
      </c>
      <c r="E326" s="16">
        <v>349.0</v>
      </c>
      <c r="F326" s="16">
        <v>12.0</v>
      </c>
      <c r="G326" s="19">
        <f>VLOOKUP(B326,'Kings Ratings'!$A$2:$B$1000,2,false)</f>
        <v>11</v>
      </c>
      <c r="H326" s="13">
        <f t="shared" si="2"/>
        <v>13</v>
      </c>
      <c r="I326" s="7" t="str">
        <f>vlookup(A326,'202405 MM (Do Not Delete)'!$A$1:$G$1000,7,false)</f>
        <v/>
      </c>
      <c r="J326" s="22">
        <f t="shared" si="3"/>
        <v>127064</v>
      </c>
      <c r="L326" s="19" t="str">
        <f>IFERROR(__xludf.DUMMYFUNCTION("if(REGEXMATCH(vlookup(B326,'Kings Ratings'!$A$2:$C$1000,3,false),""Fishing""),""Yes"","""")"),"")</f>
        <v/>
      </c>
      <c r="M326" s="19" t="str">
        <f>IFERROR(__xludf.DUMMYFUNCTION("if(REGEXMATCH(vlookup(B326,'Kings Ratings'!$A$2:$C$1000,3,false),""Crafting""),""Yes"","""")"),"Yes")</f>
        <v>Yes</v>
      </c>
      <c r="N326" s="19" t="str">
        <f>IFERROR(__xludf.DUMMYFUNCTION("if(REGEXMATCH(vlookup(B326,'Kings Ratings'!$A$2:$C$1000,3,false),""Exploring""),""Yes"","""")"),"")</f>
        <v/>
      </c>
      <c r="O326" s="19" t="str">
        <f>IFERROR(__xludf.DUMMYFUNCTION("if(REGEXMATCH(vlookup(B326,'Kings Ratings'!$A$2:$C$1000,3,false),""Farming""),""Yes"","""")"),"")</f>
        <v/>
      </c>
      <c r="P326" s="19" t="str">
        <f>IFERROR(__xludf.DUMMYFUNCTION("if(REGEXMATCH(vlookup(B326,'Kings Ratings'!$A$2:$C$1000,3,false),""Cooking""),""Yes"","""")"),"")</f>
        <v/>
      </c>
      <c r="Q326" s="19" t="str">
        <f>IFERROR(__xludf.DUMMYFUNCTION("if(REGEXMATCH(vlookup(B326,'Kings Ratings'!$A$2:$C$1000,3,false),""Event""),""Yes"","""")"),"")</f>
        <v/>
      </c>
    </row>
    <row r="327">
      <c r="A327" s="16">
        <v>1305.0</v>
      </c>
      <c r="B327" s="14" t="s">
        <v>482</v>
      </c>
      <c r="D327" s="16">
        <v>3541.0</v>
      </c>
      <c r="E327" s="16">
        <v>84.0</v>
      </c>
      <c r="F327" s="16">
        <v>0.0</v>
      </c>
      <c r="G327" s="19">
        <f>VLOOKUP(B327,'Kings Ratings'!$A$2:$B$1000,2,false)</f>
        <v>11</v>
      </c>
      <c r="H327" s="13">
        <f t="shared" si="2"/>
        <v>13</v>
      </c>
      <c r="I327" s="7" t="str">
        <f>vlookup(A327,'202405 MM (Do Not Delete)'!$A$1:$G$1000,7,false)</f>
        <v/>
      </c>
      <c r="J327" s="22">
        <f t="shared" si="3"/>
        <v>4381</v>
      </c>
      <c r="L327" s="19" t="str">
        <f>IFERROR(__xludf.DUMMYFUNCTION("if(REGEXMATCH(vlookup(B327,'Kings Ratings'!$A$2:$C$1000,3,false),""Fishing""),""Yes"","""")"),"Yes")</f>
        <v>Yes</v>
      </c>
      <c r="M327" s="19" t="str">
        <f>IFERROR(__xludf.DUMMYFUNCTION("if(REGEXMATCH(vlookup(B327,'Kings Ratings'!$A$2:$C$1000,3,false),""Crafting""),""Yes"","""")"),"")</f>
        <v/>
      </c>
      <c r="N327" s="19" t="str">
        <f>IFERROR(__xludf.DUMMYFUNCTION("if(REGEXMATCH(vlookup(B327,'Kings Ratings'!$A$2:$C$1000,3,false),""Exploring""),""Yes"","""")"),"")</f>
        <v/>
      </c>
      <c r="O327" s="19" t="str">
        <f>IFERROR(__xludf.DUMMYFUNCTION("if(REGEXMATCH(vlookup(B327,'Kings Ratings'!$A$2:$C$1000,3,false),""Farming""),""Yes"","""")"),"")</f>
        <v/>
      </c>
      <c r="P327" s="19" t="str">
        <f>IFERROR(__xludf.DUMMYFUNCTION("if(REGEXMATCH(vlookup(B327,'Kings Ratings'!$A$2:$C$1000,3,false),""Cooking""),""Yes"","""")"),"")</f>
        <v/>
      </c>
      <c r="Q327" s="19" t="str">
        <f>IFERROR(__xludf.DUMMYFUNCTION("if(REGEXMATCH(vlookup(B327,'Kings Ratings'!$A$2:$C$1000,3,false),""Event""),""Yes"","""")"),"")</f>
        <v/>
      </c>
    </row>
    <row r="328">
      <c r="A328" s="13">
        <v>1041.0</v>
      </c>
      <c r="B328" s="14" t="s">
        <v>652</v>
      </c>
      <c r="C328" s="18" t="str">
        <f>CONCATENATE("((",B328,"))")</f>
        <v>((Red Diamond Fish))</v>
      </c>
      <c r="D328" s="16">
        <v>3396.0</v>
      </c>
      <c r="E328" s="16">
        <v>22.0</v>
      </c>
      <c r="F328" s="16">
        <v>1.0</v>
      </c>
      <c r="G328" s="19">
        <f>VLOOKUP(B328,'Kings Ratings'!$A$2:$B$1000,2,false)</f>
        <v>11</v>
      </c>
      <c r="H328" s="13">
        <f t="shared" si="2"/>
        <v>13</v>
      </c>
      <c r="I328" s="7" t="str">
        <f>vlookup(A328,'202405 MM (Do Not Delete)'!$A$1:$G$1000,7,false)</f>
        <v/>
      </c>
      <c r="J328" s="22">
        <f t="shared" si="3"/>
        <v>13616</v>
      </c>
      <c r="L328" s="19" t="str">
        <f>IFERROR(__xludf.DUMMYFUNCTION("if(REGEXMATCH(vlookup(B328,'Kings Ratings'!$A$2:$C$1000,3,false),""Fishing""),""Yes"","""")"),"Yes")</f>
        <v>Yes</v>
      </c>
      <c r="M328" s="19" t="str">
        <f>IFERROR(__xludf.DUMMYFUNCTION("if(REGEXMATCH(vlookup(B328,'Kings Ratings'!$A$2:$C$1000,3,false),""Crafting""),""Yes"","""")"),"")</f>
        <v/>
      </c>
      <c r="N328" s="19" t="str">
        <f>IFERROR(__xludf.DUMMYFUNCTION("if(REGEXMATCH(vlookup(B328,'Kings Ratings'!$A$2:$C$1000,3,false),""Exploring""),""Yes"","""")"),"")</f>
        <v/>
      </c>
      <c r="O328" s="19" t="str">
        <f>IFERROR(__xludf.DUMMYFUNCTION("if(REGEXMATCH(vlookup(B328,'Kings Ratings'!$A$2:$C$1000,3,false),""Farming""),""Yes"","""")"),"")</f>
        <v/>
      </c>
      <c r="P328" s="19" t="str">
        <f>IFERROR(__xludf.DUMMYFUNCTION("if(REGEXMATCH(vlookup(B328,'Kings Ratings'!$A$2:$C$1000,3,false),""Cooking""),""Yes"","""")"),"")</f>
        <v/>
      </c>
      <c r="Q328" s="19" t="str">
        <f>IFERROR(__xludf.DUMMYFUNCTION("if(REGEXMATCH(vlookup(B328,'Kings Ratings'!$A$2:$C$1000,3,false),""Event""),""Yes"","""")"),"Yes")</f>
        <v>Yes</v>
      </c>
    </row>
    <row r="329">
      <c r="A329" s="16">
        <v>1329.0</v>
      </c>
      <c r="B329" s="14" t="s">
        <v>885</v>
      </c>
      <c r="D329" s="16">
        <v>3355.0</v>
      </c>
      <c r="E329" s="16">
        <v>742.0</v>
      </c>
      <c r="F329" s="16">
        <v>64.0</v>
      </c>
      <c r="G329" s="19">
        <f>VLOOKUP(B329,'Kings Ratings'!$A$2:$B$1000,2,false)</f>
        <v>8</v>
      </c>
      <c r="H329" s="13">
        <f t="shared" si="2"/>
        <v>4</v>
      </c>
      <c r="I329" s="7">
        <f>vlookup(A329,'202405 MM (Do Not Delete)'!$A$1:$G$1000,7,false)</f>
        <v>316</v>
      </c>
      <c r="J329" s="22">
        <f t="shared" si="3"/>
        <v>650775</v>
      </c>
      <c r="L329" s="19" t="str">
        <f>IFERROR(__xludf.DUMMYFUNCTION("if(REGEXMATCH(vlookup(B329,'Kings Ratings'!$A$2:$C$1000,3,false),""Fishing""),""Yes"","""")"),"")</f>
        <v/>
      </c>
      <c r="M329" s="19" t="str">
        <f>IFERROR(__xludf.DUMMYFUNCTION("if(REGEXMATCH(vlookup(B329,'Kings Ratings'!$A$2:$C$1000,3,false),""Crafting""),""Yes"","""")"),"Yes")</f>
        <v>Yes</v>
      </c>
      <c r="N329" s="19" t="str">
        <f>IFERROR(__xludf.DUMMYFUNCTION("if(REGEXMATCH(vlookup(B329,'Kings Ratings'!$A$2:$C$1000,3,false),""Exploring""),""Yes"","""")"),"")</f>
        <v/>
      </c>
      <c r="O329" s="19" t="str">
        <f>IFERROR(__xludf.DUMMYFUNCTION("if(REGEXMATCH(vlookup(B329,'Kings Ratings'!$A$2:$C$1000,3,false),""Farming""),""Yes"","""")"),"")</f>
        <v/>
      </c>
      <c r="P329" s="19" t="str">
        <f>IFERROR(__xludf.DUMMYFUNCTION("if(REGEXMATCH(vlookup(B329,'Kings Ratings'!$A$2:$C$1000,3,false),""Cooking""),""Yes"","""")"),"")</f>
        <v/>
      </c>
      <c r="Q329" s="19" t="str">
        <f>IFERROR(__xludf.DUMMYFUNCTION("if(REGEXMATCH(vlookup(B329,'Kings Ratings'!$A$2:$C$1000,3,false),""Event""),""Yes"","""")"),"")</f>
        <v/>
      </c>
    </row>
    <row r="330">
      <c r="A330" s="13">
        <v>957.0</v>
      </c>
      <c r="B330" s="14" t="s">
        <v>556</v>
      </c>
      <c r="C330" s="18" t="str">
        <f t="shared" ref="C330:C332" si="15">CONCATENATE("((",B330,"))")</f>
        <v>((Frozen Feather))</v>
      </c>
      <c r="D330" s="16">
        <v>3248.0</v>
      </c>
      <c r="E330" s="16">
        <v>184.0</v>
      </c>
      <c r="F330" s="16">
        <v>0.0</v>
      </c>
      <c r="G330" s="19">
        <f>VLOOKUP(B330,'Kings Ratings'!$A$2:$B$1000,2,false)</f>
        <v>11</v>
      </c>
      <c r="H330" s="13">
        <f t="shared" si="2"/>
        <v>13</v>
      </c>
      <c r="I330" s="7" t="str">
        <f>vlookup(A330,'202405 MM (Do Not Delete)'!$A$1:$G$1000,7,false)</f>
        <v/>
      </c>
      <c r="J330" s="22">
        <f t="shared" si="3"/>
        <v>5088</v>
      </c>
      <c r="L330" s="19" t="str">
        <f>IFERROR(__xludf.DUMMYFUNCTION("if(REGEXMATCH(vlookup(B330,'Kings Ratings'!$A$2:$C$1000,3,false),""Fishing""),""Yes"","""")"),"")</f>
        <v/>
      </c>
      <c r="M330" s="19" t="str">
        <f>IFERROR(__xludf.DUMMYFUNCTION("if(REGEXMATCH(vlookup(B330,'Kings Ratings'!$A$2:$C$1000,3,false),""Crafting""),""Yes"","""")"),"")</f>
        <v/>
      </c>
      <c r="N330" s="19" t="str">
        <f>IFERROR(__xludf.DUMMYFUNCTION("if(REGEXMATCH(vlookup(B330,'Kings Ratings'!$A$2:$C$1000,3,false),""Exploring""),""Yes"","""")"),"")</f>
        <v/>
      </c>
      <c r="O330" s="19" t="str">
        <f>IFERROR(__xludf.DUMMYFUNCTION("if(REGEXMATCH(vlookup(B330,'Kings Ratings'!$A$2:$C$1000,3,false),""Farming""),""Yes"","""")"),"")</f>
        <v/>
      </c>
      <c r="P330" s="19" t="str">
        <f>IFERROR(__xludf.DUMMYFUNCTION("if(REGEXMATCH(vlookup(B330,'Kings Ratings'!$A$2:$C$1000,3,false),""Cooking""),""Yes"","""")"),"")</f>
        <v/>
      </c>
      <c r="Q330" s="19" t="str">
        <f>IFERROR(__xludf.DUMMYFUNCTION("if(REGEXMATCH(vlookup(B330,'Kings Ratings'!$A$2:$C$1000,3,false),""Event""),""Yes"","""")"),"Yes")</f>
        <v>Yes</v>
      </c>
    </row>
    <row r="331">
      <c r="A331" s="13">
        <v>803.0</v>
      </c>
      <c r="B331" s="14" t="s">
        <v>317</v>
      </c>
      <c r="C331" s="18" t="str">
        <f t="shared" si="15"/>
        <v>((Yellow Watermelon))</v>
      </c>
      <c r="D331" s="16">
        <v>3243.0</v>
      </c>
      <c r="E331" s="16">
        <v>10.0</v>
      </c>
      <c r="F331" s="16">
        <v>0.0</v>
      </c>
      <c r="G331" s="19">
        <f>VLOOKUP(B331,'Kings Ratings'!$A$2:$B$1000,2,false)</f>
        <v>11</v>
      </c>
      <c r="H331" s="13">
        <f t="shared" si="2"/>
        <v>13</v>
      </c>
      <c r="I331" s="7" t="str">
        <f>vlookup(A331,'202405 MM (Do Not Delete)'!$A$1:$G$1000,7,false)</f>
        <v/>
      </c>
      <c r="J331" s="22">
        <f t="shared" si="3"/>
        <v>3343</v>
      </c>
      <c r="L331" s="19" t="str">
        <f>IFERROR(__xludf.DUMMYFUNCTION("if(REGEXMATCH(vlookup(B331,'Kings Ratings'!$A$2:$C$1000,3,false),""Fishing""),""Yes"","""")"),"")</f>
        <v/>
      </c>
      <c r="M331" s="19" t="str">
        <f>IFERROR(__xludf.DUMMYFUNCTION("if(REGEXMATCH(vlookup(B331,'Kings Ratings'!$A$2:$C$1000,3,false),""Crafting""),""Yes"","""")"),"")</f>
        <v/>
      </c>
      <c r="N331" s="19" t="str">
        <f>IFERROR(__xludf.DUMMYFUNCTION("if(REGEXMATCH(vlookup(B331,'Kings Ratings'!$A$2:$C$1000,3,false),""Exploring""),""Yes"","""")"),"")</f>
        <v/>
      </c>
      <c r="O331" s="19" t="str">
        <f>IFERROR(__xludf.DUMMYFUNCTION("if(REGEXMATCH(vlookup(B331,'Kings Ratings'!$A$2:$C$1000,3,false),""Farming""),""Yes"","""")"),"Yes")</f>
        <v>Yes</v>
      </c>
      <c r="P331" s="19" t="str">
        <f>IFERROR(__xludf.DUMMYFUNCTION("if(REGEXMATCH(vlookup(B331,'Kings Ratings'!$A$2:$C$1000,3,false),""Cooking""),""Yes"","""")"),"")</f>
        <v/>
      </c>
      <c r="Q331" s="19" t="str">
        <f>IFERROR(__xludf.DUMMYFUNCTION("if(REGEXMATCH(vlookup(B331,'Kings Ratings'!$A$2:$C$1000,3,false),""Event""),""Yes"","""")"),"Yes")</f>
        <v>Yes</v>
      </c>
    </row>
    <row r="332">
      <c r="A332" s="13">
        <v>755.0</v>
      </c>
      <c r="B332" s="14" t="s">
        <v>446</v>
      </c>
      <c r="C332" s="18" t="str">
        <f t="shared" si="15"/>
        <v>((Hickory Omelette))</v>
      </c>
      <c r="D332" s="16">
        <v>3191.0</v>
      </c>
      <c r="E332" s="16">
        <v>317.0</v>
      </c>
      <c r="F332" s="16">
        <v>3.0</v>
      </c>
      <c r="G332" s="19">
        <f>VLOOKUP(B332,'Kings Ratings'!$A$2:$B$1000,2,false)</f>
        <v>10</v>
      </c>
      <c r="H332" s="13">
        <f t="shared" si="2"/>
        <v>6</v>
      </c>
      <c r="I332" s="7" t="str">
        <f>vlookup(A332,'202405 MM (Do Not Delete)'!$A$1:$G$1000,7,false)</f>
        <v/>
      </c>
      <c r="J332" s="22">
        <f t="shared" si="3"/>
        <v>36361</v>
      </c>
      <c r="L332" s="19" t="str">
        <f>IFERROR(__xludf.DUMMYFUNCTION("if(REGEXMATCH(vlookup(B332,'Kings Ratings'!$A$2:$C$1000,3,false),""Fishing""),""Yes"","""")"),"")</f>
        <v/>
      </c>
      <c r="M332" s="19" t="str">
        <f>IFERROR(__xludf.DUMMYFUNCTION("if(REGEXMATCH(vlookup(B332,'Kings Ratings'!$A$2:$C$1000,3,false),""Crafting""),""Yes"","""")"),"")</f>
        <v/>
      </c>
      <c r="N332" s="19" t="str">
        <f>IFERROR(__xludf.DUMMYFUNCTION("if(REGEXMATCH(vlookup(B332,'Kings Ratings'!$A$2:$C$1000,3,false),""Exploring""),""Yes"","""")"),"")</f>
        <v/>
      </c>
      <c r="O332" s="19" t="str">
        <f>IFERROR(__xludf.DUMMYFUNCTION("if(REGEXMATCH(vlookup(B332,'Kings Ratings'!$A$2:$C$1000,3,false),""Farming""),""Yes"","""")"),"")</f>
        <v/>
      </c>
      <c r="P332" s="19" t="str">
        <f>IFERROR(__xludf.DUMMYFUNCTION("if(REGEXMATCH(vlookup(B332,'Kings Ratings'!$A$2:$C$1000,3,false),""Cooking""),""Yes"","""")"),"Yes")</f>
        <v>Yes</v>
      </c>
      <c r="Q332" s="19" t="str">
        <f>IFERROR(__xludf.DUMMYFUNCTION("if(REGEXMATCH(vlookup(B332,'Kings Ratings'!$A$2:$C$1000,3,false),""Event""),""Yes"","""")"),"")</f>
        <v/>
      </c>
    </row>
    <row r="333">
      <c r="A333" s="16">
        <v>1133.0</v>
      </c>
      <c r="B333" s="14" t="s">
        <v>680</v>
      </c>
      <c r="C333" s="11">
        <v>52.0</v>
      </c>
      <c r="D333" s="16">
        <v>3172.0</v>
      </c>
      <c r="E333" s="16">
        <v>252.0</v>
      </c>
      <c r="F333" s="16">
        <v>1.0</v>
      </c>
      <c r="G333" s="19">
        <f>VLOOKUP(B333,'Kings Ratings'!$A$2:$B$1000,2,false)</f>
        <v>9</v>
      </c>
      <c r="H333" s="13">
        <f t="shared" si="2"/>
        <v>7</v>
      </c>
      <c r="I333" s="7" t="str">
        <f>vlookup(A333,'202405 MM (Do Not Delete)'!$A$1:$G$1000,7,false)</f>
        <v/>
      </c>
      <c r="J333" s="22">
        <f t="shared" si="3"/>
        <v>15692</v>
      </c>
      <c r="L333" s="19" t="str">
        <f>IFERROR(__xludf.DUMMYFUNCTION("if(REGEXMATCH(vlookup(B333,'Kings Ratings'!$A$2:$C$1000,3,false),""Fishing""),""Yes"","""")"),"")</f>
        <v/>
      </c>
      <c r="M333" s="19" t="str">
        <f>IFERROR(__xludf.DUMMYFUNCTION("if(REGEXMATCH(vlookup(B333,'Kings Ratings'!$A$2:$C$1000,3,false),""Crafting""),""Yes"","""")"),"Yes")</f>
        <v>Yes</v>
      </c>
      <c r="N333" s="19" t="str">
        <f>IFERROR(__xludf.DUMMYFUNCTION("if(REGEXMATCH(vlookup(B333,'Kings Ratings'!$A$2:$C$1000,3,false),""Exploring""),""Yes"","""")"),"")</f>
        <v/>
      </c>
      <c r="O333" s="19" t="str">
        <f>IFERROR(__xludf.DUMMYFUNCTION("if(REGEXMATCH(vlookup(B333,'Kings Ratings'!$A$2:$C$1000,3,false),""Farming""),""Yes"","""")"),"")</f>
        <v/>
      </c>
      <c r="P333" s="19" t="str">
        <f>IFERROR(__xludf.DUMMYFUNCTION("if(REGEXMATCH(vlookup(B333,'Kings Ratings'!$A$2:$C$1000,3,false),""Cooking""),""Yes"","""")"),"")</f>
        <v/>
      </c>
      <c r="Q333" s="19" t="str">
        <f>IFERROR(__xludf.DUMMYFUNCTION("if(REGEXMATCH(vlookup(B333,'Kings Ratings'!$A$2:$C$1000,3,false),""Event""),""Yes"","""")"),"")</f>
        <v/>
      </c>
    </row>
    <row r="334">
      <c r="A334" s="13">
        <v>661.0</v>
      </c>
      <c r="B334" s="14" t="s">
        <v>137</v>
      </c>
      <c r="C334" s="18" t="str">
        <f t="shared" ref="C334:C336" si="16">CONCATENATE("((",B334,"))")</f>
        <v>((Breakfast Boost))</v>
      </c>
      <c r="D334" s="16">
        <v>3133.0</v>
      </c>
      <c r="E334" s="16">
        <v>97.0</v>
      </c>
      <c r="F334" s="16">
        <v>0.0</v>
      </c>
      <c r="G334" s="19">
        <f>VLOOKUP(B334,'Kings Ratings'!$A$2:$B$1000,2,false)</f>
        <v>7</v>
      </c>
      <c r="H334" s="13">
        <f t="shared" si="2"/>
        <v>7</v>
      </c>
      <c r="I334" s="7" t="str">
        <f>vlookup(A334,'202405 MM (Do Not Delete)'!$A$1:$G$1000,7,false)</f>
        <v/>
      </c>
      <c r="J334" s="22">
        <f t="shared" si="3"/>
        <v>4103</v>
      </c>
      <c r="L334" s="19" t="str">
        <f>IFERROR(__xludf.DUMMYFUNCTION("if(REGEXMATCH(vlookup(B334,'Kings Ratings'!$A$2:$C$1000,3,false),""Fishing""),""Yes"","""")"),"")</f>
        <v/>
      </c>
      <c r="M334" s="19" t="str">
        <f>IFERROR(__xludf.DUMMYFUNCTION("if(REGEXMATCH(vlookup(B334,'Kings Ratings'!$A$2:$C$1000,3,false),""Crafting""),""Yes"","""")"),"")</f>
        <v/>
      </c>
      <c r="N334" s="19" t="str">
        <f>IFERROR(__xludf.DUMMYFUNCTION("if(REGEXMATCH(vlookup(B334,'Kings Ratings'!$A$2:$C$1000,3,false),""Exploring""),""Yes"","""")"),"")</f>
        <v/>
      </c>
      <c r="O334" s="19" t="str">
        <f>IFERROR(__xludf.DUMMYFUNCTION("if(REGEXMATCH(vlookup(B334,'Kings Ratings'!$A$2:$C$1000,3,false),""Farming""),""Yes"","""")"),"")</f>
        <v/>
      </c>
      <c r="P334" s="19" t="str">
        <f>IFERROR(__xludf.DUMMYFUNCTION("if(REGEXMATCH(vlookup(B334,'Kings Ratings'!$A$2:$C$1000,3,false),""Cooking""),""Yes"","""")"),"Yes")</f>
        <v>Yes</v>
      </c>
      <c r="Q334" s="19" t="str">
        <f>IFERROR(__xludf.DUMMYFUNCTION("if(REGEXMATCH(vlookup(B334,'Kings Ratings'!$A$2:$C$1000,3,false),""Event""),""Yes"","""")"),"")</f>
        <v/>
      </c>
    </row>
    <row r="335">
      <c r="A335" s="13">
        <v>458.0</v>
      </c>
      <c r="B335" s="14" t="s">
        <v>380</v>
      </c>
      <c r="C335" s="18" t="str">
        <f t="shared" si="16"/>
        <v>((Gold Catfish))</v>
      </c>
      <c r="D335" s="16">
        <v>3131.0</v>
      </c>
      <c r="E335" s="16">
        <v>34.0</v>
      </c>
      <c r="F335" s="16">
        <v>0.0</v>
      </c>
      <c r="G335" s="19">
        <f>VLOOKUP(B335,'Kings Ratings'!$A$2:$B$1000,2,false)</f>
        <v>10</v>
      </c>
      <c r="H335" s="13">
        <f t="shared" si="2"/>
        <v>8</v>
      </c>
      <c r="I335" s="7" t="str">
        <f>vlookup(A335,'202405 MM (Do Not Delete)'!$A$1:$G$1000,7,false)</f>
        <v/>
      </c>
      <c r="J335" s="22">
        <f t="shared" si="3"/>
        <v>3471</v>
      </c>
      <c r="L335" s="19" t="str">
        <f>IFERROR(__xludf.DUMMYFUNCTION("if(REGEXMATCH(vlookup(B335,'Kings Ratings'!$A$2:$C$1000,3,false),""Fishing""),""Yes"","""")"),"Yes")</f>
        <v>Yes</v>
      </c>
      <c r="M335" s="19" t="str">
        <f>IFERROR(__xludf.DUMMYFUNCTION("if(REGEXMATCH(vlookup(B335,'Kings Ratings'!$A$2:$C$1000,3,false),""Crafting""),""Yes"","""")"),"")</f>
        <v/>
      </c>
      <c r="N335" s="19" t="str">
        <f>IFERROR(__xludf.DUMMYFUNCTION("if(REGEXMATCH(vlookup(B335,'Kings Ratings'!$A$2:$C$1000,3,false),""Exploring""),""Yes"","""")"),"")</f>
        <v/>
      </c>
      <c r="O335" s="19" t="str">
        <f>IFERROR(__xludf.DUMMYFUNCTION("if(REGEXMATCH(vlookup(B335,'Kings Ratings'!$A$2:$C$1000,3,false),""Farming""),""Yes"","""")"),"")</f>
        <v/>
      </c>
      <c r="P335" s="19" t="str">
        <f>IFERROR(__xludf.DUMMYFUNCTION("if(REGEXMATCH(vlookup(B335,'Kings Ratings'!$A$2:$C$1000,3,false),""Cooking""),""Yes"","""")"),"")</f>
        <v/>
      </c>
      <c r="Q335" s="19" t="str">
        <f>IFERROR(__xludf.DUMMYFUNCTION("if(REGEXMATCH(vlookup(B335,'Kings Ratings'!$A$2:$C$1000,3,false),""Event""),""Yes"","""")"),"")</f>
        <v/>
      </c>
    </row>
    <row r="336">
      <c r="A336" s="13">
        <v>685.0</v>
      </c>
      <c r="B336" s="14" t="s">
        <v>264</v>
      </c>
      <c r="C336" s="18" t="str">
        <f t="shared" si="16"/>
        <v>((Engine))</v>
      </c>
      <c r="D336" s="16">
        <v>3071.0</v>
      </c>
      <c r="E336" s="16">
        <v>43.0</v>
      </c>
      <c r="F336" s="16">
        <v>0.0</v>
      </c>
      <c r="G336" s="19">
        <f>VLOOKUP(B336,'Kings Ratings'!$A$2:$B$1000,2,false)</f>
        <v>10</v>
      </c>
      <c r="H336" s="13">
        <f t="shared" si="2"/>
        <v>8</v>
      </c>
      <c r="I336" s="7" t="str">
        <f>vlookup(A336,'202405 MM (Do Not Delete)'!$A$1:$G$1000,7,false)</f>
        <v/>
      </c>
      <c r="J336" s="22">
        <f t="shared" si="3"/>
        <v>3501</v>
      </c>
      <c r="L336" s="19" t="str">
        <f>IFERROR(__xludf.DUMMYFUNCTION("if(REGEXMATCH(vlookup(B336,'Kings Ratings'!$A$2:$C$1000,3,false),""Fishing""),""Yes"","""")"),"")</f>
        <v/>
      </c>
      <c r="M336" s="19" t="str">
        <f>IFERROR(__xludf.DUMMYFUNCTION("if(REGEXMATCH(vlookup(B336,'Kings Ratings'!$A$2:$C$1000,3,false),""Crafting""),""Yes"","""")"),"Yes")</f>
        <v>Yes</v>
      </c>
      <c r="N336" s="19" t="str">
        <f>IFERROR(__xludf.DUMMYFUNCTION("if(REGEXMATCH(vlookup(B336,'Kings Ratings'!$A$2:$C$1000,3,false),""Exploring""),""Yes"","""")"),"")</f>
        <v/>
      </c>
      <c r="O336" s="19" t="str">
        <f>IFERROR(__xludf.DUMMYFUNCTION("if(REGEXMATCH(vlookup(B336,'Kings Ratings'!$A$2:$C$1000,3,false),""Farming""),""Yes"","""")"),"")</f>
        <v/>
      </c>
      <c r="P336" s="19" t="str">
        <f>IFERROR(__xludf.DUMMYFUNCTION("if(REGEXMATCH(vlookup(B336,'Kings Ratings'!$A$2:$C$1000,3,false),""Cooking""),""Yes"","""")"),"")</f>
        <v/>
      </c>
      <c r="Q336" s="19" t="str">
        <f>IFERROR(__xludf.DUMMYFUNCTION("if(REGEXMATCH(vlookup(B336,'Kings Ratings'!$A$2:$C$1000,3,false),""Event""),""Yes"","""")"),"")</f>
        <v/>
      </c>
    </row>
    <row r="337">
      <c r="A337" s="13">
        <v>1089.0</v>
      </c>
      <c r="B337" s="14" t="s">
        <v>763</v>
      </c>
      <c r="D337" s="16">
        <v>3036.0</v>
      </c>
      <c r="E337" s="16">
        <v>446.0</v>
      </c>
      <c r="F337" s="16">
        <v>3.0</v>
      </c>
      <c r="G337" s="19">
        <f>VLOOKUP(B337,'Kings Ratings'!$A$2:$B$1000,2,false)</f>
        <v>10</v>
      </c>
      <c r="H337" s="13">
        <f t="shared" si="2"/>
        <v>6</v>
      </c>
      <c r="I337" s="7">
        <f>vlookup(A337,'202405 MM (Do Not Delete)'!$A$1:$G$1000,7,false)</f>
        <v>312</v>
      </c>
      <c r="J337" s="22">
        <f t="shared" si="3"/>
        <v>37496</v>
      </c>
      <c r="L337" s="19" t="str">
        <f>IFERROR(__xludf.DUMMYFUNCTION("if(REGEXMATCH(vlookup(B337,'Kings Ratings'!$A$2:$C$1000,3,false),""Fishing""),""Yes"","""")"),"")</f>
        <v/>
      </c>
      <c r="M337" s="19" t="str">
        <f>IFERROR(__xludf.DUMMYFUNCTION("if(REGEXMATCH(vlookup(B337,'Kings Ratings'!$A$2:$C$1000,3,false),""Crafting""),""Yes"","""")"),"Yes")</f>
        <v>Yes</v>
      </c>
      <c r="N337" s="19" t="str">
        <f>IFERROR(__xludf.DUMMYFUNCTION("if(REGEXMATCH(vlookup(B337,'Kings Ratings'!$A$2:$C$1000,3,false),""Exploring""),""Yes"","""")"),"")</f>
        <v/>
      </c>
      <c r="O337" s="19" t="str">
        <f>IFERROR(__xludf.DUMMYFUNCTION("if(REGEXMATCH(vlookup(B337,'Kings Ratings'!$A$2:$C$1000,3,false),""Farming""),""Yes"","""")"),"")</f>
        <v/>
      </c>
      <c r="P337" s="19" t="str">
        <f>IFERROR(__xludf.DUMMYFUNCTION("if(REGEXMATCH(vlookup(B337,'Kings Ratings'!$A$2:$C$1000,3,false),""Cooking""),""Yes"","""")"),"")</f>
        <v/>
      </c>
      <c r="Q337" s="19" t="str">
        <f>IFERROR(__xludf.DUMMYFUNCTION("if(REGEXMATCH(vlookup(B337,'Kings Ratings'!$A$2:$C$1000,3,false),""Event""),""Yes"","""")"),"")</f>
        <v/>
      </c>
    </row>
    <row r="338">
      <c r="A338" s="13">
        <v>978.0</v>
      </c>
      <c r="B338" s="14" t="s">
        <v>169</v>
      </c>
      <c r="C338" s="18" t="str">
        <f t="shared" ref="C338:C339" si="17">CONCATENATE("((",B338,"))")</f>
        <v>((Cannon))</v>
      </c>
      <c r="D338" s="16">
        <v>3033.0</v>
      </c>
      <c r="E338" s="16">
        <v>583.0</v>
      </c>
      <c r="F338" s="16">
        <v>13.0</v>
      </c>
      <c r="G338" s="19">
        <f>VLOOKUP(B338,'Kings Ratings'!$A$2:$B$1000,2,false)</f>
        <v>10</v>
      </c>
      <c r="H338" s="13">
        <f t="shared" si="2"/>
        <v>5</v>
      </c>
      <c r="I338" s="7" t="str">
        <f>vlookup(A338,'202405 MM (Do Not Delete)'!$A$1:$G$1000,7,false)</f>
        <v/>
      </c>
      <c r="J338" s="22">
        <f t="shared" si="3"/>
        <v>138863</v>
      </c>
      <c r="L338" s="19" t="str">
        <f>IFERROR(__xludf.DUMMYFUNCTION("if(REGEXMATCH(vlookup(B338,'Kings Ratings'!$A$2:$C$1000,3,false),""Fishing""),""Yes"","""")"),"")</f>
        <v/>
      </c>
      <c r="M338" s="19" t="str">
        <f>IFERROR(__xludf.DUMMYFUNCTION("if(REGEXMATCH(vlookup(B338,'Kings Ratings'!$A$2:$C$1000,3,false),""Crafting""),""Yes"","""")"),"Yes")</f>
        <v>Yes</v>
      </c>
      <c r="N338" s="19" t="str">
        <f>IFERROR(__xludf.DUMMYFUNCTION("if(REGEXMATCH(vlookup(B338,'Kings Ratings'!$A$2:$C$1000,3,false),""Exploring""),""Yes"","""")"),"")</f>
        <v/>
      </c>
      <c r="O338" s="19" t="str">
        <f>IFERROR(__xludf.DUMMYFUNCTION("if(REGEXMATCH(vlookup(B338,'Kings Ratings'!$A$2:$C$1000,3,false),""Farming""),""Yes"","""")"),"")</f>
        <v/>
      </c>
      <c r="P338" s="19" t="str">
        <f>IFERROR(__xludf.DUMMYFUNCTION("if(REGEXMATCH(vlookup(B338,'Kings Ratings'!$A$2:$C$1000,3,false),""Cooking""),""Yes"","""")"),"")</f>
        <v/>
      </c>
      <c r="Q338" s="19" t="str">
        <f>IFERROR(__xludf.DUMMYFUNCTION("if(REGEXMATCH(vlookup(B338,'Kings Ratings'!$A$2:$C$1000,3,false),""Event""),""Yes"","""")"),"")</f>
        <v/>
      </c>
    </row>
    <row r="339">
      <c r="A339" s="13">
        <v>713.0</v>
      </c>
      <c r="B339" s="14" t="s">
        <v>586</v>
      </c>
      <c r="C339" s="18" t="str">
        <f t="shared" si="17"/>
        <v>((Pair of Boots))</v>
      </c>
      <c r="D339" s="16">
        <v>3033.0</v>
      </c>
      <c r="E339" s="16">
        <v>154.0</v>
      </c>
      <c r="F339" s="16">
        <v>1.0</v>
      </c>
      <c r="G339" s="19">
        <f>VLOOKUP(B339,'Kings Ratings'!$A$2:$B$1000,2,false)</f>
        <v>10</v>
      </c>
      <c r="H339" s="13">
        <f t="shared" si="2"/>
        <v>7</v>
      </c>
      <c r="I339" s="7">
        <f>vlookup(A339,'202405 MM (Do Not Delete)'!$A$1:$G$1000,7,false)</f>
        <v>329</v>
      </c>
      <c r="J339" s="22">
        <f t="shared" si="3"/>
        <v>14573</v>
      </c>
      <c r="L339" s="19" t="str">
        <f>IFERROR(__xludf.DUMMYFUNCTION("if(REGEXMATCH(vlookup(B339,'Kings Ratings'!$A$2:$C$1000,3,false),""Fishing""),""Yes"","""")"),"")</f>
        <v/>
      </c>
      <c r="M339" s="19" t="str">
        <f>IFERROR(__xludf.DUMMYFUNCTION("if(REGEXMATCH(vlookup(B339,'Kings Ratings'!$A$2:$C$1000,3,false),""Crafting""),""Yes"","""")"),"Yes")</f>
        <v>Yes</v>
      </c>
      <c r="N339" s="19" t="str">
        <f>IFERROR(__xludf.DUMMYFUNCTION("if(REGEXMATCH(vlookup(B339,'Kings Ratings'!$A$2:$C$1000,3,false),""Exploring""),""Yes"","""")"),"")</f>
        <v/>
      </c>
      <c r="O339" s="19" t="str">
        <f>IFERROR(__xludf.DUMMYFUNCTION("if(REGEXMATCH(vlookup(B339,'Kings Ratings'!$A$2:$C$1000,3,false),""Farming""),""Yes"","""")"),"")</f>
        <v/>
      </c>
      <c r="P339" s="19" t="str">
        <f>IFERROR(__xludf.DUMMYFUNCTION("if(REGEXMATCH(vlookup(B339,'Kings Ratings'!$A$2:$C$1000,3,false),""Cooking""),""Yes"","""")"),"")</f>
        <v/>
      </c>
      <c r="Q339" s="19" t="str">
        <f>IFERROR(__xludf.DUMMYFUNCTION("if(REGEXMATCH(vlookup(B339,'Kings Ratings'!$A$2:$C$1000,3,false),""Event""),""Yes"","""")"),"")</f>
        <v/>
      </c>
    </row>
    <row r="340">
      <c r="A340" s="16">
        <v>1442.0</v>
      </c>
      <c r="B340" s="14" t="s">
        <v>726</v>
      </c>
      <c r="D340" s="16">
        <v>3002.0</v>
      </c>
      <c r="E340" s="16">
        <v>443.0</v>
      </c>
      <c r="F340" s="16">
        <v>2.0</v>
      </c>
      <c r="G340" s="19">
        <f>VLOOKUP(B340,'Kings Ratings'!$A$2:$B$1000,2,false)</f>
        <v>10</v>
      </c>
      <c r="H340" s="13">
        <f t="shared" si="2"/>
        <v>6</v>
      </c>
      <c r="I340" s="7">
        <f>vlookup(A340,'202405 MM (Do Not Delete)'!$A$1:$G$1000,7,false)</f>
        <v>306</v>
      </c>
      <c r="J340" s="22">
        <f t="shared" si="3"/>
        <v>27432</v>
      </c>
      <c r="L340" s="19" t="str">
        <f>IFERROR(__xludf.DUMMYFUNCTION("if(REGEXMATCH(vlookup(B340,'Kings Ratings'!$A$2:$C$1000,3,false),""Fishing""),""Yes"","""")"),"")</f>
        <v/>
      </c>
      <c r="M340" s="19" t="str">
        <f>IFERROR(__xludf.DUMMYFUNCTION("if(REGEXMATCH(vlookup(B340,'Kings Ratings'!$A$2:$C$1000,3,false),""Crafting""),""Yes"","""")"),"Yes")</f>
        <v>Yes</v>
      </c>
      <c r="N340" s="19" t="str">
        <f>IFERROR(__xludf.DUMMYFUNCTION("if(REGEXMATCH(vlookup(B340,'Kings Ratings'!$A$2:$C$1000,3,false),""Exploring""),""Yes"","""")"),"")</f>
        <v/>
      </c>
      <c r="O340" s="19" t="str">
        <f>IFERROR(__xludf.DUMMYFUNCTION("if(REGEXMATCH(vlookup(B340,'Kings Ratings'!$A$2:$C$1000,3,false),""Farming""),""Yes"","""")"),"")</f>
        <v/>
      </c>
      <c r="P340" s="19" t="str">
        <f>IFERROR(__xludf.DUMMYFUNCTION("if(REGEXMATCH(vlookup(B340,'Kings Ratings'!$A$2:$C$1000,3,false),""Cooking""),""Yes"","""")"),"")</f>
        <v/>
      </c>
      <c r="Q340" s="19" t="str">
        <f>IFERROR(__xludf.DUMMYFUNCTION("if(REGEXMATCH(vlookup(B340,'Kings Ratings'!$A$2:$C$1000,3,false),""Event""),""Yes"","""")"),"")</f>
        <v/>
      </c>
    </row>
    <row r="341">
      <c r="A341" s="13">
        <v>466.0</v>
      </c>
      <c r="B341" s="14" t="s">
        <v>404</v>
      </c>
      <c r="C341" s="18" t="str">
        <f>CONCATENATE("((",B341,"))")</f>
        <v>((Goldjack))</v>
      </c>
      <c r="D341" s="16">
        <v>2991.0</v>
      </c>
      <c r="E341" s="16">
        <v>34.0</v>
      </c>
      <c r="F341" s="16">
        <v>0.0</v>
      </c>
      <c r="G341" s="19">
        <f>VLOOKUP(B341,'Kings Ratings'!$A$2:$B$1000,2,false)</f>
        <v>10</v>
      </c>
      <c r="H341" s="13">
        <f t="shared" si="2"/>
        <v>8</v>
      </c>
      <c r="I341" s="7" t="str">
        <f>vlookup(A341,'202405 MM (Do Not Delete)'!$A$1:$G$1000,7,false)</f>
        <v/>
      </c>
      <c r="J341" s="22">
        <f t="shared" si="3"/>
        <v>3331</v>
      </c>
      <c r="L341" s="19" t="str">
        <f>IFERROR(__xludf.DUMMYFUNCTION("if(REGEXMATCH(vlookup(B341,'Kings Ratings'!$A$2:$C$1000,3,false),""Fishing""),""Yes"","""")"),"Yes")</f>
        <v>Yes</v>
      </c>
      <c r="M341" s="19" t="str">
        <f>IFERROR(__xludf.DUMMYFUNCTION("if(REGEXMATCH(vlookup(B341,'Kings Ratings'!$A$2:$C$1000,3,false),""Crafting""),""Yes"","""")"),"")</f>
        <v/>
      </c>
      <c r="N341" s="19" t="str">
        <f>IFERROR(__xludf.DUMMYFUNCTION("if(REGEXMATCH(vlookup(B341,'Kings Ratings'!$A$2:$C$1000,3,false),""Exploring""),""Yes"","""")"),"")</f>
        <v/>
      </c>
      <c r="O341" s="19" t="str">
        <f>IFERROR(__xludf.DUMMYFUNCTION("if(REGEXMATCH(vlookup(B341,'Kings Ratings'!$A$2:$C$1000,3,false),""Farming""),""Yes"","""")"),"")</f>
        <v/>
      </c>
      <c r="P341" s="19" t="str">
        <f>IFERROR(__xludf.DUMMYFUNCTION("if(REGEXMATCH(vlookup(B341,'Kings Ratings'!$A$2:$C$1000,3,false),""Cooking""),""Yes"","""")"),"")</f>
        <v/>
      </c>
      <c r="Q341" s="19" t="str">
        <f>IFERROR(__xludf.DUMMYFUNCTION("if(REGEXMATCH(vlookup(B341,'Kings Ratings'!$A$2:$C$1000,3,false),""Event""),""Yes"","""")"),"")</f>
        <v/>
      </c>
    </row>
    <row r="342">
      <c r="A342" s="13">
        <v>1045.0</v>
      </c>
      <c r="B342" s="14" t="s">
        <v>493</v>
      </c>
      <c r="D342" s="16">
        <v>2953.0</v>
      </c>
      <c r="E342" s="16">
        <v>88.0</v>
      </c>
      <c r="F342" s="16">
        <v>0.0</v>
      </c>
      <c r="G342" s="19">
        <f>VLOOKUP(B342,'Kings Ratings'!$A$2:$B$1000,2,false)</f>
        <v>11</v>
      </c>
      <c r="H342" s="13">
        <f t="shared" si="2"/>
        <v>13</v>
      </c>
      <c r="I342" s="7" t="str">
        <f>vlookup(A342,'202405 MM (Do Not Delete)'!$A$1:$G$1000,7,false)</f>
        <v/>
      </c>
      <c r="J342" s="22">
        <f t="shared" si="3"/>
        <v>3833</v>
      </c>
      <c r="L342" s="19" t="str">
        <f>IFERROR(__xludf.DUMMYFUNCTION("if(REGEXMATCH(vlookup(B342,'Kings Ratings'!$A$2:$C$1000,3,false),""Fishing""),""Yes"","""")"),"")</f>
        <v/>
      </c>
      <c r="M342" s="19" t="str">
        <f>IFERROR(__xludf.DUMMYFUNCTION("if(REGEXMATCH(vlookup(B342,'Kings Ratings'!$A$2:$C$1000,3,false),""Crafting""),""Yes"","""")"),"Yes")</f>
        <v>Yes</v>
      </c>
      <c r="N342" s="19" t="str">
        <f>IFERROR(__xludf.DUMMYFUNCTION("if(REGEXMATCH(vlookup(B342,'Kings Ratings'!$A$2:$C$1000,3,false),""Exploring""),""Yes"","""")"),"")</f>
        <v/>
      </c>
      <c r="O342" s="19" t="str">
        <f>IFERROR(__xludf.DUMMYFUNCTION("if(REGEXMATCH(vlookup(B342,'Kings Ratings'!$A$2:$C$1000,3,false),""Farming""),""Yes"","""")"),"")</f>
        <v/>
      </c>
      <c r="P342" s="19" t="str">
        <f>IFERROR(__xludf.DUMMYFUNCTION("if(REGEXMATCH(vlookup(B342,'Kings Ratings'!$A$2:$C$1000,3,false),""Cooking""),""Yes"","""")"),"")</f>
        <v/>
      </c>
      <c r="Q342" s="19" t="str">
        <f>IFERROR(__xludf.DUMMYFUNCTION("if(REGEXMATCH(vlookup(B342,'Kings Ratings'!$A$2:$C$1000,3,false),""Event""),""Yes"","""")"),"")</f>
        <v/>
      </c>
    </row>
    <row r="343">
      <c r="A343" s="13">
        <v>645.0</v>
      </c>
      <c r="B343" s="14" t="s">
        <v>676</v>
      </c>
      <c r="C343" s="18" t="str">
        <f t="shared" ref="C343:C345" si="18">CONCATENATE("((",B343,"))")</f>
        <v>((Sea Pincher Special))</v>
      </c>
      <c r="D343" s="16">
        <v>2911.0</v>
      </c>
      <c r="E343" s="16">
        <v>211.0</v>
      </c>
      <c r="F343" s="16">
        <v>1.0</v>
      </c>
      <c r="G343" s="19">
        <f>VLOOKUP(B343,'Kings Ratings'!$A$2:$B$1000,2,false)</f>
        <v>9</v>
      </c>
      <c r="H343" s="13">
        <f t="shared" si="2"/>
        <v>7</v>
      </c>
      <c r="I343" s="7" t="str">
        <f>vlookup(A343,'202405 MM (Do Not Delete)'!$A$1:$G$1000,7,false)</f>
        <v/>
      </c>
      <c r="J343" s="22">
        <f t="shared" si="3"/>
        <v>15021</v>
      </c>
      <c r="L343" s="19" t="str">
        <f>IFERROR(__xludf.DUMMYFUNCTION("if(REGEXMATCH(vlookup(B343,'Kings Ratings'!$A$2:$C$1000,3,false),""Fishing""),""Yes"","""")"),"")</f>
        <v/>
      </c>
      <c r="M343" s="19" t="str">
        <f>IFERROR(__xludf.DUMMYFUNCTION("if(REGEXMATCH(vlookup(B343,'Kings Ratings'!$A$2:$C$1000,3,false),""Crafting""),""Yes"","""")"),"")</f>
        <v/>
      </c>
      <c r="N343" s="19" t="str">
        <f>IFERROR(__xludf.DUMMYFUNCTION("if(REGEXMATCH(vlookup(B343,'Kings Ratings'!$A$2:$C$1000,3,false),""Exploring""),""Yes"","""")"),"")</f>
        <v/>
      </c>
      <c r="O343" s="19" t="str">
        <f>IFERROR(__xludf.DUMMYFUNCTION("if(REGEXMATCH(vlookup(B343,'Kings Ratings'!$A$2:$C$1000,3,false),""Farming""),""Yes"","""")"),"")</f>
        <v/>
      </c>
      <c r="P343" s="19" t="str">
        <f>IFERROR(__xludf.DUMMYFUNCTION("if(REGEXMATCH(vlookup(B343,'Kings Ratings'!$A$2:$C$1000,3,false),""Cooking""),""Yes"","""")"),"Yes")</f>
        <v>Yes</v>
      </c>
      <c r="Q343" s="19" t="str">
        <f>IFERROR(__xludf.DUMMYFUNCTION("if(REGEXMATCH(vlookup(B343,'Kings Ratings'!$A$2:$C$1000,3,false),""Event""),""Yes"","""")"),"")</f>
        <v/>
      </c>
    </row>
    <row r="344">
      <c r="A344" s="13">
        <v>580.0</v>
      </c>
      <c r="B344" s="14" t="s">
        <v>391</v>
      </c>
      <c r="C344" s="18" t="str">
        <f t="shared" si="18"/>
        <v>((Gold Jelly))</v>
      </c>
      <c r="D344" s="16">
        <v>2734.0</v>
      </c>
      <c r="E344" s="16">
        <v>37.0</v>
      </c>
      <c r="F344" s="16">
        <v>2.0</v>
      </c>
      <c r="G344" s="19">
        <f>VLOOKUP(B344,'Kings Ratings'!$A$2:$B$1000,2,false)</f>
        <v>10</v>
      </c>
      <c r="H344" s="13">
        <f t="shared" si="2"/>
        <v>6</v>
      </c>
      <c r="I344" s="7" t="str">
        <f>vlookup(A344,'202405 MM (Do Not Delete)'!$A$1:$G$1000,7,false)</f>
        <v/>
      </c>
      <c r="J344" s="22">
        <f t="shared" si="3"/>
        <v>23104</v>
      </c>
      <c r="L344" s="19" t="str">
        <f>IFERROR(__xludf.DUMMYFUNCTION("if(REGEXMATCH(vlookup(B344,'Kings Ratings'!$A$2:$C$1000,3,false),""Fishing""),""Yes"","""")"),"Yes")</f>
        <v>Yes</v>
      </c>
      <c r="M344" s="19" t="str">
        <f>IFERROR(__xludf.DUMMYFUNCTION("if(REGEXMATCH(vlookup(B344,'Kings Ratings'!$A$2:$C$1000,3,false),""Crafting""),""Yes"","""")"),"")</f>
        <v/>
      </c>
      <c r="N344" s="19" t="str">
        <f>IFERROR(__xludf.DUMMYFUNCTION("if(REGEXMATCH(vlookup(B344,'Kings Ratings'!$A$2:$C$1000,3,false),""Exploring""),""Yes"","""")"),"")</f>
        <v/>
      </c>
      <c r="O344" s="19" t="str">
        <f>IFERROR(__xludf.DUMMYFUNCTION("if(REGEXMATCH(vlookup(B344,'Kings Ratings'!$A$2:$C$1000,3,false),""Farming""),""Yes"","""")"),"")</f>
        <v/>
      </c>
      <c r="P344" s="19" t="str">
        <f>IFERROR(__xludf.DUMMYFUNCTION("if(REGEXMATCH(vlookup(B344,'Kings Ratings'!$A$2:$C$1000,3,false),""Cooking""),""Yes"","""")"),"")</f>
        <v/>
      </c>
      <c r="Q344" s="19" t="str">
        <f>IFERROR(__xludf.DUMMYFUNCTION("if(REGEXMATCH(vlookup(B344,'Kings Ratings'!$A$2:$C$1000,3,false),""Event""),""Yes"","""")"),"")</f>
        <v/>
      </c>
    </row>
    <row r="345">
      <c r="A345" s="13">
        <v>817.0</v>
      </c>
      <c r="B345" s="14" t="s">
        <v>296</v>
      </c>
      <c r="C345" s="18" t="str">
        <f t="shared" si="18"/>
        <v>((Fancy Violin))</v>
      </c>
      <c r="D345" s="16">
        <v>2570.0</v>
      </c>
      <c r="E345" s="16">
        <v>43.0</v>
      </c>
      <c r="F345" s="16">
        <v>2.0</v>
      </c>
      <c r="G345" s="19">
        <f>VLOOKUP(B345,'Kings Ratings'!$A$2:$B$1000,2,false)</f>
        <v>10</v>
      </c>
      <c r="H345" s="13">
        <f t="shared" si="2"/>
        <v>6</v>
      </c>
      <c r="I345" s="7" t="str">
        <f>vlookup(A345,'202405 MM (Do Not Delete)'!$A$1:$G$1000,7,false)</f>
        <v/>
      </c>
      <c r="J345" s="22">
        <f t="shared" si="3"/>
        <v>23000</v>
      </c>
      <c r="L345" s="19" t="str">
        <f>IFERROR(__xludf.DUMMYFUNCTION("if(REGEXMATCH(vlookup(B345,'Kings Ratings'!$A$2:$C$1000,3,false),""Fishing""),""Yes"","""")"),"")</f>
        <v/>
      </c>
      <c r="M345" s="19" t="str">
        <f>IFERROR(__xludf.DUMMYFUNCTION("if(REGEXMATCH(vlookup(B345,'Kings Ratings'!$A$2:$C$1000,3,false),""Crafting""),""Yes"","""")"),"Yes")</f>
        <v>Yes</v>
      </c>
      <c r="N345" s="19" t="str">
        <f>IFERROR(__xludf.DUMMYFUNCTION("if(REGEXMATCH(vlookup(B345,'Kings Ratings'!$A$2:$C$1000,3,false),""Exploring""),""Yes"","""")"),"")</f>
        <v/>
      </c>
      <c r="O345" s="19" t="str">
        <f>IFERROR(__xludf.DUMMYFUNCTION("if(REGEXMATCH(vlookup(B345,'Kings Ratings'!$A$2:$C$1000,3,false),""Farming""),""Yes"","""")"),"")</f>
        <v/>
      </c>
      <c r="P345" s="19" t="str">
        <f>IFERROR(__xludf.DUMMYFUNCTION("if(REGEXMATCH(vlookup(B345,'Kings Ratings'!$A$2:$C$1000,3,false),""Cooking""),""Yes"","""")"),"")</f>
        <v/>
      </c>
      <c r="Q345" s="19" t="str">
        <f>IFERROR(__xludf.DUMMYFUNCTION("if(REGEXMATCH(vlookup(B345,'Kings Ratings'!$A$2:$C$1000,3,false),""Event""),""Yes"","""")"),"")</f>
        <v/>
      </c>
    </row>
    <row r="346">
      <c r="A346" s="16">
        <v>1330.0</v>
      </c>
      <c r="B346" s="14" t="s">
        <v>886</v>
      </c>
      <c r="D346" s="16">
        <v>2506.0</v>
      </c>
      <c r="E346" s="16">
        <v>605.0</v>
      </c>
      <c r="F346" s="16">
        <v>66.0</v>
      </c>
      <c r="G346" s="19">
        <f>VLOOKUP(B346,'Kings Ratings'!$A$2:$B$1000,2,false)</f>
        <v>9</v>
      </c>
      <c r="H346" s="13">
        <f t="shared" si="2"/>
        <v>4</v>
      </c>
      <c r="I346" s="7">
        <f>vlookup(A346,'202405 MM (Do Not Delete)'!$A$1:$G$1000,7,false)</f>
        <v>315</v>
      </c>
      <c r="J346" s="22">
        <f t="shared" si="3"/>
        <v>668556</v>
      </c>
      <c r="L346" s="19" t="str">
        <f>IFERROR(__xludf.DUMMYFUNCTION("if(REGEXMATCH(vlookup(B346,'Kings Ratings'!$A$2:$C$1000,3,false),""Fishing""),""Yes"","""")"),"")</f>
        <v/>
      </c>
      <c r="M346" s="19" t="str">
        <f>IFERROR(__xludf.DUMMYFUNCTION("if(REGEXMATCH(vlookup(B346,'Kings Ratings'!$A$2:$C$1000,3,false),""Crafting""),""Yes"","""")"),"Yes")</f>
        <v>Yes</v>
      </c>
      <c r="N346" s="19" t="str">
        <f>IFERROR(__xludf.DUMMYFUNCTION("if(REGEXMATCH(vlookup(B346,'Kings Ratings'!$A$2:$C$1000,3,false),""Exploring""),""Yes"","""")"),"")</f>
        <v/>
      </c>
      <c r="O346" s="19" t="str">
        <f>IFERROR(__xludf.DUMMYFUNCTION("if(REGEXMATCH(vlookup(B346,'Kings Ratings'!$A$2:$C$1000,3,false),""Farming""),""Yes"","""")"),"")</f>
        <v/>
      </c>
      <c r="P346" s="19" t="str">
        <f>IFERROR(__xludf.DUMMYFUNCTION("if(REGEXMATCH(vlookup(B346,'Kings Ratings'!$A$2:$C$1000,3,false),""Cooking""),""Yes"","""")"),"")</f>
        <v/>
      </c>
      <c r="Q346" s="19" t="str">
        <f>IFERROR(__xludf.DUMMYFUNCTION("if(REGEXMATCH(vlookup(B346,'Kings Ratings'!$A$2:$C$1000,3,false),""Event""),""Yes"","""")"),"")</f>
        <v/>
      </c>
    </row>
    <row r="347">
      <c r="A347" s="13">
        <v>461.0</v>
      </c>
      <c r="B347" s="14" t="s">
        <v>355</v>
      </c>
      <c r="C347" s="18" t="str">
        <f>CONCATENATE("((",B347,"))")</f>
        <v>((Goldfin))</v>
      </c>
      <c r="D347" s="16">
        <v>2498.0</v>
      </c>
      <c r="E347" s="16">
        <v>17.0</v>
      </c>
      <c r="F347" s="16">
        <v>0.0</v>
      </c>
      <c r="G347" s="19">
        <f>VLOOKUP(B347,'Kings Ratings'!$A$2:$B$1000,2,false)</f>
        <v>10</v>
      </c>
      <c r="H347" s="13">
        <f t="shared" si="2"/>
        <v>8</v>
      </c>
      <c r="I347" s="7" t="str">
        <f>vlookup(A347,'202405 MM (Do Not Delete)'!$A$1:$G$1000,7,false)</f>
        <v/>
      </c>
      <c r="J347" s="22">
        <f t="shared" si="3"/>
        <v>2668</v>
      </c>
      <c r="L347" s="19" t="str">
        <f>IFERROR(__xludf.DUMMYFUNCTION("if(REGEXMATCH(vlookup(B347,'Kings Ratings'!$A$2:$C$1000,3,false),""Fishing""),""Yes"","""")"),"Yes")</f>
        <v>Yes</v>
      </c>
      <c r="M347" s="19" t="str">
        <f>IFERROR(__xludf.DUMMYFUNCTION("if(REGEXMATCH(vlookup(B347,'Kings Ratings'!$A$2:$C$1000,3,false),""Crafting""),""Yes"","""")"),"")</f>
        <v/>
      </c>
      <c r="N347" s="19" t="str">
        <f>IFERROR(__xludf.DUMMYFUNCTION("if(REGEXMATCH(vlookup(B347,'Kings Ratings'!$A$2:$C$1000,3,false),""Exploring""),""Yes"","""")"),"")</f>
        <v/>
      </c>
      <c r="O347" s="19" t="str">
        <f>IFERROR(__xludf.DUMMYFUNCTION("if(REGEXMATCH(vlookup(B347,'Kings Ratings'!$A$2:$C$1000,3,false),""Farming""),""Yes"","""")"),"")</f>
        <v/>
      </c>
      <c r="P347" s="19" t="str">
        <f>IFERROR(__xludf.DUMMYFUNCTION("if(REGEXMATCH(vlookup(B347,'Kings Ratings'!$A$2:$C$1000,3,false),""Cooking""),""Yes"","""")"),"")</f>
        <v/>
      </c>
      <c r="Q347" s="19" t="str">
        <f>IFERROR(__xludf.DUMMYFUNCTION("if(REGEXMATCH(vlookup(B347,'Kings Ratings'!$A$2:$C$1000,3,false),""Event""),""Yes"","""")"),"")</f>
        <v/>
      </c>
    </row>
    <row r="348">
      <c r="A348" s="16">
        <v>1137.0</v>
      </c>
      <c r="B348" s="14" t="s">
        <v>655</v>
      </c>
      <c r="D348" s="16">
        <v>2473.0</v>
      </c>
      <c r="E348" s="16">
        <v>28.0</v>
      </c>
      <c r="F348" s="16">
        <v>1.0</v>
      </c>
      <c r="G348" s="19">
        <f>VLOOKUP(B348,'Kings Ratings'!$A$2:$B$1000,2,false)</f>
        <v>7</v>
      </c>
      <c r="H348" s="13">
        <f t="shared" si="2"/>
        <v>7</v>
      </c>
      <c r="I348" s="7" t="str">
        <f>vlookup(A348,'202405 MM (Do Not Delete)'!$A$1:$G$1000,7,false)</f>
        <v/>
      </c>
      <c r="J348" s="22">
        <f t="shared" si="3"/>
        <v>12753</v>
      </c>
      <c r="L348" s="19" t="str">
        <f>IFERROR(__xludf.DUMMYFUNCTION("if(REGEXMATCH(vlookup(B348,'Kings Ratings'!$A$2:$C$1000,3,false),""Fishing""),""Yes"","""")"),"")</f>
        <v/>
      </c>
      <c r="M348" s="19" t="str">
        <f>IFERROR(__xludf.DUMMYFUNCTION("if(REGEXMATCH(vlookup(B348,'Kings Ratings'!$A$2:$C$1000,3,false),""Crafting""),""Yes"","""")"),"Yes")</f>
        <v>Yes</v>
      </c>
      <c r="N348" s="19" t="str">
        <f>IFERROR(__xludf.DUMMYFUNCTION("if(REGEXMATCH(vlookup(B348,'Kings Ratings'!$A$2:$C$1000,3,false),""Exploring""),""Yes"","""")"),"")</f>
        <v/>
      </c>
      <c r="O348" s="19" t="str">
        <f>IFERROR(__xludf.DUMMYFUNCTION("if(REGEXMATCH(vlookup(B348,'Kings Ratings'!$A$2:$C$1000,3,false),""Farming""),""Yes"","""")"),"")</f>
        <v/>
      </c>
      <c r="P348" s="19" t="str">
        <f>IFERROR(__xludf.DUMMYFUNCTION("if(REGEXMATCH(vlookup(B348,'Kings Ratings'!$A$2:$C$1000,3,false),""Cooking""),""Yes"","""")"),"")</f>
        <v/>
      </c>
      <c r="Q348" s="19" t="str">
        <f>IFERROR(__xludf.DUMMYFUNCTION("if(REGEXMATCH(vlookup(B348,'Kings Ratings'!$A$2:$C$1000,3,false),""Event""),""Yes"","""")"),"")</f>
        <v/>
      </c>
    </row>
    <row r="349">
      <c r="A349" s="13">
        <v>634.0</v>
      </c>
      <c r="B349" s="14" t="s">
        <v>562</v>
      </c>
      <c r="C349" s="18" t="str">
        <f t="shared" ref="C349:C352" si="19">CONCATENATE("((",B349,"))")</f>
        <v>((Mushroom Stew))</v>
      </c>
      <c r="D349" s="16">
        <v>2457.0</v>
      </c>
      <c r="E349" s="16">
        <v>155.0</v>
      </c>
      <c r="F349" s="16">
        <v>3.0</v>
      </c>
      <c r="G349" s="19">
        <f>VLOOKUP(B349,'Kings Ratings'!$A$2:$B$1000,2,false)</f>
        <v>10</v>
      </c>
      <c r="H349" s="13">
        <f t="shared" si="2"/>
        <v>6</v>
      </c>
      <c r="I349" s="7" t="str">
        <f>vlookup(A349,'202405 MM (Do Not Delete)'!$A$1:$G$1000,7,false)</f>
        <v/>
      </c>
      <c r="J349" s="22">
        <f t="shared" si="3"/>
        <v>34007</v>
      </c>
      <c r="L349" s="19" t="str">
        <f>IFERROR(__xludf.DUMMYFUNCTION("if(REGEXMATCH(vlookup(B349,'Kings Ratings'!$A$2:$C$1000,3,false),""Fishing""),""Yes"","""")"),"")</f>
        <v/>
      </c>
      <c r="M349" s="19" t="str">
        <f>IFERROR(__xludf.DUMMYFUNCTION("if(REGEXMATCH(vlookup(B349,'Kings Ratings'!$A$2:$C$1000,3,false),""Crafting""),""Yes"","""")"),"")</f>
        <v/>
      </c>
      <c r="N349" s="19" t="str">
        <f>IFERROR(__xludf.DUMMYFUNCTION("if(REGEXMATCH(vlookup(B349,'Kings Ratings'!$A$2:$C$1000,3,false),""Exploring""),""Yes"","""")"),"")</f>
        <v/>
      </c>
      <c r="O349" s="19" t="str">
        <f>IFERROR(__xludf.DUMMYFUNCTION("if(REGEXMATCH(vlookup(B349,'Kings Ratings'!$A$2:$C$1000,3,false),""Farming""),""Yes"","""")"),"")</f>
        <v/>
      </c>
      <c r="P349" s="19" t="str">
        <f>IFERROR(__xludf.DUMMYFUNCTION("if(REGEXMATCH(vlookup(B349,'Kings Ratings'!$A$2:$C$1000,3,false),""Cooking""),""Yes"","""")"),"Yes")</f>
        <v>Yes</v>
      </c>
      <c r="Q349" s="19" t="str">
        <f>IFERROR(__xludf.DUMMYFUNCTION("if(REGEXMATCH(vlookup(B349,'Kings Ratings'!$A$2:$C$1000,3,false),""Event""),""Yes"","""")"),"")</f>
        <v/>
      </c>
    </row>
    <row r="350">
      <c r="A350" s="13">
        <v>956.0</v>
      </c>
      <c r="B350" s="14" t="s">
        <v>529</v>
      </c>
      <c r="C350" s="18" t="str">
        <f t="shared" si="19"/>
        <v>((Frozen Skull))</v>
      </c>
      <c r="D350" s="16">
        <v>2351.0</v>
      </c>
      <c r="E350" s="16">
        <v>103.0</v>
      </c>
      <c r="F350" s="16">
        <v>0.0</v>
      </c>
      <c r="G350" s="19">
        <f>VLOOKUP(B350,'Kings Ratings'!$A$2:$B$1000,2,false)</f>
        <v>11</v>
      </c>
      <c r="H350" s="13">
        <f t="shared" si="2"/>
        <v>13</v>
      </c>
      <c r="I350" s="7" t="str">
        <f>vlookup(A350,'202405 MM (Do Not Delete)'!$A$1:$G$1000,7,false)</f>
        <v/>
      </c>
      <c r="J350" s="22">
        <f t="shared" si="3"/>
        <v>3381</v>
      </c>
      <c r="L350" s="19" t="str">
        <f>IFERROR(__xludf.DUMMYFUNCTION("if(REGEXMATCH(vlookup(B350,'Kings Ratings'!$A$2:$C$1000,3,false),""Fishing""),""Yes"","""")"),"")</f>
        <v/>
      </c>
      <c r="M350" s="19" t="str">
        <f>IFERROR(__xludf.DUMMYFUNCTION("if(REGEXMATCH(vlookup(B350,'Kings Ratings'!$A$2:$C$1000,3,false),""Crafting""),""Yes"","""")"),"")</f>
        <v/>
      </c>
      <c r="N350" s="19" t="str">
        <f>IFERROR(__xludf.DUMMYFUNCTION("if(REGEXMATCH(vlookup(B350,'Kings Ratings'!$A$2:$C$1000,3,false),""Exploring""),""Yes"","""")"),"")</f>
        <v/>
      </c>
      <c r="O350" s="19" t="str">
        <f>IFERROR(__xludf.DUMMYFUNCTION("if(REGEXMATCH(vlookup(B350,'Kings Ratings'!$A$2:$C$1000,3,false),""Farming""),""Yes"","""")"),"")</f>
        <v/>
      </c>
      <c r="P350" s="19" t="str">
        <f>IFERROR(__xludf.DUMMYFUNCTION("if(REGEXMATCH(vlookup(B350,'Kings Ratings'!$A$2:$C$1000,3,false),""Cooking""),""Yes"","""")"),"")</f>
        <v/>
      </c>
      <c r="Q350" s="19" t="str">
        <f>IFERROR(__xludf.DUMMYFUNCTION("if(REGEXMATCH(vlookup(B350,'Kings Ratings'!$A$2:$C$1000,3,false),""Event""),""Yes"","""")"),"Yes")</f>
        <v>Yes</v>
      </c>
    </row>
    <row r="351">
      <c r="A351" s="13">
        <v>565.0</v>
      </c>
      <c r="B351" s="14" t="s">
        <v>334</v>
      </c>
      <c r="C351" s="18" t="str">
        <f t="shared" si="19"/>
        <v>((Hot Potato))</v>
      </c>
      <c r="D351" s="16">
        <v>2316.0</v>
      </c>
      <c r="E351" s="16">
        <v>12.0</v>
      </c>
      <c r="F351" s="16">
        <v>0.0</v>
      </c>
      <c r="G351" s="19">
        <f>VLOOKUP(B351,'Kings Ratings'!$A$2:$B$1000,2,false)</f>
        <v>11</v>
      </c>
      <c r="H351" s="13">
        <f t="shared" si="2"/>
        <v>13</v>
      </c>
      <c r="I351" s="7" t="str">
        <f>vlookup(A351,'202405 MM (Do Not Delete)'!$A$1:$G$1000,7,false)</f>
        <v/>
      </c>
      <c r="J351" s="22">
        <f t="shared" si="3"/>
        <v>2436</v>
      </c>
      <c r="L351" s="19" t="str">
        <f>IFERROR(__xludf.DUMMYFUNCTION("if(REGEXMATCH(vlookup(B351,'Kings Ratings'!$A$2:$C$1000,3,false),""Fishing""),""Yes"","""")"),"")</f>
        <v/>
      </c>
      <c r="M351" s="19" t="str">
        <f>IFERROR(__xludf.DUMMYFUNCTION("if(REGEXMATCH(vlookup(B351,'Kings Ratings'!$A$2:$C$1000,3,false),""Crafting""),""Yes"","""")"),"")</f>
        <v/>
      </c>
      <c r="N351" s="19" t="str">
        <f>IFERROR(__xludf.DUMMYFUNCTION("if(REGEXMATCH(vlookup(B351,'Kings Ratings'!$A$2:$C$1000,3,false),""Exploring""),""Yes"","""")"),"")</f>
        <v/>
      </c>
      <c r="O351" s="19" t="str">
        <f>IFERROR(__xludf.DUMMYFUNCTION("if(REGEXMATCH(vlookup(B351,'Kings Ratings'!$A$2:$C$1000,3,false),""Farming""),""Yes"","""")"),"Yes")</f>
        <v>Yes</v>
      </c>
      <c r="P351" s="19" t="str">
        <f>IFERROR(__xludf.DUMMYFUNCTION("if(REGEXMATCH(vlookup(B351,'Kings Ratings'!$A$2:$C$1000,3,false),""Cooking""),""Yes"","""")"),"")</f>
        <v/>
      </c>
      <c r="Q351" s="19" t="str">
        <f>IFERROR(__xludf.DUMMYFUNCTION("if(REGEXMATCH(vlookup(B351,'Kings Ratings'!$A$2:$C$1000,3,false),""Event""),""Yes"","""")"),"Yes")</f>
        <v>Yes</v>
      </c>
    </row>
    <row r="352">
      <c r="A352" s="13">
        <v>462.0</v>
      </c>
      <c r="B352" s="14" t="s">
        <v>365</v>
      </c>
      <c r="C352" s="18" t="str">
        <f t="shared" si="19"/>
        <v>((Gold Flier))</v>
      </c>
      <c r="D352" s="16">
        <v>2304.0</v>
      </c>
      <c r="E352" s="16">
        <v>18.0</v>
      </c>
      <c r="F352" s="16">
        <v>0.0</v>
      </c>
      <c r="G352" s="19">
        <f>VLOOKUP(B352,'Kings Ratings'!$A$2:$B$1000,2,false)</f>
        <v>10</v>
      </c>
      <c r="H352" s="13">
        <f t="shared" si="2"/>
        <v>8</v>
      </c>
      <c r="I352" s="7" t="str">
        <f>vlookup(A352,'202405 MM (Do Not Delete)'!$A$1:$G$1000,7,false)</f>
        <v/>
      </c>
      <c r="J352" s="22">
        <f t="shared" si="3"/>
        <v>2484</v>
      </c>
      <c r="L352" s="19" t="str">
        <f>IFERROR(__xludf.DUMMYFUNCTION("if(REGEXMATCH(vlookup(B352,'Kings Ratings'!$A$2:$C$1000,3,false),""Fishing""),""Yes"","""")"),"Yes")</f>
        <v>Yes</v>
      </c>
      <c r="M352" s="19" t="str">
        <f>IFERROR(__xludf.DUMMYFUNCTION("if(REGEXMATCH(vlookup(B352,'Kings Ratings'!$A$2:$C$1000,3,false),""Crafting""),""Yes"","""")"),"")</f>
        <v/>
      </c>
      <c r="N352" s="19" t="str">
        <f>IFERROR(__xludf.DUMMYFUNCTION("if(REGEXMATCH(vlookup(B352,'Kings Ratings'!$A$2:$C$1000,3,false),""Exploring""),""Yes"","""")"),"")</f>
        <v/>
      </c>
      <c r="O352" s="19" t="str">
        <f>IFERROR(__xludf.DUMMYFUNCTION("if(REGEXMATCH(vlookup(B352,'Kings Ratings'!$A$2:$C$1000,3,false),""Farming""),""Yes"","""")"),"")</f>
        <v/>
      </c>
      <c r="P352" s="19" t="str">
        <f>IFERROR(__xludf.DUMMYFUNCTION("if(REGEXMATCH(vlookup(B352,'Kings Ratings'!$A$2:$C$1000,3,false),""Cooking""),""Yes"","""")"),"")</f>
        <v/>
      </c>
      <c r="Q352" s="19" t="str">
        <f>IFERROR(__xludf.DUMMYFUNCTION("if(REGEXMATCH(vlookup(B352,'Kings Ratings'!$A$2:$C$1000,3,false),""Event""),""Yes"","""")"),"")</f>
        <v/>
      </c>
    </row>
    <row r="353">
      <c r="A353" s="16">
        <v>1298.0</v>
      </c>
      <c r="B353" s="14" t="s">
        <v>471</v>
      </c>
      <c r="D353" s="16">
        <v>2237.0</v>
      </c>
      <c r="E353" s="16">
        <v>72.0</v>
      </c>
      <c r="F353" s="16">
        <v>0.0</v>
      </c>
      <c r="G353" s="19">
        <f>VLOOKUP(B353,'Kings Ratings'!$A$2:$B$1000,2,false)</f>
        <v>10</v>
      </c>
      <c r="H353" s="13">
        <f t="shared" si="2"/>
        <v>8</v>
      </c>
      <c r="I353" s="7" t="str">
        <f>vlookup(A353,'202405 MM (Do Not Delete)'!$A$1:$G$1000,7,false)</f>
        <v/>
      </c>
      <c r="J353" s="22">
        <f t="shared" si="3"/>
        <v>2957</v>
      </c>
      <c r="L353" s="19" t="str">
        <f>IFERROR(__xludf.DUMMYFUNCTION("if(REGEXMATCH(vlookup(B353,'Kings Ratings'!$A$2:$C$1000,3,false),""Fishing""),""Yes"","""")"),"")</f>
        <v/>
      </c>
      <c r="M353" s="19" t="str">
        <f>IFERROR(__xludf.DUMMYFUNCTION("if(REGEXMATCH(vlookup(B353,'Kings Ratings'!$A$2:$C$1000,3,false),""Crafting""),""Yes"","""")"),"")</f>
        <v/>
      </c>
      <c r="N353" s="19" t="str">
        <f>IFERROR(__xludf.DUMMYFUNCTION("if(REGEXMATCH(vlookup(B353,'Kings Ratings'!$A$2:$C$1000,3,false),""Exploring""),""Yes"","""")"),"")</f>
        <v/>
      </c>
      <c r="O353" s="19" t="str">
        <f>IFERROR(__xludf.DUMMYFUNCTION("if(REGEXMATCH(vlookup(B353,'Kings Ratings'!$A$2:$C$1000,3,false),""Farming""),""Yes"","""")"),"")</f>
        <v/>
      </c>
      <c r="P353" s="19" t="str">
        <f>IFERROR(__xludf.DUMMYFUNCTION("if(REGEXMATCH(vlookup(B353,'Kings Ratings'!$A$2:$C$1000,3,false),""Cooking""),""Yes"","""")"),"")</f>
        <v/>
      </c>
      <c r="Q353" s="19" t="str">
        <f>IFERROR(__xludf.DUMMYFUNCTION("if(REGEXMATCH(vlookup(B353,'Kings Ratings'!$A$2:$C$1000,3,false),""Event""),""Yes"","""")"),"")</f>
        <v/>
      </c>
    </row>
    <row r="354">
      <c r="A354" s="13">
        <v>644.0</v>
      </c>
      <c r="B354" s="14" t="s">
        <v>490</v>
      </c>
      <c r="C354" s="18" t="str">
        <f>CONCATENATE("((",B354,"))")</f>
        <v>((Quandary Chowder))</v>
      </c>
      <c r="D354" s="16">
        <v>2189.0</v>
      </c>
      <c r="E354" s="16">
        <v>85.0</v>
      </c>
      <c r="F354" s="16">
        <v>0.0</v>
      </c>
      <c r="G354" s="19">
        <f>VLOOKUP(B354,'Kings Ratings'!$A$2:$B$1000,2,false)</f>
        <v>10</v>
      </c>
      <c r="H354" s="13">
        <f t="shared" si="2"/>
        <v>8</v>
      </c>
      <c r="I354" s="7" t="str">
        <f>vlookup(A354,'202405 MM (Do Not Delete)'!$A$1:$G$1000,7,false)</f>
        <v/>
      </c>
      <c r="J354" s="22">
        <f t="shared" si="3"/>
        <v>3039</v>
      </c>
      <c r="L354" s="19" t="str">
        <f>IFERROR(__xludf.DUMMYFUNCTION("if(REGEXMATCH(vlookup(B354,'Kings Ratings'!$A$2:$C$1000,3,false),""Fishing""),""Yes"","""")"),"")</f>
        <v/>
      </c>
      <c r="M354" s="19" t="str">
        <f>IFERROR(__xludf.DUMMYFUNCTION("if(REGEXMATCH(vlookup(B354,'Kings Ratings'!$A$2:$C$1000,3,false),""Crafting""),""Yes"","""")"),"")</f>
        <v/>
      </c>
      <c r="N354" s="19" t="str">
        <f>IFERROR(__xludf.DUMMYFUNCTION("if(REGEXMATCH(vlookup(B354,'Kings Ratings'!$A$2:$C$1000,3,false),""Exploring""),""Yes"","""")"),"")</f>
        <v/>
      </c>
      <c r="O354" s="19" t="str">
        <f>IFERROR(__xludf.DUMMYFUNCTION("if(REGEXMATCH(vlookup(B354,'Kings Ratings'!$A$2:$C$1000,3,false),""Farming""),""Yes"","""")"),"")</f>
        <v/>
      </c>
      <c r="P354" s="19" t="str">
        <f>IFERROR(__xludf.DUMMYFUNCTION("if(REGEXMATCH(vlookup(B354,'Kings Ratings'!$A$2:$C$1000,3,false),""Cooking""),""Yes"","""")"),"Yes")</f>
        <v>Yes</v>
      </c>
      <c r="Q354" s="19" t="str">
        <f>IFERROR(__xludf.DUMMYFUNCTION("if(REGEXMATCH(vlookup(B354,'Kings Ratings'!$A$2:$C$1000,3,false),""Event""),""Yes"","""")"),"")</f>
        <v/>
      </c>
    </row>
    <row r="355">
      <c r="A355" s="16">
        <v>1134.0</v>
      </c>
      <c r="B355" s="14" t="s">
        <v>122</v>
      </c>
      <c r="D355" s="16">
        <v>2123.0</v>
      </c>
      <c r="E355" s="16">
        <v>0.0</v>
      </c>
      <c r="F355" s="16">
        <v>0.0</v>
      </c>
      <c r="G355" s="19">
        <f>VLOOKUP(B355,'Kings Ratings'!$A$2:$B$1000,2,false)</f>
        <v>10</v>
      </c>
      <c r="H355" s="13">
        <f t="shared" si="2"/>
        <v>8</v>
      </c>
      <c r="I355" s="7" t="str">
        <f>vlookup(A355,'202405 MM (Do Not Delete)'!$A$1:$G$1000,7,false)</f>
        <v/>
      </c>
      <c r="J355" s="22">
        <f t="shared" si="3"/>
        <v>2123</v>
      </c>
      <c r="L355" s="19" t="str">
        <f>IFERROR(__xludf.DUMMYFUNCTION("if(REGEXMATCH(vlookup(B355,'Kings Ratings'!$A$2:$C$1000,3,false),""Fishing""),""Yes"","""")"),"")</f>
        <v/>
      </c>
      <c r="M355" s="19" t="str">
        <f>IFERROR(__xludf.DUMMYFUNCTION("if(REGEXMATCH(vlookup(B355,'Kings Ratings'!$A$2:$C$1000,3,false),""Crafting""),""Yes"","""")"),"")</f>
        <v/>
      </c>
      <c r="N355" s="19" t="str">
        <f>IFERROR(__xludf.DUMMYFUNCTION("if(REGEXMATCH(vlookup(B355,'Kings Ratings'!$A$2:$C$1000,3,false),""Exploring""),""Yes"","""")"),"")</f>
        <v/>
      </c>
      <c r="O355" s="19" t="str">
        <f>IFERROR(__xludf.DUMMYFUNCTION("if(REGEXMATCH(vlookup(B355,'Kings Ratings'!$A$2:$C$1000,3,false),""Farming""),""Yes"","""")"),"")</f>
        <v/>
      </c>
      <c r="P355" s="19" t="str">
        <f>IFERROR(__xludf.DUMMYFUNCTION("if(REGEXMATCH(vlookup(B355,'Kings Ratings'!$A$2:$C$1000,3,false),""Cooking""),""Yes"","""")"),"")</f>
        <v/>
      </c>
      <c r="Q355" s="19" t="str">
        <f>IFERROR(__xludf.DUMMYFUNCTION("if(REGEXMATCH(vlookup(B355,'Kings Ratings'!$A$2:$C$1000,3,false),""Event""),""Yes"","""")"),"")</f>
        <v/>
      </c>
    </row>
    <row r="356">
      <c r="A356" s="16">
        <v>1240.0</v>
      </c>
      <c r="B356" s="14" t="s">
        <v>294</v>
      </c>
      <c r="D356" s="16">
        <v>2118.0</v>
      </c>
      <c r="E356" s="16">
        <v>7.0</v>
      </c>
      <c r="F356" s="16">
        <v>0.0</v>
      </c>
      <c r="G356" s="19">
        <f>VLOOKUP(B356,'Kings Ratings'!$A$2:$B$1000,2,false)</f>
        <v>11</v>
      </c>
      <c r="H356" s="13">
        <f t="shared" si="2"/>
        <v>13</v>
      </c>
      <c r="I356" s="7" t="str">
        <f>vlookup(A356,'202405 MM (Do Not Delete)'!$A$1:$G$1000,7,false)</f>
        <v/>
      </c>
      <c r="J356" s="22">
        <f t="shared" si="3"/>
        <v>2188</v>
      </c>
      <c r="L356" s="19" t="str">
        <f>IFERROR(__xludf.DUMMYFUNCTION("if(REGEXMATCH(vlookup(B356,'Kings Ratings'!$A$2:$C$1000,3,false),""Fishing""),""Yes"","""")"),"")</f>
        <v/>
      </c>
      <c r="M356" s="19" t="str">
        <f>IFERROR(__xludf.DUMMYFUNCTION("if(REGEXMATCH(vlookup(B356,'Kings Ratings'!$A$2:$C$1000,3,false),""Crafting""),""Yes"","""")"),"")</f>
        <v/>
      </c>
      <c r="N356" s="19" t="str">
        <f>IFERROR(__xludf.DUMMYFUNCTION("if(REGEXMATCH(vlookup(B356,'Kings Ratings'!$A$2:$C$1000,3,false),""Exploring""),""Yes"","""")"),"Yes")</f>
        <v>Yes</v>
      </c>
      <c r="O356" s="19" t="str">
        <f>IFERROR(__xludf.DUMMYFUNCTION("if(REGEXMATCH(vlookup(B356,'Kings Ratings'!$A$2:$C$1000,3,false),""Farming""),""Yes"","""")"),"")</f>
        <v/>
      </c>
      <c r="P356" s="19" t="str">
        <f>IFERROR(__xludf.DUMMYFUNCTION("if(REGEXMATCH(vlookup(B356,'Kings Ratings'!$A$2:$C$1000,3,false),""Cooking""),""Yes"","""")"),"")</f>
        <v/>
      </c>
      <c r="Q356" s="19" t="str">
        <f>IFERROR(__xludf.DUMMYFUNCTION("if(REGEXMATCH(vlookup(B356,'Kings Ratings'!$A$2:$C$1000,3,false),""Event""),""Yes"","""")"),"")</f>
        <v/>
      </c>
    </row>
    <row r="357">
      <c r="A357" s="16">
        <v>1131.0</v>
      </c>
      <c r="B357" s="14" t="s">
        <v>858</v>
      </c>
      <c r="D357" s="16">
        <v>2074.0</v>
      </c>
      <c r="E357" s="16">
        <v>237.0</v>
      </c>
      <c r="F357" s="16">
        <v>10.0</v>
      </c>
      <c r="G357" s="19">
        <f>VLOOKUP(B357,'Kings Ratings'!$A$2:$B$1000,2,false)</f>
        <v>7</v>
      </c>
      <c r="H357" s="13">
        <f t="shared" si="2"/>
        <v>5</v>
      </c>
      <c r="I357" s="7" t="str">
        <f>vlookup(A357,'202405 MM (Do Not Delete)'!$A$1:$G$1000,7,false)</f>
        <v/>
      </c>
      <c r="J357" s="22">
        <f t="shared" si="3"/>
        <v>104444</v>
      </c>
      <c r="L357" s="19" t="str">
        <f>IFERROR(__xludf.DUMMYFUNCTION("if(REGEXMATCH(vlookup(B357,'Kings Ratings'!$A$2:$C$1000,3,false),""Fishing""),""Yes"","""")"),"")</f>
        <v/>
      </c>
      <c r="M357" s="19" t="str">
        <f>IFERROR(__xludf.DUMMYFUNCTION("if(REGEXMATCH(vlookup(B357,'Kings Ratings'!$A$2:$C$1000,3,false),""Crafting""),""Yes"","""")"),"Yes")</f>
        <v>Yes</v>
      </c>
      <c r="N357" s="19" t="str">
        <f>IFERROR(__xludf.DUMMYFUNCTION("if(REGEXMATCH(vlookup(B357,'Kings Ratings'!$A$2:$C$1000,3,false),""Exploring""),""Yes"","""")"),"")</f>
        <v/>
      </c>
      <c r="O357" s="19" t="str">
        <f>IFERROR(__xludf.DUMMYFUNCTION("if(REGEXMATCH(vlookup(B357,'Kings Ratings'!$A$2:$C$1000,3,false),""Farming""),""Yes"","""")"),"")</f>
        <v/>
      </c>
      <c r="P357" s="19" t="str">
        <f>IFERROR(__xludf.DUMMYFUNCTION("if(REGEXMATCH(vlookup(B357,'Kings Ratings'!$A$2:$C$1000,3,false),""Cooking""),""Yes"","""")"),"")</f>
        <v/>
      </c>
      <c r="Q357" s="19" t="str">
        <f>IFERROR(__xludf.DUMMYFUNCTION("if(REGEXMATCH(vlookup(B357,'Kings Ratings'!$A$2:$C$1000,3,false),""Event""),""Yes"","""")"),"")</f>
        <v/>
      </c>
    </row>
    <row r="358">
      <c r="A358" s="13">
        <v>1095.0</v>
      </c>
      <c r="B358" s="14" t="s">
        <v>467</v>
      </c>
      <c r="D358" s="16">
        <v>2024.0</v>
      </c>
      <c r="E358" s="16">
        <v>65.0</v>
      </c>
      <c r="F358" s="16">
        <v>0.0</v>
      </c>
      <c r="G358" s="19">
        <f>VLOOKUP(B358,'Kings Ratings'!$A$2:$B$1000,2,false)</f>
        <v>10</v>
      </c>
      <c r="H358" s="13">
        <f t="shared" si="2"/>
        <v>8</v>
      </c>
      <c r="I358" s="7" t="str">
        <f>vlookup(A358,'202405 MM (Do Not Delete)'!$A$1:$G$1000,7,false)</f>
        <v/>
      </c>
      <c r="J358" s="22">
        <f t="shared" si="3"/>
        <v>2674</v>
      </c>
      <c r="L358" s="19" t="str">
        <f>IFERROR(__xludf.DUMMYFUNCTION("if(REGEXMATCH(vlookup(B358,'Kings Ratings'!$A$2:$C$1000,3,false),""Fishing""),""Yes"","""")"),"")</f>
        <v/>
      </c>
      <c r="M358" s="19" t="str">
        <f>IFERROR(__xludf.DUMMYFUNCTION("if(REGEXMATCH(vlookup(B358,'Kings Ratings'!$A$2:$C$1000,3,false),""Crafting""),""Yes"","""")"),"Yes")</f>
        <v>Yes</v>
      </c>
      <c r="N358" s="19" t="str">
        <f>IFERROR(__xludf.DUMMYFUNCTION("if(REGEXMATCH(vlookup(B358,'Kings Ratings'!$A$2:$C$1000,3,false),""Exploring""),""Yes"","""")"),"")</f>
        <v/>
      </c>
      <c r="O358" s="19" t="str">
        <f>IFERROR(__xludf.DUMMYFUNCTION("if(REGEXMATCH(vlookup(B358,'Kings Ratings'!$A$2:$C$1000,3,false),""Farming""),""Yes"","""")"),"")</f>
        <v/>
      </c>
      <c r="P358" s="19" t="str">
        <f>IFERROR(__xludf.DUMMYFUNCTION("if(REGEXMATCH(vlookup(B358,'Kings Ratings'!$A$2:$C$1000,3,false),""Cooking""),""Yes"","""")"),"")</f>
        <v/>
      </c>
      <c r="Q358" s="19" t="str">
        <f>IFERROR(__xludf.DUMMYFUNCTION("if(REGEXMATCH(vlookup(B358,'Kings Ratings'!$A$2:$C$1000,3,false),""Event""),""Yes"","""")"),"")</f>
        <v/>
      </c>
    </row>
    <row r="359">
      <c r="A359" s="16">
        <v>1304.0</v>
      </c>
      <c r="B359" s="14" t="s">
        <v>883</v>
      </c>
      <c r="D359" s="16">
        <v>2021.0</v>
      </c>
      <c r="E359" s="16">
        <v>415.0</v>
      </c>
      <c r="F359" s="16">
        <v>26.0</v>
      </c>
      <c r="G359" s="19">
        <f>VLOOKUP(B359,'Kings Ratings'!$A$2:$B$1000,2,false)</f>
        <v>10</v>
      </c>
      <c r="H359" s="13">
        <f t="shared" si="2"/>
        <v>4</v>
      </c>
      <c r="I359" s="7" t="str">
        <f>vlookup(A359,'202405 MM (Do Not Delete)'!$A$1:$G$1000,7,false)</f>
        <v/>
      </c>
      <c r="J359" s="22">
        <f t="shared" si="3"/>
        <v>266171</v>
      </c>
      <c r="L359" s="19" t="str">
        <f>IFERROR(__xludf.DUMMYFUNCTION("if(REGEXMATCH(vlookup(B359,'Kings Ratings'!$A$2:$C$1000,3,false),""Fishing""),""Yes"","""")"),"")</f>
        <v/>
      </c>
      <c r="M359" s="19" t="str">
        <f>IFERROR(__xludf.DUMMYFUNCTION("if(REGEXMATCH(vlookup(B359,'Kings Ratings'!$A$2:$C$1000,3,false),""Crafting""),""Yes"","""")"),"")</f>
        <v/>
      </c>
      <c r="N359" s="19" t="str">
        <f>IFERROR(__xludf.DUMMYFUNCTION("if(REGEXMATCH(vlookup(B359,'Kings Ratings'!$A$2:$C$1000,3,false),""Exploring""),""Yes"","""")"),"")</f>
        <v/>
      </c>
      <c r="O359" s="19" t="str">
        <f>IFERROR(__xludf.DUMMYFUNCTION("if(REGEXMATCH(vlookup(B359,'Kings Ratings'!$A$2:$C$1000,3,false),""Farming""),""Yes"","""")"),"")</f>
        <v/>
      </c>
      <c r="P359" s="19" t="str">
        <f>IFERROR(__xludf.DUMMYFUNCTION("if(REGEXMATCH(vlookup(B359,'Kings Ratings'!$A$2:$C$1000,3,false),""Cooking""),""Yes"","""")"),"Yes")</f>
        <v>Yes</v>
      </c>
      <c r="Q359" s="19" t="str">
        <f>IFERROR(__xludf.DUMMYFUNCTION("if(REGEXMATCH(vlookup(B359,'Kings Ratings'!$A$2:$C$1000,3,false),""Event""),""Yes"","""")"),"")</f>
        <v/>
      </c>
    </row>
    <row r="360">
      <c r="A360" s="16">
        <v>1367.0</v>
      </c>
      <c r="B360" s="14" t="s">
        <v>893</v>
      </c>
      <c r="D360" s="16">
        <v>1775.0</v>
      </c>
      <c r="E360" s="16">
        <v>1690.0</v>
      </c>
      <c r="F360" s="16">
        <v>1403.0</v>
      </c>
      <c r="G360" s="19">
        <f>VLOOKUP(B360,'Kings Ratings'!$A$2:$B$1000,2,false)</f>
        <v>4</v>
      </c>
      <c r="H360" s="13">
        <f t="shared" si="2"/>
        <v>2</v>
      </c>
      <c r="I360" s="7">
        <f>vlookup(A360,'202405 MM (Do Not Delete)'!$A$1:$G$1000,7,false)</f>
        <v>302</v>
      </c>
      <c r="J360" s="22">
        <f t="shared" si="3"/>
        <v>14048675</v>
      </c>
      <c r="L360" s="19" t="str">
        <f>IFERROR(__xludf.DUMMYFUNCTION("if(REGEXMATCH(vlookup(B360,'Kings Ratings'!$A$2:$C$1000,3,false),""Fishing""),""Yes"","""")"),"Yes")</f>
        <v>Yes</v>
      </c>
      <c r="M360" s="19" t="str">
        <f>IFERROR(__xludf.DUMMYFUNCTION("if(REGEXMATCH(vlookup(B360,'Kings Ratings'!$A$2:$C$1000,3,false),""Crafting""),""Yes"","""")"),"")</f>
        <v/>
      </c>
      <c r="N360" s="19" t="str">
        <f>IFERROR(__xludf.DUMMYFUNCTION("if(REGEXMATCH(vlookup(B360,'Kings Ratings'!$A$2:$C$1000,3,false),""Exploring""),""Yes"","""")"),"")</f>
        <v/>
      </c>
      <c r="O360" s="19" t="str">
        <f>IFERROR(__xludf.DUMMYFUNCTION("if(REGEXMATCH(vlookup(B360,'Kings Ratings'!$A$2:$C$1000,3,false),""Farming""),""Yes"","""")"),"")</f>
        <v/>
      </c>
      <c r="P360" s="19" t="str">
        <f>IFERROR(__xludf.DUMMYFUNCTION("if(REGEXMATCH(vlookup(B360,'Kings Ratings'!$A$2:$C$1000,3,false),""Cooking""),""Yes"","""")"),"")</f>
        <v/>
      </c>
      <c r="Q360" s="19" t="str">
        <f>IFERROR(__xludf.DUMMYFUNCTION("if(REGEXMATCH(vlookup(B360,'Kings Ratings'!$A$2:$C$1000,3,false),""Event""),""Yes"","""")"),"")</f>
        <v/>
      </c>
    </row>
    <row r="361">
      <c r="A361" s="16">
        <v>1369.0</v>
      </c>
      <c r="B361" s="14" t="s">
        <v>895</v>
      </c>
      <c r="D361" s="16">
        <v>1767.0</v>
      </c>
      <c r="E361" s="16">
        <v>1667.0</v>
      </c>
      <c r="F361" s="16">
        <v>1311.0</v>
      </c>
      <c r="G361" s="19">
        <f>VLOOKUP(B361,'Kings Ratings'!$A$2:$B$1000,2,false)</f>
        <v>4</v>
      </c>
      <c r="H361" s="13">
        <f t="shared" si="2"/>
        <v>2</v>
      </c>
      <c r="I361" s="7">
        <f>vlookup(A361,'202405 MM (Do Not Delete)'!$A$1:$G$1000,7,false)</f>
        <v>302</v>
      </c>
      <c r="J361" s="22">
        <f t="shared" si="3"/>
        <v>13128437</v>
      </c>
      <c r="L361" s="19" t="str">
        <f>IFERROR(__xludf.DUMMYFUNCTION("if(REGEXMATCH(vlookup(B361,'Kings Ratings'!$A$2:$C$1000,3,false),""Fishing""),""Yes"","""")"),"Yes")</f>
        <v>Yes</v>
      </c>
      <c r="M361" s="19" t="str">
        <f>IFERROR(__xludf.DUMMYFUNCTION("if(REGEXMATCH(vlookup(B361,'Kings Ratings'!$A$2:$C$1000,3,false),""Crafting""),""Yes"","""")"),"")</f>
        <v/>
      </c>
      <c r="N361" s="19" t="str">
        <f>IFERROR(__xludf.DUMMYFUNCTION("if(REGEXMATCH(vlookup(B361,'Kings Ratings'!$A$2:$C$1000,3,false),""Exploring""),""Yes"","""")"),"")</f>
        <v/>
      </c>
      <c r="O361" s="19" t="str">
        <f>IFERROR(__xludf.DUMMYFUNCTION("if(REGEXMATCH(vlookup(B361,'Kings Ratings'!$A$2:$C$1000,3,false),""Farming""),""Yes"","""")"),"")</f>
        <v/>
      </c>
      <c r="P361" s="19" t="str">
        <f>IFERROR(__xludf.DUMMYFUNCTION("if(REGEXMATCH(vlookup(B361,'Kings Ratings'!$A$2:$C$1000,3,false),""Cooking""),""Yes"","""")"),"")</f>
        <v/>
      </c>
      <c r="Q361" s="19" t="str">
        <f>IFERROR(__xludf.DUMMYFUNCTION("if(REGEXMATCH(vlookup(B361,'Kings Ratings'!$A$2:$C$1000,3,false),""Event""),""Yes"","""")"),"")</f>
        <v/>
      </c>
    </row>
    <row r="362">
      <c r="A362" s="16">
        <v>1376.0</v>
      </c>
      <c r="B362" s="14" t="s">
        <v>903</v>
      </c>
      <c r="D362" s="16">
        <v>1767.0</v>
      </c>
      <c r="E362" s="16">
        <v>1667.0</v>
      </c>
      <c r="F362" s="16">
        <v>1311.0</v>
      </c>
      <c r="G362" s="19">
        <f>VLOOKUP(B362,'Kings Ratings'!$A$2:$B$1000,2,false)</f>
        <v>4</v>
      </c>
      <c r="H362" s="13">
        <f t="shared" si="2"/>
        <v>2</v>
      </c>
      <c r="I362" s="7">
        <f>vlookup(A362,'202405 MM (Do Not Delete)'!$A$1:$G$1000,7,false)</f>
        <v>303</v>
      </c>
      <c r="J362" s="22">
        <f t="shared" si="3"/>
        <v>13128437</v>
      </c>
      <c r="L362" s="19" t="str">
        <f>IFERROR(__xludf.DUMMYFUNCTION("if(REGEXMATCH(vlookup(B362,'Kings Ratings'!$A$2:$C$1000,3,false),""Fishing""),""Yes"","""")"),"Yes")</f>
        <v>Yes</v>
      </c>
      <c r="M362" s="19" t="str">
        <f>IFERROR(__xludf.DUMMYFUNCTION("if(REGEXMATCH(vlookup(B362,'Kings Ratings'!$A$2:$C$1000,3,false),""Crafting""),""Yes"","""")"),"")</f>
        <v/>
      </c>
      <c r="N362" s="19" t="str">
        <f>IFERROR(__xludf.DUMMYFUNCTION("if(REGEXMATCH(vlookup(B362,'Kings Ratings'!$A$2:$C$1000,3,false),""Exploring""),""Yes"","""")"),"")</f>
        <v/>
      </c>
      <c r="O362" s="19" t="str">
        <f>IFERROR(__xludf.DUMMYFUNCTION("if(REGEXMATCH(vlookup(B362,'Kings Ratings'!$A$2:$C$1000,3,false),""Farming""),""Yes"","""")"),"")</f>
        <v/>
      </c>
      <c r="P362" s="19" t="str">
        <f>IFERROR(__xludf.DUMMYFUNCTION("if(REGEXMATCH(vlookup(B362,'Kings Ratings'!$A$2:$C$1000,3,false),""Cooking""),""Yes"","""")"),"")</f>
        <v/>
      </c>
      <c r="Q362" s="19" t="str">
        <f>IFERROR(__xludf.DUMMYFUNCTION("if(REGEXMATCH(vlookup(B362,'Kings Ratings'!$A$2:$C$1000,3,false),""Event""),""Yes"","""")"),"")</f>
        <v/>
      </c>
    </row>
    <row r="363">
      <c r="A363" s="16">
        <v>1373.0</v>
      </c>
      <c r="B363" s="14" t="s">
        <v>900</v>
      </c>
      <c r="D363" s="16">
        <v>1766.0</v>
      </c>
      <c r="E363" s="16">
        <v>1654.0</v>
      </c>
      <c r="F363" s="16">
        <v>1284.0</v>
      </c>
      <c r="G363" s="19">
        <f>VLOOKUP(B363,'Kings Ratings'!$A$2:$B$1000,2,false)</f>
        <v>4</v>
      </c>
      <c r="H363" s="13">
        <f t="shared" si="2"/>
        <v>2</v>
      </c>
      <c r="I363" s="7">
        <f>vlookup(A363,'202405 MM (Do Not Delete)'!$A$1:$G$1000,7,false)</f>
        <v>302</v>
      </c>
      <c r="J363" s="22">
        <f t="shared" si="3"/>
        <v>12858306</v>
      </c>
      <c r="L363" s="19" t="str">
        <f>IFERROR(__xludf.DUMMYFUNCTION("if(REGEXMATCH(vlookup(B363,'Kings Ratings'!$A$2:$C$1000,3,false),""Fishing""),""Yes"","""")"),"Yes")</f>
        <v>Yes</v>
      </c>
      <c r="M363" s="19" t="str">
        <f>IFERROR(__xludf.DUMMYFUNCTION("if(REGEXMATCH(vlookup(B363,'Kings Ratings'!$A$2:$C$1000,3,false),""Crafting""),""Yes"","""")"),"")</f>
        <v/>
      </c>
      <c r="N363" s="19" t="str">
        <f>IFERROR(__xludf.DUMMYFUNCTION("if(REGEXMATCH(vlookup(B363,'Kings Ratings'!$A$2:$C$1000,3,false),""Exploring""),""Yes"","""")"),"")</f>
        <v/>
      </c>
      <c r="O363" s="19" t="str">
        <f>IFERROR(__xludf.DUMMYFUNCTION("if(REGEXMATCH(vlookup(B363,'Kings Ratings'!$A$2:$C$1000,3,false),""Farming""),""Yes"","""")"),"")</f>
        <v/>
      </c>
      <c r="P363" s="19" t="str">
        <f>IFERROR(__xludf.DUMMYFUNCTION("if(REGEXMATCH(vlookup(B363,'Kings Ratings'!$A$2:$C$1000,3,false),""Cooking""),""Yes"","""")"),"")</f>
        <v/>
      </c>
      <c r="Q363" s="19" t="str">
        <f>IFERROR(__xludf.DUMMYFUNCTION("if(REGEXMATCH(vlookup(B363,'Kings Ratings'!$A$2:$C$1000,3,false),""Event""),""Yes"","""")"),"")</f>
        <v/>
      </c>
    </row>
    <row r="364">
      <c r="A364" s="16">
        <v>1375.0</v>
      </c>
      <c r="B364" s="14" t="s">
        <v>902</v>
      </c>
      <c r="D364" s="16">
        <v>1760.0</v>
      </c>
      <c r="E364" s="16">
        <v>1635.0</v>
      </c>
      <c r="F364" s="16">
        <v>1224.0</v>
      </c>
      <c r="G364" s="19">
        <f>VLOOKUP(B364,'Kings Ratings'!$A$2:$B$1000,2,false)</f>
        <v>4</v>
      </c>
      <c r="H364" s="13">
        <f t="shared" si="2"/>
        <v>2</v>
      </c>
      <c r="I364" s="7">
        <f>vlookup(A364,'202405 MM (Do Not Delete)'!$A$1:$G$1000,7,false)</f>
        <v>320</v>
      </c>
      <c r="J364" s="22">
        <f t="shared" si="3"/>
        <v>12258110</v>
      </c>
      <c r="L364" s="19" t="str">
        <f>IFERROR(__xludf.DUMMYFUNCTION("if(REGEXMATCH(vlookup(B364,'Kings Ratings'!$A$2:$C$1000,3,false),""Fishing""),""Yes"","""")"),"Yes")</f>
        <v>Yes</v>
      </c>
      <c r="M364" s="19" t="str">
        <f>IFERROR(__xludf.DUMMYFUNCTION("if(REGEXMATCH(vlookup(B364,'Kings Ratings'!$A$2:$C$1000,3,false),""Crafting""),""Yes"","""")"),"")</f>
        <v/>
      </c>
      <c r="N364" s="19" t="str">
        <f>IFERROR(__xludf.DUMMYFUNCTION("if(REGEXMATCH(vlookup(B364,'Kings Ratings'!$A$2:$C$1000,3,false),""Exploring""),""Yes"","""")"),"")</f>
        <v/>
      </c>
      <c r="O364" s="19" t="str">
        <f>IFERROR(__xludf.DUMMYFUNCTION("if(REGEXMATCH(vlookup(B364,'Kings Ratings'!$A$2:$C$1000,3,false),""Farming""),""Yes"","""")"),"")</f>
        <v/>
      </c>
      <c r="P364" s="19" t="str">
        <f>IFERROR(__xludf.DUMMYFUNCTION("if(REGEXMATCH(vlookup(B364,'Kings Ratings'!$A$2:$C$1000,3,false),""Cooking""),""Yes"","""")"),"")</f>
        <v/>
      </c>
      <c r="Q364" s="19" t="str">
        <f>IFERROR(__xludf.DUMMYFUNCTION("if(REGEXMATCH(vlookup(B364,'Kings Ratings'!$A$2:$C$1000,3,false),""Event""),""Yes"","""")"),"")</f>
        <v/>
      </c>
    </row>
    <row r="365">
      <c r="A365" s="16">
        <v>1372.0</v>
      </c>
      <c r="B365" s="14" t="s">
        <v>899</v>
      </c>
      <c r="D365" s="16">
        <v>1755.0</v>
      </c>
      <c r="E365" s="16">
        <v>1626.0</v>
      </c>
      <c r="F365" s="16">
        <v>1208.0</v>
      </c>
      <c r="G365" s="19">
        <f>VLOOKUP(B365,'Kings Ratings'!$A$2:$B$1000,2,false)</f>
        <v>4</v>
      </c>
      <c r="H365" s="13">
        <f t="shared" si="2"/>
        <v>2</v>
      </c>
      <c r="I365" s="7">
        <f>vlookup(A365,'202405 MM (Do Not Delete)'!$A$1:$G$1000,7,false)</f>
        <v>303</v>
      </c>
      <c r="J365" s="22">
        <f t="shared" si="3"/>
        <v>12098015</v>
      </c>
      <c r="L365" s="19" t="str">
        <f>IFERROR(__xludf.DUMMYFUNCTION("if(REGEXMATCH(vlookup(B365,'Kings Ratings'!$A$2:$C$1000,3,false),""Fishing""),""Yes"","""")"),"Yes")</f>
        <v>Yes</v>
      </c>
      <c r="M365" s="19" t="str">
        <f>IFERROR(__xludf.DUMMYFUNCTION("if(REGEXMATCH(vlookup(B365,'Kings Ratings'!$A$2:$C$1000,3,false),""Crafting""),""Yes"","""")"),"")</f>
        <v/>
      </c>
      <c r="N365" s="19" t="str">
        <f>IFERROR(__xludf.DUMMYFUNCTION("if(REGEXMATCH(vlookup(B365,'Kings Ratings'!$A$2:$C$1000,3,false),""Exploring""),""Yes"","""")"),"")</f>
        <v/>
      </c>
      <c r="O365" s="19" t="str">
        <f>IFERROR(__xludf.DUMMYFUNCTION("if(REGEXMATCH(vlookup(B365,'Kings Ratings'!$A$2:$C$1000,3,false),""Farming""),""Yes"","""")"),"")</f>
        <v/>
      </c>
      <c r="P365" s="19" t="str">
        <f>IFERROR(__xludf.DUMMYFUNCTION("if(REGEXMATCH(vlookup(B365,'Kings Ratings'!$A$2:$C$1000,3,false),""Cooking""),""Yes"","""")"),"")</f>
        <v/>
      </c>
      <c r="Q365" s="19" t="str">
        <f>IFERROR(__xludf.DUMMYFUNCTION("if(REGEXMATCH(vlookup(B365,'Kings Ratings'!$A$2:$C$1000,3,false),""Event""),""Yes"","""")"),"")</f>
        <v/>
      </c>
    </row>
    <row r="366">
      <c r="A366" s="16">
        <v>1385.0</v>
      </c>
      <c r="B366" s="14" t="s">
        <v>907</v>
      </c>
      <c r="D366" s="16">
        <v>1754.0</v>
      </c>
      <c r="E366" s="16">
        <v>1626.0</v>
      </c>
      <c r="F366" s="16">
        <v>1208.0</v>
      </c>
      <c r="G366" s="19">
        <f>VLOOKUP(B366,'Kings Ratings'!$A$2:$B$1000,2,false)</f>
        <v>4</v>
      </c>
      <c r="H366" s="13">
        <f t="shared" si="2"/>
        <v>2</v>
      </c>
      <c r="I366" s="7">
        <f>vlookup(A366,'202405 MM (Do Not Delete)'!$A$1:$G$1000,7,false)</f>
        <v>320</v>
      </c>
      <c r="J366" s="22">
        <f t="shared" si="3"/>
        <v>12098014</v>
      </c>
      <c r="L366" s="19" t="str">
        <f>IFERROR(__xludf.DUMMYFUNCTION("if(REGEXMATCH(vlookup(B366,'Kings Ratings'!$A$2:$C$1000,3,false),""Fishing""),""Yes"","""")"),"Yes")</f>
        <v>Yes</v>
      </c>
      <c r="M366" s="19" t="str">
        <f>IFERROR(__xludf.DUMMYFUNCTION("if(REGEXMATCH(vlookup(B366,'Kings Ratings'!$A$2:$C$1000,3,false),""Crafting""),""Yes"","""")"),"")</f>
        <v/>
      </c>
      <c r="N366" s="19" t="str">
        <f>IFERROR(__xludf.DUMMYFUNCTION("if(REGEXMATCH(vlookup(B366,'Kings Ratings'!$A$2:$C$1000,3,false),""Exploring""),""Yes"","""")"),"")</f>
        <v/>
      </c>
      <c r="O366" s="19" t="str">
        <f>IFERROR(__xludf.DUMMYFUNCTION("if(REGEXMATCH(vlookup(B366,'Kings Ratings'!$A$2:$C$1000,3,false),""Farming""),""Yes"","""")"),"")</f>
        <v/>
      </c>
      <c r="P366" s="19" t="str">
        <f>IFERROR(__xludf.DUMMYFUNCTION("if(REGEXMATCH(vlookup(B366,'Kings Ratings'!$A$2:$C$1000,3,false),""Cooking""),""Yes"","""")"),"")</f>
        <v/>
      </c>
      <c r="Q366" s="19" t="str">
        <f>IFERROR(__xludf.DUMMYFUNCTION("if(REGEXMATCH(vlookup(B366,'Kings Ratings'!$A$2:$C$1000,3,false),""Event""),""Yes"","""")"),"")</f>
        <v/>
      </c>
    </row>
    <row r="367">
      <c r="A367" s="16">
        <v>1371.0</v>
      </c>
      <c r="B367" s="14" t="s">
        <v>898</v>
      </c>
      <c r="D367" s="16">
        <v>1748.0</v>
      </c>
      <c r="E367" s="16">
        <v>1605.0</v>
      </c>
      <c r="F367" s="16">
        <v>1155.0</v>
      </c>
      <c r="G367" s="19">
        <f>VLOOKUP(B367,'Kings Ratings'!$A$2:$B$1000,2,false)</f>
        <v>4</v>
      </c>
      <c r="H367" s="13">
        <f t="shared" si="2"/>
        <v>2</v>
      </c>
      <c r="I367" s="7">
        <f>vlookup(A367,'202405 MM (Do Not Delete)'!$A$1:$G$1000,7,false)</f>
        <v>303</v>
      </c>
      <c r="J367" s="22">
        <f t="shared" si="3"/>
        <v>11567798</v>
      </c>
      <c r="L367" s="19" t="str">
        <f>IFERROR(__xludf.DUMMYFUNCTION("if(REGEXMATCH(vlookup(B367,'Kings Ratings'!$A$2:$C$1000,3,false),""Fishing""),""Yes"","""")"),"Yes")</f>
        <v>Yes</v>
      </c>
      <c r="M367" s="19" t="str">
        <f>IFERROR(__xludf.DUMMYFUNCTION("if(REGEXMATCH(vlookup(B367,'Kings Ratings'!$A$2:$C$1000,3,false),""Crafting""),""Yes"","""")"),"")</f>
        <v/>
      </c>
      <c r="N367" s="19" t="str">
        <f>IFERROR(__xludf.DUMMYFUNCTION("if(REGEXMATCH(vlookup(B367,'Kings Ratings'!$A$2:$C$1000,3,false),""Exploring""),""Yes"","""")"),"")</f>
        <v/>
      </c>
      <c r="O367" s="19" t="str">
        <f>IFERROR(__xludf.DUMMYFUNCTION("if(REGEXMATCH(vlookup(B367,'Kings Ratings'!$A$2:$C$1000,3,false),""Farming""),""Yes"","""")"),"")</f>
        <v/>
      </c>
      <c r="P367" s="19" t="str">
        <f>IFERROR(__xludf.DUMMYFUNCTION("if(REGEXMATCH(vlookup(B367,'Kings Ratings'!$A$2:$C$1000,3,false),""Cooking""),""Yes"","""")"),"")</f>
        <v/>
      </c>
      <c r="Q367" s="19" t="str">
        <f>IFERROR(__xludf.DUMMYFUNCTION("if(REGEXMATCH(vlookup(B367,'Kings Ratings'!$A$2:$C$1000,3,false),""Event""),""Yes"","""")"),"")</f>
        <v/>
      </c>
    </row>
    <row r="368">
      <c r="A368" s="13">
        <v>643.0</v>
      </c>
      <c r="B368" s="14" t="s">
        <v>180</v>
      </c>
      <c r="C368" s="18" t="str">
        <f>CONCATENATE("((",B368,"))")</f>
        <v>((Cat's Meow))</v>
      </c>
      <c r="D368" s="16">
        <v>1748.0</v>
      </c>
      <c r="E368" s="16">
        <v>42.0</v>
      </c>
      <c r="F368" s="16">
        <v>0.0</v>
      </c>
      <c r="G368" s="19">
        <f>VLOOKUP(B368,'Kings Ratings'!$A$2:$B$1000,2,false)</f>
        <v>9</v>
      </c>
      <c r="H368" s="13">
        <f t="shared" si="2"/>
        <v>8</v>
      </c>
      <c r="I368" s="7" t="str">
        <f>vlookup(A368,'202405 MM (Do Not Delete)'!$A$1:$G$1000,7,false)</f>
        <v/>
      </c>
      <c r="J368" s="22">
        <f t="shared" si="3"/>
        <v>2168</v>
      </c>
      <c r="L368" s="19" t="str">
        <f>IFERROR(__xludf.DUMMYFUNCTION("if(REGEXMATCH(vlookup(B368,'Kings Ratings'!$A$2:$C$1000,3,false),""Fishing""),""Yes"","""")"),"")</f>
        <v/>
      </c>
      <c r="M368" s="19" t="str">
        <f>IFERROR(__xludf.DUMMYFUNCTION("if(REGEXMATCH(vlookup(B368,'Kings Ratings'!$A$2:$C$1000,3,false),""Crafting""),""Yes"","""")"),"")</f>
        <v/>
      </c>
      <c r="N368" s="19" t="str">
        <f>IFERROR(__xludf.DUMMYFUNCTION("if(REGEXMATCH(vlookup(B368,'Kings Ratings'!$A$2:$C$1000,3,false),""Exploring""),""Yes"","""")"),"")</f>
        <v/>
      </c>
      <c r="O368" s="19" t="str">
        <f>IFERROR(__xludf.DUMMYFUNCTION("if(REGEXMATCH(vlookup(B368,'Kings Ratings'!$A$2:$C$1000,3,false),""Farming""),""Yes"","""")"),"")</f>
        <v/>
      </c>
      <c r="P368" s="19" t="str">
        <f>IFERROR(__xludf.DUMMYFUNCTION("if(REGEXMATCH(vlookup(B368,'Kings Ratings'!$A$2:$C$1000,3,false),""Cooking""),""Yes"","""")"),"Yes")</f>
        <v>Yes</v>
      </c>
      <c r="Q368" s="19" t="str">
        <f>IFERROR(__xludf.DUMMYFUNCTION("if(REGEXMATCH(vlookup(B368,'Kings Ratings'!$A$2:$C$1000,3,false),""Event""),""Yes"","""")"),"")</f>
        <v/>
      </c>
    </row>
    <row r="369">
      <c r="A369" s="16">
        <v>1370.0</v>
      </c>
      <c r="B369" s="14" t="s">
        <v>897</v>
      </c>
      <c r="D369" s="16">
        <v>1743.0</v>
      </c>
      <c r="E369" s="16">
        <v>1598.0</v>
      </c>
      <c r="F369" s="16">
        <v>1128.0</v>
      </c>
      <c r="G369" s="19">
        <f>VLOOKUP(B369,'Kings Ratings'!$A$2:$B$1000,2,false)</f>
        <v>4</v>
      </c>
      <c r="H369" s="13">
        <f t="shared" si="2"/>
        <v>2</v>
      </c>
      <c r="I369" s="7" t="str">
        <f>vlookup(A369,'202405 MM (Do Not Delete)'!$A$1:$G$1000,7,false)</f>
        <v/>
      </c>
      <c r="J369" s="22">
        <f t="shared" si="3"/>
        <v>11297723</v>
      </c>
      <c r="L369" s="19" t="str">
        <f>IFERROR(__xludf.DUMMYFUNCTION("if(REGEXMATCH(vlookup(B369,'Kings Ratings'!$A$2:$C$1000,3,false),""Fishing""),""Yes"","""")"),"Yes")</f>
        <v>Yes</v>
      </c>
      <c r="M369" s="19" t="str">
        <f>IFERROR(__xludf.DUMMYFUNCTION("if(REGEXMATCH(vlookup(B369,'Kings Ratings'!$A$2:$C$1000,3,false),""Crafting""),""Yes"","""")"),"")</f>
        <v/>
      </c>
      <c r="N369" s="19" t="str">
        <f>IFERROR(__xludf.DUMMYFUNCTION("if(REGEXMATCH(vlookup(B369,'Kings Ratings'!$A$2:$C$1000,3,false),""Exploring""),""Yes"","""")"),"")</f>
        <v/>
      </c>
      <c r="O369" s="19" t="str">
        <f>IFERROR(__xludf.DUMMYFUNCTION("if(REGEXMATCH(vlookup(B369,'Kings Ratings'!$A$2:$C$1000,3,false),""Farming""),""Yes"","""")"),"")</f>
        <v/>
      </c>
      <c r="P369" s="19" t="str">
        <f>IFERROR(__xludf.DUMMYFUNCTION("if(REGEXMATCH(vlookup(B369,'Kings Ratings'!$A$2:$C$1000,3,false),""Cooking""),""Yes"","""")"),"")</f>
        <v/>
      </c>
      <c r="Q369" s="19" t="str">
        <f>IFERROR(__xludf.DUMMYFUNCTION("if(REGEXMATCH(vlookup(B369,'Kings Ratings'!$A$2:$C$1000,3,false),""Event""),""Yes"","""")"),"")</f>
        <v/>
      </c>
    </row>
    <row r="370">
      <c r="A370" s="13">
        <v>315.0</v>
      </c>
      <c r="B370" s="14" t="s">
        <v>201</v>
      </c>
      <c r="C370" s="18" t="str">
        <f>CONCATENATE("((",B370,"))")</f>
        <v>((Compass))</v>
      </c>
      <c r="D370" s="16">
        <v>1743.0</v>
      </c>
      <c r="E370" s="16">
        <v>5.0</v>
      </c>
      <c r="F370" s="16">
        <v>1.0</v>
      </c>
      <c r="G370" s="19">
        <f>VLOOKUP(B370,'Kings Ratings'!$A$2:$B$1000,2,false)</f>
        <v>10</v>
      </c>
      <c r="H370" s="13">
        <f t="shared" si="2"/>
        <v>7</v>
      </c>
      <c r="I370" s="7" t="str">
        <f>vlookup(A370,'202405 MM (Do Not Delete)'!$A$1:$G$1000,7,false)</f>
        <v/>
      </c>
      <c r="J370" s="22">
        <f t="shared" si="3"/>
        <v>11793</v>
      </c>
      <c r="L370" s="19" t="str">
        <f>IFERROR(__xludf.DUMMYFUNCTION("if(REGEXMATCH(vlookup(B370,'Kings Ratings'!$A$2:$C$1000,3,false),""Fishing""),""Yes"","""")"),"")</f>
        <v/>
      </c>
      <c r="M370" s="19" t="str">
        <f>IFERROR(__xludf.DUMMYFUNCTION("if(REGEXMATCH(vlookup(B370,'Kings Ratings'!$A$2:$C$1000,3,false),""Crafting""),""Yes"","""")"),"Yes")</f>
        <v>Yes</v>
      </c>
      <c r="N370" s="19" t="str">
        <f>IFERROR(__xludf.DUMMYFUNCTION("if(REGEXMATCH(vlookup(B370,'Kings Ratings'!$A$2:$C$1000,3,false),""Exploring""),""Yes"","""")"),"")</f>
        <v/>
      </c>
      <c r="O370" s="19" t="str">
        <f>IFERROR(__xludf.DUMMYFUNCTION("if(REGEXMATCH(vlookup(B370,'Kings Ratings'!$A$2:$C$1000,3,false),""Farming""),""Yes"","""")"),"")</f>
        <v/>
      </c>
      <c r="P370" s="19" t="str">
        <f>IFERROR(__xludf.DUMMYFUNCTION("if(REGEXMATCH(vlookup(B370,'Kings Ratings'!$A$2:$C$1000,3,false),""Cooking""),""Yes"","""")"),"")</f>
        <v/>
      </c>
      <c r="Q370" s="19" t="str">
        <f>IFERROR(__xludf.DUMMYFUNCTION("if(REGEXMATCH(vlookup(B370,'Kings Ratings'!$A$2:$C$1000,3,false),""Event""),""Yes"","""")"),"")</f>
        <v/>
      </c>
    </row>
    <row r="371">
      <c r="A371" s="16">
        <v>1368.0</v>
      </c>
      <c r="B371" s="14" t="s">
        <v>894</v>
      </c>
      <c r="D371" s="16">
        <v>1740.0</v>
      </c>
      <c r="E371" s="16">
        <v>1581.0</v>
      </c>
      <c r="F371" s="16">
        <v>1078.0</v>
      </c>
      <c r="G371" s="19">
        <f>VLOOKUP(B371,'Kings Ratings'!$A$2:$B$1000,2,false)</f>
        <v>4</v>
      </c>
      <c r="H371" s="13">
        <f t="shared" si="2"/>
        <v>2</v>
      </c>
      <c r="I371" s="7">
        <f>vlookup(A371,'202405 MM (Do Not Delete)'!$A$1:$G$1000,7,false)</f>
        <v>308</v>
      </c>
      <c r="J371" s="22">
        <f t="shared" si="3"/>
        <v>10797550</v>
      </c>
      <c r="L371" s="19" t="str">
        <f>IFERROR(__xludf.DUMMYFUNCTION("if(REGEXMATCH(vlookup(B371,'Kings Ratings'!$A$2:$C$1000,3,false),""Fishing""),""Yes"","""")"),"Yes")</f>
        <v>Yes</v>
      </c>
      <c r="M371" s="19" t="str">
        <f>IFERROR(__xludf.DUMMYFUNCTION("if(REGEXMATCH(vlookup(B371,'Kings Ratings'!$A$2:$C$1000,3,false),""Crafting""),""Yes"","""")"),"")</f>
        <v/>
      </c>
      <c r="N371" s="19" t="str">
        <f>IFERROR(__xludf.DUMMYFUNCTION("if(REGEXMATCH(vlookup(B371,'Kings Ratings'!$A$2:$C$1000,3,false),""Exploring""),""Yes"","""")"),"")</f>
        <v/>
      </c>
      <c r="O371" s="19" t="str">
        <f>IFERROR(__xludf.DUMMYFUNCTION("if(REGEXMATCH(vlookup(B371,'Kings Ratings'!$A$2:$C$1000,3,false),""Farming""),""Yes"","""")"),"")</f>
        <v/>
      </c>
      <c r="P371" s="19" t="str">
        <f>IFERROR(__xludf.DUMMYFUNCTION("if(REGEXMATCH(vlookup(B371,'Kings Ratings'!$A$2:$C$1000,3,false),""Cooking""),""Yes"","""")"),"")</f>
        <v/>
      </c>
      <c r="Q371" s="19" t="str">
        <f>IFERROR(__xludf.DUMMYFUNCTION("if(REGEXMATCH(vlookup(B371,'Kings Ratings'!$A$2:$C$1000,3,false),""Event""),""Yes"","""")"),"")</f>
        <v/>
      </c>
    </row>
    <row r="372">
      <c r="A372" s="16">
        <v>1374.0</v>
      </c>
      <c r="B372" s="14" t="s">
        <v>901</v>
      </c>
      <c r="D372" s="16">
        <v>1725.0</v>
      </c>
      <c r="E372" s="16">
        <v>1530.0</v>
      </c>
      <c r="F372" s="16">
        <v>925.0</v>
      </c>
      <c r="G372" s="19">
        <f>VLOOKUP(B372,'Kings Ratings'!$A$2:$B$1000,2,false)</f>
        <v>4</v>
      </c>
      <c r="H372" s="13">
        <f t="shared" si="2"/>
        <v>2</v>
      </c>
      <c r="I372" s="7" t="str">
        <f>vlookup(A372,'202405 MM (Do Not Delete)'!$A$1:$G$1000,7,false)</f>
        <v/>
      </c>
      <c r="J372" s="22">
        <f t="shared" si="3"/>
        <v>9267025</v>
      </c>
      <c r="L372" s="19" t="str">
        <f>IFERROR(__xludf.DUMMYFUNCTION("if(REGEXMATCH(vlookup(B372,'Kings Ratings'!$A$2:$C$1000,3,false),""Fishing""),""Yes"","""")"),"Yes")</f>
        <v>Yes</v>
      </c>
      <c r="M372" s="19" t="str">
        <f>IFERROR(__xludf.DUMMYFUNCTION("if(REGEXMATCH(vlookup(B372,'Kings Ratings'!$A$2:$C$1000,3,false),""Crafting""),""Yes"","""")"),"")</f>
        <v/>
      </c>
      <c r="N372" s="19" t="str">
        <f>IFERROR(__xludf.DUMMYFUNCTION("if(REGEXMATCH(vlookup(B372,'Kings Ratings'!$A$2:$C$1000,3,false),""Exploring""),""Yes"","""")"),"")</f>
        <v/>
      </c>
      <c r="O372" s="19" t="str">
        <f>IFERROR(__xludf.DUMMYFUNCTION("if(REGEXMATCH(vlookup(B372,'Kings Ratings'!$A$2:$C$1000,3,false),""Farming""),""Yes"","""")"),"")</f>
        <v/>
      </c>
      <c r="P372" s="19" t="str">
        <f>IFERROR(__xludf.DUMMYFUNCTION("if(REGEXMATCH(vlookup(B372,'Kings Ratings'!$A$2:$C$1000,3,false),""Cooking""),""Yes"","""")"),"")</f>
        <v/>
      </c>
      <c r="Q372" s="19" t="str">
        <f>IFERROR(__xludf.DUMMYFUNCTION("if(REGEXMATCH(vlookup(B372,'Kings Ratings'!$A$2:$C$1000,3,false),""Event""),""Yes"","""")"),"")</f>
        <v/>
      </c>
    </row>
    <row r="373">
      <c r="A373" s="16">
        <v>1382.0</v>
      </c>
      <c r="B373" s="14" t="s">
        <v>906</v>
      </c>
      <c r="D373" s="16">
        <v>1696.0</v>
      </c>
      <c r="E373" s="16">
        <v>1417.0</v>
      </c>
      <c r="F373" s="16">
        <v>560.0</v>
      </c>
      <c r="G373" s="19">
        <f>VLOOKUP(B373,'Kings Ratings'!$A$2:$B$1000,2,false)</f>
        <v>4</v>
      </c>
      <c r="H373" s="13">
        <f t="shared" si="2"/>
        <v>2</v>
      </c>
      <c r="I373" s="7" t="str">
        <f>vlookup(A373,'202405 MM (Do Not Delete)'!$A$1:$G$1000,7,false)</f>
        <v/>
      </c>
      <c r="J373" s="22">
        <f t="shared" si="3"/>
        <v>5615866</v>
      </c>
      <c r="L373" s="19" t="str">
        <f>IFERROR(__xludf.DUMMYFUNCTION("if(REGEXMATCH(vlookup(B373,'Kings Ratings'!$A$2:$C$1000,3,false),""Fishing""),""Yes"","""")"),"Yes")</f>
        <v>Yes</v>
      </c>
      <c r="M373" s="19" t="str">
        <f>IFERROR(__xludf.DUMMYFUNCTION("if(REGEXMATCH(vlookup(B373,'Kings Ratings'!$A$2:$C$1000,3,false),""Crafting""),""Yes"","""")"),"")</f>
        <v/>
      </c>
      <c r="N373" s="19" t="str">
        <f>IFERROR(__xludf.DUMMYFUNCTION("if(REGEXMATCH(vlookup(B373,'Kings Ratings'!$A$2:$C$1000,3,false),""Exploring""),""Yes"","""")"),"")</f>
        <v/>
      </c>
      <c r="O373" s="19" t="str">
        <f>IFERROR(__xludf.DUMMYFUNCTION("if(REGEXMATCH(vlookup(B373,'Kings Ratings'!$A$2:$C$1000,3,false),""Farming""),""Yes"","""")"),"")</f>
        <v/>
      </c>
      <c r="P373" s="19" t="str">
        <f>IFERROR(__xludf.DUMMYFUNCTION("if(REGEXMATCH(vlookup(B373,'Kings Ratings'!$A$2:$C$1000,3,false),""Cooking""),""Yes"","""")"),"")</f>
        <v/>
      </c>
      <c r="Q373" s="19" t="str">
        <f>IFERROR(__xludf.DUMMYFUNCTION("if(REGEXMATCH(vlookup(B373,'Kings Ratings'!$A$2:$C$1000,3,false),""Event""),""Yes"","""")"),"")</f>
        <v/>
      </c>
    </row>
    <row r="374">
      <c r="A374" s="16">
        <v>1380.0</v>
      </c>
      <c r="B374" s="14" t="s">
        <v>905</v>
      </c>
      <c r="D374" s="16">
        <v>1695.0</v>
      </c>
      <c r="E374" s="16">
        <v>1417.0</v>
      </c>
      <c r="F374" s="16">
        <v>560.0</v>
      </c>
      <c r="G374" s="19">
        <f>VLOOKUP(B374,'Kings Ratings'!$A$2:$B$1000,2,false)</f>
        <v>7</v>
      </c>
      <c r="H374" s="13">
        <f t="shared" si="2"/>
        <v>2</v>
      </c>
      <c r="I374" s="7">
        <f>vlookup(A374,'202405 MM (Do Not Delete)'!$A$1:$G$1000,7,false)</f>
        <v>325</v>
      </c>
      <c r="J374" s="22">
        <f t="shared" si="3"/>
        <v>5615865</v>
      </c>
      <c r="L374" s="19" t="str">
        <f>IFERROR(__xludf.DUMMYFUNCTION("if(REGEXMATCH(vlookup(B374,'Kings Ratings'!$A$2:$C$1000,3,false),""Fishing""),""Yes"","""")"),"Yes")</f>
        <v>Yes</v>
      </c>
      <c r="M374" s="19" t="str">
        <f>IFERROR(__xludf.DUMMYFUNCTION("if(REGEXMATCH(vlookup(B374,'Kings Ratings'!$A$2:$C$1000,3,false),""Crafting""),""Yes"","""")"),"")</f>
        <v/>
      </c>
      <c r="N374" s="19" t="str">
        <f>IFERROR(__xludf.DUMMYFUNCTION("if(REGEXMATCH(vlookup(B374,'Kings Ratings'!$A$2:$C$1000,3,false),""Exploring""),""Yes"","""")"),"")</f>
        <v/>
      </c>
      <c r="O374" s="19" t="str">
        <f>IFERROR(__xludf.DUMMYFUNCTION("if(REGEXMATCH(vlookup(B374,'Kings Ratings'!$A$2:$C$1000,3,false),""Farming""),""Yes"","""")"),"")</f>
        <v/>
      </c>
      <c r="P374" s="19" t="str">
        <f>IFERROR(__xludf.DUMMYFUNCTION("if(REGEXMATCH(vlookup(B374,'Kings Ratings'!$A$2:$C$1000,3,false),""Cooking""),""Yes"","""")"),"")</f>
        <v/>
      </c>
      <c r="Q374" s="19" t="str">
        <f>IFERROR(__xludf.DUMMYFUNCTION("if(REGEXMATCH(vlookup(B374,'Kings Ratings'!$A$2:$C$1000,3,false),""Event""),""Yes"","""")"),"")</f>
        <v/>
      </c>
    </row>
    <row r="375">
      <c r="A375" s="16">
        <v>1378.0</v>
      </c>
      <c r="B375" s="14" t="s">
        <v>904</v>
      </c>
      <c r="D375" s="16">
        <v>1694.0</v>
      </c>
      <c r="E375" s="16">
        <v>1413.0</v>
      </c>
      <c r="F375" s="16">
        <v>560.0</v>
      </c>
      <c r="G375" s="19">
        <f>VLOOKUP(B375,'Kings Ratings'!$A$2:$B$1000,2,false)</f>
        <v>4</v>
      </c>
      <c r="H375" s="13">
        <f t="shared" si="2"/>
        <v>2</v>
      </c>
      <c r="I375" s="7" t="str">
        <f>vlookup(A375,'202405 MM (Do Not Delete)'!$A$1:$G$1000,7,false)</f>
        <v/>
      </c>
      <c r="J375" s="22">
        <f t="shared" si="3"/>
        <v>5615824</v>
      </c>
      <c r="L375" s="19" t="str">
        <f>IFERROR(__xludf.DUMMYFUNCTION("if(REGEXMATCH(vlookup(B375,'Kings Ratings'!$A$2:$C$1000,3,false),""Fishing""),""Yes"","""")"),"Yes")</f>
        <v>Yes</v>
      </c>
      <c r="M375" s="19" t="str">
        <f>IFERROR(__xludf.DUMMYFUNCTION("if(REGEXMATCH(vlookup(B375,'Kings Ratings'!$A$2:$C$1000,3,false),""Crafting""),""Yes"","""")"),"")</f>
        <v/>
      </c>
      <c r="N375" s="19" t="str">
        <f>IFERROR(__xludf.DUMMYFUNCTION("if(REGEXMATCH(vlookup(B375,'Kings Ratings'!$A$2:$C$1000,3,false),""Exploring""),""Yes"","""")"),"")</f>
        <v/>
      </c>
      <c r="O375" s="19" t="str">
        <f>IFERROR(__xludf.DUMMYFUNCTION("if(REGEXMATCH(vlookup(B375,'Kings Ratings'!$A$2:$C$1000,3,false),""Farming""),""Yes"","""")"),"")</f>
        <v/>
      </c>
      <c r="P375" s="19" t="str">
        <f>IFERROR(__xludf.DUMMYFUNCTION("if(REGEXMATCH(vlookup(B375,'Kings Ratings'!$A$2:$C$1000,3,false),""Cooking""),""Yes"","""")"),"")</f>
        <v/>
      </c>
      <c r="Q375" s="19" t="str">
        <f>IFERROR(__xludf.DUMMYFUNCTION("if(REGEXMATCH(vlookup(B375,'Kings Ratings'!$A$2:$C$1000,3,false),""Event""),""Yes"","""")"),"")</f>
        <v/>
      </c>
    </row>
    <row r="376">
      <c r="A376" s="16">
        <v>1328.0</v>
      </c>
      <c r="B376" s="14" t="s">
        <v>237</v>
      </c>
      <c r="D376" s="16">
        <v>1639.0</v>
      </c>
      <c r="E376" s="16">
        <v>2.0</v>
      </c>
      <c r="F376" s="16">
        <v>0.0</v>
      </c>
      <c r="G376" s="19">
        <f>VLOOKUP(B376,'Kings Ratings'!$A$2:$B$1000,2,false)</f>
        <v>10</v>
      </c>
      <c r="H376" s="13">
        <f t="shared" si="2"/>
        <v>8</v>
      </c>
      <c r="I376" s="7" t="str">
        <f>vlookup(A376,'202405 MM (Do Not Delete)'!$A$1:$G$1000,7,false)</f>
        <v/>
      </c>
      <c r="J376" s="22">
        <f t="shared" si="3"/>
        <v>1659</v>
      </c>
      <c r="L376" s="19" t="str">
        <f>IFERROR(__xludf.DUMMYFUNCTION("if(REGEXMATCH(vlookup(B376,'Kings Ratings'!$A$2:$C$1000,3,false),""Fishing""),""Yes"","""")"),"")</f>
        <v/>
      </c>
      <c r="M376" s="19" t="str">
        <f>IFERROR(__xludf.DUMMYFUNCTION("if(REGEXMATCH(vlookup(B376,'Kings Ratings'!$A$2:$C$1000,3,false),""Crafting""),""Yes"","""")"),"Yes")</f>
        <v>Yes</v>
      </c>
      <c r="N376" s="19" t="str">
        <f>IFERROR(__xludf.DUMMYFUNCTION("if(REGEXMATCH(vlookup(B376,'Kings Ratings'!$A$2:$C$1000,3,false),""Exploring""),""Yes"","""")"),"")</f>
        <v/>
      </c>
      <c r="O376" s="19" t="str">
        <f>IFERROR(__xludf.DUMMYFUNCTION("if(REGEXMATCH(vlookup(B376,'Kings Ratings'!$A$2:$C$1000,3,false),""Farming""),""Yes"","""")"),"")</f>
        <v/>
      </c>
      <c r="P376" s="19" t="str">
        <f>IFERROR(__xludf.DUMMYFUNCTION("if(REGEXMATCH(vlookup(B376,'Kings Ratings'!$A$2:$C$1000,3,false),""Cooking""),""Yes"","""")"),"")</f>
        <v/>
      </c>
      <c r="Q376" s="19" t="str">
        <f>IFERROR(__xludf.DUMMYFUNCTION("if(REGEXMATCH(vlookup(B376,'Kings Ratings'!$A$2:$C$1000,3,false),""Event""),""Yes"","""")"),"")</f>
        <v/>
      </c>
    </row>
    <row r="377">
      <c r="A377" s="13">
        <v>654.0</v>
      </c>
      <c r="B377" s="14" t="s">
        <v>461</v>
      </c>
      <c r="C377" s="18" t="str">
        <f>CONCATENATE("((",B377,"))")</f>
        <v>((Neigh))</v>
      </c>
      <c r="D377" s="16">
        <v>1504.0</v>
      </c>
      <c r="E377" s="16">
        <v>62.0</v>
      </c>
      <c r="F377" s="16">
        <v>0.0</v>
      </c>
      <c r="G377" s="19">
        <f>VLOOKUP(B377,'Kings Ratings'!$A$2:$B$1000,2,false)</f>
        <v>9</v>
      </c>
      <c r="H377" s="13">
        <f t="shared" si="2"/>
        <v>8</v>
      </c>
      <c r="I377" s="7" t="str">
        <f>vlookup(A377,'202405 MM (Do Not Delete)'!$A$1:$G$1000,7,false)</f>
        <v/>
      </c>
      <c r="J377" s="22">
        <f t="shared" si="3"/>
        <v>2124</v>
      </c>
      <c r="L377" s="19" t="str">
        <f>IFERROR(__xludf.DUMMYFUNCTION("if(REGEXMATCH(vlookup(B377,'Kings Ratings'!$A$2:$C$1000,3,false),""Fishing""),""Yes"","""")"),"")</f>
        <v/>
      </c>
      <c r="M377" s="19" t="str">
        <f>IFERROR(__xludf.DUMMYFUNCTION("if(REGEXMATCH(vlookup(B377,'Kings Ratings'!$A$2:$C$1000,3,false),""Crafting""),""Yes"","""")"),"")</f>
        <v/>
      </c>
      <c r="N377" s="19" t="str">
        <f>IFERROR(__xludf.DUMMYFUNCTION("if(REGEXMATCH(vlookup(B377,'Kings Ratings'!$A$2:$C$1000,3,false),""Exploring""),""Yes"","""")"),"")</f>
        <v/>
      </c>
      <c r="O377" s="19" t="str">
        <f>IFERROR(__xludf.DUMMYFUNCTION("if(REGEXMATCH(vlookup(B377,'Kings Ratings'!$A$2:$C$1000,3,false),""Farming""),""Yes"","""")"),"")</f>
        <v/>
      </c>
      <c r="P377" s="19" t="str">
        <f>IFERROR(__xludf.DUMMYFUNCTION("if(REGEXMATCH(vlookup(B377,'Kings Ratings'!$A$2:$C$1000,3,false),""Cooking""),""Yes"","""")"),"Yes")</f>
        <v>Yes</v>
      </c>
      <c r="Q377" s="19" t="str">
        <f>IFERROR(__xludf.DUMMYFUNCTION("if(REGEXMATCH(vlookup(B377,'Kings Ratings'!$A$2:$C$1000,3,false),""Event""),""Yes"","""")"),"")</f>
        <v/>
      </c>
    </row>
    <row r="378">
      <c r="A378" s="16">
        <v>1409.0</v>
      </c>
      <c r="B378" s="14" t="s">
        <v>917</v>
      </c>
      <c r="D378" s="16">
        <v>1494.0</v>
      </c>
      <c r="E378" s="16">
        <v>897.0</v>
      </c>
      <c r="F378" s="16">
        <v>389.0</v>
      </c>
      <c r="G378" s="19">
        <f>VLOOKUP(B378,'Kings Ratings'!$A$2:$B$1000,2,false)</f>
        <v>2</v>
      </c>
      <c r="H378" s="13">
        <f t="shared" si="2"/>
        <v>3</v>
      </c>
      <c r="I378" s="7">
        <f>vlookup(A378,'202405 MM (Do Not Delete)'!$A$1:$G$1000,7,false)</f>
        <v>306</v>
      </c>
      <c r="J378" s="22">
        <f t="shared" si="3"/>
        <v>3900464</v>
      </c>
      <c r="L378" s="19" t="str">
        <f>IFERROR(__xludf.DUMMYFUNCTION("if(REGEXMATCH(vlookup(B378,'Kings Ratings'!$A$2:$C$1000,3,false),""Fishing""),""Yes"","""")"),"")</f>
        <v/>
      </c>
      <c r="M378" s="19" t="str">
        <f>IFERROR(__xludf.DUMMYFUNCTION("if(REGEXMATCH(vlookup(B378,'Kings Ratings'!$A$2:$C$1000,3,false),""Crafting""),""Yes"","""")"),"Yes")</f>
        <v>Yes</v>
      </c>
      <c r="N378" s="19" t="str">
        <f>IFERROR(__xludf.DUMMYFUNCTION("if(REGEXMATCH(vlookup(B378,'Kings Ratings'!$A$2:$C$1000,3,false),""Exploring""),""Yes"","""")"),"")</f>
        <v/>
      </c>
      <c r="O378" s="19" t="str">
        <f>IFERROR(__xludf.DUMMYFUNCTION("if(REGEXMATCH(vlookup(B378,'Kings Ratings'!$A$2:$C$1000,3,false),""Farming""),""Yes"","""")"),"")</f>
        <v/>
      </c>
      <c r="P378" s="19" t="str">
        <f>IFERROR(__xludf.DUMMYFUNCTION("if(REGEXMATCH(vlookup(B378,'Kings Ratings'!$A$2:$C$1000,3,false),""Cooking""),""Yes"","""")"),"")</f>
        <v/>
      </c>
      <c r="Q378" s="19" t="str">
        <f>IFERROR(__xludf.DUMMYFUNCTION("if(REGEXMATCH(vlookup(B378,'Kings Ratings'!$A$2:$C$1000,3,false),""Event""),""Yes"","""")"),"")</f>
        <v/>
      </c>
    </row>
    <row r="379">
      <c r="A379" s="16">
        <v>1441.0</v>
      </c>
      <c r="B379" s="14" t="s">
        <v>758</v>
      </c>
      <c r="D379" s="16">
        <v>1486.0</v>
      </c>
      <c r="E379" s="16">
        <v>426.0</v>
      </c>
      <c r="F379" s="16">
        <v>3.0</v>
      </c>
      <c r="G379" s="19">
        <f>VLOOKUP(B379,'Kings Ratings'!$A$2:$B$1000,2,false)</f>
        <v>10</v>
      </c>
      <c r="H379" s="13">
        <f t="shared" si="2"/>
        <v>6</v>
      </c>
      <c r="I379" s="7">
        <f>vlookup(A379,'202405 MM (Do Not Delete)'!$A$1:$G$1000,7,false)</f>
        <v>310</v>
      </c>
      <c r="J379" s="22">
        <f t="shared" si="3"/>
        <v>35746</v>
      </c>
      <c r="L379" s="19" t="str">
        <f>IFERROR(__xludf.DUMMYFUNCTION("if(REGEXMATCH(vlookup(B379,'Kings Ratings'!$A$2:$C$1000,3,false),""Fishing""),""Yes"","""")"),"")</f>
        <v/>
      </c>
      <c r="M379" s="19" t="str">
        <f>IFERROR(__xludf.DUMMYFUNCTION("if(REGEXMATCH(vlookup(B379,'Kings Ratings'!$A$2:$C$1000,3,false),""Crafting""),""Yes"","""")"),"Yes")</f>
        <v>Yes</v>
      </c>
      <c r="N379" s="19" t="str">
        <f>IFERROR(__xludf.DUMMYFUNCTION("if(REGEXMATCH(vlookup(B379,'Kings Ratings'!$A$2:$C$1000,3,false),""Exploring""),""Yes"","""")"),"")</f>
        <v/>
      </c>
      <c r="O379" s="19" t="str">
        <f>IFERROR(__xludf.DUMMYFUNCTION("if(REGEXMATCH(vlookup(B379,'Kings Ratings'!$A$2:$C$1000,3,false),""Farming""),""Yes"","""")"),"")</f>
        <v/>
      </c>
      <c r="P379" s="19" t="str">
        <f>IFERROR(__xludf.DUMMYFUNCTION("if(REGEXMATCH(vlookup(B379,'Kings Ratings'!$A$2:$C$1000,3,false),""Cooking""),""Yes"","""")"),"")</f>
        <v/>
      </c>
      <c r="Q379" s="19" t="str">
        <f>IFERROR(__xludf.DUMMYFUNCTION("if(REGEXMATCH(vlookup(B379,'Kings Ratings'!$A$2:$C$1000,3,false),""Event""),""Yes"","""")"),"")</f>
        <v/>
      </c>
    </row>
    <row r="380">
      <c r="A380" s="16">
        <v>1432.0</v>
      </c>
      <c r="B380" s="14" t="s">
        <v>921</v>
      </c>
      <c r="D380" s="16">
        <v>1430.0</v>
      </c>
      <c r="E380" s="16">
        <v>828.0</v>
      </c>
      <c r="F380" s="16">
        <v>282.0</v>
      </c>
      <c r="G380" s="19">
        <f>VLOOKUP(B380,'Kings Ratings'!$A$2:$B$1000,2,false)</f>
        <v>3</v>
      </c>
      <c r="H380" s="13">
        <f t="shared" si="2"/>
        <v>3</v>
      </c>
      <c r="I380" s="7">
        <f>vlookup(A380,'202405 MM (Do Not Delete)'!$A$1:$G$1000,7,false)</f>
        <v>309</v>
      </c>
      <c r="J380" s="22">
        <f t="shared" si="3"/>
        <v>2829710</v>
      </c>
      <c r="L380" s="19" t="str">
        <f>IFERROR(__xludf.DUMMYFUNCTION("if(REGEXMATCH(vlookup(B380,'Kings Ratings'!$A$2:$C$1000,3,false),""Fishing""),""Yes"","""")"),"")</f>
        <v/>
      </c>
      <c r="M380" s="19" t="str">
        <f>IFERROR(__xludf.DUMMYFUNCTION("if(REGEXMATCH(vlookup(B380,'Kings Ratings'!$A$2:$C$1000,3,false),""Crafting""),""Yes"","""")"),"Yes")</f>
        <v>Yes</v>
      </c>
      <c r="N380" s="19" t="str">
        <f>IFERROR(__xludf.DUMMYFUNCTION("if(REGEXMATCH(vlookup(B380,'Kings Ratings'!$A$2:$C$1000,3,false),""Exploring""),""Yes"","""")"),"")</f>
        <v/>
      </c>
      <c r="O380" s="19" t="str">
        <f>IFERROR(__xludf.DUMMYFUNCTION("if(REGEXMATCH(vlookup(B380,'Kings Ratings'!$A$2:$C$1000,3,false),""Farming""),""Yes"","""")"),"")</f>
        <v/>
      </c>
      <c r="P380" s="19" t="str">
        <f>IFERROR(__xludf.DUMMYFUNCTION("if(REGEXMATCH(vlookup(B380,'Kings Ratings'!$A$2:$C$1000,3,false),""Cooking""),""Yes"","""")"),"")</f>
        <v/>
      </c>
      <c r="Q380" s="19" t="str">
        <f>IFERROR(__xludf.DUMMYFUNCTION("if(REGEXMATCH(vlookup(B380,'Kings Ratings'!$A$2:$C$1000,3,false),""Event""),""Yes"","""")"),"")</f>
        <v/>
      </c>
    </row>
    <row r="381">
      <c r="A381" s="13">
        <v>664.0</v>
      </c>
      <c r="B381" s="14" t="s">
        <v>449</v>
      </c>
      <c r="C381" s="18" t="str">
        <f t="shared" ref="C381:C382" si="20">CONCATENATE("((",B381,"))")</f>
        <v>((Glass Eyes))</v>
      </c>
      <c r="D381" s="16">
        <v>1411.0</v>
      </c>
      <c r="E381" s="16">
        <v>48.0</v>
      </c>
      <c r="F381" s="16">
        <v>0.0</v>
      </c>
      <c r="G381" s="19">
        <f>VLOOKUP(B381,'Kings Ratings'!$A$2:$B$1000,2,false)</f>
        <v>11</v>
      </c>
      <c r="H381" s="13">
        <f t="shared" si="2"/>
        <v>13</v>
      </c>
      <c r="I381" s="7" t="str">
        <f>vlookup(A381,'202405 MM (Do Not Delete)'!$A$1:$G$1000,7,false)</f>
        <v/>
      </c>
      <c r="J381" s="22">
        <f t="shared" si="3"/>
        <v>1891</v>
      </c>
      <c r="L381" s="19" t="str">
        <f>IFERROR(__xludf.DUMMYFUNCTION("if(REGEXMATCH(vlookup(B381,'Kings Ratings'!$A$2:$C$1000,3,false),""Fishing""),""Yes"","""")"),"")</f>
        <v/>
      </c>
      <c r="M381" s="19" t="str">
        <f>IFERROR(__xludf.DUMMYFUNCTION("if(REGEXMATCH(vlookup(B381,'Kings Ratings'!$A$2:$C$1000,3,false),""Crafting""),""Yes"","""")"),"")</f>
        <v/>
      </c>
      <c r="N381" s="19" t="str">
        <f>IFERROR(__xludf.DUMMYFUNCTION("if(REGEXMATCH(vlookup(B381,'Kings Ratings'!$A$2:$C$1000,3,false),""Exploring""),""Yes"","""")"),"")</f>
        <v/>
      </c>
      <c r="O381" s="19" t="str">
        <f>IFERROR(__xludf.DUMMYFUNCTION("if(REGEXMATCH(vlookup(B381,'Kings Ratings'!$A$2:$C$1000,3,false),""Farming""),""Yes"","""")"),"")</f>
        <v/>
      </c>
      <c r="P381" s="19" t="str">
        <f>IFERROR(__xludf.DUMMYFUNCTION("if(REGEXMATCH(vlookup(B381,'Kings Ratings'!$A$2:$C$1000,3,false),""Cooking""),""Yes"","""")"),"")</f>
        <v/>
      </c>
      <c r="Q381" s="19" t="str">
        <f>IFERROR(__xludf.DUMMYFUNCTION("if(REGEXMATCH(vlookup(B381,'Kings Ratings'!$A$2:$C$1000,3,false),""Event""),""Yes"","""")"),"Yes")</f>
        <v>Yes</v>
      </c>
    </row>
    <row r="382">
      <c r="A382" s="13">
        <v>653.0</v>
      </c>
      <c r="B382" s="14" t="s">
        <v>348</v>
      </c>
      <c r="C382" s="18" t="str">
        <f t="shared" si="20"/>
        <v>((Fruit Punch))</v>
      </c>
      <c r="D382" s="16">
        <v>1399.0</v>
      </c>
      <c r="E382" s="16">
        <v>17.0</v>
      </c>
      <c r="F382" s="16">
        <v>1.0</v>
      </c>
      <c r="G382" s="19">
        <f>VLOOKUP(B382,'Kings Ratings'!$A$2:$B$1000,2,false)</f>
        <v>10</v>
      </c>
      <c r="H382" s="13">
        <f t="shared" si="2"/>
        <v>7</v>
      </c>
      <c r="I382" s="7" t="str">
        <f>vlookup(A382,'202405 MM (Do Not Delete)'!$A$1:$G$1000,7,false)</f>
        <v/>
      </c>
      <c r="J382" s="22">
        <f t="shared" si="3"/>
        <v>11569</v>
      </c>
      <c r="L382" s="19" t="str">
        <f>IFERROR(__xludf.DUMMYFUNCTION("if(REGEXMATCH(vlookup(B382,'Kings Ratings'!$A$2:$C$1000,3,false),""Fishing""),""Yes"","""")"),"")</f>
        <v/>
      </c>
      <c r="M382" s="19" t="str">
        <f>IFERROR(__xludf.DUMMYFUNCTION("if(REGEXMATCH(vlookup(B382,'Kings Ratings'!$A$2:$C$1000,3,false),""Crafting""),""Yes"","""")"),"Yes")</f>
        <v>Yes</v>
      </c>
      <c r="N382" s="19" t="str">
        <f>IFERROR(__xludf.DUMMYFUNCTION("if(REGEXMATCH(vlookup(B382,'Kings Ratings'!$A$2:$C$1000,3,false),""Exploring""),""Yes"","""")"),"")</f>
        <v/>
      </c>
      <c r="O382" s="19" t="str">
        <f>IFERROR(__xludf.DUMMYFUNCTION("if(REGEXMATCH(vlookup(B382,'Kings Ratings'!$A$2:$C$1000,3,false),""Farming""),""Yes"","""")"),"")</f>
        <v/>
      </c>
      <c r="P382" s="19" t="str">
        <f>IFERROR(__xludf.DUMMYFUNCTION("if(REGEXMATCH(vlookup(B382,'Kings Ratings'!$A$2:$C$1000,3,false),""Cooking""),""Yes"","""")"),"")</f>
        <v/>
      </c>
      <c r="Q382" s="19" t="str">
        <f>IFERROR(__xludf.DUMMYFUNCTION("if(REGEXMATCH(vlookup(B382,'Kings Ratings'!$A$2:$C$1000,3,false),""Event""),""Yes"","""")"),"")</f>
        <v/>
      </c>
    </row>
    <row r="383">
      <c r="A383" s="16">
        <v>1364.0</v>
      </c>
      <c r="B383" s="14" t="s">
        <v>890</v>
      </c>
      <c r="D383" s="16">
        <v>1398.0</v>
      </c>
      <c r="E383" s="16">
        <v>782.0</v>
      </c>
      <c r="F383" s="16">
        <v>244.0</v>
      </c>
      <c r="G383" s="19">
        <f>VLOOKUP(B383,'Kings Ratings'!$A$2:$B$1000,2,false)</f>
        <v>8</v>
      </c>
      <c r="H383" s="13">
        <f t="shared" si="2"/>
        <v>3</v>
      </c>
      <c r="I383" s="7">
        <f>vlookup(A383,'202405 MM (Do Not Delete)'!$A$1:$G$1000,7,false)</f>
        <v>305</v>
      </c>
      <c r="J383" s="22">
        <f t="shared" si="3"/>
        <v>2449218</v>
      </c>
      <c r="L383" s="19" t="str">
        <f>IFERROR(__xludf.DUMMYFUNCTION("if(REGEXMATCH(vlookup(B383,'Kings Ratings'!$A$2:$C$1000,3,false),""Fishing""),""Yes"","""")"),"")</f>
        <v/>
      </c>
      <c r="M383" s="19" t="str">
        <f>IFERROR(__xludf.DUMMYFUNCTION("if(REGEXMATCH(vlookup(B383,'Kings Ratings'!$A$2:$C$1000,3,false),""Crafting""),""Yes"","""")"),"Yes")</f>
        <v>Yes</v>
      </c>
      <c r="N383" s="19" t="str">
        <f>IFERROR(__xludf.DUMMYFUNCTION("if(REGEXMATCH(vlookup(B383,'Kings Ratings'!$A$2:$C$1000,3,false),""Exploring""),""Yes"","""")"),"")</f>
        <v/>
      </c>
      <c r="O383" s="19" t="str">
        <f>IFERROR(__xludf.DUMMYFUNCTION("if(REGEXMATCH(vlookup(B383,'Kings Ratings'!$A$2:$C$1000,3,false),""Farming""),""Yes"","""")"),"")</f>
        <v/>
      </c>
      <c r="P383" s="19" t="str">
        <f>IFERROR(__xludf.DUMMYFUNCTION("if(REGEXMATCH(vlookup(B383,'Kings Ratings'!$A$2:$C$1000,3,false),""Cooking""),""Yes"","""")"),"")</f>
        <v/>
      </c>
      <c r="Q383" s="19" t="str">
        <f>IFERROR(__xludf.DUMMYFUNCTION("if(REGEXMATCH(vlookup(B383,'Kings Ratings'!$A$2:$C$1000,3,false),""Event""),""Yes"","""")"),"")</f>
        <v/>
      </c>
    </row>
    <row r="384">
      <c r="A384" s="13">
        <v>781.0</v>
      </c>
      <c r="B384" s="14" t="s">
        <v>164</v>
      </c>
      <c r="C384" s="18" t="str">
        <f>CONCATENATE("((",B384,"))")</f>
        <v>((Cabbage Stew))</v>
      </c>
      <c r="D384" s="16">
        <v>1394.0</v>
      </c>
      <c r="E384" s="16">
        <v>91.0</v>
      </c>
      <c r="F384" s="16">
        <v>1.0</v>
      </c>
      <c r="G384" s="19">
        <f>VLOOKUP(B384,'Kings Ratings'!$A$2:$B$1000,2,false)</f>
        <v>10</v>
      </c>
      <c r="H384" s="13">
        <f t="shared" si="2"/>
        <v>7</v>
      </c>
      <c r="I384" s="7" t="str">
        <f>vlookup(A384,'202405 MM (Do Not Delete)'!$A$1:$G$1000,7,false)</f>
        <v/>
      </c>
      <c r="J384" s="22">
        <f t="shared" si="3"/>
        <v>12304</v>
      </c>
      <c r="L384" s="19" t="str">
        <f>IFERROR(__xludf.DUMMYFUNCTION("if(REGEXMATCH(vlookup(B384,'Kings Ratings'!$A$2:$C$1000,3,false),""Fishing""),""Yes"","""")"),"")</f>
        <v/>
      </c>
      <c r="M384" s="19" t="str">
        <f>IFERROR(__xludf.DUMMYFUNCTION("if(REGEXMATCH(vlookup(B384,'Kings Ratings'!$A$2:$C$1000,3,false),""Crafting""),""Yes"","""")"),"")</f>
        <v/>
      </c>
      <c r="N384" s="19" t="str">
        <f>IFERROR(__xludf.DUMMYFUNCTION("if(REGEXMATCH(vlookup(B384,'Kings Ratings'!$A$2:$C$1000,3,false),""Exploring""),""Yes"","""")"),"")</f>
        <v/>
      </c>
      <c r="O384" s="19" t="str">
        <f>IFERROR(__xludf.DUMMYFUNCTION("if(REGEXMATCH(vlookup(B384,'Kings Ratings'!$A$2:$C$1000,3,false),""Farming""),""Yes"","""")"),"")</f>
        <v/>
      </c>
      <c r="P384" s="19" t="str">
        <f>IFERROR(__xludf.DUMMYFUNCTION("if(REGEXMATCH(vlookup(B384,'Kings Ratings'!$A$2:$C$1000,3,false),""Cooking""),""Yes"","""")"),"Yes")</f>
        <v>Yes</v>
      </c>
      <c r="Q384" s="19" t="str">
        <f>IFERROR(__xludf.DUMMYFUNCTION("if(REGEXMATCH(vlookup(B384,'Kings Ratings'!$A$2:$C$1000,3,false),""Event""),""Yes"","""")"),"")</f>
        <v/>
      </c>
    </row>
    <row r="385">
      <c r="A385" s="16">
        <v>1327.0</v>
      </c>
      <c r="B385" s="14" t="s">
        <v>551</v>
      </c>
      <c r="D385" s="16">
        <v>1389.0</v>
      </c>
      <c r="E385" s="16">
        <v>172.0</v>
      </c>
      <c r="F385" s="16">
        <v>0.0</v>
      </c>
      <c r="G385" s="19">
        <f>VLOOKUP(B385,'Kings Ratings'!$A$2:$B$1000,2,false)</f>
        <v>10</v>
      </c>
      <c r="H385" s="13">
        <f t="shared" si="2"/>
        <v>8</v>
      </c>
      <c r="I385" s="7" t="str">
        <f>vlookup(A385,'202405 MM (Do Not Delete)'!$A$1:$G$1000,7,false)</f>
        <v/>
      </c>
      <c r="J385" s="22">
        <f t="shared" si="3"/>
        <v>3109</v>
      </c>
      <c r="L385" s="19" t="str">
        <f>IFERROR(__xludf.DUMMYFUNCTION("if(REGEXMATCH(vlookup(B385,'Kings Ratings'!$A$2:$C$1000,3,false),""Fishing""),""Yes"","""")"),"")</f>
        <v/>
      </c>
      <c r="M385" s="19" t="str">
        <f>IFERROR(__xludf.DUMMYFUNCTION("if(REGEXMATCH(vlookup(B385,'Kings Ratings'!$A$2:$C$1000,3,false),""Crafting""),""Yes"","""")"),"Yes")</f>
        <v>Yes</v>
      </c>
      <c r="N385" s="19" t="str">
        <f>IFERROR(__xludf.DUMMYFUNCTION("if(REGEXMATCH(vlookup(B385,'Kings Ratings'!$A$2:$C$1000,3,false),""Exploring""),""Yes"","""")"),"")</f>
        <v/>
      </c>
      <c r="O385" s="19" t="str">
        <f>IFERROR(__xludf.DUMMYFUNCTION("if(REGEXMATCH(vlookup(B385,'Kings Ratings'!$A$2:$C$1000,3,false),""Farming""),""Yes"","""")"),"")</f>
        <v/>
      </c>
      <c r="P385" s="19" t="str">
        <f>IFERROR(__xludf.DUMMYFUNCTION("if(REGEXMATCH(vlookup(B385,'Kings Ratings'!$A$2:$C$1000,3,false),""Cooking""),""Yes"","""")"),"")</f>
        <v/>
      </c>
      <c r="Q385" s="19" t="str">
        <f>IFERROR(__xludf.DUMMYFUNCTION("if(REGEXMATCH(vlookup(B385,'Kings Ratings'!$A$2:$C$1000,3,false),""Event""),""Yes"","""")"),"")</f>
        <v/>
      </c>
    </row>
    <row r="386">
      <c r="A386" s="16">
        <v>1433.0</v>
      </c>
      <c r="B386" s="14" t="s">
        <v>922</v>
      </c>
      <c r="D386" s="16">
        <v>1360.0</v>
      </c>
      <c r="E386" s="16">
        <v>669.0</v>
      </c>
      <c r="F386" s="16">
        <v>141.0</v>
      </c>
      <c r="G386" s="19">
        <f>VLOOKUP(B386,'Kings Ratings'!$A$2:$B$1000,2,false)</f>
        <v>3</v>
      </c>
      <c r="H386" s="13">
        <f t="shared" si="2"/>
        <v>3</v>
      </c>
      <c r="I386" s="7">
        <f>vlookup(A386,'202405 MM (Do Not Delete)'!$A$1:$G$1000,7,false)</f>
        <v>308</v>
      </c>
      <c r="J386" s="22">
        <f t="shared" si="3"/>
        <v>1418050</v>
      </c>
      <c r="L386" s="19" t="str">
        <f>IFERROR(__xludf.DUMMYFUNCTION("if(REGEXMATCH(vlookup(B386,'Kings Ratings'!$A$2:$C$1000,3,false),""Fishing""),""Yes"","""")"),"")</f>
        <v/>
      </c>
      <c r="M386" s="19" t="str">
        <f>IFERROR(__xludf.DUMMYFUNCTION("if(REGEXMATCH(vlookup(B386,'Kings Ratings'!$A$2:$C$1000,3,false),""Crafting""),""Yes"","""")"),"Yes")</f>
        <v>Yes</v>
      </c>
      <c r="N386" s="19" t="str">
        <f>IFERROR(__xludf.DUMMYFUNCTION("if(REGEXMATCH(vlookup(B386,'Kings Ratings'!$A$2:$C$1000,3,false),""Exploring""),""Yes"","""")"),"")</f>
        <v/>
      </c>
      <c r="O386" s="19" t="str">
        <f>IFERROR(__xludf.DUMMYFUNCTION("if(REGEXMATCH(vlookup(B386,'Kings Ratings'!$A$2:$C$1000,3,false),""Farming""),""Yes"","""")"),"")</f>
        <v/>
      </c>
      <c r="P386" s="19" t="str">
        <f>IFERROR(__xludf.DUMMYFUNCTION("if(REGEXMATCH(vlookup(B386,'Kings Ratings'!$A$2:$C$1000,3,false),""Cooking""),""Yes"","""")"),"")</f>
        <v/>
      </c>
      <c r="Q386" s="19" t="str">
        <f>IFERROR(__xludf.DUMMYFUNCTION("if(REGEXMATCH(vlookup(B386,'Kings Ratings'!$A$2:$C$1000,3,false),""Event""),""Yes"","""")"),"")</f>
        <v/>
      </c>
    </row>
    <row r="387">
      <c r="A387" s="16">
        <v>1365.0</v>
      </c>
      <c r="B387" s="14" t="s">
        <v>891</v>
      </c>
      <c r="D387" s="16">
        <v>1349.0</v>
      </c>
      <c r="E387" s="16">
        <v>700.0</v>
      </c>
      <c r="F387" s="16">
        <v>189.0</v>
      </c>
      <c r="G387" s="19">
        <f>VLOOKUP(B387,'Kings Ratings'!$A$2:$B$1000,2,false)</f>
        <v>8</v>
      </c>
      <c r="H387" s="13">
        <f t="shared" si="2"/>
        <v>3</v>
      </c>
      <c r="I387" s="7">
        <f>vlookup(A387,'202405 MM (Do Not Delete)'!$A$1:$G$1000,7,false)</f>
        <v>304</v>
      </c>
      <c r="J387" s="22">
        <f t="shared" si="3"/>
        <v>1898349</v>
      </c>
      <c r="L387" s="19" t="str">
        <f>IFERROR(__xludf.DUMMYFUNCTION("if(REGEXMATCH(vlookup(B387,'Kings Ratings'!$A$2:$C$1000,3,false),""Fishing""),""Yes"","""")"),"")</f>
        <v/>
      </c>
      <c r="M387" s="19" t="str">
        <f>IFERROR(__xludf.DUMMYFUNCTION("if(REGEXMATCH(vlookup(B387,'Kings Ratings'!$A$2:$C$1000,3,false),""Crafting""),""Yes"","""")"),"Yes")</f>
        <v>Yes</v>
      </c>
      <c r="N387" s="19" t="str">
        <f>IFERROR(__xludf.DUMMYFUNCTION("if(REGEXMATCH(vlookup(B387,'Kings Ratings'!$A$2:$C$1000,3,false),""Exploring""),""Yes"","""")"),"")</f>
        <v/>
      </c>
      <c r="O387" s="19" t="str">
        <f>IFERROR(__xludf.DUMMYFUNCTION("if(REGEXMATCH(vlookup(B387,'Kings Ratings'!$A$2:$C$1000,3,false),""Farming""),""Yes"","""")"),"")</f>
        <v/>
      </c>
      <c r="P387" s="19" t="str">
        <f>IFERROR(__xludf.DUMMYFUNCTION("if(REGEXMATCH(vlookup(B387,'Kings Ratings'!$A$2:$C$1000,3,false),""Cooking""),""Yes"","""")"),"")</f>
        <v/>
      </c>
      <c r="Q387" s="19" t="str">
        <f>IFERROR(__xludf.DUMMYFUNCTION("if(REGEXMATCH(vlookup(B387,'Kings Ratings'!$A$2:$C$1000,3,false),""Event""),""Yes"","""")"),"")</f>
        <v/>
      </c>
    </row>
    <row r="388">
      <c r="A388" s="16">
        <v>1425.0</v>
      </c>
      <c r="B388" s="14" t="s">
        <v>918</v>
      </c>
      <c r="D388" s="16">
        <v>1320.0</v>
      </c>
      <c r="E388" s="16">
        <v>688.0</v>
      </c>
      <c r="F388" s="16">
        <v>160.0</v>
      </c>
      <c r="G388" s="19">
        <f>VLOOKUP(B388,'Kings Ratings'!$A$2:$B$1000,2,false)</f>
        <v>2</v>
      </c>
      <c r="H388" s="13">
        <f t="shared" si="2"/>
        <v>3</v>
      </c>
      <c r="I388" s="7">
        <f>vlookup(A388,'202405 MM (Do Not Delete)'!$A$1:$G$1000,7,false)</f>
        <v>319</v>
      </c>
      <c r="J388" s="22">
        <f t="shared" si="3"/>
        <v>1608200</v>
      </c>
      <c r="L388" s="19" t="str">
        <f>IFERROR(__xludf.DUMMYFUNCTION("if(REGEXMATCH(vlookup(B388,'Kings Ratings'!$A$2:$C$1000,3,false),""Fishing""),""Yes"","""")"),"")</f>
        <v/>
      </c>
      <c r="M388" s="19" t="str">
        <f>IFERROR(__xludf.DUMMYFUNCTION("if(REGEXMATCH(vlookup(B388,'Kings Ratings'!$A$2:$C$1000,3,false),""Crafting""),""Yes"","""")"),"Yes")</f>
        <v>Yes</v>
      </c>
      <c r="N388" s="19" t="str">
        <f>IFERROR(__xludf.DUMMYFUNCTION("if(REGEXMATCH(vlookup(B388,'Kings Ratings'!$A$2:$C$1000,3,false),""Exploring""),""Yes"","""")"),"")</f>
        <v/>
      </c>
      <c r="O388" s="19" t="str">
        <f>IFERROR(__xludf.DUMMYFUNCTION("if(REGEXMATCH(vlookup(B388,'Kings Ratings'!$A$2:$C$1000,3,false),""Farming""),""Yes"","""")"),"")</f>
        <v/>
      </c>
      <c r="P388" s="19" t="str">
        <f>IFERROR(__xludf.DUMMYFUNCTION("if(REGEXMATCH(vlookup(B388,'Kings Ratings'!$A$2:$C$1000,3,false),""Cooking""),""Yes"","""")"),"")</f>
        <v/>
      </c>
      <c r="Q388" s="19" t="str">
        <f>IFERROR(__xludf.DUMMYFUNCTION("if(REGEXMATCH(vlookup(B388,'Kings Ratings'!$A$2:$C$1000,3,false),""Event""),""Yes"","""")"),"")</f>
        <v/>
      </c>
    </row>
    <row r="389">
      <c r="A389" s="16">
        <v>1260.0</v>
      </c>
      <c r="B389" s="14" t="s">
        <v>533</v>
      </c>
      <c r="D389" s="16">
        <v>1318.0</v>
      </c>
      <c r="E389" s="16">
        <v>108.0</v>
      </c>
      <c r="F389" s="16">
        <v>0.0</v>
      </c>
      <c r="G389" s="19">
        <f>VLOOKUP(B389,'Kings Ratings'!$A$2:$B$1000,2,false)</f>
        <v>10</v>
      </c>
      <c r="H389" s="13">
        <f t="shared" si="2"/>
        <v>8</v>
      </c>
      <c r="I389" s="7">
        <f>vlookup(A389,'202405 MM (Do Not Delete)'!$A$1:$G$1000,7,false)</f>
        <v>330</v>
      </c>
      <c r="J389" s="22">
        <f t="shared" si="3"/>
        <v>2398</v>
      </c>
      <c r="L389" s="19" t="str">
        <f>IFERROR(__xludf.DUMMYFUNCTION("if(REGEXMATCH(vlookup(B389,'Kings Ratings'!$A$2:$C$1000,3,false),""Fishing""),""Yes"","""")"),"")</f>
        <v/>
      </c>
      <c r="M389" s="19" t="str">
        <f>IFERROR(__xludf.DUMMYFUNCTION("if(REGEXMATCH(vlookup(B389,'Kings Ratings'!$A$2:$C$1000,3,false),""Crafting""),""Yes"","""")"),"Yes")</f>
        <v>Yes</v>
      </c>
      <c r="N389" s="19" t="str">
        <f>IFERROR(__xludf.DUMMYFUNCTION("if(REGEXMATCH(vlookup(B389,'Kings Ratings'!$A$2:$C$1000,3,false),""Exploring""),""Yes"","""")"),"")</f>
        <v/>
      </c>
      <c r="O389" s="19" t="str">
        <f>IFERROR(__xludf.DUMMYFUNCTION("if(REGEXMATCH(vlookup(B389,'Kings Ratings'!$A$2:$C$1000,3,false),""Farming""),""Yes"","""")"),"")</f>
        <v/>
      </c>
      <c r="P389" s="19" t="str">
        <f>IFERROR(__xludf.DUMMYFUNCTION("if(REGEXMATCH(vlookup(B389,'Kings Ratings'!$A$2:$C$1000,3,false),""Cooking""),""Yes"","""")"),"")</f>
        <v/>
      </c>
      <c r="Q389" s="19" t="str">
        <f>IFERROR(__xludf.DUMMYFUNCTION("if(REGEXMATCH(vlookup(B389,'Kings Ratings'!$A$2:$C$1000,3,false),""Event""),""Yes"","""")"),"")</f>
        <v/>
      </c>
    </row>
    <row r="390">
      <c r="A390" s="16">
        <v>1440.0</v>
      </c>
      <c r="B390" s="14" t="s">
        <v>729</v>
      </c>
      <c r="D390" s="16">
        <v>1274.0</v>
      </c>
      <c r="E390" s="16">
        <v>552.0</v>
      </c>
      <c r="F390" s="16">
        <v>2.0</v>
      </c>
      <c r="G390" s="19">
        <f>VLOOKUP(B390,'Kings Ratings'!$A$2:$B$1000,2,false)</f>
        <v>10</v>
      </c>
      <c r="H390" s="13">
        <f t="shared" si="2"/>
        <v>6</v>
      </c>
      <c r="I390" s="7">
        <f>vlookup(A390,'202405 MM (Do Not Delete)'!$A$1:$G$1000,7,false)</f>
        <v>304</v>
      </c>
      <c r="J390" s="22">
        <f t="shared" si="3"/>
        <v>26794</v>
      </c>
      <c r="L390" s="19" t="str">
        <f>IFERROR(__xludf.DUMMYFUNCTION("if(REGEXMATCH(vlookup(B390,'Kings Ratings'!$A$2:$C$1000,3,false),""Fishing""),""Yes"","""")"),"")</f>
        <v/>
      </c>
      <c r="M390" s="19" t="str">
        <f>IFERROR(__xludf.DUMMYFUNCTION("if(REGEXMATCH(vlookup(B390,'Kings Ratings'!$A$2:$C$1000,3,false),""Crafting""),""Yes"","""")"),"Yes")</f>
        <v>Yes</v>
      </c>
      <c r="N390" s="19" t="str">
        <f>IFERROR(__xludf.DUMMYFUNCTION("if(REGEXMATCH(vlookup(B390,'Kings Ratings'!$A$2:$C$1000,3,false),""Exploring""),""Yes"","""")"),"")</f>
        <v/>
      </c>
      <c r="O390" s="19" t="str">
        <f>IFERROR(__xludf.DUMMYFUNCTION("if(REGEXMATCH(vlookup(B390,'Kings Ratings'!$A$2:$C$1000,3,false),""Farming""),""Yes"","""")"),"")</f>
        <v/>
      </c>
      <c r="P390" s="19" t="str">
        <f>IFERROR(__xludf.DUMMYFUNCTION("if(REGEXMATCH(vlookup(B390,'Kings Ratings'!$A$2:$C$1000,3,false),""Cooking""),""Yes"","""")"),"")</f>
        <v/>
      </c>
      <c r="Q390" s="19" t="str">
        <f>IFERROR(__xludf.DUMMYFUNCTION("if(REGEXMATCH(vlookup(B390,'Kings Ratings'!$A$2:$C$1000,3,false),""Event""),""Yes"","""")"),"")</f>
        <v/>
      </c>
    </row>
    <row r="391">
      <c r="A391" s="16">
        <v>1363.0</v>
      </c>
      <c r="B391" s="14" t="s">
        <v>889</v>
      </c>
      <c r="D391" s="16">
        <v>1253.0</v>
      </c>
      <c r="E391" s="16">
        <v>597.0</v>
      </c>
      <c r="F391" s="16">
        <v>117.0</v>
      </c>
      <c r="G391" s="19">
        <f>VLOOKUP(B391,'Kings Ratings'!$A$2:$B$1000,2,false)</f>
        <v>8</v>
      </c>
      <c r="H391" s="13">
        <f t="shared" si="2"/>
        <v>3</v>
      </c>
      <c r="I391" s="7" t="str">
        <f>vlookup(A391,'202405 MM (Do Not Delete)'!$A$1:$G$1000,7,false)</f>
        <v/>
      </c>
      <c r="J391" s="22">
        <f t="shared" si="3"/>
        <v>1177223</v>
      </c>
      <c r="L391" s="19" t="str">
        <f>IFERROR(__xludf.DUMMYFUNCTION("if(REGEXMATCH(vlookup(B391,'Kings Ratings'!$A$2:$C$1000,3,false),""Fishing""),""Yes"","""")"),"")</f>
        <v/>
      </c>
      <c r="M391" s="19" t="str">
        <f>IFERROR(__xludf.DUMMYFUNCTION("if(REGEXMATCH(vlookup(B391,'Kings Ratings'!$A$2:$C$1000,3,false),""Crafting""),""Yes"","""")"),"Yes")</f>
        <v>Yes</v>
      </c>
      <c r="N391" s="19" t="str">
        <f>IFERROR(__xludf.DUMMYFUNCTION("if(REGEXMATCH(vlookup(B391,'Kings Ratings'!$A$2:$C$1000,3,false),""Exploring""),""Yes"","""")"),"")</f>
        <v/>
      </c>
      <c r="O391" s="19" t="str">
        <f>IFERROR(__xludf.DUMMYFUNCTION("if(REGEXMATCH(vlookup(B391,'Kings Ratings'!$A$2:$C$1000,3,false),""Farming""),""Yes"","""")"),"")</f>
        <v/>
      </c>
      <c r="P391" s="19" t="str">
        <f>IFERROR(__xludf.DUMMYFUNCTION("if(REGEXMATCH(vlookup(B391,'Kings Ratings'!$A$2:$C$1000,3,false),""Cooking""),""Yes"","""")"),"")</f>
        <v/>
      </c>
      <c r="Q391" s="19" t="str">
        <f>IFERROR(__xludf.DUMMYFUNCTION("if(REGEXMATCH(vlookup(B391,'Kings Ratings'!$A$2:$C$1000,3,false),""Event""),""Yes"","""")"),"")</f>
        <v/>
      </c>
    </row>
    <row r="392">
      <c r="A392" s="16">
        <v>1136.0</v>
      </c>
      <c r="B392" s="14" t="s">
        <v>135</v>
      </c>
      <c r="D392" s="16">
        <v>1245.0</v>
      </c>
      <c r="E392" s="16">
        <v>0.0</v>
      </c>
      <c r="F392" s="16">
        <v>0.0</v>
      </c>
      <c r="G392" s="19">
        <f>VLOOKUP(B392,'Kings Ratings'!$A$2:$B$1000,2,false)</f>
        <v>10</v>
      </c>
      <c r="H392" s="13">
        <f t="shared" si="2"/>
        <v>8</v>
      </c>
      <c r="I392" s="7" t="str">
        <f>vlookup(A392,'202405 MM (Do Not Delete)'!$A$1:$G$1000,7,false)</f>
        <v/>
      </c>
      <c r="J392" s="22">
        <f t="shared" si="3"/>
        <v>1245</v>
      </c>
      <c r="L392" s="19" t="str">
        <f>IFERROR(__xludf.DUMMYFUNCTION("if(REGEXMATCH(vlookup(B392,'Kings Ratings'!$A$2:$C$1000,3,false),""Fishing""),""Yes"","""")"),"")</f>
        <v/>
      </c>
      <c r="M392" s="19" t="str">
        <f>IFERROR(__xludf.DUMMYFUNCTION("if(REGEXMATCH(vlookup(B392,'Kings Ratings'!$A$2:$C$1000,3,false),""Crafting""),""Yes"","""")"),"Yes")</f>
        <v>Yes</v>
      </c>
      <c r="N392" s="19" t="str">
        <f>IFERROR(__xludf.DUMMYFUNCTION("if(REGEXMATCH(vlookup(B392,'Kings Ratings'!$A$2:$C$1000,3,false),""Exploring""),""Yes"","""")"),"")</f>
        <v/>
      </c>
      <c r="O392" s="19" t="str">
        <f>IFERROR(__xludf.DUMMYFUNCTION("if(REGEXMATCH(vlookup(B392,'Kings Ratings'!$A$2:$C$1000,3,false),""Farming""),""Yes"","""")"),"")</f>
        <v/>
      </c>
      <c r="P392" s="19" t="str">
        <f>IFERROR(__xludf.DUMMYFUNCTION("if(REGEXMATCH(vlookup(B392,'Kings Ratings'!$A$2:$C$1000,3,false),""Cooking""),""Yes"","""")"),"")</f>
        <v/>
      </c>
      <c r="Q392" s="19" t="str">
        <f>IFERROR(__xludf.DUMMYFUNCTION("if(REGEXMATCH(vlookup(B392,'Kings Ratings'!$A$2:$C$1000,3,false),""Event""),""Yes"","""")"),"")</f>
        <v/>
      </c>
    </row>
    <row r="393">
      <c r="A393" s="16">
        <v>1366.0</v>
      </c>
      <c r="B393" s="14" t="s">
        <v>892</v>
      </c>
      <c r="D393" s="16">
        <v>1174.0</v>
      </c>
      <c r="E393" s="16">
        <v>510.0</v>
      </c>
      <c r="F393" s="16">
        <v>65.0</v>
      </c>
      <c r="G393" s="19">
        <f>VLOOKUP(B393,'Kings Ratings'!$A$2:$B$1000,2,false)</f>
        <v>8</v>
      </c>
      <c r="H393" s="13">
        <f t="shared" si="2"/>
        <v>4</v>
      </c>
      <c r="I393" s="7">
        <f>vlookup(A393,'202405 MM (Do Not Delete)'!$A$1:$G$1000,7,false)</f>
        <v>314</v>
      </c>
      <c r="J393" s="22">
        <f t="shared" si="3"/>
        <v>656274</v>
      </c>
      <c r="L393" s="19" t="str">
        <f>IFERROR(__xludf.DUMMYFUNCTION("if(REGEXMATCH(vlookup(B393,'Kings Ratings'!$A$2:$C$1000,3,false),""Fishing""),""Yes"","""")"),"")</f>
        <v/>
      </c>
      <c r="M393" s="19" t="str">
        <f>IFERROR(__xludf.DUMMYFUNCTION("if(REGEXMATCH(vlookup(B393,'Kings Ratings'!$A$2:$C$1000,3,false),""Crafting""),""Yes"","""")"),"Yes")</f>
        <v>Yes</v>
      </c>
      <c r="N393" s="19" t="str">
        <f>IFERROR(__xludf.DUMMYFUNCTION("if(REGEXMATCH(vlookup(B393,'Kings Ratings'!$A$2:$C$1000,3,false),""Exploring""),""Yes"","""")"),"")</f>
        <v/>
      </c>
      <c r="O393" s="19" t="str">
        <f>IFERROR(__xludf.DUMMYFUNCTION("if(REGEXMATCH(vlookup(B393,'Kings Ratings'!$A$2:$C$1000,3,false),""Farming""),""Yes"","""")"),"")</f>
        <v/>
      </c>
      <c r="P393" s="19" t="str">
        <f>IFERROR(__xludf.DUMMYFUNCTION("if(REGEXMATCH(vlookup(B393,'Kings Ratings'!$A$2:$C$1000,3,false),""Cooking""),""Yes"","""")"),"")</f>
        <v/>
      </c>
      <c r="Q393" s="19" t="str">
        <f>IFERROR(__xludf.DUMMYFUNCTION("if(REGEXMATCH(vlookup(B393,'Kings Ratings'!$A$2:$C$1000,3,false),""Event""),""Yes"","""")"),"")</f>
        <v/>
      </c>
    </row>
    <row r="394">
      <c r="A394" s="16">
        <v>1435.0</v>
      </c>
      <c r="B394" s="14" t="s">
        <v>923</v>
      </c>
      <c r="D394" s="16">
        <v>1154.0</v>
      </c>
      <c r="E394" s="16">
        <v>459.0</v>
      </c>
      <c r="F394" s="16">
        <v>92.0</v>
      </c>
      <c r="G394" s="19">
        <f>VLOOKUP(B394,'Kings Ratings'!$A$2:$B$1000,2,false)</f>
        <v>8</v>
      </c>
      <c r="H394" s="13">
        <f t="shared" si="2"/>
        <v>4</v>
      </c>
      <c r="I394" s="7" t="str">
        <f>vlookup(A394,'202405 MM (Do Not Delete)'!$A$1:$G$1000,7,false)</f>
        <v/>
      </c>
      <c r="J394" s="22">
        <f t="shared" si="3"/>
        <v>925744</v>
      </c>
      <c r="L394" s="19" t="str">
        <f>IFERROR(__xludf.DUMMYFUNCTION("if(REGEXMATCH(vlookup(B394,'Kings Ratings'!$A$2:$C$1000,3,false),""Fishing""),""Yes"","""")"),"")</f>
        <v/>
      </c>
      <c r="M394" s="19" t="str">
        <f>IFERROR(__xludf.DUMMYFUNCTION("if(REGEXMATCH(vlookup(B394,'Kings Ratings'!$A$2:$C$1000,3,false),""Crafting""),""Yes"","""")"),"Yes")</f>
        <v>Yes</v>
      </c>
      <c r="N394" s="19" t="str">
        <f>IFERROR(__xludf.DUMMYFUNCTION("if(REGEXMATCH(vlookup(B394,'Kings Ratings'!$A$2:$C$1000,3,false),""Exploring""),""Yes"","""")"),"")</f>
        <v/>
      </c>
      <c r="O394" s="19" t="str">
        <f>IFERROR(__xludf.DUMMYFUNCTION("if(REGEXMATCH(vlookup(B394,'Kings Ratings'!$A$2:$C$1000,3,false),""Farming""),""Yes"","""")"),"")</f>
        <v/>
      </c>
      <c r="P394" s="19" t="str">
        <f>IFERROR(__xludf.DUMMYFUNCTION("if(REGEXMATCH(vlookup(B394,'Kings Ratings'!$A$2:$C$1000,3,false),""Cooking""),""Yes"","""")"),"")</f>
        <v/>
      </c>
      <c r="Q394" s="19" t="str">
        <f>IFERROR(__xludf.DUMMYFUNCTION("if(REGEXMATCH(vlookup(B394,'Kings Ratings'!$A$2:$C$1000,3,false),""Event""),""Yes"","""")"),"")</f>
        <v/>
      </c>
    </row>
    <row r="395">
      <c r="A395" s="16">
        <v>1334.0</v>
      </c>
      <c r="B395" s="14" t="s">
        <v>369</v>
      </c>
      <c r="D395" s="16">
        <v>1108.0</v>
      </c>
      <c r="E395" s="16">
        <v>19.0</v>
      </c>
      <c r="F395" s="16">
        <v>0.0</v>
      </c>
      <c r="G395" s="19">
        <f>VLOOKUP(B395,'Kings Ratings'!$A$2:$B$1000,2,false)</f>
        <v>10</v>
      </c>
      <c r="H395" s="13">
        <f t="shared" si="2"/>
        <v>8</v>
      </c>
      <c r="I395" s="7" t="str">
        <f>vlookup(A395,'202405 MM (Do Not Delete)'!$A$1:$G$1000,7,false)</f>
        <v/>
      </c>
      <c r="J395" s="22">
        <f t="shared" si="3"/>
        <v>1298</v>
      </c>
      <c r="L395" s="19" t="str">
        <f>IFERROR(__xludf.DUMMYFUNCTION("if(REGEXMATCH(vlookup(B395,'Kings Ratings'!$A$2:$C$1000,3,false),""Fishing""),""Yes"","""")"),"")</f>
        <v/>
      </c>
      <c r="M395" s="19" t="str">
        <f>IFERROR(__xludf.DUMMYFUNCTION("if(REGEXMATCH(vlookup(B395,'Kings Ratings'!$A$2:$C$1000,3,false),""Crafting""),""Yes"","""")"),"Yes")</f>
        <v>Yes</v>
      </c>
      <c r="N395" s="19" t="str">
        <f>IFERROR(__xludf.DUMMYFUNCTION("if(REGEXMATCH(vlookup(B395,'Kings Ratings'!$A$2:$C$1000,3,false),""Exploring""),""Yes"","""")"),"")</f>
        <v/>
      </c>
      <c r="O395" s="19" t="str">
        <f>IFERROR(__xludf.DUMMYFUNCTION("if(REGEXMATCH(vlookup(B395,'Kings Ratings'!$A$2:$C$1000,3,false),""Farming""),""Yes"","""")"),"")</f>
        <v/>
      </c>
      <c r="P395" s="19" t="str">
        <f>IFERROR(__xludf.DUMMYFUNCTION("if(REGEXMATCH(vlookup(B395,'Kings Ratings'!$A$2:$C$1000,3,false),""Cooking""),""Yes"","""")"),"")</f>
        <v/>
      </c>
      <c r="Q395" s="19" t="str">
        <f>IFERROR(__xludf.DUMMYFUNCTION("if(REGEXMATCH(vlookup(B395,'Kings Ratings'!$A$2:$C$1000,3,false),""Event""),""Yes"","""")"),"")</f>
        <v/>
      </c>
    </row>
    <row r="396">
      <c r="A396" s="16">
        <v>1163.0</v>
      </c>
      <c r="B396" s="14" t="s">
        <v>178</v>
      </c>
      <c r="D396" s="16">
        <v>1058.0</v>
      </c>
      <c r="E396" s="16">
        <v>0.0</v>
      </c>
      <c r="F396" s="16">
        <v>0.0</v>
      </c>
      <c r="G396" s="19">
        <f>VLOOKUP(B396,'Kings Ratings'!$A$2:$B$1000,2,false)</f>
        <v>11</v>
      </c>
      <c r="H396" s="13">
        <f t="shared" si="2"/>
        <v>13</v>
      </c>
      <c r="I396" s="7" t="str">
        <f>vlookup(A396,'202405 MM (Do Not Delete)'!$A$1:$G$1000,7,false)</f>
        <v/>
      </c>
      <c r="J396" s="22">
        <f t="shared" si="3"/>
        <v>1058</v>
      </c>
      <c r="L396" s="19" t="str">
        <f>IFERROR(__xludf.DUMMYFUNCTION("if(REGEXMATCH(vlookup(B396,'Kings Ratings'!$A$2:$C$1000,3,false),""Fishing""),""Yes"","""")"),"")</f>
        <v/>
      </c>
      <c r="M396" s="19" t="str">
        <f>IFERROR(__xludf.DUMMYFUNCTION("if(REGEXMATCH(vlookup(B396,'Kings Ratings'!$A$2:$C$1000,3,false),""Crafting""),""Yes"","""")"),"Yes")</f>
        <v>Yes</v>
      </c>
      <c r="N396" s="19" t="str">
        <f>IFERROR(__xludf.DUMMYFUNCTION("if(REGEXMATCH(vlookup(B396,'Kings Ratings'!$A$2:$C$1000,3,false),""Exploring""),""Yes"","""")"),"")</f>
        <v/>
      </c>
      <c r="O396" s="19" t="str">
        <f>IFERROR(__xludf.DUMMYFUNCTION("if(REGEXMATCH(vlookup(B396,'Kings Ratings'!$A$2:$C$1000,3,false),""Farming""),""Yes"","""")"),"")</f>
        <v/>
      </c>
      <c r="P396" s="19" t="str">
        <f>IFERROR(__xludf.DUMMYFUNCTION("if(REGEXMATCH(vlookup(B396,'Kings Ratings'!$A$2:$C$1000,3,false),""Cooking""),""Yes"","""")"),"")</f>
        <v/>
      </c>
      <c r="Q396" s="19" t="str">
        <f>IFERROR(__xludf.DUMMYFUNCTION("if(REGEXMATCH(vlookup(B396,'Kings Ratings'!$A$2:$C$1000,3,false),""Event""),""Yes"","""")"),"Yes")</f>
        <v>Yes</v>
      </c>
    </row>
    <row r="397">
      <c r="A397" s="13">
        <v>870.0</v>
      </c>
      <c r="B397" s="14" t="s">
        <v>328</v>
      </c>
      <c r="C397" s="18" t="str">
        <f>CONCATENATE("((",B397,"))")</f>
        <v>((QED Cell))</v>
      </c>
      <c r="D397" s="16">
        <v>1051.0</v>
      </c>
      <c r="E397" s="77">
        <v>11.0</v>
      </c>
      <c r="F397" s="16">
        <v>0.0</v>
      </c>
      <c r="G397" s="19">
        <f>VLOOKUP(B397,'Kings Ratings'!$A$2:$B$1000,2,false)</f>
        <v>11</v>
      </c>
      <c r="H397" s="13">
        <f t="shared" si="2"/>
        <v>13</v>
      </c>
      <c r="I397" s="7" t="str">
        <f>vlookup(A397,'202405 MM (Do Not Delete)'!$A$1:$G$1000,7,false)</f>
        <v/>
      </c>
      <c r="J397" s="22">
        <f t="shared" si="3"/>
        <v>1161</v>
      </c>
      <c r="L397" s="19" t="str">
        <f>IFERROR(__xludf.DUMMYFUNCTION("if(REGEXMATCH(vlookup(B397,'Kings Ratings'!$A$2:$C$1000,3,false),""Fishing""),""Yes"","""")"),"")</f>
        <v/>
      </c>
      <c r="M397" s="19" t="str">
        <f>IFERROR(__xludf.DUMMYFUNCTION("if(REGEXMATCH(vlookup(B397,'Kings Ratings'!$A$2:$C$1000,3,false),""Crafting""),""Yes"","""")"),"")</f>
        <v/>
      </c>
      <c r="N397" s="19" t="str">
        <f>IFERROR(__xludf.DUMMYFUNCTION("if(REGEXMATCH(vlookup(B397,'Kings Ratings'!$A$2:$C$1000,3,false),""Exploring""),""Yes"","""")"),"")</f>
        <v/>
      </c>
      <c r="O397" s="19" t="str">
        <f>IFERROR(__xludf.DUMMYFUNCTION("if(REGEXMATCH(vlookup(B397,'Kings Ratings'!$A$2:$C$1000,3,false),""Farming""),""Yes"","""")"),"")</f>
        <v/>
      </c>
      <c r="P397" s="19" t="str">
        <f>IFERROR(__xludf.DUMMYFUNCTION("if(REGEXMATCH(vlookup(B397,'Kings Ratings'!$A$2:$C$1000,3,false),""Cooking""),""Yes"","""")"),"")</f>
        <v/>
      </c>
      <c r="Q397" s="19" t="str">
        <f>IFERROR(__xludf.DUMMYFUNCTION("if(REGEXMATCH(vlookup(B397,'Kings Ratings'!$A$2:$C$1000,3,false),""Event""),""Yes"","""")"),"Yes")</f>
        <v>Yes</v>
      </c>
    </row>
    <row r="398">
      <c r="A398" s="16">
        <v>1208.0</v>
      </c>
      <c r="B398" s="14" t="s">
        <v>350</v>
      </c>
      <c r="D398" s="16">
        <v>1045.0</v>
      </c>
      <c r="E398" s="16">
        <v>15.0</v>
      </c>
      <c r="F398" s="16">
        <v>0.0</v>
      </c>
      <c r="G398" s="19">
        <f>VLOOKUP(B398,'Kings Ratings'!$A$2:$B$1000,2,false)</f>
        <v>10</v>
      </c>
      <c r="H398" s="13">
        <f t="shared" si="2"/>
        <v>8</v>
      </c>
      <c r="I398" s="7" t="str">
        <f>vlookup(A398,'202405 MM (Do Not Delete)'!$A$1:$G$1000,7,false)</f>
        <v/>
      </c>
      <c r="J398" s="22">
        <f t="shared" si="3"/>
        <v>1195</v>
      </c>
      <c r="L398" s="19" t="str">
        <f>IFERROR(__xludf.DUMMYFUNCTION("if(REGEXMATCH(vlookup(B398,'Kings Ratings'!$A$2:$C$1000,3,false),""Fishing""),""Yes"","""")"),"")</f>
        <v/>
      </c>
      <c r="M398" s="19" t="str">
        <f>IFERROR(__xludf.DUMMYFUNCTION("if(REGEXMATCH(vlookup(B398,'Kings Ratings'!$A$2:$C$1000,3,false),""Crafting""),""Yes"","""")"),"Yes")</f>
        <v>Yes</v>
      </c>
      <c r="N398" s="19" t="str">
        <f>IFERROR(__xludf.DUMMYFUNCTION("if(REGEXMATCH(vlookup(B398,'Kings Ratings'!$A$2:$C$1000,3,false),""Exploring""),""Yes"","""")"),"")</f>
        <v/>
      </c>
      <c r="O398" s="19" t="str">
        <f>IFERROR(__xludf.DUMMYFUNCTION("if(REGEXMATCH(vlookup(B398,'Kings Ratings'!$A$2:$C$1000,3,false),""Farming""),""Yes"","""")"),"")</f>
        <v/>
      </c>
      <c r="P398" s="19" t="str">
        <f>IFERROR(__xludf.DUMMYFUNCTION("if(REGEXMATCH(vlookup(B398,'Kings Ratings'!$A$2:$C$1000,3,false),""Cooking""),""Yes"","""")"),"")</f>
        <v/>
      </c>
      <c r="Q398" s="19" t="str">
        <f>IFERROR(__xludf.DUMMYFUNCTION("if(REGEXMATCH(vlookup(B398,'Kings Ratings'!$A$2:$C$1000,3,false),""Event""),""Yes"","""")"),"")</f>
        <v/>
      </c>
    </row>
    <row r="399">
      <c r="A399" s="16">
        <v>1387.0</v>
      </c>
      <c r="B399" s="14" t="s">
        <v>896</v>
      </c>
      <c r="D399" s="16">
        <v>1035.0</v>
      </c>
      <c r="E399" s="16">
        <v>444.0</v>
      </c>
      <c r="F399" s="16">
        <v>18.0</v>
      </c>
      <c r="G399" s="19">
        <f>VLOOKUP(B399,'Kings Ratings'!$A$2:$B$1000,2,false)</f>
        <v>8</v>
      </c>
      <c r="H399" s="13">
        <f t="shared" si="2"/>
        <v>5</v>
      </c>
      <c r="I399" s="7">
        <f>vlookup(A399,'202405 MM (Do Not Delete)'!$A$1:$G$1000,7,false)</f>
        <v>307</v>
      </c>
      <c r="J399" s="22">
        <f t="shared" si="3"/>
        <v>185475</v>
      </c>
      <c r="L399" s="19" t="str">
        <f>IFERROR(__xludf.DUMMYFUNCTION("if(REGEXMATCH(vlookup(B399,'Kings Ratings'!$A$2:$C$1000,3,false),""Fishing""),""Yes"","""")"),"")</f>
        <v/>
      </c>
      <c r="M399" s="19" t="str">
        <f>IFERROR(__xludf.DUMMYFUNCTION("if(REGEXMATCH(vlookup(B399,'Kings Ratings'!$A$2:$C$1000,3,false),""Crafting""),""Yes"","""")"),"Yes")</f>
        <v>Yes</v>
      </c>
      <c r="N399" s="19" t="str">
        <f>IFERROR(__xludf.DUMMYFUNCTION("if(REGEXMATCH(vlookup(B399,'Kings Ratings'!$A$2:$C$1000,3,false),""Exploring""),""Yes"","""")"),"")</f>
        <v/>
      </c>
      <c r="O399" s="19" t="str">
        <f>IFERROR(__xludf.DUMMYFUNCTION("if(REGEXMATCH(vlookup(B399,'Kings Ratings'!$A$2:$C$1000,3,false),""Farming""),""Yes"","""")"),"")</f>
        <v/>
      </c>
      <c r="P399" s="19" t="str">
        <f>IFERROR(__xludf.DUMMYFUNCTION("if(REGEXMATCH(vlookup(B399,'Kings Ratings'!$A$2:$C$1000,3,false),""Cooking""),""Yes"","""")"),"")</f>
        <v/>
      </c>
      <c r="Q399" s="19" t="str">
        <f>IFERROR(__xludf.DUMMYFUNCTION("if(REGEXMATCH(vlookup(B399,'Kings Ratings'!$A$2:$C$1000,3,false),""Event""),""Yes"","""")"),"")</f>
        <v/>
      </c>
    </row>
    <row r="400">
      <c r="A400" s="16">
        <v>1392.0</v>
      </c>
      <c r="B400" s="14" t="s">
        <v>911</v>
      </c>
      <c r="D400" s="16">
        <v>1009.0</v>
      </c>
      <c r="E400" s="16">
        <v>478.0</v>
      </c>
      <c r="F400" s="16">
        <v>142.0</v>
      </c>
      <c r="G400" s="19">
        <f>VLOOKUP(B400,'Kings Ratings'!$A$2:$B$1000,2,false)</f>
        <v>8</v>
      </c>
      <c r="H400" s="13">
        <f t="shared" si="2"/>
        <v>3</v>
      </c>
      <c r="I400" s="7" t="str">
        <f>vlookup(A400,'202405 MM (Do Not Delete)'!$A$1:$G$1000,7,false)</f>
        <v/>
      </c>
      <c r="J400" s="22">
        <f t="shared" si="3"/>
        <v>1425789</v>
      </c>
      <c r="L400" s="19" t="str">
        <f>IFERROR(__xludf.DUMMYFUNCTION("if(REGEXMATCH(vlookup(B400,'Kings Ratings'!$A$2:$C$1000,3,false),""Fishing""),""Yes"","""")"),"")</f>
        <v/>
      </c>
      <c r="M400" s="19" t="str">
        <f>IFERROR(__xludf.DUMMYFUNCTION("if(REGEXMATCH(vlookup(B400,'Kings Ratings'!$A$2:$C$1000,3,false),""Crafting""),""Yes"","""")"),"Yes")</f>
        <v>Yes</v>
      </c>
      <c r="N400" s="19" t="str">
        <f>IFERROR(__xludf.DUMMYFUNCTION("if(REGEXMATCH(vlookup(B400,'Kings Ratings'!$A$2:$C$1000,3,false),""Exploring""),""Yes"","""")"),"")</f>
        <v/>
      </c>
      <c r="O400" s="19" t="str">
        <f>IFERROR(__xludf.DUMMYFUNCTION("if(REGEXMATCH(vlookup(B400,'Kings Ratings'!$A$2:$C$1000,3,false),""Farming""),""Yes"","""")"),"")</f>
        <v/>
      </c>
      <c r="P400" s="19" t="str">
        <f>IFERROR(__xludf.DUMMYFUNCTION("if(REGEXMATCH(vlookup(B400,'Kings Ratings'!$A$2:$C$1000,3,false),""Cooking""),""Yes"","""")"),"")</f>
        <v/>
      </c>
      <c r="Q400" s="19" t="str">
        <f>IFERROR(__xludf.DUMMYFUNCTION("if(REGEXMATCH(vlookup(B400,'Kings Ratings'!$A$2:$C$1000,3,false),""Event""),""Yes"","""")"),"")</f>
        <v/>
      </c>
    </row>
    <row r="401">
      <c r="A401" s="16">
        <v>1393.0</v>
      </c>
      <c r="B401" s="14" t="s">
        <v>912</v>
      </c>
      <c r="D401" s="16">
        <v>987.0</v>
      </c>
      <c r="E401" s="16">
        <v>456.0</v>
      </c>
      <c r="F401" s="16">
        <v>122.0</v>
      </c>
      <c r="G401" s="19">
        <f>VLOOKUP(B401,'Kings Ratings'!$A$2:$B$1000,2,false)</f>
        <v>8</v>
      </c>
      <c r="H401" s="13">
        <f t="shared" si="2"/>
        <v>3</v>
      </c>
      <c r="I401" s="7" t="str">
        <f>vlookup(A401,'202405 MM (Do Not Delete)'!$A$1:$G$1000,7,false)</f>
        <v/>
      </c>
      <c r="J401" s="22">
        <f t="shared" si="3"/>
        <v>1225547</v>
      </c>
      <c r="L401" s="19" t="str">
        <f>IFERROR(__xludf.DUMMYFUNCTION("if(REGEXMATCH(vlookup(B401,'Kings Ratings'!$A$2:$C$1000,3,false),""Fishing""),""Yes"","""")"),"")</f>
        <v/>
      </c>
      <c r="M401" s="19" t="str">
        <f>IFERROR(__xludf.DUMMYFUNCTION("if(REGEXMATCH(vlookup(B401,'Kings Ratings'!$A$2:$C$1000,3,false),""Crafting""),""Yes"","""")"),"Yes")</f>
        <v>Yes</v>
      </c>
      <c r="N401" s="19" t="str">
        <f>IFERROR(__xludf.DUMMYFUNCTION("if(REGEXMATCH(vlookup(B401,'Kings Ratings'!$A$2:$C$1000,3,false),""Exploring""),""Yes"","""")"),"")</f>
        <v/>
      </c>
      <c r="O401" s="19" t="str">
        <f>IFERROR(__xludf.DUMMYFUNCTION("if(REGEXMATCH(vlookup(B401,'Kings Ratings'!$A$2:$C$1000,3,false),""Farming""),""Yes"","""")"),"")</f>
        <v/>
      </c>
      <c r="P401" s="19" t="str">
        <f>IFERROR(__xludf.DUMMYFUNCTION("if(REGEXMATCH(vlookup(B401,'Kings Ratings'!$A$2:$C$1000,3,false),""Cooking""),""Yes"","""")"),"")</f>
        <v/>
      </c>
      <c r="Q401" s="19" t="str">
        <f>IFERROR(__xludf.DUMMYFUNCTION("if(REGEXMATCH(vlookup(B401,'Kings Ratings'!$A$2:$C$1000,3,false),""Event""),""Yes"","""")"),"")</f>
        <v/>
      </c>
    </row>
    <row r="402">
      <c r="A402" s="16">
        <v>1399.0</v>
      </c>
      <c r="B402" s="14" t="s">
        <v>914</v>
      </c>
      <c r="D402" s="16">
        <v>949.0</v>
      </c>
      <c r="E402" s="16">
        <v>465.0</v>
      </c>
      <c r="F402" s="16">
        <v>99.0</v>
      </c>
      <c r="G402" s="19">
        <f>VLOOKUP(B402,'Kings Ratings'!$A$2:$B$1000,2,false)</f>
        <v>8</v>
      </c>
      <c r="H402" s="13">
        <f t="shared" si="2"/>
        <v>4</v>
      </c>
      <c r="I402" s="7" t="str">
        <f>vlookup(A402,'202405 MM (Do Not Delete)'!$A$1:$G$1000,7,false)</f>
        <v/>
      </c>
      <c r="J402" s="22">
        <f t="shared" si="3"/>
        <v>995599</v>
      </c>
      <c r="L402" s="19" t="str">
        <f>IFERROR(__xludf.DUMMYFUNCTION("if(REGEXMATCH(vlookup(B402,'Kings Ratings'!$A$2:$C$1000,3,false),""Fishing""),""Yes"","""")"),"")</f>
        <v/>
      </c>
      <c r="M402" s="19" t="str">
        <f>IFERROR(__xludf.DUMMYFUNCTION("if(REGEXMATCH(vlookup(B402,'Kings Ratings'!$A$2:$C$1000,3,false),""Crafting""),""Yes"","""")"),"Yes")</f>
        <v>Yes</v>
      </c>
      <c r="N402" s="19" t="str">
        <f>IFERROR(__xludf.DUMMYFUNCTION("if(REGEXMATCH(vlookup(B402,'Kings Ratings'!$A$2:$C$1000,3,false),""Exploring""),""Yes"","""")"),"")</f>
        <v/>
      </c>
      <c r="O402" s="19" t="str">
        <f>IFERROR(__xludf.DUMMYFUNCTION("if(REGEXMATCH(vlookup(B402,'Kings Ratings'!$A$2:$C$1000,3,false),""Farming""),""Yes"","""")"),"")</f>
        <v/>
      </c>
      <c r="P402" s="19" t="str">
        <f>IFERROR(__xludf.DUMMYFUNCTION("if(REGEXMATCH(vlookup(B402,'Kings Ratings'!$A$2:$C$1000,3,false),""Cooking""),""Yes"","""")"),"")</f>
        <v/>
      </c>
      <c r="Q402" s="19" t="str">
        <f>IFERROR(__xludf.DUMMYFUNCTION("if(REGEXMATCH(vlookup(B402,'Kings Ratings'!$A$2:$C$1000,3,false),""Event""),""Yes"","""")"),"")</f>
        <v/>
      </c>
    </row>
    <row r="403">
      <c r="A403" s="16">
        <v>1406.0</v>
      </c>
      <c r="B403" s="14" t="s">
        <v>916</v>
      </c>
      <c r="D403" s="16">
        <v>927.0</v>
      </c>
      <c r="E403" s="16">
        <v>526.0</v>
      </c>
      <c r="F403" s="16">
        <v>69.0</v>
      </c>
      <c r="G403" s="19">
        <f>VLOOKUP(B403,'Kings Ratings'!$A$2:$B$1000,2,false)</f>
        <v>8</v>
      </c>
      <c r="H403" s="13">
        <f t="shared" si="2"/>
        <v>4</v>
      </c>
      <c r="I403" s="7">
        <f>vlookup(A403,'202405 MM (Do Not Delete)'!$A$1:$G$1000,7,false)</f>
        <v>307</v>
      </c>
      <c r="J403" s="22">
        <f t="shared" si="3"/>
        <v>696187</v>
      </c>
      <c r="L403" s="19" t="str">
        <f>IFERROR(__xludf.DUMMYFUNCTION("if(REGEXMATCH(vlookup(B403,'Kings Ratings'!$A$2:$C$1000,3,false),""Fishing""),""Yes"","""")"),"")</f>
        <v/>
      </c>
      <c r="M403" s="19" t="str">
        <f>IFERROR(__xludf.DUMMYFUNCTION("if(REGEXMATCH(vlookup(B403,'Kings Ratings'!$A$2:$C$1000,3,false),""Crafting""),""Yes"","""")"),"Yes")</f>
        <v>Yes</v>
      </c>
      <c r="N403" s="19" t="str">
        <f>IFERROR(__xludf.DUMMYFUNCTION("if(REGEXMATCH(vlookup(B403,'Kings Ratings'!$A$2:$C$1000,3,false),""Exploring""),""Yes"","""")"),"")</f>
        <v/>
      </c>
      <c r="O403" s="19" t="str">
        <f>IFERROR(__xludf.DUMMYFUNCTION("if(REGEXMATCH(vlookup(B403,'Kings Ratings'!$A$2:$C$1000,3,false),""Farming""),""Yes"","""")"),"")</f>
        <v/>
      </c>
      <c r="P403" s="19" t="str">
        <f>IFERROR(__xludf.DUMMYFUNCTION("if(REGEXMATCH(vlookup(B403,'Kings Ratings'!$A$2:$C$1000,3,false),""Cooking""),""Yes"","""")"),"")</f>
        <v/>
      </c>
      <c r="Q403" s="19" t="str">
        <f>IFERROR(__xludf.DUMMYFUNCTION("if(REGEXMATCH(vlookup(B403,'Kings Ratings'!$A$2:$C$1000,3,false),""Event""),""Yes"","""")"),"")</f>
        <v/>
      </c>
    </row>
    <row r="404">
      <c r="A404" s="16">
        <v>1430.0</v>
      </c>
      <c r="B404" s="14" t="s">
        <v>919</v>
      </c>
      <c r="D404" s="16">
        <v>916.0</v>
      </c>
      <c r="E404" s="16">
        <v>491.0</v>
      </c>
      <c r="F404" s="16">
        <v>43.0</v>
      </c>
      <c r="G404" s="19">
        <f>VLOOKUP(B404,'Kings Ratings'!$A$2:$B$1000,2,false)</f>
        <v>8</v>
      </c>
      <c r="H404" s="13">
        <f t="shared" si="2"/>
        <v>4</v>
      </c>
      <c r="I404" s="7">
        <f>vlookup(A404,'202405 MM (Do Not Delete)'!$A$1:$G$1000,7,false)</f>
        <v>310</v>
      </c>
      <c r="J404" s="22">
        <f t="shared" si="3"/>
        <v>435826</v>
      </c>
      <c r="L404" s="19" t="str">
        <f>IFERROR(__xludf.DUMMYFUNCTION("if(REGEXMATCH(vlookup(B404,'Kings Ratings'!$A$2:$C$1000,3,false),""Fishing""),""Yes"","""")"),"")</f>
        <v/>
      </c>
      <c r="M404" s="19" t="str">
        <f>IFERROR(__xludf.DUMMYFUNCTION("if(REGEXMATCH(vlookup(B404,'Kings Ratings'!$A$2:$C$1000,3,false),""Crafting""),""Yes"","""")"),"Yes")</f>
        <v>Yes</v>
      </c>
      <c r="N404" s="19" t="str">
        <f>IFERROR(__xludf.DUMMYFUNCTION("if(REGEXMATCH(vlookup(B404,'Kings Ratings'!$A$2:$C$1000,3,false),""Exploring""),""Yes"","""")"),"")</f>
        <v/>
      </c>
      <c r="O404" s="19" t="str">
        <f>IFERROR(__xludf.DUMMYFUNCTION("if(REGEXMATCH(vlookup(B404,'Kings Ratings'!$A$2:$C$1000,3,false),""Farming""),""Yes"","""")"),"")</f>
        <v/>
      </c>
      <c r="P404" s="19" t="str">
        <f>IFERROR(__xludf.DUMMYFUNCTION("if(REGEXMATCH(vlookup(B404,'Kings Ratings'!$A$2:$C$1000,3,false),""Cooking""),""Yes"","""")"),"")</f>
        <v/>
      </c>
      <c r="Q404" s="19" t="str">
        <f>IFERROR(__xludf.DUMMYFUNCTION("if(REGEXMATCH(vlookup(B404,'Kings Ratings'!$A$2:$C$1000,3,false),""Event""),""Yes"","""")"),"")</f>
        <v/>
      </c>
    </row>
    <row r="405">
      <c r="A405" s="16">
        <v>1405.0</v>
      </c>
      <c r="B405" s="14" t="s">
        <v>915</v>
      </c>
      <c r="D405" s="16">
        <v>909.0</v>
      </c>
      <c r="E405" s="16">
        <v>512.0</v>
      </c>
      <c r="F405" s="16">
        <v>78.0</v>
      </c>
      <c r="G405" s="19">
        <f>VLOOKUP(B405,'Kings Ratings'!$A$2:$B$1000,2,false)</f>
        <v>8</v>
      </c>
      <c r="H405" s="13">
        <f t="shared" si="2"/>
        <v>4</v>
      </c>
      <c r="I405" s="7">
        <f>vlookup(A405,'202405 MM (Do Not Delete)'!$A$1:$G$1000,7,false)</f>
        <v>312</v>
      </c>
      <c r="J405" s="22">
        <f t="shared" si="3"/>
        <v>786029</v>
      </c>
      <c r="L405" s="19" t="str">
        <f>IFERROR(__xludf.DUMMYFUNCTION("if(REGEXMATCH(vlookup(B405,'Kings Ratings'!$A$2:$C$1000,3,false),""Fishing""),""Yes"","""")"),"")</f>
        <v/>
      </c>
      <c r="M405" s="19" t="str">
        <f>IFERROR(__xludf.DUMMYFUNCTION("if(REGEXMATCH(vlookup(B405,'Kings Ratings'!$A$2:$C$1000,3,false),""Crafting""),""Yes"","""")"),"Yes")</f>
        <v>Yes</v>
      </c>
      <c r="N405" s="19" t="str">
        <f>IFERROR(__xludf.DUMMYFUNCTION("if(REGEXMATCH(vlookup(B405,'Kings Ratings'!$A$2:$C$1000,3,false),""Exploring""),""Yes"","""")"),"")</f>
        <v/>
      </c>
      <c r="O405" s="19" t="str">
        <f>IFERROR(__xludf.DUMMYFUNCTION("if(REGEXMATCH(vlookup(B405,'Kings Ratings'!$A$2:$C$1000,3,false),""Farming""),""Yes"","""")"),"")</f>
        <v/>
      </c>
      <c r="P405" s="19" t="str">
        <f>IFERROR(__xludf.DUMMYFUNCTION("if(REGEXMATCH(vlookup(B405,'Kings Ratings'!$A$2:$C$1000,3,false),""Cooking""),""Yes"","""")"),"")</f>
        <v/>
      </c>
      <c r="Q405" s="19" t="str">
        <f>IFERROR(__xludf.DUMMYFUNCTION("if(REGEXMATCH(vlookup(B405,'Kings Ratings'!$A$2:$C$1000,3,false),""Event""),""Yes"","""")"),"")</f>
        <v/>
      </c>
    </row>
    <row r="406">
      <c r="A406" s="16">
        <v>1398.0</v>
      </c>
      <c r="B406" s="14" t="s">
        <v>913</v>
      </c>
      <c r="D406" s="16">
        <v>896.0</v>
      </c>
      <c r="E406" s="16">
        <v>489.0</v>
      </c>
      <c r="F406" s="16">
        <v>68.0</v>
      </c>
      <c r="G406" s="19">
        <f>VLOOKUP(B406,'Kings Ratings'!$A$2:$B$1000,2,false)</f>
        <v>8</v>
      </c>
      <c r="H406" s="13">
        <f t="shared" si="2"/>
        <v>4</v>
      </c>
      <c r="I406" s="7">
        <f>vlookup(A406,'202405 MM (Do Not Delete)'!$A$1:$G$1000,7,false)</f>
        <v>316</v>
      </c>
      <c r="J406" s="22">
        <f t="shared" si="3"/>
        <v>685786</v>
      </c>
      <c r="L406" s="19" t="str">
        <f>IFERROR(__xludf.DUMMYFUNCTION("if(REGEXMATCH(vlookup(B406,'Kings Ratings'!$A$2:$C$1000,3,false),""Fishing""),""Yes"","""")"),"")</f>
        <v/>
      </c>
      <c r="M406" s="19" t="str">
        <f>IFERROR(__xludf.DUMMYFUNCTION("if(REGEXMATCH(vlookup(B406,'Kings Ratings'!$A$2:$C$1000,3,false),""Crafting""),""Yes"","""")"),"Yes")</f>
        <v>Yes</v>
      </c>
      <c r="N406" s="19" t="str">
        <f>IFERROR(__xludf.DUMMYFUNCTION("if(REGEXMATCH(vlookup(B406,'Kings Ratings'!$A$2:$C$1000,3,false),""Exploring""),""Yes"","""")"),"")</f>
        <v/>
      </c>
      <c r="O406" s="19" t="str">
        <f>IFERROR(__xludf.DUMMYFUNCTION("if(REGEXMATCH(vlookup(B406,'Kings Ratings'!$A$2:$C$1000,3,false),""Farming""),""Yes"","""")"),"")</f>
        <v/>
      </c>
      <c r="P406" s="19" t="str">
        <f>IFERROR(__xludf.DUMMYFUNCTION("if(REGEXMATCH(vlookup(B406,'Kings Ratings'!$A$2:$C$1000,3,false),""Cooking""),""Yes"","""")"),"")</f>
        <v/>
      </c>
      <c r="Q406" s="19" t="str">
        <f>IFERROR(__xludf.DUMMYFUNCTION("if(REGEXMATCH(vlookup(B406,'Kings Ratings'!$A$2:$C$1000,3,false),""Event""),""Yes"","""")"),"")</f>
        <v/>
      </c>
    </row>
    <row r="407">
      <c r="A407" s="13">
        <v>756.0</v>
      </c>
      <c r="B407" s="14" t="s">
        <v>243</v>
      </c>
      <c r="C407" s="18" t="str">
        <f>CONCATENATE("((",B407,"))")</f>
        <v>((Crunchy Omelette))</v>
      </c>
      <c r="D407" s="16">
        <v>893.0</v>
      </c>
      <c r="E407" s="16">
        <v>50.0</v>
      </c>
      <c r="F407" s="16">
        <v>1.0</v>
      </c>
      <c r="G407" s="19">
        <f>VLOOKUP(B407,'Kings Ratings'!$A$2:$B$1000,2,false)</f>
        <v>11</v>
      </c>
      <c r="H407" s="13">
        <f t="shared" si="2"/>
        <v>13</v>
      </c>
      <c r="I407" s="7" t="str">
        <f>vlookup(A407,'202405 MM (Do Not Delete)'!$A$1:$G$1000,7,false)</f>
        <v/>
      </c>
      <c r="J407" s="22">
        <f t="shared" si="3"/>
        <v>11393</v>
      </c>
      <c r="L407" s="19" t="str">
        <f>IFERROR(__xludf.DUMMYFUNCTION("if(REGEXMATCH(vlookup(B407,'Kings Ratings'!$A$2:$C$1000,3,false),""Fishing""),""Yes"","""")"),"")</f>
        <v/>
      </c>
      <c r="M407" s="19" t="str">
        <f>IFERROR(__xludf.DUMMYFUNCTION("if(REGEXMATCH(vlookup(B407,'Kings Ratings'!$A$2:$C$1000,3,false),""Crafting""),""Yes"","""")"),"")</f>
        <v/>
      </c>
      <c r="N407" s="19" t="str">
        <f>IFERROR(__xludf.DUMMYFUNCTION("if(REGEXMATCH(vlookup(B407,'Kings Ratings'!$A$2:$C$1000,3,false),""Exploring""),""Yes"","""")"),"")</f>
        <v/>
      </c>
      <c r="O407" s="19" t="str">
        <f>IFERROR(__xludf.DUMMYFUNCTION("if(REGEXMATCH(vlookup(B407,'Kings Ratings'!$A$2:$C$1000,3,false),""Farming""),""Yes"","""")"),"")</f>
        <v/>
      </c>
      <c r="P407" s="19" t="str">
        <f>IFERROR(__xludf.DUMMYFUNCTION("if(REGEXMATCH(vlookup(B407,'Kings Ratings'!$A$2:$C$1000,3,false),""Cooking""),""Yes"","""")"),"Yes")</f>
        <v>Yes</v>
      </c>
      <c r="Q407" s="19" t="str">
        <f>IFERROR(__xludf.DUMMYFUNCTION("if(REGEXMATCH(vlookup(B407,'Kings Ratings'!$A$2:$C$1000,3,false),""Event""),""Yes"","""")"),"Yes")</f>
        <v>Yes</v>
      </c>
    </row>
    <row r="408">
      <c r="A408" s="16">
        <v>1391.0</v>
      </c>
      <c r="B408" s="14" t="s">
        <v>909</v>
      </c>
      <c r="D408" s="16">
        <v>891.0</v>
      </c>
      <c r="E408" s="16">
        <v>407.0</v>
      </c>
      <c r="F408" s="16">
        <v>102.0</v>
      </c>
      <c r="G408" s="19">
        <f>VLOOKUP(B408,'Kings Ratings'!$A$2:$B$1000,2,false)</f>
        <v>8</v>
      </c>
      <c r="H408" s="13">
        <f t="shared" si="2"/>
        <v>4</v>
      </c>
      <c r="I408" s="7" t="str">
        <f>vlookup(A408,'202405 MM (Do Not Delete)'!$A$1:$G$1000,7,false)</f>
        <v/>
      </c>
      <c r="J408" s="22">
        <f t="shared" si="3"/>
        <v>1024961</v>
      </c>
      <c r="L408" s="19" t="str">
        <f>IFERROR(__xludf.DUMMYFUNCTION("if(REGEXMATCH(vlookup(B408,'Kings Ratings'!$A$2:$C$1000,3,false),""Fishing""),""Yes"","""")"),"")</f>
        <v/>
      </c>
      <c r="M408" s="19" t="str">
        <f>IFERROR(__xludf.DUMMYFUNCTION("if(REGEXMATCH(vlookup(B408,'Kings Ratings'!$A$2:$C$1000,3,false),""Crafting""),""Yes"","""")"),"Yes")</f>
        <v>Yes</v>
      </c>
      <c r="N408" s="19" t="str">
        <f>IFERROR(__xludf.DUMMYFUNCTION("if(REGEXMATCH(vlookup(B408,'Kings Ratings'!$A$2:$C$1000,3,false),""Exploring""),""Yes"","""")"),"")</f>
        <v/>
      </c>
      <c r="O408" s="19" t="str">
        <f>IFERROR(__xludf.DUMMYFUNCTION("if(REGEXMATCH(vlookup(B408,'Kings Ratings'!$A$2:$C$1000,3,false),""Farming""),""Yes"","""")"),"")</f>
        <v/>
      </c>
      <c r="P408" s="19" t="str">
        <f>IFERROR(__xludf.DUMMYFUNCTION("if(REGEXMATCH(vlookup(B408,'Kings Ratings'!$A$2:$C$1000,3,false),""Cooking""),""Yes"","""")"),"")</f>
        <v/>
      </c>
      <c r="Q408" s="19" t="str">
        <f>IFERROR(__xludf.DUMMYFUNCTION("if(REGEXMATCH(vlookup(B408,'Kings Ratings'!$A$2:$C$1000,3,false),""Event""),""Yes"","""")"),"")</f>
        <v/>
      </c>
    </row>
    <row r="409">
      <c r="A409" s="16">
        <v>1426.0</v>
      </c>
      <c r="B409" s="14" t="s">
        <v>910</v>
      </c>
      <c r="D409" s="16">
        <v>870.0</v>
      </c>
      <c r="E409" s="16">
        <v>506.0</v>
      </c>
      <c r="F409" s="16">
        <v>23.0</v>
      </c>
      <c r="G409" s="19">
        <f>VLOOKUP(B409,'Kings Ratings'!$A$2:$B$1000,2,false)</f>
        <v>8</v>
      </c>
      <c r="H409" s="13">
        <f t="shared" si="2"/>
        <v>5</v>
      </c>
      <c r="I409" s="7">
        <f>vlookup(A409,'202405 MM (Do Not Delete)'!$A$1:$G$1000,7,false)</f>
        <v>305</v>
      </c>
      <c r="J409" s="22">
        <f t="shared" si="3"/>
        <v>235930</v>
      </c>
      <c r="L409" s="19" t="str">
        <f>IFERROR(__xludf.DUMMYFUNCTION("if(REGEXMATCH(vlookup(B409,'Kings Ratings'!$A$2:$C$1000,3,false),""Fishing""),""Yes"","""")"),"")</f>
        <v/>
      </c>
      <c r="M409" s="19" t="str">
        <f>IFERROR(__xludf.DUMMYFUNCTION("if(REGEXMATCH(vlookup(B409,'Kings Ratings'!$A$2:$C$1000,3,false),""Crafting""),""Yes"","""")"),"Yes")</f>
        <v>Yes</v>
      </c>
      <c r="N409" s="19" t="str">
        <f>IFERROR(__xludf.DUMMYFUNCTION("if(REGEXMATCH(vlookup(B409,'Kings Ratings'!$A$2:$C$1000,3,false),""Exploring""),""Yes"","""")"),"")</f>
        <v/>
      </c>
      <c r="O409" s="19" t="str">
        <f>IFERROR(__xludf.DUMMYFUNCTION("if(REGEXMATCH(vlookup(B409,'Kings Ratings'!$A$2:$C$1000,3,false),""Farming""),""Yes"","""")"),"")</f>
        <v/>
      </c>
      <c r="P409" s="19" t="str">
        <f>IFERROR(__xludf.DUMMYFUNCTION("if(REGEXMATCH(vlookup(B409,'Kings Ratings'!$A$2:$C$1000,3,false),""Cooking""),""Yes"","""")"),"")</f>
        <v/>
      </c>
      <c r="Q409" s="19" t="str">
        <f>IFERROR(__xludf.DUMMYFUNCTION("if(REGEXMATCH(vlookup(B409,'Kings Ratings'!$A$2:$C$1000,3,false),""Event""),""Yes"","""")"),"")</f>
        <v/>
      </c>
    </row>
    <row r="410">
      <c r="A410" s="16">
        <v>1388.0</v>
      </c>
      <c r="B410" s="14" t="s">
        <v>908</v>
      </c>
      <c r="D410" s="16">
        <v>854.0</v>
      </c>
      <c r="E410" s="16">
        <v>380.0</v>
      </c>
      <c r="F410" s="16">
        <v>67.0</v>
      </c>
      <c r="G410" s="19">
        <f>VLOOKUP(B410,'Kings Ratings'!$A$2:$B$1000,2,false)</f>
        <v>8</v>
      </c>
      <c r="H410" s="13">
        <f t="shared" si="2"/>
        <v>4</v>
      </c>
      <c r="I410" s="7" t="str">
        <f>vlookup(A410,'202405 MM (Do Not Delete)'!$A$1:$G$1000,7,false)</f>
        <v/>
      </c>
      <c r="J410" s="22">
        <f t="shared" si="3"/>
        <v>674654</v>
      </c>
      <c r="L410" s="19" t="str">
        <f>IFERROR(__xludf.DUMMYFUNCTION("if(REGEXMATCH(vlookup(B410,'Kings Ratings'!$A$2:$C$1000,3,false),""Fishing""),""Yes"","""")"),"")</f>
        <v/>
      </c>
      <c r="M410" s="19" t="str">
        <f>IFERROR(__xludf.DUMMYFUNCTION("if(REGEXMATCH(vlookup(B410,'Kings Ratings'!$A$2:$C$1000,3,false),""Crafting""),""Yes"","""")"),"Yes")</f>
        <v>Yes</v>
      </c>
      <c r="N410" s="19" t="str">
        <f>IFERROR(__xludf.DUMMYFUNCTION("if(REGEXMATCH(vlookup(B410,'Kings Ratings'!$A$2:$C$1000,3,false),""Exploring""),""Yes"","""")"),"")</f>
        <v/>
      </c>
      <c r="O410" s="19" t="str">
        <f>IFERROR(__xludf.DUMMYFUNCTION("if(REGEXMATCH(vlookup(B410,'Kings Ratings'!$A$2:$C$1000,3,false),""Farming""),""Yes"","""")"),"")</f>
        <v/>
      </c>
      <c r="P410" s="19" t="str">
        <f>IFERROR(__xludf.DUMMYFUNCTION("if(REGEXMATCH(vlookup(B410,'Kings Ratings'!$A$2:$C$1000,3,false),""Cooking""),""Yes"","""")"),"")</f>
        <v/>
      </c>
      <c r="Q410" s="19" t="str">
        <f>IFERROR(__xludf.DUMMYFUNCTION("if(REGEXMATCH(vlookup(B410,'Kings Ratings'!$A$2:$C$1000,3,false),""Event""),""Yes"","""")"),"")</f>
        <v/>
      </c>
    </row>
    <row r="411">
      <c r="A411" s="16">
        <v>1428.0</v>
      </c>
      <c r="B411" s="14" t="s">
        <v>888</v>
      </c>
      <c r="D411" s="16">
        <v>828.0</v>
      </c>
      <c r="E411" s="16">
        <v>406.0</v>
      </c>
      <c r="F411" s="16">
        <v>15.0</v>
      </c>
      <c r="G411" s="19">
        <f>VLOOKUP(B411,'Kings Ratings'!$A$2:$B$1000,2,false)</f>
        <v>8</v>
      </c>
      <c r="H411" s="13">
        <f t="shared" si="2"/>
        <v>5</v>
      </c>
      <c r="I411" s="7">
        <f>vlookup(A411,'202405 MM (Do Not Delete)'!$A$1:$G$1000,7,false)</f>
        <v>317</v>
      </c>
      <c r="J411" s="22">
        <f t="shared" si="3"/>
        <v>154888</v>
      </c>
      <c r="L411" s="19" t="str">
        <f>IFERROR(__xludf.DUMMYFUNCTION("if(REGEXMATCH(vlookup(B411,'Kings Ratings'!$A$2:$C$1000,3,false),""Fishing""),""Yes"","""")"),"")</f>
        <v/>
      </c>
      <c r="M411" s="19" t="str">
        <f>IFERROR(__xludf.DUMMYFUNCTION("if(REGEXMATCH(vlookup(B411,'Kings Ratings'!$A$2:$C$1000,3,false),""Crafting""),""Yes"","""")"),"Yes")</f>
        <v>Yes</v>
      </c>
      <c r="N411" s="19" t="str">
        <f>IFERROR(__xludf.DUMMYFUNCTION("if(REGEXMATCH(vlookup(B411,'Kings Ratings'!$A$2:$C$1000,3,false),""Exploring""),""Yes"","""")"),"")</f>
        <v/>
      </c>
      <c r="O411" s="19" t="str">
        <f>IFERROR(__xludf.DUMMYFUNCTION("if(REGEXMATCH(vlookup(B411,'Kings Ratings'!$A$2:$C$1000,3,false),""Farming""),""Yes"","""")"),"")</f>
        <v/>
      </c>
      <c r="P411" s="19" t="str">
        <f>IFERROR(__xludf.DUMMYFUNCTION("if(REGEXMATCH(vlookup(B411,'Kings Ratings'!$A$2:$C$1000,3,false),""Cooking""),""Yes"","""")"),"")</f>
        <v/>
      </c>
      <c r="Q411" s="19" t="str">
        <f>IFERROR(__xludf.DUMMYFUNCTION("if(REGEXMATCH(vlookup(B411,'Kings Ratings'!$A$2:$C$1000,3,false),""Event""),""Yes"","""")"),"")</f>
        <v/>
      </c>
    </row>
    <row r="412">
      <c r="A412" s="16">
        <v>1429.0</v>
      </c>
      <c r="B412" s="14" t="s">
        <v>884</v>
      </c>
      <c r="D412" s="16">
        <v>807.0</v>
      </c>
      <c r="E412" s="16">
        <v>369.0</v>
      </c>
      <c r="F412" s="16">
        <v>14.0</v>
      </c>
      <c r="G412" s="19">
        <f>VLOOKUP(B412,'Kings Ratings'!$A$2:$B$1000,2,false)</f>
        <v>8</v>
      </c>
      <c r="H412" s="13">
        <f t="shared" si="2"/>
        <v>5</v>
      </c>
      <c r="I412" s="7" t="str">
        <f>vlookup(A412,'202405 MM (Do Not Delete)'!$A$1:$G$1000,7,false)</f>
        <v/>
      </c>
      <c r="J412" s="22">
        <f t="shared" si="3"/>
        <v>144497</v>
      </c>
      <c r="L412" s="19" t="str">
        <f>IFERROR(__xludf.DUMMYFUNCTION("if(REGEXMATCH(vlookup(B412,'Kings Ratings'!$A$2:$C$1000,3,false),""Fishing""),""Yes"","""")"),"")</f>
        <v/>
      </c>
      <c r="M412" s="19" t="str">
        <f>IFERROR(__xludf.DUMMYFUNCTION("if(REGEXMATCH(vlookup(B412,'Kings Ratings'!$A$2:$C$1000,3,false),""Crafting""),""Yes"","""")"),"Yes")</f>
        <v>Yes</v>
      </c>
      <c r="N412" s="19" t="str">
        <f>IFERROR(__xludf.DUMMYFUNCTION("if(REGEXMATCH(vlookup(B412,'Kings Ratings'!$A$2:$C$1000,3,false),""Exploring""),""Yes"","""")"),"")</f>
        <v/>
      </c>
      <c r="O412" s="19" t="str">
        <f>IFERROR(__xludf.DUMMYFUNCTION("if(REGEXMATCH(vlookup(B412,'Kings Ratings'!$A$2:$C$1000,3,false),""Farming""),""Yes"","""")"),"")</f>
        <v/>
      </c>
      <c r="P412" s="19" t="str">
        <f>IFERROR(__xludf.DUMMYFUNCTION("if(REGEXMATCH(vlookup(B412,'Kings Ratings'!$A$2:$C$1000,3,false),""Cooking""),""Yes"","""")"),"")</f>
        <v/>
      </c>
      <c r="Q412" s="19" t="str">
        <f>IFERROR(__xludf.DUMMYFUNCTION("if(REGEXMATCH(vlookup(B412,'Kings Ratings'!$A$2:$C$1000,3,false),""Event""),""Yes"","""")"),"")</f>
        <v/>
      </c>
    </row>
    <row r="413">
      <c r="A413" s="16">
        <v>1427.0</v>
      </c>
      <c r="B413" s="14" t="s">
        <v>877</v>
      </c>
      <c r="D413" s="16">
        <v>779.0</v>
      </c>
      <c r="E413" s="16">
        <v>393.0</v>
      </c>
      <c r="F413" s="16">
        <v>13.0</v>
      </c>
      <c r="G413" s="19">
        <f>VLOOKUP(B413,'Kings Ratings'!$A$2:$B$1000,2,false)</f>
        <v>8</v>
      </c>
      <c r="H413" s="13">
        <f t="shared" si="2"/>
        <v>5</v>
      </c>
      <c r="I413" s="7">
        <f>vlookup(A413,'202405 MM (Do Not Delete)'!$A$1:$G$1000,7,false)</f>
        <v>315</v>
      </c>
      <c r="J413" s="22">
        <f t="shared" si="3"/>
        <v>134709</v>
      </c>
      <c r="L413" s="19" t="str">
        <f>IFERROR(__xludf.DUMMYFUNCTION("if(REGEXMATCH(vlookup(B413,'Kings Ratings'!$A$2:$C$1000,3,false),""Fishing""),""Yes"","""")"),"")</f>
        <v/>
      </c>
      <c r="M413" s="19" t="str">
        <f>IFERROR(__xludf.DUMMYFUNCTION("if(REGEXMATCH(vlookup(B413,'Kings Ratings'!$A$2:$C$1000,3,false),""Crafting""),""Yes"","""")"),"Yes")</f>
        <v>Yes</v>
      </c>
      <c r="N413" s="19" t="str">
        <f>IFERROR(__xludf.DUMMYFUNCTION("if(REGEXMATCH(vlookup(B413,'Kings Ratings'!$A$2:$C$1000,3,false),""Exploring""),""Yes"","""")"),"")</f>
        <v/>
      </c>
      <c r="O413" s="19" t="str">
        <f>IFERROR(__xludf.DUMMYFUNCTION("if(REGEXMATCH(vlookup(B413,'Kings Ratings'!$A$2:$C$1000,3,false),""Farming""),""Yes"","""")"),"")</f>
        <v/>
      </c>
      <c r="P413" s="19" t="str">
        <f>IFERROR(__xludf.DUMMYFUNCTION("if(REGEXMATCH(vlookup(B413,'Kings Ratings'!$A$2:$C$1000,3,false),""Cooking""),""Yes"","""")"),"")</f>
        <v/>
      </c>
      <c r="Q413" s="19" t="str">
        <f>IFERROR(__xludf.DUMMYFUNCTION("if(REGEXMATCH(vlookup(B413,'Kings Ratings'!$A$2:$C$1000,3,false),""Event""),""Yes"","""")"),"")</f>
        <v/>
      </c>
    </row>
    <row r="414">
      <c r="A414" s="13">
        <v>663.0</v>
      </c>
      <c r="B414" s="14" t="s">
        <v>153</v>
      </c>
      <c r="D414" s="16">
        <v>739.0</v>
      </c>
      <c r="E414" s="16">
        <v>0.0</v>
      </c>
      <c r="F414" s="16">
        <v>0.0</v>
      </c>
      <c r="G414" s="19">
        <f>VLOOKUP(B414,'Kings Ratings'!$A$2:$B$1000,2,false)</f>
        <v>11</v>
      </c>
      <c r="H414" s="13">
        <f t="shared" si="2"/>
        <v>13</v>
      </c>
      <c r="I414" s="7" t="str">
        <f>vlookup(A414,'202405 MM (Do Not Delete)'!$A$1:$G$1000,7,false)</f>
        <v/>
      </c>
      <c r="J414" s="22">
        <f t="shared" si="3"/>
        <v>739</v>
      </c>
      <c r="L414" s="19" t="str">
        <f>IFERROR(__xludf.DUMMYFUNCTION("if(REGEXMATCH(vlookup(B414,'Kings Ratings'!$A$2:$C$1000,3,false),""Fishing""),""Yes"","""")"),"")</f>
        <v/>
      </c>
      <c r="M414" s="19" t="str">
        <f>IFERROR(__xludf.DUMMYFUNCTION("if(REGEXMATCH(vlookup(B414,'Kings Ratings'!$A$2:$C$1000,3,false),""Crafting""),""Yes"","""")"),"Yes")</f>
        <v>Yes</v>
      </c>
      <c r="N414" s="19" t="str">
        <f>IFERROR(__xludf.DUMMYFUNCTION("if(REGEXMATCH(vlookup(B414,'Kings Ratings'!$A$2:$C$1000,3,false),""Exploring""),""Yes"","""")"),"")</f>
        <v/>
      </c>
      <c r="O414" s="19" t="str">
        <f>IFERROR(__xludf.DUMMYFUNCTION("if(REGEXMATCH(vlookup(B414,'Kings Ratings'!$A$2:$C$1000,3,false),""Farming""),""Yes"","""")"),"")</f>
        <v/>
      </c>
      <c r="P414" s="19" t="str">
        <f>IFERROR(__xludf.DUMMYFUNCTION("if(REGEXMATCH(vlookup(B414,'Kings Ratings'!$A$2:$C$1000,3,false),""Cooking""),""Yes"","""")"),"")</f>
        <v/>
      </c>
      <c r="Q414" s="19" t="str">
        <f>IFERROR(__xludf.DUMMYFUNCTION("if(REGEXMATCH(vlookup(B414,'Kings Ratings'!$A$2:$C$1000,3,false),""Event""),""Yes"","""")"),"Yes")</f>
        <v>Yes</v>
      </c>
    </row>
    <row r="415">
      <c r="A415" s="16">
        <v>1434.0</v>
      </c>
      <c r="B415" s="14" t="s">
        <v>882</v>
      </c>
      <c r="D415" s="16">
        <v>736.0</v>
      </c>
      <c r="E415" s="16">
        <v>334.0</v>
      </c>
      <c r="F415" s="16">
        <v>14.0</v>
      </c>
      <c r="G415" s="19">
        <f>VLOOKUP(B415,'Kings Ratings'!$A$2:$B$1000,2,false)</f>
        <v>8</v>
      </c>
      <c r="H415" s="13">
        <f t="shared" si="2"/>
        <v>5</v>
      </c>
      <c r="I415" s="7" t="str">
        <f>vlookup(A415,'202405 MM (Do Not Delete)'!$A$1:$G$1000,7,false)</f>
        <v/>
      </c>
      <c r="J415" s="22">
        <f t="shared" si="3"/>
        <v>144076</v>
      </c>
      <c r="L415" s="19" t="str">
        <f>IFERROR(__xludf.DUMMYFUNCTION("if(REGEXMATCH(vlookup(B415,'Kings Ratings'!$A$2:$C$1000,3,false),""Fishing""),""Yes"","""")"),"")</f>
        <v/>
      </c>
      <c r="M415" s="19" t="str">
        <f>IFERROR(__xludf.DUMMYFUNCTION("if(REGEXMATCH(vlookup(B415,'Kings Ratings'!$A$2:$C$1000,3,false),""Crafting""),""Yes"","""")"),"Yes")</f>
        <v>Yes</v>
      </c>
      <c r="N415" s="19" t="str">
        <f>IFERROR(__xludf.DUMMYFUNCTION("if(REGEXMATCH(vlookup(B415,'Kings Ratings'!$A$2:$C$1000,3,false),""Exploring""),""Yes"","""")"),"")</f>
        <v/>
      </c>
      <c r="O415" s="19" t="str">
        <f>IFERROR(__xludf.DUMMYFUNCTION("if(REGEXMATCH(vlookup(B415,'Kings Ratings'!$A$2:$C$1000,3,false),""Farming""),""Yes"","""")"),"")</f>
        <v/>
      </c>
      <c r="P415" s="19" t="str">
        <f>IFERROR(__xludf.DUMMYFUNCTION("if(REGEXMATCH(vlookup(B415,'Kings Ratings'!$A$2:$C$1000,3,false),""Cooking""),""Yes"","""")"),"")</f>
        <v/>
      </c>
      <c r="Q415" s="19" t="str">
        <f>IFERROR(__xludf.DUMMYFUNCTION("if(REGEXMATCH(vlookup(B415,'Kings Ratings'!$A$2:$C$1000,3,false),""Event""),""Yes"","""")"),"")</f>
        <v/>
      </c>
    </row>
    <row r="416">
      <c r="A416" s="16">
        <v>1420.0</v>
      </c>
      <c r="B416" s="14" t="s">
        <v>765</v>
      </c>
      <c r="D416" s="16">
        <v>735.0</v>
      </c>
      <c r="E416" s="16">
        <v>451.0</v>
      </c>
      <c r="F416" s="16">
        <v>3.0</v>
      </c>
      <c r="G416" s="19">
        <f>VLOOKUP(B416,'Kings Ratings'!$A$2:$B$1000,2,false)</f>
        <v>10</v>
      </c>
      <c r="H416" s="13">
        <f t="shared" si="2"/>
        <v>6</v>
      </c>
      <c r="I416" s="7">
        <f>vlookup(A416,'202405 MM (Do Not Delete)'!$A$1:$G$1000,7,false)</f>
        <v>301</v>
      </c>
      <c r="J416" s="22">
        <f t="shared" si="3"/>
        <v>35245</v>
      </c>
      <c r="L416" s="19" t="str">
        <f>IFERROR(__xludf.DUMMYFUNCTION("if(REGEXMATCH(vlookup(B416,'Kings Ratings'!$A$2:$C$1000,3,false),""Fishing""),""Yes"","""")"),"")</f>
        <v/>
      </c>
      <c r="M416" s="19" t="str">
        <f>IFERROR(__xludf.DUMMYFUNCTION("if(REGEXMATCH(vlookup(B416,'Kings Ratings'!$A$2:$C$1000,3,false),""Crafting""),""Yes"","""")"),"Yes")</f>
        <v>Yes</v>
      </c>
      <c r="N416" s="19" t="str">
        <f>IFERROR(__xludf.DUMMYFUNCTION("if(REGEXMATCH(vlookup(B416,'Kings Ratings'!$A$2:$C$1000,3,false),""Exploring""),""Yes"","""")"),"")</f>
        <v/>
      </c>
      <c r="O416" s="19" t="str">
        <f>IFERROR(__xludf.DUMMYFUNCTION("if(REGEXMATCH(vlookup(B416,'Kings Ratings'!$A$2:$C$1000,3,false),""Farming""),""Yes"","""")"),"")</f>
        <v/>
      </c>
      <c r="P416" s="19" t="str">
        <f>IFERROR(__xludf.DUMMYFUNCTION("if(REGEXMATCH(vlookup(B416,'Kings Ratings'!$A$2:$C$1000,3,false),""Cooking""),""Yes"","""")"),"")</f>
        <v/>
      </c>
      <c r="Q416" s="19" t="str">
        <f>IFERROR(__xludf.DUMMYFUNCTION("if(REGEXMATCH(vlookup(B416,'Kings Ratings'!$A$2:$C$1000,3,false),""Event""),""Yes"","""")"),"")</f>
        <v/>
      </c>
    </row>
    <row r="417">
      <c r="A417" s="16">
        <v>1394.0</v>
      </c>
      <c r="B417" s="14" t="s">
        <v>830</v>
      </c>
      <c r="D417" s="16">
        <v>729.0</v>
      </c>
      <c r="E417" s="16">
        <v>279.0</v>
      </c>
      <c r="F417" s="16">
        <v>7.0</v>
      </c>
      <c r="G417" s="19">
        <f>VLOOKUP(B417,'Kings Ratings'!$A$2:$B$1000,2,false)</f>
        <v>8</v>
      </c>
      <c r="H417" s="13">
        <f t="shared" si="2"/>
        <v>5</v>
      </c>
      <c r="I417" s="7" t="str">
        <f>vlookup(A417,'202405 MM (Do Not Delete)'!$A$1:$G$1000,7,false)</f>
        <v/>
      </c>
      <c r="J417" s="22">
        <f t="shared" si="3"/>
        <v>73519</v>
      </c>
      <c r="L417" s="19" t="str">
        <f>IFERROR(__xludf.DUMMYFUNCTION("if(REGEXMATCH(vlookup(B417,'Kings Ratings'!$A$2:$C$1000,3,false),""Fishing""),""Yes"","""")"),"")</f>
        <v/>
      </c>
      <c r="M417" s="19" t="str">
        <f>IFERROR(__xludf.DUMMYFUNCTION("if(REGEXMATCH(vlookup(B417,'Kings Ratings'!$A$2:$C$1000,3,false),""Crafting""),""Yes"","""")"),"Yes")</f>
        <v>Yes</v>
      </c>
      <c r="N417" s="19" t="str">
        <f>IFERROR(__xludf.DUMMYFUNCTION("if(REGEXMATCH(vlookup(B417,'Kings Ratings'!$A$2:$C$1000,3,false),""Exploring""),""Yes"","""")"),"")</f>
        <v/>
      </c>
      <c r="O417" s="19" t="str">
        <f>IFERROR(__xludf.DUMMYFUNCTION("if(REGEXMATCH(vlookup(B417,'Kings Ratings'!$A$2:$C$1000,3,false),""Farming""),""Yes"","""")"),"")</f>
        <v/>
      </c>
      <c r="P417" s="19" t="str">
        <f>IFERROR(__xludf.DUMMYFUNCTION("if(REGEXMATCH(vlookup(B417,'Kings Ratings'!$A$2:$C$1000,3,false),""Cooking""),""Yes"","""")"),"")</f>
        <v/>
      </c>
      <c r="Q417" s="19" t="str">
        <f>IFERROR(__xludf.DUMMYFUNCTION("if(REGEXMATCH(vlookup(B417,'Kings Ratings'!$A$2:$C$1000,3,false),""Event""),""Yes"","""")"),"")</f>
        <v/>
      </c>
    </row>
    <row r="418">
      <c r="A418" s="16">
        <v>1395.0</v>
      </c>
      <c r="B418" s="14" t="s">
        <v>826</v>
      </c>
      <c r="D418" s="16">
        <v>709.0</v>
      </c>
      <c r="E418" s="16">
        <v>245.0</v>
      </c>
      <c r="F418" s="16">
        <v>7.0</v>
      </c>
      <c r="G418" s="19">
        <f>VLOOKUP(B418,'Kings Ratings'!$A$2:$B$1000,2,false)</f>
        <v>8</v>
      </c>
      <c r="H418" s="13">
        <f t="shared" si="2"/>
        <v>5</v>
      </c>
      <c r="I418" s="7" t="str">
        <f>vlookup(A418,'202405 MM (Do Not Delete)'!$A$1:$G$1000,7,false)</f>
        <v/>
      </c>
      <c r="J418" s="22">
        <f t="shared" si="3"/>
        <v>73159</v>
      </c>
      <c r="L418" s="19" t="str">
        <f>IFERROR(__xludf.DUMMYFUNCTION("if(REGEXMATCH(vlookup(B418,'Kings Ratings'!$A$2:$C$1000,3,false),""Fishing""),""Yes"","""")"),"")</f>
        <v/>
      </c>
      <c r="M418" s="19" t="str">
        <f>IFERROR(__xludf.DUMMYFUNCTION("if(REGEXMATCH(vlookup(B418,'Kings Ratings'!$A$2:$C$1000,3,false),""Crafting""),""Yes"","""")"),"Yes")</f>
        <v>Yes</v>
      </c>
      <c r="N418" s="19" t="str">
        <f>IFERROR(__xludf.DUMMYFUNCTION("if(REGEXMATCH(vlookup(B418,'Kings Ratings'!$A$2:$C$1000,3,false),""Exploring""),""Yes"","""")"),"")</f>
        <v/>
      </c>
      <c r="O418" s="19" t="str">
        <f>IFERROR(__xludf.DUMMYFUNCTION("if(REGEXMATCH(vlookup(B418,'Kings Ratings'!$A$2:$C$1000,3,false),""Farming""),""Yes"","""")"),"")</f>
        <v/>
      </c>
      <c r="P418" s="19" t="str">
        <f>IFERROR(__xludf.DUMMYFUNCTION("if(REGEXMATCH(vlookup(B418,'Kings Ratings'!$A$2:$C$1000,3,false),""Cooking""),""Yes"","""")"),"")</f>
        <v/>
      </c>
      <c r="Q418" s="19" t="str">
        <f>IFERROR(__xludf.DUMMYFUNCTION("if(REGEXMATCH(vlookup(B418,'Kings Ratings'!$A$2:$C$1000,3,false),""Event""),""Yes"","""")"),"")</f>
        <v/>
      </c>
    </row>
    <row r="419">
      <c r="A419" s="16">
        <v>1407.0</v>
      </c>
      <c r="B419" s="14" t="s">
        <v>810</v>
      </c>
      <c r="D419" s="16">
        <v>689.0</v>
      </c>
      <c r="E419" s="16">
        <v>331.0</v>
      </c>
      <c r="F419" s="16">
        <v>5.0</v>
      </c>
      <c r="G419" s="19">
        <f>VLOOKUP(B419,'Kings Ratings'!$A$2:$B$1000,2,false)</f>
        <v>8</v>
      </c>
      <c r="H419" s="13">
        <f t="shared" si="2"/>
        <v>6</v>
      </c>
      <c r="I419" s="7">
        <f>vlookup(A419,'202405 MM (Do Not Delete)'!$A$1:$G$1000,7,false)</f>
        <v>323</v>
      </c>
      <c r="J419" s="22">
        <f t="shared" si="3"/>
        <v>53999</v>
      </c>
      <c r="L419" s="19" t="str">
        <f>IFERROR(__xludf.DUMMYFUNCTION("if(REGEXMATCH(vlookup(B419,'Kings Ratings'!$A$2:$C$1000,3,false),""Fishing""),""Yes"","""")"),"")</f>
        <v/>
      </c>
      <c r="M419" s="19" t="str">
        <f>IFERROR(__xludf.DUMMYFUNCTION("if(REGEXMATCH(vlookup(B419,'Kings Ratings'!$A$2:$C$1000,3,false),""Crafting""),""Yes"","""")"),"Yes")</f>
        <v>Yes</v>
      </c>
      <c r="N419" s="19" t="str">
        <f>IFERROR(__xludf.DUMMYFUNCTION("if(REGEXMATCH(vlookup(B419,'Kings Ratings'!$A$2:$C$1000,3,false),""Exploring""),""Yes"","""")"),"")</f>
        <v/>
      </c>
      <c r="O419" s="19" t="str">
        <f>IFERROR(__xludf.DUMMYFUNCTION("if(REGEXMATCH(vlookup(B419,'Kings Ratings'!$A$2:$C$1000,3,false),""Farming""),""Yes"","""")"),"")</f>
        <v/>
      </c>
      <c r="P419" s="19" t="str">
        <f>IFERROR(__xludf.DUMMYFUNCTION("if(REGEXMATCH(vlookup(B419,'Kings Ratings'!$A$2:$C$1000,3,false),""Cooking""),""Yes"","""")"),"")</f>
        <v/>
      </c>
      <c r="Q419" s="19" t="str">
        <f>IFERROR(__xludf.DUMMYFUNCTION("if(REGEXMATCH(vlookup(B419,'Kings Ratings'!$A$2:$C$1000,3,false),""Event""),""Yes"","""")"),"")</f>
        <v/>
      </c>
    </row>
    <row r="420">
      <c r="A420" s="16">
        <v>1424.0</v>
      </c>
      <c r="B420" s="14" t="s">
        <v>852</v>
      </c>
      <c r="D420" s="16">
        <v>684.0</v>
      </c>
      <c r="E420" s="16">
        <v>222.0</v>
      </c>
      <c r="F420" s="16">
        <v>10.0</v>
      </c>
      <c r="G420" s="19">
        <f>VLOOKUP(B420,'Kings Ratings'!$A$2:$B$1000,2,false)</f>
        <v>10</v>
      </c>
      <c r="H420" s="13">
        <f t="shared" si="2"/>
        <v>5</v>
      </c>
      <c r="I420" s="7" t="str">
        <f>vlookup(A420,'202405 MM (Do Not Delete)'!$A$1:$G$1000,7,false)</f>
        <v/>
      </c>
      <c r="J420" s="22">
        <f t="shared" si="3"/>
        <v>102904</v>
      </c>
      <c r="L420" s="19" t="str">
        <f>IFERROR(__xludf.DUMMYFUNCTION("if(REGEXMATCH(vlookup(B420,'Kings Ratings'!$A$2:$C$1000,3,false),""Fishing""),""Yes"","""")"),"")</f>
        <v/>
      </c>
      <c r="M420" s="19" t="str">
        <f>IFERROR(__xludf.DUMMYFUNCTION("if(REGEXMATCH(vlookup(B420,'Kings Ratings'!$A$2:$C$1000,3,false),""Crafting""),""Yes"","""")"),"Yes")</f>
        <v>Yes</v>
      </c>
      <c r="N420" s="19" t="str">
        <f>IFERROR(__xludf.DUMMYFUNCTION("if(REGEXMATCH(vlookup(B420,'Kings Ratings'!$A$2:$C$1000,3,false),""Exploring""),""Yes"","""")"),"")</f>
        <v/>
      </c>
      <c r="O420" s="19" t="str">
        <f>IFERROR(__xludf.DUMMYFUNCTION("if(REGEXMATCH(vlookup(B420,'Kings Ratings'!$A$2:$C$1000,3,false),""Farming""),""Yes"","""")"),"")</f>
        <v/>
      </c>
      <c r="P420" s="19" t="str">
        <f>IFERROR(__xludf.DUMMYFUNCTION("if(REGEXMATCH(vlookup(B420,'Kings Ratings'!$A$2:$C$1000,3,false),""Cooking""),""Yes"","""")"),"")</f>
        <v/>
      </c>
      <c r="Q420" s="19" t="str">
        <f>IFERROR(__xludf.DUMMYFUNCTION("if(REGEXMATCH(vlookup(B420,'Kings Ratings'!$A$2:$C$1000,3,false),""Event""),""Yes"","""")"),"")</f>
        <v/>
      </c>
    </row>
    <row r="421">
      <c r="A421" s="13">
        <v>646.0</v>
      </c>
      <c r="B421" s="14" t="s">
        <v>405</v>
      </c>
      <c r="C421" s="18" t="str">
        <f>CONCATENATE("((",B421,"))")</f>
        <v>((Shrimp-a-Plenty))</v>
      </c>
      <c r="D421" s="16">
        <v>681.0</v>
      </c>
      <c r="E421" s="16">
        <v>32.0</v>
      </c>
      <c r="F421" s="16">
        <v>0.0</v>
      </c>
      <c r="G421" s="19">
        <f>VLOOKUP(B421,'Kings Ratings'!$A$2:$B$1000,2,false)</f>
        <v>10</v>
      </c>
      <c r="H421" s="13">
        <f t="shared" si="2"/>
        <v>9</v>
      </c>
      <c r="I421" s="7" t="str">
        <f>vlookup(A421,'202405 MM (Do Not Delete)'!$A$1:$G$1000,7,false)</f>
        <v/>
      </c>
      <c r="J421" s="22">
        <f t="shared" si="3"/>
        <v>1001</v>
      </c>
      <c r="L421" s="19" t="str">
        <f>IFERROR(__xludf.DUMMYFUNCTION("if(REGEXMATCH(vlookup(B421,'Kings Ratings'!$A$2:$C$1000,3,false),""Fishing""),""Yes"","""")"),"")</f>
        <v/>
      </c>
      <c r="M421" s="19" t="str">
        <f>IFERROR(__xludf.DUMMYFUNCTION("if(REGEXMATCH(vlookup(B421,'Kings Ratings'!$A$2:$C$1000,3,false),""Crafting""),""Yes"","""")"),"")</f>
        <v/>
      </c>
      <c r="N421" s="19" t="str">
        <f>IFERROR(__xludf.DUMMYFUNCTION("if(REGEXMATCH(vlookup(B421,'Kings Ratings'!$A$2:$C$1000,3,false),""Exploring""),""Yes"","""")"),"")</f>
        <v/>
      </c>
      <c r="O421" s="19" t="str">
        <f>IFERROR(__xludf.DUMMYFUNCTION("if(REGEXMATCH(vlookup(B421,'Kings Ratings'!$A$2:$C$1000,3,false),""Farming""),""Yes"","""")"),"")</f>
        <v/>
      </c>
      <c r="P421" s="19" t="str">
        <f>IFERROR(__xludf.DUMMYFUNCTION("if(REGEXMATCH(vlookup(B421,'Kings Ratings'!$A$2:$C$1000,3,false),""Cooking""),""Yes"","""")"),"Yes")</f>
        <v>Yes</v>
      </c>
      <c r="Q421" s="19" t="str">
        <f>IFERROR(__xludf.DUMMYFUNCTION("if(REGEXMATCH(vlookup(B421,'Kings Ratings'!$A$2:$C$1000,3,false),""Event""),""Yes"","""")"),"")</f>
        <v/>
      </c>
    </row>
    <row r="422">
      <c r="A422" s="16">
        <v>1437.0</v>
      </c>
      <c r="B422" s="14" t="s">
        <v>577</v>
      </c>
      <c r="D422" s="16">
        <v>677.0</v>
      </c>
      <c r="E422" s="16">
        <v>300.0</v>
      </c>
      <c r="F422" s="16">
        <v>0.0</v>
      </c>
      <c r="G422" s="19">
        <f>VLOOKUP(B422,'Kings Ratings'!$A$2:$B$1000,2,false)</f>
        <v>10</v>
      </c>
      <c r="H422" s="13">
        <f t="shared" si="2"/>
        <v>8</v>
      </c>
      <c r="I422" s="7">
        <f>vlookup(A422,'202405 MM (Do Not Delete)'!$A$1:$G$1000,7,false)</f>
        <v>308</v>
      </c>
      <c r="J422" s="22">
        <f t="shared" si="3"/>
        <v>3677</v>
      </c>
      <c r="L422" s="19" t="str">
        <f>IFERROR(__xludf.DUMMYFUNCTION("if(REGEXMATCH(vlookup(B422,'Kings Ratings'!$A$2:$C$1000,3,false),""Fishing""),""Yes"","""")"),"")</f>
        <v/>
      </c>
      <c r="M422" s="19" t="str">
        <f>IFERROR(__xludf.DUMMYFUNCTION("if(REGEXMATCH(vlookup(B422,'Kings Ratings'!$A$2:$C$1000,3,false),""Crafting""),""Yes"","""")"),"Yes")</f>
        <v>Yes</v>
      </c>
      <c r="N422" s="19" t="str">
        <f>IFERROR(__xludf.DUMMYFUNCTION("if(REGEXMATCH(vlookup(B422,'Kings Ratings'!$A$2:$C$1000,3,false),""Exploring""),""Yes"","""")"),"")</f>
        <v/>
      </c>
      <c r="O422" s="19" t="str">
        <f>IFERROR(__xludf.DUMMYFUNCTION("if(REGEXMATCH(vlookup(B422,'Kings Ratings'!$A$2:$C$1000,3,false),""Farming""),""Yes"","""")"),"")</f>
        <v/>
      </c>
      <c r="P422" s="19" t="str">
        <f>IFERROR(__xludf.DUMMYFUNCTION("if(REGEXMATCH(vlookup(B422,'Kings Ratings'!$A$2:$C$1000,3,false),""Cooking""),""Yes"","""")"),"")</f>
        <v/>
      </c>
      <c r="Q422" s="19" t="str">
        <f>IFERROR(__xludf.DUMMYFUNCTION("if(REGEXMATCH(vlookup(B422,'Kings Ratings'!$A$2:$C$1000,3,false),""Event""),""Yes"","""")"),"")</f>
        <v/>
      </c>
    </row>
    <row r="423">
      <c r="A423" s="16">
        <v>1390.0</v>
      </c>
      <c r="B423" s="14" t="s">
        <v>806</v>
      </c>
      <c r="D423" s="16">
        <v>671.0</v>
      </c>
      <c r="E423" s="16">
        <v>298.0</v>
      </c>
      <c r="F423" s="16">
        <v>5.0</v>
      </c>
      <c r="G423" s="19">
        <f>VLOOKUP(B423,'Kings Ratings'!$A$2:$B$1000,2,false)</f>
        <v>8</v>
      </c>
      <c r="H423" s="13">
        <f t="shared" si="2"/>
        <v>6</v>
      </c>
      <c r="I423" s="7">
        <f>vlookup(A423,'202405 MM (Do Not Delete)'!$A$1:$G$1000,7,false)</f>
        <v>329</v>
      </c>
      <c r="J423" s="22">
        <f t="shared" si="3"/>
        <v>53651</v>
      </c>
      <c r="L423" s="19" t="str">
        <f>IFERROR(__xludf.DUMMYFUNCTION("if(REGEXMATCH(vlookup(B423,'Kings Ratings'!$A$2:$C$1000,3,false),""Fishing""),""Yes"","""")"),"")</f>
        <v/>
      </c>
      <c r="M423" s="19" t="str">
        <f>IFERROR(__xludf.DUMMYFUNCTION("if(REGEXMATCH(vlookup(B423,'Kings Ratings'!$A$2:$C$1000,3,false),""Crafting""),""Yes"","""")"),"Yes")</f>
        <v>Yes</v>
      </c>
      <c r="N423" s="19" t="str">
        <f>IFERROR(__xludf.DUMMYFUNCTION("if(REGEXMATCH(vlookup(B423,'Kings Ratings'!$A$2:$C$1000,3,false),""Exploring""),""Yes"","""")"),"")</f>
        <v/>
      </c>
      <c r="O423" s="19" t="str">
        <f>IFERROR(__xludf.DUMMYFUNCTION("if(REGEXMATCH(vlookup(B423,'Kings Ratings'!$A$2:$C$1000,3,false),""Farming""),""Yes"","""")"),"")</f>
        <v/>
      </c>
      <c r="P423" s="19" t="str">
        <f>IFERROR(__xludf.DUMMYFUNCTION("if(REGEXMATCH(vlookup(B423,'Kings Ratings'!$A$2:$C$1000,3,false),""Cooking""),""Yes"","""")"),"")</f>
        <v/>
      </c>
      <c r="Q423" s="19" t="str">
        <f>IFERROR(__xludf.DUMMYFUNCTION("if(REGEXMATCH(vlookup(B423,'Kings Ratings'!$A$2:$C$1000,3,false),""Event""),""Yes"","""")"),"")</f>
        <v/>
      </c>
    </row>
    <row r="424">
      <c r="A424" s="16">
        <v>1404.0</v>
      </c>
      <c r="B424" s="14" t="s">
        <v>880</v>
      </c>
      <c r="D424" s="16">
        <v>669.0</v>
      </c>
      <c r="E424" s="16">
        <v>258.0</v>
      </c>
      <c r="F424" s="16">
        <v>14.0</v>
      </c>
      <c r="G424" s="19">
        <f>VLOOKUP(B424,'Kings Ratings'!$A$2:$B$1000,2,false)</f>
        <v>8</v>
      </c>
      <c r="H424" s="13">
        <f t="shared" si="2"/>
        <v>5</v>
      </c>
      <c r="I424" s="7" t="str">
        <f>vlookup(A424,'202405 MM (Do Not Delete)'!$A$1:$G$1000,7,false)</f>
        <v/>
      </c>
      <c r="J424" s="22">
        <f t="shared" si="3"/>
        <v>143249</v>
      </c>
      <c r="L424" s="19" t="str">
        <f>IFERROR(__xludf.DUMMYFUNCTION("if(REGEXMATCH(vlookup(B424,'Kings Ratings'!$A$2:$C$1000,3,false),""Fishing""),""Yes"","""")"),"")</f>
        <v/>
      </c>
      <c r="M424" s="19" t="str">
        <f>IFERROR(__xludf.DUMMYFUNCTION("if(REGEXMATCH(vlookup(B424,'Kings Ratings'!$A$2:$C$1000,3,false),""Crafting""),""Yes"","""")"),"Yes")</f>
        <v>Yes</v>
      </c>
      <c r="N424" s="19" t="str">
        <f>IFERROR(__xludf.DUMMYFUNCTION("if(REGEXMATCH(vlookup(B424,'Kings Ratings'!$A$2:$C$1000,3,false),""Exploring""),""Yes"","""")"),"")</f>
        <v/>
      </c>
      <c r="O424" s="19" t="str">
        <f>IFERROR(__xludf.DUMMYFUNCTION("if(REGEXMATCH(vlookup(B424,'Kings Ratings'!$A$2:$C$1000,3,false),""Farming""),""Yes"","""")"),"")</f>
        <v/>
      </c>
      <c r="P424" s="19" t="str">
        <f>IFERROR(__xludf.DUMMYFUNCTION("if(REGEXMATCH(vlookup(B424,'Kings Ratings'!$A$2:$C$1000,3,false),""Cooking""),""Yes"","""")"),"")</f>
        <v/>
      </c>
      <c r="Q424" s="19" t="str">
        <f>IFERROR(__xludf.DUMMYFUNCTION("if(REGEXMATCH(vlookup(B424,'Kings Ratings'!$A$2:$C$1000,3,false),""Event""),""Yes"","""")"),"")</f>
        <v/>
      </c>
    </row>
    <row r="425">
      <c r="A425" s="13">
        <v>885.0</v>
      </c>
      <c r="B425" s="14" t="s">
        <v>329</v>
      </c>
      <c r="C425" s="18" t="str">
        <f>CONCATENATE("((",B425,"))")</f>
        <v>((Flying Machine))</v>
      </c>
      <c r="D425" s="16">
        <v>654.0</v>
      </c>
      <c r="E425" s="16">
        <v>1.0</v>
      </c>
      <c r="F425" s="16">
        <v>1.0</v>
      </c>
      <c r="G425" s="19">
        <f>VLOOKUP(B425,'Kings Ratings'!$A$2:$B$1000,2,false)</f>
        <v>10</v>
      </c>
      <c r="H425" s="13">
        <f t="shared" si="2"/>
        <v>7</v>
      </c>
      <c r="I425" s="7" t="str">
        <f>vlookup(A425,'202405 MM (Do Not Delete)'!$A$1:$G$1000,7,false)</f>
        <v/>
      </c>
      <c r="J425" s="22">
        <f t="shared" si="3"/>
        <v>10664</v>
      </c>
      <c r="L425" s="19" t="str">
        <f>IFERROR(__xludf.DUMMYFUNCTION("if(REGEXMATCH(vlookup(B425,'Kings Ratings'!$A$2:$C$1000,3,false),""Fishing""),""Yes"","""")"),"")</f>
        <v/>
      </c>
      <c r="M425" s="19" t="str">
        <f>IFERROR(__xludf.DUMMYFUNCTION("if(REGEXMATCH(vlookup(B425,'Kings Ratings'!$A$2:$C$1000,3,false),""Crafting""),""Yes"","""")"),"Yes")</f>
        <v>Yes</v>
      </c>
      <c r="N425" s="19" t="str">
        <f>IFERROR(__xludf.DUMMYFUNCTION("if(REGEXMATCH(vlookup(B425,'Kings Ratings'!$A$2:$C$1000,3,false),""Exploring""),""Yes"","""")"),"")</f>
        <v/>
      </c>
      <c r="O425" s="19" t="str">
        <f>IFERROR(__xludf.DUMMYFUNCTION("if(REGEXMATCH(vlookup(B425,'Kings Ratings'!$A$2:$C$1000,3,false),""Farming""),""Yes"","""")"),"")</f>
        <v/>
      </c>
      <c r="P425" s="19" t="str">
        <f>IFERROR(__xludf.DUMMYFUNCTION("if(REGEXMATCH(vlookup(B425,'Kings Ratings'!$A$2:$C$1000,3,false),""Cooking""),""Yes"","""")"),"")</f>
        <v/>
      </c>
      <c r="Q425" s="19" t="str">
        <f>IFERROR(__xludf.DUMMYFUNCTION("if(REGEXMATCH(vlookup(B425,'Kings Ratings'!$A$2:$C$1000,3,false),""Event""),""Yes"","""")"),"")</f>
        <v/>
      </c>
    </row>
    <row r="426">
      <c r="A426" s="16">
        <v>1408.0</v>
      </c>
      <c r="B426" s="14" t="s">
        <v>802</v>
      </c>
      <c r="D426" s="16">
        <v>653.0</v>
      </c>
      <c r="E426" s="16">
        <v>267.0</v>
      </c>
      <c r="F426" s="16">
        <v>5.0</v>
      </c>
      <c r="G426" s="19">
        <f>VLOOKUP(B426,'Kings Ratings'!$A$2:$B$1000,2,false)</f>
        <v>8</v>
      </c>
      <c r="H426" s="13">
        <f t="shared" si="2"/>
        <v>6</v>
      </c>
      <c r="I426" s="7" t="str">
        <f>vlookup(A426,'202405 MM (Do Not Delete)'!$A$1:$G$1000,7,false)</f>
        <v/>
      </c>
      <c r="J426" s="22">
        <f t="shared" si="3"/>
        <v>53323</v>
      </c>
      <c r="L426" s="19" t="str">
        <f>IFERROR(__xludf.DUMMYFUNCTION("if(REGEXMATCH(vlookup(B426,'Kings Ratings'!$A$2:$C$1000,3,false),""Fishing""),""Yes"","""")"),"")</f>
        <v/>
      </c>
      <c r="M426" s="19" t="str">
        <f>IFERROR(__xludf.DUMMYFUNCTION("if(REGEXMATCH(vlookup(B426,'Kings Ratings'!$A$2:$C$1000,3,false),""Crafting""),""Yes"","""")"),"Yes")</f>
        <v>Yes</v>
      </c>
      <c r="N426" s="19" t="str">
        <f>IFERROR(__xludf.DUMMYFUNCTION("if(REGEXMATCH(vlookup(B426,'Kings Ratings'!$A$2:$C$1000,3,false),""Exploring""),""Yes"","""")"),"")</f>
        <v/>
      </c>
      <c r="O426" s="19" t="str">
        <f>IFERROR(__xludf.DUMMYFUNCTION("if(REGEXMATCH(vlookup(B426,'Kings Ratings'!$A$2:$C$1000,3,false),""Farming""),""Yes"","""")"),"")</f>
        <v/>
      </c>
      <c r="P426" s="19" t="str">
        <f>IFERROR(__xludf.DUMMYFUNCTION("if(REGEXMATCH(vlookup(B426,'Kings Ratings'!$A$2:$C$1000,3,false),""Cooking""),""Yes"","""")"),"")</f>
        <v/>
      </c>
      <c r="Q426" s="19" t="str">
        <f>IFERROR(__xludf.DUMMYFUNCTION("if(REGEXMATCH(vlookup(B426,'Kings Ratings'!$A$2:$C$1000,3,false),""Event""),""Yes"","""")"),"")</f>
        <v/>
      </c>
    </row>
    <row r="427">
      <c r="A427" s="16">
        <v>1389.0</v>
      </c>
      <c r="B427" s="14" t="s">
        <v>750</v>
      </c>
      <c r="D427" s="16">
        <v>652.0</v>
      </c>
      <c r="E427" s="16">
        <v>292.0</v>
      </c>
      <c r="F427" s="16">
        <v>3.0</v>
      </c>
      <c r="G427" s="19">
        <f>VLOOKUP(B427,'Kings Ratings'!$A$2:$B$1000,2,false)</f>
        <v>8</v>
      </c>
      <c r="H427" s="13">
        <f t="shared" si="2"/>
        <v>6</v>
      </c>
      <c r="I427" s="7">
        <f>vlookup(A427,'202405 MM (Do Not Delete)'!$A$1:$G$1000,7,false)</f>
        <v>330</v>
      </c>
      <c r="J427" s="22">
        <f t="shared" si="3"/>
        <v>33572</v>
      </c>
      <c r="L427" s="19" t="str">
        <f>IFERROR(__xludf.DUMMYFUNCTION("if(REGEXMATCH(vlookup(B427,'Kings Ratings'!$A$2:$C$1000,3,false),""Fishing""),""Yes"","""")"),"")</f>
        <v/>
      </c>
      <c r="M427" s="19" t="str">
        <f>IFERROR(__xludf.DUMMYFUNCTION("if(REGEXMATCH(vlookup(B427,'Kings Ratings'!$A$2:$C$1000,3,false),""Crafting""),""Yes"","""")"),"Yes")</f>
        <v>Yes</v>
      </c>
      <c r="N427" s="19" t="str">
        <f>IFERROR(__xludf.DUMMYFUNCTION("if(REGEXMATCH(vlookup(B427,'Kings Ratings'!$A$2:$C$1000,3,false),""Exploring""),""Yes"","""")"),"")</f>
        <v/>
      </c>
      <c r="O427" s="19" t="str">
        <f>IFERROR(__xludf.DUMMYFUNCTION("if(REGEXMATCH(vlookup(B427,'Kings Ratings'!$A$2:$C$1000,3,false),""Farming""),""Yes"","""")"),"")</f>
        <v/>
      </c>
      <c r="P427" s="19" t="str">
        <f>IFERROR(__xludf.DUMMYFUNCTION("if(REGEXMATCH(vlookup(B427,'Kings Ratings'!$A$2:$C$1000,3,false),""Cooking""),""Yes"","""")"),"")</f>
        <v/>
      </c>
      <c r="Q427" s="19" t="str">
        <f>IFERROR(__xludf.DUMMYFUNCTION("if(REGEXMATCH(vlookup(B427,'Kings Ratings'!$A$2:$C$1000,3,false),""Event""),""Yes"","""")"),"")</f>
        <v/>
      </c>
    </row>
    <row r="428">
      <c r="A428" s="16">
        <v>1400.0</v>
      </c>
      <c r="B428" s="14" t="s">
        <v>815</v>
      </c>
      <c r="D428" s="16">
        <v>624.0</v>
      </c>
      <c r="E428" s="16">
        <v>204.0</v>
      </c>
      <c r="F428" s="16">
        <v>6.0</v>
      </c>
      <c r="G428" s="19">
        <f>VLOOKUP(B428,'Kings Ratings'!$A$2:$B$1000,2,false)</f>
        <v>8</v>
      </c>
      <c r="H428" s="13">
        <f t="shared" si="2"/>
        <v>6</v>
      </c>
      <c r="I428" s="7" t="str">
        <f>vlookup(A428,'202405 MM (Do Not Delete)'!$A$1:$G$1000,7,false)</f>
        <v/>
      </c>
      <c r="J428" s="22">
        <f t="shared" si="3"/>
        <v>62664</v>
      </c>
      <c r="L428" s="19" t="str">
        <f>IFERROR(__xludf.DUMMYFUNCTION("if(REGEXMATCH(vlookup(B428,'Kings Ratings'!$A$2:$C$1000,3,false),""Fishing""),""Yes"","""")"),"")</f>
        <v/>
      </c>
      <c r="M428" s="19" t="str">
        <f>IFERROR(__xludf.DUMMYFUNCTION("if(REGEXMATCH(vlookup(B428,'Kings Ratings'!$A$2:$C$1000,3,false),""Crafting""),""Yes"","""")"),"Yes")</f>
        <v>Yes</v>
      </c>
      <c r="N428" s="19" t="str">
        <f>IFERROR(__xludf.DUMMYFUNCTION("if(REGEXMATCH(vlookup(B428,'Kings Ratings'!$A$2:$C$1000,3,false),""Exploring""),""Yes"","""")"),"")</f>
        <v/>
      </c>
      <c r="O428" s="19" t="str">
        <f>IFERROR(__xludf.DUMMYFUNCTION("if(REGEXMATCH(vlookup(B428,'Kings Ratings'!$A$2:$C$1000,3,false),""Farming""),""Yes"","""")"),"")</f>
        <v/>
      </c>
      <c r="P428" s="19" t="str">
        <f>IFERROR(__xludf.DUMMYFUNCTION("if(REGEXMATCH(vlookup(B428,'Kings Ratings'!$A$2:$C$1000,3,false),""Cooking""),""Yes"","""")"),"")</f>
        <v/>
      </c>
      <c r="Q428" s="19" t="str">
        <f>IFERROR(__xludf.DUMMYFUNCTION("if(REGEXMATCH(vlookup(B428,'Kings Ratings'!$A$2:$C$1000,3,false),""Event""),""Yes"","""")"),"")</f>
        <v/>
      </c>
    </row>
    <row r="429">
      <c r="A429" s="16">
        <v>1320.0</v>
      </c>
      <c r="B429" s="14" t="s">
        <v>420</v>
      </c>
      <c r="D429" s="16">
        <v>607.0</v>
      </c>
      <c r="E429" s="16">
        <v>39.0</v>
      </c>
      <c r="F429" s="16">
        <v>0.0</v>
      </c>
      <c r="G429" s="19">
        <f>VLOOKUP(B429,'Kings Ratings'!$A$2:$B$1000,2,false)</f>
        <v>11</v>
      </c>
      <c r="H429" s="13">
        <f t="shared" si="2"/>
        <v>13</v>
      </c>
      <c r="I429" s="7" t="str">
        <f>vlookup(A429,'202405 MM (Do Not Delete)'!$A$1:$G$1000,7,false)</f>
        <v/>
      </c>
      <c r="J429" s="22">
        <f t="shared" si="3"/>
        <v>997</v>
      </c>
      <c r="L429" s="19" t="str">
        <f>IFERROR(__xludf.DUMMYFUNCTION("if(REGEXMATCH(vlookup(B429,'Kings Ratings'!$A$2:$C$1000,3,false),""Fishing""),""Yes"","""")"),"")</f>
        <v/>
      </c>
      <c r="M429" s="19" t="str">
        <f>IFERROR(__xludf.DUMMYFUNCTION("if(REGEXMATCH(vlookup(B429,'Kings Ratings'!$A$2:$C$1000,3,false),""Crafting""),""Yes"","""")"),"Yes")</f>
        <v>Yes</v>
      </c>
      <c r="N429" s="19" t="str">
        <f>IFERROR(__xludf.DUMMYFUNCTION("if(REGEXMATCH(vlookup(B429,'Kings Ratings'!$A$2:$C$1000,3,false),""Exploring""),""Yes"","""")"),"")</f>
        <v/>
      </c>
      <c r="O429" s="19" t="str">
        <f>IFERROR(__xludf.DUMMYFUNCTION("if(REGEXMATCH(vlookup(B429,'Kings Ratings'!$A$2:$C$1000,3,false),""Farming""),""Yes"","""")"),"")</f>
        <v/>
      </c>
      <c r="P429" s="19" t="str">
        <f>IFERROR(__xludf.DUMMYFUNCTION("if(REGEXMATCH(vlookup(B429,'Kings Ratings'!$A$2:$C$1000,3,false),""Cooking""),""Yes"","""")"),"")</f>
        <v/>
      </c>
      <c r="Q429" s="19" t="str">
        <f>IFERROR(__xludf.DUMMYFUNCTION("if(REGEXMATCH(vlookup(B429,'Kings Ratings'!$A$2:$C$1000,3,false),""Event""),""Yes"","""")"),"")</f>
        <v/>
      </c>
    </row>
    <row r="430">
      <c r="A430" s="16">
        <v>1414.0</v>
      </c>
      <c r="B430" s="14" t="s">
        <v>693</v>
      </c>
      <c r="D430" s="16">
        <v>592.0</v>
      </c>
      <c r="E430" s="16">
        <v>377.0</v>
      </c>
      <c r="F430" s="16">
        <v>1.0</v>
      </c>
      <c r="G430" s="19">
        <f>VLOOKUP(B430,'Kings Ratings'!$A$2:$B$1000,2,false)</f>
        <v>8</v>
      </c>
      <c r="H430" s="13">
        <f t="shared" si="2"/>
        <v>7</v>
      </c>
      <c r="I430" s="7">
        <f>vlookup(A430,'202405 MM (Do Not Delete)'!$A$1:$G$1000,7,false)</f>
        <v>306</v>
      </c>
      <c r="J430" s="22">
        <f t="shared" si="3"/>
        <v>14362</v>
      </c>
      <c r="L430" s="19" t="str">
        <f>IFERROR(__xludf.DUMMYFUNCTION("if(REGEXMATCH(vlookup(B430,'Kings Ratings'!$A$2:$C$1000,3,false),""Fishing""),""Yes"","""")"),"")</f>
        <v/>
      </c>
      <c r="M430" s="19" t="str">
        <f>IFERROR(__xludf.DUMMYFUNCTION("if(REGEXMATCH(vlookup(B430,'Kings Ratings'!$A$2:$C$1000,3,false),""Crafting""),""Yes"","""")"),"Yes")</f>
        <v>Yes</v>
      </c>
      <c r="N430" s="19" t="str">
        <f>IFERROR(__xludf.DUMMYFUNCTION("if(REGEXMATCH(vlookup(B430,'Kings Ratings'!$A$2:$C$1000,3,false),""Exploring""),""Yes"","""")"),"")</f>
        <v/>
      </c>
      <c r="O430" s="19" t="str">
        <f>IFERROR(__xludf.DUMMYFUNCTION("if(REGEXMATCH(vlookup(B430,'Kings Ratings'!$A$2:$C$1000,3,false),""Farming""),""Yes"","""")"),"")</f>
        <v/>
      </c>
      <c r="P430" s="19" t="str">
        <f>IFERROR(__xludf.DUMMYFUNCTION("if(REGEXMATCH(vlookup(B430,'Kings Ratings'!$A$2:$C$1000,3,false),""Cooking""),""Yes"","""")"),"")</f>
        <v/>
      </c>
      <c r="Q430" s="19" t="str">
        <f>IFERROR(__xludf.DUMMYFUNCTION("if(REGEXMATCH(vlookup(B430,'Kings Ratings'!$A$2:$C$1000,3,false),""Event""),""Yes"","""")"),"")</f>
        <v/>
      </c>
    </row>
    <row r="431">
      <c r="A431" s="16">
        <v>1418.0</v>
      </c>
      <c r="B431" s="14" t="s">
        <v>837</v>
      </c>
      <c r="D431" s="16">
        <v>584.0</v>
      </c>
      <c r="E431" s="16">
        <v>393.0</v>
      </c>
      <c r="F431" s="16">
        <v>8.0</v>
      </c>
      <c r="G431" s="19">
        <f>VLOOKUP(B431,'Kings Ratings'!$A$2:$B$1000,2,false)</f>
        <v>10</v>
      </c>
      <c r="H431" s="13">
        <f t="shared" si="2"/>
        <v>5</v>
      </c>
      <c r="I431" s="7">
        <f>vlookup(A431,'202405 MM (Do Not Delete)'!$A$1:$G$1000,7,false)</f>
        <v>310</v>
      </c>
      <c r="J431" s="22">
        <f t="shared" si="3"/>
        <v>84514</v>
      </c>
      <c r="L431" s="19" t="str">
        <f>IFERROR(__xludf.DUMMYFUNCTION("if(REGEXMATCH(vlookup(B431,'Kings Ratings'!$A$2:$C$1000,3,false),""Fishing""),""Yes"","""")"),"")</f>
        <v/>
      </c>
      <c r="M431" s="19" t="str">
        <f>IFERROR(__xludf.DUMMYFUNCTION("if(REGEXMATCH(vlookup(B431,'Kings Ratings'!$A$2:$C$1000,3,false),""Crafting""),""Yes"","""")"),"Yes")</f>
        <v>Yes</v>
      </c>
      <c r="N431" s="19" t="str">
        <f>IFERROR(__xludf.DUMMYFUNCTION("if(REGEXMATCH(vlookup(B431,'Kings Ratings'!$A$2:$C$1000,3,false),""Exploring""),""Yes"","""")"),"")</f>
        <v/>
      </c>
      <c r="O431" s="19" t="str">
        <f>IFERROR(__xludf.DUMMYFUNCTION("if(REGEXMATCH(vlookup(B431,'Kings Ratings'!$A$2:$C$1000,3,false),""Farming""),""Yes"","""")"),"")</f>
        <v/>
      </c>
      <c r="P431" s="19" t="str">
        <f>IFERROR(__xludf.DUMMYFUNCTION("if(REGEXMATCH(vlookup(B431,'Kings Ratings'!$A$2:$C$1000,3,false),""Cooking""),""Yes"","""")"),"")</f>
        <v/>
      </c>
      <c r="Q431" s="19" t="str">
        <f>IFERROR(__xludf.DUMMYFUNCTION("if(REGEXMATCH(vlookup(B431,'Kings Ratings'!$A$2:$C$1000,3,false),""Event""),""Yes"","""")"),"")</f>
        <v/>
      </c>
    </row>
    <row r="432">
      <c r="A432" s="16">
        <v>1422.0</v>
      </c>
      <c r="B432" s="14" t="s">
        <v>813</v>
      </c>
      <c r="D432" s="16">
        <v>555.0</v>
      </c>
      <c r="E432" s="16">
        <v>331.0</v>
      </c>
      <c r="F432" s="16">
        <v>5.0</v>
      </c>
      <c r="G432" s="19">
        <f>VLOOKUP(B432,'Kings Ratings'!$A$2:$B$1000,2,false)</f>
        <v>7</v>
      </c>
      <c r="H432" s="13">
        <f t="shared" si="2"/>
        <v>6</v>
      </c>
      <c r="I432" s="7">
        <f>vlookup(A432,'202405 MM (Do Not Delete)'!$A$1:$G$1000,7,false)</f>
        <v>309</v>
      </c>
      <c r="J432" s="22">
        <f t="shared" si="3"/>
        <v>53865</v>
      </c>
      <c r="L432" s="19" t="str">
        <f>IFERROR(__xludf.DUMMYFUNCTION("if(REGEXMATCH(vlookup(B432,'Kings Ratings'!$A$2:$C$1000,3,false),""Fishing""),""Yes"","""")"),"")</f>
        <v/>
      </c>
      <c r="M432" s="19" t="str">
        <f>IFERROR(__xludf.DUMMYFUNCTION("if(REGEXMATCH(vlookup(B432,'Kings Ratings'!$A$2:$C$1000,3,false),""Crafting""),""Yes"","""")"),"Yes")</f>
        <v>Yes</v>
      </c>
      <c r="N432" s="19" t="str">
        <f>IFERROR(__xludf.DUMMYFUNCTION("if(REGEXMATCH(vlookup(B432,'Kings Ratings'!$A$2:$C$1000,3,false),""Exploring""),""Yes"","""")"),"")</f>
        <v/>
      </c>
      <c r="O432" s="19" t="str">
        <f>IFERROR(__xludf.DUMMYFUNCTION("if(REGEXMATCH(vlookup(B432,'Kings Ratings'!$A$2:$C$1000,3,false),""Farming""),""Yes"","""")"),"")</f>
        <v/>
      </c>
      <c r="P432" s="19" t="str">
        <f>IFERROR(__xludf.DUMMYFUNCTION("if(REGEXMATCH(vlookup(B432,'Kings Ratings'!$A$2:$C$1000,3,false),""Cooking""),""Yes"","""")"),"")</f>
        <v/>
      </c>
      <c r="Q432" s="19" t="str">
        <f>IFERROR(__xludf.DUMMYFUNCTION("if(REGEXMATCH(vlookup(B432,'Kings Ratings'!$A$2:$C$1000,3,false),""Event""),""Yes"","""")"),"")</f>
        <v/>
      </c>
    </row>
    <row r="433">
      <c r="A433" s="16">
        <v>1423.0</v>
      </c>
      <c r="B433" s="14" t="s">
        <v>793</v>
      </c>
      <c r="D433" s="16">
        <v>533.0</v>
      </c>
      <c r="E433" s="16">
        <v>322.0</v>
      </c>
      <c r="F433" s="16">
        <v>4.0</v>
      </c>
      <c r="G433" s="19">
        <f>VLOOKUP(B433,'Kings Ratings'!$A$2:$B$1000,2,false)</f>
        <v>7</v>
      </c>
      <c r="H433" s="13">
        <f t="shared" si="2"/>
        <v>6</v>
      </c>
      <c r="I433" s="7">
        <f>vlookup(A433,'202405 MM (Do Not Delete)'!$A$1:$G$1000,7,false)</f>
        <v>311</v>
      </c>
      <c r="J433" s="22">
        <f t="shared" si="3"/>
        <v>43753</v>
      </c>
      <c r="L433" s="19" t="str">
        <f>IFERROR(__xludf.DUMMYFUNCTION("if(REGEXMATCH(vlookup(B433,'Kings Ratings'!$A$2:$C$1000,3,false),""Fishing""),""Yes"","""")"),"")</f>
        <v/>
      </c>
      <c r="M433" s="19" t="str">
        <f>IFERROR(__xludf.DUMMYFUNCTION("if(REGEXMATCH(vlookup(B433,'Kings Ratings'!$A$2:$C$1000,3,false),""Crafting""),""Yes"","""")"),"Yes")</f>
        <v>Yes</v>
      </c>
      <c r="N433" s="19" t="str">
        <f>IFERROR(__xludf.DUMMYFUNCTION("if(REGEXMATCH(vlookup(B433,'Kings Ratings'!$A$2:$C$1000,3,false),""Exploring""),""Yes"","""")"),"")</f>
        <v/>
      </c>
      <c r="O433" s="19" t="str">
        <f>IFERROR(__xludf.DUMMYFUNCTION("if(REGEXMATCH(vlookup(B433,'Kings Ratings'!$A$2:$C$1000,3,false),""Farming""),""Yes"","""")"),"")</f>
        <v/>
      </c>
      <c r="P433" s="19" t="str">
        <f>IFERROR(__xludf.DUMMYFUNCTION("if(REGEXMATCH(vlookup(B433,'Kings Ratings'!$A$2:$C$1000,3,false),""Cooking""),""Yes"","""")"),"")</f>
        <v/>
      </c>
      <c r="Q433" s="19" t="str">
        <f>IFERROR(__xludf.DUMMYFUNCTION("if(REGEXMATCH(vlookup(B433,'Kings Ratings'!$A$2:$C$1000,3,false),""Event""),""Yes"","""")"),"")</f>
        <v/>
      </c>
    </row>
    <row r="434">
      <c r="A434" s="16">
        <v>1431.0</v>
      </c>
      <c r="B434" s="14" t="s">
        <v>245</v>
      </c>
      <c r="D434" s="16">
        <v>517.0</v>
      </c>
      <c r="E434" s="16">
        <v>3.0</v>
      </c>
      <c r="F434" s="16">
        <v>0.0</v>
      </c>
      <c r="G434" s="19">
        <f>VLOOKUP(B434,'Kings Ratings'!$A$2:$B$1000,2,false)</f>
        <v>8</v>
      </c>
      <c r="H434" s="13">
        <f t="shared" si="2"/>
        <v>9</v>
      </c>
      <c r="I434" s="7" t="str">
        <f>vlookup(A434,'202405 MM (Do Not Delete)'!$A$1:$G$1000,7,false)</f>
        <v/>
      </c>
      <c r="J434" s="22">
        <f t="shared" si="3"/>
        <v>547</v>
      </c>
      <c r="L434" s="19" t="str">
        <f>IFERROR(__xludf.DUMMYFUNCTION("if(REGEXMATCH(vlookup(B434,'Kings Ratings'!$A$2:$C$1000,3,false),""Fishing""),""Yes"","""")"),"")</f>
        <v/>
      </c>
      <c r="M434" s="19" t="str">
        <f>IFERROR(__xludf.DUMMYFUNCTION("if(REGEXMATCH(vlookup(B434,'Kings Ratings'!$A$2:$C$1000,3,false),""Crafting""),""Yes"","""")"),"Yes")</f>
        <v>Yes</v>
      </c>
      <c r="N434" s="19" t="str">
        <f>IFERROR(__xludf.DUMMYFUNCTION("if(REGEXMATCH(vlookup(B434,'Kings Ratings'!$A$2:$C$1000,3,false),""Exploring""),""Yes"","""")"),"")</f>
        <v/>
      </c>
      <c r="O434" s="19" t="str">
        <f>IFERROR(__xludf.DUMMYFUNCTION("if(REGEXMATCH(vlookup(B434,'Kings Ratings'!$A$2:$C$1000,3,false),""Farming""),""Yes"","""")"),"")</f>
        <v/>
      </c>
      <c r="P434" s="19" t="str">
        <f>IFERROR(__xludf.DUMMYFUNCTION("if(REGEXMATCH(vlookup(B434,'Kings Ratings'!$A$2:$C$1000,3,false),""Cooking""),""Yes"","""")"),"")</f>
        <v/>
      </c>
      <c r="Q434" s="19" t="str">
        <f>IFERROR(__xludf.DUMMYFUNCTION("if(REGEXMATCH(vlookup(B434,'Kings Ratings'!$A$2:$C$1000,3,false),""Event""),""Yes"","""")"),"")</f>
        <v/>
      </c>
    </row>
    <row r="435">
      <c r="A435" s="13">
        <v>587.0</v>
      </c>
      <c r="B435" s="14" t="s">
        <v>144</v>
      </c>
      <c r="C435" s="18" t="str">
        <f t="shared" ref="C435:C436" si="21">CONCATENATE("((",B435,"))")</f>
        <v>((Peach Juice))</v>
      </c>
      <c r="D435" s="16">
        <v>498.0</v>
      </c>
      <c r="E435" s="16">
        <v>0.0</v>
      </c>
      <c r="F435" s="16">
        <v>0.0</v>
      </c>
      <c r="G435" s="19">
        <f>VLOOKUP(B435,'Kings Ratings'!$A$2:$B$1000,2,false)</f>
        <v>10</v>
      </c>
      <c r="H435" s="13">
        <f t="shared" si="2"/>
        <v>9</v>
      </c>
      <c r="I435" s="7" t="str">
        <f>vlookup(A435,'202405 MM (Do Not Delete)'!$A$1:$G$1000,7,false)</f>
        <v/>
      </c>
      <c r="J435" s="22">
        <f t="shared" si="3"/>
        <v>498</v>
      </c>
      <c r="L435" s="19" t="str">
        <f>IFERROR(__xludf.DUMMYFUNCTION("if(REGEXMATCH(vlookup(B435,'Kings Ratings'!$A$2:$C$1000,3,false),""Fishing""),""Yes"","""")"),"")</f>
        <v/>
      </c>
      <c r="M435" s="19" t="str">
        <f>IFERROR(__xludf.DUMMYFUNCTION("if(REGEXMATCH(vlookup(B435,'Kings Ratings'!$A$2:$C$1000,3,false),""Crafting""),""Yes"","""")"),"Yes")</f>
        <v>Yes</v>
      </c>
      <c r="N435" s="19" t="str">
        <f>IFERROR(__xludf.DUMMYFUNCTION("if(REGEXMATCH(vlookup(B435,'Kings Ratings'!$A$2:$C$1000,3,false),""Exploring""),""Yes"","""")"),"")</f>
        <v/>
      </c>
      <c r="O435" s="19" t="str">
        <f>IFERROR(__xludf.DUMMYFUNCTION("if(REGEXMATCH(vlookup(B435,'Kings Ratings'!$A$2:$C$1000,3,false),""Farming""),""Yes"","""")"),"")</f>
        <v/>
      </c>
      <c r="P435" s="19" t="str">
        <f>IFERROR(__xludf.DUMMYFUNCTION("if(REGEXMATCH(vlookup(B435,'Kings Ratings'!$A$2:$C$1000,3,false),""Cooking""),""Yes"","""")"),"")</f>
        <v/>
      </c>
      <c r="Q435" s="19" t="str">
        <f>IFERROR(__xludf.DUMMYFUNCTION("if(REGEXMATCH(vlookup(B435,'Kings Ratings'!$A$2:$C$1000,3,false),""Event""),""Yes"","""")"),"")</f>
        <v/>
      </c>
    </row>
    <row r="436">
      <c r="A436" s="13">
        <v>921.0</v>
      </c>
      <c r="B436" s="14" t="s">
        <v>742</v>
      </c>
      <c r="C436" s="18" t="str">
        <f t="shared" si="21"/>
        <v>((Crystal Pickaxe))</v>
      </c>
      <c r="D436" s="16">
        <v>486.0</v>
      </c>
      <c r="E436" s="16">
        <v>28.0</v>
      </c>
      <c r="F436" s="16">
        <v>3.0</v>
      </c>
      <c r="G436" s="19">
        <f>VLOOKUP(B436,'Kings Ratings'!$A$2:$B$1000,2,false)</f>
        <v>10</v>
      </c>
      <c r="H436" s="13">
        <f t="shared" si="2"/>
        <v>6</v>
      </c>
      <c r="I436" s="7" t="str">
        <f>vlookup(A436,'202405 MM (Do Not Delete)'!$A$1:$G$1000,7,false)</f>
        <v/>
      </c>
      <c r="J436" s="22">
        <f t="shared" si="3"/>
        <v>30766</v>
      </c>
      <c r="L436" s="19" t="str">
        <f>IFERROR(__xludf.DUMMYFUNCTION("if(REGEXMATCH(vlookup(B436,'Kings Ratings'!$A$2:$C$1000,3,false),""Fishing""),""Yes"","""")"),"")</f>
        <v/>
      </c>
      <c r="M436" s="19" t="str">
        <f>IFERROR(__xludf.DUMMYFUNCTION("if(REGEXMATCH(vlookup(B436,'Kings Ratings'!$A$2:$C$1000,3,false),""Crafting""),""Yes"","""")"),"Yes")</f>
        <v>Yes</v>
      </c>
      <c r="N436" s="19" t="str">
        <f>IFERROR(__xludf.DUMMYFUNCTION("if(REGEXMATCH(vlookup(B436,'Kings Ratings'!$A$2:$C$1000,3,false),""Exploring""),""Yes"","""")"),"")</f>
        <v/>
      </c>
      <c r="O436" s="19" t="str">
        <f>IFERROR(__xludf.DUMMYFUNCTION("if(REGEXMATCH(vlookup(B436,'Kings Ratings'!$A$2:$C$1000,3,false),""Farming""),""Yes"","""")"),"")</f>
        <v/>
      </c>
      <c r="P436" s="19" t="str">
        <f>IFERROR(__xludf.DUMMYFUNCTION("if(REGEXMATCH(vlookup(B436,'Kings Ratings'!$A$2:$C$1000,3,false),""Cooking""),""Yes"","""")"),"")</f>
        <v/>
      </c>
      <c r="Q436" s="19" t="str">
        <f>IFERROR(__xludf.DUMMYFUNCTION("if(REGEXMATCH(vlookup(B436,'Kings Ratings'!$A$2:$C$1000,3,false),""Event""),""Yes"","""")"),"")</f>
        <v/>
      </c>
    </row>
    <row r="437">
      <c r="A437" s="16">
        <v>1209.0</v>
      </c>
      <c r="B437" s="14" t="s">
        <v>305</v>
      </c>
      <c r="D437" s="16">
        <v>485.0</v>
      </c>
      <c r="E437" s="16">
        <v>8.0</v>
      </c>
      <c r="F437" s="16">
        <v>0.0</v>
      </c>
      <c r="G437" s="19">
        <f>VLOOKUP(B437,'Kings Ratings'!$A$2:$B$1000,2,false)</f>
        <v>10</v>
      </c>
      <c r="H437" s="13">
        <f t="shared" si="2"/>
        <v>9</v>
      </c>
      <c r="I437" s="7" t="str">
        <f>vlookup(A437,'202405 MM (Do Not Delete)'!$A$1:$G$1000,7,false)</f>
        <v/>
      </c>
      <c r="J437" s="22">
        <f t="shared" si="3"/>
        <v>565</v>
      </c>
      <c r="L437" s="19" t="str">
        <f>IFERROR(__xludf.DUMMYFUNCTION("if(REGEXMATCH(vlookup(B437,'Kings Ratings'!$A$2:$C$1000,3,false),""Fishing""),""Yes"","""")"),"")</f>
        <v/>
      </c>
      <c r="M437" s="19" t="str">
        <f>IFERROR(__xludf.DUMMYFUNCTION("if(REGEXMATCH(vlookup(B437,'Kings Ratings'!$A$2:$C$1000,3,false),""Crafting""),""Yes"","""")"),"Yes")</f>
        <v>Yes</v>
      </c>
      <c r="N437" s="19" t="str">
        <f>IFERROR(__xludf.DUMMYFUNCTION("if(REGEXMATCH(vlookup(B437,'Kings Ratings'!$A$2:$C$1000,3,false),""Exploring""),""Yes"","""")"),"")</f>
        <v/>
      </c>
      <c r="O437" s="19" t="str">
        <f>IFERROR(__xludf.DUMMYFUNCTION("if(REGEXMATCH(vlookup(B437,'Kings Ratings'!$A$2:$C$1000,3,false),""Farming""),""Yes"","""")"),"")</f>
        <v/>
      </c>
      <c r="P437" s="19" t="str">
        <f>IFERROR(__xludf.DUMMYFUNCTION("if(REGEXMATCH(vlookup(B437,'Kings Ratings'!$A$2:$C$1000,3,false),""Cooking""),""Yes"","""")"),"")</f>
        <v/>
      </c>
      <c r="Q437" s="19" t="str">
        <f>IFERROR(__xludf.DUMMYFUNCTION("if(REGEXMATCH(vlookup(B437,'Kings Ratings'!$A$2:$C$1000,3,false),""Event""),""Yes"","""")"),"")</f>
        <v/>
      </c>
    </row>
    <row r="438">
      <c r="A438" s="16">
        <v>1413.0</v>
      </c>
      <c r="B438" s="14" t="s">
        <v>566</v>
      </c>
      <c r="D438" s="16">
        <v>454.0</v>
      </c>
      <c r="E438" s="16">
        <v>259.0</v>
      </c>
      <c r="F438" s="16">
        <v>0.0</v>
      </c>
      <c r="G438" s="19">
        <f>VLOOKUP(B438,'Kings Ratings'!$A$2:$B$1000,2,false)</f>
        <v>8</v>
      </c>
      <c r="H438" s="13">
        <f t="shared" si="2"/>
        <v>8</v>
      </c>
      <c r="I438" s="7">
        <f>vlookup(A438,'202405 MM (Do Not Delete)'!$A$1:$G$1000,7,false)</f>
        <v>313</v>
      </c>
      <c r="J438" s="22">
        <f t="shared" si="3"/>
        <v>3044</v>
      </c>
      <c r="L438" s="19" t="str">
        <f>IFERROR(__xludf.DUMMYFUNCTION("if(REGEXMATCH(vlookup(B438,'Kings Ratings'!$A$2:$C$1000,3,false),""Fishing""),""Yes"","""")"),"")</f>
        <v/>
      </c>
      <c r="M438" s="19" t="str">
        <f>IFERROR(__xludf.DUMMYFUNCTION("if(REGEXMATCH(vlookup(B438,'Kings Ratings'!$A$2:$C$1000,3,false),""Crafting""),""Yes"","""")"),"Yes")</f>
        <v>Yes</v>
      </c>
      <c r="N438" s="19" t="str">
        <f>IFERROR(__xludf.DUMMYFUNCTION("if(REGEXMATCH(vlookup(B438,'Kings Ratings'!$A$2:$C$1000,3,false),""Exploring""),""Yes"","""")"),"")</f>
        <v/>
      </c>
      <c r="O438" s="19" t="str">
        <f>IFERROR(__xludf.DUMMYFUNCTION("if(REGEXMATCH(vlookup(B438,'Kings Ratings'!$A$2:$C$1000,3,false),""Farming""),""Yes"","""")"),"")</f>
        <v/>
      </c>
      <c r="P438" s="19" t="str">
        <f>IFERROR(__xludf.DUMMYFUNCTION("if(REGEXMATCH(vlookup(B438,'Kings Ratings'!$A$2:$C$1000,3,false),""Cooking""),""Yes"","""")"),"")</f>
        <v/>
      </c>
      <c r="Q438" s="19" t="str">
        <f>IFERROR(__xludf.DUMMYFUNCTION("if(REGEXMATCH(vlookup(B438,'Kings Ratings'!$A$2:$C$1000,3,false),""Event""),""Yes"","""")"),"")</f>
        <v/>
      </c>
    </row>
    <row r="439">
      <c r="A439" s="16">
        <v>1397.0</v>
      </c>
      <c r="B439" s="14" t="s">
        <v>548</v>
      </c>
      <c r="D439" s="16">
        <v>413.0</v>
      </c>
      <c r="E439" s="16">
        <v>144.0</v>
      </c>
      <c r="F439" s="16">
        <v>0.0</v>
      </c>
      <c r="G439" s="19">
        <f>VLOOKUP(B439,'Kings Ratings'!$A$2:$B$1000,2,false)</f>
        <v>10</v>
      </c>
      <c r="H439" s="13">
        <f t="shared" si="2"/>
        <v>8</v>
      </c>
      <c r="I439" s="7">
        <f>vlookup(A439,'202405 MM (Do Not Delete)'!$A$1:$G$1000,7,false)</f>
        <v>318</v>
      </c>
      <c r="J439" s="22">
        <f t="shared" si="3"/>
        <v>1853</v>
      </c>
      <c r="L439" s="19" t="str">
        <f>IFERROR(__xludf.DUMMYFUNCTION("if(REGEXMATCH(vlookup(B439,'Kings Ratings'!$A$2:$C$1000,3,false),""Fishing""),""Yes"","""")"),"")</f>
        <v/>
      </c>
      <c r="M439" s="19" t="str">
        <f>IFERROR(__xludf.DUMMYFUNCTION("if(REGEXMATCH(vlookup(B439,'Kings Ratings'!$A$2:$C$1000,3,false),""Crafting""),""Yes"","""")"),"Yes")</f>
        <v>Yes</v>
      </c>
      <c r="N439" s="19" t="str">
        <f>IFERROR(__xludf.DUMMYFUNCTION("if(REGEXMATCH(vlookup(B439,'Kings Ratings'!$A$2:$C$1000,3,false),""Exploring""),""Yes"","""")"),"")</f>
        <v/>
      </c>
      <c r="O439" s="19" t="str">
        <f>IFERROR(__xludf.DUMMYFUNCTION("if(REGEXMATCH(vlookup(B439,'Kings Ratings'!$A$2:$C$1000,3,false),""Farming""),""Yes"","""")"),"")</f>
        <v/>
      </c>
      <c r="P439" s="19" t="str">
        <f>IFERROR(__xludf.DUMMYFUNCTION("if(REGEXMATCH(vlookup(B439,'Kings Ratings'!$A$2:$C$1000,3,false),""Cooking""),""Yes"","""")"),"")</f>
        <v/>
      </c>
      <c r="Q439" s="19" t="str">
        <f>IFERROR(__xludf.DUMMYFUNCTION("if(REGEXMATCH(vlookup(B439,'Kings Ratings'!$A$2:$C$1000,3,false),""Event""),""Yes"","""")"),"")</f>
        <v/>
      </c>
    </row>
    <row r="440">
      <c r="A440" s="16">
        <v>1207.0</v>
      </c>
      <c r="B440" s="14" t="s">
        <v>299</v>
      </c>
      <c r="D440" s="16">
        <v>374.0</v>
      </c>
      <c r="E440" s="16">
        <v>8.0</v>
      </c>
      <c r="F440" s="16">
        <v>0.0</v>
      </c>
      <c r="G440" s="19">
        <f>VLOOKUP(B440,'Kings Ratings'!$A$2:$B$1000,2,false)</f>
        <v>10</v>
      </c>
      <c r="H440" s="13">
        <f t="shared" si="2"/>
        <v>9</v>
      </c>
      <c r="I440" s="7" t="str">
        <f>vlookup(A440,'202405 MM (Do Not Delete)'!$A$1:$G$1000,7,false)</f>
        <v/>
      </c>
      <c r="J440" s="22">
        <f t="shared" si="3"/>
        <v>454</v>
      </c>
      <c r="L440" s="19" t="str">
        <f>IFERROR(__xludf.DUMMYFUNCTION("if(REGEXMATCH(vlookup(B440,'Kings Ratings'!$A$2:$C$1000,3,false),""Fishing""),""Yes"","""")"),"")</f>
        <v/>
      </c>
      <c r="M440" s="19" t="str">
        <f>IFERROR(__xludf.DUMMYFUNCTION("if(REGEXMATCH(vlookup(B440,'Kings Ratings'!$A$2:$C$1000,3,false),""Crafting""),""Yes"","""")"),"Yes")</f>
        <v>Yes</v>
      </c>
      <c r="N440" s="19" t="str">
        <f>IFERROR(__xludf.DUMMYFUNCTION("if(REGEXMATCH(vlookup(B440,'Kings Ratings'!$A$2:$C$1000,3,false),""Exploring""),""Yes"","""")"),"")</f>
        <v/>
      </c>
      <c r="O440" s="19" t="str">
        <f>IFERROR(__xludf.DUMMYFUNCTION("if(REGEXMATCH(vlookup(B440,'Kings Ratings'!$A$2:$C$1000,3,false),""Farming""),""Yes"","""")"),"")</f>
        <v/>
      </c>
      <c r="P440" s="19" t="str">
        <f>IFERROR(__xludf.DUMMYFUNCTION("if(REGEXMATCH(vlookup(B440,'Kings Ratings'!$A$2:$C$1000,3,false),""Cooking""),""Yes"","""")"),"")</f>
        <v/>
      </c>
      <c r="Q440" s="19" t="str">
        <f>IFERROR(__xludf.DUMMYFUNCTION("if(REGEXMATCH(vlookup(B440,'Kings Ratings'!$A$2:$C$1000,3,false),""Event""),""Yes"","""")"),"")</f>
        <v/>
      </c>
    </row>
    <row r="441">
      <c r="A441" s="16">
        <v>1421.0</v>
      </c>
      <c r="B441" s="14" t="s">
        <v>784</v>
      </c>
      <c r="D441" s="16">
        <v>346.0</v>
      </c>
      <c r="E441" s="16">
        <v>174.0</v>
      </c>
      <c r="F441" s="16">
        <v>4.0</v>
      </c>
      <c r="G441" s="19">
        <f>VLOOKUP(B441,'Kings Ratings'!$A$2:$B$1000,2,false)</f>
        <v>7</v>
      </c>
      <c r="H441" s="13">
        <f t="shared" si="2"/>
        <v>6</v>
      </c>
      <c r="I441" s="7">
        <f>vlookup(A441,'202405 MM (Do Not Delete)'!$A$1:$G$1000,7,false)</f>
        <v>322</v>
      </c>
      <c r="J441" s="22">
        <f t="shared" si="3"/>
        <v>42086</v>
      </c>
      <c r="L441" s="19" t="str">
        <f>IFERROR(__xludf.DUMMYFUNCTION("if(REGEXMATCH(vlookup(B441,'Kings Ratings'!$A$2:$C$1000,3,false),""Fishing""),""Yes"","""")"),"")</f>
        <v/>
      </c>
      <c r="M441" s="19" t="str">
        <f>IFERROR(__xludf.DUMMYFUNCTION("if(REGEXMATCH(vlookup(B441,'Kings Ratings'!$A$2:$C$1000,3,false),""Crafting""),""Yes"","""")"),"Yes")</f>
        <v>Yes</v>
      </c>
      <c r="N441" s="19" t="str">
        <f>IFERROR(__xludf.DUMMYFUNCTION("if(REGEXMATCH(vlookup(B441,'Kings Ratings'!$A$2:$C$1000,3,false),""Exploring""),""Yes"","""")"),"")</f>
        <v/>
      </c>
      <c r="O441" s="19" t="str">
        <f>IFERROR(__xludf.DUMMYFUNCTION("if(REGEXMATCH(vlookup(B441,'Kings Ratings'!$A$2:$C$1000,3,false),""Farming""),""Yes"","""")"),"")</f>
        <v/>
      </c>
      <c r="P441" s="19" t="str">
        <f>IFERROR(__xludf.DUMMYFUNCTION("if(REGEXMATCH(vlookup(B441,'Kings Ratings'!$A$2:$C$1000,3,false),""Cooking""),""Yes"","""")"),"")</f>
        <v/>
      </c>
      <c r="Q441" s="19" t="str">
        <f>IFERROR(__xludf.DUMMYFUNCTION("if(REGEXMATCH(vlookup(B441,'Kings Ratings'!$A$2:$C$1000,3,false),""Event""),""Yes"","""")"),"")</f>
        <v/>
      </c>
    </row>
    <row r="442">
      <c r="A442" s="16">
        <v>1332.0</v>
      </c>
      <c r="B442" s="14" t="s">
        <v>647</v>
      </c>
      <c r="D442" s="16">
        <v>343.0</v>
      </c>
      <c r="E442" s="16">
        <v>9.0</v>
      </c>
      <c r="F442" s="16">
        <v>1.0</v>
      </c>
      <c r="G442" s="19">
        <f>VLOOKUP(B442,'Kings Ratings'!$A$2:$B$1000,2,false)</f>
        <v>10</v>
      </c>
      <c r="H442" s="13">
        <f t="shared" si="2"/>
        <v>7</v>
      </c>
      <c r="I442" s="7" t="str">
        <f>vlookup(A442,'202405 MM (Do Not Delete)'!$A$1:$G$1000,7,false)</f>
        <v/>
      </c>
      <c r="J442" s="22">
        <f t="shared" si="3"/>
        <v>10433</v>
      </c>
      <c r="L442" s="19" t="str">
        <f>IFERROR(__xludf.DUMMYFUNCTION("if(REGEXMATCH(vlookup(B442,'Kings Ratings'!$A$2:$C$1000,3,false),""Fishing""),""Yes"","""")"),"")</f>
        <v/>
      </c>
      <c r="M442" s="19" t="str">
        <f>IFERROR(__xludf.DUMMYFUNCTION("if(REGEXMATCH(vlookup(B442,'Kings Ratings'!$A$2:$C$1000,3,false),""Crafting""),""Yes"","""")"),"Yes")</f>
        <v>Yes</v>
      </c>
      <c r="N442" s="19" t="str">
        <f>IFERROR(__xludf.DUMMYFUNCTION("if(REGEXMATCH(vlookup(B442,'Kings Ratings'!$A$2:$C$1000,3,false),""Exploring""),""Yes"","""")"),"")</f>
        <v/>
      </c>
      <c r="O442" s="19" t="str">
        <f>IFERROR(__xludf.DUMMYFUNCTION("if(REGEXMATCH(vlookup(B442,'Kings Ratings'!$A$2:$C$1000,3,false),""Farming""),""Yes"","""")"),"")</f>
        <v/>
      </c>
      <c r="P442" s="19" t="str">
        <f>IFERROR(__xludf.DUMMYFUNCTION("if(REGEXMATCH(vlookup(B442,'Kings Ratings'!$A$2:$C$1000,3,false),""Cooking""),""Yes"","""")"),"")</f>
        <v/>
      </c>
      <c r="Q442" s="19" t="str">
        <f>IFERROR(__xludf.DUMMYFUNCTION("if(REGEXMATCH(vlookup(B442,'Kings Ratings'!$A$2:$C$1000,3,false),""Event""),""Yes"","""")"),"")</f>
        <v/>
      </c>
    </row>
    <row r="443">
      <c r="A443" s="16">
        <v>1248.0</v>
      </c>
      <c r="B443" s="14" t="s">
        <v>198</v>
      </c>
      <c r="D443" s="16">
        <v>310.0</v>
      </c>
      <c r="E443" s="16">
        <v>0.0</v>
      </c>
      <c r="F443" s="16">
        <v>0.0</v>
      </c>
      <c r="G443" s="19">
        <f>VLOOKUP(B443,'Kings Ratings'!$A$2:$B$1000,2,false)</f>
        <v>11</v>
      </c>
      <c r="H443" s="13">
        <f t="shared" si="2"/>
        <v>13</v>
      </c>
      <c r="I443" s="7" t="str">
        <f>vlookup(A443,'202405 MM (Do Not Delete)'!$A$1:$G$1000,7,false)</f>
        <v/>
      </c>
      <c r="J443" s="22">
        <f t="shared" si="3"/>
        <v>310</v>
      </c>
      <c r="L443" s="19" t="str">
        <f>IFERROR(__xludf.DUMMYFUNCTION("if(REGEXMATCH(vlookup(B443,'Kings Ratings'!$A$2:$C$1000,3,false),""Fishing""),""Yes"","""")"),"")</f>
        <v/>
      </c>
      <c r="M443" s="19" t="str">
        <f>IFERROR(__xludf.DUMMYFUNCTION("if(REGEXMATCH(vlookup(B443,'Kings Ratings'!$A$2:$C$1000,3,false),""Crafting""),""Yes"","""")"),"")</f>
        <v/>
      </c>
      <c r="N443" s="19" t="str">
        <f>IFERROR(__xludf.DUMMYFUNCTION("if(REGEXMATCH(vlookup(B443,'Kings Ratings'!$A$2:$C$1000,3,false),""Exploring""),""Yes"","""")"),"Yes")</f>
        <v>Yes</v>
      </c>
      <c r="O443" s="19" t="str">
        <f>IFERROR(__xludf.DUMMYFUNCTION("if(REGEXMATCH(vlookup(B443,'Kings Ratings'!$A$2:$C$1000,3,false),""Farming""),""Yes"","""")"),"")</f>
        <v/>
      </c>
      <c r="P443" s="19" t="str">
        <f>IFERROR(__xludf.DUMMYFUNCTION("if(REGEXMATCH(vlookup(B443,'Kings Ratings'!$A$2:$C$1000,3,false),""Cooking""),""Yes"","""")"),"")</f>
        <v/>
      </c>
      <c r="Q443" s="19" t="str">
        <f>IFERROR(__xludf.DUMMYFUNCTION("if(REGEXMATCH(vlookup(B443,'Kings Ratings'!$A$2:$C$1000,3,false),""Event""),""Yes"","""")"),"")</f>
        <v/>
      </c>
    </row>
    <row r="444">
      <c r="A444" s="13">
        <v>706.0</v>
      </c>
      <c r="B444" s="14" t="s">
        <v>643</v>
      </c>
      <c r="C444" s="18" t="str">
        <f>CONCATENATE("((",B444,"))")</f>
        <v>((Frozen Peas))</v>
      </c>
      <c r="D444" s="16">
        <v>302.0</v>
      </c>
      <c r="E444" s="16">
        <v>5.0</v>
      </c>
      <c r="F444" s="16">
        <v>1.0</v>
      </c>
      <c r="G444" s="19">
        <f>VLOOKUP(B444,'Kings Ratings'!$A$2:$B$1000,2,false)</f>
        <v>11</v>
      </c>
      <c r="H444" s="13">
        <f t="shared" si="2"/>
        <v>13</v>
      </c>
      <c r="I444" s="7" t="str">
        <f>vlookup(A444,'202405 MM (Do Not Delete)'!$A$1:$G$1000,7,false)</f>
        <v/>
      </c>
      <c r="J444" s="22">
        <f t="shared" si="3"/>
        <v>10352</v>
      </c>
      <c r="L444" s="19" t="str">
        <f>IFERROR(__xludf.DUMMYFUNCTION("if(REGEXMATCH(vlookup(B444,'Kings Ratings'!$A$2:$C$1000,3,false),""Fishing""),""Yes"","""")"),"")</f>
        <v/>
      </c>
      <c r="M444" s="19" t="str">
        <f>IFERROR(__xludf.DUMMYFUNCTION("if(REGEXMATCH(vlookup(B444,'Kings Ratings'!$A$2:$C$1000,3,false),""Crafting""),""Yes"","""")"),"")</f>
        <v/>
      </c>
      <c r="N444" s="19" t="str">
        <f>IFERROR(__xludf.DUMMYFUNCTION("if(REGEXMATCH(vlookup(B444,'Kings Ratings'!$A$2:$C$1000,3,false),""Exploring""),""Yes"","""")"),"")</f>
        <v/>
      </c>
      <c r="O444" s="19" t="str">
        <f>IFERROR(__xludf.DUMMYFUNCTION("if(REGEXMATCH(vlookup(B444,'Kings Ratings'!$A$2:$C$1000,3,false),""Farming""),""Yes"","""")"),"Yes")</f>
        <v>Yes</v>
      </c>
      <c r="P444" s="19" t="str">
        <f>IFERROR(__xludf.DUMMYFUNCTION("if(REGEXMATCH(vlookup(B444,'Kings Ratings'!$A$2:$C$1000,3,false),""Cooking""),""Yes"","""")"),"")</f>
        <v/>
      </c>
      <c r="Q444" s="19" t="str">
        <f>IFERROR(__xludf.DUMMYFUNCTION("if(REGEXMATCH(vlookup(B444,'Kings Ratings'!$A$2:$C$1000,3,false),""Event""),""Yes"","""")"),"")</f>
        <v/>
      </c>
    </row>
    <row r="445">
      <c r="A445" s="16">
        <v>1417.0</v>
      </c>
      <c r="B445" s="14" t="s">
        <v>538</v>
      </c>
      <c r="D445" s="16">
        <v>281.0</v>
      </c>
      <c r="E445" s="16">
        <v>112.0</v>
      </c>
      <c r="F445" s="16">
        <v>0.0</v>
      </c>
      <c r="G445" s="19">
        <f>VLOOKUP(B445,'Kings Ratings'!$A$2:$B$1000,2,false)</f>
        <v>8</v>
      </c>
      <c r="H445" s="13">
        <f t="shared" si="2"/>
        <v>8</v>
      </c>
      <c r="I445" s="7">
        <f>vlookup(A445,'202405 MM (Do Not Delete)'!$A$1:$G$1000,7,false)</f>
        <v>326</v>
      </c>
      <c r="J445" s="22">
        <f t="shared" si="3"/>
        <v>1401</v>
      </c>
      <c r="L445" s="19" t="str">
        <f>IFERROR(__xludf.DUMMYFUNCTION("if(REGEXMATCH(vlookup(B445,'Kings Ratings'!$A$2:$C$1000,3,false),""Fishing""),""Yes"","""")"),"")</f>
        <v/>
      </c>
      <c r="M445" s="19" t="str">
        <f>IFERROR(__xludf.DUMMYFUNCTION("if(REGEXMATCH(vlookup(B445,'Kings Ratings'!$A$2:$C$1000,3,false),""Crafting""),""Yes"","""")"),"Yes")</f>
        <v>Yes</v>
      </c>
      <c r="N445" s="19" t="str">
        <f>IFERROR(__xludf.DUMMYFUNCTION("if(REGEXMATCH(vlookup(B445,'Kings Ratings'!$A$2:$C$1000,3,false),""Exploring""),""Yes"","""")"),"")</f>
        <v/>
      </c>
      <c r="O445" s="19" t="str">
        <f>IFERROR(__xludf.DUMMYFUNCTION("if(REGEXMATCH(vlookup(B445,'Kings Ratings'!$A$2:$C$1000,3,false),""Farming""),""Yes"","""")"),"")</f>
        <v/>
      </c>
      <c r="P445" s="19" t="str">
        <f>IFERROR(__xludf.DUMMYFUNCTION("if(REGEXMATCH(vlookup(B445,'Kings Ratings'!$A$2:$C$1000,3,false),""Cooking""),""Yes"","""")"),"")</f>
        <v/>
      </c>
      <c r="Q445" s="19" t="str">
        <f>IFERROR(__xludf.DUMMYFUNCTION("if(REGEXMATCH(vlookup(B445,'Kings Ratings'!$A$2:$C$1000,3,false),""Event""),""Yes"","""")"),"")</f>
        <v/>
      </c>
    </row>
    <row r="446">
      <c r="A446" s="16">
        <v>1403.0</v>
      </c>
      <c r="B446" s="14" t="s">
        <v>455</v>
      </c>
      <c r="D446" s="16">
        <v>273.0</v>
      </c>
      <c r="E446" s="16">
        <v>58.0</v>
      </c>
      <c r="F446" s="16">
        <v>0.0</v>
      </c>
      <c r="G446" s="19">
        <f>VLOOKUP(B446,'Kings Ratings'!$A$2:$B$1000,2,false)</f>
        <v>8</v>
      </c>
      <c r="H446" s="13">
        <f t="shared" si="2"/>
        <v>9</v>
      </c>
      <c r="I446" s="7" t="str">
        <f>vlookup(A446,'202405 MM (Do Not Delete)'!$A$1:$G$1000,7,false)</f>
        <v/>
      </c>
      <c r="J446" s="22">
        <f t="shared" si="3"/>
        <v>853</v>
      </c>
      <c r="L446" s="19" t="str">
        <f>IFERROR(__xludf.DUMMYFUNCTION("if(REGEXMATCH(vlookup(B446,'Kings Ratings'!$A$2:$C$1000,3,false),""Fishing""),""Yes"","""")"),"")</f>
        <v/>
      </c>
      <c r="M446" s="19" t="str">
        <f>IFERROR(__xludf.DUMMYFUNCTION("if(REGEXMATCH(vlookup(B446,'Kings Ratings'!$A$2:$C$1000,3,false),""Crafting""),""Yes"","""")"),"Yes")</f>
        <v>Yes</v>
      </c>
      <c r="N446" s="19" t="str">
        <f>IFERROR(__xludf.DUMMYFUNCTION("if(REGEXMATCH(vlookup(B446,'Kings Ratings'!$A$2:$C$1000,3,false),""Exploring""),""Yes"","""")"),"")</f>
        <v/>
      </c>
      <c r="O446" s="19" t="str">
        <f>IFERROR(__xludf.DUMMYFUNCTION("if(REGEXMATCH(vlookup(B446,'Kings Ratings'!$A$2:$C$1000,3,false),""Farming""),""Yes"","""")"),"")</f>
        <v/>
      </c>
      <c r="P446" s="19" t="str">
        <f>IFERROR(__xludf.DUMMYFUNCTION("if(REGEXMATCH(vlookup(B446,'Kings Ratings'!$A$2:$C$1000,3,false),""Cooking""),""Yes"","""")"),"")</f>
        <v/>
      </c>
      <c r="Q446" s="19" t="str">
        <f>IFERROR(__xludf.DUMMYFUNCTION("if(REGEXMATCH(vlookup(B446,'Kings Ratings'!$A$2:$C$1000,3,false),""Event""),""Yes"","""")"),"")</f>
        <v/>
      </c>
    </row>
    <row r="447">
      <c r="A447" s="16">
        <v>1111.0</v>
      </c>
      <c r="B447" s="14" t="s">
        <v>288</v>
      </c>
      <c r="D447" s="16">
        <v>252.0</v>
      </c>
      <c r="E447" s="16">
        <v>7.0</v>
      </c>
      <c r="F447" s="16">
        <v>0.0</v>
      </c>
      <c r="G447" s="19">
        <f>VLOOKUP(B447,'Kings Ratings'!$A$2:$B$1000,2,false)</f>
        <v>10</v>
      </c>
      <c r="H447" s="13">
        <f t="shared" si="2"/>
        <v>9</v>
      </c>
      <c r="I447" s="7" t="str">
        <f>vlookup(A447,'202405 MM (Do Not Delete)'!$A$1:$G$1000,7,false)</f>
        <v/>
      </c>
      <c r="J447" s="22">
        <f t="shared" si="3"/>
        <v>322</v>
      </c>
      <c r="L447" s="19" t="str">
        <f>IFERROR(__xludf.DUMMYFUNCTION("if(REGEXMATCH(vlookup(B447,'Kings Ratings'!$A$2:$C$1000,3,false),""Fishing""),""Yes"","""")"),"")</f>
        <v/>
      </c>
      <c r="M447" s="19" t="str">
        <f>IFERROR(__xludf.DUMMYFUNCTION("if(REGEXMATCH(vlookup(B447,'Kings Ratings'!$A$2:$C$1000,3,false),""Crafting""),""Yes"","""")"),"Yes")</f>
        <v>Yes</v>
      </c>
      <c r="N447" s="19" t="str">
        <f>IFERROR(__xludf.DUMMYFUNCTION("if(REGEXMATCH(vlookup(B447,'Kings Ratings'!$A$2:$C$1000,3,false),""Exploring""),""Yes"","""")"),"")</f>
        <v/>
      </c>
      <c r="O447" s="19" t="str">
        <f>IFERROR(__xludf.DUMMYFUNCTION("if(REGEXMATCH(vlookup(B447,'Kings Ratings'!$A$2:$C$1000,3,false),""Farming""),""Yes"","""")"),"")</f>
        <v/>
      </c>
      <c r="P447" s="19" t="str">
        <f>IFERROR(__xludf.DUMMYFUNCTION("if(REGEXMATCH(vlookup(B447,'Kings Ratings'!$A$2:$C$1000,3,false),""Cooking""),""Yes"","""")"),"")</f>
        <v/>
      </c>
      <c r="Q447" s="19" t="str">
        <f>IFERROR(__xludf.DUMMYFUNCTION("if(REGEXMATCH(vlookup(B447,'Kings Ratings'!$A$2:$C$1000,3,false),""Event""),""Yes"","""")"),"")</f>
        <v/>
      </c>
    </row>
    <row r="448">
      <c r="A448" s="16">
        <v>1410.0</v>
      </c>
      <c r="B448" s="14" t="s">
        <v>394</v>
      </c>
      <c r="D448" s="16">
        <v>234.0</v>
      </c>
      <c r="E448" s="16">
        <v>26.0</v>
      </c>
      <c r="F448" s="16">
        <v>0.0</v>
      </c>
      <c r="G448" s="19">
        <f>VLOOKUP(B448,'Kings Ratings'!$A$2:$B$1000,2,false)</f>
        <v>8</v>
      </c>
      <c r="H448" s="13">
        <f t="shared" si="2"/>
        <v>9</v>
      </c>
      <c r="I448" s="7" t="str">
        <f>vlookup(A448,'202405 MM (Do Not Delete)'!$A$1:$G$1000,7,false)</f>
        <v/>
      </c>
      <c r="J448" s="22">
        <f t="shared" si="3"/>
        <v>494</v>
      </c>
      <c r="L448" s="19" t="str">
        <f>IFERROR(__xludf.DUMMYFUNCTION("if(REGEXMATCH(vlookup(B448,'Kings Ratings'!$A$2:$C$1000,3,false),""Fishing""),""Yes"","""")"),"")</f>
        <v/>
      </c>
      <c r="M448" s="19" t="str">
        <f>IFERROR(__xludf.DUMMYFUNCTION("if(REGEXMATCH(vlookup(B448,'Kings Ratings'!$A$2:$C$1000,3,false),""Crafting""),""Yes"","""")"),"Yes")</f>
        <v>Yes</v>
      </c>
      <c r="N448" s="19" t="str">
        <f>IFERROR(__xludf.DUMMYFUNCTION("if(REGEXMATCH(vlookup(B448,'Kings Ratings'!$A$2:$C$1000,3,false),""Exploring""),""Yes"","""")"),"")</f>
        <v/>
      </c>
      <c r="O448" s="19" t="str">
        <f>IFERROR(__xludf.DUMMYFUNCTION("if(REGEXMATCH(vlookup(B448,'Kings Ratings'!$A$2:$C$1000,3,false),""Farming""),""Yes"","""")"),"")</f>
        <v/>
      </c>
      <c r="P448" s="19" t="str">
        <f>IFERROR(__xludf.DUMMYFUNCTION("if(REGEXMATCH(vlookup(B448,'Kings Ratings'!$A$2:$C$1000,3,false),""Cooking""),""Yes"","""")"),"")</f>
        <v/>
      </c>
      <c r="Q448" s="19" t="str">
        <f>IFERROR(__xludf.DUMMYFUNCTION("if(REGEXMATCH(vlookup(B448,'Kings Ratings'!$A$2:$C$1000,3,false),""Event""),""Yes"","""")"),"")</f>
        <v/>
      </c>
    </row>
    <row r="449">
      <c r="A449" s="16">
        <v>1419.0</v>
      </c>
      <c r="B449" s="14" t="s">
        <v>720</v>
      </c>
      <c r="D449" s="16">
        <v>228.0</v>
      </c>
      <c r="E449" s="16">
        <v>76.0</v>
      </c>
      <c r="F449" s="16">
        <v>2.0</v>
      </c>
      <c r="G449" s="19">
        <f>VLOOKUP(B449,'Kings Ratings'!$A$2:$B$1000,2,false)</f>
        <v>10</v>
      </c>
      <c r="H449" s="13">
        <f t="shared" si="2"/>
        <v>6</v>
      </c>
      <c r="I449" s="7">
        <f>vlookup(A449,'202405 MM (Do Not Delete)'!$A$1:$G$1000,7,false)</f>
        <v>327</v>
      </c>
      <c r="J449" s="22">
        <f t="shared" si="3"/>
        <v>20988</v>
      </c>
      <c r="L449" s="19" t="str">
        <f>IFERROR(__xludf.DUMMYFUNCTION("if(REGEXMATCH(vlookup(B449,'Kings Ratings'!$A$2:$C$1000,3,false),""Fishing""),""Yes"","""")"),"")</f>
        <v/>
      </c>
      <c r="M449" s="19" t="str">
        <f>IFERROR(__xludf.DUMMYFUNCTION("if(REGEXMATCH(vlookup(B449,'Kings Ratings'!$A$2:$C$1000,3,false),""Crafting""),""Yes"","""")"),"Yes")</f>
        <v>Yes</v>
      </c>
      <c r="N449" s="19" t="str">
        <f>IFERROR(__xludf.DUMMYFUNCTION("if(REGEXMATCH(vlookup(B449,'Kings Ratings'!$A$2:$C$1000,3,false),""Exploring""),""Yes"","""")"),"")</f>
        <v/>
      </c>
      <c r="O449" s="19" t="str">
        <f>IFERROR(__xludf.DUMMYFUNCTION("if(REGEXMATCH(vlookup(B449,'Kings Ratings'!$A$2:$C$1000,3,false),""Farming""),""Yes"","""")"),"")</f>
        <v/>
      </c>
      <c r="P449" s="19" t="str">
        <f>IFERROR(__xludf.DUMMYFUNCTION("if(REGEXMATCH(vlookup(B449,'Kings Ratings'!$A$2:$C$1000,3,false),""Cooking""),""Yes"","""")"),"")</f>
        <v/>
      </c>
      <c r="Q449" s="19" t="str">
        <f>IFERROR(__xludf.DUMMYFUNCTION("if(REGEXMATCH(vlookup(B449,'Kings Ratings'!$A$2:$C$1000,3,false),""Event""),""Yes"","""")"),"")</f>
        <v/>
      </c>
    </row>
    <row r="450">
      <c r="A450" s="13">
        <v>922.0</v>
      </c>
      <c r="B450" s="14" t="s">
        <v>322</v>
      </c>
      <c r="C450" s="18" t="str">
        <f>CONCATENATE("((",B450,"))")</f>
        <v>((Sturdy Pickaxe))</v>
      </c>
      <c r="D450" s="16">
        <v>210.0</v>
      </c>
      <c r="E450" s="77">
        <v>11.0</v>
      </c>
      <c r="F450" s="16">
        <v>0.0</v>
      </c>
      <c r="G450" s="19">
        <f>VLOOKUP(B450,'Kings Ratings'!$A$2:$B$1000,2,false)</f>
        <v>10</v>
      </c>
      <c r="H450" s="13">
        <f t="shared" si="2"/>
        <v>9</v>
      </c>
      <c r="I450" s="7" t="str">
        <f>vlookup(A450,'202405 MM (Do Not Delete)'!$A$1:$G$1000,7,false)</f>
        <v/>
      </c>
      <c r="J450" s="22">
        <f t="shared" si="3"/>
        <v>320</v>
      </c>
      <c r="L450" s="19" t="str">
        <f>IFERROR(__xludf.DUMMYFUNCTION("if(REGEXMATCH(vlookup(B450,'Kings Ratings'!$A$2:$C$1000,3,false),""Fishing""),""Yes"","""")"),"")</f>
        <v/>
      </c>
      <c r="M450" s="19" t="str">
        <f>IFERROR(__xludf.DUMMYFUNCTION("if(REGEXMATCH(vlookup(B450,'Kings Ratings'!$A$2:$C$1000,3,false),""Crafting""),""Yes"","""")"),"Yes")</f>
        <v>Yes</v>
      </c>
      <c r="N450" s="19" t="str">
        <f>IFERROR(__xludf.DUMMYFUNCTION("if(REGEXMATCH(vlookup(B450,'Kings Ratings'!$A$2:$C$1000,3,false),""Exploring""),""Yes"","""")"),"")</f>
        <v/>
      </c>
      <c r="O450" s="19" t="str">
        <f>IFERROR(__xludf.DUMMYFUNCTION("if(REGEXMATCH(vlookup(B450,'Kings Ratings'!$A$2:$C$1000,3,false),""Farming""),""Yes"","""")"),"")</f>
        <v/>
      </c>
      <c r="P450" s="19" t="str">
        <f>IFERROR(__xludf.DUMMYFUNCTION("if(REGEXMATCH(vlookup(B450,'Kings Ratings'!$A$2:$C$1000,3,false),""Cooking""),""Yes"","""")"),"")</f>
        <v/>
      </c>
      <c r="Q450" s="19" t="str">
        <f>IFERROR(__xludf.DUMMYFUNCTION("if(REGEXMATCH(vlookup(B450,'Kings Ratings'!$A$2:$C$1000,3,false),""Event""),""Yes"","""")"),"")</f>
        <v/>
      </c>
    </row>
    <row r="451">
      <c r="A451" s="16">
        <v>1130.0</v>
      </c>
      <c r="B451" s="14" t="s">
        <v>633</v>
      </c>
      <c r="D451" s="16">
        <v>207.0</v>
      </c>
      <c r="E451" s="16">
        <v>3.0</v>
      </c>
      <c r="F451" s="16">
        <v>1.0</v>
      </c>
      <c r="G451" s="19">
        <f>VLOOKUP(B451,'Kings Ratings'!$A$2:$B$1000,2,false)</f>
        <v>8</v>
      </c>
      <c r="H451" s="13">
        <f t="shared" si="2"/>
        <v>7</v>
      </c>
      <c r="I451" s="7" t="str">
        <f>vlookup(A451,'202405 MM (Do Not Delete)'!$A$1:$G$1000,7,false)</f>
        <v/>
      </c>
      <c r="J451" s="22">
        <f t="shared" si="3"/>
        <v>10237</v>
      </c>
      <c r="L451" s="19" t="str">
        <f>IFERROR(__xludf.DUMMYFUNCTION("if(REGEXMATCH(vlookup(B451,'Kings Ratings'!$A$2:$C$1000,3,false),""Fishing""),""Yes"","""")"),"")</f>
        <v/>
      </c>
      <c r="M451" s="19" t="str">
        <f>IFERROR(__xludf.DUMMYFUNCTION("if(REGEXMATCH(vlookup(B451,'Kings Ratings'!$A$2:$C$1000,3,false),""Crafting""),""Yes"","""")"),"Yes")</f>
        <v>Yes</v>
      </c>
      <c r="N451" s="19" t="str">
        <f>IFERROR(__xludf.DUMMYFUNCTION("if(REGEXMATCH(vlookup(B451,'Kings Ratings'!$A$2:$C$1000,3,false),""Exploring""),""Yes"","""")"),"")</f>
        <v/>
      </c>
      <c r="O451" s="19" t="str">
        <f>IFERROR(__xludf.DUMMYFUNCTION("if(REGEXMATCH(vlookup(B451,'Kings Ratings'!$A$2:$C$1000,3,false),""Farming""),""Yes"","""")"),"")</f>
        <v/>
      </c>
      <c r="P451" s="19" t="str">
        <f>IFERROR(__xludf.DUMMYFUNCTION("if(REGEXMATCH(vlookup(B451,'Kings Ratings'!$A$2:$C$1000,3,false),""Cooking""),""Yes"","""")"),"")</f>
        <v/>
      </c>
      <c r="Q451" s="19" t="str">
        <f>IFERROR(__xludf.DUMMYFUNCTION("if(REGEXMATCH(vlookup(B451,'Kings Ratings'!$A$2:$C$1000,3,false),""Event""),""Yes"","""")"),"")</f>
        <v/>
      </c>
    </row>
    <row r="452">
      <c r="A452" s="16">
        <v>1157.0</v>
      </c>
      <c r="B452" s="14" t="s">
        <v>230</v>
      </c>
      <c r="D452" s="16">
        <v>202.0</v>
      </c>
      <c r="E452" s="16">
        <v>1.0</v>
      </c>
      <c r="F452" s="16">
        <v>0.0</v>
      </c>
      <c r="G452" s="19">
        <f>VLOOKUP(B452,'Kings Ratings'!$A$2:$B$1000,2,false)</f>
        <v>11</v>
      </c>
      <c r="H452" s="13">
        <f t="shared" si="2"/>
        <v>13</v>
      </c>
      <c r="I452" s="7" t="str">
        <f>vlookup(A452,'202405 MM (Do Not Delete)'!$A$1:$G$1000,7,false)</f>
        <v/>
      </c>
      <c r="J452" s="22">
        <f t="shared" si="3"/>
        <v>212</v>
      </c>
      <c r="L452" s="19" t="str">
        <f>IFERROR(__xludf.DUMMYFUNCTION("if(REGEXMATCH(vlookup(B452,'Kings Ratings'!$A$2:$C$1000,3,false),""Fishing""),""Yes"","""")"),"")</f>
        <v/>
      </c>
      <c r="M452" s="19" t="str">
        <f>IFERROR(__xludf.DUMMYFUNCTION("if(REGEXMATCH(vlookup(B452,'Kings Ratings'!$A$2:$C$1000,3,false),""Crafting""),""Yes"","""")"),"")</f>
        <v/>
      </c>
      <c r="N452" s="19" t="str">
        <f>IFERROR(__xludf.DUMMYFUNCTION("if(REGEXMATCH(vlookup(B452,'Kings Ratings'!$A$2:$C$1000,3,false),""Exploring""),""Yes"","""")"),"")</f>
        <v/>
      </c>
      <c r="O452" s="19" t="str">
        <f>IFERROR(__xludf.DUMMYFUNCTION("if(REGEXMATCH(vlookup(B452,'Kings Ratings'!$A$2:$C$1000,3,false),""Farming""),""Yes"","""")"),"")</f>
        <v/>
      </c>
      <c r="P452" s="19" t="str">
        <f>IFERROR(__xludf.DUMMYFUNCTION("if(REGEXMATCH(vlookup(B452,'Kings Ratings'!$A$2:$C$1000,3,false),""Cooking""),""Yes"","""")"),"Yes")</f>
        <v>Yes</v>
      </c>
      <c r="Q452" s="19" t="str">
        <f>IFERROR(__xludf.DUMMYFUNCTION("if(REGEXMATCH(vlookup(B452,'Kings Ratings'!$A$2:$C$1000,3,false),""Event""),""Yes"","""")"),"Yes")</f>
        <v>Yes</v>
      </c>
    </row>
    <row r="453">
      <c r="A453" s="16">
        <v>1411.0</v>
      </c>
      <c r="B453" s="14" t="s">
        <v>512</v>
      </c>
      <c r="D453" s="16">
        <v>201.0</v>
      </c>
      <c r="E453" s="16">
        <v>102.0</v>
      </c>
      <c r="F453" s="16">
        <v>0.0</v>
      </c>
      <c r="G453" s="19">
        <f>VLOOKUP(B453,'Kings Ratings'!$A$2:$B$1000,2,false)</f>
        <v>8</v>
      </c>
      <c r="H453" s="13">
        <f t="shared" si="2"/>
        <v>8</v>
      </c>
      <c r="I453" s="7">
        <f>vlookup(A453,'202405 MM (Do Not Delete)'!$A$1:$G$1000,7,false)</f>
        <v>326</v>
      </c>
      <c r="J453" s="22">
        <f t="shared" si="3"/>
        <v>1221</v>
      </c>
      <c r="L453" s="19" t="str">
        <f>IFERROR(__xludf.DUMMYFUNCTION("if(REGEXMATCH(vlookup(B453,'Kings Ratings'!$A$2:$C$1000,3,false),""Fishing""),""Yes"","""")"),"")</f>
        <v/>
      </c>
      <c r="M453" s="19" t="str">
        <f>IFERROR(__xludf.DUMMYFUNCTION("if(REGEXMATCH(vlookup(B453,'Kings Ratings'!$A$2:$C$1000,3,false),""Crafting""),""Yes"","""")"),"Yes")</f>
        <v>Yes</v>
      </c>
      <c r="N453" s="19" t="str">
        <f>IFERROR(__xludf.DUMMYFUNCTION("if(REGEXMATCH(vlookup(B453,'Kings Ratings'!$A$2:$C$1000,3,false),""Exploring""),""Yes"","""")"),"")</f>
        <v/>
      </c>
      <c r="O453" s="19" t="str">
        <f>IFERROR(__xludf.DUMMYFUNCTION("if(REGEXMATCH(vlookup(B453,'Kings Ratings'!$A$2:$C$1000,3,false),""Farming""),""Yes"","""")"),"")</f>
        <v/>
      </c>
      <c r="P453" s="19" t="str">
        <f>IFERROR(__xludf.DUMMYFUNCTION("if(REGEXMATCH(vlookup(B453,'Kings Ratings'!$A$2:$C$1000,3,false),""Cooking""),""Yes"","""")"),"")</f>
        <v/>
      </c>
      <c r="Q453" s="19" t="str">
        <f>IFERROR(__xludf.DUMMYFUNCTION("if(REGEXMATCH(vlookup(B453,'Kings Ratings'!$A$2:$C$1000,3,false),""Event""),""Yes"","""")"),"")</f>
        <v/>
      </c>
    </row>
    <row r="454">
      <c r="A454" s="16">
        <v>1210.0</v>
      </c>
      <c r="B454" s="14" t="s">
        <v>284</v>
      </c>
      <c r="D454" s="16">
        <v>198.0</v>
      </c>
      <c r="E454" s="16">
        <v>7.0</v>
      </c>
      <c r="F454" s="16">
        <v>0.0</v>
      </c>
      <c r="G454" s="19">
        <f>VLOOKUP(B454,'Kings Ratings'!$A$2:$B$1000,2,false)</f>
        <v>10</v>
      </c>
      <c r="H454" s="13">
        <f t="shared" si="2"/>
        <v>9</v>
      </c>
      <c r="I454" s="7" t="str">
        <f>vlookup(A454,'202405 MM (Do Not Delete)'!$A$1:$G$1000,7,false)</f>
        <v/>
      </c>
      <c r="J454" s="22">
        <f t="shared" si="3"/>
        <v>268</v>
      </c>
      <c r="L454" s="19" t="str">
        <f>IFERROR(__xludf.DUMMYFUNCTION("if(REGEXMATCH(vlookup(B454,'Kings Ratings'!$A$2:$C$1000,3,false),""Fishing""),""Yes"","""")"),"")</f>
        <v/>
      </c>
      <c r="M454" s="19" t="str">
        <f>IFERROR(__xludf.DUMMYFUNCTION("if(REGEXMATCH(vlookup(B454,'Kings Ratings'!$A$2:$C$1000,3,false),""Crafting""),""Yes"","""")"),"Yes")</f>
        <v>Yes</v>
      </c>
      <c r="N454" s="19" t="str">
        <f>IFERROR(__xludf.DUMMYFUNCTION("if(REGEXMATCH(vlookup(B454,'Kings Ratings'!$A$2:$C$1000,3,false),""Exploring""),""Yes"","""")"),"")</f>
        <v/>
      </c>
      <c r="O454" s="19" t="str">
        <f>IFERROR(__xludf.DUMMYFUNCTION("if(REGEXMATCH(vlookup(B454,'Kings Ratings'!$A$2:$C$1000,3,false),""Farming""),""Yes"","""")"),"")</f>
        <v/>
      </c>
      <c r="P454" s="19" t="str">
        <f>IFERROR(__xludf.DUMMYFUNCTION("if(REGEXMATCH(vlookup(B454,'Kings Ratings'!$A$2:$C$1000,3,false),""Cooking""),""Yes"","""")"),"")</f>
        <v/>
      </c>
      <c r="Q454" s="19" t="str">
        <f>IFERROR(__xludf.DUMMYFUNCTION("if(REGEXMATCH(vlookup(B454,'Kings Ratings'!$A$2:$C$1000,3,false),""Event""),""Yes"","""")"),"")</f>
        <v/>
      </c>
    </row>
    <row r="455">
      <c r="A455" s="16">
        <v>1412.0</v>
      </c>
      <c r="B455" s="14" t="s">
        <v>389</v>
      </c>
      <c r="D455" s="16">
        <v>193.0</v>
      </c>
      <c r="E455" s="16">
        <v>26.0</v>
      </c>
      <c r="F455" s="16">
        <v>0.0</v>
      </c>
      <c r="G455" s="19">
        <f>VLOOKUP(B455,'Kings Ratings'!$A$2:$B$1000,2,false)</f>
        <v>8</v>
      </c>
      <c r="H455" s="13">
        <f t="shared" si="2"/>
        <v>9</v>
      </c>
      <c r="I455" s="7" t="str">
        <f>vlookup(A455,'202405 MM (Do Not Delete)'!$A$1:$G$1000,7,false)</f>
        <v/>
      </c>
      <c r="J455" s="22">
        <f t="shared" si="3"/>
        <v>453</v>
      </c>
      <c r="L455" s="19" t="str">
        <f>IFERROR(__xludf.DUMMYFUNCTION("if(REGEXMATCH(vlookup(B455,'Kings Ratings'!$A$2:$C$1000,3,false),""Fishing""),""Yes"","""")"),"")</f>
        <v/>
      </c>
      <c r="M455" s="19" t="str">
        <f>IFERROR(__xludf.DUMMYFUNCTION("if(REGEXMATCH(vlookup(B455,'Kings Ratings'!$A$2:$C$1000,3,false),""Crafting""),""Yes"","""")"),"Yes")</f>
        <v>Yes</v>
      </c>
      <c r="N455" s="19" t="str">
        <f>IFERROR(__xludf.DUMMYFUNCTION("if(REGEXMATCH(vlookup(B455,'Kings Ratings'!$A$2:$C$1000,3,false),""Exploring""),""Yes"","""")"),"")</f>
        <v/>
      </c>
      <c r="O455" s="19" t="str">
        <f>IFERROR(__xludf.DUMMYFUNCTION("if(REGEXMATCH(vlookup(B455,'Kings Ratings'!$A$2:$C$1000,3,false),""Farming""),""Yes"","""")"),"")</f>
        <v/>
      </c>
      <c r="P455" s="19" t="str">
        <f>IFERROR(__xludf.DUMMYFUNCTION("if(REGEXMATCH(vlookup(B455,'Kings Ratings'!$A$2:$C$1000,3,false),""Cooking""),""Yes"","""")"),"")</f>
        <v/>
      </c>
      <c r="Q455" s="19" t="str">
        <f>IFERROR(__xludf.DUMMYFUNCTION("if(REGEXMATCH(vlookup(B455,'Kings Ratings'!$A$2:$C$1000,3,false),""Event""),""Yes"","""")"),"")</f>
        <v/>
      </c>
    </row>
    <row r="456">
      <c r="A456" s="16">
        <v>1480.0</v>
      </c>
      <c r="B456" s="14" t="s">
        <v>78</v>
      </c>
      <c r="D456" s="16">
        <v>159.0</v>
      </c>
      <c r="E456" s="16">
        <v>0.0</v>
      </c>
      <c r="F456" s="16">
        <v>0.0</v>
      </c>
      <c r="G456" s="19">
        <f>VLOOKUP(B456,'Kings Ratings'!$A$2:$B$1000,2,false)</f>
        <v>11</v>
      </c>
      <c r="H456" s="13">
        <f t="shared" si="2"/>
        <v>13</v>
      </c>
      <c r="I456" s="7" t="str">
        <f>vlookup(A456,'202405 MM (Do Not Delete)'!$A$1:$G$1000,7,false)</f>
        <v/>
      </c>
      <c r="J456" s="22">
        <f t="shared" si="3"/>
        <v>159</v>
      </c>
      <c r="L456" s="19" t="str">
        <f>IFERROR(__xludf.DUMMYFUNCTION("if(REGEXMATCH(vlookup(B456,'Kings Ratings'!$A$2:$C$1000,3,false),""Fishing""),""Yes"","""")"),"Yes")</f>
        <v>Yes</v>
      </c>
      <c r="M456" s="19" t="str">
        <f>IFERROR(__xludf.DUMMYFUNCTION("if(REGEXMATCH(vlookup(B456,'Kings Ratings'!$A$2:$C$1000,3,false),""Crafting""),""Yes"","""")"),"")</f>
        <v/>
      </c>
      <c r="N456" s="19" t="str">
        <f>IFERROR(__xludf.DUMMYFUNCTION("if(REGEXMATCH(vlookup(B456,'Kings Ratings'!$A$2:$C$1000,3,false),""Exploring""),""Yes"","""")"),"")</f>
        <v/>
      </c>
      <c r="O456" s="19" t="str">
        <f>IFERROR(__xludf.DUMMYFUNCTION("if(REGEXMATCH(vlookup(B456,'Kings Ratings'!$A$2:$C$1000,3,false),""Farming""),""Yes"","""")"),"")</f>
        <v/>
      </c>
      <c r="P456" s="19" t="str">
        <f>IFERROR(__xludf.DUMMYFUNCTION("if(REGEXMATCH(vlookup(B456,'Kings Ratings'!$A$2:$C$1000,3,false),""Cooking""),""Yes"","""")"),"")</f>
        <v/>
      </c>
      <c r="Q456" s="19" t="str">
        <f>IFERROR(__xludf.DUMMYFUNCTION("if(REGEXMATCH(vlookup(B456,'Kings Ratings'!$A$2:$C$1000,3,false),""Event""),""Yes"","""")"),"")</f>
        <v/>
      </c>
    </row>
    <row r="457">
      <c r="A457" s="13">
        <v>635.0</v>
      </c>
      <c r="B457" s="14" t="s">
        <v>311</v>
      </c>
      <c r="C457" s="18" t="str">
        <f>CONCATENATE("((",B457,"))")</f>
        <v>((Onion Soup))</v>
      </c>
      <c r="D457" s="16">
        <v>154.0</v>
      </c>
      <c r="E457" s="16">
        <v>9.0</v>
      </c>
      <c r="F457" s="16">
        <v>0.0</v>
      </c>
      <c r="G457" s="19">
        <f>VLOOKUP(B457,'Kings Ratings'!$A$2:$B$1000,2,false)</f>
        <v>10</v>
      </c>
      <c r="H457" s="13">
        <f t="shared" si="2"/>
        <v>10</v>
      </c>
      <c r="I457" s="7" t="str">
        <f>vlookup(A457,'202405 MM (Do Not Delete)'!$A$1:$G$1000,7,false)</f>
        <v/>
      </c>
      <c r="J457" s="22">
        <f t="shared" si="3"/>
        <v>244</v>
      </c>
      <c r="L457" s="19" t="str">
        <f>IFERROR(__xludf.DUMMYFUNCTION("if(REGEXMATCH(vlookup(B457,'Kings Ratings'!$A$2:$C$1000,3,false),""Fishing""),""Yes"","""")"),"")</f>
        <v/>
      </c>
      <c r="M457" s="19" t="str">
        <f>IFERROR(__xludf.DUMMYFUNCTION("if(REGEXMATCH(vlookup(B457,'Kings Ratings'!$A$2:$C$1000,3,false),""Crafting""),""Yes"","""")"),"")</f>
        <v/>
      </c>
      <c r="N457" s="19" t="str">
        <f>IFERROR(__xludf.DUMMYFUNCTION("if(REGEXMATCH(vlookup(B457,'Kings Ratings'!$A$2:$C$1000,3,false),""Exploring""),""Yes"","""")"),"")</f>
        <v/>
      </c>
      <c r="O457" s="19" t="str">
        <f>IFERROR(__xludf.DUMMYFUNCTION("if(REGEXMATCH(vlookup(B457,'Kings Ratings'!$A$2:$C$1000,3,false),""Farming""),""Yes"","""")"),"")</f>
        <v/>
      </c>
      <c r="P457" s="19" t="str">
        <f>IFERROR(__xludf.DUMMYFUNCTION("if(REGEXMATCH(vlookup(B457,'Kings Ratings'!$A$2:$C$1000,3,false),""Cooking""),""Yes"","""")"),"Yes")</f>
        <v>Yes</v>
      </c>
      <c r="Q457" s="19" t="str">
        <f>IFERROR(__xludf.DUMMYFUNCTION("if(REGEXMATCH(vlookup(B457,'Kings Ratings'!$A$2:$C$1000,3,false),""Event""),""Yes"","""")"),"")</f>
        <v/>
      </c>
    </row>
    <row r="458">
      <c r="A458" s="16">
        <v>1401.0</v>
      </c>
      <c r="B458" s="14" t="s">
        <v>279</v>
      </c>
      <c r="D458" s="16">
        <v>137.0</v>
      </c>
      <c r="E458" s="16">
        <v>7.0</v>
      </c>
      <c r="F458" s="16">
        <v>0.0</v>
      </c>
      <c r="G458" s="19">
        <f>VLOOKUP(B458,'Kings Ratings'!$A$2:$B$1000,2,false)</f>
        <v>8</v>
      </c>
      <c r="H458" s="13">
        <f t="shared" si="2"/>
        <v>10</v>
      </c>
      <c r="I458" s="7" t="str">
        <f>vlookup(A458,'202405 MM (Do Not Delete)'!$A$1:$G$1000,7,false)</f>
        <v/>
      </c>
      <c r="J458" s="22">
        <f t="shared" si="3"/>
        <v>207</v>
      </c>
      <c r="L458" s="19" t="str">
        <f>IFERROR(__xludf.DUMMYFUNCTION("if(REGEXMATCH(vlookup(B458,'Kings Ratings'!$A$2:$C$1000,3,false),""Fishing""),""Yes"","""")"),"")</f>
        <v/>
      </c>
      <c r="M458" s="19" t="str">
        <f>IFERROR(__xludf.DUMMYFUNCTION("if(REGEXMATCH(vlookup(B458,'Kings Ratings'!$A$2:$C$1000,3,false),""Crafting""),""Yes"","""")"),"Yes")</f>
        <v>Yes</v>
      </c>
      <c r="N458" s="19" t="str">
        <f>IFERROR(__xludf.DUMMYFUNCTION("if(REGEXMATCH(vlookup(B458,'Kings Ratings'!$A$2:$C$1000,3,false),""Exploring""),""Yes"","""")"),"")</f>
        <v/>
      </c>
      <c r="O458" s="19" t="str">
        <f>IFERROR(__xludf.DUMMYFUNCTION("if(REGEXMATCH(vlookup(B458,'Kings Ratings'!$A$2:$C$1000,3,false),""Farming""),""Yes"","""")"),"")</f>
        <v/>
      </c>
      <c r="P458" s="19" t="str">
        <f>IFERROR(__xludf.DUMMYFUNCTION("if(REGEXMATCH(vlookup(B458,'Kings Ratings'!$A$2:$C$1000,3,false),""Cooking""),""Yes"","""")"),"")</f>
        <v/>
      </c>
      <c r="Q458" s="19" t="str">
        <f>IFERROR(__xludf.DUMMYFUNCTION("if(REGEXMATCH(vlookup(B458,'Kings Ratings'!$A$2:$C$1000,3,false),""Event""),""Yes"","""")"),"")</f>
        <v/>
      </c>
    </row>
    <row r="459">
      <c r="A459" s="16">
        <v>1294.0</v>
      </c>
      <c r="B459" s="14" t="s">
        <v>205</v>
      </c>
      <c r="D459" s="16">
        <v>131.0</v>
      </c>
      <c r="E459" s="16">
        <v>0.0</v>
      </c>
      <c r="F459" s="16">
        <v>0.0</v>
      </c>
      <c r="G459" s="19">
        <f>VLOOKUP(B459,'Kings Ratings'!$A$2:$B$1000,2,false)</f>
        <v>11</v>
      </c>
      <c r="H459" s="13">
        <f t="shared" si="2"/>
        <v>13</v>
      </c>
      <c r="I459" s="7" t="str">
        <f>vlookup(A459,'202405 MM (Do Not Delete)'!$A$1:$G$1000,7,false)</f>
        <v/>
      </c>
      <c r="J459" s="22">
        <f t="shared" si="3"/>
        <v>131</v>
      </c>
      <c r="L459" s="19" t="str">
        <f>IFERROR(__xludf.DUMMYFUNCTION("if(REGEXMATCH(vlookup(B459,'Kings Ratings'!$A$2:$C$1000,3,false),""Fishing""),""Yes"","""")"),"Yes")</f>
        <v>Yes</v>
      </c>
      <c r="M459" s="19" t="str">
        <f>IFERROR(__xludf.DUMMYFUNCTION("if(REGEXMATCH(vlookup(B459,'Kings Ratings'!$A$2:$C$1000,3,false),""Crafting""),""Yes"","""")"),"")</f>
        <v/>
      </c>
      <c r="N459" s="19" t="str">
        <f>IFERROR(__xludf.DUMMYFUNCTION("if(REGEXMATCH(vlookup(B459,'Kings Ratings'!$A$2:$C$1000,3,false),""Exploring""),""Yes"","""")"),"")</f>
        <v/>
      </c>
      <c r="O459" s="19" t="str">
        <f>IFERROR(__xludf.DUMMYFUNCTION("if(REGEXMATCH(vlookup(B459,'Kings Ratings'!$A$2:$C$1000,3,false),""Farming""),""Yes"","""")"),"")</f>
        <v/>
      </c>
      <c r="P459" s="19" t="str">
        <f>IFERROR(__xludf.DUMMYFUNCTION("if(REGEXMATCH(vlookup(B459,'Kings Ratings'!$A$2:$C$1000,3,false),""Cooking""),""Yes"","""")"),"")</f>
        <v/>
      </c>
      <c r="Q459" s="19" t="str">
        <f>IFERROR(__xludf.DUMMYFUNCTION("if(REGEXMATCH(vlookup(B459,'Kings Ratings'!$A$2:$C$1000,3,false),""Event""),""Yes"","""")"),"")</f>
        <v/>
      </c>
    </row>
    <row r="460">
      <c r="A460" s="16">
        <v>1416.0</v>
      </c>
      <c r="B460" s="14" t="s">
        <v>386</v>
      </c>
      <c r="D460" s="16">
        <v>123.0</v>
      </c>
      <c r="E460" s="16">
        <v>24.0</v>
      </c>
      <c r="F460" s="16">
        <v>0.0</v>
      </c>
      <c r="G460" s="19">
        <f>VLOOKUP(B460,'Kings Ratings'!$A$2:$B$1000,2,false)</f>
        <v>8</v>
      </c>
      <c r="H460" s="13">
        <f t="shared" si="2"/>
        <v>9</v>
      </c>
      <c r="I460" s="7" t="str">
        <f>vlookup(A460,'202405 MM (Do Not Delete)'!$A$1:$G$1000,7,false)</f>
        <v/>
      </c>
      <c r="J460" s="22">
        <f t="shared" si="3"/>
        <v>363</v>
      </c>
      <c r="L460" s="19" t="str">
        <f>IFERROR(__xludf.DUMMYFUNCTION("if(REGEXMATCH(vlookup(B460,'Kings Ratings'!$A$2:$C$1000,3,false),""Fishing""),""Yes"","""")"),"")</f>
        <v/>
      </c>
      <c r="M460" s="19" t="str">
        <f>IFERROR(__xludf.DUMMYFUNCTION("if(REGEXMATCH(vlookup(B460,'Kings Ratings'!$A$2:$C$1000,3,false),""Crafting""),""Yes"","""")"),"Yes")</f>
        <v>Yes</v>
      </c>
      <c r="N460" s="19" t="str">
        <f>IFERROR(__xludf.DUMMYFUNCTION("if(REGEXMATCH(vlookup(B460,'Kings Ratings'!$A$2:$C$1000,3,false),""Exploring""),""Yes"","""")"),"")</f>
        <v/>
      </c>
      <c r="O460" s="19" t="str">
        <f>IFERROR(__xludf.DUMMYFUNCTION("if(REGEXMATCH(vlookup(B460,'Kings Ratings'!$A$2:$C$1000,3,false),""Farming""),""Yes"","""")"),"")</f>
        <v/>
      </c>
      <c r="P460" s="19" t="str">
        <f>IFERROR(__xludf.DUMMYFUNCTION("if(REGEXMATCH(vlookup(B460,'Kings Ratings'!$A$2:$C$1000,3,false),""Cooking""),""Yes"","""")"),"")</f>
        <v/>
      </c>
      <c r="Q460" s="19" t="str">
        <f>IFERROR(__xludf.DUMMYFUNCTION("if(REGEXMATCH(vlookup(B460,'Kings Ratings'!$A$2:$C$1000,3,false),""Event""),""Yes"","""")"),"")</f>
        <v/>
      </c>
    </row>
    <row r="461">
      <c r="A461" s="16">
        <v>1335.0</v>
      </c>
      <c r="B461" s="14" t="s">
        <v>139</v>
      </c>
      <c r="D461" s="16">
        <v>102.0</v>
      </c>
      <c r="E461" s="16">
        <v>0.0</v>
      </c>
      <c r="F461" s="16">
        <v>0.0</v>
      </c>
      <c r="G461" s="19">
        <f>VLOOKUP(B461,'Kings Ratings'!$A$2:$B$1000,2,false)</f>
        <v>10</v>
      </c>
      <c r="H461" s="13">
        <f t="shared" si="2"/>
        <v>10</v>
      </c>
      <c r="I461" s="7" t="str">
        <f>vlookup(A461,'202405 MM (Do Not Delete)'!$A$1:$G$1000,7,false)</f>
        <v/>
      </c>
      <c r="J461" s="22">
        <f t="shared" si="3"/>
        <v>102</v>
      </c>
      <c r="L461" s="19" t="str">
        <f>IFERROR(__xludf.DUMMYFUNCTION("if(REGEXMATCH(vlookup(B461,'Kings Ratings'!$A$2:$C$1000,3,false),""Fishing""),""Yes"","""")"),"")</f>
        <v/>
      </c>
      <c r="M461" s="19" t="str">
        <f>IFERROR(__xludf.DUMMYFUNCTION("if(REGEXMATCH(vlookup(B461,'Kings Ratings'!$A$2:$C$1000,3,false),""Crafting""),""Yes"","""")"),"Yes")</f>
        <v>Yes</v>
      </c>
      <c r="N461" s="19" t="str">
        <f>IFERROR(__xludf.DUMMYFUNCTION("if(REGEXMATCH(vlookup(B461,'Kings Ratings'!$A$2:$C$1000,3,false),""Exploring""),""Yes"","""")"),"")</f>
        <v/>
      </c>
      <c r="O461" s="19" t="str">
        <f>IFERROR(__xludf.DUMMYFUNCTION("if(REGEXMATCH(vlookup(B461,'Kings Ratings'!$A$2:$C$1000,3,false),""Farming""),""Yes"","""")"),"")</f>
        <v/>
      </c>
      <c r="P461" s="19" t="str">
        <f>IFERROR(__xludf.DUMMYFUNCTION("if(REGEXMATCH(vlookup(B461,'Kings Ratings'!$A$2:$C$1000,3,false),""Cooking""),""Yes"","""")"),"")</f>
        <v/>
      </c>
      <c r="Q461" s="19" t="str">
        <f>IFERROR(__xludf.DUMMYFUNCTION("if(REGEXMATCH(vlookup(B461,'Kings Ratings'!$A$2:$C$1000,3,false),""Event""),""Yes"","""")"),"")</f>
        <v/>
      </c>
    </row>
    <row r="462">
      <c r="A462" s="16">
        <v>1415.0</v>
      </c>
      <c r="B462" s="14" t="s">
        <v>374</v>
      </c>
      <c r="D462" s="16">
        <v>100.0</v>
      </c>
      <c r="E462" s="16">
        <v>21.0</v>
      </c>
      <c r="F462" s="16">
        <v>0.0</v>
      </c>
      <c r="G462" s="19">
        <f>VLOOKUP(B462,'Kings Ratings'!$A$2:$B$1000,2,false)</f>
        <v>8</v>
      </c>
      <c r="H462" s="13">
        <f t="shared" si="2"/>
        <v>9</v>
      </c>
      <c r="I462" s="7" t="str">
        <f>vlookup(A462,'202405 MM (Do Not Delete)'!$A$1:$G$1000,7,false)</f>
        <v/>
      </c>
      <c r="J462" s="22">
        <f t="shared" si="3"/>
        <v>310</v>
      </c>
      <c r="L462" s="19" t="str">
        <f>IFERROR(__xludf.DUMMYFUNCTION("if(REGEXMATCH(vlookup(B462,'Kings Ratings'!$A$2:$C$1000,3,false),""Fishing""),""Yes"","""")"),"")</f>
        <v/>
      </c>
      <c r="M462" s="19" t="str">
        <f>IFERROR(__xludf.DUMMYFUNCTION("if(REGEXMATCH(vlookup(B462,'Kings Ratings'!$A$2:$C$1000,3,false),""Crafting""),""Yes"","""")"),"Yes")</f>
        <v>Yes</v>
      </c>
      <c r="N462" s="19" t="str">
        <f>IFERROR(__xludf.DUMMYFUNCTION("if(REGEXMATCH(vlookup(B462,'Kings Ratings'!$A$2:$C$1000,3,false),""Exploring""),""Yes"","""")"),"")</f>
        <v/>
      </c>
      <c r="O462" s="19" t="str">
        <f>IFERROR(__xludf.DUMMYFUNCTION("if(REGEXMATCH(vlookup(B462,'Kings Ratings'!$A$2:$C$1000,3,false),""Farming""),""Yes"","""")"),"")</f>
        <v/>
      </c>
      <c r="P462" s="19" t="str">
        <f>IFERROR(__xludf.DUMMYFUNCTION("if(REGEXMATCH(vlookup(B462,'Kings Ratings'!$A$2:$C$1000,3,false),""Cooking""),""Yes"","""")"),"")</f>
        <v/>
      </c>
      <c r="Q462" s="19" t="str">
        <f>IFERROR(__xludf.DUMMYFUNCTION("if(REGEXMATCH(vlookup(B462,'Kings Ratings'!$A$2:$C$1000,3,false),""Event""),""Yes"","""")"),"")</f>
        <v/>
      </c>
    </row>
    <row r="463">
      <c r="A463" s="16">
        <v>1402.0</v>
      </c>
      <c r="B463" s="14" t="s">
        <v>307</v>
      </c>
      <c r="D463" s="16">
        <v>98.0</v>
      </c>
      <c r="E463" s="16">
        <v>9.0</v>
      </c>
      <c r="F463" s="16">
        <v>0.0</v>
      </c>
      <c r="G463" s="19">
        <f>VLOOKUP(B463,'Kings Ratings'!$A$2:$B$1000,2,false)</f>
        <v>8</v>
      </c>
      <c r="H463" s="13">
        <f t="shared" si="2"/>
        <v>10</v>
      </c>
      <c r="I463" s="7" t="str">
        <f>vlookup(A463,'202405 MM (Do Not Delete)'!$A$1:$G$1000,7,false)</f>
        <v/>
      </c>
      <c r="J463" s="22">
        <f t="shared" si="3"/>
        <v>188</v>
      </c>
      <c r="L463" s="19" t="str">
        <f>IFERROR(__xludf.DUMMYFUNCTION("if(REGEXMATCH(vlookup(B463,'Kings Ratings'!$A$2:$C$1000,3,false),""Fishing""),""Yes"","""")"),"")</f>
        <v/>
      </c>
      <c r="M463" s="19" t="str">
        <f>IFERROR(__xludf.DUMMYFUNCTION("if(REGEXMATCH(vlookup(B463,'Kings Ratings'!$A$2:$C$1000,3,false),""Crafting""),""Yes"","""")"),"Yes")</f>
        <v>Yes</v>
      </c>
      <c r="N463" s="19" t="str">
        <f>IFERROR(__xludf.DUMMYFUNCTION("if(REGEXMATCH(vlookup(B463,'Kings Ratings'!$A$2:$C$1000,3,false),""Exploring""),""Yes"","""")"),"")</f>
        <v/>
      </c>
      <c r="O463" s="19" t="str">
        <f>IFERROR(__xludf.DUMMYFUNCTION("if(REGEXMATCH(vlookup(B463,'Kings Ratings'!$A$2:$C$1000,3,false),""Farming""),""Yes"","""")"),"")</f>
        <v/>
      </c>
      <c r="P463" s="19" t="str">
        <f>IFERROR(__xludf.DUMMYFUNCTION("if(REGEXMATCH(vlookup(B463,'Kings Ratings'!$A$2:$C$1000,3,false),""Cooking""),""Yes"","""")"),"")</f>
        <v/>
      </c>
      <c r="Q463" s="19" t="str">
        <f>IFERROR(__xludf.DUMMYFUNCTION("if(REGEXMATCH(vlookup(B463,'Kings Ratings'!$A$2:$C$1000,3,false),""Event""),""Yes"","""")"),"")</f>
        <v/>
      </c>
    </row>
    <row r="464">
      <c r="A464" s="16">
        <v>1496.0</v>
      </c>
      <c r="B464" s="14" t="s">
        <v>91</v>
      </c>
      <c r="D464" s="16">
        <v>98.0</v>
      </c>
      <c r="E464" s="16">
        <v>0.0</v>
      </c>
      <c r="F464" s="16">
        <v>0.0</v>
      </c>
      <c r="G464" s="19">
        <f>VLOOKUP(B464,'Kings Ratings'!$A$2:$B$1000,2,false)</f>
        <v>9</v>
      </c>
      <c r="H464" s="13">
        <f t="shared" si="2"/>
        <v>10</v>
      </c>
      <c r="I464" s="7" t="str">
        <f>vlookup(A464,'202405 MM (Do Not Delete)'!$A$1:$G$1000,7,false)</f>
        <v/>
      </c>
      <c r="J464" s="22">
        <f t="shared" si="3"/>
        <v>98</v>
      </c>
      <c r="L464" s="19" t="str">
        <f>IFERROR(__xludf.DUMMYFUNCTION("if(REGEXMATCH(vlookup(B464,'Kings Ratings'!$A$2:$C$1000,3,false),""Fishing""),""Yes"","""")"),"")</f>
        <v/>
      </c>
      <c r="M464" s="19" t="str">
        <f>IFERROR(__xludf.DUMMYFUNCTION("if(REGEXMATCH(vlookup(B464,'Kings Ratings'!$A$2:$C$1000,3,false),""Crafting""),""Yes"","""")"),"")</f>
        <v/>
      </c>
      <c r="N464" s="19" t="str">
        <f>IFERROR(__xludf.DUMMYFUNCTION("if(REGEXMATCH(vlookup(B464,'Kings Ratings'!$A$2:$C$1000,3,false),""Exploring""),""Yes"","""")"),"")</f>
        <v/>
      </c>
      <c r="O464" s="19" t="str">
        <f>IFERROR(__xludf.DUMMYFUNCTION("if(REGEXMATCH(vlookup(B464,'Kings Ratings'!$A$2:$C$1000,3,false),""Farming""),""Yes"","""")"),"")</f>
        <v/>
      </c>
      <c r="P464" s="19" t="str">
        <f>IFERROR(__xludf.DUMMYFUNCTION("if(REGEXMATCH(vlookup(B464,'Kings Ratings'!$A$2:$C$1000,3,false),""Cooking""),""Yes"","""")"),"Yes")</f>
        <v>Yes</v>
      </c>
      <c r="Q464" s="19" t="str">
        <f>IFERROR(__xludf.DUMMYFUNCTION("if(REGEXMATCH(vlookup(B464,'Kings Ratings'!$A$2:$C$1000,3,false),""Event""),""Yes"","""")"),"")</f>
        <v/>
      </c>
    </row>
    <row r="465">
      <c r="A465" s="16">
        <v>1247.0</v>
      </c>
      <c r="B465" s="14" t="s">
        <v>211</v>
      </c>
      <c r="D465" s="16">
        <v>83.0</v>
      </c>
      <c r="E465" s="16">
        <v>0.0</v>
      </c>
      <c r="F465" s="16">
        <v>0.0</v>
      </c>
      <c r="G465" s="19">
        <f>VLOOKUP(B465,'Kings Ratings'!$A$2:$B$1000,2,false)</f>
        <v>11</v>
      </c>
      <c r="H465" s="13">
        <f t="shared" si="2"/>
        <v>13</v>
      </c>
      <c r="I465" s="7" t="str">
        <f>vlookup(A465,'202405 MM (Do Not Delete)'!$A$1:$G$1000,7,false)</f>
        <v/>
      </c>
      <c r="J465" s="22">
        <f t="shared" si="3"/>
        <v>83</v>
      </c>
      <c r="L465" s="19" t="str">
        <f>IFERROR(__xludf.DUMMYFUNCTION("if(REGEXMATCH(vlookup(B465,'Kings Ratings'!$A$2:$C$1000,3,false),""Fishing""),""Yes"","""")"),"")</f>
        <v/>
      </c>
      <c r="M465" s="19" t="str">
        <f>IFERROR(__xludf.DUMMYFUNCTION("if(REGEXMATCH(vlookup(B465,'Kings Ratings'!$A$2:$C$1000,3,false),""Crafting""),""Yes"","""")"),"")</f>
        <v/>
      </c>
      <c r="N465" s="19" t="str">
        <f>IFERROR(__xludf.DUMMYFUNCTION("if(REGEXMATCH(vlookup(B465,'Kings Ratings'!$A$2:$C$1000,3,false),""Exploring""),""Yes"","""")"),"Yes")</f>
        <v>Yes</v>
      </c>
      <c r="O465" s="19" t="str">
        <f>IFERROR(__xludf.DUMMYFUNCTION("if(REGEXMATCH(vlookup(B465,'Kings Ratings'!$A$2:$C$1000,3,false),""Farming""),""Yes"","""")"),"")</f>
        <v/>
      </c>
      <c r="P465" s="19" t="str">
        <f>IFERROR(__xludf.DUMMYFUNCTION("if(REGEXMATCH(vlookup(B465,'Kings Ratings'!$A$2:$C$1000,3,false),""Cooking""),""Yes"","""")"),"")</f>
        <v/>
      </c>
      <c r="Q465" s="19" t="str">
        <f>IFERROR(__xludf.DUMMYFUNCTION("if(REGEXMATCH(vlookup(B465,'Kings Ratings'!$A$2:$C$1000,3,false),""Event""),""Yes"","""")"),"")</f>
        <v/>
      </c>
    </row>
    <row r="466">
      <c r="A466" s="16">
        <v>1301.0</v>
      </c>
      <c r="B466" s="14" t="s">
        <v>119</v>
      </c>
      <c r="D466" s="16">
        <v>77.0</v>
      </c>
      <c r="E466" s="16">
        <v>0.0</v>
      </c>
      <c r="F466" s="16">
        <v>0.0</v>
      </c>
      <c r="G466" s="19">
        <f>VLOOKUP(B466,'Kings Ratings'!$A$2:$B$1000,2,false)</f>
        <v>10</v>
      </c>
      <c r="H466" s="13">
        <f t="shared" si="2"/>
        <v>10</v>
      </c>
      <c r="I466" s="7" t="str">
        <f>vlookup(A466,'202405 MM (Do Not Delete)'!$A$1:$G$1000,7,false)</f>
        <v/>
      </c>
      <c r="J466" s="22">
        <f t="shared" si="3"/>
        <v>77</v>
      </c>
      <c r="L466" s="19" t="str">
        <f>IFERROR(__xludf.DUMMYFUNCTION("if(REGEXMATCH(vlookup(B466,'Kings Ratings'!$A$2:$C$1000,3,false),""Fishing""),""Yes"","""")"),"")</f>
        <v/>
      </c>
      <c r="M466" s="19" t="str">
        <f>IFERROR(__xludf.DUMMYFUNCTION("if(REGEXMATCH(vlookup(B466,'Kings Ratings'!$A$2:$C$1000,3,false),""Crafting""),""Yes"","""")"),"Yes")</f>
        <v>Yes</v>
      </c>
      <c r="N466" s="19" t="str">
        <f>IFERROR(__xludf.DUMMYFUNCTION("if(REGEXMATCH(vlookup(B466,'Kings Ratings'!$A$2:$C$1000,3,false),""Exploring""),""Yes"","""")"),"")</f>
        <v/>
      </c>
      <c r="O466" s="19" t="str">
        <f>IFERROR(__xludf.DUMMYFUNCTION("if(REGEXMATCH(vlookup(B466,'Kings Ratings'!$A$2:$C$1000,3,false),""Farming""),""Yes"","""")"),"")</f>
        <v/>
      </c>
      <c r="P466" s="19" t="str">
        <f>IFERROR(__xludf.DUMMYFUNCTION("if(REGEXMATCH(vlookup(B466,'Kings Ratings'!$A$2:$C$1000,3,false),""Cooking""),""Yes"","""")"),"")</f>
        <v/>
      </c>
      <c r="Q466" s="19" t="str">
        <f>IFERROR(__xludf.DUMMYFUNCTION("if(REGEXMATCH(vlookup(B466,'Kings Ratings'!$A$2:$C$1000,3,false),""Event""),""Yes"","""")"),"")</f>
        <v/>
      </c>
    </row>
    <row r="467">
      <c r="A467" s="16">
        <v>1396.0</v>
      </c>
      <c r="B467" s="14" t="s">
        <v>254</v>
      </c>
      <c r="D467" s="16">
        <v>75.0</v>
      </c>
      <c r="E467" s="16">
        <v>4.0</v>
      </c>
      <c r="F467" s="16">
        <v>0.0</v>
      </c>
      <c r="G467" s="19">
        <f>VLOOKUP(B467,'Kings Ratings'!$A$2:$B$1000,2,false)</f>
        <v>10</v>
      </c>
      <c r="H467" s="13">
        <f t="shared" si="2"/>
        <v>10</v>
      </c>
      <c r="I467" s="7" t="str">
        <f>vlookup(A467,'202405 MM (Do Not Delete)'!$A$1:$G$1000,7,false)</f>
        <v/>
      </c>
      <c r="J467" s="22">
        <f t="shared" si="3"/>
        <v>115</v>
      </c>
      <c r="L467" s="19" t="str">
        <f>IFERROR(__xludf.DUMMYFUNCTION("if(REGEXMATCH(vlookup(B467,'Kings Ratings'!$A$2:$C$1000,3,false),""Fishing""),""Yes"","""")"),"")</f>
        <v/>
      </c>
      <c r="M467" s="19" t="str">
        <f>IFERROR(__xludf.DUMMYFUNCTION("if(REGEXMATCH(vlookup(B467,'Kings Ratings'!$A$2:$C$1000,3,false),""Crafting""),""Yes"","""")"),"Yes")</f>
        <v>Yes</v>
      </c>
      <c r="N467" s="19" t="str">
        <f>IFERROR(__xludf.DUMMYFUNCTION("if(REGEXMATCH(vlookup(B467,'Kings Ratings'!$A$2:$C$1000,3,false),""Exploring""),""Yes"","""")"),"")</f>
        <v/>
      </c>
      <c r="O467" s="19" t="str">
        <f>IFERROR(__xludf.DUMMYFUNCTION("if(REGEXMATCH(vlookup(B467,'Kings Ratings'!$A$2:$C$1000,3,false),""Farming""),""Yes"","""")"),"")</f>
        <v/>
      </c>
      <c r="P467" s="19" t="str">
        <f>IFERROR(__xludf.DUMMYFUNCTION("if(REGEXMATCH(vlookup(B467,'Kings Ratings'!$A$2:$C$1000,3,false),""Cooking""),""Yes"","""")"),"")</f>
        <v/>
      </c>
      <c r="Q467" s="19" t="str">
        <f>IFERROR(__xludf.DUMMYFUNCTION("if(REGEXMATCH(vlookup(B467,'Kings Ratings'!$A$2:$C$1000,3,false),""Event""),""Yes"","""")"),"")</f>
        <v/>
      </c>
    </row>
    <row r="468">
      <c r="A468" s="13">
        <v>927.0</v>
      </c>
      <c r="B468" s="14" t="s">
        <v>248</v>
      </c>
      <c r="C468" s="18" t="str">
        <f>CONCATENATE("((",B468,"))")</f>
        <v>((Flarite))</v>
      </c>
      <c r="D468" s="16">
        <v>49.0</v>
      </c>
      <c r="E468" s="16">
        <v>3.0</v>
      </c>
      <c r="F468" s="16">
        <v>0.0</v>
      </c>
      <c r="G468" s="19">
        <f>VLOOKUP(B468,'Kings Ratings'!$A$2:$B$1000,2,false)</f>
        <v>10</v>
      </c>
      <c r="H468" s="13">
        <f t="shared" si="2"/>
        <v>10</v>
      </c>
      <c r="I468" s="7" t="str">
        <f>vlookup(A468,'202405 MM (Do Not Delete)'!$A$1:$G$1000,7,false)</f>
        <v/>
      </c>
      <c r="J468" s="22">
        <f t="shared" si="3"/>
        <v>79</v>
      </c>
      <c r="L468" s="19" t="str">
        <f>IFERROR(__xludf.DUMMYFUNCTION("if(REGEXMATCH(vlookup(B468,'Kings Ratings'!$A$2:$C$1000,3,false),""Fishing""),""Yes"","""")"),"")</f>
        <v/>
      </c>
      <c r="M468" s="19" t="str">
        <f>IFERROR(__xludf.DUMMYFUNCTION("if(REGEXMATCH(vlookup(B468,'Kings Ratings'!$A$2:$C$1000,3,false),""Crafting""),""Yes"","""")"),"Yes")</f>
        <v>Yes</v>
      </c>
      <c r="N468" s="19" t="str">
        <f>IFERROR(__xludf.DUMMYFUNCTION("if(REGEXMATCH(vlookup(B468,'Kings Ratings'!$A$2:$C$1000,3,false),""Exploring""),""Yes"","""")"),"")</f>
        <v/>
      </c>
      <c r="O468" s="19" t="str">
        <f>IFERROR(__xludf.DUMMYFUNCTION("if(REGEXMATCH(vlookup(B468,'Kings Ratings'!$A$2:$C$1000,3,false),""Farming""),""Yes"","""")"),"")</f>
        <v/>
      </c>
      <c r="P468" s="19" t="str">
        <f>IFERROR(__xludf.DUMMYFUNCTION("if(REGEXMATCH(vlookup(B468,'Kings Ratings'!$A$2:$C$1000,3,false),""Cooking""),""Yes"","""")"),"")</f>
        <v/>
      </c>
      <c r="Q468" s="19" t="str">
        <f>IFERROR(__xludf.DUMMYFUNCTION("if(REGEXMATCH(vlookup(B468,'Kings Ratings'!$A$2:$C$1000,3,false),""Event""),""Yes"","""")"),"")</f>
        <v/>
      </c>
    </row>
    <row r="469">
      <c r="A469" s="16">
        <v>1465.0</v>
      </c>
      <c r="B469" s="14" t="s">
        <v>74</v>
      </c>
      <c r="D469" s="16">
        <v>48.0</v>
      </c>
      <c r="E469" s="16">
        <v>0.0</v>
      </c>
      <c r="F469" s="16">
        <v>0.0</v>
      </c>
      <c r="G469" s="19">
        <f>VLOOKUP(B469,'Kings Ratings'!$A$2:$B$1000,2,false)</f>
        <v>11</v>
      </c>
      <c r="H469" s="13">
        <f t="shared" si="2"/>
        <v>13</v>
      </c>
      <c r="I469" s="7" t="str">
        <f>vlookup(A469,'202405 MM (Do Not Delete)'!$A$1:$G$1000,7,false)</f>
        <v/>
      </c>
      <c r="J469" s="22">
        <f t="shared" si="3"/>
        <v>48</v>
      </c>
      <c r="L469" s="19" t="str">
        <f>IFERROR(__xludf.DUMMYFUNCTION("if(REGEXMATCH(vlookup(B469,'Kings Ratings'!$A$2:$C$1000,3,false),""Fishing""),""Yes"","""")"),"Yes")</f>
        <v>Yes</v>
      </c>
      <c r="M469" s="19" t="str">
        <f>IFERROR(__xludf.DUMMYFUNCTION("if(REGEXMATCH(vlookup(B469,'Kings Ratings'!$A$2:$C$1000,3,false),""Crafting""),""Yes"","""")"),"")</f>
        <v/>
      </c>
      <c r="N469" s="19" t="str">
        <f>IFERROR(__xludf.DUMMYFUNCTION("if(REGEXMATCH(vlookup(B469,'Kings Ratings'!$A$2:$C$1000,3,false),""Exploring""),""Yes"","""")"),"")</f>
        <v/>
      </c>
      <c r="O469" s="19" t="str">
        <f>IFERROR(__xludf.DUMMYFUNCTION("if(REGEXMATCH(vlookup(B469,'Kings Ratings'!$A$2:$C$1000,3,false),""Farming""),""Yes"","""")"),"")</f>
        <v/>
      </c>
      <c r="P469" s="19" t="str">
        <f>IFERROR(__xludf.DUMMYFUNCTION("if(REGEXMATCH(vlookup(B469,'Kings Ratings'!$A$2:$C$1000,3,false),""Cooking""),""Yes"","""")"),"")</f>
        <v/>
      </c>
      <c r="Q469" s="19" t="str">
        <f>IFERROR(__xludf.DUMMYFUNCTION("if(REGEXMATCH(vlookup(B469,'Kings Ratings'!$A$2:$C$1000,3,false),""Event""),""Yes"","""")"),"")</f>
        <v/>
      </c>
    </row>
    <row r="470">
      <c r="A470" s="16">
        <v>1300.0</v>
      </c>
      <c r="B470" s="14" t="s">
        <v>130</v>
      </c>
      <c r="D470" s="16">
        <v>39.0</v>
      </c>
      <c r="E470" s="16">
        <v>0.0</v>
      </c>
      <c r="F470" s="16">
        <v>0.0</v>
      </c>
      <c r="G470" s="19">
        <f>VLOOKUP(B470,'Kings Ratings'!$A$2:$B$1000,2,false)</f>
        <v>10</v>
      </c>
      <c r="H470" s="13">
        <f t="shared" si="2"/>
        <v>11</v>
      </c>
      <c r="I470" s="7" t="str">
        <f>vlookup(A470,'202405 MM (Do Not Delete)'!$A$1:$G$1000,7,false)</f>
        <v/>
      </c>
      <c r="J470" s="22">
        <f t="shared" si="3"/>
        <v>39</v>
      </c>
      <c r="L470" s="19" t="str">
        <f>IFERROR(__xludf.DUMMYFUNCTION("if(REGEXMATCH(vlookup(B470,'Kings Ratings'!$A$2:$C$1000,3,false),""Fishing""),""Yes"","""")"),"")</f>
        <v/>
      </c>
      <c r="M470" s="19" t="str">
        <f>IFERROR(__xludf.DUMMYFUNCTION("if(REGEXMATCH(vlookup(B470,'Kings Ratings'!$A$2:$C$1000,3,false),""Crafting""),""Yes"","""")"),"Yes")</f>
        <v>Yes</v>
      </c>
      <c r="N470" s="19" t="str">
        <f>IFERROR(__xludf.DUMMYFUNCTION("if(REGEXMATCH(vlookup(B470,'Kings Ratings'!$A$2:$C$1000,3,false),""Exploring""),""Yes"","""")"),"")</f>
        <v/>
      </c>
      <c r="O470" s="19" t="str">
        <f>IFERROR(__xludf.DUMMYFUNCTION("if(REGEXMATCH(vlookup(B470,'Kings Ratings'!$A$2:$C$1000,3,false),""Farming""),""Yes"","""")"),"")</f>
        <v/>
      </c>
      <c r="P470" s="19" t="str">
        <f>IFERROR(__xludf.DUMMYFUNCTION("if(REGEXMATCH(vlookup(B470,'Kings Ratings'!$A$2:$C$1000,3,false),""Cooking""),""Yes"","""")"),"")</f>
        <v/>
      </c>
      <c r="Q470" s="19" t="str">
        <f>IFERROR(__xludf.DUMMYFUNCTION("if(REGEXMATCH(vlookup(B470,'Kings Ratings'!$A$2:$C$1000,3,false),""Event""),""Yes"","""")"),"")</f>
        <v/>
      </c>
    </row>
    <row r="471">
      <c r="A471" s="16">
        <v>1383.0</v>
      </c>
      <c r="B471" s="14" t="s">
        <v>260</v>
      </c>
      <c r="D471" s="16">
        <v>32.0</v>
      </c>
      <c r="E471" s="16">
        <v>4.0</v>
      </c>
      <c r="F471" s="16">
        <v>0.0</v>
      </c>
      <c r="G471" s="19">
        <f>VLOOKUP(B471,'Kings Ratings'!$A$2:$B$1000,2,false)</f>
        <v>9</v>
      </c>
      <c r="H471" s="13">
        <f t="shared" si="2"/>
        <v>10</v>
      </c>
      <c r="I471" s="7" t="str">
        <f>vlookup(A471,'202405 MM (Do Not Delete)'!$A$1:$G$1000,7,false)</f>
        <v/>
      </c>
      <c r="J471" s="22">
        <f t="shared" si="3"/>
        <v>72</v>
      </c>
      <c r="L471" s="19" t="str">
        <f>IFERROR(__xludf.DUMMYFUNCTION("if(REGEXMATCH(vlookup(B471,'Kings Ratings'!$A$2:$C$1000,3,false),""Fishing""),""Yes"","""")"),"Yes")</f>
        <v>Yes</v>
      </c>
      <c r="M471" s="19" t="str">
        <f>IFERROR(__xludf.DUMMYFUNCTION("if(REGEXMATCH(vlookup(B471,'Kings Ratings'!$A$2:$C$1000,3,false),""Crafting""),""Yes"","""")"),"")</f>
        <v/>
      </c>
      <c r="N471" s="19" t="str">
        <f>IFERROR(__xludf.DUMMYFUNCTION("if(REGEXMATCH(vlookup(B471,'Kings Ratings'!$A$2:$C$1000,3,false),""Exploring""),""Yes"","""")"),"")</f>
        <v/>
      </c>
      <c r="O471" s="19" t="str">
        <f>IFERROR(__xludf.DUMMYFUNCTION("if(REGEXMATCH(vlookup(B471,'Kings Ratings'!$A$2:$C$1000,3,false),""Farming""),""Yes"","""")"),"")</f>
        <v/>
      </c>
      <c r="P471" s="19" t="str">
        <f>IFERROR(__xludf.DUMMYFUNCTION("if(REGEXMATCH(vlookup(B471,'Kings Ratings'!$A$2:$C$1000,3,false),""Cooking""),""Yes"","""")"),"")</f>
        <v/>
      </c>
      <c r="Q471" s="19" t="str">
        <f>IFERROR(__xludf.DUMMYFUNCTION("if(REGEXMATCH(vlookup(B471,'Kings Ratings'!$A$2:$C$1000,3,false),""Event""),""Yes"","""")"),"")</f>
        <v/>
      </c>
    </row>
    <row r="472">
      <c r="A472" s="16">
        <v>1299.0</v>
      </c>
      <c r="B472" s="14" t="s">
        <v>101</v>
      </c>
      <c r="D472" s="16">
        <v>31.0</v>
      </c>
      <c r="E472" s="16">
        <v>0.0</v>
      </c>
      <c r="F472" s="16">
        <v>0.0</v>
      </c>
      <c r="G472" s="19">
        <f>VLOOKUP(B472,'Kings Ratings'!$A$2:$B$1000,2,false)</f>
        <v>10</v>
      </c>
      <c r="H472" s="13">
        <f t="shared" si="2"/>
        <v>11</v>
      </c>
      <c r="I472" s="7" t="str">
        <f>vlookup(A472,'202405 MM (Do Not Delete)'!$A$1:$G$1000,7,false)</f>
        <v/>
      </c>
      <c r="J472" s="22">
        <f t="shared" si="3"/>
        <v>31</v>
      </c>
      <c r="L472" s="19" t="str">
        <f>IFERROR(__xludf.DUMMYFUNCTION("if(REGEXMATCH(vlookup(B472,'Kings Ratings'!$A$2:$C$1000,3,false),""Fishing""),""Yes"","""")"),"")</f>
        <v/>
      </c>
      <c r="M472" s="19" t="str">
        <f>IFERROR(__xludf.DUMMYFUNCTION("if(REGEXMATCH(vlookup(B472,'Kings Ratings'!$A$2:$C$1000,3,false),""Crafting""),""Yes"","""")"),"Yes")</f>
        <v>Yes</v>
      </c>
      <c r="N472" s="19" t="str">
        <f>IFERROR(__xludf.DUMMYFUNCTION("if(REGEXMATCH(vlookup(B472,'Kings Ratings'!$A$2:$C$1000,3,false),""Exploring""),""Yes"","""")"),"")</f>
        <v/>
      </c>
      <c r="O472" s="19" t="str">
        <f>IFERROR(__xludf.DUMMYFUNCTION("if(REGEXMATCH(vlookup(B472,'Kings Ratings'!$A$2:$C$1000,3,false),""Farming""),""Yes"","""")"),"")</f>
        <v/>
      </c>
      <c r="P472" s="19" t="str">
        <f>IFERROR(__xludf.DUMMYFUNCTION("if(REGEXMATCH(vlookup(B472,'Kings Ratings'!$A$2:$C$1000,3,false),""Cooking""),""Yes"","""")"),"")</f>
        <v/>
      </c>
      <c r="Q472" s="19" t="str">
        <f>IFERROR(__xludf.DUMMYFUNCTION("if(REGEXMATCH(vlookup(B472,'Kings Ratings'!$A$2:$C$1000,3,false),""Event""),""Yes"","""")"),"")</f>
        <v/>
      </c>
    </row>
    <row r="473">
      <c r="A473" s="13">
        <v>901.0</v>
      </c>
      <c r="B473" s="14" t="s">
        <v>218</v>
      </c>
      <c r="D473" s="16">
        <v>24.0</v>
      </c>
      <c r="E473" s="16">
        <v>1.0</v>
      </c>
      <c r="F473" s="16">
        <v>0.0</v>
      </c>
      <c r="G473" s="19">
        <f>VLOOKUP(B473,'Kings Ratings'!$A$2:$B$1000,2,false)</f>
        <v>10</v>
      </c>
      <c r="H473" s="13">
        <f t="shared" si="2"/>
        <v>11</v>
      </c>
      <c r="I473" s="7" t="str">
        <f>vlookup(A473,'202405 MM (Do Not Delete)'!$A$1:$G$1000,7,false)</f>
        <v/>
      </c>
      <c r="J473" s="22">
        <f t="shared" si="3"/>
        <v>34</v>
      </c>
      <c r="L473" s="19" t="str">
        <f>IFERROR(__xludf.DUMMYFUNCTION("if(REGEXMATCH(vlookup(B473,'Kings Ratings'!$A$2:$C$1000,3,false),""Fishing""),""Yes"","""")"),"")</f>
        <v/>
      </c>
      <c r="M473" s="19" t="str">
        <f>IFERROR(__xludf.DUMMYFUNCTION("if(REGEXMATCH(vlookup(B473,'Kings Ratings'!$A$2:$C$1000,3,false),""Crafting""),""Yes"","""")"),"Yes")</f>
        <v>Yes</v>
      </c>
      <c r="N473" s="19" t="str">
        <f>IFERROR(__xludf.DUMMYFUNCTION("if(REGEXMATCH(vlookup(B473,'Kings Ratings'!$A$2:$C$1000,3,false),""Exploring""),""Yes"","""")"),"")</f>
        <v/>
      </c>
      <c r="O473" s="19" t="str">
        <f>IFERROR(__xludf.DUMMYFUNCTION("if(REGEXMATCH(vlookup(B473,'Kings Ratings'!$A$2:$C$1000,3,false),""Farming""),""Yes"","""")"),"")</f>
        <v/>
      </c>
      <c r="P473" s="19" t="str">
        <f>IFERROR(__xludf.DUMMYFUNCTION("if(REGEXMATCH(vlookup(B473,'Kings Ratings'!$A$2:$C$1000,3,false),""Cooking""),""Yes"","""")"),"")</f>
        <v/>
      </c>
      <c r="Q473" s="19" t="str">
        <f>IFERROR(__xludf.DUMMYFUNCTION("if(REGEXMATCH(vlookup(B473,'Kings Ratings'!$A$2:$C$1000,3,false),""Event""),""Yes"","""")"),"")</f>
        <v/>
      </c>
    </row>
    <row r="474">
      <c r="A474" s="16">
        <v>1452.0</v>
      </c>
      <c r="B474" s="14" t="s">
        <v>116</v>
      </c>
      <c r="D474" s="16">
        <v>15.0</v>
      </c>
      <c r="E474" s="16">
        <v>0.0</v>
      </c>
      <c r="F474" s="16">
        <v>0.0</v>
      </c>
      <c r="G474" s="19">
        <f>VLOOKUP(B474,'Kings Ratings'!$A$2:$B$1000,2,false)</f>
        <v>10</v>
      </c>
      <c r="H474" s="13">
        <f t="shared" si="2"/>
        <v>12</v>
      </c>
      <c r="I474" s="7" t="str">
        <f>vlookup(A474,'202405 MM (Do Not Delete)'!$A$1:$G$1000,7,false)</f>
        <v/>
      </c>
      <c r="J474" s="22">
        <f t="shared" si="3"/>
        <v>15</v>
      </c>
      <c r="L474" s="19" t="str">
        <f>IFERROR(__xludf.DUMMYFUNCTION("if(REGEXMATCH(vlookup(B474,'Kings Ratings'!$A$2:$C$1000,3,false),""Fishing""),""Yes"","""")"),"")</f>
        <v/>
      </c>
      <c r="M474" s="19" t="str">
        <f>IFERROR(__xludf.DUMMYFUNCTION("if(REGEXMATCH(vlookup(B474,'Kings Ratings'!$A$2:$C$1000,3,false),""Crafting""),""Yes"","""")"),"Yes")</f>
        <v>Yes</v>
      </c>
      <c r="N474" s="19" t="str">
        <f>IFERROR(__xludf.DUMMYFUNCTION("if(REGEXMATCH(vlookup(B474,'Kings Ratings'!$A$2:$C$1000,3,false),""Exploring""),""Yes"","""")"),"")</f>
        <v/>
      </c>
      <c r="O474" s="19" t="str">
        <f>IFERROR(__xludf.DUMMYFUNCTION("if(REGEXMATCH(vlookup(B474,'Kings Ratings'!$A$2:$C$1000,3,false),""Farming""),""Yes"","""")"),"")</f>
        <v/>
      </c>
      <c r="P474" s="19" t="str">
        <f>IFERROR(__xludf.DUMMYFUNCTION("if(REGEXMATCH(vlookup(B474,'Kings Ratings'!$A$2:$C$1000,3,false),""Cooking""),""Yes"","""")"),"")</f>
        <v/>
      </c>
      <c r="Q474" s="19" t="str">
        <f>IFERROR(__xludf.DUMMYFUNCTION("if(REGEXMATCH(vlookup(B474,'Kings Ratings'!$A$2:$C$1000,3,false),""Event""),""Yes"","""")"),"")</f>
        <v/>
      </c>
    </row>
    <row r="475">
      <c r="A475" s="16">
        <v>1171.0</v>
      </c>
      <c r="B475" s="14" t="s">
        <v>105</v>
      </c>
      <c r="D475" s="16">
        <v>14.0</v>
      </c>
      <c r="E475" s="16">
        <v>0.0</v>
      </c>
      <c r="F475" s="16">
        <v>0.0</v>
      </c>
      <c r="G475" s="19">
        <f>VLOOKUP(B475,'Kings Ratings'!$A$2:$B$1000,2,false)</f>
        <v>11</v>
      </c>
      <c r="H475" s="13">
        <f t="shared" si="2"/>
        <v>13</v>
      </c>
      <c r="I475" s="7" t="str">
        <f>vlookup(A475,'202405 MM (Do Not Delete)'!$A$1:$G$1000,7,false)</f>
        <v/>
      </c>
      <c r="J475" s="22">
        <f t="shared" si="3"/>
        <v>14</v>
      </c>
      <c r="L475" s="19" t="str">
        <f>IFERROR(__xludf.DUMMYFUNCTION("if(REGEXMATCH(vlookup(B475,'Kings Ratings'!$A$2:$C$1000,3,false),""Fishing""),""Yes"","""")"),"")</f>
        <v/>
      </c>
      <c r="M475" s="19" t="str">
        <f>IFERROR(__xludf.DUMMYFUNCTION("if(REGEXMATCH(vlookup(B475,'Kings Ratings'!$A$2:$C$1000,3,false),""Crafting""),""Yes"","""")"),"")</f>
        <v/>
      </c>
      <c r="N475" s="19" t="str">
        <f>IFERROR(__xludf.DUMMYFUNCTION("if(REGEXMATCH(vlookup(B475,'Kings Ratings'!$A$2:$C$1000,3,false),""Exploring""),""Yes"","""")"),"")</f>
        <v/>
      </c>
      <c r="O475" s="19" t="str">
        <f>IFERROR(__xludf.DUMMYFUNCTION("if(REGEXMATCH(vlookup(B475,'Kings Ratings'!$A$2:$C$1000,3,false),""Farming""),""Yes"","""")"),"Yes")</f>
        <v>Yes</v>
      </c>
      <c r="P475" s="19" t="str">
        <f>IFERROR(__xludf.DUMMYFUNCTION("if(REGEXMATCH(vlookup(B475,'Kings Ratings'!$A$2:$C$1000,3,false),""Cooking""),""Yes"","""")"),"")</f>
        <v/>
      </c>
      <c r="Q475" s="19" t="str">
        <f>IFERROR(__xludf.DUMMYFUNCTION("if(REGEXMATCH(vlookup(B475,'Kings Ratings'!$A$2:$C$1000,3,false),""Event""),""Yes"","""")"),"")</f>
        <v/>
      </c>
    </row>
    <row r="476">
      <c r="A476" s="16">
        <v>1115.0</v>
      </c>
      <c r="B476" s="14" t="s">
        <v>148</v>
      </c>
      <c r="D476" s="16">
        <v>11.0</v>
      </c>
      <c r="E476" s="16">
        <v>0.0</v>
      </c>
      <c r="F476" s="16">
        <v>0.0</v>
      </c>
      <c r="G476" s="19">
        <f>VLOOKUP(B476,'Kings Ratings'!$A$2:$B$1000,2,false)</f>
        <v>11</v>
      </c>
      <c r="H476" s="13">
        <f t="shared" si="2"/>
        <v>13</v>
      </c>
      <c r="I476" s="7" t="str">
        <f>vlookup(A476,'202405 MM (Do Not Delete)'!$A$1:$G$1000,7,false)</f>
        <v/>
      </c>
      <c r="J476" s="22">
        <f t="shared" si="3"/>
        <v>11</v>
      </c>
      <c r="L476" s="19" t="str">
        <f>IFERROR(__xludf.DUMMYFUNCTION("if(REGEXMATCH(vlookup(B476,'Kings Ratings'!$A$2:$C$1000,3,false),""Fishing""),""Yes"","""")"),"")</f>
        <v/>
      </c>
      <c r="M476" s="19" t="str">
        <f>IFERROR(__xludf.DUMMYFUNCTION("if(REGEXMATCH(vlookup(B476,'Kings Ratings'!$A$2:$C$1000,3,false),""Crafting""),""Yes"","""")"),"")</f>
        <v/>
      </c>
      <c r="N476" s="19" t="str">
        <f>IFERROR(__xludf.DUMMYFUNCTION("if(REGEXMATCH(vlookup(B476,'Kings Ratings'!$A$2:$C$1000,3,false),""Exploring""),""Yes"","""")"),"")</f>
        <v/>
      </c>
      <c r="O476" s="19" t="str">
        <f>IFERROR(__xludf.DUMMYFUNCTION("if(REGEXMATCH(vlookup(B476,'Kings Ratings'!$A$2:$C$1000,3,false),""Farming""),""Yes"","""")"),"")</f>
        <v/>
      </c>
      <c r="P476" s="19" t="str">
        <f>IFERROR(__xludf.DUMMYFUNCTION("if(REGEXMATCH(vlookup(B476,'Kings Ratings'!$A$2:$C$1000,3,false),""Cooking""),""Yes"","""")"),"")</f>
        <v/>
      </c>
      <c r="Q476" s="19" t="str">
        <f>IFERROR(__xludf.DUMMYFUNCTION("if(REGEXMATCH(vlookup(B476,'Kings Ratings'!$A$2:$C$1000,3,false),""Event""),""Yes"","""")"),"")</f>
        <v/>
      </c>
    </row>
    <row r="477">
      <c r="A477" s="13">
        <v>666.0</v>
      </c>
      <c r="B477" s="14" t="s">
        <v>157</v>
      </c>
      <c r="C477" s="18" t="str">
        <f t="shared" ref="C477:C479" si="22">CONCATENATE("((",B477,"))")</f>
        <v>((Witch's Brew))</v>
      </c>
      <c r="D477" s="16">
        <v>10.0</v>
      </c>
      <c r="E477" s="16">
        <v>0.0</v>
      </c>
      <c r="F477" s="16">
        <v>0.0</v>
      </c>
      <c r="G477" s="19">
        <f>VLOOKUP(B477,'Kings Ratings'!$A$2:$B$1000,2,false)</f>
        <v>11</v>
      </c>
      <c r="H477" s="13">
        <f t="shared" si="2"/>
        <v>13</v>
      </c>
      <c r="I477" s="7" t="str">
        <f>vlookup(A477,'202405 MM (Do Not Delete)'!$A$1:$G$1000,7,false)</f>
        <v/>
      </c>
      <c r="J477" s="22">
        <f t="shared" si="3"/>
        <v>10</v>
      </c>
      <c r="L477" s="19" t="str">
        <f>IFERROR(__xludf.DUMMYFUNCTION("if(REGEXMATCH(vlookup(B477,'Kings Ratings'!$A$2:$C$1000,3,false),""Fishing""),""Yes"","""")"),"")</f>
        <v/>
      </c>
      <c r="M477" s="19" t="str">
        <f>IFERROR(__xludf.DUMMYFUNCTION("if(REGEXMATCH(vlookup(B477,'Kings Ratings'!$A$2:$C$1000,3,false),""Crafting""),""Yes"","""")"),"Yes")</f>
        <v>Yes</v>
      </c>
      <c r="N477" s="19" t="str">
        <f>IFERROR(__xludf.DUMMYFUNCTION("if(REGEXMATCH(vlookup(B477,'Kings Ratings'!$A$2:$C$1000,3,false),""Exploring""),""Yes"","""")"),"")</f>
        <v/>
      </c>
      <c r="O477" s="19" t="str">
        <f>IFERROR(__xludf.DUMMYFUNCTION("if(REGEXMATCH(vlookup(B477,'Kings Ratings'!$A$2:$C$1000,3,false),""Farming""),""Yes"","""")"),"")</f>
        <v/>
      </c>
      <c r="P477" s="19" t="str">
        <f>IFERROR(__xludf.DUMMYFUNCTION("if(REGEXMATCH(vlookup(B477,'Kings Ratings'!$A$2:$C$1000,3,false),""Cooking""),""Yes"","""")"),"")</f>
        <v/>
      </c>
      <c r="Q477" s="19" t="str">
        <f>IFERROR(__xludf.DUMMYFUNCTION("if(REGEXMATCH(vlookup(B477,'Kings Ratings'!$A$2:$C$1000,3,false),""Event""),""Yes"","""")"),"Yes")</f>
        <v>Yes</v>
      </c>
    </row>
    <row r="478">
      <c r="A478" s="13">
        <v>966.0</v>
      </c>
      <c r="B478" s="14" t="s">
        <v>126</v>
      </c>
      <c r="C478" s="18" t="str">
        <f t="shared" si="22"/>
        <v>((Frozen Corn))</v>
      </c>
      <c r="D478" s="16">
        <v>10.0</v>
      </c>
      <c r="E478" s="16">
        <v>0.0</v>
      </c>
      <c r="F478" s="16">
        <v>0.0</v>
      </c>
      <c r="G478" s="19">
        <f>VLOOKUP(B478,'Kings Ratings'!$A$2:$B$1000,2,false)</f>
        <v>11</v>
      </c>
      <c r="H478" s="13">
        <f t="shared" si="2"/>
        <v>13</v>
      </c>
      <c r="I478" s="7" t="str">
        <f>vlookup(A478,'202405 MM (Do Not Delete)'!$A$1:$G$1000,7,false)</f>
        <v/>
      </c>
      <c r="J478" s="22">
        <f t="shared" si="3"/>
        <v>10</v>
      </c>
      <c r="L478" s="19" t="str">
        <f>IFERROR(__xludf.DUMMYFUNCTION("if(REGEXMATCH(vlookup(B478,'Kings Ratings'!$A$2:$C$1000,3,false),""Fishing""),""Yes"","""")"),"")</f>
        <v/>
      </c>
      <c r="M478" s="19" t="str">
        <f>IFERROR(__xludf.DUMMYFUNCTION("if(REGEXMATCH(vlookup(B478,'Kings Ratings'!$A$2:$C$1000,3,false),""Crafting""),""Yes"","""")"),"")</f>
        <v/>
      </c>
      <c r="N478" s="19" t="str">
        <f>IFERROR(__xludf.DUMMYFUNCTION("if(REGEXMATCH(vlookup(B478,'Kings Ratings'!$A$2:$C$1000,3,false),""Exploring""),""Yes"","""")"),"")</f>
        <v/>
      </c>
      <c r="O478" s="19" t="str">
        <f>IFERROR(__xludf.DUMMYFUNCTION("if(REGEXMATCH(vlookup(B478,'Kings Ratings'!$A$2:$C$1000,3,false),""Farming""),""Yes"","""")"),"Yes")</f>
        <v>Yes</v>
      </c>
      <c r="P478" s="19" t="str">
        <f>IFERROR(__xludf.DUMMYFUNCTION("if(REGEXMATCH(vlookup(B478,'Kings Ratings'!$A$2:$C$1000,3,false),""Cooking""),""Yes"","""")"),"")</f>
        <v/>
      </c>
      <c r="Q478" s="19" t="str">
        <f>IFERROR(__xludf.DUMMYFUNCTION("if(REGEXMATCH(vlookup(B478,'Kings Ratings'!$A$2:$C$1000,3,false),""Event""),""Yes"","""")"),"")</f>
        <v/>
      </c>
    </row>
    <row r="479">
      <c r="A479" s="13">
        <v>776.0</v>
      </c>
      <c r="B479" s="14" t="s">
        <v>165</v>
      </c>
      <c r="C479" s="18" t="str">
        <f t="shared" si="22"/>
        <v>((Ship in a Bottle))</v>
      </c>
      <c r="D479" s="16">
        <v>7.0</v>
      </c>
      <c r="E479" s="16">
        <v>0.0</v>
      </c>
      <c r="F479" s="16">
        <v>0.0</v>
      </c>
      <c r="G479" s="19">
        <f>VLOOKUP(B479,'Kings Ratings'!$A$2:$B$1000,2,false)</f>
        <v>10</v>
      </c>
      <c r="H479" s="13">
        <f t="shared" si="2"/>
        <v>12</v>
      </c>
      <c r="I479" s="7" t="str">
        <f>vlookup(A479,'202405 MM (Do Not Delete)'!$A$1:$G$1000,7,false)</f>
        <v/>
      </c>
      <c r="J479" s="22">
        <f t="shared" si="3"/>
        <v>7</v>
      </c>
      <c r="L479" s="19" t="str">
        <f>IFERROR(__xludf.DUMMYFUNCTION("if(REGEXMATCH(vlookup(B479,'Kings Ratings'!$A$2:$C$1000,3,false),""Fishing""),""Yes"","""")"),"")</f>
        <v/>
      </c>
      <c r="M479" s="19" t="str">
        <f>IFERROR(__xludf.DUMMYFUNCTION("if(REGEXMATCH(vlookup(B479,'Kings Ratings'!$A$2:$C$1000,3,false),""Crafting""),""Yes"","""")"),"Yes")</f>
        <v>Yes</v>
      </c>
      <c r="N479" s="19" t="str">
        <f>IFERROR(__xludf.DUMMYFUNCTION("if(REGEXMATCH(vlookup(B479,'Kings Ratings'!$A$2:$C$1000,3,false),""Exploring""),""Yes"","""")"),"")</f>
        <v/>
      </c>
      <c r="O479" s="19" t="str">
        <f>IFERROR(__xludf.DUMMYFUNCTION("if(REGEXMATCH(vlookup(B479,'Kings Ratings'!$A$2:$C$1000,3,false),""Farming""),""Yes"","""")"),"")</f>
        <v/>
      </c>
      <c r="P479" s="19" t="str">
        <f>IFERROR(__xludf.DUMMYFUNCTION("if(REGEXMATCH(vlookup(B479,'Kings Ratings'!$A$2:$C$1000,3,false),""Cooking""),""Yes"","""")"),"")</f>
        <v/>
      </c>
      <c r="Q479" s="19" t="str">
        <f>IFERROR(__xludf.DUMMYFUNCTION("if(REGEXMATCH(vlookup(B479,'Kings Ratings'!$A$2:$C$1000,3,false),""Event""),""Yes"","""")"),"")</f>
        <v/>
      </c>
    </row>
    <row r="480">
      <c r="A480" s="16">
        <v>1273.0</v>
      </c>
      <c r="B480" s="14" t="s">
        <v>186</v>
      </c>
      <c r="D480" s="16">
        <v>7.0</v>
      </c>
      <c r="E480" s="16">
        <v>0.0</v>
      </c>
      <c r="F480" s="16">
        <v>0.0</v>
      </c>
      <c r="G480" s="19">
        <f>VLOOKUP(B480,'Kings Ratings'!$A$2:$B$1000,2,false)</f>
        <v>11</v>
      </c>
      <c r="H480" s="13">
        <f t="shared" si="2"/>
        <v>13</v>
      </c>
      <c r="I480" s="7" t="str">
        <f>vlookup(A480,'202405 MM (Do Not Delete)'!$A$1:$G$1000,7,false)</f>
        <v/>
      </c>
      <c r="J480" s="22">
        <f t="shared" si="3"/>
        <v>7</v>
      </c>
      <c r="L480" s="19" t="str">
        <f>IFERROR(__xludf.DUMMYFUNCTION("if(REGEXMATCH(vlookup(B480,'Kings Ratings'!$A$2:$C$1000,3,false),""Fishing""),""Yes"","""")"),"")</f>
        <v/>
      </c>
      <c r="M480" s="19" t="str">
        <f>IFERROR(__xludf.DUMMYFUNCTION("if(REGEXMATCH(vlookup(B480,'Kings Ratings'!$A$2:$C$1000,3,false),""Crafting""),""Yes"","""")"),"")</f>
        <v/>
      </c>
      <c r="N480" s="19" t="str">
        <f>IFERROR(__xludf.DUMMYFUNCTION("if(REGEXMATCH(vlookup(B480,'Kings Ratings'!$A$2:$C$1000,3,false),""Exploring""),""Yes"","""")"),"")</f>
        <v/>
      </c>
      <c r="O480" s="19" t="str">
        <f>IFERROR(__xludf.DUMMYFUNCTION("if(REGEXMATCH(vlookup(B480,'Kings Ratings'!$A$2:$C$1000,3,false),""Farming""),""Yes"","""")"),"Yes")</f>
        <v>Yes</v>
      </c>
      <c r="P480" s="19" t="str">
        <f>IFERROR(__xludf.DUMMYFUNCTION("if(REGEXMATCH(vlookup(B480,'Kings Ratings'!$A$2:$C$1000,3,false),""Cooking""),""Yes"","""")"),"")</f>
        <v/>
      </c>
      <c r="Q480" s="19" t="str">
        <f>IFERROR(__xludf.DUMMYFUNCTION("if(REGEXMATCH(vlookup(B480,'Kings Ratings'!$A$2:$C$1000,3,false),""Event""),""Yes"","""")"),"Yes")</f>
        <v>Yes</v>
      </c>
    </row>
    <row r="481">
      <c r="A481" s="13">
        <v>930.0</v>
      </c>
      <c r="B481" s="14" t="s">
        <v>171</v>
      </c>
      <c r="C481" s="18" t="str">
        <f>CONCATENATE("((",B481,"))")</f>
        <v>((Runestone 27))</v>
      </c>
      <c r="D481" s="16">
        <v>6.0</v>
      </c>
      <c r="E481" s="16">
        <v>0.0</v>
      </c>
      <c r="F481" s="16">
        <v>0.0</v>
      </c>
      <c r="G481" s="19">
        <f>VLOOKUP(B481,'Kings Ratings'!$A$2:$B$1000,2,false)</f>
        <v>10</v>
      </c>
      <c r="H481" s="13">
        <f t="shared" si="2"/>
        <v>12</v>
      </c>
      <c r="I481" s="7" t="str">
        <f>vlookup(A481,'202405 MM (Do Not Delete)'!$A$1:$G$1000,7,false)</f>
        <v/>
      </c>
      <c r="J481" s="22">
        <f t="shared" si="3"/>
        <v>6</v>
      </c>
      <c r="L481" s="19" t="str">
        <f>IFERROR(__xludf.DUMMYFUNCTION("if(REGEXMATCH(vlookup(B481,'Kings Ratings'!$A$2:$C$1000,3,false),""Fishing""),""Yes"","""")"),"")</f>
        <v/>
      </c>
      <c r="M481" s="19" t="str">
        <f>IFERROR(__xludf.DUMMYFUNCTION("if(REGEXMATCH(vlookup(B481,'Kings Ratings'!$A$2:$C$1000,3,false),""Crafting""),""Yes"","""")"),"")</f>
        <v/>
      </c>
      <c r="N481" s="19" t="str">
        <f>IFERROR(__xludf.DUMMYFUNCTION("if(REGEXMATCH(vlookup(B481,'Kings Ratings'!$A$2:$C$1000,3,false),""Exploring""),""Yes"","""")"),"")</f>
        <v/>
      </c>
      <c r="O481" s="19" t="str">
        <f>IFERROR(__xludf.DUMMYFUNCTION("if(REGEXMATCH(vlookup(B481,'Kings Ratings'!$A$2:$C$1000,3,false),""Farming""),""Yes"","""")"),"")</f>
        <v/>
      </c>
      <c r="P481" s="19" t="str">
        <f>IFERROR(__xludf.DUMMYFUNCTION("if(REGEXMATCH(vlookup(B481,'Kings Ratings'!$A$2:$C$1000,3,false),""Cooking""),""Yes"","""")"),"")</f>
        <v/>
      </c>
      <c r="Q481" s="19" t="str">
        <f>IFERROR(__xludf.DUMMYFUNCTION("if(REGEXMATCH(vlookup(B481,'Kings Ratings'!$A$2:$C$1000,3,false),""Event""),""Yes"","""")"),"")</f>
        <v/>
      </c>
    </row>
    <row r="482">
      <c r="A482" s="13">
        <v>546.0</v>
      </c>
      <c r="B482" s="14" t="s">
        <v>214</v>
      </c>
      <c r="C482" s="18"/>
      <c r="D482" s="16">
        <v>3.0</v>
      </c>
      <c r="E482" s="16">
        <v>0.0</v>
      </c>
      <c r="F482" s="16">
        <v>0.0</v>
      </c>
      <c r="G482" s="19"/>
      <c r="H482" s="13">
        <f t="shared" si="2"/>
        <v>13</v>
      </c>
      <c r="I482" s="7" t="str">
        <f>vlookup(A482,'202405 MM (Do Not Delete)'!$A$1:$G$1000,7,false)</f>
        <v/>
      </c>
      <c r="J482" s="22">
        <f t="shared" si="3"/>
        <v>3</v>
      </c>
      <c r="L482" s="19" t="str">
        <f>IFERROR(__xludf.DUMMYFUNCTION("if(REGEXMATCH(vlookup(B482,'Kings Ratings'!$A$2:$C$1000,3,false),""Fishing""),""Yes"","""")"),"")</f>
        <v/>
      </c>
      <c r="M482" s="19" t="str">
        <f>IFERROR(__xludf.DUMMYFUNCTION("if(REGEXMATCH(vlookup(B482,'Kings Ratings'!$A$2:$C$1000,3,false),""Crafting""),""Yes"","""")"),"Yes")</f>
        <v>Yes</v>
      </c>
      <c r="N482" s="19" t="str">
        <f>IFERROR(__xludf.DUMMYFUNCTION("if(REGEXMATCH(vlookup(B482,'Kings Ratings'!$A$2:$C$1000,3,false),""Exploring""),""Yes"","""")"),"")</f>
        <v/>
      </c>
      <c r="O482" s="19" t="str">
        <f>IFERROR(__xludf.DUMMYFUNCTION("if(REGEXMATCH(vlookup(B482,'Kings Ratings'!$A$2:$C$1000,3,false),""Farming""),""Yes"","""")"),"")</f>
        <v/>
      </c>
      <c r="P482" s="19" t="str">
        <f>IFERROR(__xludf.DUMMYFUNCTION("if(REGEXMATCH(vlookup(B482,'Kings Ratings'!$A$2:$C$1000,3,false),""Cooking""),""Yes"","""")"),"")</f>
        <v/>
      </c>
      <c r="Q482" s="19" t="str">
        <f>IFERROR(__xludf.DUMMYFUNCTION("if(REGEXMATCH(vlookup(B482,'Kings Ratings'!$A$2:$C$1000,3,false),""Event""),""Yes"","""")"),"")</f>
        <v/>
      </c>
    </row>
    <row r="483">
      <c r="A483" s="13">
        <v>708.0</v>
      </c>
      <c r="B483" s="14" t="s">
        <v>110</v>
      </c>
      <c r="C483" s="18" t="str">
        <f>CONCATENATE("((",B483,"))")</f>
        <v>((Frozen Pine))</v>
      </c>
      <c r="D483" s="16">
        <v>3.0</v>
      </c>
      <c r="E483" s="16">
        <v>0.0</v>
      </c>
      <c r="F483" s="16">
        <v>0.0</v>
      </c>
      <c r="G483" s="19">
        <f>VLOOKUP(B483,'Kings Ratings'!$A$2:$B$1000,2,false)</f>
        <v>11</v>
      </c>
      <c r="H483" s="13">
        <f t="shared" si="2"/>
        <v>13</v>
      </c>
      <c r="I483" s="7" t="str">
        <f>vlookup(A483,'202405 MM (Do Not Delete)'!$A$1:$G$1000,7,false)</f>
        <v/>
      </c>
      <c r="J483" s="22">
        <f t="shared" si="3"/>
        <v>3</v>
      </c>
      <c r="L483" s="19" t="str">
        <f>IFERROR(__xludf.DUMMYFUNCTION("if(REGEXMATCH(vlookup(B483,'Kings Ratings'!$A$2:$C$1000,3,false),""Fishing""),""Yes"","""")"),"")</f>
        <v/>
      </c>
      <c r="M483" s="19" t="str">
        <f>IFERROR(__xludf.DUMMYFUNCTION("if(REGEXMATCH(vlookup(B483,'Kings Ratings'!$A$2:$C$1000,3,false),""Crafting""),""Yes"","""")"),"")</f>
        <v/>
      </c>
      <c r="N483" s="19" t="str">
        <f>IFERROR(__xludf.DUMMYFUNCTION("if(REGEXMATCH(vlookup(B483,'Kings Ratings'!$A$2:$C$1000,3,false),""Exploring""),""Yes"","""")"),"")</f>
        <v/>
      </c>
      <c r="O483" s="19" t="str">
        <f>IFERROR(__xludf.DUMMYFUNCTION("if(REGEXMATCH(vlookup(B483,'Kings Ratings'!$A$2:$C$1000,3,false),""Farming""),""Yes"","""")"),"Yes")</f>
        <v>Yes</v>
      </c>
      <c r="P483" s="19" t="str">
        <f>IFERROR(__xludf.DUMMYFUNCTION("if(REGEXMATCH(vlookup(B483,'Kings Ratings'!$A$2:$C$1000,3,false),""Cooking""),""Yes"","""")"),"")</f>
        <v/>
      </c>
      <c r="Q483" s="19" t="str">
        <f>IFERROR(__xludf.DUMMYFUNCTION("if(REGEXMATCH(vlookup(B483,'Kings Ratings'!$A$2:$C$1000,3,false),""Event""),""Yes"","""")"),"")</f>
        <v/>
      </c>
    </row>
    <row r="484">
      <c r="A484" s="16">
        <v>1347.0</v>
      </c>
      <c r="B484" s="14" t="s">
        <v>189</v>
      </c>
      <c r="D484" s="16">
        <v>3.0</v>
      </c>
      <c r="E484" s="16">
        <v>0.0</v>
      </c>
      <c r="F484" s="16">
        <v>0.0</v>
      </c>
      <c r="G484" s="19">
        <f>VLOOKUP(B484,'Kings Ratings'!$A$2:$B$1000,2,false)</f>
        <v>11</v>
      </c>
      <c r="H484" s="13">
        <f t="shared" si="2"/>
        <v>13</v>
      </c>
      <c r="I484" s="7" t="str">
        <f>vlookup(A484,'202405 MM (Do Not Delete)'!$A$1:$G$1000,7,false)</f>
        <v/>
      </c>
      <c r="J484" s="22">
        <f t="shared" si="3"/>
        <v>3</v>
      </c>
      <c r="L484" s="19" t="str">
        <f>IFERROR(__xludf.DUMMYFUNCTION("if(REGEXMATCH(vlookup(B484,'Kings Ratings'!$A$2:$C$1000,3,false),""Fishing""),""Yes"","""")"),"")</f>
        <v/>
      </c>
      <c r="M484" s="19" t="str">
        <f>IFERROR(__xludf.DUMMYFUNCTION("if(REGEXMATCH(vlookup(B484,'Kings Ratings'!$A$2:$C$1000,3,false),""Crafting""),""Yes"","""")"),"")</f>
        <v/>
      </c>
      <c r="N484" s="19" t="str">
        <f>IFERROR(__xludf.DUMMYFUNCTION("if(REGEXMATCH(vlookup(B484,'Kings Ratings'!$A$2:$C$1000,3,false),""Exploring""),""Yes"","""")"),"")</f>
        <v/>
      </c>
      <c r="O484" s="19" t="str">
        <f>IFERROR(__xludf.DUMMYFUNCTION("if(REGEXMATCH(vlookup(B484,'Kings Ratings'!$A$2:$C$1000,3,false),""Farming""),""Yes"","""")"),"Yes")</f>
        <v>Yes</v>
      </c>
      <c r="P484" s="19" t="str">
        <f>IFERROR(__xludf.DUMMYFUNCTION("if(REGEXMATCH(vlookup(B484,'Kings Ratings'!$A$2:$C$1000,3,false),""Cooking""),""Yes"","""")"),"")</f>
        <v/>
      </c>
      <c r="Q484" s="19" t="str">
        <f>IFERROR(__xludf.DUMMYFUNCTION("if(REGEXMATCH(vlookup(B484,'Kings Ratings'!$A$2:$C$1000,3,false),""Event""),""Yes"","""")"),"")</f>
        <v/>
      </c>
    </row>
    <row r="485">
      <c r="A485" s="16">
        <v>1457.0</v>
      </c>
      <c r="B485" s="14" t="s">
        <v>95</v>
      </c>
      <c r="D485" s="16">
        <v>3.0</v>
      </c>
      <c r="E485" s="16">
        <v>0.0</v>
      </c>
      <c r="F485" s="16">
        <v>0.0</v>
      </c>
      <c r="G485" s="19">
        <f>VLOOKUP(B485,'Kings Ratings'!$A$2:$B$1000,2,false)</f>
        <v>11</v>
      </c>
      <c r="H485" s="13">
        <f t="shared" si="2"/>
        <v>13</v>
      </c>
      <c r="I485" s="7" t="str">
        <f>vlookup(A485,'202405 MM (Do Not Delete)'!$A$1:$G$1000,7,false)</f>
        <v/>
      </c>
      <c r="J485" s="22">
        <f t="shared" si="3"/>
        <v>3</v>
      </c>
      <c r="L485" s="19" t="str">
        <f>IFERROR(__xludf.DUMMYFUNCTION("if(REGEXMATCH(vlookup(B485,'Kings Ratings'!$A$2:$C$1000,3,false),""Fishing""),""Yes"","""")"),"")</f>
        <v/>
      </c>
      <c r="M485" s="19" t="str">
        <f>IFERROR(__xludf.DUMMYFUNCTION("if(REGEXMATCH(vlookup(B485,'Kings Ratings'!$A$2:$C$1000,3,false),""Crafting""),""Yes"","""")"),"Yes")</f>
        <v>Yes</v>
      </c>
      <c r="N485" s="19" t="str">
        <f>IFERROR(__xludf.DUMMYFUNCTION("if(REGEXMATCH(vlookup(B485,'Kings Ratings'!$A$2:$C$1000,3,false),""Exploring""),""Yes"","""")"),"")</f>
        <v/>
      </c>
      <c r="O485" s="19" t="str">
        <f>IFERROR(__xludf.DUMMYFUNCTION("if(REGEXMATCH(vlookup(B485,'Kings Ratings'!$A$2:$C$1000,3,false),""Farming""),""Yes"","""")"),"")</f>
        <v/>
      </c>
      <c r="P485" s="19" t="str">
        <f>IFERROR(__xludf.DUMMYFUNCTION("if(REGEXMATCH(vlookup(B485,'Kings Ratings'!$A$2:$C$1000,3,false),""Cooking""),""Yes"","""")"),"")</f>
        <v/>
      </c>
      <c r="Q485" s="19" t="str">
        <f>IFERROR(__xludf.DUMMYFUNCTION("if(REGEXMATCH(vlookup(B485,'Kings Ratings'!$A$2:$C$1000,3,false),""Event""),""Yes"","""")"),"")</f>
        <v/>
      </c>
    </row>
    <row r="486">
      <c r="A486" s="13">
        <v>965.0</v>
      </c>
      <c r="B486" s="14" t="s">
        <v>174</v>
      </c>
      <c r="C486" s="18" t="str">
        <f t="shared" ref="C486:C487" si="23">CONCATENATE("((",B486,"))")</f>
        <v>((Frozen Tomato))</v>
      </c>
      <c r="D486" s="16">
        <v>2.0</v>
      </c>
      <c r="E486" s="16">
        <v>0.0</v>
      </c>
      <c r="F486" s="16">
        <v>0.0</v>
      </c>
      <c r="G486" s="19">
        <f>VLOOKUP(B486,'Kings Ratings'!$A$2:$B$1000,2,false)</f>
        <v>11</v>
      </c>
      <c r="H486" s="13">
        <f t="shared" si="2"/>
        <v>13</v>
      </c>
      <c r="I486" s="7" t="str">
        <f>vlookup(A486,'202405 MM (Do Not Delete)'!$A$1:$G$1000,7,false)</f>
        <v/>
      </c>
      <c r="J486" s="22">
        <f t="shared" si="3"/>
        <v>2</v>
      </c>
      <c r="L486" s="19" t="str">
        <f>IFERROR(__xludf.DUMMYFUNCTION("if(REGEXMATCH(vlookup(B486,'Kings Ratings'!$A$2:$C$1000,3,false),""Fishing""),""Yes"","""")"),"")</f>
        <v/>
      </c>
      <c r="M486" s="19" t="str">
        <f>IFERROR(__xludf.DUMMYFUNCTION("if(REGEXMATCH(vlookup(B486,'Kings Ratings'!$A$2:$C$1000,3,false),""Crafting""),""Yes"","""")"),"")</f>
        <v/>
      </c>
      <c r="N486" s="19" t="str">
        <f>IFERROR(__xludf.DUMMYFUNCTION("if(REGEXMATCH(vlookup(B486,'Kings Ratings'!$A$2:$C$1000,3,false),""Exploring""),""Yes"","""")"),"")</f>
        <v/>
      </c>
      <c r="O486" s="19" t="str">
        <f>IFERROR(__xludf.DUMMYFUNCTION("if(REGEXMATCH(vlookup(B486,'Kings Ratings'!$A$2:$C$1000,3,false),""Farming""),""Yes"","""")"),"Yes")</f>
        <v>Yes</v>
      </c>
      <c r="P486" s="19" t="str">
        <f>IFERROR(__xludf.DUMMYFUNCTION("if(REGEXMATCH(vlookup(B486,'Kings Ratings'!$A$2:$C$1000,3,false),""Cooking""),""Yes"","""")"),"")</f>
        <v/>
      </c>
      <c r="Q486" s="19" t="str">
        <f>IFERROR(__xludf.DUMMYFUNCTION("if(REGEXMATCH(vlookup(B486,'Kings Ratings'!$A$2:$C$1000,3,false),""Event""),""Yes"","""")"),"")</f>
        <v/>
      </c>
    </row>
    <row r="487">
      <c r="A487" s="13">
        <v>707.0</v>
      </c>
      <c r="B487" s="14" t="s">
        <v>160</v>
      </c>
      <c r="C487" s="18" t="str">
        <f t="shared" si="23"/>
        <v>((Frozen Cabbage))</v>
      </c>
      <c r="D487" s="16">
        <v>1.0</v>
      </c>
      <c r="E487" s="16">
        <v>0.0</v>
      </c>
      <c r="F487" s="16">
        <v>0.0</v>
      </c>
      <c r="G487" s="19">
        <f>VLOOKUP(B487,'Kings Ratings'!$A$2:$B$1000,2,false)</f>
        <v>11</v>
      </c>
      <c r="H487" s="13">
        <f t="shared" si="2"/>
        <v>13</v>
      </c>
      <c r="I487" s="7" t="str">
        <f>vlookup(A487,'202405 MM (Do Not Delete)'!$A$1:$G$1000,7,false)</f>
        <v/>
      </c>
      <c r="J487" s="22">
        <f t="shared" si="3"/>
        <v>1</v>
      </c>
      <c r="L487" s="19" t="str">
        <f>IFERROR(__xludf.DUMMYFUNCTION("if(REGEXMATCH(vlookup(B487,'Kings Ratings'!$A$2:$C$1000,3,false),""Fishing""),""Yes"","""")"),"")</f>
        <v/>
      </c>
      <c r="M487" s="19" t="str">
        <f>IFERROR(__xludf.DUMMYFUNCTION("if(REGEXMATCH(vlookup(B487,'Kings Ratings'!$A$2:$C$1000,3,false),""Crafting""),""Yes"","""")"),"")</f>
        <v/>
      </c>
      <c r="N487" s="19" t="str">
        <f>IFERROR(__xludf.DUMMYFUNCTION("if(REGEXMATCH(vlookup(B487,'Kings Ratings'!$A$2:$C$1000,3,false),""Exploring""),""Yes"","""")"),"")</f>
        <v/>
      </c>
      <c r="O487" s="19" t="str">
        <f>IFERROR(__xludf.DUMMYFUNCTION("if(REGEXMATCH(vlookup(B487,'Kings Ratings'!$A$2:$C$1000,3,false),""Farming""),""Yes"","""")"),"Yes")</f>
        <v>Yes</v>
      </c>
      <c r="P487" s="19" t="str">
        <f>IFERROR(__xludf.DUMMYFUNCTION("if(REGEXMATCH(vlookup(B487,'Kings Ratings'!$A$2:$C$1000,3,false),""Cooking""),""Yes"","""")"),"")</f>
        <v/>
      </c>
      <c r="Q487" s="19" t="str">
        <f>IFERROR(__xludf.DUMMYFUNCTION("if(REGEXMATCH(vlookup(B487,'Kings Ratings'!$A$2:$C$1000,3,false),""Event""),""Yes"","""")"),"")</f>
        <v/>
      </c>
    </row>
    <row r="488">
      <c r="A488" s="16">
        <v>1184.0</v>
      </c>
      <c r="B488" s="14" t="s">
        <v>182</v>
      </c>
      <c r="D488" s="16">
        <v>1.0</v>
      </c>
      <c r="E488" s="16">
        <v>0.0</v>
      </c>
      <c r="F488" s="16">
        <v>0.0</v>
      </c>
      <c r="G488" s="19">
        <f>VLOOKUP(B488,'Kings Ratings'!$A$2:$B$1000,2,false)</f>
        <v>10</v>
      </c>
      <c r="H488" s="13">
        <f t="shared" si="2"/>
        <v>13</v>
      </c>
      <c r="I488" s="7" t="str">
        <f>vlookup(A488,'202405 MM (Do Not Delete)'!$A$1:$G$1000,7,false)</f>
        <v/>
      </c>
      <c r="J488" s="22">
        <f t="shared" si="3"/>
        <v>1</v>
      </c>
      <c r="L488" s="19" t="str">
        <f>IFERROR(__xludf.DUMMYFUNCTION("if(REGEXMATCH(vlookup(B488,'Kings Ratings'!$A$2:$C$1000,3,false),""Fishing""),""Yes"","""")"),"")</f>
        <v/>
      </c>
      <c r="M488" s="19" t="str">
        <f>IFERROR(__xludf.DUMMYFUNCTION("if(REGEXMATCH(vlookup(B488,'Kings Ratings'!$A$2:$C$1000,3,false),""Crafting""),""Yes"","""")"),"")</f>
        <v/>
      </c>
      <c r="N488" s="19" t="str">
        <f>IFERROR(__xludf.DUMMYFUNCTION("if(REGEXMATCH(vlookup(B488,'Kings Ratings'!$A$2:$C$1000,3,false),""Exploring""),""Yes"","""")"),"Yes")</f>
        <v>Yes</v>
      </c>
      <c r="O488" s="19" t="str">
        <f>IFERROR(__xludf.DUMMYFUNCTION("if(REGEXMATCH(vlookup(B488,'Kings Ratings'!$A$2:$C$1000,3,false),""Farming""),""Yes"","""")"),"")</f>
        <v/>
      </c>
      <c r="P488" s="19" t="str">
        <f>IFERROR(__xludf.DUMMYFUNCTION("if(REGEXMATCH(vlookup(B488,'Kings Ratings'!$A$2:$C$1000,3,false),""Cooking""),""Yes"","""")"),"")</f>
        <v/>
      </c>
      <c r="Q488" s="19" t="str">
        <f>IFERROR(__xludf.DUMMYFUNCTION("if(REGEXMATCH(vlookup(B488,'Kings Ratings'!$A$2:$C$1000,3,false),""Event""),""Yes"","""")"),"")</f>
        <v/>
      </c>
    </row>
    <row r="489">
      <c r="A489" s="16">
        <v>1439.0</v>
      </c>
      <c r="B489" s="14" t="s">
        <v>193</v>
      </c>
      <c r="D489" s="16">
        <v>1.0</v>
      </c>
      <c r="E489" s="16">
        <v>0.0</v>
      </c>
      <c r="F489" s="16">
        <v>0.0</v>
      </c>
      <c r="G489" s="19">
        <f>VLOOKUP(B489,'Kings Ratings'!$A$2:$B$1000,2,false)</f>
        <v>10</v>
      </c>
      <c r="H489" s="13">
        <f t="shared" si="2"/>
        <v>13</v>
      </c>
      <c r="I489" s="7" t="str">
        <f>vlookup(A489,'202405 MM (Do Not Delete)'!$A$1:$G$1000,7,false)</f>
        <v/>
      </c>
      <c r="J489" s="22">
        <f t="shared" si="3"/>
        <v>1</v>
      </c>
      <c r="L489" s="19" t="str">
        <f>IFERROR(__xludf.DUMMYFUNCTION("if(REGEXMATCH(vlookup(B489,'Kings Ratings'!$A$2:$C$1000,3,false),""Fishing""),""Yes"","""")"),"")</f>
        <v/>
      </c>
      <c r="M489" s="19" t="str">
        <f>IFERROR(__xludf.DUMMYFUNCTION("if(REGEXMATCH(vlookup(B489,'Kings Ratings'!$A$2:$C$1000,3,false),""Crafting""),""Yes"","""")"),"Yes")</f>
        <v>Yes</v>
      </c>
      <c r="N489" s="19" t="str">
        <f>IFERROR(__xludf.DUMMYFUNCTION("if(REGEXMATCH(vlookup(B489,'Kings Ratings'!$A$2:$C$1000,3,false),""Exploring""),""Yes"","""")"),"")</f>
        <v/>
      </c>
      <c r="O489" s="19" t="str">
        <f>IFERROR(__xludf.DUMMYFUNCTION("if(REGEXMATCH(vlookup(B489,'Kings Ratings'!$A$2:$C$1000,3,false),""Farming""),""Yes"","""")"),"")</f>
        <v/>
      </c>
      <c r="P489" s="19" t="str">
        <f>IFERROR(__xludf.DUMMYFUNCTION("if(REGEXMATCH(vlookup(B489,'Kings Ratings'!$A$2:$C$1000,3,false),""Cooking""),""Yes"","""")"),"")</f>
        <v/>
      </c>
      <c r="Q489" s="19" t="str">
        <f>IFERROR(__xludf.DUMMYFUNCTION("if(REGEXMATCH(vlookup(B489,'Kings Ratings'!$A$2:$C$1000,3,false),""Event""),""Yes"","""")"),"")</f>
        <v/>
      </c>
    </row>
    <row r="490">
      <c r="A490" s="16">
        <v>1461.0</v>
      </c>
      <c r="B490" s="14" t="s">
        <v>67</v>
      </c>
      <c r="D490" s="16">
        <v>1.0</v>
      </c>
      <c r="E490" s="16">
        <v>0.0</v>
      </c>
      <c r="F490" s="16">
        <v>0.0</v>
      </c>
      <c r="G490" s="19">
        <f>VLOOKUP(B490,'Kings Ratings'!$A$2:$B$1000,2,false)</f>
        <v>11</v>
      </c>
      <c r="H490" s="13">
        <f t="shared" si="2"/>
        <v>13</v>
      </c>
      <c r="I490" s="7" t="str">
        <f>vlookup(A490,'202405 MM (Do Not Delete)'!$A$1:$G$1000,7,false)</f>
        <v/>
      </c>
      <c r="J490" s="22">
        <f t="shared" si="3"/>
        <v>1</v>
      </c>
      <c r="L490" s="19" t="str">
        <f>IFERROR(__xludf.DUMMYFUNCTION("if(REGEXMATCH(vlookup(B490,'Kings Ratings'!$A$2:$C$1000,3,false),""Fishing""),""Yes"","""")"),"")</f>
        <v/>
      </c>
      <c r="M490" s="19" t="str">
        <f>IFERROR(__xludf.DUMMYFUNCTION("if(REGEXMATCH(vlookup(B490,'Kings Ratings'!$A$2:$C$1000,3,false),""Crafting""),""Yes"","""")"),"")</f>
        <v/>
      </c>
      <c r="N490" s="19" t="str">
        <f>IFERROR(__xludf.DUMMYFUNCTION("if(REGEXMATCH(vlookup(B490,'Kings Ratings'!$A$2:$C$1000,3,false),""Exploring""),""Yes"","""")"),"")</f>
        <v/>
      </c>
      <c r="O490" s="19" t="str">
        <f>IFERROR(__xludf.DUMMYFUNCTION("if(REGEXMATCH(vlookup(B490,'Kings Ratings'!$A$2:$C$1000,3,false),""Farming""),""Yes"","""")"),"Yes")</f>
        <v>Yes</v>
      </c>
      <c r="P490" s="19" t="str">
        <f>IFERROR(__xludf.DUMMYFUNCTION("if(REGEXMATCH(vlookup(B490,'Kings Ratings'!$A$2:$C$1000,3,false),""Cooking""),""Yes"","""")"),"")</f>
        <v/>
      </c>
      <c r="Q490" s="19" t="str">
        <f>IFERROR(__xludf.DUMMYFUNCTION("if(REGEXMATCH(vlookup(B490,'Kings Ratings'!$A$2:$C$1000,3,false),""Event""),""Yes"","""")"),"")</f>
        <v/>
      </c>
    </row>
    <row r="491">
      <c r="A491" s="16">
        <v>1462.0</v>
      </c>
      <c r="B491" s="14" t="s">
        <v>70</v>
      </c>
      <c r="D491" s="16">
        <v>1.0</v>
      </c>
      <c r="E491" s="16">
        <v>0.0</v>
      </c>
      <c r="F491" s="16">
        <v>0.0</v>
      </c>
      <c r="G491" s="19">
        <f>VLOOKUP(B491,'Kings Ratings'!$A$2:$B$1000,2,false)</f>
        <v>11</v>
      </c>
      <c r="H491" s="13">
        <f t="shared" si="2"/>
        <v>13</v>
      </c>
      <c r="I491" s="7" t="str">
        <f>vlookup(A491,'202405 MM (Do Not Delete)'!$A$1:$G$1000,7,false)</f>
        <v/>
      </c>
      <c r="J491" s="22">
        <f t="shared" si="3"/>
        <v>1</v>
      </c>
      <c r="L491" s="19" t="str">
        <f>IFERROR(__xludf.DUMMYFUNCTION("if(REGEXMATCH(vlookup(B491,'Kings Ratings'!$A$2:$C$1000,3,false),""Fishing""),""Yes"","""")"),"")</f>
        <v/>
      </c>
      <c r="M491" s="19" t="str">
        <f>IFERROR(__xludf.DUMMYFUNCTION("if(REGEXMATCH(vlookup(B491,'Kings Ratings'!$A$2:$C$1000,3,false),""Crafting""),""Yes"","""")"),"")</f>
        <v/>
      </c>
      <c r="N491" s="19" t="str">
        <f>IFERROR(__xludf.DUMMYFUNCTION("if(REGEXMATCH(vlookup(B491,'Kings Ratings'!$A$2:$C$1000,3,false),""Exploring""),""Yes"","""")"),"")</f>
        <v/>
      </c>
      <c r="O491" s="19" t="str">
        <f>IFERROR(__xludf.DUMMYFUNCTION("if(REGEXMATCH(vlookup(B491,'Kings Ratings'!$A$2:$C$1000,3,false),""Farming""),""Yes"","""")"),"Yes")</f>
        <v>Yes</v>
      </c>
      <c r="P491" s="19" t="str">
        <f>IFERROR(__xludf.DUMMYFUNCTION("if(REGEXMATCH(vlookup(B491,'Kings Ratings'!$A$2:$C$1000,3,false),""Cooking""),""Yes"","""")"),"")</f>
        <v/>
      </c>
      <c r="Q491" s="19" t="str">
        <f>IFERROR(__xludf.DUMMYFUNCTION("if(REGEXMATCH(vlookup(B491,'Kings Ratings'!$A$2:$C$1000,3,false),""Event""),""Yes"","""")"),"")</f>
        <v/>
      </c>
    </row>
    <row r="492">
      <c r="A492" s="16">
        <v>1155.0</v>
      </c>
      <c r="B492" s="14" t="s">
        <v>26</v>
      </c>
      <c r="D492" s="16">
        <v>0.0</v>
      </c>
      <c r="E492" s="16">
        <v>0.0</v>
      </c>
      <c r="F492" s="16">
        <v>0.0</v>
      </c>
      <c r="G492" s="19">
        <f>VLOOKUP(B492,'Kings Ratings'!$A$2:$B$1000,2,false)</f>
        <v>11</v>
      </c>
      <c r="H492" s="13">
        <f t="shared" si="2"/>
        <v>13</v>
      </c>
      <c r="I492" s="7" t="str">
        <f>vlookup(A492,'202405 MM (Do Not Delete)'!$A$1:$G$1000,7,false)</f>
        <v/>
      </c>
      <c r="J492" s="22">
        <f t="shared" si="3"/>
        <v>0</v>
      </c>
      <c r="L492" s="19" t="str">
        <f>IFERROR(__xludf.DUMMYFUNCTION("if(REGEXMATCH(vlookup(B492,'Kings Ratings'!$A$2:$C$1000,3,false),""Fishing""),""Yes"","""")"),"")</f>
        <v/>
      </c>
      <c r="M492" s="19" t="str">
        <f>IFERROR(__xludf.DUMMYFUNCTION("if(REGEXMATCH(vlookup(B492,'Kings Ratings'!$A$2:$C$1000,3,false),""Crafting""),""Yes"","""")"),"")</f>
        <v/>
      </c>
      <c r="N492" s="19" t="str">
        <f>IFERROR(__xludf.DUMMYFUNCTION("if(REGEXMATCH(vlookup(B492,'Kings Ratings'!$A$2:$C$1000,3,false),""Exploring""),""Yes"","""")"),"")</f>
        <v/>
      </c>
      <c r="O492" s="19" t="str">
        <f>IFERROR(__xludf.DUMMYFUNCTION("if(REGEXMATCH(vlookup(B492,'Kings Ratings'!$A$2:$C$1000,3,false),""Farming""),""Yes"","""")"),"")</f>
        <v/>
      </c>
      <c r="P492" s="19" t="str">
        <f>IFERROR(__xludf.DUMMYFUNCTION("if(REGEXMATCH(vlookup(B492,'Kings Ratings'!$A$2:$C$1000,3,false),""Cooking""),""Yes"","""")"),"")</f>
        <v/>
      </c>
      <c r="Q492" s="19" t="str">
        <f>IFERROR(__xludf.DUMMYFUNCTION("if(REGEXMATCH(vlookup(B492,'Kings Ratings'!$A$2:$C$1000,3,false),""Event""),""Yes"","""")"),"Yes")</f>
        <v>Yes</v>
      </c>
    </row>
    <row r="493">
      <c r="A493" s="16">
        <v>1241.0</v>
      </c>
      <c r="B493" s="14" t="s">
        <v>39</v>
      </c>
      <c r="D493" s="16">
        <v>0.0</v>
      </c>
      <c r="E493" s="16">
        <v>0.0</v>
      </c>
      <c r="F493" s="16">
        <v>0.0</v>
      </c>
      <c r="G493" s="19">
        <f>VLOOKUP(B493,'Kings Ratings'!$A$2:$B$1000,2,false)</f>
        <v>10</v>
      </c>
      <c r="H493" s="13">
        <f t="shared" ref="H493:H495" si="24">if(G493=11,13,13-ROUNDDOWN(log(J493+1,4),0))</f>
        <v>13</v>
      </c>
      <c r="I493" s="7" t="str">
        <f>vlookup(A493,'202405 MM (Do Not Delete)'!$A$1:$G$1000,7,false)</f>
        <v/>
      </c>
      <c r="J493" s="22">
        <f t="shared" si="3"/>
        <v>0</v>
      </c>
      <c r="L493" s="19" t="str">
        <f>IFERROR(__xludf.DUMMYFUNCTION("if(REGEXMATCH(vlookup(B493,'Kings Ratings'!$A$2:$C$1000,3,false),""Fishing""),""Yes"","""")"),"")</f>
        <v/>
      </c>
      <c r="M493" s="19" t="str">
        <f>IFERROR(__xludf.DUMMYFUNCTION("if(REGEXMATCH(vlookup(B493,'Kings Ratings'!$A$2:$C$1000,3,false),""Crafting""),""Yes"","""")"),"")</f>
        <v/>
      </c>
      <c r="N493" s="19" t="str">
        <f>IFERROR(__xludf.DUMMYFUNCTION("if(REGEXMATCH(vlookup(B493,'Kings Ratings'!$A$2:$C$1000,3,false),""Exploring""),""Yes"","""")"),"")</f>
        <v/>
      </c>
      <c r="O493" s="19" t="str">
        <f>IFERROR(__xludf.DUMMYFUNCTION("if(REGEXMATCH(vlookup(B493,'Kings Ratings'!$A$2:$C$1000,3,false),""Farming""),""Yes"","""")"),"")</f>
        <v/>
      </c>
      <c r="P493" s="19" t="str">
        <f>IFERROR(__xludf.DUMMYFUNCTION("if(REGEXMATCH(vlookup(B493,'Kings Ratings'!$A$2:$C$1000,3,false),""Cooking""),""Yes"","""")"),"")</f>
        <v/>
      </c>
      <c r="Q493" s="19" t="str">
        <f>IFERROR(__xludf.DUMMYFUNCTION("if(REGEXMATCH(vlookup(B493,'Kings Ratings'!$A$2:$C$1000,3,false),""Event""),""Yes"","""")"),"")</f>
        <v/>
      </c>
    </row>
    <row r="494">
      <c r="A494" s="16">
        <v>1242.0</v>
      </c>
      <c r="B494" s="14" t="s">
        <v>45</v>
      </c>
      <c r="D494" s="16">
        <v>0.0</v>
      </c>
      <c r="E494" s="16">
        <v>0.0</v>
      </c>
      <c r="F494" s="16">
        <v>0.0</v>
      </c>
      <c r="G494" s="19">
        <f>VLOOKUP(B494,'Kings Ratings'!$A$2:$B$1000,2,false)</f>
        <v>10</v>
      </c>
      <c r="H494" s="13">
        <f t="shared" si="24"/>
        <v>13</v>
      </c>
      <c r="I494" s="7" t="str">
        <f>vlookup(A494,'202405 MM (Do Not Delete)'!$A$1:$G$1000,7,false)</f>
        <v/>
      </c>
      <c r="J494" s="22">
        <f t="shared" si="3"/>
        <v>0</v>
      </c>
      <c r="L494" s="19" t="str">
        <f>IFERROR(__xludf.DUMMYFUNCTION("if(REGEXMATCH(vlookup(B494,'Kings Ratings'!$A$2:$C$1000,3,false),""Fishing""),""Yes"","""")"),"")</f>
        <v/>
      </c>
      <c r="M494" s="19" t="str">
        <f>IFERROR(__xludf.DUMMYFUNCTION("if(REGEXMATCH(vlookup(B494,'Kings Ratings'!$A$2:$C$1000,3,false),""Crafting""),""Yes"","""")"),"")</f>
        <v/>
      </c>
      <c r="N494" s="19" t="str">
        <f>IFERROR(__xludf.DUMMYFUNCTION("if(REGEXMATCH(vlookup(B494,'Kings Ratings'!$A$2:$C$1000,3,false),""Exploring""),""Yes"","""")"),"")</f>
        <v/>
      </c>
      <c r="O494" s="19" t="str">
        <f>IFERROR(__xludf.DUMMYFUNCTION("if(REGEXMATCH(vlookup(B494,'Kings Ratings'!$A$2:$C$1000,3,false),""Farming""),""Yes"","""")"),"")</f>
        <v/>
      </c>
      <c r="P494" s="19" t="str">
        <f>IFERROR(__xludf.DUMMYFUNCTION("if(REGEXMATCH(vlookup(B494,'Kings Ratings'!$A$2:$C$1000,3,false),""Cooking""),""Yes"","""")"),"")</f>
        <v/>
      </c>
      <c r="Q494" s="19" t="str">
        <f>IFERROR(__xludf.DUMMYFUNCTION("if(REGEXMATCH(vlookup(B494,'Kings Ratings'!$A$2:$C$1000,3,false),""Event""),""Yes"","""")"),"")</f>
        <v/>
      </c>
    </row>
    <row r="495">
      <c r="A495" s="16">
        <v>1243.0</v>
      </c>
      <c r="B495" s="14" t="s">
        <v>49</v>
      </c>
      <c r="D495" s="16">
        <v>0.0</v>
      </c>
      <c r="E495" s="16">
        <v>0.0</v>
      </c>
      <c r="F495" s="16">
        <v>0.0</v>
      </c>
      <c r="G495" s="19">
        <f>VLOOKUP(B495,'Kings Ratings'!$A$2:$B$1000,2,false)</f>
        <v>10</v>
      </c>
      <c r="H495" s="13">
        <f t="shared" si="24"/>
        <v>13</v>
      </c>
      <c r="I495" s="7" t="str">
        <f>vlookup(A495,'202405 MM (Do Not Delete)'!$A$1:$G$1000,7,false)</f>
        <v/>
      </c>
      <c r="J495" s="22">
        <f t="shared" si="3"/>
        <v>0</v>
      </c>
      <c r="L495" s="19" t="str">
        <f>IFERROR(__xludf.DUMMYFUNCTION("if(REGEXMATCH(vlookup(B495,'Kings Ratings'!$A$2:$C$1000,3,false),""Fishing""),""Yes"","""")"),"")</f>
        <v/>
      </c>
      <c r="M495" s="19" t="str">
        <f>IFERROR(__xludf.DUMMYFUNCTION("if(REGEXMATCH(vlookup(B495,'Kings Ratings'!$A$2:$C$1000,3,false),""Crafting""),""Yes"","""")"),"")</f>
        <v/>
      </c>
      <c r="N495" s="19" t="str">
        <f>IFERROR(__xludf.DUMMYFUNCTION("if(REGEXMATCH(vlookup(B495,'Kings Ratings'!$A$2:$C$1000,3,false),""Exploring""),""Yes"","""")"),"")</f>
        <v/>
      </c>
      <c r="O495" s="19" t="str">
        <f>IFERROR(__xludf.DUMMYFUNCTION("if(REGEXMATCH(vlookup(B495,'Kings Ratings'!$A$2:$C$1000,3,false),""Farming""),""Yes"","""")"),"")</f>
        <v/>
      </c>
      <c r="P495" s="19" t="str">
        <f>IFERROR(__xludf.DUMMYFUNCTION("if(REGEXMATCH(vlookup(B495,'Kings Ratings'!$A$2:$C$1000,3,false),""Cooking""),""Yes"","""")"),"")</f>
        <v/>
      </c>
      <c r="Q495" s="19" t="str">
        <f>IFERROR(__xludf.DUMMYFUNCTION("if(REGEXMATCH(vlookup(B495,'Kings Ratings'!$A$2:$C$1000,3,false),""Event""),""Yes"","""")"),"")</f>
        <v/>
      </c>
    </row>
    <row r="496">
      <c r="A496" s="16">
        <v>1278.0</v>
      </c>
      <c r="B496" s="14" t="s">
        <v>53</v>
      </c>
      <c r="D496" s="16">
        <v>0.0</v>
      </c>
      <c r="E496" s="16">
        <v>0.0</v>
      </c>
      <c r="F496" s="16">
        <v>0.0</v>
      </c>
      <c r="G496" s="19">
        <f>VLOOKUP(B496,'Kings Ratings'!$A$2:$B$1000,2,false)</f>
        <v>11</v>
      </c>
      <c r="H496" s="13">
        <f t="shared" ref="H496:H498" si="25">if(G496=11,13,13-ROUNDDOWN(log(J496,4),0))</f>
        <v>13</v>
      </c>
      <c r="I496" s="7" t="str">
        <f>vlookup(A496,'202405 MM (Do Not Delete)'!$A$1:$G$1000,7,false)</f>
        <v/>
      </c>
      <c r="J496" s="22">
        <f t="shared" si="3"/>
        <v>0</v>
      </c>
      <c r="L496" s="19" t="str">
        <f>IFERROR(__xludf.DUMMYFUNCTION("if(REGEXMATCH(vlookup(B496,'Kings Ratings'!$A$2:$C$1000,3,false),""Fishing""),""Yes"","""")"),"")</f>
        <v/>
      </c>
      <c r="M496" s="19" t="str">
        <f>IFERROR(__xludf.DUMMYFUNCTION("if(REGEXMATCH(vlookup(B496,'Kings Ratings'!$A$2:$C$1000,3,false),""Crafting""),""Yes"","""")"),"")</f>
        <v/>
      </c>
      <c r="N496" s="19" t="str">
        <f>IFERROR(__xludf.DUMMYFUNCTION("if(REGEXMATCH(vlookup(B496,'Kings Ratings'!$A$2:$C$1000,3,false),""Exploring""),""Yes"","""")"),"")</f>
        <v/>
      </c>
      <c r="O496" s="19" t="str">
        <f>IFERROR(__xludf.DUMMYFUNCTION("if(REGEXMATCH(vlookup(B496,'Kings Ratings'!$A$2:$C$1000,3,false),""Farming""),""Yes"","""")"),"")</f>
        <v/>
      </c>
      <c r="P496" s="19" t="str">
        <f>IFERROR(__xludf.DUMMYFUNCTION("if(REGEXMATCH(vlookup(B496,'Kings Ratings'!$A$2:$C$1000,3,false),""Cooking""),""Yes"","""")"),"")</f>
        <v/>
      </c>
      <c r="Q496" s="19" t="str">
        <f>IFERROR(__xludf.DUMMYFUNCTION("if(REGEXMATCH(vlookup(B496,'Kings Ratings'!$A$2:$C$1000,3,false),""Event""),""Yes"","""")"),"")</f>
        <v/>
      </c>
    </row>
    <row r="497">
      <c r="A497" s="16">
        <v>1279.0</v>
      </c>
      <c r="B497" s="14" t="s">
        <v>57</v>
      </c>
      <c r="D497" s="16">
        <v>0.0</v>
      </c>
      <c r="E497" s="16">
        <v>0.0</v>
      </c>
      <c r="F497" s="16">
        <v>0.0</v>
      </c>
      <c r="G497" s="19">
        <f>VLOOKUP(B497,'Kings Ratings'!$A$2:$B$1000,2,false)</f>
        <v>11</v>
      </c>
      <c r="H497" s="13">
        <f t="shared" si="25"/>
        <v>13</v>
      </c>
      <c r="I497" s="7" t="str">
        <f>vlookup(A497,'202405 MM (Do Not Delete)'!$A$1:$G$1000,7,false)</f>
        <v/>
      </c>
      <c r="J497" s="22">
        <f t="shared" si="3"/>
        <v>0</v>
      </c>
      <c r="L497" s="19" t="str">
        <f>IFERROR(__xludf.DUMMYFUNCTION("if(REGEXMATCH(vlookup(B497,'Kings Ratings'!$A$2:$C$1000,3,false),""Fishing""),""Yes"","""")"),"")</f>
        <v/>
      </c>
      <c r="M497" s="19" t="str">
        <f>IFERROR(__xludf.DUMMYFUNCTION("if(REGEXMATCH(vlookup(B497,'Kings Ratings'!$A$2:$C$1000,3,false),""Crafting""),""Yes"","""")"),"")</f>
        <v/>
      </c>
      <c r="N497" s="19" t="str">
        <f>IFERROR(__xludf.DUMMYFUNCTION("if(REGEXMATCH(vlookup(B497,'Kings Ratings'!$A$2:$C$1000,3,false),""Exploring""),""Yes"","""")"),"Yes")</f>
        <v>Yes</v>
      </c>
      <c r="O497" s="19" t="str">
        <f>IFERROR(__xludf.DUMMYFUNCTION("if(REGEXMATCH(vlookup(B497,'Kings Ratings'!$A$2:$C$1000,3,false),""Farming""),""Yes"","""")"),"")</f>
        <v/>
      </c>
      <c r="P497" s="19" t="str">
        <f>IFERROR(__xludf.DUMMYFUNCTION("if(REGEXMATCH(vlookup(B497,'Kings Ratings'!$A$2:$C$1000,3,false),""Cooking""),""Yes"","""")"),"")</f>
        <v/>
      </c>
      <c r="Q497" s="19" t="str">
        <f>IFERROR(__xludf.DUMMYFUNCTION("if(REGEXMATCH(vlookup(B497,'Kings Ratings'!$A$2:$C$1000,3,false),""Event""),""Yes"","""")"),"")</f>
        <v/>
      </c>
    </row>
    <row r="498">
      <c r="A498" s="16">
        <v>1319.0</v>
      </c>
      <c r="B498" s="14" t="s">
        <v>62</v>
      </c>
      <c r="D498" s="16">
        <v>0.0</v>
      </c>
      <c r="E498" s="16">
        <v>0.0</v>
      </c>
      <c r="F498" s="16">
        <v>0.0</v>
      </c>
      <c r="G498" s="19">
        <f>VLOOKUP(B498,'Kings Ratings'!$A$2:$B$1000,2,false)</f>
        <v>11</v>
      </c>
      <c r="H498" s="13">
        <f t="shared" si="25"/>
        <v>13</v>
      </c>
      <c r="I498" s="7" t="str">
        <f>vlookup(A498,'202405 MM (Do Not Delete)'!$A$1:$G$1000,7,false)</f>
        <v/>
      </c>
      <c r="J498" s="22">
        <f t="shared" si="3"/>
        <v>0</v>
      </c>
      <c r="L498" s="19" t="str">
        <f>IFERROR(__xludf.DUMMYFUNCTION("if(REGEXMATCH(vlookup(B498,'Kings Ratings'!$A$2:$C$1000,3,false),""Fishing""),""Yes"","""")"),"")</f>
        <v/>
      </c>
      <c r="M498" s="19" t="str">
        <f>IFERROR(__xludf.DUMMYFUNCTION("if(REGEXMATCH(vlookup(B498,'Kings Ratings'!$A$2:$C$1000,3,false),""Crafting""),""Yes"","""")"),"Yes")</f>
        <v>Yes</v>
      </c>
      <c r="N498" s="19" t="str">
        <f>IFERROR(__xludf.DUMMYFUNCTION("if(REGEXMATCH(vlookup(B498,'Kings Ratings'!$A$2:$C$1000,3,false),""Exploring""),""Yes"","""")"),"")</f>
        <v/>
      </c>
      <c r="O498" s="19" t="str">
        <f>IFERROR(__xludf.DUMMYFUNCTION("if(REGEXMATCH(vlookup(B498,'Kings Ratings'!$A$2:$C$1000,3,false),""Farming""),""Yes"","""")"),"")</f>
        <v/>
      </c>
      <c r="P498" s="19" t="str">
        <f>IFERROR(__xludf.DUMMYFUNCTION("if(REGEXMATCH(vlookup(B498,'Kings Ratings'!$A$2:$C$1000,3,false),""Cooking""),""Yes"","""")"),"")</f>
        <v/>
      </c>
      <c r="Q498" s="19" t="str">
        <f>IFERROR(__xludf.DUMMYFUNCTION("if(REGEXMATCH(vlookup(B498,'Kings Ratings'!$A$2:$C$1000,3,false),""Event""),""Yes"","""")"),"")</f>
        <v/>
      </c>
    </row>
    <row r="499">
      <c r="A499" s="6"/>
      <c r="B499" s="19"/>
      <c r="D499" s="34"/>
      <c r="E499" s="34"/>
      <c r="F499" s="34"/>
      <c r="G499" s="19"/>
      <c r="H499" s="6"/>
      <c r="I499" s="19"/>
    </row>
    <row r="500">
      <c r="A500" s="6"/>
      <c r="B500" s="19"/>
      <c r="D500" s="34"/>
      <c r="E500" s="34"/>
      <c r="F500" s="34"/>
      <c r="G500" s="19"/>
      <c r="H500" s="6"/>
      <c r="I500" s="19"/>
    </row>
    <row r="501">
      <c r="A501" s="6"/>
      <c r="B501" s="19"/>
      <c r="D501" s="34"/>
      <c r="E501" s="34"/>
      <c r="F501" s="34"/>
      <c r="G501" s="19"/>
      <c r="H501" s="6"/>
      <c r="I501" s="19"/>
    </row>
    <row r="502">
      <c r="A502" s="6"/>
      <c r="B502" s="19"/>
      <c r="D502" s="34"/>
      <c r="E502" s="34"/>
      <c r="F502" s="34"/>
      <c r="G502" s="19"/>
      <c r="H502" s="6"/>
      <c r="I502" s="19"/>
    </row>
    <row r="503">
      <c r="A503" s="6"/>
      <c r="B503" s="19"/>
      <c r="D503" s="34"/>
      <c r="E503" s="34"/>
      <c r="F503" s="34"/>
      <c r="G503" s="19"/>
      <c r="H503" s="6"/>
      <c r="I503" s="19"/>
    </row>
    <row r="504">
      <c r="A504" s="6"/>
      <c r="B504" s="19"/>
      <c r="D504" s="34"/>
      <c r="E504" s="34"/>
      <c r="F504" s="34"/>
      <c r="G504" s="19"/>
      <c r="H504" s="6"/>
      <c r="I504" s="19"/>
    </row>
    <row r="505">
      <c r="A505" s="6"/>
      <c r="B505" s="19"/>
      <c r="D505" s="34"/>
      <c r="E505" s="34"/>
      <c r="F505" s="34"/>
      <c r="G505" s="19"/>
      <c r="H505" s="6"/>
      <c r="I505" s="19"/>
    </row>
    <row r="506">
      <c r="A506" s="6"/>
      <c r="B506" s="19"/>
      <c r="D506" s="34"/>
      <c r="E506" s="34"/>
      <c r="F506" s="34"/>
      <c r="G506" s="19"/>
      <c r="H506" s="6"/>
      <c r="I506" s="19"/>
    </row>
    <row r="507">
      <c r="A507" s="6"/>
      <c r="B507" s="19"/>
      <c r="D507" s="34"/>
      <c r="E507" s="34"/>
      <c r="F507" s="34"/>
      <c r="G507" s="19"/>
      <c r="H507" s="6"/>
      <c r="I507" s="19"/>
    </row>
    <row r="508">
      <c r="A508" s="6"/>
      <c r="B508" s="19"/>
      <c r="D508" s="34"/>
      <c r="E508" s="34"/>
      <c r="F508" s="34"/>
      <c r="G508" s="19"/>
      <c r="H508" s="6"/>
      <c r="I508" s="19"/>
    </row>
    <row r="509">
      <c r="A509" s="6"/>
      <c r="B509" s="19"/>
      <c r="D509" s="34"/>
      <c r="E509" s="34"/>
      <c r="F509" s="34"/>
      <c r="G509" s="19"/>
      <c r="H509" s="6"/>
      <c r="I509" s="19"/>
    </row>
    <row r="510">
      <c r="A510" s="6"/>
      <c r="B510" s="19"/>
      <c r="D510" s="34"/>
      <c r="E510" s="34"/>
      <c r="F510" s="34"/>
      <c r="G510" s="19"/>
      <c r="H510" s="6"/>
      <c r="I510" s="19"/>
    </row>
    <row r="511">
      <c r="A511" s="6"/>
      <c r="B511" s="19"/>
      <c r="D511" s="34"/>
      <c r="E511" s="34"/>
      <c r="F511" s="34"/>
      <c r="G511" s="19"/>
      <c r="H511" s="6"/>
      <c r="I511" s="19"/>
    </row>
    <row r="512">
      <c r="A512" s="6"/>
      <c r="B512" s="19"/>
      <c r="D512" s="34"/>
      <c r="E512" s="34"/>
      <c r="F512" s="34"/>
      <c r="G512" s="19"/>
      <c r="H512" s="6"/>
      <c r="I512" s="19"/>
    </row>
    <row r="513">
      <c r="A513" s="6"/>
      <c r="B513" s="19"/>
      <c r="D513" s="34"/>
      <c r="E513" s="34"/>
      <c r="F513" s="34"/>
      <c r="G513" s="19"/>
      <c r="H513" s="6"/>
      <c r="I513" s="19"/>
    </row>
    <row r="514">
      <c r="A514" s="6"/>
      <c r="B514" s="19"/>
      <c r="D514" s="34"/>
      <c r="E514" s="34"/>
      <c r="F514" s="34"/>
      <c r="G514" s="19"/>
      <c r="H514" s="6"/>
      <c r="I514" s="19"/>
    </row>
    <row r="515">
      <c r="A515" s="6"/>
      <c r="B515" s="19"/>
      <c r="D515" s="34"/>
      <c r="E515" s="34"/>
      <c r="F515" s="34"/>
      <c r="G515" s="19"/>
      <c r="H515" s="6"/>
      <c r="I515" s="19"/>
    </row>
    <row r="516">
      <c r="A516" s="6"/>
      <c r="B516" s="19"/>
      <c r="D516" s="34"/>
      <c r="E516" s="34"/>
      <c r="F516" s="34"/>
      <c r="G516" s="19"/>
      <c r="H516" s="6"/>
      <c r="I516" s="19"/>
    </row>
    <row r="517">
      <c r="A517" s="6"/>
      <c r="B517" s="19"/>
      <c r="D517" s="34"/>
      <c r="E517" s="34"/>
      <c r="F517" s="34"/>
      <c r="G517" s="19"/>
      <c r="H517" s="6"/>
      <c r="I517" s="19"/>
    </row>
    <row r="518">
      <c r="A518" s="6"/>
      <c r="B518" s="19"/>
      <c r="D518" s="34"/>
      <c r="E518" s="34"/>
      <c r="F518" s="34"/>
      <c r="G518" s="19"/>
      <c r="H518" s="6"/>
      <c r="I518" s="19"/>
    </row>
    <row r="519">
      <c r="A519" s="6"/>
      <c r="B519" s="19"/>
      <c r="D519" s="34"/>
      <c r="E519" s="34"/>
      <c r="F519" s="34"/>
      <c r="G519" s="19"/>
      <c r="H519" s="6"/>
      <c r="I519" s="19"/>
    </row>
    <row r="520">
      <c r="A520" s="6"/>
      <c r="B520" s="19"/>
      <c r="D520" s="34"/>
      <c r="E520" s="34"/>
      <c r="F520" s="34"/>
      <c r="G520" s="19"/>
      <c r="H520" s="6"/>
      <c r="I520" s="19"/>
    </row>
    <row r="521">
      <c r="A521" s="6"/>
      <c r="B521" s="19"/>
      <c r="D521" s="34"/>
      <c r="E521" s="34"/>
      <c r="F521" s="34"/>
      <c r="G521" s="19"/>
      <c r="H521" s="6"/>
      <c r="I521" s="19"/>
    </row>
    <row r="522">
      <c r="A522" s="6"/>
      <c r="B522" s="19"/>
      <c r="D522" s="34"/>
      <c r="E522" s="34"/>
      <c r="F522" s="34"/>
      <c r="G522" s="19"/>
      <c r="H522" s="6"/>
      <c r="I522" s="19"/>
    </row>
    <row r="523">
      <c r="A523" s="6"/>
      <c r="B523" s="19"/>
      <c r="D523" s="34"/>
      <c r="E523" s="34"/>
      <c r="F523" s="34"/>
      <c r="G523" s="19"/>
      <c r="H523" s="6"/>
      <c r="I523" s="19"/>
    </row>
    <row r="524">
      <c r="A524" s="6"/>
      <c r="B524" s="19"/>
      <c r="D524" s="34"/>
      <c r="E524" s="34"/>
      <c r="F524" s="34"/>
      <c r="G524" s="19"/>
      <c r="H524" s="6"/>
      <c r="I524" s="19"/>
    </row>
    <row r="525">
      <c r="A525" s="6"/>
      <c r="B525" s="19"/>
      <c r="D525" s="34"/>
      <c r="E525" s="34"/>
      <c r="F525" s="34"/>
      <c r="G525" s="19"/>
      <c r="H525" s="6"/>
      <c r="I525" s="19"/>
    </row>
    <row r="526">
      <c r="A526" s="6"/>
      <c r="B526" s="19"/>
      <c r="D526" s="34"/>
      <c r="E526" s="34"/>
      <c r="F526" s="34"/>
      <c r="G526" s="19"/>
      <c r="H526" s="6"/>
      <c r="I526" s="19"/>
    </row>
    <row r="527">
      <c r="A527" s="6"/>
      <c r="B527" s="19"/>
      <c r="D527" s="34"/>
      <c r="E527" s="34"/>
      <c r="F527" s="34"/>
      <c r="G527" s="19"/>
      <c r="H527" s="6"/>
      <c r="I527" s="19"/>
    </row>
    <row r="528">
      <c r="A528" s="6"/>
      <c r="B528" s="19"/>
      <c r="D528" s="34"/>
      <c r="E528" s="34"/>
      <c r="F528" s="34"/>
      <c r="G528" s="19"/>
      <c r="H528" s="6"/>
      <c r="I528" s="19"/>
    </row>
    <row r="529">
      <c r="A529" s="6"/>
      <c r="B529" s="19"/>
      <c r="D529" s="34"/>
      <c r="E529" s="34"/>
      <c r="F529" s="34"/>
      <c r="G529" s="19"/>
      <c r="H529" s="6"/>
      <c r="I529" s="19"/>
    </row>
    <row r="530">
      <c r="A530" s="6"/>
      <c r="B530" s="19"/>
      <c r="D530" s="34"/>
      <c r="E530" s="34"/>
      <c r="F530" s="34"/>
      <c r="G530" s="19"/>
      <c r="H530" s="6"/>
      <c r="I530" s="19"/>
    </row>
    <row r="531">
      <c r="A531" s="6"/>
      <c r="B531" s="19"/>
      <c r="D531" s="34"/>
      <c r="E531" s="34"/>
      <c r="F531" s="34"/>
      <c r="G531" s="19"/>
      <c r="H531" s="6"/>
      <c r="I531" s="19"/>
    </row>
    <row r="532">
      <c r="A532" s="6"/>
      <c r="B532" s="19"/>
      <c r="D532" s="34"/>
      <c r="E532" s="34"/>
      <c r="F532" s="34"/>
      <c r="G532" s="19"/>
      <c r="H532" s="6"/>
      <c r="I532" s="19"/>
    </row>
    <row r="533">
      <c r="A533" s="6"/>
      <c r="B533" s="19"/>
      <c r="D533" s="34"/>
      <c r="E533" s="34"/>
      <c r="F533" s="34"/>
      <c r="G533" s="19"/>
      <c r="H533" s="6"/>
      <c r="I533" s="19"/>
    </row>
    <row r="534">
      <c r="A534" s="6"/>
      <c r="B534" s="19"/>
      <c r="D534" s="34"/>
      <c r="E534" s="34"/>
      <c r="F534" s="34"/>
      <c r="G534" s="19"/>
      <c r="H534" s="6"/>
      <c r="I534" s="19"/>
    </row>
    <row r="535">
      <c r="A535" s="6"/>
      <c r="B535" s="19"/>
      <c r="D535" s="34"/>
      <c r="E535" s="34"/>
      <c r="F535" s="34"/>
      <c r="G535" s="19"/>
      <c r="H535" s="6"/>
      <c r="I535" s="19"/>
    </row>
    <row r="536">
      <c r="A536" s="6"/>
      <c r="B536" s="19"/>
      <c r="D536" s="34"/>
      <c r="E536" s="34"/>
      <c r="F536" s="34"/>
      <c r="G536" s="19"/>
      <c r="H536" s="6"/>
      <c r="I536" s="19"/>
    </row>
    <row r="537">
      <c r="A537" s="6"/>
      <c r="B537" s="19"/>
      <c r="D537" s="34"/>
      <c r="E537" s="34"/>
      <c r="F537" s="34"/>
      <c r="G537" s="19"/>
      <c r="H537" s="6"/>
      <c r="I537" s="19"/>
    </row>
    <row r="538">
      <c r="A538" s="6"/>
      <c r="B538" s="19"/>
      <c r="D538" s="34"/>
      <c r="E538" s="34"/>
      <c r="F538" s="34"/>
      <c r="G538" s="19"/>
      <c r="H538" s="6"/>
      <c r="I538" s="19"/>
    </row>
    <row r="539">
      <c r="A539" s="6"/>
      <c r="B539" s="19"/>
      <c r="D539" s="34"/>
      <c r="E539" s="34"/>
      <c r="F539" s="34"/>
      <c r="G539" s="19"/>
      <c r="H539" s="6"/>
      <c r="I539" s="19"/>
    </row>
    <row r="540">
      <c r="A540" s="6"/>
      <c r="B540" s="19"/>
      <c r="D540" s="34"/>
      <c r="E540" s="34"/>
      <c r="F540" s="34"/>
      <c r="G540" s="19"/>
      <c r="H540" s="6"/>
      <c r="I540" s="19"/>
    </row>
    <row r="541">
      <c r="A541" s="6"/>
      <c r="B541" s="19"/>
      <c r="D541" s="34"/>
      <c r="E541" s="34"/>
      <c r="F541" s="34"/>
      <c r="G541" s="19"/>
      <c r="H541" s="6"/>
      <c r="I541" s="19"/>
    </row>
    <row r="542">
      <c r="A542" s="6"/>
      <c r="B542" s="19"/>
      <c r="D542" s="34"/>
      <c r="E542" s="34"/>
      <c r="F542" s="34"/>
      <c r="G542" s="19"/>
      <c r="H542" s="6"/>
      <c r="I542" s="19"/>
    </row>
    <row r="543">
      <c r="A543" s="6"/>
      <c r="B543" s="19"/>
      <c r="D543" s="34"/>
      <c r="E543" s="34"/>
      <c r="F543" s="34"/>
      <c r="G543" s="19"/>
      <c r="H543" s="6"/>
      <c r="I543" s="19"/>
    </row>
    <row r="544">
      <c r="A544" s="6"/>
      <c r="B544" s="19"/>
      <c r="D544" s="34"/>
      <c r="E544" s="34"/>
      <c r="F544" s="34"/>
      <c r="G544" s="19"/>
      <c r="H544" s="6"/>
      <c r="I544" s="19"/>
    </row>
    <row r="545">
      <c r="A545" s="6"/>
      <c r="B545" s="19"/>
      <c r="D545" s="34"/>
      <c r="E545" s="34"/>
      <c r="F545" s="34"/>
      <c r="G545" s="19"/>
      <c r="H545" s="6"/>
      <c r="I545" s="19"/>
    </row>
    <row r="546">
      <c r="A546" s="6"/>
      <c r="B546" s="19"/>
      <c r="D546" s="34"/>
      <c r="E546" s="34"/>
      <c r="F546" s="34"/>
      <c r="G546" s="19"/>
      <c r="H546" s="6"/>
      <c r="I546" s="19"/>
    </row>
    <row r="547">
      <c r="A547" s="6"/>
      <c r="B547" s="19"/>
      <c r="D547" s="34"/>
      <c r="E547" s="34"/>
      <c r="F547" s="34"/>
      <c r="G547" s="19"/>
      <c r="H547" s="6"/>
      <c r="I547" s="19"/>
    </row>
    <row r="548">
      <c r="A548" s="6"/>
      <c r="B548" s="19"/>
      <c r="D548" s="34"/>
      <c r="E548" s="34"/>
      <c r="F548" s="34"/>
      <c r="G548" s="19"/>
      <c r="H548" s="6"/>
      <c r="I548" s="19"/>
    </row>
    <row r="549">
      <c r="A549" s="6"/>
      <c r="B549" s="19"/>
      <c r="D549" s="34"/>
      <c r="E549" s="34"/>
      <c r="F549" s="34"/>
      <c r="G549" s="19"/>
      <c r="H549" s="6"/>
      <c r="I549" s="19"/>
    </row>
    <row r="550">
      <c r="A550" s="6"/>
      <c r="B550" s="19"/>
      <c r="D550" s="34"/>
      <c r="E550" s="34"/>
      <c r="F550" s="34"/>
      <c r="G550" s="19"/>
      <c r="H550" s="6"/>
      <c r="I550" s="19"/>
    </row>
    <row r="551">
      <c r="A551" s="6"/>
      <c r="B551" s="19"/>
      <c r="D551" s="34"/>
      <c r="E551" s="34"/>
      <c r="F551" s="34"/>
      <c r="G551" s="19"/>
      <c r="H551" s="6"/>
      <c r="I551" s="19"/>
    </row>
    <row r="552">
      <c r="A552" s="6"/>
      <c r="B552" s="19"/>
      <c r="D552" s="34"/>
      <c r="E552" s="34"/>
      <c r="F552" s="34"/>
      <c r="G552" s="19"/>
      <c r="H552" s="6"/>
      <c r="I552" s="19"/>
    </row>
    <row r="553">
      <c r="A553" s="6"/>
      <c r="B553" s="19"/>
      <c r="D553" s="34"/>
      <c r="E553" s="34"/>
      <c r="F553" s="34"/>
      <c r="G553" s="19"/>
      <c r="H553" s="6"/>
      <c r="I553" s="19"/>
    </row>
    <row r="554">
      <c r="A554" s="6"/>
      <c r="B554" s="19"/>
      <c r="D554" s="34"/>
      <c r="E554" s="34"/>
      <c r="F554" s="34"/>
      <c r="G554" s="19"/>
      <c r="H554" s="6"/>
      <c r="I554" s="19"/>
    </row>
    <row r="555">
      <c r="A555" s="6"/>
      <c r="B555" s="19"/>
      <c r="D555" s="34"/>
      <c r="E555" s="34"/>
      <c r="F555" s="34"/>
      <c r="G555" s="19"/>
      <c r="H555" s="6"/>
      <c r="I555" s="19"/>
    </row>
    <row r="556">
      <c r="A556" s="6"/>
      <c r="B556" s="19"/>
      <c r="D556" s="34"/>
      <c r="E556" s="34"/>
      <c r="F556" s="34"/>
      <c r="G556" s="19"/>
      <c r="H556" s="6"/>
      <c r="I556" s="19"/>
    </row>
    <row r="557">
      <c r="A557" s="6"/>
      <c r="B557" s="19"/>
      <c r="D557" s="34"/>
      <c r="E557" s="34"/>
      <c r="F557" s="34"/>
      <c r="G557" s="19"/>
      <c r="H557" s="6"/>
      <c r="I557" s="19"/>
    </row>
    <row r="558">
      <c r="A558" s="6"/>
      <c r="B558" s="19"/>
      <c r="D558" s="34"/>
      <c r="E558" s="34"/>
      <c r="F558" s="34"/>
      <c r="G558" s="19"/>
      <c r="H558" s="6"/>
      <c r="I558" s="19"/>
    </row>
    <row r="559">
      <c r="A559" s="6"/>
      <c r="B559" s="19"/>
      <c r="D559" s="34"/>
      <c r="E559" s="34"/>
      <c r="F559" s="34"/>
      <c r="G559" s="19"/>
      <c r="H559" s="6"/>
      <c r="I559" s="19"/>
    </row>
    <row r="560">
      <c r="A560" s="6"/>
      <c r="B560" s="19"/>
      <c r="D560" s="34"/>
      <c r="E560" s="34"/>
      <c r="F560" s="34"/>
      <c r="G560" s="19"/>
      <c r="H560" s="6"/>
      <c r="I560" s="19"/>
    </row>
    <row r="561">
      <c r="A561" s="6"/>
      <c r="B561" s="19"/>
      <c r="D561" s="34"/>
      <c r="E561" s="34"/>
      <c r="F561" s="34"/>
      <c r="G561" s="19"/>
      <c r="H561" s="6"/>
      <c r="I561" s="19"/>
    </row>
    <row r="562">
      <c r="A562" s="6"/>
      <c r="B562" s="19"/>
      <c r="D562" s="34"/>
      <c r="E562" s="34"/>
      <c r="F562" s="34"/>
      <c r="G562" s="19"/>
      <c r="H562" s="6"/>
      <c r="I562" s="19"/>
    </row>
    <row r="563">
      <c r="A563" s="6"/>
      <c r="B563" s="19"/>
      <c r="D563" s="34"/>
      <c r="E563" s="34"/>
      <c r="F563" s="34"/>
      <c r="G563" s="19"/>
      <c r="H563" s="6"/>
      <c r="I563" s="19"/>
    </row>
    <row r="564">
      <c r="A564" s="6"/>
      <c r="B564" s="19"/>
      <c r="D564" s="34"/>
      <c r="E564" s="34"/>
      <c r="F564" s="34"/>
      <c r="G564" s="19"/>
      <c r="H564" s="6"/>
      <c r="I564" s="19"/>
    </row>
    <row r="565">
      <c r="A565" s="6"/>
      <c r="B565" s="19"/>
      <c r="D565" s="34"/>
      <c r="E565" s="34"/>
      <c r="F565" s="34"/>
      <c r="G565" s="19"/>
      <c r="H565" s="6"/>
      <c r="I565" s="19"/>
    </row>
    <row r="566">
      <c r="A566" s="6"/>
      <c r="B566" s="19"/>
      <c r="D566" s="34"/>
      <c r="E566" s="34"/>
      <c r="F566" s="34"/>
      <c r="G566" s="19"/>
      <c r="H566" s="6"/>
      <c r="I566" s="19"/>
    </row>
    <row r="567">
      <c r="A567" s="6"/>
      <c r="B567" s="19"/>
      <c r="D567" s="34"/>
      <c r="E567" s="34"/>
      <c r="F567" s="34"/>
      <c r="G567" s="19"/>
      <c r="H567" s="6"/>
      <c r="I567" s="19"/>
    </row>
    <row r="568">
      <c r="A568" s="6"/>
      <c r="B568" s="19"/>
      <c r="D568" s="34"/>
      <c r="E568" s="34"/>
      <c r="F568" s="34"/>
      <c r="G568" s="19"/>
      <c r="H568" s="6"/>
      <c r="I568" s="19"/>
    </row>
    <row r="569">
      <c r="A569" s="6"/>
      <c r="B569" s="19"/>
      <c r="D569" s="34"/>
      <c r="E569" s="34"/>
      <c r="F569" s="34"/>
      <c r="G569" s="19"/>
      <c r="H569" s="6"/>
      <c r="I569" s="19"/>
    </row>
    <row r="570">
      <c r="A570" s="6"/>
      <c r="B570" s="19"/>
      <c r="D570" s="34"/>
      <c r="E570" s="34"/>
      <c r="F570" s="34"/>
      <c r="G570" s="19"/>
      <c r="H570" s="6"/>
      <c r="I570" s="19"/>
    </row>
    <row r="571">
      <c r="A571" s="6"/>
      <c r="B571" s="19"/>
      <c r="D571" s="34"/>
      <c r="E571" s="34"/>
      <c r="F571" s="34"/>
      <c r="G571" s="19"/>
      <c r="H571" s="6"/>
      <c r="I571" s="19"/>
    </row>
    <row r="572">
      <c r="A572" s="6"/>
      <c r="B572" s="19"/>
      <c r="D572" s="34"/>
      <c r="E572" s="34"/>
      <c r="F572" s="34"/>
      <c r="G572" s="19"/>
      <c r="H572" s="6"/>
      <c r="I572" s="19"/>
    </row>
    <row r="573">
      <c r="A573" s="6"/>
      <c r="B573" s="19"/>
      <c r="D573" s="34"/>
      <c r="E573" s="34"/>
      <c r="F573" s="34"/>
      <c r="G573" s="19"/>
      <c r="H573" s="6"/>
      <c r="I573" s="19"/>
    </row>
    <row r="574">
      <c r="A574" s="6"/>
      <c r="B574" s="19"/>
      <c r="D574" s="34"/>
      <c r="E574" s="34"/>
      <c r="F574" s="34"/>
      <c r="G574" s="19"/>
      <c r="H574" s="6"/>
      <c r="I574" s="19"/>
    </row>
    <row r="575">
      <c r="A575" s="6"/>
      <c r="B575" s="19"/>
      <c r="D575" s="34"/>
      <c r="E575" s="34"/>
      <c r="F575" s="34"/>
      <c r="G575" s="19"/>
      <c r="H575" s="6"/>
      <c r="I575" s="19"/>
    </row>
    <row r="576">
      <c r="A576" s="6"/>
      <c r="B576" s="19"/>
      <c r="D576" s="34"/>
      <c r="E576" s="34"/>
      <c r="F576" s="34"/>
      <c r="G576" s="19"/>
      <c r="H576" s="6"/>
      <c r="I576" s="19"/>
    </row>
    <row r="577">
      <c r="A577" s="6"/>
      <c r="B577" s="19"/>
      <c r="D577" s="34"/>
      <c r="E577" s="34"/>
      <c r="F577" s="34"/>
      <c r="G577" s="19"/>
      <c r="H577" s="6"/>
      <c r="I577" s="19"/>
    </row>
    <row r="578">
      <c r="A578" s="6"/>
      <c r="B578" s="19"/>
      <c r="D578" s="34"/>
      <c r="E578" s="34"/>
      <c r="F578" s="34"/>
      <c r="G578" s="19"/>
      <c r="H578" s="6"/>
      <c r="I578" s="19"/>
    </row>
    <row r="579">
      <c r="A579" s="6"/>
      <c r="B579" s="19"/>
      <c r="D579" s="34"/>
      <c r="E579" s="34"/>
      <c r="F579" s="34"/>
      <c r="G579" s="19"/>
      <c r="H579" s="6"/>
      <c r="I579" s="19"/>
    </row>
    <row r="580">
      <c r="A580" s="6"/>
      <c r="B580" s="19"/>
      <c r="D580" s="34"/>
      <c r="E580" s="34"/>
      <c r="F580" s="34"/>
      <c r="G580" s="19"/>
      <c r="H580" s="6"/>
      <c r="I580" s="19"/>
    </row>
    <row r="581">
      <c r="A581" s="6"/>
      <c r="B581" s="19"/>
      <c r="D581" s="34"/>
      <c r="E581" s="34"/>
      <c r="F581" s="34"/>
      <c r="G581" s="19"/>
      <c r="H581" s="6"/>
      <c r="I581" s="19"/>
    </row>
    <row r="582">
      <c r="A582" s="6"/>
      <c r="B582" s="19"/>
      <c r="D582" s="34"/>
      <c r="E582" s="34"/>
      <c r="F582" s="34"/>
      <c r="G582" s="19"/>
      <c r="H582" s="6"/>
      <c r="I582" s="19"/>
    </row>
    <row r="583">
      <c r="A583" s="6"/>
      <c r="B583" s="19"/>
      <c r="D583" s="34"/>
      <c r="E583" s="34"/>
      <c r="F583" s="34"/>
      <c r="G583" s="19"/>
      <c r="H583" s="6"/>
      <c r="I583" s="19"/>
    </row>
    <row r="584">
      <c r="A584" s="6"/>
      <c r="B584" s="19"/>
      <c r="D584" s="34"/>
      <c r="E584" s="34"/>
      <c r="F584" s="34"/>
      <c r="G584" s="19"/>
      <c r="H584" s="6"/>
      <c r="I584" s="19"/>
    </row>
    <row r="585">
      <c r="A585" s="6"/>
      <c r="B585" s="19"/>
      <c r="D585" s="34"/>
      <c r="E585" s="34"/>
      <c r="F585" s="34"/>
      <c r="G585" s="19"/>
      <c r="H585" s="6"/>
      <c r="I585" s="19"/>
    </row>
    <row r="586">
      <c r="A586" s="6"/>
      <c r="B586" s="19"/>
      <c r="D586" s="34"/>
      <c r="E586" s="34"/>
      <c r="F586" s="34"/>
      <c r="G586" s="19"/>
      <c r="H586" s="6"/>
      <c r="I586" s="19"/>
    </row>
    <row r="587">
      <c r="A587" s="6"/>
      <c r="B587" s="19"/>
      <c r="D587" s="34"/>
      <c r="E587" s="34"/>
      <c r="F587" s="34"/>
      <c r="G587" s="19"/>
      <c r="H587" s="6"/>
      <c r="I587" s="19"/>
    </row>
    <row r="588">
      <c r="A588" s="6"/>
      <c r="B588" s="19"/>
      <c r="D588" s="34"/>
      <c r="E588" s="34"/>
      <c r="F588" s="34"/>
      <c r="G588" s="19"/>
      <c r="H588" s="6"/>
      <c r="I588" s="19"/>
    </row>
    <row r="589">
      <c r="A589" s="6"/>
      <c r="B589" s="19"/>
      <c r="D589" s="34"/>
      <c r="E589" s="34"/>
      <c r="F589" s="34"/>
      <c r="G589" s="19"/>
      <c r="H589" s="6"/>
      <c r="I589" s="19"/>
    </row>
    <row r="590">
      <c r="A590" s="6"/>
      <c r="B590" s="19"/>
      <c r="D590" s="34"/>
      <c r="E590" s="34"/>
      <c r="F590" s="34"/>
      <c r="G590" s="19"/>
      <c r="H590" s="6"/>
      <c r="I590" s="19"/>
    </row>
    <row r="591">
      <c r="A591" s="6"/>
      <c r="B591" s="19"/>
      <c r="D591" s="34"/>
      <c r="E591" s="34"/>
      <c r="F591" s="34"/>
      <c r="G591" s="19"/>
      <c r="H591" s="6"/>
      <c r="I591" s="19"/>
    </row>
    <row r="592">
      <c r="A592" s="6"/>
      <c r="B592" s="19"/>
      <c r="D592" s="34"/>
      <c r="E592" s="34"/>
      <c r="F592" s="34"/>
      <c r="G592" s="19"/>
      <c r="H592" s="6"/>
      <c r="I592" s="19"/>
    </row>
    <row r="593">
      <c r="A593" s="6"/>
      <c r="B593" s="19"/>
      <c r="D593" s="34"/>
      <c r="E593" s="34"/>
      <c r="F593" s="34"/>
      <c r="G593" s="19"/>
      <c r="H593" s="6"/>
      <c r="I593" s="19"/>
    </row>
    <row r="594">
      <c r="A594" s="6"/>
      <c r="B594" s="19"/>
      <c r="D594" s="34"/>
      <c r="E594" s="34"/>
      <c r="F594" s="34"/>
      <c r="G594" s="19"/>
      <c r="H594" s="6"/>
      <c r="I594" s="19"/>
    </row>
    <row r="595">
      <c r="A595" s="6"/>
      <c r="B595" s="19"/>
      <c r="D595" s="34"/>
      <c r="E595" s="34"/>
      <c r="F595" s="34"/>
      <c r="G595" s="19"/>
      <c r="H595" s="6"/>
      <c r="I595" s="19"/>
    </row>
    <row r="596">
      <c r="A596" s="6"/>
      <c r="B596" s="19"/>
      <c r="D596" s="34"/>
      <c r="E596" s="34"/>
      <c r="F596" s="34"/>
      <c r="G596" s="19"/>
      <c r="H596" s="6"/>
      <c r="I596" s="19"/>
    </row>
    <row r="597">
      <c r="A597" s="6"/>
      <c r="B597" s="19"/>
      <c r="D597" s="34"/>
      <c r="E597" s="34"/>
      <c r="F597" s="34"/>
      <c r="G597" s="19"/>
      <c r="H597" s="6"/>
      <c r="I597" s="19"/>
    </row>
    <row r="598">
      <c r="A598" s="6"/>
      <c r="B598" s="19"/>
      <c r="D598" s="34"/>
      <c r="E598" s="34"/>
      <c r="F598" s="34"/>
      <c r="G598" s="19"/>
      <c r="H598" s="6"/>
      <c r="I598" s="19"/>
    </row>
    <row r="599">
      <c r="A599" s="6"/>
      <c r="B599" s="19"/>
      <c r="D599" s="34"/>
      <c r="E599" s="34"/>
      <c r="F599" s="34"/>
      <c r="G599" s="19"/>
      <c r="H599" s="6"/>
      <c r="I599" s="19"/>
    </row>
    <row r="600">
      <c r="A600" s="6"/>
      <c r="B600" s="19"/>
      <c r="D600" s="34"/>
      <c r="E600" s="34"/>
      <c r="F600" s="34"/>
      <c r="G600" s="19"/>
      <c r="H600" s="6"/>
      <c r="I600" s="19"/>
    </row>
    <row r="601">
      <c r="A601" s="6"/>
      <c r="B601" s="19"/>
      <c r="D601" s="34"/>
      <c r="E601" s="34"/>
      <c r="F601" s="34"/>
      <c r="G601" s="19"/>
      <c r="H601" s="6"/>
      <c r="I601" s="19"/>
    </row>
    <row r="602">
      <c r="A602" s="6"/>
      <c r="B602" s="19"/>
      <c r="D602" s="34"/>
      <c r="E602" s="34"/>
      <c r="F602" s="34"/>
      <c r="G602" s="19"/>
      <c r="H602" s="6"/>
      <c r="I602" s="19"/>
    </row>
    <row r="603">
      <c r="A603" s="6"/>
      <c r="B603" s="19"/>
      <c r="D603" s="34"/>
      <c r="E603" s="34"/>
      <c r="F603" s="34"/>
      <c r="G603" s="19"/>
      <c r="H603" s="6"/>
      <c r="I603" s="19"/>
    </row>
    <row r="604">
      <c r="A604" s="6"/>
      <c r="B604" s="19"/>
      <c r="D604" s="34"/>
      <c r="E604" s="34"/>
      <c r="F604" s="34"/>
      <c r="G604" s="19"/>
      <c r="H604" s="6"/>
      <c r="I604" s="19"/>
    </row>
    <row r="605">
      <c r="A605" s="6"/>
      <c r="B605" s="19"/>
      <c r="D605" s="34"/>
      <c r="E605" s="34"/>
      <c r="F605" s="34"/>
      <c r="G605" s="19"/>
      <c r="H605" s="6"/>
      <c r="I605" s="19"/>
    </row>
    <row r="606">
      <c r="A606" s="6"/>
      <c r="B606" s="19"/>
      <c r="D606" s="34"/>
      <c r="E606" s="34"/>
      <c r="F606" s="34"/>
      <c r="G606" s="19"/>
      <c r="H606" s="6"/>
      <c r="I606" s="19"/>
    </row>
    <row r="607">
      <c r="A607" s="6"/>
      <c r="B607" s="19"/>
      <c r="D607" s="34"/>
      <c r="E607" s="34"/>
      <c r="F607" s="34"/>
      <c r="G607" s="19"/>
      <c r="H607" s="6"/>
      <c r="I607" s="19"/>
    </row>
    <row r="608">
      <c r="A608" s="6"/>
      <c r="B608" s="19"/>
      <c r="D608" s="34"/>
      <c r="E608" s="34"/>
      <c r="F608" s="34"/>
      <c r="G608" s="19"/>
      <c r="H608" s="6"/>
      <c r="I608" s="19"/>
    </row>
    <row r="609">
      <c r="A609" s="6"/>
      <c r="B609" s="19"/>
      <c r="D609" s="34"/>
      <c r="E609" s="34"/>
      <c r="F609" s="34"/>
      <c r="G609" s="19"/>
      <c r="H609" s="6"/>
      <c r="I609" s="19"/>
    </row>
    <row r="610">
      <c r="A610" s="6"/>
      <c r="B610" s="19"/>
      <c r="D610" s="34"/>
      <c r="E610" s="34"/>
      <c r="F610" s="34"/>
      <c r="G610" s="19"/>
      <c r="H610" s="6"/>
      <c r="I610" s="19"/>
    </row>
    <row r="611">
      <c r="A611" s="6"/>
      <c r="B611" s="19"/>
      <c r="D611" s="34"/>
      <c r="E611" s="34"/>
      <c r="F611" s="34"/>
      <c r="G611" s="19"/>
      <c r="H611" s="6"/>
      <c r="I611" s="19"/>
    </row>
    <row r="612">
      <c r="A612" s="6"/>
      <c r="B612" s="19"/>
      <c r="D612" s="34"/>
      <c r="E612" s="34"/>
      <c r="F612" s="34"/>
      <c r="G612" s="19"/>
      <c r="H612" s="6"/>
      <c r="I612" s="19"/>
    </row>
    <row r="613">
      <c r="A613" s="6"/>
      <c r="B613" s="19"/>
      <c r="D613" s="34"/>
      <c r="E613" s="34"/>
      <c r="F613" s="34"/>
      <c r="G613" s="19"/>
      <c r="H613" s="6"/>
      <c r="I613" s="19"/>
    </row>
    <row r="614">
      <c r="A614" s="6"/>
      <c r="B614" s="19"/>
      <c r="D614" s="34"/>
      <c r="E614" s="34"/>
      <c r="F614" s="34"/>
      <c r="G614" s="19"/>
      <c r="H614" s="6"/>
      <c r="I614" s="19"/>
    </row>
    <row r="615">
      <c r="A615" s="6"/>
      <c r="B615" s="19"/>
      <c r="D615" s="34"/>
      <c r="E615" s="34"/>
      <c r="F615" s="34"/>
      <c r="G615" s="19"/>
      <c r="H615" s="6"/>
      <c r="I615" s="19"/>
    </row>
    <row r="616">
      <c r="A616" s="6"/>
      <c r="B616" s="19"/>
      <c r="D616" s="34"/>
      <c r="E616" s="34"/>
      <c r="F616" s="34"/>
      <c r="G616" s="19"/>
      <c r="H616" s="6"/>
      <c r="I616" s="19"/>
    </row>
    <row r="617">
      <c r="A617" s="6"/>
      <c r="B617" s="19"/>
      <c r="D617" s="34"/>
      <c r="E617" s="34"/>
      <c r="F617" s="34"/>
      <c r="G617" s="19"/>
      <c r="H617" s="6"/>
      <c r="I617" s="19"/>
    </row>
    <row r="618">
      <c r="A618" s="6"/>
      <c r="B618" s="19"/>
      <c r="D618" s="34"/>
      <c r="E618" s="34"/>
      <c r="F618" s="34"/>
      <c r="G618" s="19"/>
      <c r="H618" s="6"/>
      <c r="I618" s="19"/>
    </row>
    <row r="619">
      <c r="A619" s="6"/>
      <c r="B619" s="19"/>
      <c r="D619" s="34"/>
      <c r="E619" s="34"/>
      <c r="F619" s="34"/>
      <c r="G619" s="19"/>
      <c r="H619" s="6"/>
      <c r="I619" s="19"/>
    </row>
    <row r="620">
      <c r="A620" s="6"/>
      <c r="B620" s="19"/>
      <c r="D620" s="34"/>
      <c r="E620" s="34"/>
      <c r="F620" s="34"/>
      <c r="G620" s="19"/>
      <c r="H620" s="6"/>
      <c r="I620" s="19"/>
    </row>
    <row r="621">
      <c r="A621" s="6"/>
      <c r="B621" s="19"/>
      <c r="D621" s="34"/>
      <c r="E621" s="34"/>
      <c r="F621" s="34"/>
      <c r="G621" s="19"/>
      <c r="H621" s="6"/>
      <c r="I621" s="19"/>
    </row>
    <row r="622">
      <c r="A622" s="6"/>
      <c r="B622" s="19"/>
      <c r="D622" s="34"/>
      <c r="E622" s="34"/>
      <c r="F622" s="34"/>
      <c r="G622" s="19"/>
      <c r="H622" s="6"/>
      <c r="I622" s="19"/>
    </row>
    <row r="623">
      <c r="A623" s="6"/>
      <c r="B623" s="19"/>
      <c r="D623" s="34"/>
      <c r="E623" s="34"/>
      <c r="F623" s="34"/>
      <c r="G623" s="19"/>
      <c r="H623" s="6"/>
      <c r="I623" s="19"/>
    </row>
    <row r="624">
      <c r="A624" s="6"/>
      <c r="B624" s="19"/>
      <c r="D624" s="34"/>
      <c r="E624" s="34"/>
      <c r="F624" s="34"/>
      <c r="G624" s="19"/>
      <c r="H624" s="6"/>
      <c r="I624" s="19"/>
    </row>
    <row r="625">
      <c r="A625" s="6"/>
      <c r="B625" s="19"/>
      <c r="D625" s="34"/>
      <c r="E625" s="34"/>
      <c r="F625" s="34"/>
      <c r="G625" s="19"/>
      <c r="H625" s="6"/>
      <c r="I625" s="19"/>
    </row>
    <row r="626">
      <c r="A626" s="6"/>
      <c r="B626" s="19"/>
      <c r="D626" s="34"/>
      <c r="E626" s="34"/>
      <c r="F626" s="34"/>
      <c r="G626" s="19"/>
      <c r="H626" s="6"/>
      <c r="I626" s="19"/>
    </row>
    <row r="627">
      <c r="A627" s="6"/>
      <c r="B627" s="19"/>
      <c r="D627" s="34"/>
      <c r="E627" s="34"/>
      <c r="F627" s="34"/>
      <c r="G627" s="19"/>
      <c r="H627" s="6"/>
      <c r="I627" s="19"/>
    </row>
    <row r="628">
      <c r="A628" s="6"/>
      <c r="B628" s="19"/>
      <c r="D628" s="34"/>
      <c r="E628" s="34"/>
      <c r="F628" s="34"/>
      <c r="G628" s="19"/>
      <c r="H628" s="6"/>
      <c r="I628" s="19"/>
    </row>
    <row r="629">
      <c r="A629" s="6"/>
      <c r="B629" s="19"/>
      <c r="D629" s="34"/>
      <c r="E629" s="34"/>
      <c r="F629" s="34"/>
      <c r="G629" s="19"/>
      <c r="H629" s="6"/>
      <c r="I629" s="19"/>
    </row>
    <row r="630">
      <c r="A630" s="6"/>
      <c r="B630" s="19"/>
      <c r="D630" s="34"/>
      <c r="E630" s="34"/>
      <c r="F630" s="34"/>
      <c r="G630" s="19"/>
      <c r="H630" s="6"/>
      <c r="I630" s="19"/>
    </row>
    <row r="631">
      <c r="A631" s="6"/>
      <c r="B631" s="19"/>
      <c r="D631" s="34"/>
      <c r="E631" s="34"/>
      <c r="F631" s="34"/>
      <c r="G631" s="19"/>
      <c r="H631" s="6"/>
      <c r="I631" s="19"/>
    </row>
    <row r="632">
      <c r="A632" s="6"/>
      <c r="B632" s="19"/>
      <c r="D632" s="34"/>
      <c r="E632" s="34"/>
      <c r="F632" s="34"/>
      <c r="G632" s="19"/>
      <c r="H632" s="6"/>
      <c r="I632" s="19"/>
    </row>
    <row r="633">
      <c r="A633" s="6"/>
      <c r="B633" s="19"/>
      <c r="D633" s="34"/>
      <c r="E633" s="34"/>
      <c r="F633" s="34"/>
      <c r="G633" s="19"/>
      <c r="H633" s="6"/>
      <c r="I633" s="19"/>
    </row>
    <row r="634">
      <c r="A634" s="6"/>
      <c r="B634" s="19"/>
      <c r="D634" s="34"/>
      <c r="E634" s="34"/>
      <c r="F634" s="34"/>
      <c r="G634" s="19"/>
      <c r="H634" s="6"/>
      <c r="I634" s="19"/>
    </row>
    <row r="635">
      <c r="A635" s="6"/>
      <c r="B635" s="19"/>
      <c r="D635" s="34"/>
      <c r="E635" s="34"/>
      <c r="F635" s="34"/>
      <c r="G635" s="19"/>
      <c r="H635" s="6"/>
      <c r="I635" s="19"/>
    </row>
    <row r="636">
      <c r="A636" s="6"/>
      <c r="B636" s="19"/>
      <c r="D636" s="34"/>
      <c r="E636" s="34"/>
      <c r="F636" s="34"/>
      <c r="G636" s="19"/>
      <c r="H636" s="6"/>
      <c r="I636" s="19"/>
    </row>
    <row r="637">
      <c r="A637" s="6"/>
      <c r="B637" s="19"/>
      <c r="D637" s="34"/>
      <c r="E637" s="34"/>
      <c r="F637" s="34"/>
      <c r="G637" s="19"/>
      <c r="H637" s="6"/>
      <c r="I637" s="19"/>
    </row>
    <row r="638">
      <c r="A638" s="6"/>
      <c r="B638" s="19"/>
      <c r="D638" s="34"/>
      <c r="E638" s="34"/>
      <c r="F638" s="34"/>
      <c r="G638" s="19"/>
      <c r="H638" s="6"/>
      <c r="I638" s="19"/>
    </row>
    <row r="639">
      <c r="A639" s="6"/>
      <c r="B639" s="19"/>
      <c r="D639" s="34"/>
      <c r="E639" s="34"/>
      <c r="F639" s="34"/>
      <c r="G639" s="19"/>
      <c r="H639" s="6"/>
      <c r="I639" s="19"/>
    </row>
    <row r="640">
      <c r="A640" s="6"/>
      <c r="B640" s="19"/>
      <c r="D640" s="34"/>
      <c r="E640" s="34"/>
      <c r="F640" s="34"/>
      <c r="G640" s="19"/>
      <c r="H640" s="6"/>
      <c r="I640" s="19"/>
    </row>
    <row r="641">
      <c r="A641" s="6"/>
      <c r="B641" s="19"/>
      <c r="D641" s="34"/>
      <c r="E641" s="34"/>
      <c r="F641" s="34"/>
      <c r="G641" s="19"/>
      <c r="H641" s="6"/>
      <c r="I641" s="19"/>
    </row>
    <row r="642">
      <c r="A642" s="6"/>
      <c r="B642" s="19"/>
      <c r="D642" s="34"/>
      <c r="E642" s="34"/>
      <c r="F642" s="34"/>
      <c r="G642" s="19"/>
      <c r="H642" s="6"/>
      <c r="I642" s="19"/>
    </row>
    <row r="643">
      <c r="A643" s="6"/>
      <c r="B643" s="19"/>
      <c r="D643" s="34"/>
      <c r="E643" s="34"/>
      <c r="F643" s="34"/>
      <c r="G643" s="19"/>
      <c r="H643" s="6"/>
      <c r="I643" s="19"/>
    </row>
    <row r="644">
      <c r="A644" s="6"/>
      <c r="B644" s="19"/>
      <c r="D644" s="34"/>
      <c r="E644" s="34"/>
      <c r="F644" s="34"/>
      <c r="G644" s="19"/>
      <c r="H644" s="6"/>
      <c r="I644" s="19"/>
    </row>
    <row r="645">
      <c r="A645" s="6"/>
      <c r="B645" s="19"/>
      <c r="D645" s="34"/>
      <c r="E645" s="34"/>
      <c r="F645" s="34"/>
      <c r="G645" s="19"/>
      <c r="H645" s="6"/>
      <c r="I645" s="19"/>
    </row>
    <row r="646">
      <c r="A646" s="6"/>
      <c r="B646" s="19"/>
      <c r="D646" s="34"/>
      <c r="E646" s="34"/>
      <c r="F646" s="34"/>
      <c r="G646" s="19"/>
      <c r="H646" s="6"/>
      <c r="I646" s="19"/>
    </row>
    <row r="647">
      <c r="A647" s="6"/>
      <c r="B647" s="19"/>
      <c r="D647" s="34"/>
      <c r="E647" s="34"/>
      <c r="F647" s="34"/>
      <c r="G647" s="19"/>
      <c r="H647" s="6"/>
      <c r="I647" s="19"/>
    </row>
    <row r="648">
      <c r="A648" s="6"/>
      <c r="B648" s="19"/>
      <c r="D648" s="34"/>
      <c r="E648" s="34"/>
      <c r="F648" s="34"/>
      <c r="G648" s="19"/>
      <c r="H648" s="6"/>
      <c r="I648" s="19"/>
    </row>
    <row r="649">
      <c r="A649" s="6"/>
      <c r="B649" s="19"/>
      <c r="D649" s="34"/>
      <c r="E649" s="34"/>
      <c r="F649" s="34"/>
      <c r="G649" s="19"/>
      <c r="H649" s="6"/>
      <c r="I649" s="19"/>
    </row>
    <row r="650">
      <c r="A650" s="6"/>
      <c r="B650" s="19"/>
      <c r="D650" s="34"/>
      <c r="E650" s="34"/>
      <c r="F650" s="34"/>
      <c r="G650" s="19"/>
      <c r="H650" s="6"/>
      <c r="I650" s="19"/>
    </row>
    <row r="651">
      <c r="A651" s="6"/>
      <c r="B651" s="19"/>
      <c r="D651" s="34"/>
      <c r="E651" s="34"/>
      <c r="F651" s="34"/>
      <c r="G651" s="19"/>
      <c r="H651" s="6"/>
      <c r="I651" s="19"/>
    </row>
    <row r="652">
      <c r="A652" s="6"/>
      <c r="B652" s="19"/>
      <c r="D652" s="34"/>
      <c r="E652" s="34"/>
      <c r="F652" s="34"/>
      <c r="G652" s="19"/>
      <c r="H652" s="6"/>
      <c r="I652" s="19"/>
    </row>
    <row r="653">
      <c r="A653" s="6"/>
      <c r="B653" s="19"/>
      <c r="D653" s="34"/>
      <c r="E653" s="34"/>
      <c r="F653" s="34"/>
      <c r="G653" s="19"/>
      <c r="H653" s="6"/>
      <c r="I653" s="19"/>
    </row>
    <row r="654">
      <c r="A654" s="6"/>
      <c r="B654" s="19"/>
      <c r="D654" s="34"/>
      <c r="E654" s="34"/>
      <c r="F654" s="34"/>
      <c r="G654" s="19"/>
      <c r="H654" s="6"/>
      <c r="I654" s="19"/>
    </row>
    <row r="655">
      <c r="A655" s="6"/>
      <c r="B655" s="19"/>
      <c r="D655" s="34"/>
      <c r="E655" s="34"/>
      <c r="F655" s="34"/>
      <c r="G655" s="19"/>
      <c r="H655" s="6"/>
      <c r="I655" s="19"/>
    </row>
    <row r="656">
      <c r="A656" s="6"/>
      <c r="B656" s="19"/>
      <c r="D656" s="34"/>
      <c r="E656" s="34"/>
      <c r="F656" s="34"/>
      <c r="G656" s="19"/>
      <c r="H656" s="6"/>
      <c r="I656" s="19"/>
    </row>
    <row r="657">
      <c r="A657" s="6"/>
      <c r="B657" s="19"/>
      <c r="D657" s="34"/>
      <c r="E657" s="34"/>
      <c r="F657" s="34"/>
      <c r="G657" s="19"/>
      <c r="H657" s="6"/>
      <c r="I657" s="19"/>
    </row>
    <row r="658">
      <c r="A658" s="6"/>
      <c r="B658" s="19"/>
      <c r="D658" s="34"/>
      <c r="E658" s="34"/>
      <c r="F658" s="34"/>
      <c r="G658" s="19"/>
      <c r="H658" s="6"/>
      <c r="I658" s="19"/>
    </row>
    <row r="659">
      <c r="A659" s="6"/>
      <c r="B659" s="19"/>
      <c r="D659" s="34"/>
      <c r="E659" s="34"/>
      <c r="F659" s="34"/>
      <c r="G659" s="19"/>
      <c r="H659" s="6"/>
      <c r="I659" s="19"/>
    </row>
    <row r="660">
      <c r="A660" s="6"/>
      <c r="B660" s="19"/>
      <c r="D660" s="34"/>
      <c r="E660" s="34"/>
      <c r="F660" s="34"/>
      <c r="G660" s="19"/>
      <c r="H660" s="6"/>
      <c r="I660" s="19"/>
    </row>
    <row r="661">
      <c r="A661" s="6"/>
      <c r="B661" s="19"/>
      <c r="D661" s="34"/>
      <c r="E661" s="34"/>
      <c r="F661" s="34"/>
      <c r="G661" s="19"/>
      <c r="H661" s="6"/>
      <c r="I661" s="19"/>
    </row>
    <row r="662">
      <c r="A662" s="6"/>
      <c r="B662" s="19"/>
      <c r="D662" s="34"/>
      <c r="E662" s="34"/>
      <c r="F662" s="34"/>
      <c r="G662" s="19"/>
      <c r="H662" s="6"/>
      <c r="I662" s="19"/>
    </row>
    <row r="663">
      <c r="A663" s="6"/>
      <c r="B663" s="19"/>
      <c r="D663" s="34"/>
      <c r="E663" s="34"/>
      <c r="F663" s="34"/>
      <c r="G663" s="19"/>
      <c r="H663" s="6"/>
      <c r="I663" s="19"/>
    </row>
    <row r="664">
      <c r="A664" s="6"/>
      <c r="B664" s="19"/>
      <c r="D664" s="34"/>
      <c r="E664" s="34"/>
      <c r="F664" s="34"/>
      <c r="G664" s="19"/>
      <c r="H664" s="6"/>
      <c r="I664" s="19"/>
    </row>
    <row r="665">
      <c r="A665" s="6"/>
      <c r="B665" s="19"/>
      <c r="D665" s="34"/>
      <c r="E665" s="34"/>
      <c r="F665" s="34"/>
      <c r="G665" s="19"/>
      <c r="H665" s="6"/>
      <c r="I665" s="19"/>
    </row>
    <row r="666">
      <c r="A666" s="6"/>
      <c r="B666" s="19"/>
      <c r="D666" s="34"/>
      <c r="E666" s="34"/>
      <c r="F666" s="34"/>
      <c r="G666" s="19"/>
      <c r="H666" s="6"/>
      <c r="I666" s="19"/>
    </row>
    <row r="667">
      <c r="A667" s="6"/>
      <c r="B667" s="19"/>
      <c r="D667" s="34"/>
      <c r="E667" s="34"/>
      <c r="F667" s="34"/>
      <c r="G667" s="19"/>
      <c r="H667" s="6"/>
      <c r="I667" s="19"/>
    </row>
    <row r="668">
      <c r="A668" s="6"/>
      <c r="B668" s="19"/>
      <c r="D668" s="34"/>
      <c r="E668" s="34"/>
      <c r="F668" s="34"/>
      <c r="G668" s="19"/>
      <c r="H668" s="6"/>
      <c r="I668" s="19"/>
    </row>
    <row r="669">
      <c r="A669" s="6"/>
      <c r="B669" s="19"/>
      <c r="D669" s="34"/>
      <c r="E669" s="34"/>
      <c r="F669" s="34"/>
      <c r="G669" s="19"/>
      <c r="H669" s="6"/>
      <c r="I669" s="19"/>
    </row>
    <row r="670">
      <c r="A670" s="6"/>
      <c r="B670" s="19"/>
      <c r="D670" s="34"/>
      <c r="E670" s="34"/>
      <c r="F670" s="34"/>
      <c r="G670" s="19"/>
      <c r="H670" s="6"/>
      <c r="I670" s="19"/>
    </row>
    <row r="671">
      <c r="A671" s="6"/>
      <c r="B671" s="19"/>
      <c r="D671" s="34"/>
      <c r="E671" s="34"/>
      <c r="F671" s="34"/>
      <c r="G671" s="19"/>
      <c r="H671" s="6"/>
      <c r="I671" s="19"/>
    </row>
    <row r="672">
      <c r="A672" s="6"/>
      <c r="B672" s="19"/>
      <c r="D672" s="34"/>
      <c r="E672" s="34"/>
      <c r="F672" s="34"/>
      <c r="G672" s="19"/>
      <c r="H672" s="6"/>
      <c r="I672" s="19"/>
    </row>
    <row r="673">
      <c r="A673" s="6"/>
      <c r="B673" s="19"/>
      <c r="D673" s="34"/>
      <c r="E673" s="34"/>
      <c r="F673" s="34"/>
      <c r="G673" s="19"/>
      <c r="H673" s="6"/>
      <c r="I673" s="19"/>
    </row>
    <row r="674">
      <c r="A674" s="6"/>
      <c r="B674" s="19"/>
      <c r="D674" s="34"/>
      <c r="E674" s="34"/>
      <c r="F674" s="34"/>
      <c r="G674" s="19"/>
      <c r="H674" s="6"/>
      <c r="I674" s="19"/>
    </row>
    <row r="675">
      <c r="A675" s="6"/>
      <c r="B675" s="19"/>
      <c r="D675" s="34"/>
      <c r="E675" s="34"/>
      <c r="F675" s="34"/>
      <c r="G675" s="19"/>
      <c r="H675" s="6"/>
      <c r="I675" s="19"/>
    </row>
    <row r="676">
      <c r="A676" s="6"/>
      <c r="B676" s="19"/>
      <c r="D676" s="34"/>
      <c r="E676" s="34"/>
      <c r="F676" s="34"/>
      <c r="G676" s="19"/>
      <c r="H676" s="6"/>
      <c r="I676" s="19"/>
    </row>
    <row r="677">
      <c r="A677" s="6"/>
      <c r="B677" s="19"/>
      <c r="D677" s="34"/>
      <c r="E677" s="34"/>
      <c r="F677" s="34"/>
      <c r="G677" s="19"/>
      <c r="H677" s="6"/>
      <c r="I677" s="19"/>
    </row>
    <row r="678">
      <c r="A678" s="6"/>
      <c r="B678" s="19"/>
      <c r="D678" s="34"/>
      <c r="E678" s="34"/>
      <c r="F678" s="34"/>
      <c r="G678" s="19"/>
      <c r="H678" s="6"/>
      <c r="I678" s="19"/>
    </row>
    <row r="679">
      <c r="A679" s="6"/>
      <c r="B679" s="19"/>
      <c r="D679" s="34"/>
      <c r="E679" s="34"/>
      <c r="F679" s="34"/>
      <c r="G679" s="19"/>
      <c r="H679" s="6"/>
      <c r="I679" s="19"/>
    </row>
    <row r="680">
      <c r="A680" s="6"/>
      <c r="B680" s="19"/>
      <c r="D680" s="34"/>
      <c r="E680" s="34"/>
      <c r="F680" s="34"/>
      <c r="G680" s="19"/>
      <c r="H680" s="6"/>
      <c r="I680" s="19"/>
    </row>
    <row r="681">
      <c r="A681" s="6"/>
      <c r="B681" s="19"/>
      <c r="D681" s="34"/>
      <c r="E681" s="34"/>
      <c r="F681" s="34"/>
      <c r="G681" s="19"/>
      <c r="H681" s="6"/>
      <c r="I681" s="19"/>
    </row>
    <row r="682">
      <c r="A682" s="6"/>
      <c r="B682" s="19"/>
      <c r="D682" s="34"/>
      <c r="E682" s="34"/>
      <c r="F682" s="34"/>
      <c r="G682" s="19"/>
      <c r="H682" s="6"/>
      <c r="I682" s="19"/>
    </row>
    <row r="683">
      <c r="A683" s="6"/>
      <c r="B683" s="19"/>
      <c r="D683" s="34"/>
      <c r="E683" s="34"/>
      <c r="F683" s="34"/>
      <c r="G683" s="19"/>
      <c r="H683" s="6"/>
      <c r="I683" s="19"/>
    </row>
    <row r="684">
      <c r="A684" s="6"/>
      <c r="B684" s="19"/>
      <c r="D684" s="34"/>
      <c r="E684" s="34"/>
      <c r="F684" s="34"/>
      <c r="G684" s="19"/>
      <c r="H684" s="6"/>
      <c r="I684" s="19"/>
    </row>
    <row r="685">
      <c r="A685" s="6"/>
      <c r="B685" s="19"/>
      <c r="D685" s="34"/>
      <c r="E685" s="34"/>
      <c r="F685" s="34"/>
      <c r="G685" s="19"/>
      <c r="H685" s="6"/>
      <c r="I685" s="19"/>
    </row>
    <row r="686">
      <c r="A686" s="6"/>
      <c r="B686" s="19"/>
      <c r="D686" s="34"/>
      <c r="E686" s="34"/>
      <c r="F686" s="34"/>
      <c r="G686" s="19"/>
      <c r="H686" s="6"/>
      <c r="I686" s="19"/>
    </row>
    <row r="687">
      <c r="A687" s="6"/>
      <c r="B687" s="19"/>
      <c r="D687" s="34"/>
      <c r="E687" s="34"/>
      <c r="F687" s="34"/>
      <c r="G687" s="19"/>
      <c r="H687" s="6"/>
      <c r="I687" s="19"/>
    </row>
    <row r="688">
      <c r="A688" s="6"/>
      <c r="B688" s="19"/>
      <c r="D688" s="34"/>
      <c r="E688" s="34"/>
      <c r="F688" s="34"/>
      <c r="G688" s="19"/>
      <c r="H688" s="6"/>
      <c r="I688" s="19"/>
    </row>
    <row r="689">
      <c r="A689" s="6"/>
      <c r="B689" s="19"/>
      <c r="D689" s="34"/>
      <c r="E689" s="34"/>
      <c r="F689" s="34"/>
      <c r="G689" s="19"/>
      <c r="H689" s="6"/>
      <c r="I689" s="19"/>
    </row>
    <row r="690">
      <c r="A690" s="6"/>
      <c r="B690" s="19"/>
      <c r="D690" s="34"/>
      <c r="E690" s="34"/>
      <c r="F690" s="34"/>
      <c r="G690" s="19"/>
      <c r="H690" s="6"/>
      <c r="I690" s="19"/>
    </row>
    <row r="691">
      <c r="A691" s="6"/>
      <c r="B691" s="19"/>
      <c r="D691" s="34"/>
      <c r="E691" s="34"/>
      <c r="F691" s="34"/>
      <c r="G691" s="19"/>
      <c r="H691" s="6"/>
      <c r="I691" s="19"/>
    </row>
    <row r="692">
      <c r="A692" s="6"/>
      <c r="B692" s="19"/>
      <c r="D692" s="34"/>
      <c r="E692" s="34"/>
      <c r="F692" s="34"/>
      <c r="G692" s="19"/>
      <c r="H692" s="6"/>
      <c r="I692" s="19"/>
    </row>
    <row r="693">
      <c r="A693" s="6"/>
      <c r="B693" s="19"/>
      <c r="D693" s="34"/>
      <c r="E693" s="34"/>
      <c r="F693" s="34"/>
      <c r="G693" s="19"/>
      <c r="H693" s="6"/>
      <c r="I693" s="19"/>
    </row>
    <row r="694">
      <c r="A694" s="6"/>
      <c r="B694" s="19"/>
      <c r="D694" s="34"/>
      <c r="E694" s="34"/>
      <c r="F694" s="34"/>
      <c r="G694" s="19"/>
      <c r="H694" s="6"/>
      <c r="I694" s="19"/>
    </row>
    <row r="695">
      <c r="A695" s="6"/>
      <c r="B695" s="19"/>
      <c r="D695" s="34"/>
      <c r="E695" s="34"/>
      <c r="F695" s="34"/>
      <c r="G695" s="19"/>
      <c r="H695" s="6"/>
      <c r="I695" s="19"/>
    </row>
    <row r="696">
      <c r="A696" s="6"/>
      <c r="B696" s="19"/>
      <c r="D696" s="34"/>
      <c r="E696" s="34"/>
      <c r="F696" s="34"/>
      <c r="G696" s="19"/>
      <c r="H696" s="6"/>
      <c r="I696" s="19"/>
    </row>
    <row r="697">
      <c r="A697" s="6"/>
      <c r="B697" s="19"/>
      <c r="D697" s="34"/>
      <c r="E697" s="34"/>
      <c r="F697" s="34"/>
      <c r="G697" s="19"/>
      <c r="H697" s="6"/>
      <c r="I697" s="19"/>
    </row>
    <row r="698">
      <c r="A698" s="6"/>
      <c r="B698" s="19"/>
      <c r="D698" s="34"/>
      <c r="E698" s="34"/>
      <c r="F698" s="34"/>
      <c r="G698" s="19"/>
      <c r="H698" s="6"/>
      <c r="I698" s="19"/>
    </row>
    <row r="699">
      <c r="A699" s="6"/>
      <c r="B699" s="19"/>
      <c r="D699" s="34"/>
      <c r="E699" s="34"/>
      <c r="F699" s="34"/>
      <c r="G699" s="19"/>
      <c r="H699" s="6"/>
      <c r="I699" s="19"/>
    </row>
    <row r="700">
      <c r="A700" s="6"/>
      <c r="B700" s="19"/>
      <c r="D700" s="34"/>
      <c r="E700" s="34"/>
      <c r="F700" s="34"/>
      <c r="G700" s="19"/>
      <c r="H700" s="6"/>
      <c r="I700" s="19"/>
    </row>
    <row r="701">
      <c r="A701" s="6"/>
      <c r="B701" s="19"/>
      <c r="D701" s="34"/>
      <c r="E701" s="34"/>
      <c r="F701" s="34"/>
      <c r="G701" s="19"/>
      <c r="H701" s="6"/>
      <c r="I701" s="19"/>
    </row>
    <row r="702">
      <c r="A702" s="6"/>
      <c r="B702" s="19"/>
      <c r="D702" s="34"/>
      <c r="E702" s="34"/>
      <c r="F702" s="34"/>
      <c r="G702" s="19"/>
      <c r="H702" s="6"/>
      <c r="I702" s="19"/>
    </row>
    <row r="703">
      <c r="A703" s="6"/>
      <c r="B703" s="19"/>
      <c r="D703" s="34"/>
      <c r="E703" s="34"/>
      <c r="F703" s="34"/>
      <c r="G703" s="19"/>
      <c r="H703" s="6"/>
      <c r="I703" s="19"/>
    </row>
    <row r="704">
      <c r="A704" s="6"/>
      <c r="B704" s="19"/>
      <c r="D704" s="34"/>
      <c r="E704" s="34"/>
      <c r="F704" s="34"/>
      <c r="G704" s="19"/>
      <c r="H704" s="6"/>
      <c r="I704" s="19"/>
    </row>
    <row r="705">
      <c r="A705" s="6"/>
      <c r="B705" s="19"/>
      <c r="D705" s="34"/>
      <c r="E705" s="34"/>
      <c r="F705" s="34"/>
      <c r="G705" s="19"/>
      <c r="H705" s="6"/>
      <c r="I705" s="19"/>
    </row>
    <row r="706">
      <c r="A706" s="6"/>
      <c r="B706" s="19"/>
      <c r="D706" s="34"/>
      <c r="E706" s="34"/>
      <c r="F706" s="34"/>
      <c r="G706" s="19"/>
      <c r="H706" s="6"/>
      <c r="I706" s="19"/>
    </row>
    <row r="707">
      <c r="A707" s="6"/>
      <c r="B707" s="19"/>
      <c r="D707" s="34"/>
      <c r="E707" s="34"/>
      <c r="F707" s="34"/>
      <c r="G707" s="19"/>
      <c r="H707" s="6"/>
      <c r="I707" s="19"/>
    </row>
    <row r="708">
      <c r="A708" s="6"/>
      <c r="B708" s="19"/>
      <c r="D708" s="34"/>
      <c r="E708" s="34"/>
      <c r="F708" s="34"/>
      <c r="G708" s="19"/>
      <c r="H708" s="6"/>
      <c r="I708" s="19"/>
    </row>
    <row r="709">
      <c r="A709" s="6"/>
      <c r="B709" s="19"/>
      <c r="D709" s="34"/>
      <c r="E709" s="34"/>
      <c r="F709" s="34"/>
      <c r="G709" s="19"/>
      <c r="H709" s="6"/>
      <c r="I709" s="19"/>
    </row>
    <row r="710">
      <c r="A710" s="6"/>
      <c r="B710" s="19"/>
      <c r="D710" s="34"/>
      <c r="E710" s="34"/>
      <c r="F710" s="34"/>
      <c r="G710" s="19"/>
      <c r="H710" s="6"/>
      <c r="I710" s="19"/>
    </row>
    <row r="711">
      <c r="A711" s="6"/>
      <c r="B711" s="19"/>
      <c r="D711" s="34"/>
      <c r="E711" s="34"/>
      <c r="F711" s="34"/>
      <c r="G711" s="19"/>
      <c r="H711" s="6"/>
      <c r="I711" s="19"/>
    </row>
    <row r="712">
      <c r="A712" s="6"/>
      <c r="B712" s="19"/>
      <c r="D712" s="34"/>
      <c r="E712" s="34"/>
      <c r="F712" s="34"/>
      <c r="G712" s="19"/>
      <c r="H712" s="6"/>
      <c r="I712" s="19"/>
    </row>
    <row r="713">
      <c r="A713" s="6"/>
      <c r="B713" s="19"/>
      <c r="D713" s="34"/>
      <c r="E713" s="34"/>
      <c r="F713" s="34"/>
      <c r="G713" s="19"/>
      <c r="H713" s="6"/>
      <c r="I713" s="19"/>
    </row>
    <row r="714">
      <c r="A714" s="6"/>
      <c r="B714" s="19"/>
      <c r="D714" s="34"/>
      <c r="E714" s="34"/>
      <c r="F714" s="34"/>
      <c r="G714" s="19"/>
      <c r="H714" s="6"/>
      <c r="I714" s="19"/>
    </row>
    <row r="715">
      <c r="A715" s="6"/>
      <c r="B715" s="19"/>
      <c r="D715" s="34"/>
      <c r="E715" s="34"/>
      <c r="F715" s="34"/>
      <c r="G715" s="19"/>
      <c r="H715" s="6"/>
      <c r="I715" s="19"/>
    </row>
    <row r="716">
      <c r="A716" s="6"/>
      <c r="B716" s="19"/>
      <c r="D716" s="34"/>
      <c r="E716" s="34"/>
      <c r="F716" s="34"/>
      <c r="G716" s="19"/>
      <c r="H716" s="6"/>
      <c r="I716" s="19"/>
    </row>
    <row r="717">
      <c r="A717" s="6"/>
      <c r="B717" s="19"/>
      <c r="D717" s="34"/>
      <c r="E717" s="34"/>
      <c r="F717" s="34"/>
      <c r="G717" s="19"/>
      <c r="H717" s="6"/>
      <c r="I717" s="19"/>
    </row>
    <row r="718">
      <c r="A718" s="6"/>
      <c r="B718" s="19"/>
      <c r="D718" s="34"/>
      <c r="E718" s="34"/>
      <c r="F718" s="34"/>
      <c r="G718" s="19"/>
      <c r="H718" s="6"/>
      <c r="I718" s="19"/>
    </row>
    <row r="719">
      <c r="A719" s="6"/>
      <c r="B719" s="19"/>
      <c r="D719" s="34"/>
      <c r="E719" s="34"/>
      <c r="F719" s="34"/>
      <c r="G719" s="19"/>
      <c r="H719" s="6"/>
      <c r="I719" s="19"/>
    </row>
    <row r="720">
      <c r="A720" s="6"/>
      <c r="B720" s="19"/>
      <c r="D720" s="34"/>
      <c r="E720" s="34"/>
      <c r="F720" s="34"/>
      <c r="G720" s="19"/>
      <c r="H720" s="6"/>
      <c r="I720" s="19"/>
    </row>
    <row r="721">
      <c r="A721" s="6"/>
      <c r="B721" s="19"/>
      <c r="D721" s="34"/>
      <c r="E721" s="34"/>
      <c r="F721" s="34"/>
      <c r="G721" s="19"/>
      <c r="H721" s="6"/>
      <c r="I721" s="19"/>
    </row>
    <row r="722">
      <c r="A722" s="6"/>
      <c r="B722" s="19"/>
      <c r="D722" s="34"/>
      <c r="E722" s="34"/>
      <c r="F722" s="34"/>
      <c r="G722" s="19"/>
      <c r="H722" s="6"/>
      <c r="I722" s="19"/>
    </row>
    <row r="723">
      <c r="A723" s="6"/>
      <c r="B723" s="19"/>
      <c r="D723" s="34"/>
      <c r="E723" s="34"/>
      <c r="F723" s="34"/>
      <c r="G723" s="19"/>
      <c r="H723" s="6"/>
      <c r="I723" s="19"/>
    </row>
    <row r="724">
      <c r="A724" s="6"/>
      <c r="B724" s="19"/>
      <c r="D724" s="34"/>
      <c r="E724" s="34"/>
      <c r="F724" s="34"/>
      <c r="G724" s="19"/>
      <c r="H724" s="6"/>
      <c r="I724" s="19"/>
    </row>
    <row r="725">
      <c r="A725" s="6"/>
      <c r="B725" s="19"/>
      <c r="D725" s="34"/>
      <c r="E725" s="34"/>
      <c r="F725" s="34"/>
      <c r="G725" s="19"/>
      <c r="H725" s="6"/>
      <c r="I725" s="19"/>
    </row>
    <row r="726">
      <c r="A726" s="6"/>
      <c r="B726" s="19"/>
      <c r="D726" s="34"/>
      <c r="E726" s="34"/>
      <c r="F726" s="34"/>
      <c r="G726" s="19"/>
      <c r="H726" s="6"/>
      <c r="I726" s="19"/>
    </row>
    <row r="727">
      <c r="A727" s="6"/>
      <c r="B727" s="19"/>
      <c r="D727" s="34"/>
      <c r="E727" s="34"/>
      <c r="F727" s="34"/>
      <c r="G727" s="19"/>
      <c r="H727" s="6"/>
      <c r="I727" s="19"/>
    </row>
    <row r="728">
      <c r="A728" s="6"/>
      <c r="B728" s="19"/>
      <c r="D728" s="34"/>
      <c r="E728" s="34"/>
      <c r="F728" s="34"/>
      <c r="G728" s="19"/>
      <c r="H728" s="6"/>
      <c r="I728" s="19"/>
    </row>
    <row r="729">
      <c r="A729" s="6"/>
      <c r="B729" s="19"/>
      <c r="D729" s="34"/>
      <c r="E729" s="34"/>
      <c r="F729" s="34"/>
      <c r="G729" s="19"/>
      <c r="H729" s="6"/>
      <c r="I729" s="19"/>
    </row>
    <row r="730">
      <c r="A730" s="6"/>
      <c r="B730" s="19"/>
      <c r="D730" s="34"/>
      <c r="E730" s="34"/>
      <c r="F730" s="34"/>
      <c r="G730" s="19"/>
      <c r="H730" s="6"/>
      <c r="I730" s="19"/>
    </row>
    <row r="731">
      <c r="A731" s="6"/>
      <c r="B731" s="19"/>
      <c r="D731" s="34"/>
      <c r="E731" s="34"/>
      <c r="F731" s="34"/>
      <c r="G731" s="19"/>
      <c r="H731" s="6"/>
      <c r="I731" s="19"/>
    </row>
    <row r="732">
      <c r="A732" s="6"/>
      <c r="B732" s="19"/>
      <c r="D732" s="34"/>
      <c r="E732" s="34"/>
      <c r="F732" s="34"/>
      <c r="G732" s="19"/>
      <c r="H732" s="6"/>
      <c r="I732" s="19"/>
    </row>
    <row r="733">
      <c r="A733" s="6"/>
      <c r="B733" s="19"/>
      <c r="D733" s="34"/>
      <c r="E733" s="34"/>
      <c r="F733" s="34"/>
      <c r="G733" s="19"/>
      <c r="H733" s="6"/>
      <c r="I733" s="19"/>
    </row>
    <row r="734">
      <c r="A734" s="6"/>
      <c r="B734" s="19"/>
      <c r="D734" s="34"/>
      <c r="E734" s="34"/>
      <c r="F734" s="34"/>
      <c r="G734" s="19"/>
      <c r="H734" s="6"/>
      <c r="I734" s="19"/>
    </row>
    <row r="735">
      <c r="A735" s="6"/>
      <c r="B735" s="19"/>
      <c r="D735" s="34"/>
      <c r="E735" s="34"/>
      <c r="F735" s="34"/>
      <c r="G735" s="19"/>
      <c r="H735" s="6"/>
      <c r="I735" s="19"/>
    </row>
    <row r="736">
      <c r="A736" s="6"/>
      <c r="B736" s="19"/>
      <c r="D736" s="34"/>
      <c r="E736" s="34"/>
      <c r="F736" s="34"/>
      <c r="G736" s="19"/>
      <c r="H736" s="6"/>
      <c r="I736" s="19"/>
    </row>
    <row r="737">
      <c r="A737" s="6"/>
      <c r="B737" s="19"/>
      <c r="D737" s="34"/>
      <c r="E737" s="34"/>
      <c r="F737" s="34"/>
      <c r="G737" s="19"/>
      <c r="H737" s="6"/>
      <c r="I737" s="19"/>
    </row>
    <row r="738">
      <c r="A738" s="6"/>
      <c r="B738" s="19"/>
      <c r="D738" s="34"/>
      <c r="E738" s="34"/>
      <c r="F738" s="34"/>
      <c r="G738" s="19"/>
      <c r="H738" s="6"/>
      <c r="I738" s="19"/>
    </row>
    <row r="739">
      <c r="A739" s="6"/>
      <c r="B739" s="19"/>
      <c r="D739" s="34"/>
      <c r="E739" s="34"/>
      <c r="F739" s="34"/>
      <c r="G739" s="19"/>
      <c r="H739" s="6"/>
      <c r="I739" s="19"/>
    </row>
    <row r="740">
      <c r="A740" s="6"/>
      <c r="B740" s="19"/>
      <c r="D740" s="34"/>
      <c r="E740" s="34"/>
      <c r="F740" s="34"/>
      <c r="G740" s="19"/>
      <c r="H740" s="6"/>
      <c r="I740" s="19"/>
    </row>
    <row r="741">
      <c r="A741" s="6"/>
      <c r="B741" s="19"/>
      <c r="D741" s="34"/>
      <c r="E741" s="34"/>
      <c r="F741" s="34"/>
      <c r="G741" s="19"/>
      <c r="H741" s="6"/>
      <c r="I741" s="19"/>
    </row>
    <row r="742">
      <c r="A742" s="6"/>
      <c r="B742" s="19"/>
      <c r="D742" s="34"/>
      <c r="E742" s="34"/>
      <c r="F742" s="34"/>
      <c r="G742" s="19"/>
      <c r="H742" s="6"/>
      <c r="I742" s="19"/>
    </row>
    <row r="743">
      <c r="A743" s="6"/>
      <c r="B743" s="19"/>
      <c r="D743" s="34"/>
      <c r="E743" s="34"/>
      <c r="F743" s="34"/>
      <c r="G743" s="19"/>
      <c r="H743" s="6"/>
      <c r="I743" s="19"/>
    </row>
    <row r="744">
      <c r="A744" s="6"/>
      <c r="B744" s="19"/>
      <c r="D744" s="34"/>
      <c r="E744" s="34"/>
      <c r="F744" s="34"/>
      <c r="G744" s="19"/>
      <c r="H744" s="6"/>
      <c r="I744" s="19"/>
    </row>
    <row r="745">
      <c r="A745" s="6"/>
      <c r="B745" s="19"/>
      <c r="D745" s="34"/>
      <c r="E745" s="34"/>
      <c r="F745" s="34"/>
      <c r="G745" s="19"/>
      <c r="H745" s="6"/>
      <c r="I745" s="19"/>
    </row>
    <row r="746">
      <c r="A746" s="6"/>
      <c r="B746" s="19"/>
      <c r="D746" s="34"/>
      <c r="E746" s="34"/>
      <c r="F746" s="34"/>
      <c r="G746" s="19"/>
      <c r="H746" s="6"/>
      <c r="I746" s="19"/>
    </row>
    <row r="747">
      <c r="A747" s="6"/>
      <c r="B747" s="19"/>
      <c r="D747" s="34"/>
      <c r="E747" s="34"/>
      <c r="F747" s="34"/>
      <c r="G747" s="19"/>
      <c r="H747" s="6"/>
      <c r="I747" s="19"/>
    </row>
    <row r="748">
      <c r="A748" s="6"/>
      <c r="B748" s="19"/>
      <c r="D748" s="34"/>
      <c r="E748" s="34"/>
      <c r="F748" s="34"/>
      <c r="G748" s="19"/>
      <c r="H748" s="6"/>
      <c r="I748" s="19"/>
    </row>
    <row r="749">
      <c r="A749" s="6"/>
      <c r="B749" s="19"/>
      <c r="D749" s="34"/>
      <c r="E749" s="34"/>
      <c r="F749" s="34"/>
      <c r="G749" s="19"/>
      <c r="H749" s="6"/>
      <c r="I749" s="19"/>
    </row>
    <row r="750">
      <c r="A750" s="6"/>
      <c r="B750" s="19"/>
      <c r="D750" s="34"/>
      <c r="E750" s="34"/>
      <c r="F750" s="34"/>
      <c r="G750" s="19"/>
      <c r="H750" s="6"/>
      <c r="I750" s="19"/>
    </row>
    <row r="751">
      <c r="A751" s="6"/>
      <c r="B751" s="19"/>
      <c r="D751" s="34"/>
      <c r="E751" s="34"/>
      <c r="F751" s="34"/>
      <c r="G751" s="19"/>
      <c r="H751" s="6"/>
      <c r="I751" s="19"/>
    </row>
    <row r="752">
      <c r="A752" s="6"/>
      <c r="B752" s="19"/>
      <c r="D752" s="34"/>
      <c r="E752" s="34"/>
      <c r="F752" s="34"/>
      <c r="G752" s="19"/>
      <c r="H752" s="6"/>
      <c r="I752" s="19"/>
    </row>
    <row r="753">
      <c r="A753" s="6"/>
      <c r="B753" s="19"/>
      <c r="D753" s="34"/>
      <c r="E753" s="34"/>
      <c r="F753" s="34"/>
      <c r="G753" s="19"/>
      <c r="H753" s="6"/>
      <c r="I753" s="19"/>
    </row>
    <row r="754">
      <c r="A754" s="6"/>
      <c r="B754" s="19"/>
      <c r="D754" s="34"/>
      <c r="E754" s="34"/>
      <c r="F754" s="34"/>
      <c r="G754" s="19"/>
      <c r="H754" s="6"/>
      <c r="I754" s="19"/>
    </row>
    <row r="755">
      <c r="A755" s="6"/>
      <c r="B755" s="19"/>
      <c r="D755" s="34"/>
      <c r="E755" s="34"/>
      <c r="F755" s="34"/>
      <c r="G755" s="19"/>
      <c r="H755" s="6"/>
      <c r="I755" s="19"/>
    </row>
    <row r="756">
      <c r="A756" s="6"/>
      <c r="B756" s="19"/>
      <c r="D756" s="34"/>
      <c r="E756" s="34"/>
      <c r="F756" s="34"/>
      <c r="G756" s="19"/>
      <c r="H756" s="6"/>
      <c r="I756" s="19"/>
    </row>
    <row r="757">
      <c r="A757" s="6"/>
      <c r="B757" s="19"/>
      <c r="D757" s="34"/>
      <c r="E757" s="34"/>
      <c r="F757" s="34"/>
      <c r="G757" s="19"/>
      <c r="H757" s="6"/>
      <c r="I757" s="19"/>
    </row>
    <row r="758">
      <c r="A758" s="6"/>
      <c r="B758" s="19"/>
      <c r="D758" s="34"/>
      <c r="E758" s="34"/>
      <c r="F758" s="34"/>
      <c r="G758" s="19"/>
      <c r="H758" s="6"/>
      <c r="I758" s="19"/>
    </row>
    <row r="759">
      <c r="A759" s="6"/>
      <c r="B759" s="19"/>
      <c r="D759" s="34"/>
      <c r="E759" s="34"/>
      <c r="F759" s="34"/>
      <c r="G759" s="19"/>
      <c r="H759" s="6"/>
      <c r="I759" s="19"/>
    </row>
    <row r="760">
      <c r="A760" s="6"/>
      <c r="B760" s="19"/>
      <c r="D760" s="34"/>
      <c r="E760" s="34"/>
      <c r="F760" s="34"/>
      <c r="G760" s="19"/>
      <c r="H760" s="6"/>
      <c r="I760" s="19"/>
    </row>
    <row r="761">
      <c r="A761" s="6"/>
      <c r="B761" s="19"/>
      <c r="D761" s="34"/>
      <c r="E761" s="34"/>
      <c r="F761" s="34"/>
      <c r="G761" s="19"/>
      <c r="H761" s="6"/>
      <c r="I761" s="19"/>
    </row>
    <row r="762">
      <c r="A762" s="6"/>
      <c r="B762" s="19"/>
      <c r="D762" s="34"/>
      <c r="E762" s="34"/>
      <c r="F762" s="34"/>
      <c r="G762" s="19"/>
      <c r="H762" s="6"/>
      <c r="I762" s="19"/>
    </row>
    <row r="763">
      <c r="A763" s="6"/>
      <c r="B763" s="19"/>
      <c r="D763" s="34"/>
      <c r="E763" s="34"/>
      <c r="F763" s="34"/>
      <c r="G763" s="19"/>
      <c r="H763" s="6"/>
      <c r="I763" s="19"/>
    </row>
    <row r="764">
      <c r="A764" s="6"/>
      <c r="B764" s="19"/>
      <c r="D764" s="34"/>
      <c r="E764" s="34"/>
      <c r="F764" s="34"/>
      <c r="G764" s="19"/>
      <c r="H764" s="6"/>
      <c r="I764" s="19"/>
    </row>
    <row r="765">
      <c r="A765" s="6"/>
      <c r="B765" s="19"/>
      <c r="D765" s="34"/>
      <c r="E765" s="34"/>
      <c r="F765" s="34"/>
      <c r="G765" s="19"/>
      <c r="H765" s="6"/>
      <c r="I765" s="19"/>
    </row>
    <row r="766">
      <c r="A766" s="6"/>
      <c r="B766" s="19"/>
      <c r="D766" s="34"/>
      <c r="E766" s="34"/>
      <c r="F766" s="34"/>
      <c r="G766" s="19"/>
      <c r="H766" s="6"/>
      <c r="I766" s="19"/>
    </row>
    <row r="767">
      <c r="A767" s="6"/>
      <c r="B767" s="19"/>
      <c r="D767" s="34"/>
      <c r="E767" s="34"/>
      <c r="F767" s="34"/>
      <c r="G767" s="19"/>
      <c r="H767" s="6"/>
      <c r="I767" s="19"/>
    </row>
    <row r="768">
      <c r="A768" s="6"/>
      <c r="B768" s="19"/>
      <c r="D768" s="34"/>
      <c r="E768" s="34"/>
      <c r="F768" s="34"/>
      <c r="G768" s="19"/>
      <c r="H768" s="6"/>
      <c r="I768" s="19"/>
    </row>
    <row r="769">
      <c r="A769" s="6"/>
      <c r="B769" s="19"/>
      <c r="D769" s="34"/>
      <c r="E769" s="34"/>
      <c r="F769" s="34"/>
      <c r="G769" s="19"/>
      <c r="H769" s="6"/>
      <c r="I769" s="19"/>
    </row>
    <row r="770">
      <c r="A770" s="6"/>
      <c r="B770" s="19"/>
      <c r="D770" s="34"/>
      <c r="E770" s="34"/>
      <c r="F770" s="34"/>
      <c r="G770" s="19"/>
      <c r="H770" s="6"/>
      <c r="I770" s="19"/>
    </row>
    <row r="771">
      <c r="A771" s="6"/>
      <c r="B771" s="19"/>
      <c r="D771" s="34"/>
      <c r="E771" s="34"/>
      <c r="F771" s="34"/>
      <c r="G771" s="19"/>
      <c r="H771" s="6"/>
      <c r="I771" s="19"/>
    </row>
    <row r="772">
      <c r="A772" s="6"/>
      <c r="B772" s="19"/>
      <c r="D772" s="34"/>
      <c r="E772" s="34"/>
      <c r="F772" s="34"/>
      <c r="G772" s="19"/>
      <c r="H772" s="6"/>
      <c r="I772" s="19"/>
    </row>
    <row r="773">
      <c r="A773" s="6"/>
      <c r="B773" s="19"/>
      <c r="D773" s="34"/>
      <c r="E773" s="34"/>
      <c r="F773" s="34"/>
      <c r="G773" s="19"/>
      <c r="H773" s="6"/>
      <c r="I773" s="19"/>
    </row>
    <row r="774">
      <c r="A774" s="6"/>
      <c r="B774" s="19"/>
      <c r="D774" s="34"/>
      <c r="E774" s="34"/>
      <c r="F774" s="34"/>
      <c r="G774" s="19"/>
      <c r="H774" s="6"/>
      <c r="I774" s="19"/>
    </row>
    <row r="775">
      <c r="A775" s="6"/>
      <c r="B775" s="19"/>
      <c r="D775" s="34"/>
      <c r="E775" s="34"/>
      <c r="F775" s="34"/>
      <c r="G775" s="19"/>
      <c r="H775" s="6"/>
      <c r="I775" s="19"/>
    </row>
    <row r="776">
      <c r="A776" s="6"/>
      <c r="B776" s="19"/>
      <c r="D776" s="34"/>
      <c r="E776" s="34"/>
      <c r="F776" s="34"/>
      <c r="G776" s="19"/>
      <c r="H776" s="6"/>
      <c r="I776" s="19"/>
    </row>
    <row r="777">
      <c r="A777" s="6"/>
      <c r="B777" s="19"/>
      <c r="D777" s="34"/>
      <c r="E777" s="34"/>
      <c r="F777" s="34"/>
      <c r="G777" s="19"/>
      <c r="H777" s="6"/>
      <c r="I777" s="19"/>
    </row>
    <row r="778">
      <c r="A778" s="6"/>
      <c r="B778" s="19"/>
      <c r="D778" s="34"/>
      <c r="E778" s="34"/>
      <c r="F778" s="34"/>
      <c r="G778" s="19"/>
      <c r="H778" s="6"/>
      <c r="I778" s="19"/>
    </row>
    <row r="779">
      <c r="A779" s="6"/>
      <c r="B779" s="19"/>
      <c r="D779" s="34"/>
      <c r="E779" s="34"/>
      <c r="F779" s="34"/>
      <c r="G779" s="19"/>
      <c r="H779" s="6"/>
      <c r="I779" s="19"/>
    </row>
    <row r="780">
      <c r="A780" s="6"/>
      <c r="B780" s="19"/>
      <c r="D780" s="34"/>
      <c r="E780" s="34"/>
      <c r="F780" s="34"/>
      <c r="G780" s="19"/>
      <c r="H780" s="6"/>
      <c r="I780" s="19"/>
    </row>
    <row r="781">
      <c r="A781" s="6"/>
      <c r="B781" s="19"/>
      <c r="D781" s="34"/>
      <c r="E781" s="34"/>
      <c r="F781" s="34"/>
      <c r="G781" s="19"/>
      <c r="H781" s="6"/>
      <c r="I781" s="19"/>
    </row>
    <row r="782">
      <c r="A782" s="6"/>
      <c r="B782" s="19"/>
      <c r="D782" s="34"/>
      <c r="E782" s="34"/>
      <c r="F782" s="34"/>
      <c r="G782" s="19"/>
      <c r="H782" s="6"/>
      <c r="I782" s="19"/>
    </row>
    <row r="783">
      <c r="A783" s="6"/>
      <c r="B783" s="19"/>
      <c r="D783" s="34"/>
      <c r="E783" s="34"/>
      <c r="F783" s="34"/>
      <c r="G783" s="19"/>
      <c r="H783" s="6"/>
      <c r="I783" s="19"/>
    </row>
    <row r="784">
      <c r="A784" s="6"/>
      <c r="B784" s="19"/>
      <c r="D784" s="34"/>
      <c r="E784" s="34"/>
      <c r="F784" s="34"/>
      <c r="G784" s="19"/>
      <c r="H784" s="6"/>
      <c r="I784" s="19"/>
    </row>
    <row r="785">
      <c r="A785" s="6"/>
      <c r="B785" s="19"/>
      <c r="D785" s="34"/>
      <c r="E785" s="34"/>
      <c r="F785" s="34"/>
      <c r="G785" s="19"/>
      <c r="H785" s="6"/>
      <c r="I785" s="19"/>
    </row>
    <row r="786">
      <c r="A786" s="6"/>
      <c r="B786" s="19"/>
      <c r="D786" s="34"/>
      <c r="E786" s="34"/>
      <c r="F786" s="34"/>
      <c r="G786" s="19"/>
      <c r="H786" s="6"/>
      <c r="I786" s="19"/>
    </row>
    <row r="787">
      <c r="A787" s="6"/>
      <c r="B787" s="19"/>
      <c r="D787" s="34"/>
      <c r="E787" s="34"/>
      <c r="F787" s="34"/>
      <c r="G787" s="19"/>
      <c r="H787" s="6"/>
      <c r="I787" s="19"/>
    </row>
    <row r="788">
      <c r="A788" s="6"/>
      <c r="B788" s="19"/>
      <c r="D788" s="34"/>
      <c r="E788" s="34"/>
      <c r="F788" s="34"/>
      <c r="G788" s="19"/>
      <c r="H788" s="6"/>
      <c r="I788" s="19"/>
    </row>
    <row r="789">
      <c r="A789" s="6"/>
      <c r="B789" s="19"/>
      <c r="D789" s="34"/>
      <c r="E789" s="34"/>
      <c r="F789" s="34"/>
      <c r="G789" s="19"/>
      <c r="H789" s="6"/>
      <c r="I789" s="19"/>
    </row>
    <row r="790">
      <c r="A790" s="6"/>
      <c r="B790" s="19"/>
      <c r="D790" s="34"/>
      <c r="E790" s="34"/>
      <c r="F790" s="34"/>
      <c r="G790" s="19"/>
      <c r="H790" s="6"/>
      <c r="I790" s="19"/>
    </row>
    <row r="791">
      <c r="A791" s="6"/>
      <c r="B791" s="19"/>
      <c r="D791" s="34"/>
      <c r="E791" s="34"/>
      <c r="F791" s="34"/>
      <c r="G791" s="19"/>
      <c r="H791" s="6"/>
      <c r="I791" s="19"/>
    </row>
    <row r="792">
      <c r="A792" s="6"/>
      <c r="B792" s="19"/>
      <c r="D792" s="34"/>
      <c r="E792" s="34"/>
      <c r="F792" s="34"/>
      <c r="G792" s="19"/>
      <c r="H792" s="6"/>
      <c r="I792" s="19"/>
    </row>
    <row r="793">
      <c r="A793" s="6"/>
      <c r="B793" s="19"/>
      <c r="D793" s="34"/>
      <c r="E793" s="34"/>
      <c r="F793" s="34"/>
      <c r="G793" s="19"/>
      <c r="H793" s="6"/>
      <c r="I793" s="19"/>
    </row>
    <row r="794">
      <c r="A794" s="6"/>
      <c r="B794" s="19"/>
      <c r="D794" s="34"/>
      <c r="E794" s="34"/>
      <c r="F794" s="34"/>
      <c r="G794" s="19"/>
      <c r="H794" s="6"/>
      <c r="I794" s="19"/>
    </row>
    <row r="795">
      <c r="A795" s="6"/>
      <c r="B795" s="19"/>
      <c r="D795" s="34"/>
      <c r="E795" s="34"/>
      <c r="F795" s="34"/>
      <c r="G795" s="19"/>
      <c r="H795" s="6"/>
      <c r="I795" s="19"/>
    </row>
    <row r="796">
      <c r="A796" s="6"/>
      <c r="B796" s="19"/>
      <c r="D796" s="34"/>
      <c r="E796" s="34"/>
      <c r="F796" s="34"/>
      <c r="G796" s="19"/>
      <c r="H796" s="6"/>
      <c r="I796" s="19"/>
    </row>
    <row r="797">
      <c r="A797" s="6"/>
      <c r="B797" s="19"/>
      <c r="D797" s="34"/>
      <c r="E797" s="34"/>
      <c r="F797" s="34"/>
      <c r="G797" s="19"/>
      <c r="H797" s="6"/>
      <c r="I797" s="19"/>
    </row>
    <row r="798">
      <c r="A798" s="6"/>
      <c r="B798" s="19"/>
      <c r="D798" s="34"/>
      <c r="E798" s="34"/>
      <c r="F798" s="34"/>
      <c r="G798" s="19"/>
      <c r="H798" s="6"/>
      <c r="I798" s="19"/>
    </row>
    <row r="799">
      <c r="A799" s="6"/>
      <c r="B799" s="19"/>
      <c r="D799" s="34"/>
      <c r="E799" s="34"/>
      <c r="F799" s="34"/>
      <c r="G799" s="19"/>
      <c r="H799" s="6"/>
      <c r="I799" s="19"/>
    </row>
    <row r="800">
      <c r="A800" s="6"/>
      <c r="B800" s="19"/>
      <c r="D800" s="34"/>
      <c r="E800" s="34"/>
      <c r="F800" s="34"/>
      <c r="G800" s="19"/>
      <c r="H800" s="6"/>
      <c r="I800" s="19"/>
    </row>
    <row r="801">
      <c r="A801" s="6"/>
      <c r="B801" s="19"/>
      <c r="D801" s="34"/>
      <c r="E801" s="34"/>
      <c r="F801" s="34"/>
      <c r="G801" s="19"/>
      <c r="H801" s="6"/>
      <c r="I801" s="19"/>
    </row>
    <row r="802">
      <c r="A802" s="6"/>
      <c r="B802" s="19"/>
      <c r="D802" s="34"/>
      <c r="E802" s="34"/>
      <c r="F802" s="34"/>
      <c r="G802" s="19"/>
      <c r="H802" s="6"/>
      <c r="I802" s="19"/>
    </row>
    <row r="803">
      <c r="A803" s="6"/>
      <c r="B803" s="19"/>
      <c r="D803" s="34"/>
      <c r="E803" s="34"/>
      <c r="F803" s="34"/>
      <c r="G803" s="19"/>
      <c r="H803" s="6"/>
      <c r="I803" s="19"/>
    </row>
    <row r="804">
      <c r="A804" s="6"/>
      <c r="B804" s="19"/>
      <c r="D804" s="34"/>
      <c r="E804" s="34"/>
      <c r="F804" s="34"/>
      <c r="G804" s="19"/>
      <c r="H804" s="6"/>
      <c r="I804" s="19"/>
    </row>
    <row r="805">
      <c r="A805" s="6"/>
      <c r="B805" s="19"/>
      <c r="D805" s="34"/>
      <c r="E805" s="34"/>
      <c r="F805" s="34"/>
      <c r="G805" s="19"/>
      <c r="H805" s="6"/>
      <c r="I805" s="19"/>
    </row>
    <row r="806">
      <c r="A806" s="6"/>
      <c r="B806" s="19"/>
      <c r="D806" s="34"/>
      <c r="E806" s="34"/>
      <c r="F806" s="34"/>
      <c r="G806" s="19"/>
      <c r="H806" s="6"/>
      <c r="I806" s="19"/>
    </row>
    <row r="807">
      <c r="A807" s="6"/>
      <c r="B807" s="19"/>
      <c r="D807" s="34"/>
      <c r="E807" s="34"/>
      <c r="F807" s="34"/>
      <c r="G807" s="19"/>
      <c r="H807" s="6"/>
      <c r="I807" s="19"/>
    </row>
    <row r="808">
      <c r="A808" s="6"/>
      <c r="B808" s="19"/>
      <c r="D808" s="34"/>
      <c r="E808" s="34"/>
      <c r="F808" s="34"/>
      <c r="G808" s="19"/>
      <c r="H808" s="6"/>
      <c r="I808" s="19"/>
    </row>
    <row r="809">
      <c r="A809" s="6"/>
      <c r="B809" s="19"/>
      <c r="D809" s="34"/>
      <c r="E809" s="34"/>
      <c r="F809" s="34"/>
      <c r="G809" s="19"/>
      <c r="H809" s="6"/>
      <c r="I809" s="19"/>
    </row>
    <row r="810">
      <c r="A810" s="6"/>
      <c r="B810" s="19"/>
      <c r="D810" s="34"/>
      <c r="E810" s="34"/>
      <c r="F810" s="34"/>
      <c r="G810" s="19"/>
      <c r="H810" s="6"/>
      <c r="I810" s="19"/>
    </row>
    <row r="811">
      <c r="A811" s="6"/>
      <c r="B811" s="19"/>
      <c r="D811" s="34"/>
      <c r="E811" s="34"/>
      <c r="F811" s="34"/>
      <c r="G811" s="19"/>
      <c r="H811" s="6"/>
      <c r="I811" s="19"/>
    </row>
    <row r="812">
      <c r="A812" s="6"/>
      <c r="B812" s="19"/>
      <c r="D812" s="34"/>
      <c r="E812" s="34"/>
      <c r="F812" s="34"/>
      <c r="G812" s="19"/>
      <c r="H812" s="6"/>
      <c r="I812" s="19"/>
    </row>
    <row r="813">
      <c r="A813" s="6"/>
      <c r="B813" s="19"/>
      <c r="D813" s="34"/>
      <c r="E813" s="34"/>
      <c r="F813" s="34"/>
      <c r="G813" s="19"/>
      <c r="H813" s="6"/>
      <c r="I813" s="19"/>
    </row>
    <row r="814">
      <c r="A814" s="6"/>
      <c r="B814" s="19"/>
      <c r="D814" s="34"/>
      <c r="E814" s="34"/>
      <c r="F814" s="34"/>
      <c r="G814" s="19"/>
      <c r="H814" s="6"/>
      <c r="I814" s="19"/>
    </row>
    <row r="815">
      <c r="A815" s="6"/>
      <c r="B815" s="19"/>
      <c r="D815" s="34"/>
      <c r="E815" s="34"/>
      <c r="F815" s="34"/>
      <c r="G815" s="19"/>
      <c r="H815" s="6"/>
      <c r="I815" s="19"/>
    </row>
    <row r="816">
      <c r="A816" s="6"/>
      <c r="B816" s="19"/>
      <c r="D816" s="34"/>
      <c r="E816" s="34"/>
      <c r="F816" s="34"/>
      <c r="G816" s="19"/>
      <c r="H816" s="6"/>
      <c r="I816" s="19"/>
    </row>
    <row r="817">
      <c r="A817" s="6"/>
      <c r="B817" s="19"/>
      <c r="D817" s="34"/>
      <c r="E817" s="34"/>
      <c r="F817" s="34"/>
      <c r="G817" s="19"/>
      <c r="H817" s="6"/>
      <c r="I817" s="19"/>
    </row>
    <row r="818">
      <c r="A818" s="6"/>
      <c r="B818" s="19"/>
      <c r="D818" s="34"/>
      <c r="E818" s="34"/>
      <c r="F818" s="34"/>
      <c r="G818" s="19"/>
      <c r="H818" s="6"/>
      <c r="I818" s="19"/>
    </row>
    <row r="819">
      <c r="A819" s="6"/>
      <c r="B819" s="19"/>
      <c r="D819" s="34"/>
      <c r="E819" s="34"/>
      <c r="F819" s="34"/>
      <c r="G819" s="19"/>
      <c r="H819" s="6"/>
      <c r="I819" s="19"/>
    </row>
    <row r="820">
      <c r="A820" s="6"/>
      <c r="B820" s="19"/>
      <c r="D820" s="34"/>
      <c r="E820" s="34"/>
      <c r="F820" s="34"/>
      <c r="G820" s="19"/>
      <c r="H820" s="6"/>
      <c r="I820" s="19"/>
    </row>
    <row r="821">
      <c r="A821" s="6"/>
      <c r="B821" s="19"/>
      <c r="D821" s="34"/>
      <c r="E821" s="34"/>
      <c r="F821" s="34"/>
      <c r="G821" s="19"/>
      <c r="H821" s="6"/>
      <c r="I821" s="19"/>
    </row>
    <row r="822">
      <c r="A822" s="6"/>
      <c r="B822" s="19"/>
      <c r="D822" s="34"/>
      <c r="E822" s="34"/>
      <c r="F822" s="34"/>
      <c r="G822" s="19"/>
      <c r="H822" s="6"/>
      <c r="I822" s="19"/>
    </row>
    <row r="823">
      <c r="A823" s="6"/>
      <c r="B823" s="19"/>
      <c r="D823" s="34"/>
      <c r="E823" s="34"/>
      <c r="F823" s="34"/>
      <c r="G823" s="19"/>
      <c r="H823" s="6"/>
      <c r="I823" s="19"/>
    </row>
    <row r="824">
      <c r="A824" s="6"/>
      <c r="B824" s="19"/>
      <c r="D824" s="34"/>
      <c r="E824" s="34"/>
      <c r="F824" s="34"/>
      <c r="G824" s="19"/>
      <c r="H824" s="6"/>
      <c r="I824" s="19"/>
    </row>
    <row r="825">
      <c r="A825" s="6"/>
      <c r="B825" s="19"/>
      <c r="D825" s="34"/>
      <c r="E825" s="34"/>
      <c r="F825" s="34"/>
      <c r="G825" s="19"/>
      <c r="H825" s="6"/>
      <c r="I825" s="19"/>
    </row>
    <row r="826">
      <c r="A826" s="6"/>
      <c r="B826" s="19"/>
      <c r="D826" s="34"/>
      <c r="E826" s="34"/>
      <c r="F826" s="34"/>
      <c r="G826" s="19"/>
      <c r="H826" s="6"/>
      <c r="I826" s="19"/>
    </row>
    <row r="827">
      <c r="A827" s="6"/>
      <c r="B827" s="19"/>
      <c r="D827" s="34"/>
      <c r="E827" s="34"/>
      <c r="F827" s="34"/>
      <c r="G827" s="19"/>
      <c r="H827" s="6"/>
      <c r="I827" s="19"/>
    </row>
    <row r="828">
      <c r="A828" s="6"/>
      <c r="B828" s="19"/>
      <c r="D828" s="34"/>
      <c r="E828" s="34"/>
      <c r="F828" s="34"/>
      <c r="G828" s="19"/>
      <c r="H828" s="6"/>
      <c r="I828" s="19"/>
    </row>
    <row r="829">
      <c r="A829" s="6"/>
      <c r="B829" s="19"/>
      <c r="D829" s="34"/>
      <c r="E829" s="34"/>
      <c r="F829" s="34"/>
      <c r="G829" s="19"/>
      <c r="H829" s="6"/>
      <c r="I829" s="19"/>
    </row>
    <row r="830">
      <c r="A830" s="6"/>
      <c r="B830" s="19"/>
      <c r="D830" s="34"/>
      <c r="E830" s="34"/>
      <c r="F830" s="34"/>
      <c r="G830" s="19"/>
      <c r="H830" s="6"/>
      <c r="I830" s="19"/>
    </row>
    <row r="831">
      <c r="A831" s="6"/>
      <c r="B831" s="19"/>
      <c r="D831" s="34"/>
      <c r="E831" s="34"/>
      <c r="F831" s="34"/>
      <c r="G831" s="19"/>
      <c r="H831" s="6"/>
      <c r="I831" s="19"/>
    </row>
    <row r="832">
      <c r="A832" s="6"/>
      <c r="B832" s="19"/>
      <c r="D832" s="34"/>
      <c r="E832" s="34"/>
      <c r="F832" s="34"/>
      <c r="G832" s="19"/>
      <c r="H832" s="6"/>
      <c r="I832" s="19"/>
    </row>
    <row r="833">
      <c r="A833" s="6"/>
      <c r="B833" s="19"/>
      <c r="D833" s="34"/>
      <c r="E833" s="34"/>
      <c r="F833" s="34"/>
      <c r="G833" s="19"/>
      <c r="H833" s="6"/>
      <c r="I833" s="19"/>
    </row>
    <row r="834">
      <c r="A834" s="6"/>
      <c r="B834" s="19"/>
      <c r="D834" s="34"/>
      <c r="E834" s="34"/>
      <c r="F834" s="34"/>
      <c r="G834" s="19"/>
      <c r="H834" s="6"/>
      <c r="I834" s="19"/>
    </row>
    <row r="835">
      <c r="A835" s="6"/>
      <c r="B835" s="19"/>
      <c r="D835" s="34"/>
      <c r="E835" s="34"/>
      <c r="F835" s="34"/>
      <c r="G835" s="19"/>
      <c r="H835" s="6"/>
      <c r="I835" s="19"/>
    </row>
    <row r="836">
      <c r="A836" s="6"/>
      <c r="B836" s="19"/>
      <c r="D836" s="34"/>
      <c r="E836" s="34"/>
      <c r="F836" s="34"/>
      <c r="G836" s="19"/>
      <c r="H836" s="6"/>
      <c r="I836" s="19"/>
    </row>
    <row r="837">
      <c r="A837" s="6"/>
      <c r="B837" s="19"/>
      <c r="D837" s="34"/>
      <c r="E837" s="34"/>
      <c r="F837" s="34"/>
      <c r="G837" s="19"/>
      <c r="H837" s="6"/>
      <c r="I837" s="19"/>
    </row>
    <row r="838">
      <c r="A838" s="6"/>
      <c r="B838" s="19"/>
      <c r="D838" s="34"/>
      <c r="E838" s="34"/>
      <c r="F838" s="34"/>
      <c r="G838" s="19"/>
      <c r="H838" s="6"/>
      <c r="I838" s="19"/>
    </row>
    <row r="839">
      <c r="A839" s="6"/>
      <c r="B839" s="19"/>
      <c r="D839" s="34"/>
      <c r="E839" s="34"/>
      <c r="F839" s="34"/>
      <c r="G839" s="19"/>
      <c r="H839" s="6"/>
      <c r="I839" s="19"/>
    </row>
    <row r="840">
      <c r="A840" s="6"/>
      <c r="B840" s="19"/>
      <c r="D840" s="34"/>
      <c r="E840" s="34"/>
      <c r="F840" s="34"/>
      <c r="G840" s="19"/>
      <c r="H840" s="6"/>
      <c r="I840" s="19"/>
    </row>
    <row r="841">
      <c r="A841" s="6"/>
      <c r="B841" s="19"/>
      <c r="D841" s="34"/>
      <c r="E841" s="34"/>
      <c r="F841" s="34"/>
      <c r="G841" s="19"/>
      <c r="H841" s="6"/>
      <c r="I841" s="19"/>
    </row>
    <row r="842">
      <c r="A842" s="6"/>
      <c r="B842" s="19"/>
      <c r="D842" s="34"/>
      <c r="E842" s="34"/>
      <c r="F842" s="34"/>
      <c r="G842" s="19"/>
      <c r="H842" s="6"/>
      <c r="I842" s="19"/>
    </row>
    <row r="843">
      <c r="A843" s="6"/>
      <c r="B843" s="19"/>
      <c r="D843" s="34"/>
      <c r="E843" s="34"/>
      <c r="F843" s="34"/>
      <c r="G843" s="19"/>
      <c r="H843" s="6"/>
      <c r="I843" s="19"/>
    </row>
    <row r="844">
      <c r="A844" s="6"/>
      <c r="B844" s="19"/>
      <c r="D844" s="34"/>
      <c r="E844" s="34"/>
      <c r="F844" s="34"/>
      <c r="G844" s="19"/>
      <c r="H844" s="6"/>
      <c r="I844" s="19"/>
    </row>
    <row r="845">
      <c r="A845" s="6"/>
      <c r="B845" s="19"/>
      <c r="D845" s="34"/>
      <c r="E845" s="34"/>
      <c r="F845" s="34"/>
      <c r="G845" s="19"/>
      <c r="H845" s="6"/>
      <c r="I845" s="19"/>
    </row>
    <row r="846">
      <c r="A846" s="6"/>
      <c r="B846" s="19"/>
      <c r="D846" s="34"/>
      <c r="E846" s="34"/>
      <c r="F846" s="34"/>
      <c r="G846" s="19"/>
      <c r="H846" s="6"/>
      <c r="I846" s="19"/>
    </row>
    <row r="847">
      <c r="A847" s="6"/>
      <c r="B847" s="19"/>
      <c r="D847" s="34"/>
      <c r="E847" s="34"/>
      <c r="F847" s="34"/>
      <c r="G847" s="19"/>
      <c r="H847" s="6"/>
      <c r="I847" s="19"/>
    </row>
    <row r="848">
      <c r="A848" s="6"/>
      <c r="B848" s="19"/>
      <c r="D848" s="34"/>
      <c r="E848" s="34"/>
      <c r="F848" s="34"/>
      <c r="G848" s="19"/>
      <c r="H848" s="6"/>
      <c r="I848" s="19"/>
    </row>
    <row r="849">
      <c r="A849" s="6"/>
      <c r="B849" s="19"/>
      <c r="D849" s="34"/>
      <c r="E849" s="34"/>
      <c r="F849" s="34"/>
      <c r="G849" s="19"/>
      <c r="H849" s="6"/>
      <c r="I849" s="19"/>
    </row>
    <row r="850">
      <c r="A850" s="6"/>
      <c r="B850" s="19"/>
      <c r="D850" s="34"/>
      <c r="E850" s="34"/>
      <c r="F850" s="34"/>
      <c r="G850" s="19"/>
      <c r="H850" s="6"/>
      <c r="I850" s="19"/>
    </row>
    <row r="851">
      <c r="A851" s="6"/>
      <c r="B851" s="19"/>
      <c r="D851" s="34"/>
      <c r="E851" s="34"/>
      <c r="F851" s="34"/>
      <c r="G851" s="19"/>
      <c r="H851" s="6"/>
      <c r="I851" s="19"/>
    </row>
    <row r="852">
      <c r="A852" s="6"/>
      <c r="B852" s="19"/>
      <c r="D852" s="34"/>
      <c r="E852" s="34"/>
      <c r="F852" s="34"/>
      <c r="G852" s="19"/>
      <c r="H852" s="6"/>
      <c r="I852" s="19"/>
    </row>
    <row r="853">
      <c r="A853" s="6"/>
      <c r="B853" s="19"/>
      <c r="D853" s="34"/>
      <c r="E853" s="34"/>
      <c r="F853" s="34"/>
      <c r="G853" s="19"/>
      <c r="H853" s="6"/>
      <c r="I853" s="19"/>
    </row>
    <row r="854">
      <c r="A854" s="6"/>
      <c r="B854" s="19"/>
      <c r="D854" s="34"/>
      <c r="E854" s="34"/>
      <c r="F854" s="34"/>
      <c r="G854" s="19"/>
      <c r="H854" s="6"/>
      <c r="I854" s="19"/>
    </row>
    <row r="855">
      <c r="A855" s="6"/>
      <c r="B855" s="19"/>
      <c r="D855" s="34"/>
      <c r="E855" s="34"/>
      <c r="F855" s="34"/>
      <c r="G855" s="19"/>
      <c r="H855" s="6"/>
      <c r="I855" s="19"/>
    </row>
    <row r="856">
      <c r="A856" s="6"/>
      <c r="B856" s="19"/>
      <c r="D856" s="34"/>
      <c r="E856" s="34"/>
      <c r="F856" s="34"/>
      <c r="G856" s="19"/>
      <c r="H856" s="6"/>
      <c r="I856" s="19"/>
    </row>
    <row r="857">
      <c r="A857" s="6"/>
      <c r="B857" s="19"/>
      <c r="D857" s="34"/>
      <c r="E857" s="34"/>
      <c r="F857" s="34"/>
      <c r="G857" s="19"/>
      <c r="H857" s="6"/>
      <c r="I857" s="19"/>
    </row>
    <row r="858">
      <c r="A858" s="6"/>
      <c r="B858" s="19"/>
      <c r="D858" s="34"/>
      <c r="E858" s="34"/>
      <c r="F858" s="34"/>
      <c r="G858" s="19"/>
      <c r="H858" s="6"/>
      <c r="I858" s="19"/>
    </row>
    <row r="859">
      <c r="A859" s="6"/>
      <c r="B859" s="19"/>
      <c r="D859" s="34"/>
      <c r="E859" s="34"/>
      <c r="F859" s="34"/>
      <c r="G859" s="19"/>
      <c r="H859" s="6"/>
      <c r="I859" s="19"/>
    </row>
    <row r="860">
      <c r="A860" s="6"/>
      <c r="B860" s="19"/>
      <c r="D860" s="34"/>
      <c r="E860" s="34"/>
      <c r="F860" s="34"/>
      <c r="G860" s="19"/>
      <c r="H860" s="6"/>
      <c r="I860" s="19"/>
    </row>
    <row r="861">
      <c r="A861" s="6"/>
      <c r="B861" s="19"/>
      <c r="D861" s="34"/>
      <c r="E861" s="34"/>
      <c r="F861" s="34"/>
      <c r="G861" s="19"/>
      <c r="H861" s="6"/>
      <c r="I861" s="19"/>
    </row>
    <row r="862">
      <c r="A862" s="6"/>
      <c r="B862" s="19"/>
      <c r="D862" s="34"/>
      <c r="E862" s="34"/>
      <c r="F862" s="34"/>
      <c r="G862" s="19"/>
      <c r="H862" s="6"/>
      <c r="I862" s="19"/>
    </row>
    <row r="863">
      <c r="A863" s="6"/>
      <c r="B863" s="19"/>
      <c r="D863" s="34"/>
      <c r="E863" s="34"/>
      <c r="F863" s="34"/>
      <c r="G863" s="19"/>
      <c r="H863" s="6"/>
      <c r="I863" s="19"/>
    </row>
    <row r="864">
      <c r="A864" s="6"/>
      <c r="B864" s="19"/>
      <c r="D864" s="34"/>
      <c r="E864" s="34"/>
      <c r="F864" s="34"/>
      <c r="G864" s="19"/>
      <c r="H864" s="6"/>
      <c r="I864" s="19"/>
    </row>
    <row r="865">
      <c r="A865" s="6"/>
      <c r="B865" s="19"/>
      <c r="D865" s="34"/>
      <c r="E865" s="34"/>
      <c r="F865" s="34"/>
      <c r="G865" s="19"/>
      <c r="H865" s="6"/>
      <c r="I865" s="19"/>
    </row>
    <row r="866">
      <c r="A866" s="6"/>
      <c r="B866" s="19"/>
      <c r="D866" s="34"/>
      <c r="E866" s="34"/>
      <c r="F866" s="34"/>
      <c r="G866" s="19"/>
      <c r="H866" s="6"/>
      <c r="I866" s="19"/>
    </row>
    <row r="867">
      <c r="A867" s="6"/>
      <c r="B867" s="19"/>
      <c r="D867" s="34"/>
      <c r="E867" s="34"/>
      <c r="F867" s="34"/>
      <c r="G867" s="19"/>
      <c r="H867" s="6"/>
      <c r="I867" s="19"/>
    </row>
    <row r="868">
      <c r="A868" s="6"/>
      <c r="B868" s="19"/>
      <c r="D868" s="34"/>
      <c r="E868" s="34"/>
      <c r="F868" s="34"/>
      <c r="G868" s="19"/>
      <c r="H868" s="6"/>
      <c r="I868" s="19"/>
    </row>
    <row r="869">
      <c r="A869" s="6"/>
      <c r="B869" s="19"/>
      <c r="D869" s="34"/>
      <c r="E869" s="34"/>
      <c r="F869" s="34"/>
      <c r="G869" s="19"/>
      <c r="H869" s="6"/>
      <c r="I869" s="19"/>
    </row>
    <row r="870">
      <c r="A870" s="6"/>
      <c r="B870" s="19"/>
      <c r="D870" s="34"/>
      <c r="E870" s="34"/>
      <c r="F870" s="34"/>
      <c r="G870" s="19"/>
      <c r="H870" s="6"/>
      <c r="I870" s="19"/>
    </row>
    <row r="871">
      <c r="A871" s="6"/>
      <c r="B871" s="19"/>
      <c r="D871" s="34"/>
      <c r="E871" s="34"/>
      <c r="F871" s="34"/>
      <c r="G871" s="19"/>
      <c r="H871" s="6"/>
      <c r="I871" s="19"/>
    </row>
    <row r="872">
      <c r="A872" s="6"/>
      <c r="B872" s="19"/>
      <c r="D872" s="34"/>
      <c r="E872" s="34"/>
      <c r="F872" s="34"/>
      <c r="G872" s="19"/>
      <c r="H872" s="6"/>
      <c r="I872" s="19"/>
    </row>
    <row r="873">
      <c r="A873" s="6"/>
      <c r="B873" s="19"/>
      <c r="D873" s="34"/>
      <c r="E873" s="34"/>
      <c r="F873" s="34"/>
      <c r="G873" s="19"/>
      <c r="H873" s="6"/>
      <c r="I873" s="19"/>
    </row>
    <row r="874">
      <c r="A874" s="6"/>
      <c r="B874" s="19"/>
      <c r="D874" s="34"/>
      <c r="E874" s="34"/>
      <c r="F874" s="34"/>
      <c r="G874" s="19"/>
      <c r="H874" s="6"/>
      <c r="I874" s="19"/>
    </row>
    <row r="875">
      <c r="A875" s="6"/>
      <c r="B875" s="19"/>
      <c r="D875" s="34"/>
      <c r="E875" s="34"/>
      <c r="F875" s="34"/>
      <c r="G875" s="19"/>
      <c r="H875" s="6"/>
      <c r="I875" s="19"/>
    </row>
    <row r="876">
      <c r="A876" s="6"/>
      <c r="B876" s="19"/>
      <c r="D876" s="34"/>
      <c r="E876" s="34"/>
      <c r="F876" s="34"/>
      <c r="G876" s="19"/>
      <c r="H876" s="6"/>
      <c r="I876" s="19"/>
    </row>
    <row r="877">
      <c r="A877" s="6"/>
      <c r="B877" s="19"/>
      <c r="D877" s="34"/>
      <c r="E877" s="34"/>
      <c r="F877" s="34"/>
      <c r="G877" s="19"/>
      <c r="H877" s="6"/>
      <c r="I877" s="19"/>
    </row>
    <row r="878">
      <c r="A878" s="6"/>
      <c r="B878" s="19"/>
      <c r="D878" s="34"/>
      <c r="E878" s="34"/>
      <c r="F878" s="34"/>
      <c r="G878" s="19"/>
      <c r="H878" s="6"/>
      <c r="I878" s="19"/>
    </row>
    <row r="879">
      <c r="A879" s="6"/>
      <c r="B879" s="19"/>
      <c r="D879" s="34"/>
      <c r="E879" s="34"/>
      <c r="F879" s="34"/>
      <c r="G879" s="19"/>
      <c r="H879" s="6"/>
      <c r="I879" s="19"/>
    </row>
    <row r="880">
      <c r="A880" s="6"/>
      <c r="B880" s="19"/>
      <c r="D880" s="34"/>
      <c r="E880" s="34"/>
      <c r="F880" s="34"/>
      <c r="G880" s="19"/>
      <c r="H880" s="6"/>
      <c r="I880" s="19"/>
    </row>
    <row r="881">
      <c r="A881" s="6"/>
      <c r="B881" s="19"/>
      <c r="D881" s="34"/>
      <c r="E881" s="34"/>
      <c r="F881" s="34"/>
      <c r="G881" s="19"/>
      <c r="H881" s="6"/>
      <c r="I881" s="19"/>
    </row>
    <row r="882">
      <c r="A882" s="6"/>
      <c r="B882" s="19"/>
      <c r="D882" s="34"/>
      <c r="E882" s="34"/>
      <c r="F882" s="34"/>
      <c r="G882" s="19"/>
      <c r="H882" s="6"/>
      <c r="I882" s="19"/>
    </row>
    <row r="883">
      <c r="A883" s="6"/>
      <c r="B883" s="19"/>
      <c r="D883" s="34"/>
      <c r="E883" s="34"/>
      <c r="F883" s="34"/>
      <c r="G883" s="19"/>
      <c r="H883" s="6"/>
      <c r="I883" s="19"/>
    </row>
    <row r="884">
      <c r="A884" s="6"/>
      <c r="B884" s="19"/>
      <c r="D884" s="34"/>
      <c r="E884" s="34"/>
      <c r="F884" s="34"/>
      <c r="G884" s="19"/>
      <c r="H884" s="6"/>
      <c r="I884" s="19"/>
    </row>
    <row r="885">
      <c r="A885" s="6"/>
      <c r="B885" s="19"/>
      <c r="D885" s="34"/>
      <c r="E885" s="34"/>
      <c r="F885" s="34"/>
      <c r="G885" s="19"/>
      <c r="H885" s="6"/>
      <c r="I885" s="19"/>
    </row>
    <row r="886">
      <c r="A886" s="6"/>
      <c r="B886" s="19"/>
      <c r="D886" s="34"/>
      <c r="E886" s="34"/>
      <c r="F886" s="34"/>
      <c r="G886" s="19"/>
      <c r="H886" s="6"/>
      <c r="I886" s="19"/>
    </row>
    <row r="887">
      <c r="A887" s="6"/>
      <c r="B887" s="19"/>
      <c r="D887" s="34"/>
      <c r="E887" s="34"/>
      <c r="F887" s="34"/>
      <c r="G887" s="19"/>
      <c r="H887" s="6"/>
      <c r="I887" s="19"/>
    </row>
    <row r="888">
      <c r="A888" s="6"/>
      <c r="B888" s="19"/>
      <c r="D888" s="34"/>
      <c r="E888" s="34"/>
      <c r="F888" s="34"/>
      <c r="G888" s="19"/>
      <c r="H888" s="6"/>
      <c r="I888" s="19"/>
    </row>
    <row r="889">
      <c r="A889" s="6"/>
      <c r="B889" s="19"/>
      <c r="D889" s="34"/>
      <c r="E889" s="34"/>
      <c r="F889" s="34"/>
      <c r="G889" s="19"/>
      <c r="H889" s="6"/>
      <c r="I889" s="19"/>
    </row>
    <row r="890">
      <c r="A890" s="6"/>
      <c r="B890" s="19"/>
      <c r="D890" s="34"/>
      <c r="E890" s="34"/>
      <c r="F890" s="34"/>
      <c r="G890" s="19"/>
      <c r="H890" s="6"/>
      <c r="I890" s="19"/>
    </row>
    <row r="891">
      <c r="A891" s="6"/>
      <c r="B891" s="19"/>
      <c r="D891" s="34"/>
      <c r="E891" s="34"/>
      <c r="F891" s="34"/>
      <c r="G891" s="19"/>
      <c r="H891" s="6"/>
      <c r="I891" s="19"/>
    </row>
    <row r="892">
      <c r="A892" s="6"/>
      <c r="B892" s="19"/>
      <c r="D892" s="34"/>
      <c r="E892" s="34"/>
      <c r="F892" s="34"/>
      <c r="G892" s="19"/>
      <c r="H892" s="6"/>
      <c r="I892" s="19"/>
    </row>
    <row r="893">
      <c r="A893" s="6"/>
      <c r="B893" s="19"/>
      <c r="D893" s="34"/>
      <c r="E893" s="34"/>
      <c r="F893" s="34"/>
      <c r="G893" s="19"/>
      <c r="H893" s="6"/>
      <c r="I893" s="19"/>
    </row>
    <row r="894">
      <c r="A894" s="6"/>
      <c r="B894" s="19"/>
      <c r="D894" s="34"/>
      <c r="E894" s="34"/>
      <c r="F894" s="34"/>
      <c r="G894" s="19"/>
      <c r="H894" s="6"/>
      <c r="I894" s="19"/>
    </row>
    <row r="895">
      <c r="A895" s="6"/>
      <c r="B895" s="19"/>
      <c r="D895" s="34"/>
      <c r="E895" s="34"/>
      <c r="F895" s="34"/>
      <c r="G895" s="19"/>
      <c r="H895" s="6"/>
      <c r="I895" s="19"/>
    </row>
    <row r="896">
      <c r="A896" s="6"/>
      <c r="B896" s="19"/>
      <c r="D896" s="34"/>
      <c r="E896" s="34"/>
      <c r="F896" s="34"/>
      <c r="G896" s="19"/>
      <c r="H896" s="6"/>
      <c r="I896" s="19"/>
    </row>
    <row r="897">
      <c r="A897" s="6"/>
      <c r="B897" s="19"/>
      <c r="D897" s="34"/>
      <c r="E897" s="34"/>
      <c r="F897" s="34"/>
      <c r="G897" s="19"/>
      <c r="H897" s="6"/>
      <c r="I897" s="19"/>
    </row>
    <row r="898">
      <c r="A898" s="6"/>
      <c r="B898" s="19"/>
      <c r="D898" s="34"/>
      <c r="E898" s="34"/>
      <c r="F898" s="34"/>
      <c r="G898" s="19"/>
      <c r="H898" s="6"/>
      <c r="I898" s="19"/>
    </row>
    <row r="899">
      <c r="A899" s="6"/>
      <c r="B899" s="19"/>
      <c r="D899" s="34"/>
      <c r="E899" s="34"/>
      <c r="F899" s="34"/>
      <c r="G899" s="19"/>
      <c r="H899" s="6"/>
      <c r="I899" s="19"/>
    </row>
    <row r="900">
      <c r="A900" s="6"/>
      <c r="B900" s="19"/>
      <c r="D900" s="34"/>
      <c r="E900" s="34"/>
      <c r="F900" s="34"/>
      <c r="G900" s="19"/>
      <c r="H900" s="6"/>
      <c r="I900" s="19"/>
    </row>
    <row r="901">
      <c r="A901" s="6"/>
      <c r="B901" s="19"/>
      <c r="D901" s="34"/>
      <c r="E901" s="34"/>
      <c r="F901" s="34"/>
      <c r="G901" s="19"/>
      <c r="H901" s="6"/>
      <c r="I901" s="19"/>
    </row>
    <row r="902">
      <c r="A902" s="6"/>
      <c r="B902" s="19"/>
      <c r="D902" s="34"/>
      <c r="E902" s="34"/>
      <c r="F902" s="34"/>
      <c r="G902" s="19"/>
      <c r="H902" s="6"/>
      <c r="I902" s="19"/>
    </row>
    <row r="903">
      <c r="A903" s="6"/>
      <c r="B903" s="19"/>
      <c r="D903" s="34"/>
      <c r="E903" s="34"/>
      <c r="F903" s="34"/>
      <c r="G903" s="19"/>
      <c r="H903" s="6"/>
      <c r="I903" s="19"/>
    </row>
    <row r="904">
      <c r="A904" s="6"/>
      <c r="B904" s="19"/>
      <c r="D904" s="34"/>
      <c r="E904" s="34"/>
      <c r="F904" s="34"/>
      <c r="G904" s="19"/>
      <c r="H904" s="6"/>
      <c r="I904" s="19"/>
    </row>
    <row r="905">
      <c r="A905" s="6"/>
      <c r="B905" s="19"/>
      <c r="D905" s="34"/>
      <c r="E905" s="34"/>
      <c r="F905" s="34"/>
      <c r="G905" s="19"/>
      <c r="H905" s="6"/>
      <c r="I905" s="19"/>
    </row>
    <row r="906">
      <c r="A906" s="6"/>
      <c r="B906" s="19"/>
      <c r="D906" s="34"/>
      <c r="E906" s="34"/>
      <c r="F906" s="34"/>
      <c r="G906" s="19"/>
      <c r="H906" s="6"/>
      <c r="I906" s="19"/>
    </row>
    <row r="907">
      <c r="A907" s="6"/>
      <c r="B907" s="19"/>
      <c r="D907" s="34"/>
      <c r="E907" s="34"/>
      <c r="F907" s="34"/>
      <c r="G907" s="19"/>
      <c r="H907" s="6"/>
      <c r="I907" s="19"/>
    </row>
    <row r="908">
      <c r="A908" s="6"/>
      <c r="B908" s="19"/>
      <c r="D908" s="34"/>
      <c r="E908" s="34"/>
      <c r="F908" s="34"/>
      <c r="G908" s="19"/>
      <c r="H908" s="6"/>
      <c r="I908" s="19"/>
    </row>
    <row r="909">
      <c r="A909" s="6"/>
      <c r="B909" s="19"/>
      <c r="D909" s="34"/>
      <c r="E909" s="34"/>
      <c r="F909" s="34"/>
      <c r="G909" s="19"/>
      <c r="H909" s="6"/>
      <c r="I909" s="19"/>
    </row>
    <row r="910">
      <c r="A910" s="6"/>
      <c r="B910" s="19"/>
      <c r="D910" s="34"/>
      <c r="E910" s="34"/>
      <c r="F910" s="34"/>
      <c r="G910" s="19"/>
      <c r="H910" s="6"/>
      <c r="I910" s="19"/>
    </row>
    <row r="911">
      <c r="A911" s="6"/>
      <c r="B911" s="19"/>
      <c r="D911" s="34"/>
      <c r="E911" s="34"/>
      <c r="F911" s="34"/>
      <c r="G911" s="19"/>
      <c r="H911" s="6"/>
      <c r="I911" s="19"/>
    </row>
    <row r="912">
      <c r="A912" s="6"/>
      <c r="B912" s="19"/>
      <c r="D912" s="34"/>
      <c r="E912" s="34"/>
      <c r="F912" s="34"/>
      <c r="G912" s="19"/>
      <c r="H912" s="6"/>
      <c r="I912" s="19"/>
    </row>
    <row r="913">
      <c r="A913" s="6"/>
      <c r="B913" s="19"/>
      <c r="D913" s="34"/>
      <c r="E913" s="34"/>
      <c r="F913" s="34"/>
      <c r="G913" s="19"/>
      <c r="H913" s="6"/>
      <c r="I913" s="19"/>
    </row>
    <row r="914">
      <c r="A914" s="6"/>
      <c r="B914" s="19"/>
      <c r="D914" s="34"/>
      <c r="E914" s="34"/>
      <c r="F914" s="34"/>
      <c r="G914" s="19"/>
      <c r="H914" s="6"/>
      <c r="I914" s="19"/>
    </row>
    <row r="915">
      <c r="A915" s="6"/>
      <c r="B915" s="19"/>
      <c r="D915" s="34"/>
      <c r="E915" s="34"/>
      <c r="F915" s="34"/>
      <c r="G915" s="19"/>
      <c r="H915" s="6"/>
      <c r="I915" s="19"/>
    </row>
    <row r="916">
      <c r="A916" s="6"/>
      <c r="B916" s="19"/>
      <c r="D916" s="34"/>
      <c r="E916" s="34"/>
      <c r="F916" s="34"/>
      <c r="G916" s="19"/>
      <c r="H916" s="6"/>
      <c r="I916" s="19"/>
    </row>
    <row r="917">
      <c r="A917" s="6"/>
      <c r="B917" s="19"/>
      <c r="D917" s="34"/>
      <c r="E917" s="34"/>
      <c r="F917" s="34"/>
      <c r="G917" s="19"/>
      <c r="H917" s="6"/>
      <c r="I917" s="19"/>
    </row>
    <row r="918">
      <c r="A918" s="6"/>
      <c r="B918" s="19"/>
      <c r="D918" s="34"/>
      <c r="E918" s="34"/>
      <c r="F918" s="34"/>
      <c r="G918" s="19"/>
      <c r="H918" s="6"/>
      <c r="I918" s="19"/>
    </row>
    <row r="919">
      <c r="A919" s="6"/>
      <c r="B919" s="19"/>
      <c r="D919" s="34"/>
      <c r="E919" s="34"/>
      <c r="F919" s="34"/>
      <c r="G919" s="19"/>
      <c r="H919" s="6"/>
      <c r="I919" s="19"/>
    </row>
    <row r="920">
      <c r="A920" s="6"/>
      <c r="B920" s="19"/>
      <c r="D920" s="34"/>
      <c r="E920" s="34"/>
      <c r="F920" s="34"/>
      <c r="G920" s="19"/>
      <c r="H920" s="6"/>
      <c r="I920" s="19"/>
    </row>
    <row r="921">
      <c r="A921" s="6"/>
      <c r="B921" s="19"/>
      <c r="D921" s="34"/>
      <c r="E921" s="34"/>
      <c r="F921" s="34"/>
      <c r="G921" s="19"/>
      <c r="H921" s="6"/>
      <c r="I921" s="19"/>
    </row>
    <row r="922">
      <c r="A922" s="6"/>
      <c r="B922" s="19"/>
      <c r="D922" s="34"/>
      <c r="E922" s="34"/>
      <c r="F922" s="34"/>
      <c r="G922" s="19"/>
      <c r="H922" s="6"/>
      <c r="I922" s="19"/>
    </row>
    <row r="923">
      <c r="A923" s="6"/>
      <c r="B923" s="19"/>
      <c r="D923" s="34"/>
      <c r="E923" s="34"/>
      <c r="F923" s="34"/>
      <c r="G923" s="19"/>
      <c r="H923" s="6"/>
      <c r="I923" s="19"/>
    </row>
    <row r="924">
      <c r="A924" s="6"/>
      <c r="B924" s="19"/>
      <c r="D924" s="34"/>
      <c r="E924" s="34"/>
      <c r="F924" s="34"/>
      <c r="G924" s="19"/>
      <c r="H924" s="6"/>
      <c r="I924" s="19"/>
    </row>
    <row r="925">
      <c r="A925" s="6"/>
      <c r="B925" s="19"/>
      <c r="D925" s="34"/>
      <c r="E925" s="34"/>
      <c r="F925" s="34"/>
      <c r="G925" s="19"/>
      <c r="H925" s="6"/>
      <c r="I925" s="19"/>
    </row>
    <row r="926">
      <c r="A926" s="6"/>
      <c r="B926" s="19"/>
      <c r="D926" s="34"/>
      <c r="E926" s="34"/>
      <c r="F926" s="34"/>
      <c r="G926" s="19"/>
      <c r="H926" s="6"/>
      <c r="I926" s="19"/>
    </row>
    <row r="927">
      <c r="A927" s="6"/>
      <c r="B927" s="19"/>
      <c r="D927" s="34"/>
      <c r="E927" s="34"/>
      <c r="F927" s="34"/>
      <c r="G927" s="19"/>
      <c r="H927" s="6"/>
      <c r="I927" s="19"/>
    </row>
    <row r="928">
      <c r="A928" s="6"/>
      <c r="B928" s="19"/>
      <c r="D928" s="34"/>
      <c r="E928" s="34"/>
      <c r="F928" s="34"/>
      <c r="G928" s="19"/>
      <c r="H928" s="6"/>
      <c r="I928" s="19"/>
    </row>
    <row r="929">
      <c r="A929" s="6"/>
      <c r="B929" s="19"/>
      <c r="D929" s="34"/>
      <c r="E929" s="34"/>
      <c r="F929" s="34"/>
      <c r="G929" s="19"/>
      <c r="H929" s="6"/>
      <c r="I929" s="19"/>
    </row>
    <row r="930">
      <c r="A930" s="6"/>
      <c r="B930" s="19"/>
      <c r="D930" s="34"/>
      <c r="E930" s="34"/>
      <c r="F930" s="34"/>
      <c r="G930" s="19"/>
      <c r="H930" s="6"/>
      <c r="I930" s="19"/>
    </row>
    <row r="931">
      <c r="A931" s="6"/>
      <c r="B931" s="19"/>
      <c r="D931" s="34"/>
      <c r="E931" s="34"/>
      <c r="F931" s="34"/>
      <c r="G931" s="19"/>
      <c r="H931" s="6"/>
      <c r="I931" s="19"/>
    </row>
    <row r="932">
      <c r="A932" s="6"/>
      <c r="B932" s="19"/>
      <c r="D932" s="34"/>
      <c r="E932" s="34"/>
      <c r="F932" s="34"/>
      <c r="G932" s="19"/>
      <c r="H932" s="6"/>
      <c r="I932" s="19"/>
    </row>
    <row r="933">
      <c r="A933" s="6"/>
      <c r="B933" s="19"/>
      <c r="D933" s="34"/>
      <c r="E933" s="34"/>
      <c r="F933" s="34"/>
      <c r="G933" s="19"/>
      <c r="H933" s="6"/>
      <c r="I933" s="19"/>
    </row>
    <row r="934">
      <c r="A934" s="6"/>
      <c r="B934" s="19"/>
      <c r="D934" s="34"/>
      <c r="E934" s="34"/>
      <c r="F934" s="34"/>
      <c r="G934" s="19"/>
      <c r="H934" s="6"/>
      <c r="I934" s="19"/>
    </row>
    <row r="935">
      <c r="A935" s="6"/>
      <c r="B935" s="19"/>
      <c r="D935" s="34"/>
      <c r="E935" s="34"/>
      <c r="F935" s="34"/>
      <c r="G935" s="19"/>
      <c r="H935" s="6"/>
      <c r="I935" s="19"/>
    </row>
    <row r="936">
      <c r="A936" s="6"/>
      <c r="B936" s="19"/>
      <c r="D936" s="34"/>
      <c r="E936" s="34"/>
      <c r="F936" s="34"/>
      <c r="G936" s="19"/>
      <c r="H936" s="6"/>
      <c r="I936" s="19"/>
    </row>
    <row r="937">
      <c r="A937" s="6"/>
      <c r="B937" s="19"/>
      <c r="D937" s="34"/>
      <c r="E937" s="34"/>
      <c r="F937" s="34"/>
      <c r="G937" s="19"/>
      <c r="H937" s="6"/>
      <c r="I937" s="19"/>
    </row>
    <row r="938">
      <c r="A938" s="6"/>
      <c r="B938" s="19"/>
      <c r="D938" s="34"/>
      <c r="E938" s="34"/>
      <c r="F938" s="34"/>
      <c r="G938" s="19"/>
      <c r="H938" s="6"/>
      <c r="I938" s="19"/>
    </row>
    <row r="939">
      <c r="A939" s="6"/>
      <c r="B939" s="19"/>
      <c r="D939" s="34"/>
      <c r="E939" s="34"/>
      <c r="F939" s="34"/>
      <c r="G939" s="19"/>
      <c r="H939" s="6"/>
      <c r="I939" s="19"/>
    </row>
    <row r="940">
      <c r="A940" s="6"/>
      <c r="B940" s="19"/>
      <c r="D940" s="34"/>
      <c r="E940" s="34"/>
      <c r="F940" s="34"/>
      <c r="G940" s="19"/>
      <c r="H940" s="6"/>
      <c r="I940" s="19"/>
    </row>
    <row r="941">
      <c r="A941" s="6"/>
      <c r="B941" s="19"/>
      <c r="D941" s="34"/>
      <c r="E941" s="34"/>
      <c r="F941" s="34"/>
      <c r="G941" s="19"/>
      <c r="H941" s="6"/>
      <c r="I941" s="19"/>
    </row>
    <row r="942">
      <c r="A942" s="6"/>
      <c r="B942" s="19"/>
      <c r="D942" s="34"/>
      <c r="E942" s="34"/>
      <c r="F942" s="34"/>
      <c r="G942" s="19"/>
      <c r="H942" s="6"/>
      <c r="I942" s="19"/>
    </row>
    <row r="943">
      <c r="A943" s="6"/>
      <c r="B943" s="19"/>
      <c r="D943" s="34"/>
      <c r="E943" s="34"/>
      <c r="F943" s="34"/>
      <c r="G943" s="19"/>
      <c r="H943" s="6"/>
      <c r="I943" s="19"/>
    </row>
    <row r="944">
      <c r="A944" s="6"/>
      <c r="B944" s="19"/>
      <c r="D944" s="34"/>
      <c r="E944" s="34"/>
      <c r="F944" s="34"/>
      <c r="G944" s="19"/>
      <c r="H944" s="6"/>
      <c r="I944" s="19"/>
    </row>
    <row r="945">
      <c r="A945" s="6"/>
      <c r="B945" s="19"/>
      <c r="D945" s="34"/>
      <c r="E945" s="34"/>
      <c r="F945" s="34"/>
      <c r="G945" s="19"/>
      <c r="H945" s="6"/>
      <c r="I945" s="19"/>
    </row>
    <row r="946">
      <c r="A946" s="6"/>
      <c r="B946" s="19"/>
      <c r="D946" s="34"/>
      <c r="E946" s="34"/>
      <c r="F946" s="34"/>
      <c r="G946" s="19"/>
      <c r="H946" s="6"/>
      <c r="I946" s="19"/>
    </row>
    <row r="947">
      <c r="A947" s="6"/>
      <c r="B947" s="19"/>
      <c r="D947" s="34"/>
      <c r="E947" s="34"/>
      <c r="F947" s="34"/>
      <c r="G947" s="19"/>
      <c r="H947" s="6"/>
      <c r="I947" s="19"/>
    </row>
    <row r="948">
      <c r="A948" s="6"/>
      <c r="B948" s="19"/>
      <c r="D948" s="34"/>
      <c r="E948" s="34"/>
      <c r="F948" s="34"/>
      <c r="G948" s="19"/>
      <c r="H948" s="6"/>
      <c r="I948" s="19"/>
    </row>
    <row r="949">
      <c r="A949" s="6"/>
      <c r="B949" s="19"/>
      <c r="D949" s="34"/>
      <c r="E949" s="34"/>
      <c r="F949" s="34"/>
      <c r="G949" s="19"/>
      <c r="H949" s="6"/>
      <c r="I949" s="19"/>
    </row>
    <row r="950">
      <c r="A950" s="6"/>
      <c r="B950" s="19"/>
      <c r="D950" s="34"/>
      <c r="E950" s="34"/>
      <c r="F950" s="34"/>
      <c r="G950" s="19"/>
      <c r="H950" s="6"/>
      <c r="I950" s="19"/>
    </row>
    <row r="951">
      <c r="A951" s="6"/>
      <c r="B951" s="19"/>
      <c r="D951" s="34"/>
      <c r="E951" s="34"/>
      <c r="F951" s="34"/>
      <c r="G951" s="19"/>
      <c r="H951" s="6"/>
      <c r="I951" s="19"/>
    </row>
    <row r="952">
      <c r="A952" s="6"/>
      <c r="B952" s="19"/>
      <c r="D952" s="34"/>
      <c r="E952" s="34"/>
      <c r="F952" s="34"/>
      <c r="G952" s="19"/>
      <c r="H952" s="6"/>
      <c r="I952" s="19"/>
    </row>
    <row r="953">
      <c r="A953" s="6"/>
      <c r="B953" s="19"/>
      <c r="D953" s="34"/>
      <c r="E953" s="34"/>
      <c r="F953" s="34"/>
      <c r="G953" s="19"/>
      <c r="H953" s="6"/>
      <c r="I953" s="19"/>
    </row>
    <row r="954">
      <c r="A954" s="6"/>
      <c r="B954" s="19"/>
      <c r="D954" s="34"/>
      <c r="E954" s="34"/>
      <c r="F954" s="34"/>
      <c r="G954" s="19"/>
      <c r="H954" s="6"/>
      <c r="I954" s="19"/>
    </row>
    <row r="955">
      <c r="A955" s="6"/>
      <c r="B955" s="19"/>
      <c r="D955" s="34"/>
      <c r="E955" s="34"/>
      <c r="F955" s="34"/>
      <c r="G955" s="19"/>
      <c r="H955" s="6"/>
      <c r="I955" s="19"/>
    </row>
    <row r="956">
      <c r="A956" s="6"/>
      <c r="B956" s="19"/>
      <c r="D956" s="34"/>
      <c r="E956" s="34"/>
      <c r="F956" s="34"/>
      <c r="G956" s="19"/>
      <c r="H956" s="6"/>
      <c r="I956" s="19"/>
    </row>
    <row r="957">
      <c r="A957" s="6"/>
      <c r="B957" s="19"/>
      <c r="D957" s="34"/>
      <c r="E957" s="34"/>
      <c r="F957" s="34"/>
      <c r="G957" s="19"/>
      <c r="H957" s="6"/>
      <c r="I957" s="19"/>
    </row>
    <row r="958">
      <c r="A958" s="6"/>
      <c r="B958" s="19"/>
      <c r="D958" s="34"/>
      <c r="E958" s="34"/>
      <c r="F958" s="34"/>
      <c r="G958" s="19"/>
      <c r="H958" s="6"/>
      <c r="I958" s="19"/>
    </row>
    <row r="959">
      <c r="A959" s="6"/>
      <c r="B959" s="19"/>
      <c r="D959" s="34"/>
      <c r="E959" s="34"/>
      <c r="F959" s="34"/>
      <c r="G959" s="19"/>
      <c r="H959" s="6"/>
      <c r="I959" s="19"/>
    </row>
    <row r="960">
      <c r="A960" s="6"/>
      <c r="B960" s="19"/>
      <c r="D960" s="34"/>
      <c r="E960" s="34"/>
      <c r="F960" s="34"/>
      <c r="G960" s="19"/>
      <c r="H960" s="6"/>
      <c r="I960" s="19"/>
    </row>
    <row r="961">
      <c r="A961" s="6"/>
      <c r="B961" s="19"/>
      <c r="D961" s="34"/>
      <c r="E961" s="34"/>
      <c r="F961" s="34"/>
      <c r="G961" s="19"/>
      <c r="H961" s="6"/>
      <c r="I961" s="19"/>
    </row>
    <row r="962">
      <c r="A962" s="6"/>
      <c r="B962" s="19"/>
      <c r="D962" s="34"/>
      <c r="E962" s="34"/>
      <c r="F962" s="34"/>
      <c r="G962" s="19"/>
      <c r="H962" s="6"/>
      <c r="I962" s="19"/>
    </row>
    <row r="963">
      <c r="A963" s="6"/>
      <c r="B963" s="19"/>
      <c r="D963" s="34"/>
      <c r="E963" s="34"/>
      <c r="F963" s="34"/>
      <c r="G963" s="19"/>
      <c r="H963" s="6"/>
      <c r="I963" s="19"/>
    </row>
    <row r="964">
      <c r="A964" s="6"/>
      <c r="B964" s="19"/>
      <c r="D964" s="34"/>
      <c r="E964" s="34"/>
      <c r="F964" s="34"/>
      <c r="G964" s="19"/>
      <c r="H964" s="6"/>
      <c r="I964" s="19"/>
    </row>
    <row r="965">
      <c r="A965" s="6"/>
      <c r="B965" s="19"/>
      <c r="D965" s="34"/>
      <c r="E965" s="34"/>
      <c r="F965" s="34"/>
      <c r="G965" s="19"/>
      <c r="H965" s="6"/>
      <c r="I965" s="19"/>
    </row>
    <row r="966">
      <c r="A966" s="6"/>
      <c r="B966" s="19"/>
      <c r="D966" s="34"/>
      <c r="E966" s="34"/>
      <c r="F966" s="34"/>
      <c r="G966" s="19"/>
      <c r="H966" s="6"/>
      <c r="I966" s="19"/>
    </row>
    <row r="967">
      <c r="A967" s="6"/>
      <c r="B967" s="19"/>
      <c r="D967" s="34"/>
      <c r="E967" s="34"/>
      <c r="F967" s="34"/>
      <c r="G967" s="19"/>
      <c r="H967" s="6"/>
      <c r="I967" s="19"/>
    </row>
    <row r="968">
      <c r="A968" s="6"/>
      <c r="B968" s="19"/>
      <c r="D968" s="34"/>
      <c r="E968" s="34"/>
      <c r="F968" s="34"/>
      <c r="G968" s="19"/>
      <c r="H968" s="6"/>
      <c r="I968" s="19"/>
    </row>
    <row r="969">
      <c r="A969" s="6"/>
      <c r="B969" s="19"/>
      <c r="D969" s="34"/>
      <c r="E969" s="34"/>
      <c r="F969" s="34"/>
      <c r="G969" s="19"/>
      <c r="H969" s="6"/>
      <c r="I969" s="19"/>
    </row>
    <row r="970">
      <c r="A970" s="6"/>
      <c r="B970" s="19"/>
      <c r="D970" s="34"/>
      <c r="E970" s="34"/>
      <c r="F970" s="34"/>
      <c r="G970" s="19"/>
      <c r="H970" s="6"/>
      <c r="I970" s="19"/>
    </row>
    <row r="971">
      <c r="A971" s="6"/>
      <c r="B971" s="19"/>
      <c r="D971" s="34"/>
      <c r="E971" s="34"/>
      <c r="F971" s="34"/>
      <c r="G971" s="19"/>
      <c r="H971" s="6"/>
      <c r="I971" s="19"/>
    </row>
    <row r="972">
      <c r="A972" s="6"/>
      <c r="B972" s="19"/>
      <c r="D972" s="34"/>
      <c r="E972" s="34"/>
      <c r="F972" s="34"/>
      <c r="G972" s="19"/>
      <c r="H972" s="6"/>
      <c r="I972" s="19"/>
    </row>
    <row r="973">
      <c r="A973" s="6"/>
      <c r="B973" s="19"/>
      <c r="D973" s="34"/>
      <c r="E973" s="34"/>
      <c r="F973" s="34"/>
      <c r="G973" s="19"/>
      <c r="H973" s="6"/>
      <c r="I973" s="19"/>
    </row>
    <row r="974">
      <c r="A974" s="6"/>
      <c r="B974" s="19"/>
      <c r="D974" s="34"/>
      <c r="E974" s="34"/>
      <c r="F974" s="34"/>
      <c r="G974" s="19"/>
      <c r="H974" s="6"/>
      <c r="I974" s="19"/>
    </row>
    <row r="975">
      <c r="A975" s="6"/>
      <c r="B975" s="19"/>
      <c r="D975" s="34"/>
      <c r="E975" s="34"/>
      <c r="F975" s="34"/>
      <c r="G975" s="19"/>
      <c r="H975" s="6"/>
      <c r="I975" s="19"/>
    </row>
    <row r="976">
      <c r="A976" s="6"/>
      <c r="B976" s="19"/>
      <c r="D976" s="34"/>
      <c r="E976" s="34"/>
      <c r="F976" s="34"/>
      <c r="G976" s="19"/>
      <c r="H976" s="6"/>
      <c r="I976" s="19"/>
    </row>
    <row r="977">
      <c r="A977" s="6"/>
      <c r="B977" s="19"/>
      <c r="D977" s="34"/>
      <c r="E977" s="34"/>
      <c r="F977" s="34"/>
      <c r="G977" s="19"/>
      <c r="H977" s="6"/>
      <c r="I977" s="19"/>
    </row>
    <row r="978">
      <c r="A978" s="6"/>
      <c r="B978" s="19"/>
      <c r="D978" s="34"/>
      <c r="E978" s="34"/>
      <c r="F978" s="34"/>
      <c r="G978" s="19"/>
      <c r="H978" s="6"/>
      <c r="I978" s="19"/>
    </row>
    <row r="979">
      <c r="A979" s="6"/>
      <c r="B979" s="19"/>
      <c r="D979" s="34"/>
      <c r="E979" s="34"/>
      <c r="F979" s="34"/>
      <c r="G979" s="19"/>
      <c r="H979" s="6"/>
      <c r="I979" s="19"/>
    </row>
    <row r="980">
      <c r="A980" s="6"/>
      <c r="B980" s="19"/>
      <c r="D980" s="34"/>
      <c r="E980" s="34"/>
      <c r="F980" s="34"/>
      <c r="G980" s="19"/>
      <c r="H980" s="6"/>
      <c r="I980" s="19"/>
    </row>
    <row r="981">
      <c r="A981" s="6"/>
      <c r="B981" s="19"/>
      <c r="D981" s="34"/>
      <c r="E981" s="34"/>
      <c r="F981" s="34"/>
      <c r="G981" s="19"/>
      <c r="H981" s="6"/>
      <c r="I981" s="19"/>
    </row>
    <row r="982">
      <c r="A982" s="6"/>
      <c r="B982" s="19"/>
      <c r="D982" s="34"/>
      <c r="E982" s="34"/>
      <c r="F982" s="34"/>
      <c r="G982" s="19"/>
      <c r="H982" s="6"/>
      <c r="I982" s="19"/>
    </row>
    <row r="983">
      <c r="A983" s="6"/>
      <c r="B983" s="19"/>
      <c r="D983" s="34"/>
      <c r="E983" s="34"/>
      <c r="F983" s="34"/>
      <c r="G983" s="19"/>
      <c r="H983" s="6"/>
      <c r="I983" s="19"/>
    </row>
    <row r="984">
      <c r="A984" s="6"/>
      <c r="B984" s="19"/>
      <c r="D984" s="34"/>
      <c r="E984" s="34"/>
      <c r="F984" s="34"/>
      <c r="G984" s="19"/>
      <c r="H984" s="6"/>
      <c r="I984" s="19"/>
    </row>
    <row r="985">
      <c r="A985" s="6"/>
      <c r="B985" s="19"/>
      <c r="D985" s="34"/>
      <c r="E985" s="34"/>
      <c r="F985" s="34"/>
      <c r="G985" s="19"/>
      <c r="H985" s="6"/>
      <c r="I985" s="19"/>
    </row>
    <row r="986">
      <c r="A986" s="6"/>
      <c r="B986" s="19"/>
      <c r="D986" s="34"/>
      <c r="E986" s="34"/>
      <c r="F986" s="34"/>
      <c r="G986" s="19"/>
      <c r="H986" s="6"/>
      <c r="I986" s="19"/>
    </row>
    <row r="987">
      <c r="A987" s="6"/>
      <c r="B987" s="19"/>
      <c r="D987" s="34"/>
      <c r="E987" s="34"/>
      <c r="F987" s="34"/>
      <c r="G987" s="19"/>
      <c r="H987" s="6"/>
      <c r="I987" s="19"/>
    </row>
    <row r="988">
      <c r="A988" s="6"/>
      <c r="B988" s="19"/>
      <c r="D988" s="34"/>
      <c r="E988" s="34"/>
      <c r="F988" s="34"/>
      <c r="G988" s="19"/>
      <c r="H988" s="6"/>
      <c r="I988" s="19"/>
    </row>
    <row r="989">
      <c r="A989" s="6"/>
      <c r="B989" s="19"/>
      <c r="D989" s="34"/>
      <c r="E989" s="34"/>
      <c r="F989" s="34"/>
      <c r="G989" s="19"/>
      <c r="H989" s="6"/>
      <c r="I989" s="19"/>
    </row>
    <row r="990">
      <c r="A990" s="6"/>
      <c r="B990" s="19"/>
      <c r="D990" s="34"/>
      <c r="E990" s="34"/>
      <c r="F990" s="34"/>
      <c r="G990" s="19"/>
      <c r="H990" s="6"/>
      <c r="I990" s="19"/>
    </row>
    <row r="991">
      <c r="A991" s="6"/>
      <c r="B991" s="19"/>
      <c r="D991" s="34"/>
      <c r="E991" s="34"/>
      <c r="F991" s="34"/>
      <c r="G991" s="19"/>
      <c r="H991" s="6"/>
      <c r="I991" s="19"/>
    </row>
    <row r="992">
      <c r="A992" s="6"/>
      <c r="B992" s="19"/>
      <c r="D992" s="34"/>
      <c r="E992" s="34"/>
      <c r="F992" s="34"/>
      <c r="G992" s="19"/>
      <c r="H992" s="6"/>
      <c r="I992" s="19"/>
    </row>
    <row r="993">
      <c r="A993" s="6"/>
      <c r="B993" s="19"/>
      <c r="D993" s="34"/>
      <c r="E993" s="34"/>
      <c r="F993" s="34"/>
      <c r="G993" s="19"/>
      <c r="H993" s="6"/>
      <c r="I993" s="19"/>
    </row>
    <row r="994">
      <c r="A994" s="6"/>
      <c r="B994" s="19"/>
      <c r="D994" s="34"/>
      <c r="E994" s="34"/>
      <c r="F994" s="34"/>
      <c r="G994" s="19"/>
      <c r="H994" s="6"/>
      <c r="I994" s="19"/>
    </row>
    <row r="995">
      <c r="A995" s="6"/>
      <c r="B995" s="19"/>
      <c r="D995" s="34"/>
      <c r="E995" s="34"/>
      <c r="F995" s="34"/>
      <c r="G995" s="19"/>
      <c r="H995" s="6"/>
      <c r="I995" s="19"/>
    </row>
    <row r="996">
      <c r="A996" s="6"/>
      <c r="B996" s="19"/>
      <c r="D996" s="34"/>
      <c r="E996" s="34"/>
      <c r="F996" s="34"/>
      <c r="G996" s="19"/>
      <c r="H996" s="6"/>
      <c r="I996" s="19"/>
    </row>
    <row r="997">
      <c r="A997" s="6"/>
      <c r="B997" s="19"/>
      <c r="D997" s="34"/>
      <c r="E997" s="34"/>
      <c r="F997" s="34"/>
      <c r="G997" s="19"/>
      <c r="H997" s="6"/>
      <c r="I997" s="19"/>
    </row>
    <row r="998">
      <c r="A998" s="6"/>
      <c r="B998" s="19"/>
      <c r="D998" s="34"/>
      <c r="E998" s="34"/>
      <c r="F998" s="34"/>
      <c r="G998" s="19"/>
      <c r="H998" s="6"/>
      <c r="I998" s="19"/>
    </row>
    <row r="999">
      <c r="A999" s="6"/>
      <c r="B999" s="19"/>
      <c r="D999" s="34"/>
      <c r="E999" s="34"/>
      <c r="F999" s="34"/>
      <c r="G999" s="19"/>
      <c r="H999" s="6"/>
      <c r="I999" s="19"/>
    </row>
    <row r="1000">
      <c r="A1000" s="6"/>
      <c r="B1000" s="19"/>
      <c r="D1000" s="34"/>
      <c r="E1000" s="34"/>
      <c r="F1000" s="34"/>
      <c r="G1000" s="19"/>
      <c r="H1000" s="6"/>
      <c r="I1000" s="19"/>
    </row>
    <row r="1001">
      <c r="A1001" s="6"/>
      <c r="B1001" s="19"/>
      <c r="D1001" s="34"/>
      <c r="E1001" s="34"/>
      <c r="F1001" s="34"/>
      <c r="G1001" s="19"/>
      <c r="I1001" s="19"/>
    </row>
    <row r="1002">
      <c r="A1002" s="6"/>
      <c r="B1002" s="19"/>
      <c r="D1002" s="34"/>
      <c r="E1002" s="34"/>
      <c r="F1002" s="34"/>
      <c r="G1002" s="19"/>
      <c r="I1002" s="19"/>
    </row>
    <row r="1003">
      <c r="A1003" s="6"/>
      <c r="B1003" s="19"/>
      <c r="D1003" s="34"/>
      <c r="E1003" s="34"/>
      <c r="F1003" s="34"/>
      <c r="G1003" s="19"/>
      <c r="I1003" s="19"/>
    </row>
    <row r="1004">
      <c r="A1004" s="6"/>
      <c r="B1004" s="19"/>
      <c r="D1004" s="34"/>
      <c r="E1004" s="34"/>
      <c r="F1004" s="34"/>
      <c r="G1004" s="19"/>
      <c r="I1004" s="19"/>
    </row>
    <row r="1005">
      <c r="A1005" s="6"/>
      <c r="B1005" s="19"/>
      <c r="D1005" s="34"/>
      <c r="E1005" s="34"/>
      <c r="F1005" s="34"/>
      <c r="G1005" s="19"/>
      <c r="I1005" s="19"/>
    </row>
    <row r="1006">
      <c r="A1006" s="6"/>
      <c r="D1006" s="34"/>
      <c r="E1006" s="34"/>
      <c r="F1006" s="34"/>
      <c r="G1006" s="19"/>
      <c r="I1006" s="19"/>
    </row>
    <row r="1007">
      <c r="A1007" s="6"/>
      <c r="D1007" s="34"/>
      <c r="E1007" s="34"/>
      <c r="F1007" s="34"/>
      <c r="G1007" s="19"/>
      <c r="I1007" s="19"/>
    </row>
    <row r="1008">
      <c r="A1008" s="6"/>
      <c r="D1008" s="34"/>
      <c r="E1008" s="34"/>
      <c r="F1008" s="34"/>
      <c r="G1008" s="19"/>
      <c r="I1008" s="19"/>
    </row>
    <row r="1009">
      <c r="A1009" s="6"/>
      <c r="D1009" s="34"/>
      <c r="E1009" s="34"/>
      <c r="F1009" s="34"/>
      <c r="G1009" s="19"/>
      <c r="I1009" s="19"/>
    </row>
    <row r="1010">
      <c r="A1010" s="6"/>
      <c r="D1010" s="34"/>
      <c r="E1010" s="34"/>
      <c r="F1010" s="34"/>
      <c r="G1010" s="19"/>
      <c r="I1010" s="19"/>
    </row>
    <row r="1011">
      <c r="A1011" s="6"/>
      <c r="D1011" s="34"/>
      <c r="E1011" s="34"/>
      <c r="F1011" s="34"/>
      <c r="G1011" s="19"/>
      <c r="I1011" s="19"/>
    </row>
    <row r="1012">
      <c r="A1012" s="6"/>
      <c r="D1012" s="34"/>
      <c r="E1012" s="34"/>
      <c r="F1012" s="34"/>
      <c r="G1012" s="19"/>
      <c r="I1012" s="19"/>
    </row>
  </sheetData>
  <autoFilter ref="$A$1:$Q$1012">
    <sortState ref="A1:Q1012">
      <sortCondition descending="1" ref="D1:D1012"/>
      <sortCondition descending="1" ref="E1:E1012"/>
      <sortCondition ref="I1:I1012"/>
      <sortCondition ref="A1:A1012"/>
      <sortCondition descending="1" ref="F1:F1012"/>
      <sortCondition ref="H1:H1012"/>
      <sortCondition descending="1" ref="J1:J1012"/>
    </sortState>
  </autoFilter>
  <conditionalFormatting sqref="L2:L498">
    <cfRule type="cellIs" dxfId="4" priority="1" operator="equal">
      <formula>"Yes"</formula>
    </cfRule>
  </conditionalFormatting>
  <conditionalFormatting sqref="M2:M498">
    <cfRule type="cellIs" dxfId="5" priority="2" operator="equal">
      <formula>"Yes"</formula>
    </cfRule>
  </conditionalFormatting>
  <conditionalFormatting sqref="N2:N498">
    <cfRule type="notContainsBlanks" dxfId="1" priority="3">
      <formula>LEN(TRIM(N2))&gt;0</formula>
    </cfRule>
  </conditionalFormatting>
  <conditionalFormatting sqref="O2:O498">
    <cfRule type="notContainsBlanks" dxfId="0" priority="4">
      <formula>LEN(TRIM(O2))&gt;0</formula>
    </cfRule>
  </conditionalFormatting>
  <conditionalFormatting sqref="P2:P498">
    <cfRule type="notContainsBlanks" dxfId="6" priority="5">
      <formula>LEN(TRIM(P2))&gt;0</formula>
    </cfRule>
  </conditionalFormatting>
  <conditionalFormatting sqref="Q2:Q498">
    <cfRule type="notContainsBlanks" dxfId="7" priority="6">
      <formula>LEN(TRIM(Q2))&gt;0</formula>
    </cfRule>
  </conditionalFormatting>
  <conditionalFormatting sqref="B2:B366 G2:G498">
    <cfRule type="cellIs" dxfId="0" priority="7" operator="lessThan">
      <formula>4</formula>
    </cfRule>
  </conditionalFormatting>
  <conditionalFormatting sqref="B2:B366 G2:G498">
    <cfRule type="cellIs" dxfId="1" priority="8" operator="lessThan">
      <formula>8</formula>
    </cfRule>
  </conditionalFormatting>
  <conditionalFormatting sqref="B2:B366 G2:G498">
    <cfRule type="cellIs" dxfId="2" priority="9" operator="equal">
      <formula>11</formula>
    </cfRule>
  </conditionalFormatting>
  <conditionalFormatting sqref="H2:H1012">
    <cfRule type="cellIs" dxfId="0" priority="10" operator="lessThan">
      <formula>4</formula>
    </cfRule>
  </conditionalFormatting>
  <conditionalFormatting sqref="H2:H1012">
    <cfRule type="cellIs" dxfId="1" priority="11" operator="lessThan">
      <formula>8</formula>
    </cfRule>
  </conditionalFormatting>
  <conditionalFormatting sqref="H2:H1012">
    <cfRule type="cellIs" dxfId="8" priority="12" operator="equal">
      <formula>11</formula>
    </cfRule>
  </conditionalFormatting>
  <conditionalFormatting sqref="H2:H1012">
    <cfRule type="cellIs" dxfId="8" priority="13" operator="equal">
      <formula>12</formula>
    </cfRule>
  </conditionalFormatting>
  <conditionalFormatting sqref="H2:H1012">
    <cfRule type="cellIs" dxfId="2" priority="14" operator="equal">
      <formula>13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1" t="s">
        <v>81</v>
      </c>
    </row>
    <row r="4">
      <c r="A4" s="14" t="s">
        <v>83</v>
      </c>
      <c r="B4" s="14" t="s">
        <v>84</v>
      </c>
      <c r="C4" s="14" t="s">
        <v>85</v>
      </c>
      <c r="D4" s="14" t="s">
        <v>86</v>
      </c>
      <c r="F4" s="11" t="s">
        <v>87</v>
      </c>
      <c r="G4" s="11" t="s">
        <v>88</v>
      </c>
      <c r="H4" s="11" t="s">
        <v>89</v>
      </c>
      <c r="I4" s="11" t="s">
        <v>90</v>
      </c>
      <c r="Q4" s="11" t="s">
        <v>83</v>
      </c>
      <c r="R4" s="11" t="s">
        <v>84</v>
      </c>
      <c r="S4" s="11" t="s">
        <v>85</v>
      </c>
      <c r="T4" s="11" t="s">
        <v>86</v>
      </c>
    </row>
    <row r="5">
      <c r="A5" s="32">
        <v>46169.0</v>
      </c>
      <c r="B5" s="33">
        <v>6649613.0</v>
      </c>
      <c r="C5" s="33">
        <v>3126043.0</v>
      </c>
      <c r="D5" s="33">
        <v>1141625.0</v>
      </c>
      <c r="F5" s="22">
        <f t="shared" ref="F5:F18" si="2">A5-A6</f>
        <v>80</v>
      </c>
      <c r="G5" s="35">
        <f t="shared" ref="G5:I5" si="1">(B5-B6)/$F5</f>
        <v>4979.625</v>
      </c>
      <c r="H5" s="35">
        <f t="shared" si="1"/>
        <v>2663.05</v>
      </c>
      <c r="I5" s="35">
        <f t="shared" si="1"/>
        <v>1280.5375</v>
      </c>
      <c r="Q5" s="36">
        <f t="shared" ref="Q5:Q19" si="4">A5</f>
        <v>46169</v>
      </c>
      <c r="R5" s="37">
        <f t="shared" ref="R5:R19" si="5">B5/$B$19</f>
        <v>2.165758569</v>
      </c>
      <c r="S5" s="37">
        <f t="shared" ref="S5:S19" si="6">C5/$C$19</f>
        <v>2.318888818</v>
      </c>
      <c r="T5" s="37">
        <f t="shared" ref="T5:T19" si="7">D5/$D$19</f>
        <v>3.505411837</v>
      </c>
    </row>
    <row r="6">
      <c r="A6" s="32">
        <v>46089.0</v>
      </c>
      <c r="B6" s="33">
        <f>sum('Export 260308'!C2:C492)</f>
        <v>6251243</v>
      </c>
      <c r="C6" s="33">
        <f>sum('Export 260308'!D2:D492)</f>
        <v>2912999</v>
      </c>
      <c r="D6" s="33">
        <f>sum('Export 260308'!E2:E492)</f>
        <v>1039182</v>
      </c>
      <c r="F6" s="22">
        <f t="shared" si="2"/>
        <v>104</v>
      </c>
      <c r="G6" s="35">
        <f t="shared" ref="G6:I6" si="3">(B6-B7)/$F6</f>
        <v>5296.990385</v>
      </c>
      <c r="H6" s="35">
        <f t="shared" si="3"/>
        <v>2495.153846</v>
      </c>
      <c r="I6" s="35">
        <f t="shared" si="3"/>
        <v>1188.375</v>
      </c>
      <c r="Q6" s="36">
        <f t="shared" si="4"/>
        <v>46089</v>
      </c>
      <c r="R6" s="37">
        <f t="shared" si="5"/>
        <v>2.036010682</v>
      </c>
      <c r="S6" s="37">
        <f t="shared" si="6"/>
        <v>2.160853452</v>
      </c>
      <c r="T6" s="37">
        <f t="shared" si="7"/>
        <v>3.190855915</v>
      </c>
    </row>
    <row r="7">
      <c r="A7" s="32">
        <v>45985.0</v>
      </c>
      <c r="B7" s="33">
        <v>5700356.0</v>
      </c>
      <c r="C7" s="33">
        <v>2653503.0</v>
      </c>
      <c r="D7" s="33">
        <v>915591.0</v>
      </c>
      <c r="F7" s="22">
        <f t="shared" si="2"/>
        <v>102</v>
      </c>
      <c r="G7" s="35">
        <f t="shared" ref="G7:I7" si="8">(B7-B8)/$F7</f>
        <v>3826.088235</v>
      </c>
      <c r="H7" s="35">
        <f t="shared" si="8"/>
        <v>1948.107843</v>
      </c>
      <c r="I7" s="35">
        <f t="shared" si="8"/>
        <v>1041.411765</v>
      </c>
      <c r="Q7" s="36">
        <f t="shared" si="4"/>
        <v>45985</v>
      </c>
      <c r="R7" s="37">
        <f t="shared" si="5"/>
        <v>1.856588474</v>
      </c>
      <c r="S7" s="37">
        <f t="shared" si="6"/>
        <v>1.968360139</v>
      </c>
      <c r="T7" s="37">
        <f t="shared" si="7"/>
        <v>2.81136409</v>
      </c>
    </row>
    <row r="8">
      <c r="A8" s="32">
        <v>45883.0</v>
      </c>
      <c r="B8" s="33">
        <v>5310095.0</v>
      </c>
      <c r="C8" s="33">
        <v>2454796.0</v>
      </c>
      <c r="D8" s="33">
        <v>809367.0</v>
      </c>
      <c r="F8" s="22">
        <f t="shared" si="2"/>
        <v>43</v>
      </c>
      <c r="G8" s="35">
        <f t="shared" ref="G8:I8" si="9">(B8-B9)/$F8</f>
        <v>3950.232558</v>
      </c>
      <c r="H8" s="35">
        <f t="shared" si="9"/>
        <v>2111.534884</v>
      </c>
      <c r="I8" s="35">
        <f t="shared" si="9"/>
        <v>1240.511628</v>
      </c>
      <c r="Q8" s="36">
        <f t="shared" si="4"/>
        <v>45883</v>
      </c>
      <c r="R8" s="37">
        <f t="shared" si="5"/>
        <v>1.729481663</v>
      </c>
      <c r="S8" s="37">
        <f t="shared" si="6"/>
        <v>1.820959915</v>
      </c>
      <c r="T8" s="37">
        <f t="shared" si="7"/>
        <v>2.485198434</v>
      </c>
    </row>
    <row r="9">
      <c r="A9" s="32">
        <v>45840.0</v>
      </c>
      <c r="B9" s="33">
        <v>5140235.0</v>
      </c>
      <c r="C9" s="33">
        <v>2364000.0</v>
      </c>
      <c r="D9" s="33">
        <v>756025.0</v>
      </c>
      <c r="F9" s="22">
        <f t="shared" si="2"/>
        <v>38</v>
      </c>
      <c r="G9" s="35">
        <f t="shared" ref="G9:I9" si="10">(B9-B10)/$F9</f>
        <v>4298.052632</v>
      </c>
      <c r="H9" s="35">
        <f t="shared" si="10"/>
        <v>2303.157895</v>
      </c>
      <c r="I9" s="35">
        <f t="shared" si="10"/>
        <v>1158.763158</v>
      </c>
      <c r="Q9" s="36">
        <f t="shared" si="4"/>
        <v>45840</v>
      </c>
      <c r="R9" s="37">
        <f t="shared" si="5"/>
        <v>1.674158782</v>
      </c>
      <c r="S9" s="37">
        <f t="shared" si="6"/>
        <v>1.753607729</v>
      </c>
      <c r="T9" s="37">
        <f t="shared" si="7"/>
        <v>2.321409381</v>
      </c>
    </row>
    <row r="10">
      <c r="A10" s="32">
        <v>45802.0</v>
      </c>
      <c r="B10" s="33">
        <v>4976909.0</v>
      </c>
      <c r="C10" s="33">
        <v>2276480.0</v>
      </c>
      <c r="D10" s="33">
        <v>711992.0</v>
      </c>
      <c r="F10" s="22">
        <f t="shared" si="2"/>
        <v>41</v>
      </c>
      <c r="G10" s="35">
        <f t="shared" ref="G10:I10" si="11">(B10-B11)/$F10</f>
        <v>5240.04878</v>
      </c>
      <c r="H10" s="35">
        <f t="shared" si="11"/>
        <v>2680.463415</v>
      </c>
      <c r="I10" s="35">
        <f t="shared" si="11"/>
        <v>1204.04878</v>
      </c>
      <c r="Q10" s="36">
        <f t="shared" si="4"/>
        <v>45802</v>
      </c>
      <c r="R10" s="37">
        <f t="shared" si="5"/>
        <v>1.620964004</v>
      </c>
      <c r="S10" s="37">
        <f t="shared" si="6"/>
        <v>1.68868567</v>
      </c>
      <c r="T10" s="37">
        <f t="shared" si="7"/>
        <v>2.186204038</v>
      </c>
    </row>
    <row r="11">
      <c r="A11" s="32">
        <v>45761.0</v>
      </c>
      <c r="B11" s="33">
        <v>4762067.0</v>
      </c>
      <c r="C11" s="33">
        <v>2166581.0</v>
      </c>
      <c r="D11" s="33">
        <v>662626.0</v>
      </c>
      <c r="F11" s="22">
        <f t="shared" si="2"/>
        <v>72</v>
      </c>
      <c r="G11" s="35">
        <f t="shared" ref="G11:I11" si="12">(B11-B12)/$F11</f>
        <v>4649.888889</v>
      </c>
      <c r="H11" s="35">
        <f t="shared" si="12"/>
        <v>2284.333333</v>
      </c>
      <c r="I11" s="35">
        <f t="shared" si="12"/>
        <v>1029.930556</v>
      </c>
      <c r="Q11" s="36">
        <f t="shared" si="4"/>
        <v>45761</v>
      </c>
      <c r="R11" s="37">
        <f t="shared" si="5"/>
        <v>1.550990624</v>
      </c>
      <c r="S11" s="37">
        <f t="shared" si="6"/>
        <v>1.607162939</v>
      </c>
      <c r="T11" s="37">
        <f t="shared" si="7"/>
        <v>2.034623474</v>
      </c>
    </row>
    <row r="12">
      <c r="A12" s="32">
        <v>45689.0</v>
      </c>
      <c r="B12" s="33">
        <v>4427275.0</v>
      </c>
      <c r="C12" s="33">
        <v>2002109.0</v>
      </c>
      <c r="D12" s="33">
        <v>588471.0</v>
      </c>
      <c r="F12" s="22">
        <f t="shared" si="2"/>
        <v>30</v>
      </c>
      <c r="G12" s="35">
        <f t="shared" ref="G12:I12" si="13">(B12-B13)/$F12</f>
        <v>4955.266667</v>
      </c>
      <c r="H12" s="35">
        <f t="shared" si="13"/>
        <v>2587.066667</v>
      </c>
      <c r="I12" s="35">
        <f t="shared" si="13"/>
        <v>1202.666667</v>
      </c>
      <c r="Q12" s="36">
        <f t="shared" si="4"/>
        <v>45689</v>
      </c>
      <c r="R12" s="37">
        <f t="shared" si="5"/>
        <v>1.441949895</v>
      </c>
      <c r="S12" s="37">
        <f t="shared" si="6"/>
        <v>1.485158129</v>
      </c>
      <c r="T12" s="37">
        <f t="shared" si="7"/>
        <v>1.806927151</v>
      </c>
    </row>
    <row r="13">
      <c r="A13" s="32">
        <v>45659.0</v>
      </c>
      <c r="B13" s="33">
        <v>4278617.0</v>
      </c>
      <c r="C13" s="33">
        <v>1924497.0</v>
      </c>
      <c r="D13" s="33">
        <v>552391.0</v>
      </c>
      <c r="F13" s="22">
        <f t="shared" si="2"/>
        <v>31</v>
      </c>
      <c r="G13" s="35">
        <f t="shared" ref="G13:I13" si="14">(B13-B14)/$F13</f>
        <v>7213.612903</v>
      </c>
      <c r="H13" s="35">
        <f t="shared" si="14"/>
        <v>3241.774194</v>
      </c>
      <c r="I13" s="35">
        <f t="shared" si="14"/>
        <v>1227.419355</v>
      </c>
      <c r="Q13" s="36">
        <f t="shared" si="4"/>
        <v>45659</v>
      </c>
      <c r="R13" s="37">
        <f t="shared" si="5"/>
        <v>1.393532441</v>
      </c>
      <c r="S13" s="37">
        <f t="shared" si="6"/>
        <v>1.427585793</v>
      </c>
      <c r="T13" s="37">
        <f t="shared" si="7"/>
        <v>1.696141859</v>
      </c>
    </row>
    <row r="14">
      <c r="A14" s="32">
        <v>45628.0</v>
      </c>
      <c r="B14" s="33">
        <v>4054995.0</v>
      </c>
      <c r="C14" s="33">
        <v>1824002.0</v>
      </c>
      <c r="D14" s="33">
        <v>514341.0</v>
      </c>
      <c r="F14" s="22">
        <f t="shared" si="2"/>
        <v>31</v>
      </c>
      <c r="G14" s="35">
        <f t="shared" ref="G14:I14" si="15">(B14-B15)/$F14</f>
        <v>4921.516129</v>
      </c>
      <c r="H14" s="35">
        <f t="shared" si="15"/>
        <v>2340</v>
      </c>
      <c r="I14" s="35">
        <f t="shared" si="15"/>
        <v>993.0967742</v>
      </c>
      <c r="Q14" s="36">
        <f t="shared" si="4"/>
        <v>45628</v>
      </c>
      <c r="R14" s="37">
        <f t="shared" si="5"/>
        <v>1.320699441</v>
      </c>
      <c r="S14" s="37">
        <f t="shared" si="6"/>
        <v>1.353038919</v>
      </c>
      <c r="T14" s="37">
        <f t="shared" si="7"/>
        <v>1.579307592</v>
      </c>
    </row>
    <row r="15">
      <c r="A15" s="32">
        <v>45597.0</v>
      </c>
      <c r="B15" s="33">
        <v>3902428.0</v>
      </c>
      <c r="C15" s="33">
        <v>1751462.0</v>
      </c>
      <c r="D15" s="33">
        <v>483555.0</v>
      </c>
      <c r="F15" s="22">
        <f t="shared" si="2"/>
        <v>31</v>
      </c>
      <c r="G15" s="35">
        <f t="shared" ref="G15:I15" si="16">(B15-B16)/$F15</f>
        <v>5272.451613</v>
      </c>
      <c r="H15" s="35">
        <f t="shared" si="16"/>
        <v>2543.483871</v>
      </c>
      <c r="I15" s="35">
        <f t="shared" si="16"/>
        <v>1040.935484</v>
      </c>
      <c r="Q15" s="36">
        <f t="shared" si="4"/>
        <v>45597</v>
      </c>
      <c r="R15" s="37">
        <f t="shared" si="5"/>
        <v>1.271008836</v>
      </c>
      <c r="S15" s="37">
        <f t="shared" si="6"/>
        <v>1.299228976</v>
      </c>
      <c r="T15" s="37">
        <f t="shared" si="7"/>
        <v>1.484777769</v>
      </c>
    </row>
    <row r="16">
      <c r="A16" s="32">
        <v>45566.0</v>
      </c>
      <c r="B16" s="33">
        <v>3738982.0</v>
      </c>
      <c r="C16" s="33">
        <v>1672614.0</v>
      </c>
      <c r="D16" s="33">
        <v>451286.0</v>
      </c>
      <c r="F16" s="22">
        <f t="shared" si="2"/>
        <v>50</v>
      </c>
      <c r="G16" s="35">
        <f t="shared" ref="G16:I16" si="17">(B16-B17)/$F16</f>
        <v>4805.26</v>
      </c>
      <c r="H16" s="35">
        <f t="shared" si="17"/>
        <v>2448.1</v>
      </c>
      <c r="I16" s="35">
        <f t="shared" si="17"/>
        <v>1019.3</v>
      </c>
      <c r="Q16" s="36">
        <f t="shared" si="4"/>
        <v>45566</v>
      </c>
      <c r="R16" s="37">
        <f t="shared" si="5"/>
        <v>1.217774975</v>
      </c>
      <c r="S16" s="37">
        <f t="shared" si="6"/>
        <v>1.240739779</v>
      </c>
      <c r="T16" s="37">
        <f t="shared" si="7"/>
        <v>1.385694327</v>
      </c>
    </row>
    <row r="17">
      <c r="A17" s="32">
        <v>45516.0</v>
      </c>
      <c r="B17" s="33">
        <v>3498719.0</v>
      </c>
      <c r="C17" s="33">
        <v>1550209.0</v>
      </c>
      <c r="D17" s="33">
        <v>400321.0</v>
      </c>
      <c r="F17" s="22">
        <f t="shared" si="2"/>
        <v>40</v>
      </c>
      <c r="G17" s="35">
        <f t="shared" ref="G17:I17" si="18">(B17-B18)/$F17</f>
        <v>4668.375</v>
      </c>
      <c r="H17" s="35">
        <f t="shared" si="18"/>
        <v>2350.325</v>
      </c>
      <c r="I17" s="35">
        <f t="shared" si="18"/>
        <v>875.85</v>
      </c>
      <c r="Q17" s="36">
        <f t="shared" si="4"/>
        <v>45516</v>
      </c>
      <c r="R17" s="37">
        <f t="shared" si="5"/>
        <v>1.139522053</v>
      </c>
      <c r="S17" s="37">
        <f t="shared" si="6"/>
        <v>1.149940137</v>
      </c>
      <c r="T17" s="37">
        <f t="shared" si="7"/>
        <v>1.229203961</v>
      </c>
    </row>
    <row r="18">
      <c r="A18" s="32">
        <v>45476.0</v>
      </c>
      <c r="B18" s="33">
        <v>3311984.0</v>
      </c>
      <c r="C18" s="33">
        <v>1456196.0</v>
      </c>
      <c r="D18" s="33">
        <v>365287.0</v>
      </c>
      <c r="F18" s="22">
        <f t="shared" si="2"/>
        <v>41</v>
      </c>
      <c r="G18" s="35">
        <f t="shared" ref="G18:I18" si="19">(B18-B19)/$F18</f>
        <v>5893.780488</v>
      </c>
      <c r="H18" s="35">
        <f t="shared" si="19"/>
        <v>2637.02439</v>
      </c>
      <c r="I18" s="35">
        <f t="shared" si="19"/>
        <v>966.1463415</v>
      </c>
      <c r="Q18" s="36">
        <f t="shared" si="4"/>
        <v>45476</v>
      </c>
      <c r="R18" s="37">
        <f t="shared" si="5"/>
        <v>1.078703036</v>
      </c>
      <c r="S18" s="37">
        <f t="shared" si="6"/>
        <v>1.080201591</v>
      </c>
      <c r="T18" s="37">
        <f t="shared" si="7"/>
        <v>1.12163046</v>
      </c>
    </row>
    <row r="19">
      <c r="A19" s="32">
        <v>45435.0</v>
      </c>
      <c r="B19" s="42">
        <v>3070339.0</v>
      </c>
      <c r="C19" s="42">
        <v>1348078.0</v>
      </c>
      <c r="D19" s="42">
        <v>325675.0</v>
      </c>
      <c r="Q19" s="36">
        <f t="shared" si="4"/>
        <v>45435</v>
      </c>
      <c r="R19" s="37">
        <f t="shared" si="5"/>
        <v>1</v>
      </c>
      <c r="S19" s="37">
        <f t="shared" si="6"/>
        <v>1</v>
      </c>
      <c r="T19" s="37">
        <f t="shared" si="7"/>
        <v>1</v>
      </c>
    </row>
    <row r="20">
      <c r="B20" s="42"/>
      <c r="C20" s="42"/>
      <c r="D20" s="42"/>
    </row>
    <row r="21">
      <c r="B21" s="42"/>
      <c r="C21" s="42"/>
      <c r="D21" s="42"/>
    </row>
    <row r="23">
      <c r="B23" s="42"/>
      <c r="C23" s="42"/>
      <c r="D23" s="42"/>
    </row>
    <row r="24">
      <c r="B24" s="42"/>
      <c r="C24" s="42"/>
      <c r="D24" s="42"/>
    </row>
    <row r="25">
      <c r="B25" s="42"/>
      <c r="C25" s="42"/>
      <c r="D25" s="42"/>
    </row>
    <row r="26">
      <c r="B26" s="42"/>
      <c r="C26" s="42"/>
      <c r="D26" s="42"/>
    </row>
    <row r="27">
      <c r="B27" s="42"/>
      <c r="C27" s="42"/>
      <c r="D27" s="42"/>
    </row>
    <row r="28">
      <c r="B28" s="42"/>
      <c r="C28" s="42"/>
      <c r="D28" s="42"/>
    </row>
    <row r="29">
      <c r="B29" s="42"/>
      <c r="C29" s="42"/>
      <c r="D29" s="42"/>
    </row>
    <row r="30">
      <c r="B30" s="42"/>
      <c r="C30" s="42"/>
      <c r="D30" s="42"/>
    </row>
    <row r="31">
      <c r="B31" s="42"/>
      <c r="C31" s="42"/>
      <c r="D31" s="42"/>
    </row>
    <row r="32">
      <c r="B32" s="42"/>
      <c r="C32" s="42"/>
      <c r="D32" s="42"/>
    </row>
    <row r="33">
      <c r="B33" s="42"/>
      <c r="C33" s="42"/>
      <c r="D33" s="42"/>
    </row>
    <row r="34">
      <c r="B34" s="42"/>
      <c r="C34" s="42"/>
      <c r="D34" s="42"/>
    </row>
    <row r="35">
      <c r="B35" s="42"/>
      <c r="C35" s="42"/>
      <c r="D35" s="4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12.5"/>
    <col customWidth="1" min="3" max="3" width="16.13"/>
    <col customWidth="1" min="4" max="4" width="235.63"/>
  </cols>
  <sheetData>
    <row r="1">
      <c r="A1" s="2" t="s">
        <v>0</v>
      </c>
      <c r="B1" s="4" t="s">
        <v>2</v>
      </c>
      <c r="C1" s="4" t="s">
        <v>3</v>
      </c>
      <c r="D1" s="4" t="s">
        <v>6</v>
      </c>
      <c r="E1" s="6"/>
      <c r="F1" s="6"/>
      <c r="G1" s="6"/>
      <c r="H1" s="6"/>
      <c r="I1" s="6"/>
      <c r="J1" s="6"/>
      <c r="K1" s="6"/>
      <c r="L1" s="6"/>
      <c r="M1" s="6"/>
      <c r="N1" s="6"/>
      <c r="O1" s="6"/>
      <c r="P1" s="6"/>
      <c r="Q1" s="6"/>
      <c r="R1" s="6"/>
      <c r="S1" s="6"/>
      <c r="T1" s="6"/>
      <c r="U1" s="6"/>
      <c r="V1" s="6"/>
      <c r="W1" s="6"/>
      <c r="X1" s="6"/>
      <c r="Y1" s="6"/>
      <c r="Z1" s="6"/>
    </row>
    <row r="2">
      <c r="A2" s="17" t="s">
        <v>13</v>
      </c>
      <c r="B2" s="20">
        <v>10.0</v>
      </c>
      <c r="C2" s="20" t="s">
        <v>27</v>
      </c>
      <c r="D2" s="21" t="s">
        <v>28</v>
      </c>
      <c r="E2" s="6"/>
      <c r="F2" s="6"/>
      <c r="G2" s="6"/>
      <c r="H2" s="6"/>
      <c r="I2" s="6"/>
      <c r="J2" s="6"/>
      <c r="K2" s="6"/>
      <c r="L2" s="6"/>
      <c r="M2" s="6"/>
      <c r="N2" s="6"/>
      <c r="O2" s="6"/>
      <c r="P2" s="6"/>
      <c r="Q2" s="6"/>
      <c r="R2" s="6"/>
      <c r="S2" s="6"/>
      <c r="T2" s="6"/>
      <c r="U2" s="6"/>
      <c r="V2" s="6"/>
      <c r="W2" s="6"/>
      <c r="X2" s="6"/>
      <c r="Y2" s="6"/>
      <c r="Z2" s="6"/>
    </row>
    <row r="3">
      <c r="A3" s="17" t="s">
        <v>29</v>
      </c>
      <c r="B3" s="20">
        <v>10.0</v>
      </c>
      <c r="C3" s="20" t="s">
        <v>27</v>
      </c>
      <c r="D3" s="21" t="s">
        <v>30</v>
      </c>
      <c r="E3" s="6"/>
      <c r="F3" s="6"/>
      <c r="G3" s="6"/>
      <c r="H3" s="6"/>
      <c r="I3" s="6"/>
      <c r="J3" s="6"/>
      <c r="K3" s="6"/>
      <c r="L3" s="6"/>
      <c r="M3" s="6"/>
      <c r="N3" s="6"/>
      <c r="O3" s="6"/>
      <c r="P3" s="6"/>
      <c r="Q3" s="6"/>
      <c r="R3" s="6"/>
      <c r="S3" s="6"/>
      <c r="T3" s="6"/>
      <c r="U3" s="6"/>
      <c r="V3" s="6"/>
      <c r="W3" s="6"/>
      <c r="X3" s="6"/>
      <c r="Y3" s="6"/>
      <c r="Z3" s="6"/>
    </row>
    <row r="4">
      <c r="A4" s="17" t="s">
        <v>31</v>
      </c>
      <c r="B4" s="20">
        <v>2.0</v>
      </c>
      <c r="C4" s="20" t="s">
        <v>27</v>
      </c>
      <c r="D4" s="21" t="s">
        <v>32</v>
      </c>
      <c r="E4" s="6"/>
      <c r="F4" s="6"/>
      <c r="G4" s="6"/>
      <c r="H4" s="6"/>
      <c r="I4" s="6"/>
      <c r="J4" s="6"/>
      <c r="K4" s="6"/>
      <c r="L4" s="6"/>
      <c r="M4" s="6"/>
      <c r="N4" s="6"/>
      <c r="O4" s="6"/>
      <c r="P4" s="6"/>
      <c r="Q4" s="6"/>
      <c r="R4" s="6"/>
      <c r="S4" s="6"/>
      <c r="T4" s="6"/>
      <c r="U4" s="6"/>
      <c r="V4" s="6"/>
      <c r="W4" s="6"/>
      <c r="X4" s="6"/>
      <c r="Y4" s="6"/>
      <c r="Z4" s="6"/>
    </row>
    <row r="5">
      <c r="A5" s="17" t="s">
        <v>33</v>
      </c>
      <c r="B5" s="20">
        <v>8.0</v>
      </c>
      <c r="C5" s="20" t="s">
        <v>35</v>
      </c>
      <c r="D5" s="21" t="s">
        <v>36</v>
      </c>
      <c r="E5" s="6"/>
      <c r="F5" s="6"/>
      <c r="G5" s="6"/>
      <c r="H5" s="6"/>
      <c r="I5" s="6"/>
      <c r="J5" s="6"/>
      <c r="K5" s="6"/>
      <c r="L5" s="6"/>
      <c r="M5" s="6"/>
      <c r="N5" s="6"/>
      <c r="O5" s="6"/>
      <c r="P5" s="6"/>
      <c r="Q5" s="6"/>
      <c r="R5" s="6"/>
      <c r="S5" s="6"/>
      <c r="T5" s="6"/>
      <c r="U5" s="6"/>
      <c r="V5" s="6"/>
      <c r="W5" s="6"/>
      <c r="X5" s="6"/>
      <c r="Y5" s="6"/>
      <c r="Z5" s="6"/>
    </row>
    <row r="6">
      <c r="A6" s="17" t="s">
        <v>37</v>
      </c>
      <c r="B6" s="20">
        <v>3.0</v>
      </c>
      <c r="C6" s="20" t="s">
        <v>27</v>
      </c>
      <c r="D6" s="27" t="s">
        <v>38</v>
      </c>
      <c r="E6" s="6"/>
      <c r="F6" s="6"/>
      <c r="G6" s="6"/>
      <c r="H6" s="6"/>
      <c r="I6" s="6"/>
      <c r="J6" s="6"/>
      <c r="K6" s="6"/>
      <c r="L6" s="6"/>
      <c r="M6" s="6"/>
      <c r="N6" s="6"/>
      <c r="O6" s="6"/>
      <c r="P6" s="6"/>
      <c r="Q6" s="6"/>
      <c r="R6" s="6"/>
      <c r="S6" s="6"/>
      <c r="T6" s="6"/>
      <c r="U6" s="6"/>
      <c r="V6" s="6"/>
      <c r="W6" s="6"/>
      <c r="X6" s="6"/>
      <c r="Y6" s="6"/>
      <c r="Z6" s="6"/>
    </row>
    <row r="7">
      <c r="A7" s="17" t="s">
        <v>41</v>
      </c>
      <c r="B7" s="20">
        <v>8.0</v>
      </c>
      <c r="C7" s="20" t="s">
        <v>35</v>
      </c>
      <c r="D7" s="21" t="s">
        <v>43</v>
      </c>
      <c r="E7" s="6"/>
      <c r="F7" s="6"/>
      <c r="G7" s="6"/>
      <c r="H7" s="6"/>
      <c r="I7" s="6"/>
      <c r="J7" s="6"/>
      <c r="K7" s="6"/>
      <c r="L7" s="6"/>
      <c r="M7" s="6"/>
      <c r="N7" s="6"/>
      <c r="O7" s="6"/>
      <c r="P7" s="6"/>
      <c r="Q7" s="6"/>
      <c r="R7" s="6"/>
      <c r="S7" s="6"/>
      <c r="T7" s="6"/>
      <c r="U7" s="6"/>
      <c r="V7" s="6"/>
      <c r="W7" s="6"/>
      <c r="X7" s="6"/>
      <c r="Y7" s="6"/>
      <c r="Z7" s="6"/>
    </row>
    <row r="8">
      <c r="A8" s="17" t="s">
        <v>44</v>
      </c>
      <c r="B8" s="20">
        <v>1.0</v>
      </c>
      <c r="C8" s="20" t="s">
        <v>27</v>
      </c>
      <c r="D8" s="20" t="s">
        <v>46</v>
      </c>
      <c r="E8" s="6"/>
      <c r="F8" s="6"/>
      <c r="G8" s="6"/>
      <c r="H8" s="6"/>
      <c r="I8" s="6"/>
      <c r="J8" s="6"/>
      <c r="K8" s="6"/>
      <c r="L8" s="6"/>
      <c r="M8" s="6"/>
      <c r="N8" s="6"/>
      <c r="O8" s="6"/>
      <c r="P8" s="6"/>
      <c r="Q8" s="6"/>
      <c r="R8" s="6"/>
      <c r="S8" s="6"/>
      <c r="T8" s="6"/>
      <c r="U8" s="6"/>
      <c r="V8" s="6"/>
      <c r="W8" s="6"/>
      <c r="X8" s="6"/>
      <c r="Y8" s="6"/>
      <c r="Z8" s="6"/>
    </row>
    <row r="9">
      <c r="A9" s="17" t="s">
        <v>47</v>
      </c>
      <c r="B9" s="20">
        <v>2.0</v>
      </c>
      <c r="C9" s="20" t="s">
        <v>27</v>
      </c>
      <c r="D9" s="27" t="s">
        <v>48</v>
      </c>
      <c r="E9" s="6"/>
      <c r="F9" s="6"/>
      <c r="G9" s="6"/>
      <c r="H9" s="6"/>
      <c r="I9" s="6"/>
      <c r="J9" s="6"/>
      <c r="K9" s="6"/>
      <c r="L9" s="6"/>
      <c r="M9" s="6"/>
      <c r="N9" s="6"/>
      <c r="O9" s="6"/>
      <c r="P9" s="6"/>
      <c r="Q9" s="6"/>
      <c r="R9" s="6"/>
      <c r="S9" s="6"/>
      <c r="T9" s="6"/>
      <c r="U9" s="6"/>
      <c r="V9" s="6"/>
      <c r="W9" s="6"/>
      <c r="X9" s="6"/>
      <c r="Y9" s="6"/>
      <c r="Z9" s="6"/>
    </row>
    <row r="10">
      <c r="A10" s="17" t="s">
        <v>52</v>
      </c>
      <c r="B10" s="20">
        <v>1.0</v>
      </c>
      <c r="C10" s="20" t="s">
        <v>54</v>
      </c>
      <c r="D10" s="27" t="s">
        <v>55</v>
      </c>
      <c r="E10" s="6"/>
      <c r="F10" s="6"/>
      <c r="G10" s="6"/>
      <c r="H10" s="6"/>
      <c r="I10" s="6"/>
      <c r="J10" s="6"/>
      <c r="K10" s="6"/>
      <c r="L10" s="6"/>
      <c r="M10" s="6"/>
      <c r="N10" s="6"/>
      <c r="O10" s="6"/>
      <c r="P10" s="6"/>
      <c r="Q10" s="6"/>
      <c r="R10" s="6"/>
      <c r="S10" s="6"/>
      <c r="T10" s="6"/>
      <c r="U10" s="6"/>
      <c r="V10" s="6"/>
      <c r="W10" s="6"/>
      <c r="X10" s="6"/>
      <c r="Y10" s="6"/>
      <c r="Z10" s="6"/>
    </row>
    <row r="11">
      <c r="A11" s="17" t="s">
        <v>56</v>
      </c>
      <c r="B11" s="20">
        <v>5.0</v>
      </c>
      <c r="C11" s="20" t="s">
        <v>60</v>
      </c>
      <c r="D11" s="27" t="s">
        <v>61</v>
      </c>
      <c r="E11" s="6"/>
      <c r="F11" s="6"/>
      <c r="G11" s="6"/>
      <c r="H11" s="6"/>
      <c r="I11" s="6"/>
      <c r="J11" s="6"/>
      <c r="K11" s="6"/>
      <c r="L11" s="6"/>
      <c r="M11" s="6"/>
      <c r="N11" s="6"/>
      <c r="O11" s="6"/>
      <c r="P11" s="6"/>
      <c r="Q11" s="6"/>
      <c r="R11" s="6"/>
      <c r="S11" s="6"/>
      <c r="T11" s="6"/>
      <c r="U11" s="6"/>
      <c r="V11" s="6"/>
      <c r="W11" s="6"/>
      <c r="X11" s="6"/>
      <c r="Y11" s="6"/>
      <c r="Z11" s="6"/>
    </row>
    <row r="12">
      <c r="A12" s="17" t="s">
        <v>63</v>
      </c>
      <c r="B12" s="20">
        <v>7.0</v>
      </c>
      <c r="C12" s="20" t="s">
        <v>27</v>
      </c>
      <c r="D12" s="21" t="s">
        <v>64</v>
      </c>
      <c r="E12" s="6"/>
      <c r="F12" s="6"/>
      <c r="G12" s="6"/>
      <c r="H12" s="6"/>
      <c r="I12" s="6"/>
      <c r="J12" s="6"/>
      <c r="K12" s="6"/>
      <c r="L12" s="6"/>
      <c r="M12" s="6"/>
      <c r="N12" s="6"/>
      <c r="O12" s="6"/>
      <c r="P12" s="6"/>
      <c r="Q12" s="6"/>
      <c r="R12" s="6"/>
      <c r="S12" s="6"/>
      <c r="T12" s="6"/>
      <c r="U12" s="6"/>
      <c r="V12" s="6"/>
      <c r="W12" s="6"/>
      <c r="X12" s="6"/>
      <c r="Y12" s="6"/>
      <c r="Z12" s="6"/>
    </row>
    <row r="13">
      <c r="A13" s="17" t="s">
        <v>68</v>
      </c>
      <c r="B13" s="20">
        <v>2.0</v>
      </c>
      <c r="C13" s="20" t="s">
        <v>27</v>
      </c>
      <c r="D13" s="27" t="s">
        <v>69</v>
      </c>
      <c r="E13" s="6"/>
      <c r="F13" s="6"/>
      <c r="G13" s="6"/>
      <c r="H13" s="6"/>
      <c r="I13" s="6"/>
      <c r="J13" s="6"/>
      <c r="K13" s="6"/>
      <c r="L13" s="6"/>
      <c r="M13" s="6"/>
      <c r="N13" s="6"/>
      <c r="O13" s="6"/>
      <c r="P13" s="6"/>
      <c r="Q13" s="6"/>
      <c r="R13" s="6"/>
      <c r="S13" s="6"/>
      <c r="T13" s="6"/>
      <c r="U13" s="6"/>
      <c r="V13" s="6"/>
      <c r="W13" s="6"/>
      <c r="X13" s="6"/>
      <c r="Y13" s="6"/>
      <c r="Z13" s="6"/>
    </row>
    <row r="14">
      <c r="A14" s="28" t="s">
        <v>71</v>
      </c>
      <c r="B14" s="29">
        <v>10.0</v>
      </c>
      <c r="C14" s="30" t="s">
        <v>27</v>
      </c>
      <c r="D14" s="31"/>
      <c r="E14" s="6"/>
      <c r="F14" s="6"/>
      <c r="G14" s="6"/>
      <c r="H14" s="6"/>
      <c r="I14" s="6"/>
      <c r="J14" s="6"/>
      <c r="K14" s="6"/>
      <c r="L14" s="6"/>
      <c r="M14" s="6"/>
      <c r="N14" s="6"/>
      <c r="O14" s="6"/>
      <c r="P14" s="6"/>
      <c r="Q14" s="6"/>
      <c r="R14" s="6"/>
      <c r="S14" s="6"/>
      <c r="T14" s="6"/>
      <c r="U14" s="6"/>
      <c r="V14" s="6"/>
      <c r="W14" s="6"/>
      <c r="X14" s="6"/>
      <c r="Y14" s="6"/>
      <c r="Z14" s="6"/>
    </row>
    <row r="15">
      <c r="A15" s="17" t="s">
        <v>73</v>
      </c>
      <c r="B15" s="20">
        <v>3.0</v>
      </c>
      <c r="C15" s="20" t="s">
        <v>54</v>
      </c>
      <c r="D15" s="20" t="s">
        <v>75</v>
      </c>
      <c r="E15" s="6"/>
      <c r="F15" s="6"/>
      <c r="G15" s="6"/>
      <c r="H15" s="6"/>
      <c r="I15" s="6"/>
      <c r="J15" s="6"/>
      <c r="K15" s="6"/>
      <c r="L15" s="6"/>
      <c r="M15" s="6"/>
      <c r="N15" s="6"/>
      <c r="O15" s="6"/>
      <c r="P15" s="6"/>
      <c r="Q15" s="6"/>
      <c r="R15" s="6"/>
      <c r="S15" s="6"/>
      <c r="T15" s="6"/>
      <c r="U15" s="6"/>
      <c r="V15" s="6"/>
      <c r="W15" s="6"/>
      <c r="X15" s="6"/>
      <c r="Y15" s="6"/>
      <c r="Z15" s="6"/>
    </row>
    <row r="16">
      <c r="A16" s="17" t="s">
        <v>76</v>
      </c>
      <c r="B16" s="20">
        <v>2.0</v>
      </c>
      <c r="C16" s="20" t="s">
        <v>54</v>
      </c>
      <c r="D16" s="27" t="s">
        <v>77</v>
      </c>
      <c r="E16" s="6"/>
      <c r="F16" s="6"/>
      <c r="G16" s="6"/>
      <c r="H16" s="6"/>
      <c r="I16" s="6"/>
      <c r="J16" s="6"/>
      <c r="K16" s="6"/>
      <c r="L16" s="6"/>
      <c r="M16" s="6"/>
      <c r="N16" s="6"/>
      <c r="O16" s="6"/>
      <c r="P16" s="6"/>
      <c r="Q16" s="6"/>
      <c r="R16" s="6"/>
      <c r="S16" s="6"/>
      <c r="T16" s="6"/>
      <c r="U16" s="6"/>
      <c r="V16" s="6"/>
      <c r="W16" s="6"/>
      <c r="X16" s="6"/>
      <c r="Y16" s="6"/>
      <c r="Z16" s="6"/>
    </row>
    <row r="17">
      <c r="A17" s="17" t="s">
        <v>82</v>
      </c>
      <c r="B17" s="20">
        <v>2.0</v>
      </c>
      <c r="C17" s="20" t="s">
        <v>27</v>
      </c>
      <c r="D17" s="20" t="s">
        <v>92</v>
      </c>
      <c r="E17" s="6"/>
      <c r="F17" s="6"/>
      <c r="G17" s="6"/>
      <c r="H17" s="6"/>
      <c r="I17" s="6"/>
      <c r="J17" s="6"/>
      <c r="K17" s="6"/>
      <c r="L17" s="6"/>
      <c r="M17" s="6"/>
      <c r="N17" s="6"/>
      <c r="O17" s="6"/>
      <c r="P17" s="6"/>
      <c r="Q17" s="6"/>
      <c r="R17" s="6"/>
      <c r="S17" s="6"/>
      <c r="T17" s="6"/>
      <c r="U17" s="6"/>
      <c r="V17" s="6"/>
      <c r="W17" s="6"/>
      <c r="X17" s="6"/>
      <c r="Y17" s="6"/>
      <c r="Z17" s="6"/>
    </row>
    <row r="18">
      <c r="A18" s="17" t="s">
        <v>93</v>
      </c>
      <c r="B18" s="20">
        <v>3.0</v>
      </c>
      <c r="C18" s="20" t="s">
        <v>27</v>
      </c>
      <c r="D18" s="27" t="s">
        <v>94</v>
      </c>
      <c r="E18" s="6"/>
      <c r="F18" s="6"/>
      <c r="G18" s="6"/>
      <c r="H18" s="6"/>
      <c r="I18" s="6"/>
      <c r="J18" s="6"/>
      <c r="K18" s="6"/>
      <c r="L18" s="6"/>
      <c r="M18" s="6"/>
      <c r="N18" s="6"/>
      <c r="O18" s="6"/>
      <c r="P18" s="6"/>
      <c r="Q18" s="6"/>
      <c r="R18" s="6"/>
      <c r="S18" s="6"/>
      <c r="T18" s="6"/>
      <c r="U18" s="6"/>
      <c r="V18" s="6"/>
      <c r="W18" s="6"/>
      <c r="X18" s="6"/>
      <c r="Y18" s="6"/>
      <c r="Z18" s="6"/>
    </row>
    <row r="19">
      <c r="A19" s="17" t="s">
        <v>98</v>
      </c>
      <c r="B19" s="20">
        <v>2.0</v>
      </c>
      <c r="C19" s="20" t="s">
        <v>27</v>
      </c>
      <c r="D19" s="21" t="s">
        <v>99</v>
      </c>
      <c r="E19" s="6"/>
      <c r="F19" s="6"/>
      <c r="G19" s="6"/>
      <c r="H19" s="6"/>
      <c r="I19" s="6"/>
      <c r="J19" s="6"/>
      <c r="K19" s="6"/>
      <c r="L19" s="6"/>
      <c r="M19" s="6"/>
      <c r="N19" s="6"/>
      <c r="O19" s="6"/>
      <c r="P19" s="6"/>
      <c r="Q19" s="6"/>
      <c r="R19" s="6"/>
      <c r="S19" s="6"/>
      <c r="T19" s="6"/>
      <c r="U19" s="6"/>
      <c r="V19" s="6"/>
      <c r="W19" s="6"/>
      <c r="X19" s="6"/>
      <c r="Y19" s="6"/>
      <c r="Z19" s="6"/>
    </row>
    <row r="20">
      <c r="A20" s="17" t="s">
        <v>100</v>
      </c>
      <c r="B20" s="20">
        <v>4.0</v>
      </c>
      <c r="C20" s="20" t="s">
        <v>27</v>
      </c>
      <c r="D20" s="27" t="s">
        <v>102</v>
      </c>
      <c r="E20" s="6"/>
      <c r="F20" s="6"/>
      <c r="G20" s="6"/>
      <c r="H20" s="6"/>
      <c r="I20" s="6"/>
      <c r="J20" s="6"/>
      <c r="K20" s="6"/>
      <c r="L20" s="6"/>
      <c r="M20" s="6"/>
      <c r="N20" s="6"/>
      <c r="O20" s="6"/>
      <c r="P20" s="6"/>
      <c r="Q20" s="6"/>
      <c r="R20" s="6"/>
      <c r="S20" s="6"/>
      <c r="T20" s="6"/>
      <c r="U20" s="6"/>
      <c r="V20" s="6"/>
      <c r="W20" s="6"/>
      <c r="X20" s="6"/>
      <c r="Y20" s="6"/>
      <c r="Z20" s="6"/>
    </row>
    <row r="21">
      <c r="A21" s="17" t="s">
        <v>103</v>
      </c>
      <c r="B21" s="20">
        <v>2.0</v>
      </c>
      <c r="C21" s="20" t="s">
        <v>54</v>
      </c>
      <c r="D21" s="20" t="s">
        <v>106</v>
      </c>
      <c r="E21" s="6"/>
      <c r="F21" s="6"/>
      <c r="G21" s="6"/>
      <c r="H21" s="6"/>
      <c r="I21" s="6"/>
      <c r="J21" s="6"/>
      <c r="K21" s="6"/>
      <c r="L21" s="6"/>
      <c r="M21" s="6"/>
      <c r="N21" s="6"/>
      <c r="O21" s="6"/>
      <c r="P21" s="6"/>
      <c r="Q21" s="6"/>
      <c r="R21" s="6"/>
      <c r="S21" s="6"/>
      <c r="T21" s="6"/>
      <c r="U21" s="6"/>
      <c r="V21" s="6"/>
      <c r="W21" s="6"/>
      <c r="X21" s="6"/>
      <c r="Y21" s="6"/>
      <c r="Z21" s="6"/>
    </row>
    <row r="22">
      <c r="A22" s="17" t="s">
        <v>107</v>
      </c>
      <c r="B22" s="20">
        <v>3.0</v>
      </c>
      <c r="C22" s="20" t="s">
        <v>54</v>
      </c>
      <c r="D22" s="20" t="s">
        <v>108</v>
      </c>
      <c r="E22" s="6"/>
      <c r="F22" s="6"/>
      <c r="G22" s="6"/>
      <c r="H22" s="6"/>
      <c r="I22" s="6"/>
      <c r="J22" s="6"/>
      <c r="K22" s="6"/>
      <c r="L22" s="6"/>
      <c r="M22" s="6"/>
      <c r="N22" s="6"/>
      <c r="O22" s="6"/>
      <c r="P22" s="6"/>
      <c r="Q22" s="6"/>
      <c r="R22" s="6"/>
      <c r="S22" s="6"/>
      <c r="T22" s="6"/>
      <c r="U22" s="6"/>
      <c r="V22" s="6"/>
      <c r="W22" s="6"/>
      <c r="X22" s="6"/>
      <c r="Y22" s="6"/>
      <c r="Z22" s="6"/>
    </row>
    <row r="23">
      <c r="A23" s="17" t="s">
        <v>109</v>
      </c>
      <c r="B23" s="20">
        <v>2.0</v>
      </c>
      <c r="C23" s="20" t="s">
        <v>54</v>
      </c>
      <c r="D23" s="20" t="s">
        <v>112</v>
      </c>
      <c r="E23" s="6"/>
      <c r="F23" s="6"/>
      <c r="G23" s="6"/>
      <c r="H23" s="6"/>
      <c r="I23" s="6"/>
      <c r="J23" s="6"/>
      <c r="K23" s="6"/>
      <c r="L23" s="6"/>
      <c r="M23" s="6"/>
      <c r="N23" s="6"/>
      <c r="O23" s="6"/>
      <c r="P23" s="6"/>
      <c r="Q23" s="6"/>
      <c r="R23" s="6"/>
      <c r="S23" s="6"/>
      <c r="T23" s="6"/>
      <c r="U23" s="6"/>
      <c r="V23" s="6"/>
      <c r="W23" s="6"/>
      <c r="X23" s="6"/>
      <c r="Y23" s="6"/>
      <c r="Z23" s="6"/>
    </row>
    <row r="24">
      <c r="A24" s="17" t="s">
        <v>113</v>
      </c>
      <c r="B24" s="20">
        <v>3.0</v>
      </c>
      <c r="C24" s="20" t="s">
        <v>27</v>
      </c>
      <c r="D24" s="21" t="s">
        <v>114</v>
      </c>
      <c r="E24" s="6"/>
      <c r="F24" s="6"/>
      <c r="G24" s="6"/>
      <c r="H24" s="6"/>
      <c r="I24" s="6"/>
      <c r="J24" s="6"/>
      <c r="K24" s="6"/>
      <c r="L24" s="6"/>
      <c r="M24" s="6"/>
      <c r="N24" s="6"/>
      <c r="O24" s="6"/>
      <c r="P24" s="6"/>
      <c r="Q24" s="6"/>
      <c r="R24" s="6"/>
      <c r="S24" s="6"/>
      <c r="T24" s="6"/>
      <c r="U24" s="6"/>
      <c r="V24" s="6"/>
      <c r="W24" s="6"/>
      <c r="X24" s="6"/>
      <c r="Y24" s="6"/>
      <c r="Z24" s="6"/>
    </row>
    <row r="25">
      <c r="A25" s="17" t="s">
        <v>115</v>
      </c>
      <c r="B25" s="20">
        <v>2.0</v>
      </c>
      <c r="C25" s="20" t="s">
        <v>54</v>
      </c>
      <c r="D25" s="21" t="s">
        <v>117</v>
      </c>
      <c r="E25" s="6"/>
      <c r="F25" s="6"/>
      <c r="G25" s="6"/>
      <c r="H25" s="6"/>
      <c r="I25" s="6"/>
      <c r="J25" s="6"/>
      <c r="K25" s="6"/>
      <c r="L25" s="6"/>
      <c r="M25" s="6"/>
      <c r="N25" s="6"/>
      <c r="O25" s="6"/>
      <c r="P25" s="6"/>
      <c r="Q25" s="6"/>
      <c r="R25" s="6"/>
      <c r="S25" s="6"/>
      <c r="T25" s="6"/>
      <c r="U25" s="6"/>
      <c r="V25" s="6"/>
      <c r="W25" s="6"/>
      <c r="X25" s="6"/>
      <c r="Y25" s="6"/>
      <c r="Z25" s="6"/>
    </row>
    <row r="26">
      <c r="A26" s="17" t="s">
        <v>23</v>
      </c>
      <c r="B26" s="20">
        <v>1.0</v>
      </c>
      <c r="C26" s="21" t="s">
        <v>120</v>
      </c>
      <c r="D26" s="27" t="s">
        <v>121</v>
      </c>
      <c r="E26" s="6"/>
      <c r="F26" s="6"/>
      <c r="G26" s="6"/>
      <c r="H26" s="6"/>
      <c r="I26" s="6"/>
      <c r="J26" s="6"/>
      <c r="K26" s="6"/>
      <c r="L26" s="6"/>
      <c r="M26" s="6"/>
      <c r="N26" s="6"/>
      <c r="O26" s="6"/>
      <c r="P26" s="6"/>
      <c r="Q26" s="6"/>
      <c r="R26" s="6"/>
      <c r="S26" s="6"/>
      <c r="T26" s="6"/>
      <c r="U26" s="6"/>
      <c r="V26" s="6"/>
      <c r="W26" s="6"/>
      <c r="X26" s="6"/>
      <c r="Y26" s="6"/>
      <c r="Z26" s="6"/>
    </row>
    <row r="27">
      <c r="A27" s="17" t="s">
        <v>124</v>
      </c>
      <c r="B27" s="20">
        <v>9.0</v>
      </c>
      <c r="C27" s="21" t="s">
        <v>125</v>
      </c>
      <c r="D27" s="20" t="s">
        <v>127</v>
      </c>
      <c r="E27" s="6"/>
      <c r="F27" s="6"/>
      <c r="G27" s="6"/>
      <c r="H27" s="6"/>
      <c r="I27" s="6"/>
      <c r="J27" s="6"/>
      <c r="K27" s="6"/>
      <c r="L27" s="6"/>
      <c r="M27" s="6"/>
      <c r="N27" s="6"/>
      <c r="O27" s="6"/>
      <c r="P27" s="6"/>
      <c r="Q27" s="6"/>
      <c r="R27" s="6"/>
      <c r="S27" s="6"/>
      <c r="T27" s="6"/>
      <c r="U27" s="6"/>
      <c r="V27" s="6"/>
      <c r="W27" s="6"/>
      <c r="X27" s="6"/>
      <c r="Y27" s="6"/>
      <c r="Z27" s="6"/>
    </row>
    <row r="28">
      <c r="A28" s="17" t="s">
        <v>128</v>
      </c>
      <c r="B28" s="20">
        <v>1.0</v>
      </c>
      <c r="C28" s="20" t="s">
        <v>54</v>
      </c>
      <c r="D28" s="20" t="s">
        <v>131</v>
      </c>
      <c r="E28" s="6"/>
      <c r="F28" s="6"/>
      <c r="G28" s="6"/>
      <c r="H28" s="6"/>
      <c r="I28" s="6"/>
      <c r="J28" s="6"/>
      <c r="K28" s="6"/>
      <c r="L28" s="6"/>
      <c r="M28" s="6"/>
      <c r="N28" s="6"/>
      <c r="O28" s="6"/>
      <c r="P28" s="6"/>
      <c r="Q28" s="6"/>
      <c r="R28" s="6"/>
      <c r="S28" s="6"/>
      <c r="T28" s="6"/>
      <c r="U28" s="6"/>
      <c r="V28" s="6"/>
      <c r="W28" s="6"/>
      <c r="X28" s="6"/>
      <c r="Y28" s="6"/>
      <c r="Z28" s="6"/>
    </row>
    <row r="29">
      <c r="A29" s="17" t="s">
        <v>132</v>
      </c>
      <c r="B29" s="20">
        <v>3.0</v>
      </c>
      <c r="C29" s="20" t="s">
        <v>27</v>
      </c>
      <c r="D29" s="27" t="s">
        <v>133</v>
      </c>
      <c r="E29" s="6"/>
      <c r="F29" s="6"/>
      <c r="G29" s="6"/>
      <c r="H29" s="6"/>
      <c r="I29" s="6"/>
      <c r="J29" s="6"/>
      <c r="K29" s="6"/>
      <c r="L29" s="6"/>
      <c r="M29" s="6"/>
      <c r="N29" s="6"/>
      <c r="O29" s="6"/>
      <c r="P29" s="6"/>
      <c r="Q29" s="6"/>
      <c r="R29" s="6"/>
      <c r="S29" s="6"/>
      <c r="T29" s="6"/>
      <c r="U29" s="6"/>
      <c r="V29" s="6"/>
      <c r="W29" s="6"/>
      <c r="X29" s="6"/>
      <c r="Y29" s="6"/>
      <c r="Z29" s="6"/>
    </row>
    <row r="30">
      <c r="A30" s="17" t="s">
        <v>134</v>
      </c>
      <c r="B30" s="20">
        <v>10.0</v>
      </c>
      <c r="C30" s="20" t="s">
        <v>27</v>
      </c>
      <c r="D30" s="20" t="s">
        <v>136</v>
      </c>
      <c r="E30" s="6"/>
      <c r="F30" s="6"/>
      <c r="G30" s="6"/>
      <c r="H30" s="6"/>
      <c r="I30" s="6"/>
      <c r="J30" s="6"/>
      <c r="K30" s="6"/>
      <c r="L30" s="6"/>
      <c r="M30" s="6"/>
      <c r="N30" s="6"/>
      <c r="O30" s="6"/>
      <c r="P30" s="6"/>
      <c r="Q30" s="6"/>
      <c r="R30" s="6"/>
      <c r="S30" s="6"/>
      <c r="T30" s="6"/>
      <c r="U30" s="6"/>
      <c r="V30" s="6"/>
      <c r="W30" s="6"/>
      <c r="X30" s="6"/>
      <c r="Y30" s="6"/>
      <c r="Z30" s="6"/>
    </row>
    <row r="31">
      <c r="A31" s="17" t="s">
        <v>137</v>
      </c>
      <c r="B31" s="20">
        <v>7.0</v>
      </c>
      <c r="C31" s="20" t="s">
        <v>140</v>
      </c>
      <c r="D31" s="20" t="s">
        <v>141</v>
      </c>
      <c r="E31" s="6"/>
      <c r="F31" s="6"/>
      <c r="G31" s="6"/>
      <c r="H31" s="6"/>
      <c r="I31" s="6"/>
      <c r="J31" s="6"/>
      <c r="K31" s="6"/>
      <c r="L31" s="6"/>
      <c r="M31" s="6"/>
      <c r="N31" s="6"/>
      <c r="O31" s="6"/>
      <c r="P31" s="6"/>
      <c r="Q31" s="6"/>
      <c r="R31" s="6"/>
      <c r="S31" s="6"/>
      <c r="T31" s="6"/>
      <c r="U31" s="6"/>
      <c r="V31" s="6"/>
      <c r="W31" s="6"/>
      <c r="X31" s="6"/>
      <c r="Y31" s="6"/>
      <c r="Z31" s="6"/>
    </row>
    <row r="32">
      <c r="A32" s="17" t="s">
        <v>142</v>
      </c>
      <c r="B32" s="20">
        <v>8.0</v>
      </c>
      <c r="C32" s="20" t="s">
        <v>60</v>
      </c>
      <c r="D32" s="21" t="s">
        <v>143</v>
      </c>
      <c r="E32" s="6"/>
      <c r="F32" s="6"/>
      <c r="G32" s="6"/>
      <c r="H32" s="6"/>
      <c r="I32" s="6"/>
      <c r="J32" s="6"/>
      <c r="K32" s="6"/>
      <c r="L32" s="6"/>
      <c r="M32" s="6"/>
      <c r="N32" s="6"/>
      <c r="O32" s="6"/>
      <c r="P32" s="6"/>
      <c r="Q32" s="6"/>
      <c r="R32" s="6"/>
      <c r="S32" s="6"/>
      <c r="T32" s="6"/>
      <c r="U32" s="6"/>
      <c r="V32" s="6"/>
      <c r="W32" s="6"/>
      <c r="X32" s="6"/>
      <c r="Y32" s="6"/>
      <c r="Z32" s="6"/>
    </row>
    <row r="33">
      <c r="A33" s="17" t="s">
        <v>145</v>
      </c>
      <c r="B33" s="20">
        <v>1.0</v>
      </c>
      <c r="C33" s="20" t="s">
        <v>27</v>
      </c>
      <c r="D33" s="20" t="s">
        <v>146</v>
      </c>
      <c r="E33" s="6"/>
      <c r="F33" s="6"/>
      <c r="G33" s="6"/>
      <c r="H33" s="6"/>
      <c r="I33" s="6"/>
      <c r="J33" s="6"/>
      <c r="K33" s="6"/>
      <c r="L33" s="6"/>
      <c r="M33" s="6"/>
      <c r="N33" s="6"/>
      <c r="O33" s="6"/>
      <c r="P33" s="6"/>
      <c r="Q33" s="6"/>
      <c r="R33" s="6"/>
      <c r="S33" s="6"/>
      <c r="T33" s="6"/>
      <c r="U33" s="6"/>
      <c r="V33" s="6"/>
      <c r="W33" s="6"/>
      <c r="X33" s="6"/>
      <c r="Y33" s="6"/>
      <c r="Z33" s="6"/>
    </row>
    <row r="34">
      <c r="A34" s="17" t="s">
        <v>147</v>
      </c>
      <c r="B34" s="20">
        <v>1.0</v>
      </c>
      <c r="C34" s="20" t="s">
        <v>27</v>
      </c>
      <c r="D34" s="27" t="s">
        <v>150</v>
      </c>
      <c r="E34" s="6"/>
      <c r="F34" s="6"/>
      <c r="G34" s="6"/>
      <c r="H34" s="6"/>
      <c r="I34" s="6"/>
      <c r="J34" s="6"/>
      <c r="K34" s="6"/>
      <c r="L34" s="6"/>
      <c r="M34" s="6"/>
      <c r="N34" s="6"/>
      <c r="O34" s="6"/>
      <c r="P34" s="6"/>
      <c r="Q34" s="6"/>
      <c r="R34" s="6"/>
      <c r="S34" s="6"/>
      <c r="T34" s="6"/>
      <c r="U34" s="6"/>
      <c r="V34" s="6"/>
      <c r="W34" s="6"/>
      <c r="X34" s="6"/>
      <c r="Y34" s="6"/>
      <c r="Z34" s="6"/>
    </row>
    <row r="35">
      <c r="A35" s="17" t="s">
        <v>151</v>
      </c>
      <c r="B35" s="20">
        <v>1.0</v>
      </c>
      <c r="C35" s="20" t="s">
        <v>54</v>
      </c>
      <c r="D35" s="20" t="s">
        <v>152</v>
      </c>
      <c r="E35" s="6"/>
      <c r="F35" s="6"/>
      <c r="G35" s="6"/>
      <c r="H35" s="6"/>
      <c r="I35" s="6"/>
      <c r="J35" s="6"/>
      <c r="K35" s="6"/>
      <c r="L35" s="6"/>
      <c r="M35" s="6"/>
      <c r="N35" s="6"/>
      <c r="O35" s="6"/>
      <c r="P35" s="6"/>
      <c r="Q35" s="6"/>
      <c r="R35" s="6"/>
      <c r="S35" s="6"/>
      <c r="T35" s="6"/>
      <c r="U35" s="6"/>
      <c r="V35" s="6"/>
      <c r="W35" s="6"/>
      <c r="X35" s="6"/>
      <c r="Y35" s="6"/>
      <c r="Z35" s="6"/>
    </row>
    <row r="36">
      <c r="A36" s="17" t="s">
        <v>154</v>
      </c>
      <c r="B36" s="20">
        <v>9.0</v>
      </c>
      <c r="C36" s="20" t="s">
        <v>27</v>
      </c>
      <c r="D36" s="21" t="s">
        <v>155</v>
      </c>
      <c r="E36" s="6"/>
      <c r="F36" s="6"/>
      <c r="G36" s="6"/>
      <c r="H36" s="6"/>
      <c r="I36" s="6"/>
      <c r="J36" s="6"/>
      <c r="K36" s="6"/>
      <c r="L36" s="6"/>
      <c r="M36" s="6"/>
      <c r="N36" s="6"/>
      <c r="O36" s="6"/>
      <c r="P36" s="6"/>
      <c r="Q36" s="6"/>
      <c r="R36" s="6"/>
      <c r="S36" s="6"/>
      <c r="T36" s="6"/>
      <c r="U36" s="6"/>
      <c r="V36" s="6"/>
      <c r="W36" s="6"/>
      <c r="X36" s="6"/>
      <c r="Y36" s="6"/>
      <c r="Z36" s="6"/>
    </row>
    <row r="37">
      <c r="A37" s="17" t="s">
        <v>158</v>
      </c>
      <c r="B37" s="20">
        <v>1.0</v>
      </c>
      <c r="C37" s="20" t="s">
        <v>27</v>
      </c>
      <c r="D37" s="27" t="s">
        <v>159</v>
      </c>
      <c r="E37" s="6"/>
      <c r="F37" s="6"/>
      <c r="G37" s="6"/>
      <c r="H37" s="6"/>
      <c r="I37" s="6"/>
      <c r="J37" s="6"/>
      <c r="K37" s="6"/>
      <c r="L37" s="6"/>
      <c r="M37" s="6"/>
      <c r="N37" s="6"/>
      <c r="O37" s="6"/>
      <c r="P37" s="6"/>
      <c r="Q37" s="6"/>
      <c r="R37" s="6"/>
      <c r="S37" s="6"/>
      <c r="T37" s="6"/>
      <c r="U37" s="6"/>
      <c r="V37" s="6"/>
      <c r="W37" s="6"/>
      <c r="X37" s="6"/>
      <c r="Y37" s="6"/>
      <c r="Z37" s="6"/>
    </row>
    <row r="38">
      <c r="A38" s="17" t="s">
        <v>162</v>
      </c>
      <c r="B38" s="20">
        <v>8.0</v>
      </c>
      <c r="C38" s="20" t="s">
        <v>60</v>
      </c>
      <c r="D38" s="21" t="s">
        <v>163</v>
      </c>
      <c r="E38" s="6"/>
      <c r="F38" s="6"/>
      <c r="G38" s="6"/>
      <c r="H38" s="6"/>
      <c r="I38" s="6"/>
      <c r="J38" s="6"/>
      <c r="K38" s="6"/>
      <c r="L38" s="6"/>
      <c r="M38" s="6"/>
      <c r="N38" s="6"/>
      <c r="O38" s="6"/>
      <c r="P38" s="6"/>
      <c r="Q38" s="6"/>
      <c r="R38" s="6"/>
      <c r="S38" s="6"/>
      <c r="T38" s="6"/>
      <c r="U38" s="6"/>
      <c r="V38" s="6"/>
      <c r="W38" s="6"/>
      <c r="X38" s="6"/>
      <c r="Y38" s="6"/>
      <c r="Z38" s="6"/>
    </row>
    <row r="39">
      <c r="A39" s="17" t="s">
        <v>164</v>
      </c>
      <c r="B39" s="20">
        <v>10.0</v>
      </c>
      <c r="C39" s="20" t="s">
        <v>140</v>
      </c>
      <c r="D39" s="21" t="s">
        <v>166</v>
      </c>
      <c r="E39" s="6"/>
      <c r="F39" s="6"/>
      <c r="G39" s="6"/>
      <c r="H39" s="6"/>
      <c r="I39" s="6"/>
      <c r="J39" s="6"/>
      <c r="K39" s="6"/>
      <c r="L39" s="6"/>
      <c r="M39" s="6"/>
      <c r="N39" s="6"/>
      <c r="O39" s="6"/>
      <c r="P39" s="6"/>
      <c r="Q39" s="6"/>
      <c r="R39" s="6"/>
      <c r="S39" s="6"/>
      <c r="T39" s="6"/>
      <c r="U39" s="6"/>
      <c r="V39" s="6"/>
      <c r="W39" s="6"/>
      <c r="X39" s="6"/>
      <c r="Y39" s="6"/>
      <c r="Z39" s="6"/>
    </row>
    <row r="40">
      <c r="A40" s="28" t="s">
        <v>167</v>
      </c>
      <c r="B40" s="29">
        <v>11.0</v>
      </c>
      <c r="C40" s="30"/>
      <c r="D40" s="31"/>
      <c r="E40" s="6"/>
      <c r="F40" s="6"/>
      <c r="G40" s="6"/>
      <c r="H40" s="6"/>
      <c r="I40" s="6"/>
      <c r="J40" s="6"/>
      <c r="K40" s="6"/>
      <c r="L40" s="6"/>
      <c r="M40" s="6"/>
      <c r="N40" s="6"/>
      <c r="O40" s="6"/>
      <c r="P40" s="6"/>
      <c r="Q40" s="6"/>
      <c r="R40" s="6"/>
      <c r="S40" s="6"/>
      <c r="T40" s="6"/>
      <c r="U40" s="6"/>
      <c r="V40" s="6"/>
      <c r="W40" s="6"/>
      <c r="X40" s="6"/>
      <c r="Y40" s="6"/>
      <c r="Z40" s="6"/>
    </row>
    <row r="41">
      <c r="A41" s="44" t="s">
        <v>169</v>
      </c>
      <c r="B41" s="29">
        <v>10.0</v>
      </c>
      <c r="C41" s="20" t="s">
        <v>27</v>
      </c>
      <c r="D41" s="31"/>
      <c r="E41" s="6"/>
      <c r="F41" s="6"/>
      <c r="G41" s="6"/>
      <c r="H41" s="6"/>
      <c r="I41" s="6"/>
      <c r="J41" s="6"/>
      <c r="K41" s="6"/>
      <c r="L41" s="6"/>
      <c r="M41" s="6"/>
      <c r="N41" s="6"/>
      <c r="O41" s="6"/>
      <c r="P41" s="6"/>
      <c r="Q41" s="6"/>
      <c r="R41" s="6"/>
      <c r="S41" s="6"/>
      <c r="T41" s="6"/>
      <c r="U41" s="6"/>
      <c r="V41" s="6"/>
      <c r="W41" s="6"/>
      <c r="X41" s="6"/>
      <c r="Y41" s="6"/>
      <c r="Z41" s="6"/>
    </row>
    <row r="42">
      <c r="A42" s="17" t="s">
        <v>170</v>
      </c>
      <c r="B42" s="20">
        <v>9.0</v>
      </c>
      <c r="C42" s="20" t="s">
        <v>27</v>
      </c>
      <c r="D42" s="27" t="s">
        <v>172</v>
      </c>
      <c r="E42" s="6"/>
      <c r="F42" s="6"/>
      <c r="G42" s="6"/>
      <c r="H42" s="6"/>
      <c r="I42" s="6"/>
      <c r="J42" s="6"/>
      <c r="K42" s="6"/>
      <c r="L42" s="6"/>
      <c r="M42" s="6"/>
      <c r="N42" s="6"/>
      <c r="O42" s="6"/>
      <c r="P42" s="6"/>
      <c r="Q42" s="6"/>
      <c r="R42" s="6"/>
      <c r="S42" s="6"/>
      <c r="T42" s="6"/>
      <c r="U42" s="6"/>
      <c r="V42" s="6"/>
      <c r="W42" s="6"/>
      <c r="X42" s="6"/>
      <c r="Y42" s="6"/>
      <c r="Z42" s="6"/>
    </row>
    <row r="43">
      <c r="A43" s="17" t="s">
        <v>173</v>
      </c>
      <c r="B43" s="20">
        <v>3.0</v>
      </c>
      <c r="C43" s="20" t="s">
        <v>54</v>
      </c>
      <c r="D43" s="27" t="s">
        <v>176</v>
      </c>
      <c r="E43" s="6"/>
      <c r="F43" s="6"/>
      <c r="G43" s="6"/>
      <c r="H43" s="6"/>
      <c r="I43" s="6"/>
      <c r="J43" s="6"/>
      <c r="K43" s="6"/>
      <c r="L43" s="6"/>
      <c r="M43" s="6"/>
      <c r="N43" s="6"/>
      <c r="O43" s="6"/>
      <c r="P43" s="6"/>
      <c r="Q43" s="6"/>
      <c r="R43" s="6"/>
      <c r="S43" s="6"/>
      <c r="T43" s="6"/>
      <c r="U43" s="6"/>
      <c r="V43" s="6"/>
      <c r="W43" s="6"/>
      <c r="X43" s="6"/>
      <c r="Y43" s="6"/>
      <c r="Z43" s="6"/>
    </row>
    <row r="44">
      <c r="A44" s="17" t="s">
        <v>177</v>
      </c>
      <c r="B44" s="20">
        <v>3.0</v>
      </c>
      <c r="C44" s="20" t="s">
        <v>60</v>
      </c>
      <c r="D44" s="27" t="s">
        <v>179</v>
      </c>
      <c r="E44" s="6"/>
      <c r="F44" s="6"/>
      <c r="G44" s="6"/>
      <c r="H44" s="6"/>
      <c r="I44" s="6"/>
      <c r="J44" s="6"/>
      <c r="K44" s="6"/>
      <c r="L44" s="6"/>
      <c r="M44" s="6"/>
      <c r="N44" s="6"/>
      <c r="O44" s="6"/>
      <c r="P44" s="6"/>
      <c r="Q44" s="6"/>
      <c r="R44" s="6"/>
      <c r="S44" s="6"/>
      <c r="T44" s="6"/>
      <c r="U44" s="6"/>
      <c r="V44" s="6"/>
      <c r="W44" s="6"/>
      <c r="X44" s="6"/>
      <c r="Y44" s="6"/>
      <c r="Z44" s="6"/>
    </row>
    <row r="45">
      <c r="A45" s="17" t="s">
        <v>180</v>
      </c>
      <c r="B45" s="20">
        <v>9.0</v>
      </c>
      <c r="C45" s="20" t="s">
        <v>140</v>
      </c>
      <c r="D45" s="20" t="s">
        <v>181</v>
      </c>
      <c r="E45" s="6"/>
      <c r="F45" s="6"/>
      <c r="G45" s="6"/>
      <c r="H45" s="6"/>
      <c r="I45" s="6"/>
      <c r="J45" s="6"/>
      <c r="K45" s="6"/>
      <c r="L45" s="6"/>
      <c r="M45" s="6"/>
      <c r="N45" s="6"/>
      <c r="O45" s="6"/>
      <c r="P45" s="6"/>
      <c r="Q45" s="6"/>
      <c r="R45" s="6"/>
      <c r="S45" s="6"/>
      <c r="T45" s="6"/>
      <c r="U45" s="6"/>
      <c r="V45" s="6"/>
      <c r="W45" s="6"/>
      <c r="X45" s="6"/>
      <c r="Y45" s="6"/>
      <c r="Z45" s="6"/>
    </row>
    <row r="46">
      <c r="A46" s="17" t="s">
        <v>184</v>
      </c>
      <c r="B46" s="20">
        <v>5.0</v>
      </c>
      <c r="C46" s="21" t="s">
        <v>185</v>
      </c>
      <c r="D46" s="21" t="s">
        <v>187</v>
      </c>
      <c r="E46" s="6"/>
      <c r="F46" s="6"/>
      <c r="G46" s="6"/>
      <c r="H46" s="6"/>
      <c r="I46" s="6"/>
      <c r="J46" s="6"/>
      <c r="K46" s="6"/>
      <c r="L46" s="6"/>
      <c r="M46" s="6"/>
      <c r="N46" s="6"/>
      <c r="O46" s="6"/>
      <c r="P46" s="6"/>
      <c r="Q46" s="6"/>
      <c r="R46" s="6"/>
      <c r="S46" s="6"/>
      <c r="T46" s="6"/>
      <c r="U46" s="6"/>
      <c r="V46" s="6"/>
      <c r="W46" s="6"/>
      <c r="X46" s="6"/>
      <c r="Y46" s="6"/>
      <c r="Z46" s="6"/>
    </row>
    <row r="47">
      <c r="A47" s="28" t="s">
        <v>188</v>
      </c>
      <c r="B47" s="29">
        <v>11.0</v>
      </c>
      <c r="C47" s="30"/>
      <c r="D47" s="31"/>
      <c r="E47" s="6"/>
      <c r="F47" s="6"/>
      <c r="G47" s="6"/>
      <c r="H47" s="6"/>
      <c r="I47" s="6"/>
      <c r="J47" s="6"/>
      <c r="K47" s="6"/>
      <c r="L47" s="6"/>
      <c r="M47" s="6"/>
      <c r="N47" s="6"/>
      <c r="O47" s="6"/>
      <c r="P47" s="6"/>
      <c r="Q47" s="6"/>
      <c r="R47" s="6"/>
      <c r="S47" s="6"/>
      <c r="T47" s="6"/>
      <c r="U47" s="6"/>
      <c r="V47" s="6"/>
      <c r="W47" s="6"/>
      <c r="X47" s="6"/>
      <c r="Y47" s="6"/>
      <c r="Z47" s="6"/>
    </row>
    <row r="48">
      <c r="A48" s="17" t="s">
        <v>190</v>
      </c>
      <c r="B48" s="20">
        <v>3.0</v>
      </c>
      <c r="C48" s="20" t="s">
        <v>27</v>
      </c>
      <c r="D48" s="20" t="s">
        <v>191</v>
      </c>
      <c r="E48" s="6"/>
      <c r="F48" s="6"/>
      <c r="G48" s="6"/>
      <c r="H48" s="6"/>
      <c r="I48" s="6"/>
      <c r="J48" s="6"/>
      <c r="K48" s="6"/>
      <c r="L48" s="6"/>
      <c r="M48" s="6"/>
      <c r="N48" s="6"/>
      <c r="O48" s="6"/>
      <c r="P48" s="6"/>
      <c r="Q48" s="6"/>
      <c r="R48" s="6"/>
      <c r="S48" s="6"/>
      <c r="T48" s="6"/>
      <c r="U48" s="6"/>
      <c r="V48" s="6"/>
      <c r="W48" s="6"/>
      <c r="X48" s="6"/>
      <c r="Y48" s="6"/>
      <c r="Z48" s="6"/>
    </row>
    <row r="49">
      <c r="A49" s="17" t="s">
        <v>192</v>
      </c>
      <c r="B49" s="20">
        <v>1.0</v>
      </c>
      <c r="C49" s="20" t="s">
        <v>54</v>
      </c>
      <c r="D49" s="20" t="s">
        <v>194</v>
      </c>
      <c r="E49" s="6"/>
      <c r="F49" s="6"/>
      <c r="G49" s="6"/>
      <c r="H49" s="6"/>
      <c r="I49" s="6"/>
      <c r="J49" s="6"/>
      <c r="K49" s="6"/>
      <c r="L49" s="6"/>
      <c r="M49" s="6"/>
      <c r="N49" s="6"/>
      <c r="O49" s="6"/>
      <c r="P49" s="6"/>
      <c r="Q49" s="6"/>
      <c r="R49" s="6"/>
      <c r="S49" s="6"/>
      <c r="T49" s="6"/>
      <c r="U49" s="6"/>
      <c r="V49" s="6"/>
      <c r="W49" s="6"/>
      <c r="X49" s="6"/>
      <c r="Y49" s="6"/>
      <c r="Z49" s="6"/>
    </row>
    <row r="50">
      <c r="A50" s="17" t="s">
        <v>195</v>
      </c>
      <c r="B50" s="20">
        <v>2.0</v>
      </c>
      <c r="C50" s="20" t="s">
        <v>54</v>
      </c>
      <c r="D50" s="20" t="s">
        <v>197</v>
      </c>
      <c r="E50" s="6"/>
      <c r="F50" s="6"/>
      <c r="G50" s="6"/>
      <c r="H50" s="6"/>
      <c r="I50" s="6"/>
      <c r="J50" s="6"/>
      <c r="K50" s="6"/>
      <c r="L50" s="6"/>
      <c r="M50" s="6"/>
      <c r="N50" s="6"/>
      <c r="O50" s="6"/>
      <c r="P50" s="6"/>
      <c r="Q50" s="6"/>
      <c r="R50" s="6"/>
      <c r="S50" s="6"/>
      <c r="T50" s="6"/>
      <c r="U50" s="6"/>
      <c r="V50" s="6"/>
      <c r="W50" s="6"/>
      <c r="X50" s="6"/>
      <c r="Y50" s="6"/>
      <c r="Z50" s="6"/>
    </row>
    <row r="51">
      <c r="A51" s="17" t="s">
        <v>199</v>
      </c>
      <c r="B51" s="20">
        <v>5.0</v>
      </c>
      <c r="C51" s="20" t="s">
        <v>27</v>
      </c>
      <c r="D51" s="21" t="s">
        <v>200</v>
      </c>
      <c r="E51" s="6"/>
      <c r="F51" s="6"/>
      <c r="G51" s="6"/>
      <c r="H51" s="6"/>
      <c r="I51" s="6"/>
      <c r="J51" s="6"/>
      <c r="K51" s="6"/>
      <c r="L51" s="6"/>
      <c r="M51" s="6"/>
      <c r="N51" s="6"/>
      <c r="O51" s="6"/>
      <c r="P51" s="6"/>
      <c r="Q51" s="6"/>
      <c r="R51" s="6"/>
      <c r="S51" s="6"/>
      <c r="T51" s="6"/>
      <c r="U51" s="6"/>
      <c r="V51" s="6"/>
      <c r="W51" s="6"/>
      <c r="X51" s="6"/>
      <c r="Y51" s="6"/>
      <c r="Z51" s="6"/>
    </row>
    <row r="52">
      <c r="A52" s="17" t="s">
        <v>201</v>
      </c>
      <c r="B52" s="20">
        <v>10.0</v>
      </c>
      <c r="C52" s="20" t="s">
        <v>27</v>
      </c>
      <c r="D52" s="27" t="s">
        <v>202</v>
      </c>
      <c r="E52" s="6"/>
      <c r="F52" s="6"/>
      <c r="G52" s="6"/>
      <c r="H52" s="6"/>
      <c r="I52" s="6"/>
      <c r="J52" s="6"/>
      <c r="K52" s="6"/>
      <c r="L52" s="6"/>
      <c r="M52" s="6"/>
      <c r="N52" s="6"/>
      <c r="O52" s="6"/>
      <c r="P52" s="6"/>
      <c r="Q52" s="6"/>
      <c r="R52" s="6"/>
      <c r="S52" s="6"/>
      <c r="T52" s="6"/>
      <c r="U52" s="6"/>
      <c r="V52" s="6"/>
      <c r="W52" s="6"/>
      <c r="X52" s="6"/>
      <c r="Y52" s="6"/>
      <c r="Z52" s="6"/>
    </row>
    <row r="53">
      <c r="A53" s="17" t="s">
        <v>203</v>
      </c>
      <c r="B53" s="20">
        <v>1.0</v>
      </c>
      <c r="C53" s="20" t="s">
        <v>54</v>
      </c>
      <c r="D53" s="20" t="s">
        <v>194</v>
      </c>
      <c r="E53" s="6"/>
      <c r="F53" s="6"/>
      <c r="G53" s="6"/>
      <c r="H53" s="6"/>
      <c r="I53" s="6"/>
      <c r="J53" s="6"/>
      <c r="K53" s="6"/>
      <c r="L53" s="6"/>
      <c r="M53" s="6"/>
      <c r="N53" s="6"/>
      <c r="O53" s="6"/>
      <c r="P53" s="6"/>
      <c r="Q53" s="6"/>
      <c r="R53" s="6"/>
      <c r="S53" s="6"/>
      <c r="T53" s="6"/>
      <c r="U53" s="6"/>
      <c r="V53" s="6"/>
      <c r="W53" s="6"/>
      <c r="X53" s="6"/>
      <c r="Y53" s="6"/>
      <c r="Z53" s="6"/>
    </row>
    <row r="54">
      <c r="A54" s="17" t="s">
        <v>206</v>
      </c>
      <c r="B54" s="20">
        <v>8.0</v>
      </c>
      <c r="C54" s="20" t="s">
        <v>140</v>
      </c>
      <c r="D54" s="20" t="s">
        <v>207</v>
      </c>
      <c r="E54" s="6"/>
      <c r="F54" s="6"/>
      <c r="G54" s="6"/>
      <c r="H54" s="6"/>
      <c r="I54" s="6"/>
      <c r="J54" s="6"/>
      <c r="K54" s="6"/>
      <c r="L54" s="6"/>
      <c r="M54" s="6"/>
      <c r="N54" s="6"/>
      <c r="O54" s="6"/>
      <c r="P54" s="6"/>
      <c r="Q54" s="6"/>
      <c r="R54" s="6"/>
      <c r="S54" s="6"/>
      <c r="T54" s="6"/>
      <c r="U54" s="6"/>
      <c r="V54" s="6"/>
      <c r="W54" s="6"/>
      <c r="X54" s="6"/>
      <c r="Y54" s="6"/>
      <c r="Z54" s="6"/>
    </row>
    <row r="55">
      <c r="A55" s="17" t="s">
        <v>208</v>
      </c>
      <c r="B55" s="20">
        <v>7.0</v>
      </c>
      <c r="C55" s="20" t="s">
        <v>27</v>
      </c>
      <c r="D55" s="27" t="s">
        <v>209</v>
      </c>
      <c r="E55" s="6"/>
      <c r="F55" s="6"/>
      <c r="G55" s="6"/>
      <c r="H55" s="6"/>
      <c r="I55" s="6"/>
      <c r="J55" s="6"/>
      <c r="K55" s="6"/>
      <c r="L55" s="6"/>
      <c r="M55" s="6"/>
      <c r="N55" s="6"/>
      <c r="O55" s="6"/>
      <c r="P55" s="6"/>
      <c r="Q55" s="6"/>
      <c r="R55" s="6"/>
      <c r="S55" s="6"/>
      <c r="T55" s="6"/>
      <c r="U55" s="6"/>
      <c r="V55" s="6"/>
      <c r="W55" s="6"/>
      <c r="X55" s="6"/>
      <c r="Y55" s="6"/>
      <c r="Z55" s="6"/>
    </row>
    <row r="56">
      <c r="A56" s="17" t="s">
        <v>212</v>
      </c>
      <c r="B56" s="20">
        <v>9.0</v>
      </c>
      <c r="C56" s="20" t="s">
        <v>27</v>
      </c>
      <c r="D56" s="21" t="s">
        <v>213</v>
      </c>
      <c r="E56" s="6"/>
      <c r="F56" s="6"/>
      <c r="G56" s="6"/>
      <c r="H56" s="6"/>
      <c r="I56" s="6"/>
      <c r="J56" s="6"/>
      <c r="K56" s="6"/>
      <c r="L56" s="6"/>
      <c r="M56" s="6"/>
      <c r="N56" s="6"/>
      <c r="O56" s="6"/>
      <c r="P56" s="6"/>
      <c r="Q56" s="6"/>
      <c r="R56" s="6"/>
      <c r="S56" s="6"/>
      <c r="T56" s="6"/>
      <c r="U56" s="6"/>
      <c r="V56" s="6"/>
      <c r="W56" s="6"/>
      <c r="X56" s="6"/>
      <c r="Y56" s="6"/>
      <c r="Z56" s="6"/>
    </row>
    <row r="57">
      <c r="A57" s="17" t="s">
        <v>204</v>
      </c>
      <c r="B57" s="20">
        <v>7.0</v>
      </c>
      <c r="C57" s="21" t="s">
        <v>216</v>
      </c>
      <c r="D57" s="27" t="s">
        <v>217</v>
      </c>
      <c r="E57" s="6"/>
      <c r="F57" s="6"/>
      <c r="G57" s="6"/>
      <c r="H57" s="6"/>
      <c r="I57" s="6"/>
      <c r="J57" s="6"/>
      <c r="K57" s="6"/>
      <c r="L57" s="6"/>
      <c r="M57" s="6"/>
      <c r="N57" s="6"/>
      <c r="O57" s="6"/>
      <c r="P57" s="6"/>
      <c r="Q57" s="6"/>
      <c r="R57" s="6"/>
      <c r="S57" s="6"/>
      <c r="T57" s="6"/>
      <c r="U57" s="6"/>
      <c r="V57" s="6"/>
      <c r="W57" s="6"/>
      <c r="X57" s="6"/>
      <c r="Y57" s="6"/>
      <c r="Z57" s="6"/>
    </row>
    <row r="58">
      <c r="A58" s="17" t="s">
        <v>219</v>
      </c>
      <c r="B58" s="20">
        <v>10.0</v>
      </c>
      <c r="C58" s="20" t="s">
        <v>27</v>
      </c>
      <c r="D58" s="27" t="s">
        <v>220</v>
      </c>
      <c r="E58" s="6"/>
      <c r="F58" s="6"/>
      <c r="G58" s="6"/>
      <c r="H58" s="6"/>
      <c r="I58" s="6"/>
      <c r="J58" s="6"/>
      <c r="K58" s="6"/>
      <c r="L58" s="6"/>
      <c r="M58" s="6"/>
      <c r="N58" s="6"/>
      <c r="O58" s="6"/>
      <c r="P58" s="6"/>
      <c r="Q58" s="6"/>
      <c r="R58" s="6"/>
      <c r="S58" s="6"/>
      <c r="T58" s="6"/>
      <c r="U58" s="6"/>
      <c r="V58" s="6"/>
      <c r="W58" s="6"/>
      <c r="X58" s="6"/>
      <c r="Y58" s="6"/>
      <c r="Z58" s="6"/>
    </row>
    <row r="59">
      <c r="A59" s="17" t="s">
        <v>222</v>
      </c>
      <c r="B59" s="20">
        <v>9.0</v>
      </c>
      <c r="C59" s="20" t="s">
        <v>27</v>
      </c>
      <c r="D59" s="21" t="s">
        <v>223</v>
      </c>
      <c r="E59" s="6"/>
      <c r="F59" s="6"/>
      <c r="G59" s="6"/>
      <c r="H59" s="6"/>
      <c r="I59" s="6"/>
      <c r="J59" s="6"/>
      <c r="K59" s="6"/>
      <c r="L59" s="6"/>
      <c r="M59" s="6"/>
      <c r="N59" s="6"/>
      <c r="O59" s="6"/>
      <c r="P59" s="6"/>
      <c r="Q59" s="6"/>
      <c r="R59" s="6"/>
      <c r="S59" s="6"/>
      <c r="T59" s="6"/>
      <c r="U59" s="6"/>
      <c r="V59" s="6"/>
      <c r="W59" s="6"/>
      <c r="X59" s="6"/>
      <c r="Y59" s="6"/>
      <c r="Z59" s="6"/>
    </row>
    <row r="60">
      <c r="A60" s="17" t="s">
        <v>224</v>
      </c>
      <c r="B60" s="20">
        <v>9.0</v>
      </c>
      <c r="C60" s="20" t="s">
        <v>60</v>
      </c>
      <c r="D60" s="20" t="s">
        <v>225</v>
      </c>
      <c r="E60" s="6"/>
      <c r="F60" s="6"/>
      <c r="G60" s="6"/>
      <c r="H60" s="6"/>
      <c r="I60" s="6"/>
      <c r="J60" s="6"/>
      <c r="K60" s="6"/>
      <c r="L60" s="6"/>
      <c r="M60" s="6"/>
      <c r="N60" s="6"/>
      <c r="O60" s="6"/>
      <c r="P60" s="6"/>
      <c r="Q60" s="6"/>
      <c r="R60" s="6"/>
      <c r="S60" s="6"/>
      <c r="T60" s="6"/>
      <c r="U60" s="6"/>
      <c r="V60" s="6"/>
      <c r="W60" s="6"/>
      <c r="X60" s="6"/>
      <c r="Y60" s="6"/>
      <c r="Z60" s="6"/>
    </row>
    <row r="61">
      <c r="A61" s="17" t="s">
        <v>226</v>
      </c>
      <c r="B61" s="20">
        <v>1.0</v>
      </c>
      <c r="C61" s="20" t="s">
        <v>54</v>
      </c>
      <c r="D61" s="20" t="s">
        <v>228</v>
      </c>
      <c r="E61" s="6"/>
      <c r="F61" s="6"/>
      <c r="G61" s="6"/>
      <c r="H61" s="6"/>
      <c r="I61" s="6"/>
      <c r="J61" s="6"/>
      <c r="K61" s="6"/>
      <c r="L61" s="6"/>
      <c r="M61" s="6"/>
      <c r="N61" s="6"/>
      <c r="O61" s="6"/>
      <c r="P61" s="6"/>
      <c r="Q61" s="6"/>
      <c r="R61" s="6"/>
      <c r="S61" s="6"/>
      <c r="T61" s="6"/>
      <c r="U61" s="6"/>
      <c r="V61" s="6"/>
      <c r="W61" s="6"/>
      <c r="X61" s="6"/>
      <c r="Y61" s="6"/>
      <c r="Z61" s="6"/>
    </row>
    <row r="62">
      <c r="A62" s="17" t="s">
        <v>229</v>
      </c>
      <c r="B62" s="20">
        <v>9.0</v>
      </c>
      <c r="C62" s="20" t="s">
        <v>231</v>
      </c>
      <c r="D62" s="20" t="s">
        <v>232</v>
      </c>
      <c r="E62" s="6"/>
      <c r="F62" s="6"/>
      <c r="G62" s="6"/>
      <c r="H62" s="6"/>
      <c r="I62" s="6"/>
      <c r="J62" s="6"/>
      <c r="K62" s="6"/>
      <c r="L62" s="6"/>
      <c r="M62" s="6"/>
      <c r="N62" s="6"/>
      <c r="O62" s="6"/>
      <c r="P62" s="6"/>
      <c r="Q62" s="6"/>
      <c r="R62" s="6"/>
      <c r="S62" s="6"/>
      <c r="T62" s="6"/>
      <c r="U62" s="6"/>
      <c r="V62" s="6"/>
      <c r="W62" s="6"/>
      <c r="X62" s="6"/>
      <c r="Y62" s="6"/>
      <c r="Z62" s="6"/>
    </row>
    <row r="63">
      <c r="A63" s="17" t="s">
        <v>233</v>
      </c>
      <c r="B63" s="20">
        <v>1.0</v>
      </c>
      <c r="C63" s="20" t="s">
        <v>54</v>
      </c>
      <c r="D63" s="20" t="s">
        <v>234</v>
      </c>
      <c r="E63" s="6"/>
      <c r="F63" s="6"/>
      <c r="G63" s="6"/>
      <c r="H63" s="6"/>
      <c r="I63" s="6"/>
      <c r="J63" s="6"/>
      <c r="K63" s="6"/>
      <c r="L63" s="6"/>
      <c r="M63" s="6"/>
      <c r="N63" s="6"/>
      <c r="O63" s="6"/>
      <c r="P63" s="6"/>
      <c r="Q63" s="6"/>
      <c r="R63" s="6"/>
      <c r="S63" s="6"/>
      <c r="T63" s="6"/>
      <c r="U63" s="6"/>
      <c r="V63" s="6"/>
      <c r="W63" s="6"/>
      <c r="X63" s="6"/>
      <c r="Y63" s="6"/>
      <c r="Z63" s="6"/>
    </row>
    <row r="64">
      <c r="A64" s="17" t="s">
        <v>236</v>
      </c>
      <c r="B64" s="20">
        <v>4.0</v>
      </c>
      <c r="C64" s="20" t="s">
        <v>27</v>
      </c>
      <c r="D64" s="21" t="s">
        <v>238</v>
      </c>
      <c r="E64" s="6"/>
      <c r="F64" s="6"/>
      <c r="G64" s="6"/>
      <c r="H64" s="6"/>
      <c r="I64" s="6"/>
      <c r="J64" s="6"/>
      <c r="K64" s="6"/>
      <c r="L64" s="6"/>
      <c r="M64" s="6"/>
      <c r="N64" s="6"/>
      <c r="O64" s="6"/>
      <c r="P64" s="6"/>
      <c r="Q64" s="6"/>
      <c r="R64" s="6"/>
      <c r="S64" s="6"/>
      <c r="T64" s="6"/>
      <c r="U64" s="6"/>
      <c r="V64" s="6"/>
      <c r="W64" s="6"/>
      <c r="X64" s="6"/>
      <c r="Y64" s="6"/>
      <c r="Z64" s="6"/>
    </row>
    <row r="65">
      <c r="A65" s="17" t="s">
        <v>240</v>
      </c>
      <c r="B65" s="20">
        <v>1.0</v>
      </c>
      <c r="C65" s="20" t="s">
        <v>54</v>
      </c>
      <c r="D65" s="20" t="s">
        <v>242</v>
      </c>
      <c r="E65" s="6"/>
      <c r="F65" s="6"/>
      <c r="G65" s="6"/>
      <c r="H65" s="6"/>
      <c r="I65" s="6"/>
      <c r="J65" s="6"/>
      <c r="K65" s="6"/>
      <c r="L65" s="6"/>
      <c r="M65" s="6"/>
      <c r="N65" s="6"/>
      <c r="O65" s="6"/>
      <c r="P65" s="6"/>
      <c r="Q65" s="6"/>
      <c r="R65" s="6"/>
      <c r="S65" s="6"/>
      <c r="T65" s="6"/>
      <c r="U65" s="6"/>
      <c r="V65" s="6"/>
      <c r="W65" s="6"/>
      <c r="X65" s="6"/>
      <c r="Y65" s="6"/>
      <c r="Z65" s="6"/>
    </row>
    <row r="66">
      <c r="A66" s="44" t="s">
        <v>243</v>
      </c>
      <c r="B66" s="29">
        <v>11.0</v>
      </c>
      <c r="C66" s="47" t="s">
        <v>244</v>
      </c>
      <c r="D66" s="31"/>
      <c r="E66" s="6"/>
      <c r="F66" s="6"/>
      <c r="G66" s="6"/>
      <c r="H66" s="6"/>
      <c r="I66" s="6"/>
      <c r="J66" s="6"/>
      <c r="K66" s="6"/>
      <c r="L66" s="6"/>
      <c r="M66" s="6"/>
      <c r="N66" s="6"/>
      <c r="O66" s="6"/>
      <c r="P66" s="6"/>
      <c r="Q66" s="6"/>
      <c r="R66" s="6"/>
      <c r="S66" s="6"/>
      <c r="T66" s="6"/>
      <c r="U66" s="6"/>
      <c r="V66" s="6"/>
      <c r="W66" s="6"/>
      <c r="X66" s="6"/>
      <c r="Y66" s="6"/>
      <c r="Z66" s="6"/>
    </row>
    <row r="67">
      <c r="A67" s="17" t="s">
        <v>246</v>
      </c>
      <c r="B67" s="20">
        <v>2.0</v>
      </c>
      <c r="C67" s="20" t="s">
        <v>60</v>
      </c>
      <c r="D67" s="27" t="s">
        <v>247</v>
      </c>
      <c r="E67" s="6"/>
      <c r="F67" s="6"/>
      <c r="G67" s="6"/>
      <c r="H67" s="6"/>
      <c r="I67" s="6"/>
      <c r="J67" s="6"/>
      <c r="K67" s="6"/>
      <c r="L67" s="6"/>
      <c r="M67" s="6"/>
      <c r="N67" s="6"/>
      <c r="O67" s="6"/>
      <c r="P67" s="6"/>
      <c r="Q67" s="6"/>
      <c r="R67" s="6"/>
      <c r="S67" s="6"/>
      <c r="T67" s="6"/>
      <c r="U67" s="6"/>
      <c r="V67" s="6"/>
      <c r="W67" s="6"/>
      <c r="X67" s="6"/>
      <c r="Y67" s="6"/>
      <c r="Z67" s="6"/>
    </row>
    <row r="68">
      <c r="A68" s="17" t="s">
        <v>80</v>
      </c>
      <c r="B68" s="20">
        <v>1.0</v>
      </c>
      <c r="C68" s="48" t="s">
        <v>54</v>
      </c>
      <c r="D68" s="20" t="s">
        <v>249</v>
      </c>
      <c r="E68" s="6"/>
      <c r="F68" s="6"/>
      <c r="G68" s="6"/>
      <c r="H68" s="6"/>
      <c r="I68" s="6"/>
      <c r="J68" s="6"/>
      <c r="K68" s="6"/>
      <c r="L68" s="6"/>
      <c r="M68" s="6"/>
      <c r="N68" s="6"/>
      <c r="O68" s="6"/>
      <c r="P68" s="6"/>
      <c r="Q68" s="6"/>
      <c r="R68" s="6"/>
      <c r="S68" s="6"/>
      <c r="T68" s="6"/>
      <c r="U68" s="6"/>
      <c r="V68" s="6"/>
      <c r="W68" s="6"/>
      <c r="X68" s="6"/>
      <c r="Y68" s="6"/>
      <c r="Z68" s="6"/>
    </row>
    <row r="69">
      <c r="A69" s="17" t="s">
        <v>250</v>
      </c>
      <c r="B69" s="20">
        <v>2.0</v>
      </c>
      <c r="C69" s="20" t="s">
        <v>60</v>
      </c>
      <c r="D69" s="27" t="s">
        <v>251</v>
      </c>
      <c r="E69" s="6"/>
      <c r="F69" s="6"/>
      <c r="G69" s="6"/>
      <c r="H69" s="6"/>
      <c r="I69" s="6"/>
      <c r="J69" s="6"/>
      <c r="K69" s="6"/>
      <c r="L69" s="6"/>
      <c r="M69" s="6"/>
      <c r="N69" s="6"/>
      <c r="O69" s="6"/>
      <c r="P69" s="6"/>
      <c r="Q69" s="6"/>
      <c r="R69" s="6"/>
      <c r="S69" s="6"/>
      <c r="T69" s="6"/>
      <c r="U69" s="6"/>
      <c r="V69" s="6"/>
      <c r="W69" s="6"/>
      <c r="X69" s="6"/>
      <c r="Y69" s="6"/>
      <c r="Z69" s="6"/>
    </row>
    <row r="70">
      <c r="A70" s="17" t="s">
        <v>252</v>
      </c>
      <c r="B70" s="20">
        <v>1.0</v>
      </c>
      <c r="C70" s="49" t="s">
        <v>253</v>
      </c>
      <c r="D70" s="27" t="s">
        <v>255</v>
      </c>
      <c r="E70" s="6"/>
      <c r="F70" s="6"/>
      <c r="G70" s="6"/>
      <c r="H70" s="6"/>
      <c r="I70" s="6"/>
      <c r="J70" s="6"/>
      <c r="K70" s="6"/>
      <c r="L70" s="6"/>
      <c r="M70" s="6"/>
      <c r="N70" s="6"/>
      <c r="O70" s="6"/>
      <c r="P70" s="6"/>
      <c r="Q70" s="6"/>
      <c r="R70" s="6"/>
      <c r="S70" s="6"/>
      <c r="T70" s="6"/>
      <c r="U70" s="6"/>
      <c r="V70" s="6"/>
      <c r="W70" s="6"/>
      <c r="X70" s="6"/>
      <c r="Y70" s="6"/>
      <c r="Z70" s="6"/>
    </row>
    <row r="71">
      <c r="A71" s="17" t="s">
        <v>257</v>
      </c>
      <c r="B71" s="20">
        <v>2.0</v>
      </c>
      <c r="C71" s="20" t="s">
        <v>27</v>
      </c>
      <c r="D71" s="27" t="s">
        <v>258</v>
      </c>
      <c r="E71" s="6"/>
      <c r="F71" s="6"/>
      <c r="G71" s="6"/>
      <c r="H71" s="6"/>
      <c r="I71" s="6"/>
      <c r="J71" s="6"/>
      <c r="K71" s="6"/>
      <c r="L71" s="6"/>
      <c r="M71" s="6"/>
      <c r="N71" s="6"/>
      <c r="O71" s="6"/>
      <c r="P71" s="6"/>
      <c r="Q71" s="6"/>
      <c r="R71" s="6"/>
      <c r="S71" s="6"/>
      <c r="T71" s="6"/>
      <c r="U71" s="6"/>
      <c r="V71" s="6"/>
      <c r="W71" s="6"/>
      <c r="X71" s="6"/>
      <c r="Y71" s="6"/>
      <c r="Z71" s="6"/>
    </row>
    <row r="72">
      <c r="A72" s="17" t="s">
        <v>261</v>
      </c>
      <c r="B72" s="20">
        <v>9.0</v>
      </c>
      <c r="C72" s="20" t="s">
        <v>27</v>
      </c>
      <c r="D72" s="21" t="s">
        <v>263</v>
      </c>
      <c r="E72" s="6"/>
      <c r="F72" s="6"/>
      <c r="G72" s="6"/>
      <c r="H72" s="6"/>
      <c r="I72" s="6"/>
      <c r="J72" s="6"/>
      <c r="K72" s="6"/>
      <c r="L72" s="6"/>
      <c r="M72" s="6"/>
      <c r="N72" s="6"/>
      <c r="O72" s="6"/>
      <c r="P72" s="6"/>
      <c r="Q72" s="6"/>
      <c r="R72" s="6"/>
      <c r="S72" s="6"/>
      <c r="T72" s="6"/>
      <c r="U72" s="6"/>
      <c r="V72" s="6"/>
      <c r="W72" s="6"/>
      <c r="X72" s="6"/>
      <c r="Y72" s="6"/>
      <c r="Z72" s="6"/>
    </row>
    <row r="73">
      <c r="A73" s="17" t="s">
        <v>264</v>
      </c>
      <c r="B73" s="20">
        <v>10.0</v>
      </c>
      <c r="C73" s="20" t="s">
        <v>27</v>
      </c>
      <c r="D73" s="27" t="s">
        <v>267</v>
      </c>
      <c r="E73" s="6"/>
      <c r="F73" s="6"/>
      <c r="G73" s="6"/>
      <c r="H73" s="6"/>
      <c r="I73" s="6"/>
      <c r="J73" s="6"/>
      <c r="K73" s="6"/>
      <c r="L73" s="6"/>
      <c r="M73" s="6"/>
      <c r="N73" s="6"/>
      <c r="O73" s="6"/>
      <c r="P73" s="6"/>
      <c r="Q73" s="6"/>
      <c r="R73" s="6"/>
      <c r="S73" s="6"/>
      <c r="T73" s="6"/>
      <c r="U73" s="6"/>
      <c r="V73" s="6"/>
      <c r="W73" s="6"/>
      <c r="X73" s="6"/>
      <c r="Y73" s="6"/>
      <c r="Z73" s="6"/>
    </row>
    <row r="74">
      <c r="A74" s="17" t="s">
        <v>268</v>
      </c>
      <c r="B74" s="20">
        <v>3.0</v>
      </c>
      <c r="C74" s="20" t="s">
        <v>27</v>
      </c>
      <c r="D74" s="21" t="s">
        <v>270</v>
      </c>
      <c r="E74" s="6"/>
      <c r="F74" s="6"/>
      <c r="G74" s="6"/>
      <c r="H74" s="6"/>
      <c r="I74" s="6"/>
      <c r="J74" s="6"/>
      <c r="K74" s="6"/>
      <c r="L74" s="6"/>
      <c r="M74" s="6"/>
      <c r="N74" s="6"/>
      <c r="O74" s="6"/>
      <c r="P74" s="6"/>
      <c r="Q74" s="6"/>
      <c r="R74" s="6"/>
      <c r="S74" s="6"/>
      <c r="T74" s="6"/>
      <c r="U74" s="6"/>
      <c r="V74" s="6"/>
      <c r="W74" s="6"/>
      <c r="X74" s="6"/>
      <c r="Y74" s="6"/>
      <c r="Z74" s="6"/>
    </row>
    <row r="75">
      <c r="A75" s="17" t="s">
        <v>271</v>
      </c>
      <c r="B75" s="20">
        <v>3.0</v>
      </c>
      <c r="C75" s="20" t="s">
        <v>27</v>
      </c>
      <c r="D75" s="27" t="s">
        <v>273</v>
      </c>
      <c r="E75" s="6"/>
      <c r="F75" s="6"/>
      <c r="G75" s="6"/>
      <c r="H75" s="6"/>
      <c r="I75" s="6"/>
      <c r="J75" s="6"/>
      <c r="K75" s="6"/>
      <c r="L75" s="6"/>
      <c r="M75" s="6"/>
      <c r="N75" s="6"/>
      <c r="O75" s="6"/>
      <c r="P75" s="6"/>
      <c r="Q75" s="6"/>
      <c r="R75" s="6"/>
      <c r="S75" s="6"/>
      <c r="T75" s="6"/>
      <c r="U75" s="6"/>
      <c r="V75" s="6"/>
      <c r="W75" s="6"/>
      <c r="X75" s="6"/>
      <c r="Y75" s="6"/>
      <c r="Z75" s="6"/>
    </row>
    <row r="76">
      <c r="A76" s="17" t="s">
        <v>275</v>
      </c>
      <c r="B76" s="20">
        <v>9.0</v>
      </c>
      <c r="C76" s="20" t="s">
        <v>27</v>
      </c>
      <c r="D76" s="27" t="s">
        <v>277</v>
      </c>
      <c r="E76" s="6"/>
      <c r="F76" s="6"/>
      <c r="G76" s="6"/>
      <c r="H76" s="6"/>
      <c r="I76" s="6"/>
      <c r="J76" s="6"/>
      <c r="K76" s="6"/>
      <c r="L76" s="6"/>
      <c r="M76" s="6"/>
      <c r="N76" s="6"/>
      <c r="O76" s="6"/>
      <c r="P76" s="6"/>
      <c r="Q76" s="6"/>
      <c r="R76" s="6"/>
      <c r="S76" s="6"/>
      <c r="T76" s="6"/>
      <c r="U76" s="6"/>
      <c r="V76" s="6"/>
      <c r="W76" s="6"/>
      <c r="X76" s="6"/>
      <c r="Y76" s="6"/>
      <c r="Z76" s="6"/>
    </row>
    <row r="77">
      <c r="A77" s="17" t="s">
        <v>278</v>
      </c>
      <c r="B77" s="20">
        <v>6.0</v>
      </c>
      <c r="C77" s="20" t="s">
        <v>27</v>
      </c>
      <c r="D77" s="27" t="s">
        <v>281</v>
      </c>
      <c r="E77" s="6"/>
      <c r="F77" s="6"/>
      <c r="G77" s="6"/>
      <c r="H77" s="6"/>
      <c r="I77" s="6"/>
      <c r="J77" s="6"/>
      <c r="K77" s="6"/>
      <c r="L77" s="6"/>
      <c r="M77" s="6"/>
      <c r="N77" s="6"/>
      <c r="O77" s="6"/>
      <c r="P77" s="6"/>
      <c r="Q77" s="6"/>
      <c r="R77" s="6"/>
      <c r="S77" s="6"/>
      <c r="T77" s="6"/>
      <c r="U77" s="6"/>
      <c r="V77" s="6"/>
      <c r="W77" s="6"/>
      <c r="X77" s="6"/>
      <c r="Y77" s="6"/>
      <c r="Z77" s="6"/>
    </row>
    <row r="78">
      <c r="A78" s="17" t="s">
        <v>283</v>
      </c>
      <c r="B78" s="20">
        <v>6.0</v>
      </c>
      <c r="C78" s="20" t="s">
        <v>27</v>
      </c>
      <c r="D78" s="21" t="s">
        <v>285</v>
      </c>
      <c r="E78" s="6"/>
      <c r="F78" s="6"/>
      <c r="G78" s="6"/>
      <c r="H78" s="6"/>
      <c r="I78" s="6"/>
      <c r="J78" s="6"/>
      <c r="K78" s="6"/>
      <c r="L78" s="6"/>
      <c r="M78" s="6"/>
      <c r="N78" s="6"/>
      <c r="O78" s="6"/>
      <c r="P78" s="6"/>
      <c r="Q78" s="6"/>
      <c r="R78" s="6"/>
      <c r="S78" s="6"/>
      <c r="T78" s="6"/>
      <c r="U78" s="6"/>
      <c r="V78" s="6"/>
      <c r="W78" s="6"/>
      <c r="X78" s="6"/>
      <c r="Y78" s="6"/>
      <c r="Z78" s="6"/>
    </row>
    <row r="79">
      <c r="A79" s="17" t="s">
        <v>287</v>
      </c>
      <c r="B79" s="20">
        <v>6.0</v>
      </c>
      <c r="C79" s="20" t="s">
        <v>27</v>
      </c>
      <c r="D79" s="20" t="s">
        <v>289</v>
      </c>
      <c r="E79" s="6"/>
      <c r="F79" s="6"/>
      <c r="G79" s="6"/>
      <c r="H79" s="6"/>
      <c r="I79" s="6"/>
      <c r="J79" s="6"/>
      <c r="K79" s="6"/>
      <c r="L79" s="6"/>
      <c r="M79" s="6"/>
      <c r="N79" s="6"/>
      <c r="O79" s="6"/>
      <c r="P79" s="6"/>
      <c r="Q79" s="6"/>
      <c r="R79" s="6"/>
      <c r="S79" s="6"/>
      <c r="T79" s="6"/>
      <c r="U79" s="6"/>
      <c r="V79" s="6"/>
      <c r="W79" s="6"/>
      <c r="X79" s="6"/>
      <c r="Y79" s="6"/>
      <c r="Z79" s="6"/>
    </row>
    <row r="80">
      <c r="A80" s="17" t="s">
        <v>266</v>
      </c>
      <c r="B80" s="20">
        <v>1.0</v>
      </c>
      <c r="C80" s="20" t="s">
        <v>27</v>
      </c>
      <c r="D80" s="20" t="s">
        <v>292</v>
      </c>
      <c r="E80" s="6"/>
      <c r="F80" s="6"/>
      <c r="G80" s="6"/>
      <c r="H80" s="6"/>
      <c r="I80" s="6"/>
      <c r="J80" s="6"/>
      <c r="K80" s="6"/>
      <c r="L80" s="6"/>
      <c r="M80" s="6"/>
      <c r="N80" s="6"/>
      <c r="O80" s="6"/>
      <c r="P80" s="6"/>
      <c r="Q80" s="6"/>
      <c r="R80" s="6"/>
      <c r="S80" s="6"/>
      <c r="T80" s="6"/>
      <c r="U80" s="6"/>
      <c r="V80" s="6"/>
      <c r="W80" s="6"/>
      <c r="X80" s="6"/>
      <c r="Y80" s="6"/>
      <c r="Z80" s="6"/>
    </row>
    <row r="81">
      <c r="A81" s="17" t="s">
        <v>293</v>
      </c>
      <c r="B81" s="20">
        <v>9.0</v>
      </c>
      <c r="C81" s="20" t="s">
        <v>27</v>
      </c>
      <c r="D81" s="27" t="s">
        <v>295</v>
      </c>
      <c r="E81" s="6"/>
      <c r="F81" s="6"/>
      <c r="G81" s="6"/>
      <c r="H81" s="6"/>
      <c r="I81" s="6"/>
      <c r="J81" s="6"/>
      <c r="K81" s="6"/>
      <c r="L81" s="6"/>
      <c r="M81" s="6"/>
      <c r="N81" s="6"/>
      <c r="O81" s="6"/>
      <c r="P81" s="6"/>
      <c r="Q81" s="6"/>
      <c r="R81" s="6"/>
      <c r="S81" s="6"/>
      <c r="T81" s="6"/>
      <c r="U81" s="6"/>
      <c r="V81" s="6"/>
      <c r="W81" s="6"/>
      <c r="X81" s="6"/>
      <c r="Y81" s="6"/>
      <c r="Z81" s="6"/>
    </row>
    <row r="82">
      <c r="A82" s="44" t="s">
        <v>296</v>
      </c>
      <c r="B82" s="29">
        <v>10.0</v>
      </c>
      <c r="C82" s="30" t="s">
        <v>27</v>
      </c>
      <c r="D82" s="31"/>
      <c r="E82" s="6"/>
      <c r="F82" s="6"/>
      <c r="G82" s="6"/>
      <c r="H82" s="6"/>
      <c r="I82" s="6"/>
      <c r="J82" s="6"/>
      <c r="K82" s="6"/>
      <c r="L82" s="6"/>
      <c r="M82" s="6"/>
      <c r="N82" s="6"/>
      <c r="O82" s="6"/>
      <c r="P82" s="6"/>
      <c r="Q82" s="6"/>
      <c r="R82" s="6"/>
      <c r="S82" s="6"/>
      <c r="T82" s="6"/>
      <c r="U82" s="6"/>
      <c r="V82" s="6"/>
      <c r="W82" s="6"/>
      <c r="X82" s="6"/>
      <c r="Y82" s="6"/>
      <c r="Z82" s="6"/>
    </row>
    <row r="83">
      <c r="A83" s="17" t="s">
        <v>297</v>
      </c>
      <c r="B83" s="20">
        <v>5.0</v>
      </c>
      <c r="C83" s="49" t="s">
        <v>300</v>
      </c>
      <c r="D83" s="21" t="s">
        <v>302</v>
      </c>
      <c r="E83" s="6"/>
      <c r="F83" s="6"/>
      <c r="G83" s="6"/>
      <c r="H83" s="6"/>
      <c r="I83" s="6"/>
      <c r="J83" s="6"/>
      <c r="K83" s="6"/>
      <c r="L83" s="6"/>
      <c r="M83" s="6"/>
      <c r="N83" s="6"/>
      <c r="O83" s="6"/>
      <c r="P83" s="6"/>
      <c r="Q83" s="6"/>
      <c r="R83" s="6"/>
      <c r="S83" s="6"/>
      <c r="T83" s="6"/>
      <c r="U83" s="6"/>
      <c r="V83" s="6"/>
      <c r="W83" s="6"/>
      <c r="X83" s="6"/>
      <c r="Y83" s="6"/>
      <c r="Z83" s="6"/>
    </row>
    <row r="84">
      <c r="A84" s="17" t="s">
        <v>303</v>
      </c>
      <c r="B84" s="20">
        <v>4.0</v>
      </c>
      <c r="C84" s="20" t="s">
        <v>54</v>
      </c>
      <c r="D84" s="21" t="s">
        <v>306</v>
      </c>
      <c r="E84" s="6"/>
      <c r="F84" s="6"/>
      <c r="G84" s="6"/>
      <c r="H84" s="6"/>
      <c r="I84" s="6"/>
      <c r="J84" s="6"/>
      <c r="K84" s="6"/>
      <c r="L84" s="6"/>
      <c r="M84" s="6"/>
      <c r="N84" s="6"/>
      <c r="O84" s="6"/>
      <c r="P84" s="6"/>
      <c r="Q84" s="6"/>
      <c r="R84" s="6"/>
      <c r="S84" s="6"/>
      <c r="T84" s="6"/>
      <c r="U84" s="6"/>
      <c r="V84" s="6"/>
      <c r="W84" s="6"/>
      <c r="X84" s="6"/>
      <c r="Y84" s="6"/>
      <c r="Z84" s="6"/>
    </row>
    <row r="85">
      <c r="A85" s="17" t="s">
        <v>175</v>
      </c>
      <c r="B85" s="20">
        <v>2.0</v>
      </c>
      <c r="C85" s="20" t="s">
        <v>27</v>
      </c>
      <c r="D85" s="27" t="s">
        <v>310</v>
      </c>
      <c r="E85" s="6"/>
      <c r="F85" s="6"/>
      <c r="G85" s="6"/>
      <c r="H85" s="6"/>
      <c r="I85" s="6"/>
      <c r="J85" s="6"/>
      <c r="K85" s="6"/>
      <c r="L85" s="6"/>
      <c r="M85" s="6"/>
      <c r="N85" s="6"/>
      <c r="O85" s="6"/>
      <c r="P85" s="6"/>
      <c r="Q85" s="6"/>
      <c r="R85" s="6"/>
      <c r="S85" s="6"/>
      <c r="T85" s="6"/>
      <c r="U85" s="6"/>
      <c r="V85" s="6"/>
      <c r="W85" s="6"/>
      <c r="X85" s="6"/>
      <c r="Y85" s="6"/>
      <c r="Z85" s="6"/>
    </row>
    <row r="86">
      <c r="A86" s="17" t="s">
        <v>282</v>
      </c>
      <c r="B86" s="20">
        <v>1.0</v>
      </c>
      <c r="C86" s="20" t="s">
        <v>54</v>
      </c>
      <c r="D86" s="20" t="s">
        <v>312</v>
      </c>
      <c r="E86" s="6"/>
      <c r="F86" s="6"/>
      <c r="G86" s="6"/>
      <c r="H86" s="6"/>
      <c r="I86" s="6"/>
      <c r="J86" s="6"/>
      <c r="K86" s="6"/>
      <c r="L86" s="6"/>
      <c r="M86" s="6"/>
      <c r="N86" s="6"/>
      <c r="O86" s="6"/>
      <c r="P86" s="6"/>
      <c r="Q86" s="6"/>
      <c r="R86" s="6"/>
      <c r="S86" s="6"/>
      <c r="T86" s="6"/>
      <c r="U86" s="6"/>
      <c r="V86" s="6"/>
      <c r="W86" s="6"/>
      <c r="X86" s="6"/>
      <c r="Y86" s="6"/>
      <c r="Z86" s="6"/>
    </row>
    <row r="87">
      <c r="A87" s="17" t="s">
        <v>314</v>
      </c>
      <c r="B87" s="20">
        <v>3.0</v>
      </c>
      <c r="C87" s="20" t="s">
        <v>54</v>
      </c>
      <c r="D87" s="21" t="s">
        <v>315</v>
      </c>
      <c r="E87" s="6"/>
      <c r="F87" s="6"/>
      <c r="G87" s="6"/>
      <c r="H87" s="6"/>
      <c r="I87" s="6"/>
      <c r="J87" s="6"/>
      <c r="K87" s="6"/>
      <c r="L87" s="6"/>
      <c r="M87" s="6"/>
      <c r="N87" s="6"/>
      <c r="O87" s="6"/>
      <c r="P87" s="6"/>
      <c r="Q87" s="6"/>
      <c r="R87" s="6"/>
      <c r="S87" s="6"/>
      <c r="T87" s="6"/>
      <c r="U87" s="6"/>
      <c r="V87" s="6"/>
      <c r="W87" s="6"/>
      <c r="X87" s="6"/>
      <c r="Y87" s="6"/>
      <c r="Z87" s="6"/>
    </row>
    <row r="88">
      <c r="A88" s="17" t="s">
        <v>318</v>
      </c>
      <c r="B88" s="20">
        <v>5.0</v>
      </c>
      <c r="C88" s="20" t="s">
        <v>54</v>
      </c>
      <c r="D88" s="20" t="s">
        <v>320</v>
      </c>
      <c r="E88" s="6"/>
      <c r="F88" s="6"/>
      <c r="G88" s="6"/>
      <c r="H88" s="6"/>
      <c r="I88" s="6"/>
      <c r="J88" s="6"/>
      <c r="K88" s="6"/>
      <c r="L88" s="6"/>
      <c r="M88" s="6"/>
      <c r="N88" s="6"/>
      <c r="O88" s="6"/>
      <c r="P88" s="6"/>
      <c r="Q88" s="6"/>
      <c r="R88" s="6"/>
      <c r="S88" s="6"/>
      <c r="T88" s="6"/>
      <c r="U88" s="6"/>
      <c r="V88" s="6"/>
      <c r="W88" s="6"/>
      <c r="X88" s="6"/>
      <c r="Y88" s="6"/>
      <c r="Z88" s="6"/>
    </row>
    <row r="89">
      <c r="A89" s="17" t="s">
        <v>321</v>
      </c>
      <c r="B89" s="20">
        <v>6.0</v>
      </c>
      <c r="C89" s="49" t="s">
        <v>323</v>
      </c>
      <c r="D89" s="20" t="s">
        <v>325</v>
      </c>
      <c r="E89" s="6"/>
      <c r="F89" s="6"/>
      <c r="G89" s="6"/>
      <c r="H89" s="6"/>
      <c r="I89" s="6"/>
      <c r="J89" s="6"/>
      <c r="K89" s="6"/>
      <c r="L89" s="6"/>
      <c r="M89" s="6"/>
      <c r="N89" s="6"/>
      <c r="O89" s="6"/>
      <c r="P89" s="6"/>
      <c r="Q89" s="6"/>
      <c r="R89" s="6"/>
      <c r="S89" s="6"/>
      <c r="T89" s="6"/>
      <c r="U89" s="6"/>
      <c r="V89" s="6"/>
      <c r="W89" s="6"/>
      <c r="X89" s="6"/>
      <c r="Y89" s="6"/>
      <c r="Z89" s="6"/>
    </row>
    <row r="90">
      <c r="A90" s="17" t="s">
        <v>326</v>
      </c>
      <c r="B90" s="20">
        <v>3.0</v>
      </c>
      <c r="C90" s="20" t="s">
        <v>54</v>
      </c>
      <c r="D90" s="20" t="s">
        <v>327</v>
      </c>
      <c r="E90" s="6"/>
      <c r="F90" s="6"/>
      <c r="G90" s="6"/>
      <c r="H90" s="6"/>
      <c r="I90" s="6"/>
      <c r="J90" s="6"/>
      <c r="K90" s="6"/>
      <c r="L90" s="6"/>
      <c r="M90" s="6"/>
      <c r="N90" s="6"/>
      <c r="O90" s="6"/>
      <c r="P90" s="6"/>
      <c r="Q90" s="6"/>
      <c r="R90" s="6"/>
      <c r="S90" s="6"/>
      <c r="T90" s="6"/>
      <c r="U90" s="6"/>
      <c r="V90" s="6"/>
      <c r="W90" s="6"/>
      <c r="X90" s="6"/>
      <c r="Y90" s="6"/>
      <c r="Z90" s="6"/>
    </row>
    <row r="91">
      <c r="A91" s="17" t="s">
        <v>329</v>
      </c>
      <c r="B91" s="20">
        <v>10.0</v>
      </c>
      <c r="C91" s="20" t="s">
        <v>27</v>
      </c>
      <c r="D91" s="21" t="s">
        <v>332</v>
      </c>
      <c r="E91" s="6"/>
      <c r="F91" s="6"/>
      <c r="G91" s="6"/>
      <c r="H91" s="6"/>
      <c r="I91" s="6"/>
      <c r="J91" s="6"/>
      <c r="K91" s="6"/>
      <c r="L91" s="6"/>
      <c r="M91" s="6"/>
      <c r="N91" s="6"/>
      <c r="O91" s="6"/>
      <c r="P91" s="6"/>
      <c r="Q91" s="6"/>
      <c r="R91" s="6"/>
      <c r="S91" s="6"/>
      <c r="T91" s="6"/>
      <c r="U91" s="6"/>
      <c r="V91" s="6"/>
      <c r="W91" s="6"/>
      <c r="X91" s="6"/>
      <c r="Y91" s="6"/>
      <c r="Z91" s="6"/>
    </row>
    <row r="92">
      <c r="A92" s="17" t="s">
        <v>333</v>
      </c>
      <c r="B92" s="20">
        <v>10.0</v>
      </c>
      <c r="C92" s="20" t="s">
        <v>27</v>
      </c>
      <c r="D92" s="51" t="s">
        <v>335</v>
      </c>
      <c r="E92" s="6"/>
      <c r="F92" s="6"/>
      <c r="G92" s="6"/>
      <c r="H92" s="6"/>
      <c r="I92" s="6"/>
      <c r="J92" s="6"/>
      <c r="K92" s="6"/>
      <c r="L92" s="6"/>
      <c r="M92" s="6"/>
      <c r="N92" s="6"/>
      <c r="O92" s="6"/>
      <c r="P92" s="6"/>
      <c r="Q92" s="6"/>
      <c r="R92" s="6"/>
      <c r="S92" s="6"/>
      <c r="T92" s="6"/>
      <c r="U92" s="6"/>
      <c r="V92" s="6"/>
      <c r="W92" s="6"/>
      <c r="X92" s="6"/>
      <c r="Y92" s="6"/>
      <c r="Z92" s="6"/>
    </row>
    <row r="93">
      <c r="A93" s="17" t="s">
        <v>337</v>
      </c>
      <c r="B93" s="20">
        <v>10.0</v>
      </c>
      <c r="C93" s="20" t="s">
        <v>27</v>
      </c>
      <c r="D93" s="27" t="s">
        <v>339</v>
      </c>
      <c r="E93" s="6"/>
      <c r="F93" s="6"/>
      <c r="G93" s="6"/>
      <c r="H93" s="6"/>
      <c r="I93" s="6"/>
      <c r="J93" s="6"/>
      <c r="K93" s="6"/>
      <c r="L93" s="6"/>
      <c r="M93" s="6"/>
      <c r="N93" s="6"/>
      <c r="O93" s="6"/>
      <c r="P93" s="6"/>
      <c r="Q93" s="6"/>
      <c r="R93" s="6"/>
      <c r="S93" s="6"/>
      <c r="T93" s="6"/>
      <c r="U93" s="6"/>
      <c r="V93" s="6"/>
      <c r="W93" s="6"/>
      <c r="X93" s="6"/>
      <c r="Y93" s="6"/>
      <c r="Z93" s="6"/>
    </row>
    <row r="94">
      <c r="A94" s="17" t="s">
        <v>340</v>
      </c>
      <c r="B94" s="20">
        <v>1.0</v>
      </c>
      <c r="C94" s="20" t="s">
        <v>54</v>
      </c>
      <c r="D94" s="20" t="s">
        <v>342</v>
      </c>
      <c r="E94" s="6"/>
      <c r="F94" s="6"/>
      <c r="G94" s="6"/>
      <c r="H94" s="6"/>
      <c r="I94" s="6"/>
      <c r="J94" s="6"/>
      <c r="K94" s="6"/>
      <c r="L94" s="6"/>
      <c r="M94" s="6"/>
      <c r="N94" s="6"/>
      <c r="O94" s="6"/>
      <c r="P94" s="6"/>
      <c r="Q94" s="6"/>
      <c r="R94" s="6"/>
      <c r="S94" s="6"/>
      <c r="T94" s="6"/>
      <c r="U94" s="6"/>
      <c r="V94" s="6"/>
      <c r="W94" s="6"/>
      <c r="X94" s="6"/>
      <c r="Y94" s="6"/>
      <c r="Z94" s="6"/>
    </row>
    <row r="95">
      <c r="A95" s="44" t="s">
        <v>343</v>
      </c>
      <c r="B95" s="29">
        <v>11.0</v>
      </c>
      <c r="C95" s="47" t="s">
        <v>344</v>
      </c>
      <c r="D95" s="31"/>
      <c r="E95" s="6"/>
      <c r="F95" s="6"/>
      <c r="G95" s="6"/>
      <c r="H95" s="6"/>
      <c r="I95" s="6"/>
      <c r="J95" s="6"/>
      <c r="K95" s="6"/>
      <c r="L95" s="6"/>
      <c r="M95" s="6"/>
      <c r="N95" s="6"/>
      <c r="O95" s="6"/>
      <c r="P95" s="6"/>
      <c r="Q95" s="6"/>
      <c r="R95" s="6"/>
      <c r="S95" s="6"/>
      <c r="T95" s="6"/>
      <c r="U95" s="6"/>
      <c r="V95" s="6"/>
      <c r="W95" s="6"/>
      <c r="X95" s="6"/>
      <c r="Y95" s="6"/>
      <c r="Z95" s="6"/>
    </row>
    <row r="96">
      <c r="A96" s="44" t="s">
        <v>346</v>
      </c>
      <c r="B96" s="29">
        <v>11.0</v>
      </c>
      <c r="C96" s="47" t="s">
        <v>344</v>
      </c>
      <c r="D96" s="31"/>
      <c r="E96" s="6"/>
      <c r="F96" s="6"/>
      <c r="G96" s="6"/>
      <c r="H96" s="6"/>
      <c r="I96" s="6"/>
      <c r="J96" s="6"/>
      <c r="K96" s="6"/>
      <c r="L96" s="6"/>
      <c r="M96" s="6"/>
      <c r="N96" s="6"/>
      <c r="O96" s="6"/>
      <c r="P96" s="6"/>
      <c r="Q96" s="6"/>
      <c r="R96" s="6"/>
      <c r="S96" s="6"/>
      <c r="T96" s="6"/>
      <c r="U96" s="6"/>
      <c r="V96" s="6"/>
      <c r="W96" s="6"/>
      <c r="X96" s="6"/>
      <c r="Y96" s="6"/>
      <c r="Z96" s="6"/>
    </row>
    <row r="97">
      <c r="A97" s="44" t="s">
        <v>347</v>
      </c>
      <c r="B97" s="29">
        <v>11.0</v>
      </c>
      <c r="C97" s="47" t="s">
        <v>344</v>
      </c>
      <c r="D97" s="31"/>
      <c r="E97" s="6"/>
      <c r="F97" s="6"/>
      <c r="G97" s="6"/>
      <c r="H97" s="6"/>
      <c r="I97" s="6"/>
      <c r="J97" s="6"/>
      <c r="K97" s="6"/>
      <c r="L97" s="6"/>
      <c r="M97" s="6"/>
      <c r="N97" s="6"/>
      <c r="O97" s="6"/>
      <c r="P97" s="6"/>
      <c r="Q97" s="6"/>
      <c r="R97" s="6"/>
      <c r="S97" s="6"/>
      <c r="T97" s="6"/>
      <c r="U97" s="6"/>
      <c r="V97" s="6"/>
      <c r="W97" s="6"/>
      <c r="X97" s="6"/>
      <c r="Y97" s="6"/>
      <c r="Z97" s="6"/>
    </row>
    <row r="98">
      <c r="A98" s="17" t="s">
        <v>348</v>
      </c>
      <c r="B98" s="20">
        <v>10.0</v>
      </c>
      <c r="C98" s="20" t="s">
        <v>27</v>
      </c>
      <c r="D98" s="20" t="s">
        <v>351</v>
      </c>
      <c r="E98" s="6"/>
      <c r="F98" s="6"/>
      <c r="G98" s="6"/>
      <c r="H98" s="6"/>
      <c r="I98" s="6"/>
      <c r="J98" s="6"/>
      <c r="K98" s="6"/>
      <c r="L98" s="6"/>
      <c r="M98" s="6"/>
      <c r="N98" s="6"/>
      <c r="O98" s="6"/>
      <c r="P98" s="6"/>
      <c r="Q98" s="6"/>
      <c r="R98" s="6"/>
      <c r="S98" s="6"/>
      <c r="T98" s="6"/>
      <c r="U98" s="6"/>
      <c r="V98" s="6"/>
      <c r="W98" s="6"/>
      <c r="X98" s="6"/>
      <c r="Y98" s="6"/>
      <c r="Z98" s="6"/>
    </row>
    <row r="99">
      <c r="A99" s="17" t="s">
        <v>352</v>
      </c>
      <c r="B99" s="20">
        <v>2.0</v>
      </c>
      <c r="C99" s="20" t="s">
        <v>27</v>
      </c>
      <c r="D99" s="27" t="s">
        <v>354</v>
      </c>
      <c r="E99" s="6"/>
      <c r="F99" s="6"/>
      <c r="G99" s="6"/>
      <c r="H99" s="6"/>
      <c r="I99" s="6"/>
      <c r="J99" s="6"/>
      <c r="K99" s="6"/>
      <c r="L99" s="6"/>
      <c r="M99" s="6"/>
      <c r="N99" s="6"/>
      <c r="O99" s="6"/>
      <c r="P99" s="6"/>
      <c r="Q99" s="6"/>
      <c r="R99" s="6"/>
      <c r="S99" s="6"/>
      <c r="T99" s="6"/>
      <c r="U99" s="6"/>
      <c r="V99" s="6"/>
      <c r="W99" s="6"/>
      <c r="X99" s="6"/>
      <c r="Y99" s="6"/>
      <c r="Z99" s="6"/>
    </row>
    <row r="100">
      <c r="A100" s="17" t="s">
        <v>356</v>
      </c>
      <c r="B100" s="20">
        <v>3.0</v>
      </c>
      <c r="C100" s="20" t="s">
        <v>27</v>
      </c>
      <c r="D100" s="21" t="s">
        <v>358</v>
      </c>
      <c r="E100" s="6"/>
      <c r="F100" s="6"/>
      <c r="G100" s="6"/>
      <c r="H100" s="6"/>
      <c r="I100" s="6"/>
      <c r="J100" s="6"/>
      <c r="K100" s="6"/>
      <c r="L100" s="6"/>
      <c r="M100" s="6"/>
      <c r="N100" s="6"/>
      <c r="O100" s="6"/>
      <c r="P100" s="6"/>
      <c r="Q100" s="6"/>
      <c r="R100" s="6"/>
      <c r="S100" s="6"/>
      <c r="T100" s="6"/>
      <c r="U100" s="6"/>
      <c r="V100" s="6"/>
      <c r="W100" s="6"/>
      <c r="X100" s="6"/>
      <c r="Y100" s="6"/>
      <c r="Z100" s="6"/>
    </row>
    <row r="101">
      <c r="A101" s="17" t="s">
        <v>359</v>
      </c>
      <c r="B101" s="20">
        <v>7.0</v>
      </c>
      <c r="C101" s="20" t="s">
        <v>54</v>
      </c>
      <c r="D101" s="20" t="s">
        <v>362</v>
      </c>
      <c r="E101" s="6"/>
      <c r="F101" s="6"/>
      <c r="G101" s="6"/>
      <c r="H101" s="6"/>
      <c r="I101" s="6"/>
      <c r="J101" s="6"/>
      <c r="K101" s="6"/>
      <c r="L101" s="6"/>
      <c r="M101" s="6"/>
      <c r="N101" s="6"/>
      <c r="O101" s="6"/>
      <c r="P101" s="6"/>
      <c r="Q101" s="6"/>
      <c r="R101" s="6"/>
      <c r="S101" s="6"/>
      <c r="T101" s="6"/>
      <c r="U101" s="6"/>
      <c r="V101" s="6"/>
      <c r="W101" s="6"/>
      <c r="X101" s="6"/>
      <c r="Y101" s="6"/>
      <c r="Z101" s="6"/>
    </row>
    <row r="102">
      <c r="A102" s="17" t="s">
        <v>104</v>
      </c>
      <c r="B102" s="20">
        <v>1.0</v>
      </c>
      <c r="C102" s="20" t="s">
        <v>27</v>
      </c>
      <c r="D102" s="21" t="s">
        <v>364</v>
      </c>
      <c r="E102" s="6"/>
      <c r="F102" s="6"/>
      <c r="G102" s="6"/>
      <c r="H102" s="6"/>
      <c r="I102" s="6"/>
      <c r="J102" s="6"/>
      <c r="K102" s="6"/>
      <c r="L102" s="6"/>
      <c r="M102" s="6"/>
      <c r="N102" s="6"/>
      <c r="O102" s="6"/>
      <c r="P102" s="6"/>
      <c r="Q102" s="6"/>
      <c r="R102" s="6"/>
      <c r="S102" s="6"/>
      <c r="T102" s="6"/>
      <c r="U102" s="6"/>
      <c r="V102" s="6"/>
      <c r="W102" s="6"/>
      <c r="X102" s="6"/>
      <c r="Y102" s="6"/>
      <c r="Z102" s="6"/>
    </row>
    <row r="103">
      <c r="A103" s="17" t="s">
        <v>66</v>
      </c>
      <c r="B103" s="20">
        <v>1.0</v>
      </c>
      <c r="C103" s="20" t="s">
        <v>27</v>
      </c>
      <c r="D103" s="21" t="s">
        <v>368</v>
      </c>
      <c r="E103" s="6"/>
      <c r="F103" s="6"/>
      <c r="G103" s="6"/>
      <c r="H103" s="6"/>
      <c r="I103" s="6"/>
      <c r="J103" s="6"/>
      <c r="K103" s="6"/>
      <c r="L103" s="6"/>
      <c r="M103" s="6"/>
      <c r="N103" s="6"/>
      <c r="O103" s="6"/>
      <c r="P103" s="6"/>
      <c r="Q103" s="6"/>
      <c r="R103" s="6"/>
      <c r="S103" s="6"/>
      <c r="T103" s="6"/>
      <c r="U103" s="6"/>
      <c r="V103" s="6"/>
      <c r="W103" s="6"/>
      <c r="X103" s="6"/>
      <c r="Y103" s="6"/>
      <c r="Z103" s="6"/>
    </row>
    <row r="104">
      <c r="A104" s="17" t="s">
        <v>370</v>
      </c>
      <c r="B104" s="20">
        <v>1.0</v>
      </c>
      <c r="C104" s="20" t="s">
        <v>54</v>
      </c>
      <c r="D104" s="20" t="s">
        <v>371</v>
      </c>
      <c r="E104" s="6"/>
      <c r="F104" s="6"/>
      <c r="G104" s="6"/>
      <c r="H104" s="6"/>
      <c r="I104" s="6"/>
      <c r="J104" s="6"/>
      <c r="K104" s="6"/>
      <c r="L104" s="6"/>
      <c r="M104" s="6"/>
      <c r="N104" s="6"/>
      <c r="O104" s="6"/>
      <c r="P104" s="6"/>
      <c r="Q104" s="6"/>
      <c r="R104" s="6"/>
      <c r="S104" s="6"/>
      <c r="T104" s="6"/>
      <c r="U104" s="6"/>
      <c r="V104" s="6"/>
      <c r="W104" s="6"/>
      <c r="X104" s="6"/>
      <c r="Y104" s="6"/>
      <c r="Z104" s="6"/>
    </row>
    <row r="105">
      <c r="A105" s="17" t="s">
        <v>372</v>
      </c>
      <c r="B105" s="20">
        <v>4.0</v>
      </c>
      <c r="C105" s="20" t="s">
        <v>54</v>
      </c>
      <c r="D105" s="21" t="s">
        <v>375</v>
      </c>
      <c r="E105" s="6"/>
      <c r="F105" s="6"/>
      <c r="G105" s="6"/>
      <c r="H105" s="6"/>
      <c r="I105" s="6"/>
      <c r="J105" s="6"/>
      <c r="K105" s="6"/>
      <c r="L105" s="6"/>
      <c r="M105" s="6"/>
      <c r="N105" s="6"/>
      <c r="O105" s="6"/>
      <c r="P105" s="6"/>
      <c r="Q105" s="6"/>
      <c r="R105" s="6"/>
      <c r="S105" s="6"/>
      <c r="T105" s="6"/>
      <c r="U105" s="6"/>
      <c r="V105" s="6"/>
      <c r="W105" s="6"/>
      <c r="X105" s="6"/>
      <c r="Y105" s="6"/>
      <c r="Z105" s="6"/>
    </row>
    <row r="106">
      <c r="A106" s="17" t="s">
        <v>376</v>
      </c>
      <c r="B106" s="20">
        <v>10.0</v>
      </c>
      <c r="C106" s="20" t="s">
        <v>60</v>
      </c>
      <c r="D106" s="21" t="s">
        <v>378</v>
      </c>
      <c r="E106" s="6"/>
      <c r="F106" s="6"/>
      <c r="G106" s="6"/>
      <c r="H106" s="6"/>
      <c r="I106" s="6"/>
      <c r="J106" s="6"/>
      <c r="K106" s="6"/>
      <c r="L106" s="6"/>
      <c r="M106" s="6"/>
      <c r="N106" s="6"/>
      <c r="O106" s="6"/>
      <c r="P106" s="6"/>
      <c r="Q106" s="6"/>
      <c r="R106" s="6"/>
      <c r="S106" s="6"/>
      <c r="T106" s="6"/>
      <c r="U106" s="6"/>
      <c r="V106" s="6"/>
      <c r="W106" s="6"/>
      <c r="X106" s="6"/>
      <c r="Y106" s="6"/>
      <c r="Z106" s="6"/>
    </row>
    <row r="107">
      <c r="A107" s="52" t="s">
        <v>376</v>
      </c>
      <c r="B107" s="29">
        <v>10.0</v>
      </c>
      <c r="C107" s="48" t="s">
        <v>60</v>
      </c>
      <c r="D107" s="31"/>
      <c r="E107" s="6"/>
      <c r="F107" s="6"/>
      <c r="G107" s="6"/>
      <c r="H107" s="6"/>
      <c r="I107" s="6"/>
      <c r="J107" s="6"/>
      <c r="K107" s="6"/>
      <c r="L107" s="6"/>
      <c r="M107" s="6"/>
      <c r="N107" s="6"/>
      <c r="O107" s="6"/>
      <c r="P107" s="6"/>
      <c r="Q107" s="6"/>
      <c r="R107" s="6"/>
      <c r="S107" s="6"/>
      <c r="T107" s="6"/>
      <c r="U107" s="6"/>
      <c r="V107" s="6"/>
      <c r="W107" s="6"/>
      <c r="X107" s="6"/>
      <c r="Y107" s="6"/>
      <c r="Z107" s="6"/>
    </row>
    <row r="108">
      <c r="A108" s="52" t="s">
        <v>380</v>
      </c>
      <c r="B108" s="29">
        <v>10.0</v>
      </c>
      <c r="C108" s="20" t="s">
        <v>54</v>
      </c>
      <c r="D108" s="31"/>
      <c r="E108" s="6"/>
      <c r="F108" s="6"/>
      <c r="G108" s="6"/>
      <c r="H108" s="6"/>
      <c r="I108" s="6"/>
      <c r="J108" s="6"/>
      <c r="K108" s="6"/>
      <c r="L108" s="6"/>
      <c r="M108" s="6"/>
      <c r="N108" s="6"/>
      <c r="O108" s="6"/>
      <c r="P108" s="6"/>
      <c r="Q108" s="6"/>
      <c r="R108" s="6"/>
      <c r="S108" s="6"/>
      <c r="T108" s="6"/>
      <c r="U108" s="6"/>
      <c r="V108" s="6"/>
      <c r="W108" s="6"/>
      <c r="X108" s="6"/>
      <c r="Y108" s="6"/>
      <c r="Z108" s="6"/>
    </row>
    <row r="109">
      <c r="A109" s="52" t="s">
        <v>381</v>
      </c>
      <c r="B109" s="29">
        <v>10.0</v>
      </c>
      <c r="C109" s="20" t="s">
        <v>54</v>
      </c>
      <c r="D109" s="31"/>
      <c r="E109" s="6"/>
      <c r="F109" s="6"/>
      <c r="G109" s="6"/>
      <c r="H109" s="6"/>
      <c r="I109" s="6"/>
      <c r="J109" s="6"/>
      <c r="K109" s="6"/>
      <c r="L109" s="6"/>
      <c r="M109" s="6"/>
      <c r="N109" s="6"/>
      <c r="O109" s="6"/>
      <c r="P109" s="6"/>
      <c r="Q109" s="6"/>
      <c r="R109" s="6"/>
      <c r="S109" s="6"/>
      <c r="T109" s="6"/>
      <c r="U109" s="6"/>
      <c r="V109" s="6"/>
      <c r="W109" s="6"/>
      <c r="X109" s="6"/>
      <c r="Y109" s="6"/>
      <c r="Z109" s="6"/>
    </row>
    <row r="110">
      <c r="A110" s="17" t="s">
        <v>382</v>
      </c>
      <c r="B110" s="20">
        <v>8.0</v>
      </c>
      <c r="C110" s="21" t="s">
        <v>216</v>
      </c>
      <c r="D110" s="27" t="s">
        <v>383</v>
      </c>
      <c r="E110" s="6"/>
      <c r="F110" s="6"/>
      <c r="G110" s="6"/>
      <c r="H110" s="6"/>
      <c r="I110" s="6"/>
      <c r="J110" s="6"/>
      <c r="K110" s="6"/>
      <c r="L110" s="6"/>
      <c r="M110" s="6"/>
      <c r="N110" s="6"/>
      <c r="O110" s="6"/>
      <c r="P110" s="6"/>
      <c r="Q110" s="6"/>
      <c r="R110" s="6"/>
      <c r="S110" s="6"/>
      <c r="T110" s="6"/>
      <c r="U110" s="6"/>
      <c r="V110" s="6"/>
      <c r="W110" s="6"/>
      <c r="X110" s="6"/>
      <c r="Y110" s="6"/>
      <c r="Z110" s="6"/>
    </row>
    <row r="111">
      <c r="A111" s="52" t="s">
        <v>382</v>
      </c>
      <c r="B111" s="29">
        <v>8.0</v>
      </c>
      <c r="C111" s="30" t="s">
        <v>60</v>
      </c>
      <c r="D111" s="31"/>
      <c r="E111" s="6"/>
      <c r="F111" s="6"/>
      <c r="G111" s="6"/>
      <c r="H111" s="6"/>
      <c r="I111" s="6"/>
      <c r="J111" s="6"/>
      <c r="K111" s="6"/>
      <c r="L111" s="6"/>
      <c r="M111" s="6"/>
      <c r="N111" s="6"/>
      <c r="O111" s="6"/>
      <c r="P111" s="6"/>
      <c r="Q111" s="6"/>
      <c r="R111" s="6"/>
      <c r="S111" s="6"/>
      <c r="T111" s="6"/>
      <c r="U111" s="6"/>
      <c r="V111" s="6"/>
      <c r="W111" s="6"/>
      <c r="X111" s="6"/>
      <c r="Y111" s="6"/>
      <c r="Z111" s="6"/>
    </row>
    <row r="112">
      <c r="A112" s="52" t="s">
        <v>385</v>
      </c>
      <c r="B112" s="29">
        <v>10.0</v>
      </c>
      <c r="C112" s="30" t="s">
        <v>54</v>
      </c>
      <c r="D112" s="31"/>
      <c r="E112" s="6"/>
      <c r="F112" s="6"/>
      <c r="G112" s="6"/>
      <c r="H112" s="6"/>
      <c r="I112" s="6"/>
      <c r="J112" s="6"/>
      <c r="K112" s="6"/>
      <c r="L112" s="6"/>
      <c r="M112" s="6"/>
      <c r="N112" s="6"/>
      <c r="O112" s="6"/>
      <c r="P112" s="6"/>
      <c r="Q112" s="6"/>
      <c r="R112" s="6"/>
      <c r="S112" s="6"/>
      <c r="T112" s="6"/>
      <c r="U112" s="6"/>
      <c r="V112" s="6"/>
      <c r="W112" s="6"/>
      <c r="X112" s="6"/>
      <c r="Y112" s="6"/>
      <c r="Z112" s="6"/>
    </row>
    <row r="113">
      <c r="A113" s="17" t="s">
        <v>387</v>
      </c>
      <c r="B113" s="20">
        <v>10.0</v>
      </c>
      <c r="C113" s="20" t="s">
        <v>60</v>
      </c>
      <c r="D113" s="21" t="s">
        <v>378</v>
      </c>
      <c r="E113" s="6"/>
      <c r="F113" s="6"/>
      <c r="G113" s="6"/>
      <c r="H113" s="6"/>
      <c r="I113" s="6"/>
      <c r="J113" s="6"/>
      <c r="K113" s="6"/>
      <c r="L113" s="6"/>
      <c r="M113" s="6"/>
      <c r="N113" s="6"/>
      <c r="O113" s="6"/>
      <c r="P113" s="6"/>
      <c r="Q113" s="6"/>
      <c r="R113" s="6"/>
      <c r="S113" s="6"/>
      <c r="T113" s="6"/>
      <c r="U113" s="6"/>
      <c r="V113" s="6"/>
      <c r="W113" s="6"/>
      <c r="X113" s="6"/>
      <c r="Y113" s="6"/>
      <c r="Z113" s="6"/>
    </row>
    <row r="114">
      <c r="A114" s="52" t="s">
        <v>387</v>
      </c>
      <c r="B114" s="29">
        <v>10.0</v>
      </c>
      <c r="C114" s="30" t="s">
        <v>60</v>
      </c>
      <c r="D114" s="31"/>
      <c r="E114" s="6"/>
      <c r="F114" s="6"/>
      <c r="G114" s="6"/>
      <c r="H114" s="6"/>
      <c r="I114" s="6"/>
      <c r="J114" s="6"/>
      <c r="K114" s="6"/>
      <c r="L114" s="6"/>
      <c r="M114" s="6"/>
      <c r="N114" s="6"/>
      <c r="O114" s="6"/>
      <c r="P114" s="6"/>
      <c r="Q114" s="6"/>
      <c r="R114" s="6"/>
      <c r="S114" s="6"/>
      <c r="T114" s="6"/>
      <c r="U114" s="6"/>
      <c r="V114" s="6"/>
      <c r="W114" s="6"/>
      <c r="X114" s="6"/>
      <c r="Y114" s="6"/>
      <c r="Z114" s="6"/>
    </row>
    <row r="115">
      <c r="A115" s="52" t="s">
        <v>365</v>
      </c>
      <c r="B115" s="29">
        <v>10.0</v>
      </c>
      <c r="C115" s="30" t="s">
        <v>54</v>
      </c>
      <c r="D115" s="31"/>
      <c r="E115" s="6"/>
      <c r="F115" s="6"/>
      <c r="G115" s="6"/>
      <c r="H115" s="6"/>
      <c r="I115" s="6"/>
      <c r="J115" s="6"/>
      <c r="K115" s="6"/>
      <c r="L115" s="6"/>
      <c r="M115" s="6"/>
      <c r="N115" s="6"/>
      <c r="O115" s="6"/>
      <c r="P115" s="6"/>
      <c r="Q115" s="6"/>
      <c r="R115" s="6"/>
      <c r="S115" s="6"/>
      <c r="T115" s="6"/>
      <c r="U115" s="6"/>
      <c r="V115" s="6"/>
      <c r="W115" s="6"/>
      <c r="X115" s="6"/>
      <c r="Y115" s="6"/>
      <c r="Z115" s="6"/>
    </row>
    <row r="116">
      <c r="A116" s="52" t="s">
        <v>391</v>
      </c>
      <c r="B116" s="29">
        <v>10.0</v>
      </c>
      <c r="C116" s="30" t="s">
        <v>54</v>
      </c>
      <c r="D116" s="31"/>
      <c r="E116" s="6"/>
      <c r="F116" s="6"/>
      <c r="G116" s="6"/>
      <c r="H116" s="6"/>
      <c r="I116" s="6"/>
      <c r="J116" s="6"/>
      <c r="K116" s="6"/>
      <c r="L116" s="6"/>
      <c r="M116" s="6"/>
      <c r="N116" s="6"/>
      <c r="O116" s="6"/>
      <c r="P116" s="6"/>
      <c r="Q116" s="6"/>
      <c r="R116" s="6"/>
      <c r="S116" s="6"/>
      <c r="T116" s="6"/>
      <c r="U116" s="6"/>
      <c r="V116" s="6"/>
      <c r="W116" s="6"/>
      <c r="X116" s="6"/>
      <c r="Y116" s="6"/>
      <c r="Z116" s="6"/>
    </row>
    <row r="117">
      <c r="A117" s="17" t="s">
        <v>393</v>
      </c>
      <c r="B117" s="20">
        <v>10.0</v>
      </c>
      <c r="C117" s="20" t="s">
        <v>60</v>
      </c>
      <c r="D117" s="21" t="s">
        <v>378</v>
      </c>
      <c r="E117" s="6"/>
      <c r="F117" s="6"/>
      <c r="G117" s="6"/>
      <c r="H117" s="6"/>
      <c r="I117" s="6"/>
      <c r="J117" s="6"/>
      <c r="K117" s="6"/>
      <c r="L117" s="6"/>
      <c r="M117" s="6"/>
      <c r="N117" s="6"/>
      <c r="O117" s="6"/>
      <c r="P117" s="6"/>
      <c r="Q117" s="6"/>
      <c r="R117" s="6"/>
      <c r="S117" s="6"/>
      <c r="T117" s="6"/>
      <c r="U117" s="6"/>
      <c r="V117" s="6"/>
      <c r="W117" s="6"/>
      <c r="X117" s="6"/>
      <c r="Y117" s="6"/>
      <c r="Z117" s="6"/>
    </row>
    <row r="118">
      <c r="A118" s="52" t="s">
        <v>393</v>
      </c>
      <c r="B118" s="29">
        <v>10.0</v>
      </c>
      <c r="C118" s="20" t="s">
        <v>60</v>
      </c>
      <c r="D118" s="31"/>
      <c r="E118" s="6"/>
      <c r="F118" s="6"/>
      <c r="G118" s="6"/>
      <c r="H118" s="6"/>
      <c r="I118" s="6"/>
      <c r="J118" s="6"/>
      <c r="K118" s="6"/>
      <c r="L118" s="6"/>
      <c r="M118" s="6"/>
      <c r="N118" s="6"/>
      <c r="O118" s="6"/>
      <c r="P118" s="6"/>
      <c r="Q118" s="6"/>
      <c r="R118" s="6"/>
      <c r="S118" s="6"/>
      <c r="T118" s="6"/>
      <c r="U118" s="6"/>
      <c r="V118" s="6"/>
      <c r="W118" s="6"/>
      <c r="X118" s="6"/>
      <c r="Y118" s="6"/>
      <c r="Z118" s="6"/>
    </row>
    <row r="119">
      <c r="A119" s="17" t="s">
        <v>397</v>
      </c>
      <c r="B119" s="20">
        <v>10.0</v>
      </c>
      <c r="C119" s="20" t="s">
        <v>60</v>
      </c>
      <c r="D119" s="21" t="s">
        <v>378</v>
      </c>
      <c r="E119" s="6"/>
      <c r="F119" s="6"/>
      <c r="G119" s="6"/>
      <c r="H119" s="6"/>
      <c r="I119" s="6"/>
      <c r="J119" s="6"/>
      <c r="K119" s="6"/>
      <c r="L119" s="6"/>
      <c r="M119" s="6"/>
      <c r="N119" s="6"/>
      <c r="O119" s="6"/>
      <c r="P119" s="6"/>
      <c r="Q119" s="6"/>
      <c r="R119" s="6"/>
      <c r="S119" s="6"/>
      <c r="T119" s="6"/>
      <c r="U119" s="6"/>
      <c r="V119" s="6"/>
      <c r="W119" s="6"/>
      <c r="X119" s="6"/>
      <c r="Y119" s="6"/>
      <c r="Z119" s="6"/>
    </row>
    <row r="120">
      <c r="A120" s="52" t="s">
        <v>397</v>
      </c>
      <c r="B120" s="29">
        <v>10.0</v>
      </c>
      <c r="C120" s="20" t="s">
        <v>60</v>
      </c>
      <c r="D120" s="31"/>
      <c r="E120" s="6"/>
      <c r="F120" s="6"/>
      <c r="G120" s="6"/>
      <c r="H120" s="6"/>
      <c r="I120" s="6"/>
      <c r="J120" s="6"/>
      <c r="K120" s="6"/>
      <c r="L120" s="6"/>
      <c r="M120" s="6"/>
      <c r="N120" s="6"/>
      <c r="O120" s="6"/>
      <c r="P120" s="6"/>
      <c r="Q120" s="6"/>
      <c r="R120" s="6"/>
      <c r="S120" s="6"/>
      <c r="T120" s="6"/>
      <c r="U120" s="6"/>
      <c r="V120" s="6"/>
      <c r="W120" s="6"/>
      <c r="X120" s="6"/>
      <c r="Y120" s="6"/>
      <c r="Z120" s="6"/>
    </row>
    <row r="121">
      <c r="A121" s="52" t="s">
        <v>377</v>
      </c>
      <c r="B121" s="29">
        <v>10.0</v>
      </c>
      <c r="C121" s="30" t="s">
        <v>54</v>
      </c>
      <c r="D121" s="31"/>
      <c r="E121" s="6"/>
      <c r="F121" s="6"/>
      <c r="G121" s="6"/>
      <c r="H121" s="6"/>
      <c r="I121" s="6"/>
      <c r="J121" s="6"/>
      <c r="K121" s="6"/>
      <c r="L121" s="6"/>
      <c r="M121" s="6"/>
      <c r="N121" s="6"/>
      <c r="O121" s="6"/>
      <c r="P121" s="6"/>
      <c r="Q121" s="6"/>
      <c r="R121" s="6"/>
      <c r="S121" s="6"/>
      <c r="T121" s="6"/>
      <c r="U121" s="6"/>
      <c r="V121" s="6"/>
      <c r="W121" s="6"/>
      <c r="X121" s="6"/>
      <c r="Y121" s="6"/>
      <c r="Z121" s="6"/>
    </row>
    <row r="122">
      <c r="A122" s="52" t="s">
        <v>400</v>
      </c>
      <c r="B122" s="29">
        <v>10.0</v>
      </c>
      <c r="C122" s="30" t="s">
        <v>54</v>
      </c>
      <c r="D122" s="31"/>
      <c r="E122" s="6"/>
      <c r="F122" s="6"/>
      <c r="G122" s="6"/>
      <c r="H122" s="6"/>
      <c r="I122" s="6"/>
      <c r="J122" s="6"/>
      <c r="K122" s="6"/>
      <c r="L122" s="6"/>
      <c r="M122" s="6"/>
      <c r="N122" s="6"/>
      <c r="O122" s="6"/>
      <c r="P122" s="6"/>
      <c r="Q122" s="6"/>
      <c r="R122" s="6"/>
      <c r="S122" s="6"/>
      <c r="T122" s="6"/>
      <c r="U122" s="6"/>
      <c r="V122" s="6"/>
      <c r="W122" s="6"/>
      <c r="X122" s="6"/>
      <c r="Y122" s="6"/>
      <c r="Z122" s="6"/>
    </row>
    <row r="123">
      <c r="A123" s="52" t="s">
        <v>401</v>
      </c>
      <c r="B123" s="29">
        <v>10.0</v>
      </c>
      <c r="C123" s="30" t="s">
        <v>54</v>
      </c>
      <c r="D123" s="31"/>
      <c r="E123" s="6"/>
      <c r="F123" s="6"/>
      <c r="G123" s="6"/>
      <c r="H123" s="6"/>
      <c r="I123" s="6"/>
      <c r="J123" s="6"/>
      <c r="K123" s="6"/>
      <c r="L123" s="6"/>
      <c r="M123" s="6"/>
      <c r="N123" s="6"/>
      <c r="O123" s="6"/>
      <c r="P123" s="6"/>
      <c r="Q123" s="6"/>
      <c r="R123" s="6"/>
      <c r="S123" s="6"/>
      <c r="T123" s="6"/>
      <c r="U123" s="6"/>
      <c r="V123" s="6"/>
      <c r="W123" s="6"/>
      <c r="X123" s="6"/>
      <c r="Y123" s="6"/>
      <c r="Z123" s="6"/>
    </row>
    <row r="124">
      <c r="A124" s="52" t="s">
        <v>355</v>
      </c>
      <c r="B124" s="29">
        <v>10.0</v>
      </c>
      <c r="C124" s="30" t="s">
        <v>54</v>
      </c>
      <c r="D124" s="31"/>
      <c r="E124" s="6"/>
      <c r="F124" s="6"/>
      <c r="G124" s="6"/>
      <c r="H124" s="6"/>
      <c r="I124" s="6"/>
      <c r="J124" s="6"/>
      <c r="K124" s="6"/>
      <c r="L124" s="6"/>
      <c r="M124" s="6"/>
      <c r="N124" s="6"/>
      <c r="O124" s="6"/>
      <c r="P124" s="6"/>
      <c r="Q124" s="6"/>
      <c r="R124" s="6"/>
      <c r="S124" s="6"/>
      <c r="T124" s="6"/>
      <c r="U124" s="6"/>
      <c r="V124" s="6"/>
      <c r="W124" s="6"/>
      <c r="X124" s="6"/>
      <c r="Y124" s="6"/>
      <c r="Z124" s="6"/>
    </row>
    <row r="125">
      <c r="A125" s="52" t="s">
        <v>403</v>
      </c>
      <c r="B125" s="29">
        <v>10.0</v>
      </c>
      <c r="C125" s="30" t="s">
        <v>54</v>
      </c>
      <c r="D125" s="31"/>
      <c r="E125" s="6"/>
      <c r="F125" s="6"/>
      <c r="G125" s="6"/>
      <c r="H125" s="6"/>
      <c r="I125" s="6"/>
      <c r="J125" s="6"/>
      <c r="K125" s="6"/>
      <c r="L125" s="6"/>
      <c r="M125" s="6"/>
      <c r="N125" s="6"/>
      <c r="O125" s="6"/>
      <c r="P125" s="6"/>
      <c r="Q125" s="6"/>
      <c r="R125" s="6"/>
      <c r="S125" s="6"/>
      <c r="T125" s="6"/>
      <c r="U125" s="6"/>
      <c r="V125" s="6"/>
      <c r="W125" s="6"/>
      <c r="X125" s="6"/>
      <c r="Y125" s="6"/>
      <c r="Z125" s="6"/>
    </row>
    <row r="126">
      <c r="A126" s="52" t="s">
        <v>404</v>
      </c>
      <c r="B126" s="29">
        <v>10.0</v>
      </c>
      <c r="C126" s="30" t="s">
        <v>54</v>
      </c>
      <c r="D126" s="31"/>
      <c r="E126" s="6"/>
      <c r="F126" s="6"/>
      <c r="G126" s="6"/>
      <c r="H126" s="6"/>
      <c r="I126" s="6"/>
      <c r="J126" s="6"/>
      <c r="K126" s="6"/>
      <c r="L126" s="6"/>
      <c r="M126" s="6"/>
      <c r="N126" s="6"/>
      <c r="O126" s="6"/>
      <c r="P126" s="6"/>
      <c r="Q126" s="6"/>
      <c r="R126" s="6"/>
      <c r="S126" s="6"/>
      <c r="T126" s="6"/>
      <c r="U126" s="6"/>
      <c r="V126" s="6"/>
      <c r="W126" s="6"/>
      <c r="X126" s="6"/>
      <c r="Y126" s="6"/>
      <c r="Z126" s="6"/>
    </row>
    <row r="127">
      <c r="A127" s="52" t="s">
        <v>379</v>
      </c>
      <c r="B127" s="29">
        <v>10.0</v>
      </c>
      <c r="C127" s="30" t="s">
        <v>54</v>
      </c>
      <c r="D127" s="31"/>
      <c r="E127" s="6"/>
      <c r="F127" s="6"/>
      <c r="G127" s="6"/>
      <c r="H127" s="6"/>
      <c r="I127" s="6"/>
      <c r="J127" s="6"/>
      <c r="K127" s="6"/>
      <c r="L127" s="6"/>
      <c r="M127" s="6"/>
      <c r="N127" s="6"/>
      <c r="O127" s="6"/>
      <c r="P127" s="6"/>
      <c r="Q127" s="6"/>
      <c r="R127" s="6"/>
      <c r="S127" s="6"/>
      <c r="T127" s="6"/>
      <c r="U127" s="6"/>
      <c r="V127" s="6"/>
      <c r="W127" s="6"/>
      <c r="X127" s="6"/>
      <c r="Y127" s="6"/>
      <c r="Z127" s="6"/>
    </row>
    <row r="128">
      <c r="A128" s="17" t="s">
        <v>407</v>
      </c>
      <c r="B128" s="20">
        <v>10.0</v>
      </c>
      <c r="C128" s="21" t="s">
        <v>408</v>
      </c>
      <c r="D128" s="21" t="s">
        <v>409</v>
      </c>
      <c r="E128" s="6"/>
      <c r="F128" s="6"/>
      <c r="G128" s="6"/>
      <c r="H128" s="6"/>
      <c r="I128" s="6"/>
      <c r="J128" s="6"/>
      <c r="K128" s="6"/>
      <c r="L128" s="6"/>
      <c r="M128" s="6"/>
      <c r="N128" s="6"/>
      <c r="O128" s="6"/>
      <c r="P128" s="6"/>
      <c r="Q128" s="6"/>
      <c r="R128" s="6"/>
      <c r="S128" s="6"/>
      <c r="T128" s="6"/>
      <c r="U128" s="6"/>
      <c r="V128" s="6"/>
      <c r="W128" s="6"/>
      <c r="X128" s="6"/>
      <c r="Y128" s="6"/>
      <c r="Z128" s="6"/>
    </row>
    <row r="129">
      <c r="A129" s="17" t="s">
        <v>361</v>
      </c>
      <c r="B129" s="20">
        <v>1.0</v>
      </c>
      <c r="C129" s="20" t="s">
        <v>54</v>
      </c>
      <c r="D129" s="20" t="s">
        <v>411</v>
      </c>
      <c r="E129" s="6"/>
      <c r="F129" s="6"/>
      <c r="G129" s="6"/>
      <c r="H129" s="6"/>
      <c r="I129" s="6"/>
      <c r="J129" s="6"/>
      <c r="K129" s="6"/>
      <c r="L129" s="6"/>
      <c r="M129" s="6"/>
      <c r="N129" s="6"/>
      <c r="O129" s="6"/>
      <c r="P129" s="6"/>
      <c r="Q129" s="6"/>
      <c r="R129" s="6"/>
      <c r="S129" s="6"/>
      <c r="T129" s="6"/>
      <c r="U129" s="6"/>
      <c r="V129" s="6"/>
      <c r="W129" s="6"/>
      <c r="X129" s="6"/>
      <c r="Y129" s="6"/>
      <c r="Z129" s="6"/>
    </row>
    <row r="130">
      <c r="A130" s="17" t="s">
        <v>390</v>
      </c>
      <c r="B130" s="20">
        <v>1.0</v>
      </c>
      <c r="C130" s="20" t="s">
        <v>54</v>
      </c>
      <c r="D130" s="21" t="s">
        <v>413</v>
      </c>
      <c r="E130" s="6"/>
      <c r="F130" s="6"/>
      <c r="G130" s="6"/>
      <c r="H130" s="6"/>
      <c r="I130" s="6"/>
      <c r="J130" s="6"/>
      <c r="K130" s="6"/>
      <c r="L130" s="6"/>
      <c r="M130" s="6"/>
      <c r="N130" s="6"/>
      <c r="O130" s="6"/>
      <c r="P130" s="6"/>
      <c r="Q130" s="6"/>
      <c r="R130" s="6"/>
      <c r="S130" s="6"/>
      <c r="T130" s="6"/>
      <c r="U130" s="6"/>
      <c r="V130" s="6"/>
      <c r="W130" s="6"/>
      <c r="X130" s="6"/>
      <c r="Y130" s="6"/>
      <c r="Z130" s="6"/>
    </row>
    <row r="131">
      <c r="A131" s="17" t="s">
        <v>416</v>
      </c>
      <c r="B131" s="20">
        <v>9.0</v>
      </c>
      <c r="C131" s="21" t="s">
        <v>408</v>
      </c>
      <c r="D131" s="27" t="s">
        <v>417</v>
      </c>
      <c r="E131" s="6"/>
      <c r="F131" s="6"/>
      <c r="G131" s="6"/>
      <c r="H131" s="6"/>
      <c r="I131" s="6"/>
      <c r="J131" s="6"/>
      <c r="K131" s="6"/>
      <c r="L131" s="6"/>
      <c r="M131" s="6"/>
      <c r="N131" s="6"/>
      <c r="O131" s="6"/>
      <c r="P131" s="6"/>
      <c r="Q131" s="6"/>
      <c r="R131" s="6"/>
      <c r="S131" s="6"/>
      <c r="T131" s="6"/>
      <c r="U131" s="6"/>
      <c r="V131" s="6"/>
      <c r="W131" s="6"/>
      <c r="X131" s="6"/>
      <c r="Y131" s="6"/>
      <c r="Z131" s="6"/>
    </row>
    <row r="132">
      <c r="A132" s="17" t="s">
        <v>418</v>
      </c>
      <c r="B132" s="20">
        <v>2.0</v>
      </c>
      <c r="C132" s="20" t="s">
        <v>27</v>
      </c>
      <c r="D132" s="20" t="s">
        <v>421</v>
      </c>
      <c r="E132" s="6"/>
      <c r="F132" s="6"/>
      <c r="G132" s="6"/>
      <c r="H132" s="6"/>
      <c r="I132" s="6"/>
      <c r="J132" s="6"/>
      <c r="K132" s="6"/>
      <c r="L132" s="6"/>
      <c r="M132" s="6"/>
      <c r="N132" s="6"/>
      <c r="O132" s="6"/>
      <c r="P132" s="6"/>
      <c r="Q132" s="6"/>
      <c r="R132" s="6"/>
      <c r="S132" s="6"/>
      <c r="T132" s="6"/>
      <c r="U132" s="6"/>
      <c r="V132" s="6"/>
      <c r="W132" s="6"/>
      <c r="X132" s="6"/>
      <c r="Y132" s="6"/>
      <c r="Z132" s="6"/>
    </row>
    <row r="133">
      <c r="A133" s="17" t="s">
        <v>422</v>
      </c>
      <c r="B133" s="20">
        <v>2.0</v>
      </c>
      <c r="C133" s="20" t="s">
        <v>27</v>
      </c>
      <c r="D133" s="27" t="s">
        <v>423</v>
      </c>
      <c r="E133" s="6"/>
      <c r="F133" s="6"/>
      <c r="G133" s="6"/>
      <c r="H133" s="6"/>
      <c r="I133" s="6"/>
      <c r="J133" s="6"/>
      <c r="K133" s="6"/>
      <c r="L133" s="6"/>
      <c r="M133" s="6"/>
      <c r="N133" s="6"/>
      <c r="O133" s="6"/>
      <c r="P133" s="6"/>
      <c r="Q133" s="6"/>
      <c r="R133" s="6"/>
      <c r="S133" s="6"/>
      <c r="T133" s="6"/>
      <c r="U133" s="6"/>
      <c r="V133" s="6"/>
      <c r="W133" s="6"/>
      <c r="X133" s="6"/>
      <c r="Y133" s="6"/>
      <c r="Z133" s="6"/>
    </row>
    <row r="134">
      <c r="A134" s="17" t="s">
        <v>410</v>
      </c>
      <c r="B134" s="20">
        <v>2.0</v>
      </c>
      <c r="C134" s="20" t="s">
        <v>54</v>
      </c>
      <c r="D134" s="20" t="s">
        <v>327</v>
      </c>
      <c r="E134" s="6"/>
      <c r="F134" s="6"/>
      <c r="G134" s="6"/>
      <c r="H134" s="6"/>
      <c r="I134" s="6"/>
      <c r="J134" s="6"/>
      <c r="K134" s="6"/>
      <c r="L134" s="6"/>
      <c r="M134" s="6"/>
      <c r="N134" s="6"/>
      <c r="O134" s="6"/>
      <c r="P134" s="6"/>
      <c r="Q134" s="6"/>
      <c r="R134" s="6"/>
      <c r="S134" s="6"/>
      <c r="T134" s="6"/>
      <c r="U134" s="6"/>
      <c r="V134" s="6"/>
      <c r="W134" s="6"/>
      <c r="X134" s="6"/>
      <c r="Y134" s="6"/>
      <c r="Z134" s="6"/>
    </row>
    <row r="135">
      <c r="A135" s="17" t="s">
        <v>427</v>
      </c>
      <c r="B135" s="20">
        <v>1.0</v>
      </c>
      <c r="C135" s="20" t="s">
        <v>27</v>
      </c>
      <c r="D135" s="20" t="s">
        <v>429</v>
      </c>
      <c r="E135" s="6"/>
      <c r="F135" s="6"/>
      <c r="G135" s="6"/>
      <c r="H135" s="6"/>
      <c r="I135" s="6"/>
      <c r="J135" s="6"/>
      <c r="K135" s="6"/>
      <c r="L135" s="6"/>
      <c r="M135" s="6"/>
      <c r="N135" s="6"/>
      <c r="O135" s="6"/>
      <c r="P135" s="6"/>
      <c r="Q135" s="6"/>
      <c r="R135" s="6"/>
      <c r="S135" s="6"/>
      <c r="T135" s="6"/>
      <c r="U135" s="6"/>
      <c r="V135" s="6"/>
      <c r="W135" s="6"/>
      <c r="X135" s="6"/>
      <c r="Y135" s="6"/>
      <c r="Z135" s="6"/>
    </row>
    <row r="136">
      <c r="A136" s="17" t="s">
        <v>430</v>
      </c>
      <c r="B136" s="20">
        <v>2.0</v>
      </c>
      <c r="C136" s="20" t="s">
        <v>27</v>
      </c>
      <c r="D136" s="27" t="s">
        <v>432</v>
      </c>
      <c r="E136" s="6"/>
      <c r="F136" s="6"/>
      <c r="G136" s="6"/>
      <c r="H136" s="6"/>
      <c r="I136" s="6"/>
      <c r="J136" s="6"/>
      <c r="K136" s="6"/>
      <c r="L136" s="6"/>
      <c r="M136" s="6"/>
      <c r="N136" s="6"/>
      <c r="O136" s="6"/>
      <c r="P136" s="6"/>
      <c r="Q136" s="6"/>
      <c r="R136" s="6"/>
      <c r="S136" s="6"/>
      <c r="T136" s="6"/>
      <c r="U136" s="6"/>
      <c r="V136" s="6"/>
      <c r="W136" s="6"/>
      <c r="X136" s="6"/>
      <c r="Y136" s="6"/>
      <c r="Z136" s="6"/>
    </row>
    <row r="137">
      <c r="A137" s="17" t="s">
        <v>434</v>
      </c>
      <c r="B137" s="20">
        <v>2.0</v>
      </c>
      <c r="C137" s="20" t="s">
        <v>27</v>
      </c>
      <c r="D137" s="27" t="s">
        <v>435</v>
      </c>
      <c r="E137" s="6"/>
      <c r="F137" s="6"/>
      <c r="G137" s="6"/>
      <c r="H137" s="6"/>
      <c r="I137" s="6"/>
      <c r="J137" s="6"/>
      <c r="K137" s="6"/>
      <c r="L137" s="6"/>
      <c r="M137" s="6"/>
      <c r="N137" s="6"/>
      <c r="O137" s="6"/>
      <c r="P137" s="6"/>
      <c r="Q137" s="6"/>
      <c r="R137" s="6"/>
      <c r="S137" s="6"/>
      <c r="T137" s="6"/>
      <c r="U137" s="6"/>
      <c r="V137" s="6"/>
      <c r="W137" s="6"/>
      <c r="X137" s="6"/>
      <c r="Y137" s="6"/>
      <c r="Z137" s="6"/>
    </row>
    <row r="138">
      <c r="A138" s="28" t="s">
        <v>436</v>
      </c>
      <c r="B138" s="29">
        <v>11.0</v>
      </c>
      <c r="C138" s="53" t="s">
        <v>437</v>
      </c>
      <c r="D138" s="31"/>
      <c r="E138" s="6"/>
      <c r="F138" s="6"/>
      <c r="G138" s="6"/>
      <c r="H138" s="6"/>
      <c r="I138" s="6"/>
      <c r="J138" s="6"/>
      <c r="K138" s="6"/>
      <c r="L138" s="6"/>
      <c r="M138" s="6"/>
      <c r="N138" s="6"/>
      <c r="O138" s="6"/>
      <c r="P138" s="6"/>
      <c r="Q138" s="6"/>
      <c r="R138" s="6"/>
      <c r="S138" s="6"/>
      <c r="T138" s="6"/>
      <c r="U138" s="6"/>
      <c r="V138" s="6"/>
      <c r="W138" s="6"/>
      <c r="X138" s="6"/>
      <c r="Y138" s="6"/>
      <c r="Z138" s="6"/>
    </row>
    <row r="139">
      <c r="A139" s="17" t="s">
        <v>438</v>
      </c>
      <c r="B139" s="20">
        <v>2.0</v>
      </c>
      <c r="C139" s="20" t="s">
        <v>27</v>
      </c>
      <c r="D139" s="21" t="s">
        <v>114</v>
      </c>
      <c r="E139" s="6"/>
      <c r="F139" s="6"/>
      <c r="G139" s="6"/>
      <c r="H139" s="6"/>
      <c r="I139" s="6"/>
      <c r="J139" s="6"/>
      <c r="K139" s="6"/>
      <c r="L139" s="6"/>
      <c r="M139" s="6"/>
      <c r="N139" s="6"/>
      <c r="O139" s="6"/>
      <c r="P139" s="6"/>
      <c r="Q139" s="6"/>
      <c r="R139" s="6"/>
      <c r="S139" s="6"/>
      <c r="T139" s="6"/>
      <c r="U139" s="6"/>
      <c r="V139" s="6"/>
      <c r="W139" s="6"/>
      <c r="X139" s="6"/>
      <c r="Y139" s="6"/>
      <c r="Z139" s="6"/>
    </row>
    <row r="140">
      <c r="A140" s="17" t="s">
        <v>441</v>
      </c>
      <c r="B140" s="20">
        <v>1.0</v>
      </c>
      <c r="C140" s="20" t="s">
        <v>27</v>
      </c>
      <c r="D140" s="27" t="s">
        <v>442</v>
      </c>
      <c r="E140" s="6"/>
      <c r="F140" s="6"/>
      <c r="G140" s="6"/>
      <c r="H140" s="6"/>
      <c r="I140" s="6"/>
      <c r="J140" s="6"/>
      <c r="K140" s="6"/>
      <c r="L140" s="6"/>
      <c r="M140" s="6"/>
      <c r="N140" s="6"/>
      <c r="O140" s="6"/>
      <c r="P140" s="6"/>
      <c r="Q140" s="6"/>
      <c r="R140" s="6"/>
      <c r="S140" s="6"/>
      <c r="T140" s="6"/>
      <c r="U140" s="6"/>
      <c r="V140" s="6"/>
      <c r="W140" s="6"/>
      <c r="X140" s="6"/>
      <c r="Y140" s="6"/>
      <c r="Z140" s="6"/>
    </row>
    <row r="141">
      <c r="A141" s="28" t="s">
        <v>443</v>
      </c>
      <c r="B141" s="29">
        <v>9.0</v>
      </c>
      <c r="C141" s="20" t="s">
        <v>27</v>
      </c>
      <c r="D141" s="31"/>
      <c r="E141" s="6"/>
      <c r="F141" s="6"/>
      <c r="G141" s="6"/>
      <c r="H141" s="6"/>
      <c r="I141" s="6"/>
      <c r="J141" s="6"/>
      <c r="K141" s="6"/>
      <c r="L141" s="6"/>
      <c r="M141" s="6"/>
      <c r="N141" s="6"/>
      <c r="O141" s="6"/>
      <c r="P141" s="6"/>
      <c r="Q141" s="6"/>
      <c r="R141" s="6"/>
      <c r="S141" s="6"/>
      <c r="T141" s="6"/>
      <c r="U141" s="6"/>
      <c r="V141" s="6"/>
      <c r="W141" s="6"/>
      <c r="X141" s="6"/>
      <c r="Y141" s="6"/>
      <c r="Z141" s="6"/>
    </row>
    <row r="142">
      <c r="A142" s="28" t="s">
        <v>444</v>
      </c>
      <c r="B142" s="29">
        <v>11.0</v>
      </c>
      <c r="C142" s="53" t="s">
        <v>437</v>
      </c>
      <c r="D142" s="31"/>
      <c r="E142" s="6"/>
      <c r="F142" s="6"/>
      <c r="G142" s="6"/>
      <c r="H142" s="6"/>
      <c r="I142" s="6"/>
      <c r="J142" s="6"/>
      <c r="K142" s="6"/>
      <c r="L142" s="6"/>
      <c r="M142" s="6"/>
      <c r="N142" s="6"/>
      <c r="O142" s="6"/>
      <c r="P142" s="6"/>
      <c r="Q142" s="6"/>
      <c r="R142" s="6"/>
      <c r="S142" s="6"/>
      <c r="T142" s="6"/>
      <c r="U142" s="6"/>
      <c r="V142" s="6"/>
      <c r="W142" s="6"/>
      <c r="X142" s="6"/>
      <c r="Y142" s="6"/>
      <c r="Z142" s="6"/>
    </row>
    <row r="143">
      <c r="A143" s="17" t="s">
        <v>446</v>
      </c>
      <c r="B143" s="20">
        <v>10.0</v>
      </c>
      <c r="C143" s="20" t="s">
        <v>140</v>
      </c>
      <c r="D143" s="21" t="s">
        <v>447</v>
      </c>
      <c r="E143" s="6"/>
      <c r="F143" s="6"/>
      <c r="G143" s="6"/>
      <c r="H143" s="6"/>
      <c r="I143" s="6"/>
      <c r="J143" s="6"/>
      <c r="K143" s="6"/>
      <c r="L143" s="6"/>
      <c r="M143" s="6"/>
      <c r="N143" s="6"/>
      <c r="O143" s="6"/>
      <c r="P143" s="6"/>
      <c r="Q143" s="6"/>
      <c r="R143" s="6"/>
      <c r="S143" s="6"/>
      <c r="T143" s="6"/>
      <c r="U143" s="6"/>
      <c r="V143" s="6"/>
      <c r="W143" s="6"/>
      <c r="X143" s="6"/>
      <c r="Y143" s="6"/>
      <c r="Z143" s="6"/>
    </row>
    <row r="144">
      <c r="A144" s="17" t="s">
        <v>448</v>
      </c>
      <c r="B144" s="20">
        <v>8.0</v>
      </c>
      <c r="C144" s="20" t="s">
        <v>60</v>
      </c>
      <c r="D144" s="27" t="s">
        <v>450</v>
      </c>
      <c r="E144" s="6"/>
      <c r="F144" s="6"/>
      <c r="G144" s="6"/>
      <c r="H144" s="6"/>
      <c r="I144" s="6"/>
      <c r="J144" s="6"/>
      <c r="K144" s="6"/>
      <c r="L144" s="6"/>
      <c r="M144" s="6"/>
      <c r="N144" s="6"/>
      <c r="O144" s="6"/>
      <c r="P144" s="6"/>
      <c r="Q144" s="6"/>
      <c r="R144" s="6"/>
      <c r="S144" s="6"/>
      <c r="T144" s="6"/>
      <c r="U144" s="6"/>
      <c r="V144" s="6"/>
      <c r="W144" s="6"/>
      <c r="X144" s="6"/>
      <c r="Y144" s="6"/>
      <c r="Z144" s="6"/>
    </row>
    <row r="145">
      <c r="A145" s="17" t="s">
        <v>452</v>
      </c>
      <c r="B145" s="20">
        <v>3.0</v>
      </c>
      <c r="C145" s="20" t="s">
        <v>27</v>
      </c>
      <c r="D145" s="27" t="s">
        <v>454</v>
      </c>
      <c r="E145" s="6"/>
      <c r="F145" s="6"/>
      <c r="G145" s="6"/>
      <c r="H145" s="6"/>
      <c r="I145" s="6"/>
      <c r="J145" s="6"/>
      <c r="K145" s="6"/>
      <c r="L145" s="6"/>
      <c r="M145" s="6"/>
      <c r="N145" s="6"/>
      <c r="O145" s="6"/>
      <c r="P145" s="6"/>
      <c r="Q145" s="6"/>
      <c r="R145" s="6"/>
      <c r="S145" s="6"/>
      <c r="T145" s="6"/>
      <c r="U145" s="6"/>
      <c r="V145" s="6"/>
      <c r="W145" s="6"/>
      <c r="X145" s="6"/>
      <c r="Y145" s="6"/>
      <c r="Z145" s="6"/>
    </row>
    <row r="146">
      <c r="A146" s="17" t="s">
        <v>456</v>
      </c>
      <c r="B146" s="20">
        <v>1.0</v>
      </c>
      <c r="C146" s="20" t="s">
        <v>27</v>
      </c>
      <c r="D146" s="21" t="s">
        <v>457</v>
      </c>
      <c r="E146" s="6"/>
      <c r="F146" s="6"/>
      <c r="G146" s="6"/>
      <c r="H146" s="6"/>
      <c r="I146" s="6"/>
      <c r="J146" s="6"/>
      <c r="K146" s="6"/>
      <c r="L146" s="6"/>
      <c r="M146" s="6"/>
      <c r="N146" s="6"/>
      <c r="O146" s="6"/>
      <c r="P146" s="6"/>
      <c r="Q146" s="6"/>
      <c r="R146" s="6"/>
      <c r="S146" s="6"/>
      <c r="T146" s="6"/>
      <c r="U146" s="6"/>
      <c r="V146" s="6"/>
      <c r="W146" s="6"/>
      <c r="X146" s="6"/>
      <c r="Y146" s="6"/>
      <c r="Z146" s="6"/>
    </row>
    <row r="147">
      <c r="A147" s="28" t="s">
        <v>334</v>
      </c>
      <c r="B147" s="29">
        <v>11.0</v>
      </c>
      <c r="C147" s="54" t="s">
        <v>460</v>
      </c>
      <c r="D147" s="31"/>
      <c r="E147" s="6"/>
      <c r="F147" s="6"/>
      <c r="G147" s="6"/>
      <c r="H147" s="6"/>
      <c r="I147" s="6"/>
      <c r="J147" s="6"/>
      <c r="K147" s="6"/>
      <c r="L147" s="6"/>
      <c r="M147" s="6"/>
      <c r="N147" s="6"/>
      <c r="O147" s="6"/>
      <c r="P147" s="6"/>
      <c r="Q147" s="6"/>
      <c r="R147" s="6"/>
      <c r="S147" s="6"/>
      <c r="T147" s="6"/>
      <c r="U147" s="6"/>
      <c r="V147" s="6"/>
      <c r="W147" s="6"/>
      <c r="X147" s="6"/>
      <c r="Y147" s="6"/>
      <c r="Z147" s="6"/>
    </row>
    <row r="148">
      <c r="A148" s="17" t="s">
        <v>462</v>
      </c>
      <c r="B148" s="20">
        <v>5.0</v>
      </c>
      <c r="C148" s="20" t="s">
        <v>27</v>
      </c>
      <c r="D148" s="27" t="s">
        <v>463</v>
      </c>
      <c r="E148" s="6"/>
      <c r="F148" s="6"/>
      <c r="G148" s="6"/>
      <c r="H148" s="6"/>
      <c r="I148" s="6"/>
      <c r="J148" s="6"/>
      <c r="K148" s="6"/>
      <c r="L148" s="6"/>
      <c r="M148" s="6"/>
      <c r="N148" s="6"/>
      <c r="O148" s="6"/>
      <c r="P148" s="6"/>
      <c r="Q148" s="6"/>
      <c r="R148" s="6"/>
      <c r="S148" s="6"/>
      <c r="T148" s="6"/>
      <c r="U148" s="6"/>
      <c r="V148" s="6"/>
      <c r="W148" s="6"/>
      <c r="X148" s="6"/>
      <c r="Y148" s="6"/>
      <c r="Z148" s="6"/>
    </row>
    <row r="149">
      <c r="A149" s="17" t="s">
        <v>466</v>
      </c>
      <c r="B149" s="20">
        <v>1.0</v>
      </c>
      <c r="C149" s="20" t="s">
        <v>54</v>
      </c>
      <c r="D149" s="20" t="s">
        <v>468</v>
      </c>
      <c r="E149" s="6"/>
      <c r="F149" s="6"/>
      <c r="G149" s="6"/>
      <c r="H149" s="6"/>
      <c r="I149" s="6"/>
      <c r="J149" s="6"/>
      <c r="K149" s="6"/>
      <c r="L149" s="6"/>
      <c r="M149" s="6"/>
      <c r="N149" s="6"/>
      <c r="O149" s="6"/>
      <c r="P149" s="6"/>
      <c r="Q149" s="6"/>
      <c r="R149" s="6"/>
      <c r="S149" s="6"/>
      <c r="T149" s="6"/>
      <c r="U149" s="6"/>
      <c r="V149" s="6"/>
      <c r="W149" s="6"/>
      <c r="X149" s="6"/>
      <c r="Y149" s="6"/>
      <c r="Z149" s="6"/>
    </row>
    <row r="150">
      <c r="A150" s="17" t="s">
        <v>469</v>
      </c>
      <c r="B150" s="20">
        <v>9.0</v>
      </c>
      <c r="C150" s="20" t="s">
        <v>27</v>
      </c>
      <c r="D150" s="27" t="s">
        <v>470</v>
      </c>
      <c r="E150" s="6"/>
      <c r="F150" s="6"/>
      <c r="G150" s="6"/>
      <c r="H150" s="6"/>
      <c r="I150" s="6"/>
      <c r="J150" s="6"/>
      <c r="K150" s="6"/>
      <c r="L150" s="6"/>
      <c r="M150" s="6"/>
      <c r="N150" s="6"/>
      <c r="O150" s="6"/>
      <c r="P150" s="6"/>
      <c r="Q150" s="6"/>
      <c r="R150" s="6"/>
      <c r="S150" s="6"/>
      <c r="T150" s="6"/>
      <c r="U150" s="6"/>
      <c r="V150" s="6"/>
      <c r="W150" s="6"/>
      <c r="X150" s="6"/>
      <c r="Y150" s="6"/>
      <c r="Z150" s="6"/>
    </row>
    <row r="151">
      <c r="A151" s="17" t="s">
        <v>474</v>
      </c>
      <c r="B151" s="20">
        <v>10.0</v>
      </c>
      <c r="C151" s="20" t="s">
        <v>475</v>
      </c>
      <c r="D151" s="27" t="s">
        <v>476</v>
      </c>
      <c r="E151" s="6"/>
      <c r="F151" s="6"/>
      <c r="G151" s="6"/>
      <c r="H151" s="6"/>
      <c r="I151" s="6"/>
      <c r="J151" s="6"/>
      <c r="K151" s="6"/>
      <c r="L151" s="6"/>
      <c r="M151" s="6"/>
      <c r="N151" s="6"/>
      <c r="O151" s="6"/>
      <c r="P151" s="6"/>
      <c r="Q151" s="6"/>
      <c r="R151" s="6"/>
      <c r="S151" s="6"/>
      <c r="T151" s="6"/>
      <c r="U151" s="6"/>
      <c r="V151" s="6"/>
      <c r="W151" s="6"/>
      <c r="X151" s="6"/>
      <c r="Y151" s="6"/>
      <c r="Z151" s="6"/>
    </row>
    <row r="152">
      <c r="A152" s="17" t="s">
        <v>477</v>
      </c>
      <c r="B152" s="20">
        <v>1.0</v>
      </c>
      <c r="C152" s="20" t="s">
        <v>27</v>
      </c>
      <c r="D152" s="21" t="s">
        <v>480</v>
      </c>
      <c r="E152" s="6"/>
      <c r="F152" s="6"/>
      <c r="G152" s="6"/>
      <c r="H152" s="6"/>
      <c r="I152" s="6"/>
      <c r="J152" s="6"/>
      <c r="K152" s="6"/>
      <c r="L152" s="6"/>
      <c r="M152" s="6"/>
      <c r="N152" s="6"/>
      <c r="O152" s="6"/>
      <c r="P152" s="6"/>
      <c r="Q152" s="6"/>
      <c r="R152" s="6"/>
      <c r="S152" s="6"/>
      <c r="T152" s="6"/>
      <c r="U152" s="6"/>
      <c r="V152" s="6"/>
      <c r="W152" s="6"/>
      <c r="X152" s="6"/>
      <c r="Y152" s="6"/>
      <c r="Z152" s="6"/>
    </row>
    <row r="153">
      <c r="A153" s="17" t="s">
        <v>42</v>
      </c>
      <c r="B153" s="20">
        <v>1.0</v>
      </c>
      <c r="C153" s="20" t="s">
        <v>27</v>
      </c>
      <c r="D153" s="20" t="s">
        <v>483</v>
      </c>
      <c r="E153" s="6"/>
      <c r="F153" s="6"/>
      <c r="G153" s="6"/>
      <c r="H153" s="6"/>
      <c r="I153" s="6"/>
      <c r="J153" s="6"/>
      <c r="K153" s="6"/>
      <c r="L153" s="6"/>
      <c r="M153" s="6"/>
      <c r="N153" s="6"/>
      <c r="O153" s="6"/>
      <c r="P153" s="6"/>
      <c r="Q153" s="6"/>
      <c r="R153" s="6"/>
      <c r="S153" s="6"/>
      <c r="T153" s="6"/>
      <c r="U153" s="6"/>
      <c r="V153" s="6"/>
      <c r="W153" s="6"/>
      <c r="X153" s="6"/>
      <c r="Y153" s="6"/>
      <c r="Z153" s="6"/>
    </row>
    <row r="154">
      <c r="A154" s="28" t="s">
        <v>484</v>
      </c>
      <c r="B154" s="29">
        <v>11.0</v>
      </c>
      <c r="C154" s="47" t="s">
        <v>460</v>
      </c>
      <c r="D154" s="31"/>
      <c r="E154" s="6"/>
      <c r="F154" s="6"/>
      <c r="G154" s="6"/>
      <c r="H154" s="6"/>
      <c r="I154" s="6"/>
      <c r="J154" s="6"/>
      <c r="K154" s="6"/>
      <c r="L154" s="6"/>
      <c r="M154" s="6"/>
      <c r="N154" s="6"/>
      <c r="O154" s="6"/>
      <c r="P154" s="6"/>
      <c r="Q154" s="6"/>
      <c r="R154" s="6"/>
      <c r="S154" s="6"/>
      <c r="T154" s="6"/>
      <c r="U154" s="6"/>
      <c r="V154" s="6"/>
      <c r="W154" s="6"/>
      <c r="X154" s="6"/>
      <c r="Y154" s="6"/>
      <c r="Z154" s="6"/>
    </row>
    <row r="155">
      <c r="A155" s="17" t="s">
        <v>485</v>
      </c>
      <c r="B155" s="20">
        <v>2.0</v>
      </c>
      <c r="C155" s="49" t="s">
        <v>488</v>
      </c>
      <c r="D155" s="21" t="s">
        <v>489</v>
      </c>
      <c r="E155" s="6"/>
      <c r="F155" s="6"/>
      <c r="G155" s="6"/>
      <c r="H155" s="6"/>
      <c r="I155" s="6"/>
      <c r="J155" s="6"/>
      <c r="K155" s="6"/>
      <c r="L155" s="6"/>
      <c r="M155" s="6"/>
      <c r="N155" s="6"/>
      <c r="O155" s="6"/>
      <c r="P155" s="6"/>
      <c r="Q155" s="6"/>
      <c r="R155" s="6"/>
      <c r="S155" s="6"/>
      <c r="T155" s="6"/>
      <c r="U155" s="6"/>
      <c r="V155" s="6"/>
      <c r="W155" s="6"/>
      <c r="X155" s="6"/>
      <c r="Y155" s="6"/>
      <c r="Z155" s="6"/>
    </row>
    <row r="156">
      <c r="A156" s="17" t="s">
        <v>491</v>
      </c>
      <c r="B156" s="20">
        <v>5.0</v>
      </c>
      <c r="C156" s="20" t="s">
        <v>27</v>
      </c>
      <c r="D156" s="27" t="s">
        <v>494</v>
      </c>
      <c r="E156" s="6"/>
      <c r="F156" s="6"/>
      <c r="G156" s="6"/>
      <c r="H156" s="6"/>
      <c r="I156" s="6"/>
      <c r="J156" s="6"/>
      <c r="K156" s="6"/>
      <c r="L156" s="6"/>
      <c r="M156" s="6"/>
      <c r="N156" s="6"/>
      <c r="O156" s="6"/>
      <c r="P156" s="6"/>
      <c r="Q156" s="6"/>
      <c r="R156" s="6"/>
      <c r="S156" s="6"/>
      <c r="T156" s="6"/>
      <c r="U156" s="6"/>
      <c r="V156" s="6"/>
      <c r="W156" s="6"/>
      <c r="X156" s="6"/>
      <c r="Y156" s="6"/>
      <c r="Z156" s="6"/>
    </row>
    <row r="157">
      <c r="A157" s="17" t="s">
        <v>472</v>
      </c>
      <c r="B157" s="20">
        <v>2.0</v>
      </c>
      <c r="C157" s="20" t="s">
        <v>54</v>
      </c>
      <c r="D157" s="20" t="s">
        <v>495</v>
      </c>
      <c r="E157" s="6"/>
      <c r="F157" s="6"/>
      <c r="G157" s="6"/>
      <c r="H157" s="6"/>
      <c r="I157" s="6"/>
      <c r="J157" s="6"/>
      <c r="K157" s="6"/>
      <c r="L157" s="6"/>
      <c r="M157" s="6"/>
      <c r="N157" s="6"/>
      <c r="O157" s="6"/>
      <c r="P157" s="6"/>
      <c r="Q157" s="6"/>
      <c r="R157" s="6"/>
      <c r="S157" s="6"/>
      <c r="T157" s="6"/>
      <c r="U157" s="6"/>
      <c r="V157" s="6"/>
      <c r="W157" s="6"/>
      <c r="X157" s="6"/>
      <c r="Y157" s="6"/>
      <c r="Z157" s="6"/>
    </row>
    <row r="158">
      <c r="A158" s="17" t="s">
        <v>414</v>
      </c>
      <c r="B158" s="20">
        <v>1.0</v>
      </c>
      <c r="C158" s="20" t="s">
        <v>54</v>
      </c>
      <c r="D158" s="20" t="s">
        <v>497</v>
      </c>
      <c r="E158" s="6"/>
      <c r="F158" s="6"/>
      <c r="G158" s="6"/>
      <c r="H158" s="6"/>
      <c r="I158" s="6"/>
      <c r="J158" s="6"/>
      <c r="K158" s="6"/>
      <c r="L158" s="6"/>
      <c r="M158" s="6"/>
      <c r="N158" s="6"/>
      <c r="O158" s="6"/>
      <c r="P158" s="6"/>
      <c r="Q158" s="6"/>
      <c r="R158" s="6"/>
      <c r="S158" s="6"/>
      <c r="T158" s="6"/>
      <c r="U158" s="6"/>
      <c r="V158" s="6"/>
      <c r="W158" s="6"/>
      <c r="X158" s="6"/>
      <c r="Y158" s="6"/>
      <c r="Z158" s="6"/>
    </row>
    <row r="159">
      <c r="A159" s="17" t="s">
        <v>498</v>
      </c>
      <c r="B159" s="20">
        <v>8.0</v>
      </c>
      <c r="C159" s="20" t="s">
        <v>27</v>
      </c>
      <c r="D159" s="21" t="s">
        <v>500</v>
      </c>
      <c r="E159" s="6"/>
      <c r="F159" s="6"/>
      <c r="G159" s="6"/>
      <c r="H159" s="6"/>
      <c r="I159" s="6"/>
      <c r="J159" s="6"/>
      <c r="K159" s="6"/>
      <c r="L159" s="6"/>
      <c r="M159" s="6"/>
      <c r="N159" s="6"/>
      <c r="O159" s="6"/>
      <c r="P159" s="6"/>
      <c r="Q159" s="6"/>
      <c r="R159" s="6"/>
      <c r="S159" s="6"/>
      <c r="T159" s="6"/>
      <c r="U159" s="6"/>
      <c r="V159" s="6"/>
      <c r="W159" s="6"/>
      <c r="X159" s="6"/>
      <c r="Y159" s="6"/>
      <c r="Z159" s="6"/>
    </row>
    <row r="160">
      <c r="A160" s="17" t="s">
        <v>502</v>
      </c>
      <c r="B160" s="20">
        <v>1.0</v>
      </c>
      <c r="C160" s="20" t="s">
        <v>27</v>
      </c>
      <c r="D160" s="20" t="s">
        <v>503</v>
      </c>
      <c r="E160" s="6"/>
      <c r="F160" s="6"/>
      <c r="G160" s="6"/>
      <c r="H160" s="6"/>
      <c r="I160" s="6"/>
      <c r="J160" s="6"/>
      <c r="K160" s="6"/>
      <c r="L160" s="6"/>
      <c r="M160" s="6"/>
      <c r="N160" s="6"/>
      <c r="O160" s="6"/>
      <c r="P160" s="6"/>
      <c r="Q160" s="6"/>
      <c r="R160" s="6"/>
      <c r="S160" s="6"/>
      <c r="T160" s="6"/>
      <c r="U160" s="6"/>
      <c r="V160" s="6"/>
      <c r="W160" s="6"/>
      <c r="X160" s="6"/>
      <c r="Y160" s="6"/>
      <c r="Z160" s="6"/>
    </row>
    <row r="161">
      <c r="A161" s="17" t="s">
        <v>227</v>
      </c>
      <c r="B161" s="20">
        <v>2.0</v>
      </c>
      <c r="C161" s="20" t="s">
        <v>27</v>
      </c>
      <c r="D161" s="20" t="s">
        <v>505</v>
      </c>
      <c r="E161" s="6"/>
      <c r="F161" s="6"/>
      <c r="G161" s="6"/>
      <c r="H161" s="6"/>
      <c r="I161" s="6"/>
      <c r="J161" s="6"/>
      <c r="K161" s="6"/>
      <c r="L161" s="6"/>
      <c r="M161" s="6"/>
      <c r="N161" s="6"/>
      <c r="O161" s="6"/>
      <c r="P161" s="6"/>
      <c r="Q161" s="6"/>
      <c r="R161" s="6"/>
      <c r="S161" s="6"/>
      <c r="T161" s="6"/>
      <c r="U161" s="6"/>
      <c r="V161" s="6"/>
      <c r="W161" s="6"/>
      <c r="X161" s="6"/>
      <c r="Y161" s="6"/>
      <c r="Z161" s="6"/>
    </row>
    <row r="162">
      <c r="A162" s="17" t="s">
        <v>506</v>
      </c>
      <c r="B162" s="20">
        <v>4.0</v>
      </c>
      <c r="C162" s="20" t="s">
        <v>35</v>
      </c>
      <c r="D162" s="27" t="s">
        <v>508</v>
      </c>
      <c r="E162" s="6"/>
      <c r="F162" s="6"/>
      <c r="G162" s="6"/>
      <c r="H162" s="6"/>
      <c r="I162" s="6"/>
      <c r="J162" s="6"/>
      <c r="K162" s="6"/>
      <c r="L162" s="6"/>
      <c r="M162" s="6"/>
      <c r="N162" s="6"/>
      <c r="O162" s="6"/>
      <c r="P162" s="6"/>
      <c r="Q162" s="6"/>
      <c r="R162" s="6"/>
      <c r="S162" s="6"/>
      <c r="T162" s="6"/>
      <c r="U162" s="6"/>
      <c r="V162" s="6"/>
      <c r="W162" s="6"/>
      <c r="X162" s="6"/>
      <c r="Y162" s="6"/>
      <c r="Z162" s="6"/>
    </row>
    <row r="163">
      <c r="A163" s="17" t="s">
        <v>161</v>
      </c>
      <c r="B163" s="20">
        <v>1.0</v>
      </c>
      <c r="C163" s="20" t="s">
        <v>54</v>
      </c>
      <c r="D163" s="20" t="s">
        <v>509</v>
      </c>
      <c r="E163" s="6"/>
      <c r="F163" s="6"/>
      <c r="G163" s="6"/>
      <c r="H163" s="6"/>
      <c r="I163" s="6"/>
      <c r="J163" s="6"/>
      <c r="K163" s="6"/>
      <c r="L163" s="6"/>
      <c r="M163" s="6"/>
      <c r="N163" s="6"/>
      <c r="O163" s="6"/>
      <c r="P163" s="6"/>
      <c r="Q163" s="6"/>
      <c r="R163" s="6"/>
      <c r="S163" s="6"/>
      <c r="T163" s="6"/>
      <c r="U163" s="6"/>
      <c r="V163" s="6"/>
      <c r="W163" s="6"/>
      <c r="X163" s="6"/>
      <c r="Y163" s="6"/>
      <c r="Z163" s="6"/>
    </row>
    <row r="164">
      <c r="A164" s="17" t="s">
        <v>510</v>
      </c>
      <c r="B164" s="20">
        <v>10.0</v>
      </c>
      <c r="C164" s="20" t="s">
        <v>475</v>
      </c>
      <c r="D164" s="27" t="s">
        <v>476</v>
      </c>
      <c r="E164" s="6"/>
      <c r="F164" s="6"/>
      <c r="G164" s="6"/>
      <c r="H164" s="6"/>
      <c r="I164" s="6"/>
      <c r="J164" s="6"/>
      <c r="K164" s="6"/>
      <c r="L164" s="6"/>
      <c r="M164" s="6"/>
      <c r="N164" s="6"/>
      <c r="O164" s="6"/>
      <c r="P164" s="6"/>
      <c r="Q164" s="6"/>
      <c r="R164" s="6"/>
      <c r="S164" s="6"/>
      <c r="T164" s="6"/>
      <c r="U164" s="6"/>
      <c r="V164" s="6"/>
      <c r="W164" s="6"/>
      <c r="X164" s="6"/>
      <c r="Y164" s="6"/>
      <c r="Z164" s="6"/>
    </row>
    <row r="165">
      <c r="A165" s="17" t="s">
        <v>241</v>
      </c>
      <c r="B165" s="20">
        <v>1.0</v>
      </c>
      <c r="C165" s="20" t="s">
        <v>27</v>
      </c>
      <c r="D165" s="21" t="s">
        <v>513</v>
      </c>
      <c r="E165" s="6"/>
      <c r="F165" s="6"/>
      <c r="G165" s="6"/>
      <c r="H165" s="6"/>
      <c r="I165" s="6"/>
      <c r="J165" s="6"/>
      <c r="K165" s="6"/>
      <c r="L165" s="6"/>
      <c r="M165" s="6"/>
      <c r="N165" s="6"/>
      <c r="O165" s="6"/>
      <c r="P165" s="6"/>
      <c r="Q165" s="6"/>
      <c r="R165" s="6"/>
      <c r="S165" s="6"/>
      <c r="T165" s="6"/>
      <c r="U165" s="6"/>
      <c r="V165" s="6"/>
      <c r="W165" s="6"/>
      <c r="X165" s="6"/>
      <c r="Y165" s="6"/>
      <c r="Z165" s="6"/>
    </row>
    <row r="166">
      <c r="A166" s="17" t="s">
        <v>514</v>
      </c>
      <c r="B166" s="20">
        <v>2.0</v>
      </c>
      <c r="C166" s="20" t="s">
        <v>27</v>
      </c>
      <c r="D166" s="21" t="s">
        <v>515</v>
      </c>
      <c r="E166" s="6"/>
      <c r="F166" s="6"/>
      <c r="G166" s="6"/>
      <c r="H166" s="6"/>
      <c r="I166" s="6"/>
      <c r="J166" s="6"/>
      <c r="K166" s="6"/>
      <c r="L166" s="6"/>
      <c r="M166" s="6"/>
      <c r="N166" s="6"/>
      <c r="O166" s="6"/>
      <c r="P166" s="6"/>
      <c r="Q166" s="6"/>
      <c r="R166" s="6"/>
      <c r="S166" s="6"/>
      <c r="T166" s="6"/>
      <c r="U166" s="6"/>
      <c r="V166" s="6"/>
      <c r="W166" s="6"/>
      <c r="X166" s="6"/>
      <c r="Y166" s="6"/>
      <c r="Z166" s="6"/>
    </row>
    <row r="167">
      <c r="A167" s="17" t="s">
        <v>516</v>
      </c>
      <c r="B167" s="20">
        <v>3.0</v>
      </c>
      <c r="C167" s="20" t="s">
        <v>27</v>
      </c>
      <c r="D167" s="21" t="s">
        <v>518</v>
      </c>
      <c r="E167" s="6"/>
      <c r="F167" s="6"/>
      <c r="G167" s="6"/>
      <c r="H167" s="6"/>
      <c r="I167" s="6"/>
      <c r="J167" s="6"/>
      <c r="K167" s="6"/>
      <c r="L167" s="6"/>
      <c r="M167" s="6"/>
      <c r="N167" s="6"/>
      <c r="O167" s="6"/>
      <c r="P167" s="6"/>
      <c r="Q167" s="6"/>
      <c r="R167" s="6"/>
      <c r="S167" s="6"/>
      <c r="T167" s="6"/>
      <c r="U167" s="6"/>
      <c r="V167" s="6"/>
      <c r="W167" s="6"/>
      <c r="X167" s="6"/>
      <c r="Y167" s="6"/>
      <c r="Z167" s="6"/>
    </row>
    <row r="168">
      <c r="A168" s="17" t="s">
        <v>519</v>
      </c>
      <c r="B168" s="20">
        <v>2.0</v>
      </c>
      <c r="C168" s="20" t="s">
        <v>27</v>
      </c>
      <c r="D168" s="21" t="s">
        <v>521</v>
      </c>
      <c r="E168" s="6"/>
      <c r="F168" s="6"/>
      <c r="G168" s="6"/>
      <c r="H168" s="6"/>
      <c r="I168" s="6"/>
      <c r="J168" s="6"/>
      <c r="K168" s="6"/>
      <c r="L168" s="6"/>
      <c r="M168" s="6"/>
      <c r="N168" s="6"/>
      <c r="O168" s="6"/>
      <c r="P168" s="6"/>
      <c r="Q168" s="6"/>
      <c r="R168" s="6"/>
      <c r="S168" s="6"/>
      <c r="T168" s="6"/>
      <c r="U168" s="6"/>
      <c r="V168" s="6"/>
      <c r="W168" s="6"/>
      <c r="X168" s="6"/>
      <c r="Y168" s="6"/>
      <c r="Z168" s="6"/>
    </row>
    <row r="169">
      <c r="A169" s="17" t="s">
        <v>523</v>
      </c>
      <c r="B169" s="20">
        <v>2.0</v>
      </c>
      <c r="C169" s="20" t="s">
        <v>27</v>
      </c>
      <c r="D169" s="27" t="s">
        <v>494</v>
      </c>
      <c r="E169" s="6"/>
      <c r="F169" s="6"/>
      <c r="G169" s="6"/>
      <c r="H169" s="6"/>
      <c r="I169" s="6"/>
      <c r="J169" s="6"/>
      <c r="K169" s="6"/>
      <c r="L169" s="6"/>
      <c r="M169" s="6"/>
      <c r="N169" s="6"/>
      <c r="O169" s="6"/>
      <c r="P169" s="6"/>
      <c r="Q169" s="6"/>
      <c r="R169" s="6"/>
      <c r="S169" s="6"/>
      <c r="T169" s="6"/>
      <c r="U169" s="6"/>
      <c r="V169" s="6"/>
      <c r="W169" s="6"/>
      <c r="X169" s="6"/>
      <c r="Y169" s="6"/>
      <c r="Z169" s="6"/>
    </row>
    <row r="170">
      <c r="A170" s="17" t="s">
        <v>524</v>
      </c>
      <c r="B170" s="20">
        <v>7.0</v>
      </c>
      <c r="C170" s="20" t="s">
        <v>60</v>
      </c>
      <c r="D170" s="20" t="s">
        <v>525</v>
      </c>
      <c r="E170" s="6"/>
      <c r="F170" s="6"/>
      <c r="G170" s="6"/>
      <c r="H170" s="6"/>
      <c r="I170" s="6"/>
      <c r="J170" s="6"/>
      <c r="K170" s="6"/>
      <c r="L170" s="6"/>
      <c r="M170" s="6"/>
      <c r="N170" s="6"/>
      <c r="O170" s="6"/>
      <c r="P170" s="6"/>
      <c r="Q170" s="6"/>
      <c r="R170" s="6"/>
      <c r="S170" s="6"/>
      <c r="T170" s="6"/>
      <c r="U170" s="6"/>
      <c r="V170" s="6"/>
      <c r="W170" s="6"/>
      <c r="X170" s="6"/>
      <c r="Y170" s="6"/>
      <c r="Z170" s="6"/>
    </row>
    <row r="171">
      <c r="A171" s="17" t="s">
        <v>526</v>
      </c>
      <c r="B171" s="20">
        <v>1.0</v>
      </c>
      <c r="C171" s="20" t="s">
        <v>27</v>
      </c>
      <c r="D171" s="20" t="s">
        <v>528</v>
      </c>
      <c r="E171" s="6"/>
      <c r="F171" s="6"/>
      <c r="G171" s="6"/>
      <c r="H171" s="6"/>
      <c r="I171" s="6"/>
      <c r="J171" s="6"/>
      <c r="K171" s="6"/>
      <c r="L171" s="6"/>
      <c r="M171" s="6"/>
      <c r="N171" s="6"/>
      <c r="O171" s="6"/>
      <c r="P171" s="6"/>
      <c r="Q171" s="6"/>
      <c r="R171" s="6"/>
      <c r="S171" s="6"/>
      <c r="T171" s="6"/>
      <c r="U171" s="6"/>
      <c r="V171" s="6"/>
      <c r="W171" s="6"/>
      <c r="X171" s="6"/>
      <c r="Y171" s="6"/>
      <c r="Z171" s="6"/>
    </row>
    <row r="172">
      <c r="A172" s="17" t="s">
        <v>290</v>
      </c>
      <c r="B172" s="20">
        <v>3.0</v>
      </c>
      <c r="C172" s="48" t="s">
        <v>27</v>
      </c>
      <c r="D172" s="21" t="s">
        <v>530</v>
      </c>
      <c r="E172" s="6"/>
      <c r="F172" s="6"/>
      <c r="G172" s="6"/>
      <c r="H172" s="6"/>
      <c r="I172" s="6"/>
      <c r="J172" s="6"/>
      <c r="K172" s="6"/>
      <c r="L172" s="6"/>
      <c r="M172" s="6"/>
      <c r="N172" s="6"/>
      <c r="O172" s="6"/>
      <c r="P172" s="6"/>
      <c r="Q172" s="6"/>
      <c r="R172" s="6"/>
      <c r="S172" s="6"/>
      <c r="T172" s="6"/>
      <c r="U172" s="6"/>
      <c r="V172" s="6"/>
      <c r="W172" s="6"/>
      <c r="X172" s="6"/>
      <c r="Y172" s="6"/>
      <c r="Z172" s="6"/>
    </row>
    <row r="173">
      <c r="A173" s="44" t="s">
        <v>531</v>
      </c>
      <c r="B173" s="29">
        <v>5.0</v>
      </c>
      <c r="C173" s="48" t="s">
        <v>27</v>
      </c>
      <c r="D173" s="31"/>
      <c r="E173" s="6"/>
      <c r="F173" s="6"/>
      <c r="G173" s="6"/>
      <c r="H173" s="6"/>
      <c r="I173" s="6"/>
      <c r="J173" s="6"/>
      <c r="K173" s="6"/>
      <c r="L173" s="6"/>
      <c r="M173" s="6"/>
      <c r="N173" s="6"/>
      <c r="O173" s="6"/>
      <c r="P173" s="6"/>
      <c r="Q173" s="6"/>
      <c r="R173" s="6"/>
      <c r="S173" s="6"/>
      <c r="T173" s="6"/>
      <c r="U173" s="6"/>
      <c r="V173" s="6"/>
      <c r="W173" s="6"/>
      <c r="X173" s="6"/>
      <c r="Y173" s="6"/>
      <c r="Z173" s="6"/>
    </row>
    <row r="174">
      <c r="A174" s="17" t="s">
        <v>532</v>
      </c>
      <c r="B174" s="20">
        <v>2.0</v>
      </c>
      <c r="C174" s="20" t="s">
        <v>27</v>
      </c>
      <c r="D174" s="20" t="s">
        <v>534</v>
      </c>
      <c r="E174" s="6"/>
      <c r="F174" s="6"/>
      <c r="G174" s="6"/>
      <c r="H174" s="6"/>
      <c r="I174" s="6"/>
      <c r="J174" s="6"/>
      <c r="K174" s="6"/>
      <c r="L174" s="6"/>
      <c r="M174" s="6"/>
      <c r="N174" s="6"/>
      <c r="O174" s="6"/>
      <c r="P174" s="6"/>
      <c r="Q174" s="6"/>
      <c r="R174" s="6"/>
      <c r="S174" s="6"/>
      <c r="T174" s="6"/>
      <c r="U174" s="6"/>
      <c r="V174" s="6"/>
      <c r="W174" s="6"/>
      <c r="X174" s="6"/>
      <c r="Y174" s="6"/>
      <c r="Z174" s="6"/>
    </row>
    <row r="175">
      <c r="A175" s="17" t="s">
        <v>535</v>
      </c>
      <c r="B175" s="20">
        <v>8.0</v>
      </c>
      <c r="C175" s="20" t="s">
        <v>27</v>
      </c>
      <c r="D175" s="21" t="s">
        <v>537</v>
      </c>
      <c r="E175" s="6"/>
      <c r="F175" s="6"/>
      <c r="G175" s="6"/>
      <c r="H175" s="6"/>
      <c r="I175" s="6"/>
      <c r="J175" s="6"/>
      <c r="K175" s="6"/>
      <c r="L175" s="6"/>
      <c r="M175" s="6"/>
      <c r="N175" s="6"/>
      <c r="O175" s="6"/>
      <c r="P175" s="6"/>
      <c r="Q175" s="6"/>
      <c r="R175" s="6"/>
      <c r="S175" s="6"/>
      <c r="T175" s="6"/>
      <c r="U175" s="6"/>
      <c r="V175" s="6"/>
      <c r="W175" s="6"/>
      <c r="X175" s="6"/>
      <c r="Y175" s="6"/>
      <c r="Z175" s="6"/>
    </row>
    <row r="176">
      <c r="A176" s="17" t="s">
        <v>196</v>
      </c>
      <c r="B176" s="20">
        <v>1.0</v>
      </c>
      <c r="C176" s="20" t="s">
        <v>54</v>
      </c>
      <c r="D176" s="20" t="s">
        <v>539</v>
      </c>
      <c r="E176" s="6"/>
      <c r="F176" s="6"/>
      <c r="G176" s="6"/>
      <c r="H176" s="6"/>
      <c r="I176" s="6"/>
      <c r="J176" s="6"/>
      <c r="K176" s="6"/>
      <c r="L176" s="6"/>
      <c r="M176" s="6"/>
      <c r="N176" s="6"/>
      <c r="O176" s="6"/>
      <c r="P176" s="6"/>
      <c r="Q176" s="6"/>
      <c r="R176" s="6"/>
      <c r="S176" s="6"/>
      <c r="T176" s="6"/>
      <c r="U176" s="6"/>
      <c r="V176" s="6"/>
      <c r="W176" s="6"/>
      <c r="X176" s="6"/>
      <c r="Y176" s="6"/>
      <c r="Z176" s="6"/>
    </row>
    <row r="177">
      <c r="A177" s="17" t="s">
        <v>540</v>
      </c>
      <c r="B177" s="20">
        <v>5.0</v>
      </c>
      <c r="C177" s="20" t="s">
        <v>542</v>
      </c>
      <c r="D177" s="21" t="s">
        <v>543</v>
      </c>
      <c r="E177" s="6"/>
      <c r="F177" s="6"/>
      <c r="G177" s="6"/>
      <c r="H177" s="6"/>
      <c r="I177" s="6"/>
      <c r="J177" s="6"/>
      <c r="K177" s="6"/>
      <c r="L177" s="6"/>
      <c r="M177" s="6"/>
      <c r="N177" s="6"/>
      <c r="O177" s="6"/>
      <c r="P177" s="6"/>
      <c r="Q177" s="6"/>
      <c r="R177" s="6"/>
      <c r="S177" s="6"/>
      <c r="T177" s="6"/>
      <c r="U177" s="6"/>
      <c r="V177" s="6"/>
      <c r="W177" s="6"/>
      <c r="X177" s="6"/>
      <c r="Y177" s="6"/>
      <c r="Z177" s="6"/>
    </row>
    <row r="178">
      <c r="A178" s="17" t="s">
        <v>545</v>
      </c>
      <c r="B178" s="20">
        <v>2.0</v>
      </c>
      <c r="C178" s="20" t="s">
        <v>27</v>
      </c>
      <c r="D178" s="21" t="s">
        <v>547</v>
      </c>
      <c r="E178" s="6"/>
      <c r="F178" s="6"/>
      <c r="G178" s="6"/>
      <c r="H178" s="6"/>
      <c r="I178" s="6"/>
      <c r="J178" s="6"/>
      <c r="K178" s="6"/>
      <c r="L178" s="6"/>
      <c r="M178" s="6"/>
      <c r="N178" s="6"/>
      <c r="O178" s="6"/>
      <c r="P178" s="6"/>
      <c r="Q178" s="6"/>
      <c r="R178" s="6"/>
      <c r="S178" s="6"/>
      <c r="T178" s="6"/>
      <c r="U178" s="6"/>
      <c r="V178" s="6"/>
      <c r="W178" s="6"/>
      <c r="X178" s="6"/>
      <c r="Y178" s="6"/>
      <c r="Z178" s="6"/>
    </row>
    <row r="179">
      <c r="A179" s="17" t="s">
        <v>541</v>
      </c>
      <c r="B179" s="20">
        <v>3.0</v>
      </c>
      <c r="C179" s="20" t="s">
        <v>54</v>
      </c>
      <c r="D179" s="20" t="s">
        <v>549</v>
      </c>
      <c r="E179" s="6"/>
      <c r="F179" s="6"/>
      <c r="G179" s="6"/>
      <c r="H179" s="6"/>
      <c r="I179" s="6"/>
      <c r="J179" s="6"/>
      <c r="K179" s="6"/>
      <c r="L179" s="6"/>
      <c r="M179" s="6"/>
      <c r="N179" s="6"/>
      <c r="O179" s="6"/>
      <c r="P179" s="6"/>
      <c r="Q179" s="6"/>
      <c r="R179" s="6"/>
      <c r="S179" s="6"/>
      <c r="T179" s="6"/>
      <c r="U179" s="6"/>
      <c r="V179" s="6"/>
      <c r="W179" s="6"/>
      <c r="X179" s="6"/>
      <c r="Y179" s="6"/>
      <c r="Z179" s="6"/>
    </row>
    <row r="180">
      <c r="A180" s="17" t="s">
        <v>550</v>
      </c>
      <c r="B180" s="20">
        <v>5.0</v>
      </c>
      <c r="C180" s="20" t="s">
        <v>27</v>
      </c>
      <c r="D180" s="21" t="s">
        <v>552</v>
      </c>
      <c r="E180" s="6"/>
      <c r="F180" s="6"/>
      <c r="G180" s="6"/>
      <c r="H180" s="6"/>
      <c r="I180" s="6"/>
      <c r="J180" s="6"/>
      <c r="K180" s="6"/>
      <c r="L180" s="6"/>
      <c r="M180" s="6"/>
      <c r="N180" s="6"/>
      <c r="O180" s="6"/>
      <c r="P180" s="6"/>
      <c r="Q180" s="6"/>
      <c r="R180" s="6"/>
      <c r="S180" s="6"/>
      <c r="T180" s="6"/>
      <c r="U180" s="6"/>
      <c r="V180" s="6"/>
      <c r="W180" s="6"/>
      <c r="X180" s="6"/>
      <c r="Y180" s="6"/>
      <c r="Z180" s="6"/>
    </row>
    <row r="181">
      <c r="A181" s="17" t="s">
        <v>554</v>
      </c>
      <c r="B181" s="20">
        <v>4.0</v>
      </c>
      <c r="C181" s="20" t="s">
        <v>54</v>
      </c>
      <c r="D181" s="31"/>
      <c r="E181" s="6"/>
      <c r="F181" s="6"/>
      <c r="G181" s="6"/>
      <c r="H181" s="6"/>
      <c r="I181" s="6"/>
      <c r="J181" s="6"/>
      <c r="K181" s="6"/>
      <c r="L181" s="6"/>
      <c r="M181" s="6"/>
      <c r="N181" s="6"/>
      <c r="O181" s="6"/>
      <c r="P181" s="6"/>
      <c r="Q181" s="6"/>
      <c r="R181" s="6"/>
      <c r="S181" s="6"/>
      <c r="T181" s="6"/>
      <c r="U181" s="6"/>
      <c r="V181" s="6"/>
      <c r="W181" s="6"/>
      <c r="X181" s="6"/>
      <c r="Y181" s="6"/>
      <c r="Z181" s="6"/>
    </row>
    <row r="182">
      <c r="A182" s="17" t="s">
        <v>384</v>
      </c>
      <c r="B182" s="20">
        <v>1.0</v>
      </c>
      <c r="C182" s="20" t="s">
        <v>54</v>
      </c>
      <c r="D182" s="20" t="s">
        <v>557</v>
      </c>
      <c r="E182" s="6"/>
      <c r="F182" s="6"/>
      <c r="G182" s="6"/>
      <c r="H182" s="6"/>
      <c r="I182" s="6"/>
      <c r="J182" s="6"/>
      <c r="K182" s="6"/>
      <c r="L182" s="6"/>
      <c r="M182" s="6"/>
      <c r="N182" s="6"/>
      <c r="O182" s="6"/>
      <c r="P182" s="6"/>
      <c r="Q182" s="6"/>
      <c r="R182" s="6"/>
      <c r="S182" s="6"/>
      <c r="T182" s="6"/>
      <c r="U182" s="6"/>
      <c r="V182" s="6"/>
      <c r="W182" s="6"/>
      <c r="X182" s="6"/>
      <c r="Y182" s="6"/>
      <c r="Z182" s="6"/>
    </row>
    <row r="183">
      <c r="A183" s="17" t="s">
        <v>34</v>
      </c>
      <c r="B183" s="20">
        <v>1.0</v>
      </c>
      <c r="C183" s="20" t="s">
        <v>558</v>
      </c>
      <c r="D183" s="21" t="s">
        <v>559</v>
      </c>
      <c r="E183" s="6"/>
      <c r="F183" s="6"/>
      <c r="G183" s="6"/>
      <c r="H183" s="6"/>
      <c r="I183" s="6"/>
      <c r="J183" s="6"/>
      <c r="K183" s="6"/>
      <c r="L183" s="6"/>
      <c r="M183" s="6"/>
      <c r="N183" s="6"/>
      <c r="O183" s="6"/>
      <c r="P183" s="6"/>
      <c r="Q183" s="6"/>
      <c r="R183" s="6"/>
      <c r="S183" s="6"/>
      <c r="T183" s="6"/>
      <c r="U183" s="6"/>
      <c r="V183" s="6"/>
      <c r="W183" s="6"/>
      <c r="X183" s="6"/>
      <c r="Y183" s="6"/>
      <c r="Z183" s="6"/>
    </row>
    <row r="184">
      <c r="A184" s="17" t="s">
        <v>123</v>
      </c>
      <c r="B184" s="20">
        <v>1.0</v>
      </c>
      <c r="C184" s="20" t="s">
        <v>27</v>
      </c>
      <c r="D184" s="20" t="s">
        <v>561</v>
      </c>
      <c r="E184" s="6"/>
      <c r="F184" s="6"/>
      <c r="G184" s="6"/>
      <c r="H184" s="6"/>
      <c r="I184" s="6"/>
      <c r="J184" s="6"/>
      <c r="K184" s="6"/>
      <c r="L184" s="6"/>
      <c r="M184" s="6"/>
      <c r="N184" s="6"/>
      <c r="O184" s="6"/>
      <c r="P184" s="6"/>
      <c r="Q184" s="6"/>
      <c r="R184" s="6"/>
      <c r="S184" s="6"/>
      <c r="T184" s="6"/>
      <c r="U184" s="6"/>
      <c r="V184" s="6"/>
      <c r="W184" s="6"/>
      <c r="X184" s="6"/>
      <c r="Y184" s="6"/>
      <c r="Z184" s="6"/>
    </row>
    <row r="185">
      <c r="A185" s="17" t="s">
        <v>562</v>
      </c>
      <c r="B185" s="20">
        <v>10.0</v>
      </c>
      <c r="C185" s="20" t="s">
        <v>140</v>
      </c>
      <c r="D185" s="20" t="s">
        <v>564</v>
      </c>
      <c r="E185" s="6"/>
      <c r="F185" s="6"/>
      <c r="G185" s="6"/>
      <c r="H185" s="6"/>
      <c r="I185" s="6"/>
      <c r="J185" s="6"/>
      <c r="K185" s="6"/>
      <c r="L185" s="6"/>
      <c r="M185" s="6"/>
      <c r="N185" s="6"/>
      <c r="O185" s="6"/>
      <c r="P185" s="6"/>
      <c r="Q185" s="6"/>
      <c r="R185" s="6"/>
      <c r="S185" s="6"/>
      <c r="T185" s="6"/>
      <c r="U185" s="6"/>
      <c r="V185" s="6"/>
      <c r="W185" s="6"/>
      <c r="X185" s="6"/>
      <c r="Y185" s="6"/>
      <c r="Z185" s="6"/>
    </row>
    <row r="186">
      <c r="A186" s="17" t="s">
        <v>565</v>
      </c>
      <c r="B186" s="20">
        <v>4.0</v>
      </c>
      <c r="C186" s="20" t="s">
        <v>54</v>
      </c>
      <c r="D186" s="20" t="s">
        <v>567</v>
      </c>
      <c r="E186" s="6"/>
      <c r="F186" s="6"/>
      <c r="G186" s="6"/>
      <c r="H186" s="6"/>
      <c r="I186" s="6"/>
      <c r="J186" s="6"/>
      <c r="K186" s="6"/>
      <c r="L186" s="6"/>
      <c r="M186" s="6"/>
      <c r="N186" s="6"/>
      <c r="O186" s="6"/>
      <c r="P186" s="6"/>
      <c r="Q186" s="6"/>
      <c r="R186" s="6"/>
      <c r="S186" s="6"/>
      <c r="T186" s="6"/>
      <c r="U186" s="6"/>
      <c r="V186" s="6"/>
      <c r="W186" s="6"/>
      <c r="X186" s="6"/>
      <c r="Y186" s="6"/>
      <c r="Z186" s="6"/>
    </row>
    <row r="187">
      <c r="A187" s="17" t="s">
        <v>568</v>
      </c>
      <c r="B187" s="20">
        <v>4.0</v>
      </c>
      <c r="C187" s="20" t="s">
        <v>27</v>
      </c>
      <c r="D187" s="21" t="s">
        <v>569</v>
      </c>
      <c r="E187" s="6"/>
      <c r="F187" s="6"/>
      <c r="G187" s="6"/>
      <c r="H187" s="6"/>
      <c r="I187" s="6"/>
      <c r="J187" s="6"/>
      <c r="K187" s="6"/>
      <c r="L187" s="6"/>
      <c r="M187" s="6"/>
      <c r="N187" s="6"/>
      <c r="O187" s="6"/>
      <c r="P187" s="6"/>
      <c r="Q187" s="6"/>
      <c r="R187" s="6"/>
      <c r="S187" s="6"/>
      <c r="T187" s="6"/>
      <c r="U187" s="6"/>
      <c r="V187" s="6"/>
      <c r="W187" s="6"/>
      <c r="X187" s="6"/>
      <c r="Y187" s="6"/>
      <c r="Z187" s="6"/>
    </row>
    <row r="188">
      <c r="A188" s="17" t="s">
        <v>571</v>
      </c>
      <c r="B188" s="20">
        <v>1.0</v>
      </c>
      <c r="C188" s="20" t="s">
        <v>27</v>
      </c>
      <c r="D188" s="20" t="s">
        <v>572</v>
      </c>
      <c r="E188" s="6"/>
      <c r="F188" s="6"/>
      <c r="G188" s="6"/>
      <c r="H188" s="6"/>
      <c r="I188" s="6"/>
      <c r="J188" s="6"/>
      <c r="K188" s="6"/>
      <c r="L188" s="6"/>
      <c r="M188" s="6"/>
      <c r="N188" s="6"/>
      <c r="O188" s="6"/>
      <c r="P188" s="6"/>
      <c r="Q188" s="6"/>
      <c r="R188" s="6"/>
      <c r="S188" s="6"/>
      <c r="T188" s="6"/>
      <c r="U188" s="6"/>
      <c r="V188" s="6"/>
      <c r="W188" s="6"/>
      <c r="X188" s="6"/>
      <c r="Y188" s="6"/>
      <c r="Z188" s="6"/>
    </row>
    <row r="189">
      <c r="A189" s="17" t="s">
        <v>461</v>
      </c>
      <c r="B189" s="20">
        <v>9.0</v>
      </c>
      <c r="C189" s="20" t="s">
        <v>140</v>
      </c>
      <c r="D189" s="21" t="s">
        <v>573</v>
      </c>
      <c r="E189" s="6"/>
      <c r="F189" s="6"/>
      <c r="G189" s="6"/>
      <c r="H189" s="6"/>
      <c r="I189" s="6"/>
      <c r="J189" s="6"/>
      <c r="K189" s="6"/>
      <c r="L189" s="6"/>
      <c r="M189" s="6"/>
      <c r="N189" s="6"/>
      <c r="O189" s="6"/>
      <c r="P189" s="6"/>
      <c r="Q189" s="6"/>
      <c r="R189" s="6"/>
      <c r="S189" s="6"/>
      <c r="T189" s="6"/>
      <c r="U189" s="6"/>
      <c r="V189" s="6"/>
      <c r="W189" s="6"/>
      <c r="X189" s="6"/>
      <c r="Y189" s="6"/>
      <c r="Z189" s="6"/>
    </row>
    <row r="190">
      <c r="A190" s="17" t="s">
        <v>574</v>
      </c>
      <c r="B190" s="20">
        <v>5.0</v>
      </c>
      <c r="C190" s="20" t="s">
        <v>54</v>
      </c>
      <c r="D190" s="20" t="s">
        <v>575</v>
      </c>
      <c r="E190" s="6"/>
      <c r="F190" s="6"/>
      <c r="G190" s="6"/>
      <c r="H190" s="6"/>
      <c r="I190" s="6"/>
      <c r="J190" s="6"/>
      <c r="K190" s="6"/>
      <c r="L190" s="6"/>
      <c r="M190" s="6"/>
      <c r="N190" s="6"/>
      <c r="O190" s="6"/>
      <c r="P190" s="6"/>
      <c r="Q190" s="6"/>
      <c r="R190" s="6"/>
      <c r="S190" s="6"/>
      <c r="T190" s="6"/>
      <c r="U190" s="6"/>
      <c r="V190" s="6"/>
      <c r="W190" s="6"/>
      <c r="X190" s="6"/>
      <c r="Y190" s="6"/>
      <c r="Z190" s="6"/>
    </row>
    <row r="191">
      <c r="A191" s="17" t="s">
        <v>576</v>
      </c>
      <c r="B191" s="20">
        <v>7.0</v>
      </c>
      <c r="C191" s="20" t="s">
        <v>60</v>
      </c>
      <c r="D191" s="20" t="s">
        <v>578</v>
      </c>
      <c r="E191" s="6"/>
      <c r="F191" s="6"/>
      <c r="G191" s="6"/>
      <c r="H191" s="6"/>
      <c r="I191" s="6"/>
      <c r="J191" s="6"/>
      <c r="K191" s="6"/>
      <c r="L191" s="6"/>
      <c r="M191" s="6"/>
      <c r="N191" s="6"/>
      <c r="O191" s="6"/>
      <c r="P191" s="6"/>
      <c r="Q191" s="6"/>
      <c r="R191" s="6"/>
      <c r="S191" s="6"/>
      <c r="T191" s="6"/>
      <c r="U191" s="6"/>
      <c r="V191" s="6"/>
      <c r="W191" s="6"/>
      <c r="X191" s="6"/>
      <c r="Y191" s="6"/>
      <c r="Z191" s="6"/>
    </row>
    <row r="192">
      <c r="A192" s="17" t="s">
        <v>311</v>
      </c>
      <c r="B192" s="20">
        <v>10.0</v>
      </c>
      <c r="C192" s="20" t="s">
        <v>140</v>
      </c>
      <c r="D192" s="21" t="s">
        <v>579</v>
      </c>
      <c r="E192" s="6"/>
      <c r="F192" s="6"/>
      <c r="G192" s="6"/>
      <c r="H192" s="6"/>
      <c r="I192" s="6"/>
      <c r="J192" s="6"/>
      <c r="K192" s="6"/>
      <c r="L192" s="6"/>
      <c r="M192" s="6"/>
      <c r="N192" s="6"/>
      <c r="O192" s="6"/>
      <c r="P192" s="6"/>
      <c r="Q192" s="6"/>
      <c r="R192" s="6"/>
      <c r="S192" s="6"/>
      <c r="T192" s="6"/>
      <c r="U192" s="6"/>
      <c r="V192" s="6"/>
      <c r="W192" s="6"/>
      <c r="X192" s="6"/>
      <c r="Y192" s="6"/>
      <c r="Z192" s="6"/>
    </row>
    <row r="193">
      <c r="A193" s="17" t="s">
        <v>210</v>
      </c>
      <c r="B193" s="20">
        <v>3.0</v>
      </c>
      <c r="C193" s="48" t="s">
        <v>27</v>
      </c>
      <c r="D193" s="21" t="s">
        <v>530</v>
      </c>
      <c r="E193" s="6"/>
      <c r="F193" s="6"/>
      <c r="G193" s="6"/>
      <c r="H193" s="6"/>
      <c r="I193" s="6"/>
      <c r="J193" s="6"/>
      <c r="K193" s="6"/>
      <c r="L193" s="6"/>
      <c r="M193" s="6"/>
      <c r="N193" s="6"/>
      <c r="O193" s="6"/>
      <c r="P193" s="6"/>
      <c r="Q193" s="6"/>
      <c r="R193" s="6"/>
      <c r="S193" s="6"/>
      <c r="T193" s="6"/>
      <c r="U193" s="6"/>
      <c r="V193" s="6"/>
      <c r="W193" s="6"/>
      <c r="X193" s="6"/>
      <c r="Y193" s="6"/>
      <c r="Z193" s="6"/>
    </row>
    <row r="194">
      <c r="A194" s="17" t="s">
        <v>426</v>
      </c>
      <c r="B194" s="20">
        <v>1.0</v>
      </c>
      <c r="C194" s="20" t="s">
        <v>54</v>
      </c>
      <c r="D194" s="20" t="s">
        <v>582</v>
      </c>
      <c r="E194" s="6"/>
      <c r="F194" s="6"/>
      <c r="G194" s="6"/>
      <c r="H194" s="6"/>
      <c r="I194" s="6"/>
      <c r="J194" s="6"/>
      <c r="K194" s="6"/>
      <c r="L194" s="6"/>
      <c r="M194" s="6"/>
      <c r="N194" s="6"/>
      <c r="O194" s="6"/>
      <c r="P194" s="6"/>
      <c r="Q194" s="6"/>
      <c r="R194" s="6"/>
      <c r="S194" s="6"/>
      <c r="T194" s="6"/>
      <c r="U194" s="6"/>
      <c r="V194" s="6"/>
      <c r="W194" s="6"/>
      <c r="X194" s="6"/>
      <c r="Y194" s="6"/>
      <c r="Z194" s="6"/>
    </row>
    <row r="195">
      <c r="A195" s="17" t="s">
        <v>583</v>
      </c>
      <c r="B195" s="20">
        <v>10.0</v>
      </c>
      <c r="C195" s="20" t="s">
        <v>140</v>
      </c>
      <c r="D195" s="21" t="s">
        <v>585</v>
      </c>
      <c r="E195" s="6"/>
      <c r="F195" s="6"/>
      <c r="G195" s="6"/>
      <c r="H195" s="6"/>
      <c r="I195" s="6"/>
      <c r="J195" s="6"/>
      <c r="K195" s="6"/>
      <c r="L195" s="6"/>
      <c r="M195" s="6"/>
      <c r="N195" s="6"/>
      <c r="O195" s="6"/>
      <c r="P195" s="6"/>
      <c r="Q195" s="6"/>
      <c r="R195" s="6"/>
      <c r="S195" s="6"/>
      <c r="T195" s="6"/>
      <c r="U195" s="6"/>
      <c r="V195" s="6"/>
      <c r="W195" s="6"/>
      <c r="X195" s="6"/>
      <c r="Y195" s="6"/>
      <c r="Z195" s="6"/>
    </row>
    <row r="196">
      <c r="A196" s="17" t="s">
        <v>586</v>
      </c>
      <c r="B196" s="20">
        <v>10.0</v>
      </c>
      <c r="C196" s="20" t="s">
        <v>27</v>
      </c>
      <c r="D196" s="27" t="s">
        <v>588</v>
      </c>
      <c r="E196" s="6"/>
      <c r="F196" s="6"/>
      <c r="G196" s="6"/>
      <c r="H196" s="6"/>
      <c r="I196" s="6"/>
      <c r="J196" s="6"/>
      <c r="K196" s="6"/>
      <c r="L196" s="6"/>
      <c r="M196" s="6"/>
      <c r="N196" s="6"/>
      <c r="O196" s="6"/>
      <c r="P196" s="6"/>
      <c r="Q196" s="6"/>
      <c r="R196" s="6"/>
      <c r="S196" s="6"/>
      <c r="T196" s="6"/>
      <c r="U196" s="6"/>
      <c r="V196" s="6"/>
      <c r="W196" s="6"/>
      <c r="X196" s="6"/>
      <c r="Y196" s="6"/>
      <c r="Z196" s="6"/>
    </row>
    <row r="197">
      <c r="A197" s="17" t="s">
        <v>144</v>
      </c>
      <c r="B197" s="20">
        <v>10.0</v>
      </c>
      <c r="C197" s="20" t="s">
        <v>27</v>
      </c>
      <c r="D197" s="20" t="s">
        <v>592</v>
      </c>
      <c r="E197" s="6"/>
      <c r="F197" s="6"/>
      <c r="G197" s="6"/>
      <c r="H197" s="6"/>
      <c r="I197" s="6"/>
      <c r="J197" s="6"/>
      <c r="K197" s="6"/>
      <c r="L197" s="6"/>
      <c r="M197" s="6"/>
      <c r="N197" s="6"/>
      <c r="O197" s="6"/>
      <c r="P197" s="6"/>
      <c r="Q197" s="6"/>
      <c r="R197" s="6"/>
      <c r="S197" s="6"/>
      <c r="T197" s="6"/>
      <c r="U197" s="6"/>
      <c r="V197" s="6"/>
      <c r="W197" s="6"/>
      <c r="X197" s="6"/>
      <c r="Y197" s="6"/>
      <c r="Z197" s="6"/>
    </row>
    <row r="198">
      <c r="A198" s="17" t="s">
        <v>593</v>
      </c>
      <c r="B198" s="20">
        <v>9.0</v>
      </c>
      <c r="C198" s="20" t="s">
        <v>27</v>
      </c>
      <c r="D198" s="21" t="s">
        <v>594</v>
      </c>
      <c r="E198" s="6"/>
      <c r="F198" s="6"/>
      <c r="G198" s="6"/>
      <c r="H198" s="6"/>
      <c r="I198" s="6"/>
      <c r="J198" s="6"/>
      <c r="K198" s="6"/>
      <c r="L198" s="6"/>
      <c r="M198" s="6"/>
      <c r="N198" s="6"/>
      <c r="O198" s="6"/>
      <c r="P198" s="6"/>
      <c r="Q198" s="6"/>
      <c r="R198" s="6"/>
      <c r="S198" s="6"/>
      <c r="T198" s="6"/>
      <c r="U198" s="6"/>
      <c r="V198" s="6"/>
      <c r="W198" s="6"/>
      <c r="X198" s="6"/>
      <c r="Y198" s="6"/>
      <c r="Z198" s="6"/>
    </row>
    <row r="199">
      <c r="A199" s="17" t="s">
        <v>487</v>
      </c>
      <c r="B199" s="20">
        <v>1.0</v>
      </c>
      <c r="C199" s="21" t="s">
        <v>185</v>
      </c>
      <c r="D199" s="27" t="s">
        <v>597</v>
      </c>
      <c r="E199" s="6"/>
      <c r="F199" s="6"/>
      <c r="G199" s="6"/>
      <c r="H199" s="6"/>
      <c r="I199" s="6"/>
      <c r="J199" s="6"/>
      <c r="K199" s="6"/>
      <c r="L199" s="6"/>
      <c r="M199" s="6"/>
      <c r="N199" s="6"/>
      <c r="O199" s="6"/>
      <c r="P199" s="6"/>
      <c r="Q199" s="6"/>
      <c r="R199" s="6"/>
      <c r="S199" s="6"/>
      <c r="T199" s="6"/>
      <c r="U199" s="6"/>
      <c r="V199" s="6"/>
      <c r="W199" s="6"/>
      <c r="X199" s="6"/>
      <c r="Y199" s="6"/>
      <c r="Z199" s="6"/>
    </row>
    <row r="200">
      <c r="A200" s="17" t="s">
        <v>599</v>
      </c>
      <c r="B200" s="20">
        <v>2.0</v>
      </c>
      <c r="C200" s="20" t="s">
        <v>27</v>
      </c>
      <c r="D200" s="27" t="s">
        <v>601</v>
      </c>
      <c r="E200" s="6"/>
      <c r="F200" s="6"/>
      <c r="G200" s="6"/>
      <c r="H200" s="6"/>
      <c r="I200" s="6"/>
      <c r="J200" s="6"/>
      <c r="K200" s="6"/>
      <c r="L200" s="6"/>
      <c r="M200" s="6"/>
      <c r="N200" s="6"/>
      <c r="O200" s="6"/>
      <c r="P200" s="6"/>
      <c r="Q200" s="6"/>
      <c r="R200" s="6"/>
      <c r="S200" s="6"/>
      <c r="T200" s="6"/>
      <c r="U200" s="6"/>
      <c r="V200" s="6"/>
      <c r="W200" s="6"/>
      <c r="X200" s="6"/>
      <c r="Y200" s="6"/>
      <c r="Z200" s="6"/>
    </row>
    <row r="201">
      <c r="A201" s="17" t="s">
        <v>602</v>
      </c>
      <c r="B201" s="20">
        <v>1.0</v>
      </c>
      <c r="C201" s="20" t="s">
        <v>60</v>
      </c>
      <c r="D201" s="27" t="s">
        <v>603</v>
      </c>
      <c r="E201" s="6"/>
      <c r="F201" s="6"/>
      <c r="G201" s="6"/>
      <c r="H201" s="6"/>
      <c r="I201" s="6"/>
      <c r="J201" s="6"/>
      <c r="K201" s="6"/>
      <c r="L201" s="6"/>
      <c r="M201" s="6"/>
      <c r="N201" s="6"/>
      <c r="O201" s="6"/>
      <c r="P201" s="6"/>
      <c r="Q201" s="6"/>
      <c r="R201" s="6"/>
      <c r="S201" s="6"/>
      <c r="T201" s="6"/>
      <c r="U201" s="6"/>
      <c r="V201" s="6"/>
      <c r="W201" s="6"/>
      <c r="X201" s="6"/>
      <c r="Y201" s="6"/>
      <c r="Z201" s="6"/>
    </row>
    <row r="202">
      <c r="A202" s="17" t="s">
        <v>604</v>
      </c>
      <c r="B202" s="20">
        <v>1.0</v>
      </c>
      <c r="C202" s="20" t="s">
        <v>60</v>
      </c>
      <c r="D202" s="21" t="s">
        <v>605</v>
      </c>
      <c r="E202" s="6"/>
      <c r="F202" s="6"/>
      <c r="G202" s="6"/>
      <c r="H202" s="6"/>
      <c r="I202" s="6"/>
      <c r="J202" s="6"/>
      <c r="K202" s="6"/>
      <c r="L202" s="6"/>
      <c r="M202" s="6"/>
      <c r="N202" s="6"/>
      <c r="O202" s="6"/>
      <c r="P202" s="6"/>
      <c r="Q202" s="6"/>
      <c r="R202" s="6"/>
      <c r="S202" s="6"/>
      <c r="T202" s="6"/>
      <c r="U202" s="6"/>
      <c r="V202" s="6"/>
      <c r="W202" s="6"/>
      <c r="X202" s="6"/>
      <c r="Y202" s="6"/>
      <c r="Z202" s="6"/>
    </row>
    <row r="203">
      <c r="A203" s="17" t="s">
        <v>607</v>
      </c>
      <c r="B203" s="20">
        <v>9.0</v>
      </c>
      <c r="C203" s="20" t="s">
        <v>27</v>
      </c>
      <c r="D203" s="21" t="s">
        <v>610</v>
      </c>
      <c r="E203" s="6"/>
      <c r="F203" s="6"/>
      <c r="G203" s="6"/>
      <c r="H203" s="6"/>
      <c r="I203" s="6"/>
      <c r="J203" s="6"/>
      <c r="K203" s="6"/>
      <c r="L203" s="6"/>
      <c r="M203" s="6"/>
      <c r="N203" s="6"/>
      <c r="O203" s="6"/>
      <c r="P203" s="6"/>
      <c r="Q203" s="6"/>
      <c r="R203" s="6"/>
      <c r="S203" s="6"/>
      <c r="T203" s="6"/>
      <c r="U203" s="6"/>
      <c r="V203" s="6"/>
      <c r="W203" s="6"/>
      <c r="X203" s="6"/>
      <c r="Y203" s="6"/>
      <c r="Z203" s="6"/>
    </row>
    <row r="204">
      <c r="A204" s="55" t="s">
        <v>612</v>
      </c>
      <c r="B204" s="29">
        <v>11.0</v>
      </c>
      <c r="C204" s="53" t="s">
        <v>437</v>
      </c>
      <c r="D204" s="31"/>
      <c r="E204" s="6"/>
      <c r="F204" s="6"/>
      <c r="G204" s="6"/>
      <c r="H204" s="6"/>
      <c r="I204" s="6"/>
      <c r="J204" s="6"/>
      <c r="K204" s="6"/>
      <c r="L204" s="6"/>
      <c r="M204" s="6"/>
      <c r="N204" s="6"/>
      <c r="O204" s="6"/>
      <c r="P204" s="6"/>
      <c r="Q204" s="6"/>
      <c r="R204" s="6"/>
      <c r="S204" s="6"/>
      <c r="T204" s="6"/>
      <c r="U204" s="6"/>
      <c r="V204" s="6"/>
      <c r="W204" s="6"/>
      <c r="X204" s="6"/>
      <c r="Y204" s="6"/>
      <c r="Z204" s="6"/>
    </row>
    <row r="205">
      <c r="A205" s="44" t="s">
        <v>615</v>
      </c>
      <c r="B205" s="29">
        <v>8.0</v>
      </c>
      <c r="C205" s="48" t="s">
        <v>27</v>
      </c>
      <c r="D205" s="31"/>
      <c r="E205" s="6"/>
      <c r="F205" s="6"/>
      <c r="G205" s="6"/>
      <c r="H205" s="6"/>
      <c r="I205" s="6"/>
      <c r="J205" s="6"/>
      <c r="K205" s="6"/>
      <c r="L205" s="6"/>
      <c r="M205" s="6"/>
      <c r="N205" s="6"/>
      <c r="O205" s="6"/>
      <c r="P205" s="6"/>
      <c r="Q205" s="6"/>
      <c r="R205" s="6"/>
      <c r="S205" s="6"/>
      <c r="T205" s="6"/>
      <c r="U205" s="6"/>
      <c r="V205" s="6"/>
      <c r="W205" s="6"/>
      <c r="X205" s="6"/>
      <c r="Y205" s="6"/>
      <c r="Z205" s="6"/>
    </row>
    <row r="206">
      <c r="A206" s="17" t="s">
        <v>616</v>
      </c>
      <c r="B206" s="20">
        <v>8.0</v>
      </c>
      <c r="C206" s="20" t="s">
        <v>60</v>
      </c>
      <c r="D206" s="27" t="s">
        <v>618</v>
      </c>
      <c r="E206" s="6"/>
      <c r="F206" s="6"/>
      <c r="G206" s="6"/>
      <c r="H206" s="6"/>
      <c r="I206" s="6"/>
      <c r="J206" s="6"/>
      <c r="K206" s="6"/>
      <c r="L206" s="6"/>
      <c r="M206" s="6"/>
      <c r="N206" s="6"/>
      <c r="O206" s="6"/>
      <c r="P206" s="6"/>
      <c r="Q206" s="6"/>
      <c r="R206" s="6"/>
      <c r="S206" s="6"/>
      <c r="T206" s="6"/>
      <c r="U206" s="6"/>
      <c r="V206" s="6"/>
      <c r="W206" s="6"/>
      <c r="X206" s="6"/>
      <c r="Y206" s="6"/>
      <c r="Z206" s="6"/>
    </row>
    <row r="207">
      <c r="A207" s="17" t="s">
        <v>619</v>
      </c>
      <c r="B207" s="20">
        <v>2.0</v>
      </c>
      <c r="C207" s="20" t="s">
        <v>27</v>
      </c>
      <c r="D207" s="20" t="s">
        <v>622</v>
      </c>
      <c r="E207" s="6"/>
      <c r="F207" s="6"/>
      <c r="G207" s="6"/>
      <c r="H207" s="6"/>
      <c r="I207" s="6"/>
      <c r="J207" s="6"/>
      <c r="K207" s="6"/>
      <c r="L207" s="6"/>
      <c r="M207" s="6"/>
      <c r="N207" s="6"/>
      <c r="O207" s="6"/>
      <c r="P207" s="6"/>
      <c r="Q207" s="6"/>
      <c r="R207" s="6"/>
      <c r="S207" s="6"/>
      <c r="T207" s="6"/>
      <c r="U207" s="6"/>
      <c r="V207" s="6"/>
      <c r="W207" s="6"/>
      <c r="X207" s="6"/>
      <c r="Y207" s="6"/>
      <c r="Z207" s="6"/>
    </row>
    <row r="208">
      <c r="A208" s="17" t="s">
        <v>221</v>
      </c>
      <c r="B208" s="20">
        <v>1.0</v>
      </c>
      <c r="C208" s="20" t="s">
        <v>54</v>
      </c>
      <c r="D208" s="20" t="s">
        <v>623</v>
      </c>
      <c r="E208" s="6"/>
      <c r="F208" s="6"/>
      <c r="G208" s="6"/>
      <c r="H208" s="6"/>
      <c r="I208" s="6"/>
      <c r="J208" s="6"/>
      <c r="K208" s="6"/>
      <c r="L208" s="6"/>
      <c r="M208" s="6"/>
      <c r="N208" s="6"/>
      <c r="O208" s="6"/>
      <c r="P208" s="6"/>
      <c r="Q208" s="6"/>
      <c r="R208" s="6"/>
      <c r="S208" s="6"/>
      <c r="T208" s="6"/>
      <c r="U208" s="6"/>
      <c r="V208" s="6"/>
      <c r="W208" s="6"/>
      <c r="X208" s="6"/>
      <c r="Y208" s="6"/>
      <c r="Z208" s="6"/>
    </row>
    <row r="209">
      <c r="A209" s="17" t="s">
        <v>624</v>
      </c>
      <c r="B209" s="20">
        <v>10.0</v>
      </c>
      <c r="C209" s="20" t="s">
        <v>27</v>
      </c>
      <c r="D209" s="27" t="s">
        <v>625</v>
      </c>
      <c r="E209" s="6"/>
      <c r="F209" s="6"/>
      <c r="G209" s="6"/>
      <c r="H209" s="6"/>
      <c r="I209" s="6"/>
      <c r="J209" s="6"/>
      <c r="K209" s="6"/>
      <c r="L209" s="6"/>
      <c r="M209" s="6"/>
      <c r="N209" s="6"/>
      <c r="O209" s="6"/>
      <c r="P209" s="6"/>
      <c r="Q209" s="6"/>
      <c r="R209" s="6"/>
      <c r="S209" s="6"/>
      <c r="T209" s="6"/>
      <c r="U209" s="6"/>
      <c r="V209" s="6"/>
      <c r="W209" s="6"/>
      <c r="X209" s="6"/>
      <c r="Y209" s="6"/>
      <c r="Z209" s="6"/>
    </row>
    <row r="210">
      <c r="A210" s="17" t="s">
        <v>626</v>
      </c>
      <c r="B210" s="20">
        <v>4.0</v>
      </c>
      <c r="C210" s="21" t="s">
        <v>216</v>
      </c>
      <c r="D210" s="27" t="s">
        <v>628</v>
      </c>
      <c r="E210" s="6"/>
      <c r="F210" s="6"/>
      <c r="G210" s="6"/>
      <c r="H210" s="6"/>
      <c r="I210" s="6"/>
      <c r="J210" s="6"/>
      <c r="K210" s="6"/>
      <c r="L210" s="6"/>
      <c r="M210" s="6"/>
      <c r="N210" s="6"/>
      <c r="O210" s="6"/>
      <c r="P210" s="6"/>
      <c r="Q210" s="6"/>
      <c r="R210" s="6"/>
      <c r="S210" s="6"/>
      <c r="T210" s="6"/>
      <c r="U210" s="6"/>
      <c r="V210" s="6"/>
      <c r="W210" s="6"/>
      <c r="X210" s="6"/>
      <c r="Y210" s="6"/>
      <c r="Z210" s="6"/>
    </row>
    <row r="211">
      <c r="A211" s="17" t="s">
        <v>629</v>
      </c>
      <c r="B211" s="20">
        <v>9.0</v>
      </c>
      <c r="C211" s="20" t="s">
        <v>27</v>
      </c>
      <c r="D211" s="27" t="s">
        <v>630</v>
      </c>
      <c r="E211" s="6"/>
      <c r="F211" s="6"/>
      <c r="G211" s="6"/>
      <c r="H211" s="6"/>
      <c r="I211" s="6"/>
      <c r="J211" s="6"/>
      <c r="K211" s="6"/>
      <c r="L211" s="6"/>
      <c r="M211" s="6"/>
      <c r="N211" s="6"/>
      <c r="O211" s="6"/>
      <c r="P211" s="6"/>
      <c r="Q211" s="6"/>
      <c r="R211" s="6"/>
      <c r="S211" s="6"/>
      <c r="T211" s="6"/>
      <c r="U211" s="6"/>
      <c r="V211" s="6"/>
      <c r="W211" s="6"/>
      <c r="X211" s="6"/>
      <c r="Y211" s="6"/>
      <c r="Z211" s="6"/>
    </row>
    <row r="212">
      <c r="A212" s="17" t="s">
        <v>587</v>
      </c>
      <c r="B212" s="20">
        <v>10.0</v>
      </c>
      <c r="C212" s="20" t="s">
        <v>27</v>
      </c>
      <c r="D212" s="21" t="s">
        <v>631</v>
      </c>
      <c r="E212" s="6"/>
      <c r="F212" s="6"/>
      <c r="G212" s="6"/>
      <c r="H212" s="6"/>
      <c r="I212" s="6"/>
      <c r="J212" s="6"/>
      <c r="K212" s="6"/>
      <c r="L212" s="6"/>
      <c r="M212" s="6"/>
      <c r="N212" s="6"/>
      <c r="O212" s="6"/>
      <c r="P212" s="6"/>
      <c r="Q212" s="6"/>
      <c r="R212" s="6"/>
      <c r="S212" s="6"/>
      <c r="T212" s="6"/>
      <c r="U212" s="6"/>
      <c r="V212" s="6"/>
      <c r="W212" s="6"/>
      <c r="X212" s="6"/>
      <c r="Y212" s="6"/>
      <c r="Z212" s="6"/>
    </row>
    <row r="213">
      <c r="A213" s="17" t="s">
        <v>555</v>
      </c>
      <c r="B213" s="20">
        <v>3.0</v>
      </c>
      <c r="C213" s="20" t="s">
        <v>54</v>
      </c>
      <c r="D213" s="20" t="s">
        <v>632</v>
      </c>
      <c r="E213" s="6"/>
      <c r="F213" s="6"/>
      <c r="G213" s="6"/>
      <c r="H213" s="6"/>
      <c r="I213" s="6"/>
      <c r="J213" s="6"/>
      <c r="K213" s="6"/>
      <c r="L213" s="6"/>
      <c r="M213" s="6"/>
      <c r="N213" s="6"/>
      <c r="O213" s="6"/>
      <c r="P213" s="6"/>
      <c r="Q213" s="6"/>
      <c r="R213" s="6"/>
      <c r="S213" s="6"/>
      <c r="T213" s="6"/>
      <c r="U213" s="6"/>
      <c r="V213" s="6"/>
      <c r="W213" s="6"/>
      <c r="X213" s="6"/>
      <c r="Y213" s="6"/>
      <c r="Z213" s="6"/>
    </row>
    <row r="214">
      <c r="A214" s="17" t="s">
        <v>634</v>
      </c>
      <c r="B214" s="20">
        <v>9.0</v>
      </c>
      <c r="C214" s="20" t="s">
        <v>60</v>
      </c>
      <c r="D214" s="21" t="s">
        <v>635</v>
      </c>
      <c r="E214" s="6"/>
      <c r="F214" s="6"/>
      <c r="G214" s="6"/>
      <c r="H214" s="6"/>
      <c r="I214" s="6"/>
      <c r="J214" s="6"/>
      <c r="K214" s="6"/>
      <c r="L214" s="6"/>
      <c r="M214" s="6"/>
      <c r="N214" s="6"/>
      <c r="O214" s="6"/>
      <c r="P214" s="6"/>
      <c r="Q214" s="6"/>
      <c r="R214" s="6"/>
      <c r="S214" s="6"/>
      <c r="T214" s="6"/>
      <c r="U214" s="6"/>
      <c r="V214" s="6"/>
      <c r="W214" s="6"/>
      <c r="X214" s="6"/>
      <c r="Y214" s="6"/>
      <c r="Z214" s="6"/>
    </row>
    <row r="215">
      <c r="A215" s="17" t="s">
        <v>636</v>
      </c>
      <c r="B215" s="20">
        <v>5.0</v>
      </c>
      <c r="C215" s="20" t="s">
        <v>27</v>
      </c>
      <c r="D215" s="27" t="s">
        <v>637</v>
      </c>
      <c r="E215" s="6"/>
      <c r="F215" s="6"/>
      <c r="G215" s="6"/>
      <c r="H215" s="6"/>
      <c r="I215" s="6"/>
      <c r="J215" s="6"/>
      <c r="K215" s="6"/>
      <c r="L215" s="6"/>
      <c r="M215" s="6"/>
      <c r="N215" s="6"/>
      <c r="O215" s="6"/>
      <c r="P215" s="6"/>
      <c r="Q215" s="6"/>
      <c r="R215" s="6"/>
      <c r="S215" s="6"/>
      <c r="T215" s="6"/>
      <c r="U215" s="6"/>
      <c r="V215" s="6"/>
      <c r="W215" s="6"/>
      <c r="X215" s="6"/>
      <c r="Y215" s="6"/>
      <c r="Z215" s="6"/>
    </row>
    <row r="216">
      <c r="A216" s="17" t="s">
        <v>338</v>
      </c>
      <c r="B216" s="20">
        <v>1.0</v>
      </c>
      <c r="C216" s="20" t="s">
        <v>54</v>
      </c>
      <c r="D216" s="20" t="s">
        <v>639</v>
      </c>
      <c r="E216" s="6"/>
      <c r="F216" s="6"/>
      <c r="G216" s="6"/>
      <c r="H216" s="6"/>
      <c r="I216" s="6"/>
      <c r="J216" s="6"/>
      <c r="K216" s="6"/>
      <c r="L216" s="6"/>
      <c r="M216" s="6"/>
      <c r="N216" s="6"/>
      <c r="O216" s="6"/>
      <c r="P216" s="6"/>
      <c r="Q216" s="6"/>
      <c r="R216" s="6"/>
      <c r="S216" s="6"/>
      <c r="T216" s="6"/>
      <c r="U216" s="6"/>
      <c r="V216" s="6"/>
      <c r="W216" s="6"/>
      <c r="X216" s="6"/>
      <c r="Y216" s="6"/>
      <c r="Z216" s="6"/>
    </row>
    <row r="217">
      <c r="A217" s="17" t="s">
        <v>640</v>
      </c>
      <c r="B217" s="20">
        <v>3.0</v>
      </c>
      <c r="C217" s="20" t="s">
        <v>27</v>
      </c>
      <c r="D217" s="20" t="s">
        <v>421</v>
      </c>
      <c r="E217" s="6"/>
      <c r="F217" s="6"/>
      <c r="G217" s="6"/>
      <c r="H217" s="6"/>
      <c r="I217" s="6"/>
      <c r="J217" s="6"/>
      <c r="K217" s="6"/>
      <c r="L217" s="6"/>
      <c r="M217" s="6"/>
      <c r="N217" s="6"/>
      <c r="O217" s="6"/>
      <c r="P217" s="6"/>
      <c r="Q217" s="6"/>
      <c r="R217" s="6"/>
      <c r="S217" s="6"/>
      <c r="T217" s="6"/>
      <c r="U217" s="6"/>
      <c r="V217" s="6"/>
      <c r="W217" s="6"/>
      <c r="X217" s="6"/>
      <c r="Y217" s="6"/>
      <c r="Z217" s="6"/>
    </row>
    <row r="218">
      <c r="A218" s="17" t="s">
        <v>641</v>
      </c>
      <c r="B218" s="20">
        <v>5.0</v>
      </c>
      <c r="C218" s="20" t="s">
        <v>27</v>
      </c>
      <c r="D218" s="27" t="s">
        <v>642</v>
      </c>
      <c r="E218" s="6"/>
      <c r="F218" s="6"/>
      <c r="G218" s="6"/>
      <c r="H218" s="6"/>
      <c r="I218" s="6"/>
      <c r="J218" s="6"/>
      <c r="K218" s="6"/>
      <c r="L218" s="6"/>
      <c r="M218" s="6"/>
      <c r="N218" s="6"/>
      <c r="O218" s="6"/>
      <c r="P218" s="6"/>
      <c r="Q218" s="6"/>
      <c r="R218" s="6"/>
      <c r="S218" s="6"/>
      <c r="T218" s="6"/>
      <c r="U218" s="6"/>
      <c r="V218" s="6"/>
      <c r="W218" s="6"/>
      <c r="X218" s="6"/>
      <c r="Y218" s="6"/>
      <c r="Z218" s="6"/>
    </row>
    <row r="219">
      <c r="A219" s="17" t="s">
        <v>644</v>
      </c>
      <c r="B219" s="20">
        <v>3.0</v>
      </c>
      <c r="C219" s="20" t="s">
        <v>27</v>
      </c>
      <c r="D219" s="20" t="s">
        <v>645</v>
      </c>
      <c r="E219" s="6"/>
      <c r="F219" s="6"/>
      <c r="G219" s="6"/>
      <c r="H219" s="6"/>
      <c r="I219" s="6"/>
      <c r="J219" s="6"/>
      <c r="K219" s="6"/>
      <c r="L219" s="6"/>
      <c r="M219" s="6"/>
      <c r="N219" s="6"/>
      <c r="O219" s="6"/>
      <c r="P219" s="6"/>
      <c r="Q219" s="6"/>
      <c r="R219" s="6"/>
      <c r="S219" s="6"/>
      <c r="T219" s="6"/>
      <c r="U219" s="6"/>
      <c r="V219" s="6"/>
      <c r="W219" s="6"/>
      <c r="X219" s="6"/>
      <c r="Y219" s="6"/>
      <c r="Z219" s="6"/>
    </row>
    <row r="220">
      <c r="A220" s="17" t="s">
        <v>646</v>
      </c>
      <c r="B220" s="20">
        <v>5.0</v>
      </c>
      <c r="C220" s="20" t="s">
        <v>27</v>
      </c>
      <c r="D220" s="21" t="s">
        <v>114</v>
      </c>
      <c r="E220" s="6"/>
      <c r="F220" s="6"/>
      <c r="G220" s="6"/>
      <c r="H220" s="6"/>
      <c r="I220" s="6"/>
      <c r="J220" s="6"/>
      <c r="K220" s="6"/>
      <c r="L220" s="6"/>
      <c r="M220" s="6"/>
      <c r="N220" s="6"/>
      <c r="O220" s="6"/>
      <c r="P220" s="6"/>
      <c r="Q220" s="6"/>
      <c r="R220" s="6"/>
      <c r="S220" s="6"/>
      <c r="T220" s="6"/>
      <c r="U220" s="6"/>
      <c r="V220" s="6"/>
      <c r="W220" s="6"/>
      <c r="X220" s="6"/>
      <c r="Y220" s="6"/>
      <c r="Z220" s="6"/>
    </row>
    <row r="221">
      <c r="A221" s="44" t="s">
        <v>328</v>
      </c>
      <c r="B221" s="29">
        <v>11.0</v>
      </c>
      <c r="C221" s="47" t="s">
        <v>648</v>
      </c>
      <c r="D221" s="31"/>
      <c r="E221" s="6"/>
      <c r="F221" s="6"/>
      <c r="G221" s="6"/>
      <c r="H221" s="6"/>
      <c r="I221" s="6"/>
      <c r="J221" s="6"/>
      <c r="K221" s="6"/>
      <c r="L221" s="6"/>
      <c r="M221" s="6"/>
      <c r="N221" s="6"/>
      <c r="O221" s="6"/>
      <c r="P221" s="6"/>
      <c r="Q221" s="6"/>
      <c r="R221" s="6"/>
      <c r="S221" s="6"/>
      <c r="T221" s="6"/>
      <c r="U221" s="6"/>
      <c r="V221" s="6"/>
      <c r="W221" s="6"/>
      <c r="X221" s="6"/>
      <c r="Y221" s="6"/>
      <c r="Z221" s="6"/>
    </row>
    <row r="222">
      <c r="A222" s="17" t="s">
        <v>490</v>
      </c>
      <c r="B222" s="20">
        <v>10.0</v>
      </c>
      <c r="C222" s="20" t="s">
        <v>140</v>
      </c>
      <c r="D222" s="27" t="s">
        <v>649</v>
      </c>
      <c r="E222" s="6"/>
      <c r="F222" s="6"/>
      <c r="G222" s="6"/>
      <c r="H222" s="6"/>
      <c r="I222" s="6"/>
      <c r="J222" s="6"/>
      <c r="K222" s="6"/>
      <c r="L222" s="6"/>
      <c r="M222" s="6"/>
      <c r="N222" s="6"/>
      <c r="O222" s="6"/>
      <c r="P222" s="6"/>
      <c r="Q222" s="6"/>
      <c r="R222" s="6"/>
      <c r="S222" s="6"/>
      <c r="T222" s="6"/>
      <c r="U222" s="6"/>
      <c r="V222" s="6"/>
      <c r="W222" s="6"/>
      <c r="X222" s="6"/>
      <c r="Y222" s="6"/>
      <c r="Z222" s="6"/>
    </row>
    <row r="223">
      <c r="A223" s="17" t="s">
        <v>650</v>
      </c>
      <c r="B223" s="20">
        <v>8.0</v>
      </c>
      <c r="C223" s="20" t="s">
        <v>60</v>
      </c>
      <c r="D223" s="21" t="s">
        <v>651</v>
      </c>
      <c r="E223" s="6"/>
      <c r="F223" s="6"/>
      <c r="G223" s="6"/>
      <c r="H223" s="6"/>
      <c r="I223" s="6"/>
      <c r="J223" s="6"/>
      <c r="K223" s="6"/>
      <c r="L223" s="6"/>
      <c r="M223" s="6"/>
      <c r="N223" s="6"/>
      <c r="O223" s="6"/>
      <c r="P223" s="6"/>
      <c r="Q223" s="6"/>
      <c r="R223" s="6"/>
      <c r="S223" s="6"/>
      <c r="T223" s="6"/>
      <c r="U223" s="6"/>
      <c r="V223" s="6"/>
      <c r="W223" s="6"/>
      <c r="X223" s="6"/>
      <c r="Y223" s="6"/>
      <c r="Z223" s="6"/>
    </row>
    <row r="224">
      <c r="A224" s="17" t="s">
        <v>653</v>
      </c>
      <c r="B224" s="20">
        <v>6.0</v>
      </c>
      <c r="C224" s="20" t="s">
        <v>140</v>
      </c>
      <c r="D224" s="21" t="s">
        <v>654</v>
      </c>
      <c r="E224" s="6"/>
      <c r="F224" s="6"/>
      <c r="G224" s="6"/>
      <c r="H224" s="6"/>
      <c r="I224" s="6"/>
      <c r="J224" s="6"/>
      <c r="K224" s="6"/>
      <c r="L224" s="6"/>
      <c r="M224" s="6"/>
      <c r="N224" s="6"/>
      <c r="O224" s="6"/>
      <c r="P224" s="6"/>
      <c r="Q224" s="6"/>
      <c r="R224" s="6"/>
      <c r="S224" s="6"/>
      <c r="T224" s="6"/>
      <c r="U224" s="6"/>
      <c r="V224" s="6"/>
      <c r="W224" s="6"/>
      <c r="X224" s="6"/>
      <c r="Y224" s="6"/>
      <c r="Z224" s="6"/>
    </row>
    <row r="225">
      <c r="A225" s="44" t="s">
        <v>652</v>
      </c>
      <c r="B225" s="29">
        <v>11.0</v>
      </c>
      <c r="C225" s="47" t="s">
        <v>656</v>
      </c>
      <c r="D225" s="31"/>
      <c r="E225" s="6"/>
      <c r="F225" s="6"/>
      <c r="G225" s="6"/>
      <c r="H225" s="6"/>
      <c r="I225" s="6"/>
      <c r="J225" s="6"/>
      <c r="K225" s="6"/>
      <c r="L225" s="6"/>
      <c r="M225" s="6"/>
      <c r="N225" s="6"/>
      <c r="O225" s="6"/>
      <c r="P225" s="6"/>
      <c r="Q225" s="6"/>
      <c r="R225" s="6"/>
      <c r="S225" s="6"/>
      <c r="T225" s="6"/>
      <c r="U225" s="6"/>
      <c r="V225" s="6"/>
      <c r="W225" s="6"/>
      <c r="X225" s="6"/>
      <c r="Y225" s="6"/>
      <c r="Z225" s="6"/>
    </row>
    <row r="226">
      <c r="A226" s="17" t="s">
        <v>657</v>
      </c>
      <c r="B226" s="20">
        <v>3.0</v>
      </c>
      <c r="C226" s="20" t="s">
        <v>27</v>
      </c>
      <c r="D226" s="20" t="s">
        <v>658</v>
      </c>
      <c r="E226" s="6"/>
      <c r="F226" s="6"/>
      <c r="G226" s="6"/>
      <c r="H226" s="6"/>
      <c r="I226" s="6"/>
      <c r="J226" s="6"/>
      <c r="K226" s="6"/>
      <c r="L226" s="6"/>
      <c r="M226" s="6"/>
      <c r="N226" s="6"/>
      <c r="O226" s="6"/>
      <c r="P226" s="6"/>
      <c r="Q226" s="6"/>
      <c r="R226" s="6"/>
      <c r="S226" s="6"/>
      <c r="T226" s="6"/>
      <c r="U226" s="6"/>
      <c r="V226" s="6"/>
      <c r="W226" s="6"/>
      <c r="X226" s="6"/>
      <c r="Y226" s="6"/>
      <c r="Z226" s="6"/>
    </row>
    <row r="227">
      <c r="A227" s="17" t="s">
        <v>659</v>
      </c>
      <c r="B227" s="20">
        <v>3.0</v>
      </c>
      <c r="C227" s="20" t="s">
        <v>27</v>
      </c>
      <c r="D227" s="27" t="s">
        <v>660</v>
      </c>
      <c r="E227" s="6"/>
      <c r="F227" s="6"/>
      <c r="G227" s="6"/>
      <c r="H227" s="6"/>
      <c r="I227" s="6"/>
      <c r="J227" s="6"/>
      <c r="K227" s="6"/>
      <c r="L227" s="6"/>
      <c r="M227" s="6"/>
      <c r="N227" s="6"/>
      <c r="O227" s="6"/>
      <c r="P227" s="6"/>
      <c r="Q227" s="6"/>
      <c r="R227" s="6"/>
      <c r="S227" s="6"/>
      <c r="T227" s="6"/>
      <c r="U227" s="6"/>
      <c r="V227" s="6"/>
      <c r="W227" s="6"/>
      <c r="X227" s="6"/>
      <c r="Y227" s="6"/>
      <c r="Z227" s="6"/>
    </row>
    <row r="228">
      <c r="A228" s="17" t="s">
        <v>662</v>
      </c>
      <c r="B228" s="20">
        <v>3.0</v>
      </c>
      <c r="C228" s="20" t="s">
        <v>27</v>
      </c>
      <c r="D228" s="21" t="s">
        <v>663</v>
      </c>
      <c r="E228" s="6"/>
      <c r="F228" s="6"/>
      <c r="G228" s="6"/>
      <c r="H228" s="6"/>
      <c r="I228" s="6"/>
      <c r="J228" s="6"/>
      <c r="K228" s="6"/>
      <c r="L228" s="6"/>
      <c r="M228" s="6"/>
      <c r="N228" s="6"/>
      <c r="O228" s="6"/>
      <c r="P228" s="6"/>
      <c r="Q228" s="6"/>
      <c r="R228" s="6"/>
      <c r="S228" s="6"/>
      <c r="T228" s="6"/>
      <c r="U228" s="6"/>
      <c r="V228" s="6"/>
      <c r="W228" s="6"/>
      <c r="X228" s="6"/>
      <c r="Y228" s="6"/>
      <c r="Z228" s="6"/>
    </row>
    <row r="229">
      <c r="A229" s="17" t="s">
        <v>664</v>
      </c>
      <c r="B229" s="20">
        <v>4.0</v>
      </c>
      <c r="C229" s="20" t="s">
        <v>27</v>
      </c>
      <c r="D229" s="20" t="s">
        <v>665</v>
      </c>
      <c r="E229" s="6"/>
      <c r="F229" s="6"/>
      <c r="G229" s="6"/>
      <c r="H229" s="6"/>
      <c r="I229" s="6"/>
      <c r="J229" s="6"/>
      <c r="K229" s="6"/>
      <c r="L229" s="6"/>
      <c r="M229" s="6"/>
      <c r="N229" s="6"/>
      <c r="O229" s="6"/>
      <c r="P229" s="6"/>
      <c r="Q229" s="6"/>
      <c r="R229" s="6"/>
      <c r="S229" s="6"/>
      <c r="T229" s="6"/>
      <c r="U229" s="6"/>
      <c r="V229" s="6"/>
      <c r="W229" s="6"/>
      <c r="X229" s="6"/>
      <c r="Y229" s="6"/>
      <c r="Z229" s="6"/>
    </row>
    <row r="230">
      <c r="A230" s="17" t="s">
        <v>465</v>
      </c>
      <c r="B230" s="20">
        <v>2.0</v>
      </c>
      <c r="C230" s="20" t="s">
        <v>54</v>
      </c>
      <c r="D230" s="27" t="s">
        <v>667</v>
      </c>
      <c r="E230" s="6"/>
      <c r="F230" s="6"/>
      <c r="G230" s="6"/>
      <c r="H230" s="6"/>
      <c r="I230" s="6"/>
      <c r="J230" s="6"/>
      <c r="K230" s="6"/>
      <c r="L230" s="6"/>
      <c r="M230" s="6"/>
      <c r="N230" s="6"/>
      <c r="O230" s="6"/>
      <c r="P230" s="6"/>
      <c r="Q230" s="6"/>
      <c r="R230" s="6"/>
      <c r="S230" s="6"/>
      <c r="T230" s="6"/>
      <c r="U230" s="6"/>
      <c r="V230" s="6"/>
      <c r="W230" s="6"/>
      <c r="X230" s="6"/>
      <c r="Y230" s="6"/>
      <c r="Z230" s="6"/>
    </row>
    <row r="231">
      <c r="A231" s="17" t="s">
        <v>668</v>
      </c>
      <c r="B231" s="20">
        <v>9.0</v>
      </c>
      <c r="C231" s="20" t="s">
        <v>27</v>
      </c>
      <c r="D231" s="27" t="s">
        <v>670</v>
      </c>
      <c r="E231" s="6"/>
      <c r="F231" s="6"/>
      <c r="G231" s="6"/>
      <c r="H231" s="6"/>
      <c r="I231" s="6"/>
      <c r="J231" s="6"/>
      <c r="K231" s="6"/>
      <c r="L231" s="6"/>
      <c r="M231" s="6"/>
      <c r="N231" s="6"/>
      <c r="O231" s="6"/>
      <c r="P231" s="6"/>
      <c r="Q231" s="6"/>
      <c r="R231" s="6"/>
      <c r="S231" s="6"/>
      <c r="T231" s="6"/>
      <c r="U231" s="6"/>
      <c r="V231" s="6"/>
      <c r="W231" s="6"/>
      <c r="X231" s="6"/>
      <c r="Y231" s="6"/>
      <c r="Z231" s="6"/>
    </row>
    <row r="232">
      <c r="A232" s="17" t="s">
        <v>671</v>
      </c>
      <c r="B232" s="20">
        <v>6.0</v>
      </c>
      <c r="C232" s="20" t="s">
        <v>27</v>
      </c>
      <c r="D232" s="27" t="s">
        <v>672</v>
      </c>
      <c r="E232" s="6"/>
      <c r="F232" s="6"/>
      <c r="G232" s="6"/>
      <c r="H232" s="6"/>
      <c r="I232" s="6"/>
      <c r="J232" s="6"/>
      <c r="K232" s="6"/>
      <c r="L232" s="6"/>
      <c r="M232" s="6"/>
      <c r="N232" s="6"/>
      <c r="O232" s="6"/>
      <c r="P232" s="6"/>
      <c r="Q232" s="6"/>
      <c r="R232" s="6"/>
      <c r="S232" s="6"/>
      <c r="T232" s="6"/>
      <c r="U232" s="6"/>
      <c r="V232" s="6"/>
      <c r="W232" s="6"/>
      <c r="X232" s="6"/>
      <c r="Y232" s="6"/>
      <c r="Z232" s="6"/>
    </row>
    <row r="233">
      <c r="A233" s="17" t="s">
        <v>479</v>
      </c>
      <c r="B233" s="20">
        <v>1.0</v>
      </c>
      <c r="C233" s="20" t="s">
        <v>54</v>
      </c>
      <c r="D233" s="20" t="s">
        <v>674</v>
      </c>
      <c r="E233" s="6"/>
      <c r="F233" s="6"/>
      <c r="G233" s="6"/>
      <c r="H233" s="6"/>
      <c r="I233" s="6"/>
      <c r="J233" s="6"/>
      <c r="K233" s="6"/>
      <c r="L233" s="6"/>
      <c r="M233" s="6"/>
      <c r="N233" s="6"/>
      <c r="O233" s="6"/>
      <c r="P233" s="6"/>
      <c r="Q233" s="6"/>
      <c r="R233" s="6"/>
      <c r="S233" s="6"/>
      <c r="T233" s="6"/>
      <c r="U233" s="6"/>
      <c r="V233" s="6"/>
      <c r="W233" s="6"/>
      <c r="X233" s="6"/>
      <c r="Y233" s="6"/>
      <c r="Z233" s="6"/>
    </row>
    <row r="234">
      <c r="A234" s="17" t="s">
        <v>675</v>
      </c>
      <c r="B234" s="20">
        <v>8.0</v>
      </c>
      <c r="C234" s="20" t="s">
        <v>60</v>
      </c>
      <c r="D234" s="27" t="s">
        <v>677</v>
      </c>
      <c r="E234" s="6"/>
      <c r="F234" s="6"/>
      <c r="G234" s="6"/>
      <c r="H234" s="6"/>
      <c r="I234" s="6"/>
      <c r="J234" s="6"/>
      <c r="K234" s="6"/>
      <c r="L234" s="6"/>
      <c r="M234" s="6"/>
      <c r="N234" s="6"/>
      <c r="O234" s="6"/>
      <c r="P234" s="6"/>
      <c r="Q234" s="6"/>
      <c r="R234" s="6"/>
      <c r="S234" s="6"/>
      <c r="T234" s="6"/>
      <c r="U234" s="6"/>
      <c r="V234" s="6"/>
      <c r="W234" s="6"/>
      <c r="X234" s="6"/>
      <c r="Y234" s="6"/>
      <c r="Z234" s="6"/>
    </row>
    <row r="235">
      <c r="A235" s="17" t="s">
        <v>138</v>
      </c>
      <c r="B235" s="20">
        <v>1.0</v>
      </c>
      <c r="C235" s="20" t="s">
        <v>27</v>
      </c>
      <c r="D235" s="21" t="s">
        <v>678</v>
      </c>
      <c r="E235" s="6"/>
      <c r="F235" s="6"/>
      <c r="G235" s="6"/>
      <c r="H235" s="6"/>
      <c r="I235" s="6"/>
      <c r="J235" s="6"/>
      <c r="K235" s="6"/>
      <c r="L235" s="6"/>
      <c r="M235" s="6"/>
      <c r="N235" s="6"/>
      <c r="O235" s="6"/>
      <c r="P235" s="6"/>
      <c r="Q235" s="6"/>
      <c r="R235" s="6"/>
      <c r="S235" s="6"/>
      <c r="T235" s="6"/>
      <c r="U235" s="6"/>
      <c r="V235" s="6"/>
      <c r="W235" s="6"/>
      <c r="X235" s="6"/>
      <c r="Y235" s="6"/>
      <c r="Z235" s="6"/>
    </row>
    <row r="236">
      <c r="A236" s="17" t="s">
        <v>600</v>
      </c>
      <c r="B236" s="20">
        <v>1.0</v>
      </c>
      <c r="C236" s="49" t="s">
        <v>253</v>
      </c>
      <c r="D236" s="21" t="s">
        <v>679</v>
      </c>
      <c r="E236" s="6"/>
      <c r="F236" s="6"/>
      <c r="G236" s="6"/>
      <c r="H236" s="6"/>
      <c r="I236" s="6"/>
      <c r="J236" s="6"/>
      <c r="K236" s="6"/>
      <c r="L236" s="6"/>
      <c r="M236" s="6"/>
      <c r="N236" s="6"/>
      <c r="O236" s="6"/>
      <c r="P236" s="6"/>
      <c r="Q236" s="6"/>
      <c r="R236" s="6"/>
      <c r="S236" s="6"/>
      <c r="T236" s="6"/>
      <c r="U236" s="6"/>
      <c r="V236" s="6"/>
      <c r="W236" s="6"/>
      <c r="X236" s="6"/>
      <c r="Y236" s="6"/>
      <c r="Z236" s="6"/>
    </row>
    <row r="237">
      <c r="A237" s="17" t="s">
        <v>274</v>
      </c>
      <c r="B237" s="20">
        <v>1.0</v>
      </c>
      <c r="C237" s="20" t="s">
        <v>54</v>
      </c>
      <c r="D237" s="20" t="s">
        <v>681</v>
      </c>
      <c r="E237" s="6"/>
      <c r="F237" s="6"/>
      <c r="G237" s="6"/>
      <c r="H237" s="6"/>
      <c r="I237" s="6"/>
      <c r="J237" s="6"/>
      <c r="K237" s="6"/>
      <c r="L237" s="6"/>
      <c r="M237" s="6"/>
      <c r="N237" s="6"/>
      <c r="O237" s="6"/>
      <c r="P237" s="6"/>
      <c r="Q237" s="6"/>
      <c r="R237" s="6"/>
      <c r="S237" s="6"/>
      <c r="T237" s="6"/>
      <c r="U237" s="6"/>
      <c r="V237" s="6"/>
      <c r="W237" s="6"/>
      <c r="X237" s="6"/>
      <c r="Y237" s="6"/>
      <c r="Z237" s="6"/>
    </row>
    <row r="238">
      <c r="A238" s="17" t="s">
        <v>614</v>
      </c>
      <c r="B238" s="20">
        <v>3.0</v>
      </c>
      <c r="C238" s="20" t="s">
        <v>54</v>
      </c>
      <c r="D238" s="20" t="s">
        <v>682</v>
      </c>
      <c r="E238" s="6"/>
      <c r="F238" s="6"/>
      <c r="G238" s="6"/>
      <c r="H238" s="6"/>
      <c r="I238" s="6"/>
      <c r="J238" s="6"/>
      <c r="K238" s="6"/>
      <c r="L238" s="6"/>
      <c r="M238" s="6"/>
      <c r="N238" s="6"/>
      <c r="O238" s="6"/>
      <c r="P238" s="6"/>
      <c r="Q238" s="6"/>
      <c r="R238" s="6"/>
      <c r="S238" s="6"/>
      <c r="T238" s="6"/>
      <c r="U238" s="6"/>
      <c r="V238" s="6"/>
      <c r="W238" s="6"/>
      <c r="X238" s="6"/>
      <c r="Y238" s="6"/>
      <c r="Z238" s="6"/>
    </row>
    <row r="239">
      <c r="A239" s="17" t="s">
        <v>683</v>
      </c>
      <c r="B239" s="20">
        <v>2.0</v>
      </c>
      <c r="C239" s="20" t="s">
        <v>27</v>
      </c>
      <c r="D239" s="20" t="s">
        <v>684</v>
      </c>
      <c r="E239" s="6"/>
      <c r="F239" s="6"/>
      <c r="G239" s="6"/>
      <c r="H239" s="6"/>
      <c r="I239" s="6"/>
      <c r="J239" s="6"/>
      <c r="K239" s="6"/>
      <c r="L239" s="6"/>
      <c r="M239" s="6"/>
      <c r="N239" s="6"/>
      <c r="O239" s="6"/>
      <c r="P239" s="6"/>
      <c r="Q239" s="6"/>
      <c r="R239" s="6"/>
      <c r="S239" s="6"/>
      <c r="T239" s="6"/>
      <c r="U239" s="6"/>
      <c r="V239" s="6"/>
      <c r="W239" s="6"/>
      <c r="X239" s="6"/>
      <c r="Y239" s="6"/>
      <c r="Z239" s="6"/>
    </row>
    <row r="240">
      <c r="A240" s="52" t="s">
        <v>499</v>
      </c>
      <c r="B240" s="29">
        <v>10.0</v>
      </c>
      <c r="C240" s="47" t="s">
        <v>685</v>
      </c>
      <c r="D240" s="31"/>
      <c r="E240" s="6"/>
      <c r="F240" s="6"/>
      <c r="G240" s="6"/>
      <c r="H240" s="6"/>
      <c r="I240" s="6"/>
      <c r="J240" s="6"/>
      <c r="K240" s="6"/>
      <c r="L240" s="6"/>
      <c r="M240" s="6"/>
      <c r="N240" s="6"/>
      <c r="O240" s="6"/>
      <c r="P240" s="6"/>
      <c r="Q240" s="6"/>
      <c r="R240" s="6"/>
      <c r="S240" s="6"/>
      <c r="T240" s="6"/>
      <c r="U240" s="6"/>
      <c r="V240" s="6"/>
      <c r="W240" s="6"/>
      <c r="X240" s="6"/>
      <c r="Y240" s="6"/>
      <c r="Z240" s="6"/>
    </row>
    <row r="241">
      <c r="A241" s="52" t="s">
        <v>686</v>
      </c>
      <c r="B241" s="29">
        <v>10.0</v>
      </c>
      <c r="C241" s="31"/>
      <c r="D241" s="31"/>
      <c r="E241" s="6"/>
      <c r="F241" s="6"/>
      <c r="G241" s="6"/>
      <c r="H241" s="6"/>
      <c r="I241" s="6"/>
      <c r="J241" s="6"/>
      <c r="K241" s="6"/>
      <c r="L241" s="6"/>
      <c r="M241" s="6"/>
      <c r="N241" s="6"/>
      <c r="O241" s="6"/>
      <c r="P241" s="6"/>
      <c r="Q241" s="6"/>
      <c r="R241" s="6"/>
      <c r="S241" s="6"/>
      <c r="T241" s="6"/>
      <c r="U241" s="6"/>
      <c r="V241" s="6"/>
      <c r="W241" s="6"/>
      <c r="X241" s="6"/>
      <c r="Y241" s="6"/>
      <c r="Z241" s="6"/>
    </row>
    <row r="242">
      <c r="A242" s="52" t="s">
        <v>688</v>
      </c>
      <c r="B242" s="29">
        <v>10.0</v>
      </c>
      <c r="C242" s="31"/>
      <c r="D242" s="31"/>
      <c r="E242" s="6"/>
      <c r="F242" s="6"/>
      <c r="G242" s="6"/>
      <c r="H242" s="6"/>
      <c r="I242" s="6"/>
      <c r="J242" s="6"/>
      <c r="K242" s="6"/>
      <c r="L242" s="6"/>
      <c r="M242" s="6"/>
      <c r="N242" s="6"/>
      <c r="O242" s="6"/>
      <c r="P242" s="6"/>
      <c r="Q242" s="6"/>
      <c r="R242" s="6"/>
      <c r="S242" s="6"/>
      <c r="T242" s="6"/>
      <c r="U242" s="6"/>
      <c r="V242" s="6"/>
      <c r="W242" s="6"/>
      <c r="X242" s="6"/>
      <c r="Y242" s="6"/>
      <c r="Z242" s="6"/>
    </row>
    <row r="243">
      <c r="A243" s="52" t="s">
        <v>613</v>
      </c>
      <c r="B243" s="29">
        <v>10.0</v>
      </c>
      <c r="C243" s="31"/>
      <c r="D243" s="31"/>
      <c r="E243" s="6"/>
      <c r="F243" s="6"/>
      <c r="G243" s="6"/>
      <c r="H243" s="6"/>
      <c r="I243" s="6"/>
      <c r="J243" s="6"/>
      <c r="K243" s="6"/>
      <c r="L243" s="6"/>
      <c r="M243" s="6"/>
      <c r="N243" s="6"/>
      <c r="O243" s="6"/>
      <c r="P243" s="6"/>
      <c r="Q243" s="6"/>
      <c r="R243" s="6"/>
      <c r="S243" s="6"/>
      <c r="T243" s="6"/>
      <c r="U243" s="6"/>
      <c r="V243" s="6"/>
      <c r="W243" s="6"/>
      <c r="X243" s="6"/>
      <c r="Y243" s="6"/>
      <c r="Z243" s="6"/>
    </row>
    <row r="244">
      <c r="A244" s="52" t="s">
        <v>608</v>
      </c>
      <c r="B244" s="29">
        <v>10.0</v>
      </c>
      <c r="C244" s="31"/>
      <c r="D244" s="31"/>
      <c r="E244" s="6"/>
      <c r="F244" s="6"/>
      <c r="G244" s="6"/>
      <c r="H244" s="6"/>
      <c r="I244" s="6"/>
      <c r="J244" s="6"/>
      <c r="K244" s="6"/>
      <c r="L244" s="6"/>
      <c r="M244" s="6"/>
      <c r="N244" s="6"/>
      <c r="O244" s="6"/>
      <c r="P244" s="6"/>
      <c r="Q244" s="6"/>
      <c r="R244" s="6"/>
      <c r="S244" s="6"/>
      <c r="T244" s="6"/>
      <c r="U244" s="6"/>
      <c r="V244" s="6"/>
      <c r="W244" s="6"/>
      <c r="X244" s="6"/>
      <c r="Y244" s="6"/>
      <c r="Z244" s="6"/>
    </row>
    <row r="245">
      <c r="A245" s="52" t="s">
        <v>553</v>
      </c>
      <c r="B245" s="29">
        <v>10.0</v>
      </c>
      <c r="C245" s="31"/>
      <c r="D245" s="31"/>
      <c r="E245" s="6"/>
      <c r="F245" s="6"/>
      <c r="G245" s="6"/>
      <c r="H245" s="6"/>
      <c r="I245" s="6"/>
      <c r="J245" s="6"/>
      <c r="K245" s="6"/>
      <c r="L245" s="6"/>
      <c r="M245" s="6"/>
      <c r="N245" s="6"/>
      <c r="O245" s="6"/>
      <c r="P245" s="6"/>
      <c r="Q245" s="6"/>
      <c r="R245" s="6"/>
      <c r="S245" s="6"/>
      <c r="T245" s="6"/>
      <c r="U245" s="6"/>
      <c r="V245" s="6"/>
      <c r="W245" s="6"/>
      <c r="X245" s="6"/>
      <c r="Y245" s="6"/>
      <c r="Z245" s="6"/>
    </row>
    <row r="246">
      <c r="A246" s="52" t="s">
        <v>360</v>
      </c>
      <c r="B246" s="29">
        <v>10.0</v>
      </c>
      <c r="C246" s="31"/>
      <c r="D246" s="31"/>
      <c r="E246" s="6"/>
      <c r="F246" s="6"/>
      <c r="G246" s="6"/>
      <c r="H246" s="6"/>
      <c r="I246" s="6"/>
      <c r="J246" s="6"/>
      <c r="K246" s="6"/>
      <c r="L246" s="6"/>
      <c r="M246" s="6"/>
      <c r="N246" s="6"/>
      <c r="O246" s="6"/>
      <c r="P246" s="6"/>
      <c r="Q246" s="6"/>
      <c r="R246" s="6"/>
      <c r="S246" s="6"/>
      <c r="T246" s="6"/>
      <c r="U246" s="6"/>
      <c r="V246" s="6"/>
      <c r="W246" s="6"/>
      <c r="X246" s="6"/>
      <c r="Y246" s="6"/>
      <c r="Z246" s="6"/>
    </row>
    <row r="247">
      <c r="A247" s="52" t="s">
        <v>522</v>
      </c>
      <c r="B247" s="29">
        <v>10.0</v>
      </c>
      <c r="C247" s="31"/>
      <c r="D247" s="31"/>
      <c r="E247" s="6"/>
      <c r="F247" s="6"/>
      <c r="G247" s="6"/>
      <c r="H247" s="6"/>
      <c r="I247" s="6"/>
      <c r="J247" s="6"/>
      <c r="K247" s="6"/>
      <c r="L247" s="6"/>
      <c r="M247" s="6"/>
      <c r="N247" s="6"/>
      <c r="O247" s="6"/>
      <c r="P247" s="6"/>
      <c r="Q247" s="6"/>
      <c r="R247" s="6"/>
      <c r="S247" s="6"/>
      <c r="T247" s="6"/>
      <c r="U247" s="6"/>
      <c r="V247" s="6"/>
      <c r="W247" s="6"/>
      <c r="X247" s="6"/>
      <c r="Y247" s="6"/>
      <c r="Z247" s="6"/>
    </row>
    <row r="248">
      <c r="A248" s="52" t="s">
        <v>560</v>
      </c>
      <c r="B248" s="29">
        <v>10.0</v>
      </c>
      <c r="C248" s="31"/>
      <c r="D248" s="31"/>
      <c r="E248" s="6"/>
      <c r="F248" s="6"/>
      <c r="G248" s="6"/>
      <c r="H248" s="6"/>
      <c r="I248" s="6"/>
      <c r="J248" s="6"/>
      <c r="K248" s="6"/>
      <c r="L248" s="6"/>
      <c r="M248" s="6"/>
      <c r="N248" s="6"/>
      <c r="O248" s="6"/>
      <c r="P248" s="6"/>
      <c r="Q248" s="6"/>
      <c r="R248" s="6"/>
      <c r="S248" s="6"/>
      <c r="T248" s="6"/>
      <c r="U248" s="6"/>
      <c r="V248" s="6"/>
      <c r="W248" s="6"/>
      <c r="X248" s="6"/>
      <c r="Y248" s="6"/>
      <c r="Z248" s="6"/>
    </row>
    <row r="249">
      <c r="A249" s="52" t="s">
        <v>345</v>
      </c>
      <c r="B249" s="29">
        <v>10.0</v>
      </c>
      <c r="C249" s="31"/>
      <c r="D249" s="31"/>
      <c r="E249" s="6"/>
      <c r="F249" s="6"/>
      <c r="G249" s="6"/>
      <c r="H249" s="6"/>
      <c r="I249" s="6"/>
      <c r="J249" s="6"/>
      <c r="K249" s="6"/>
      <c r="L249" s="6"/>
      <c r="M249" s="6"/>
      <c r="N249" s="6"/>
      <c r="O249" s="6"/>
      <c r="P249" s="6"/>
      <c r="Q249" s="6"/>
      <c r="R249" s="6"/>
      <c r="S249" s="6"/>
      <c r="T249" s="6"/>
      <c r="U249" s="6"/>
      <c r="V249" s="6"/>
      <c r="W249" s="6"/>
      <c r="X249" s="6"/>
      <c r="Y249" s="6"/>
      <c r="Z249" s="6"/>
    </row>
    <row r="250">
      <c r="A250" s="52" t="s">
        <v>398</v>
      </c>
      <c r="B250" s="29">
        <v>10.0</v>
      </c>
      <c r="C250" s="31"/>
      <c r="D250" s="31"/>
      <c r="E250" s="6"/>
      <c r="F250" s="6"/>
      <c r="G250" s="6"/>
      <c r="H250" s="6"/>
      <c r="I250" s="6"/>
      <c r="J250" s="6"/>
      <c r="K250" s="6"/>
      <c r="L250" s="6"/>
      <c r="M250" s="6"/>
      <c r="N250" s="6"/>
      <c r="O250" s="6"/>
      <c r="P250" s="6"/>
      <c r="Q250" s="6"/>
      <c r="R250" s="6"/>
      <c r="S250" s="6"/>
      <c r="T250" s="6"/>
      <c r="U250" s="6"/>
      <c r="V250" s="6"/>
      <c r="W250" s="6"/>
      <c r="X250" s="6"/>
      <c r="Y250" s="6"/>
      <c r="Z250" s="6"/>
    </row>
    <row r="251">
      <c r="A251" s="52" t="s">
        <v>621</v>
      </c>
      <c r="B251" s="29">
        <v>10.0</v>
      </c>
      <c r="C251" s="31"/>
      <c r="D251" s="31"/>
      <c r="E251" s="6"/>
      <c r="F251" s="6"/>
      <c r="G251" s="6"/>
      <c r="H251" s="6"/>
      <c r="I251" s="6"/>
      <c r="J251" s="6"/>
      <c r="K251" s="6"/>
      <c r="L251" s="6"/>
      <c r="M251" s="6"/>
      <c r="N251" s="6"/>
      <c r="O251" s="6"/>
      <c r="P251" s="6"/>
      <c r="Q251" s="6"/>
      <c r="R251" s="6"/>
      <c r="S251" s="6"/>
      <c r="T251" s="6"/>
      <c r="U251" s="6"/>
      <c r="V251" s="6"/>
      <c r="W251" s="6"/>
      <c r="X251" s="6"/>
      <c r="Y251" s="6"/>
      <c r="Z251" s="6"/>
    </row>
    <row r="252">
      <c r="A252" s="52" t="s">
        <v>544</v>
      </c>
      <c r="B252" s="29">
        <v>10.0</v>
      </c>
      <c r="C252" s="31"/>
      <c r="D252" s="31"/>
      <c r="E252" s="6"/>
      <c r="F252" s="6"/>
      <c r="G252" s="6"/>
      <c r="H252" s="6"/>
      <c r="I252" s="6"/>
      <c r="J252" s="6"/>
      <c r="K252" s="6"/>
      <c r="L252" s="6"/>
      <c r="M252" s="6"/>
      <c r="N252" s="6"/>
      <c r="O252" s="6"/>
      <c r="P252" s="6"/>
      <c r="Q252" s="6"/>
      <c r="R252" s="6"/>
      <c r="S252" s="6"/>
      <c r="T252" s="6"/>
      <c r="U252" s="6"/>
      <c r="V252" s="6"/>
      <c r="W252" s="6"/>
      <c r="X252" s="6"/>
      <c r="Y252" s="6"/>
      <c r="Z252" s="6"/>
    </row>
    <row r="253">
      <c r="A253" s="52" t="s">
        <v>517</v>
      </c>
      <c r="B253" s="29">
        <v>10.0</v>
      </c>
      <c r="C253" s="31"/>
      <c r="D253" s="31"/>
      <c r="E253" s="6"/>
      <c r="F253" s="6"/>
      <c r="G253" s="6"/>
      <c r="H253" s="6"/>
      <c r="I253" s="6"/>
      <c r="J253" s="6"/>
      <c r="K253" s="6"/>
      <c r="L253" s="6"/>
      <c r="M253" s="6"/>
      <c r="N253" s="6"/>
      <c r="O253" s="6"/>
      <c r="P253" s="6"/>
      <c r="Q253" s="6"/>
      <c r="R253" s="6"/>
      <c r="S253" s="6"/>
      <c r="T253" s="6"/>
      <c r="U253" s="6"/>
      <c r="V253" s="6"/>
      <c r="W253" s="6"/>
      <c r="X253" s="6"/>
      <c r="Y253" s="6"/>
      <c r="Z253" s="6"/>
    </row>
    <row r="254">
      <c r="A254" s="52" t="s">
        <v>425</v>
      </c>
      <c r="B254" s="29">
        <v>10.0</v>
      </c>
      <c r="C254" s="31"/>
      <c r="D254" s="31"/>
      <c r="E254" s="6"/>
      <c r="F254" s="6"/>
      <c r="G254" s="6"/>
      <c r="H254" s="6"/>
      <c r="I254" s="6"/>
      <c r="J254" s="6"/>
      <c r="K254" s="6"/>
      <c r="L254" s="6"/>
      <c r="M254" s="6"/>
      <c r="N254" s="6"/>
      <c r="O254" s="6"/>
      <c r="P254" s="6"/>
      <c r="Q254" s="6"/>
      <c r="R254" s="6"/>
      <c r="S254" s="6"/>
      <c r="T254" s="6"/>
      <c r="U254" s="6"/>
      <c r="V254" s="6"/>
      <c r="W254" s="6"/>
      <c r="X254" s="6"/>
      <c r="Y254" s="6"/>
      <c r="Z254" s="6"/>
    </row>
    <row r="255">
      <c r="A255" s="52" t="s">
        <v>272</v>
      </c>
      <c r="B255" s="29">
        <v>10.0</v>
      </c>
      <c r="C255" s="31"/>
      <c r="D255" s="31"/>
      <c r="E255" s="6"/>
      <c r="F255" s="6"/>
      <c r="G255" s="6"/>
      <c r="H255" s="6"/>
      <c r="I255" s="6"/>
      <c r="J255" s="6"/>
      <c r="K255" s="6"/>
      <c r="L255" s="6"/>
      <c r="M255" s="6"/>
      <c r="N255" s="6"/>
      <c r="O255" s="6"/>
      <c r="P255" s="6"/>
      <c r="Q255" s="6"/>
      <c r="R255" s="6"/>
      <c r="S255" s="6"/>
      <c r="T255" s="6"/>
      <c r="U255" s="6"/>
      <c r="V255" s="6"/>
      <c r="W255" s="6"/>
      <c r="X255" s="6"/>
      <c r="Y255" s="6"/>
      <c r="Z255" s="6"/>
    </row>
    <row r="256">
      <c r="A256" s="52" t="s">
        <v>570</v>
      </c>
      <c r="B256" s="29">
        <v>10.0</v>
      </c>
      <c r="C256" s="31"/>
      <c r="D256" s="31"/>
      <c r="E256" s="6"/>
      <c r="F256" s="6"/>
      <c r="G256" s="6"/>
      <c r="H256" s="6"/>
      <c r="I256" s="6"/>
      <c r="J256" s="6"/>
      <c r="K256" s="6"/>
      <c r="L256" s="6"/>
      <c r="M256" s="6"/>
      <c r="N256" s="6"/>
      <c r="O256" s="6"/>
      <c r="P256" s="6"/>
      <c r="Q256" s="6"/>
      <c r="R256" s="6"/>
      <c r="S256" s="6"/>
      <c r="T256" s="6"/>
      <c r="U256" s="6"/>
      <c r="V256" s="6"/>
      <c r="W256" s="6"/>
      <c r="X256" s="6"/>
      <c r="Y256" s="6"/>
      <c r="Z256" s="6"/>
    </row>
    <row r="257">
      <c r="A257" s="52" t="s">
        <v>595</v>
      </c>
      <c r="B257" s="29">
        <v>10.0</v>
      </c>
      <c r="C257" s="31"/>
      <c r="D257" s="31"/>
      <c r="E257" s="6"/>
      <c r="F257" s="6"/>
      <c r="G257" s="6"/>
      <c r="H257" s="6"/>
      <c r="I257" s="6"/>
      <c r="J257" s="6"/>
      <c r="K257" s="6"/>
      <c r="L257" s="6"/>
      <c r="M257" s="6"/>
      <c r="N257" s="6"/>
      <c r="O257" s="6"/>
      <c r="P257" s="6"/>
      <c r="Q257" s="6"/>
      <c r="R257" s="6"/>
      <c r="S257" s="6"/>
      <c r="T257" s="6"/>
      <c r="U257" s="6"/>
      <c r="V257" s="6"/>
      <c r="W257" s="6"/>
      <c r="X257" s="6"/>
      <c r="Y257" s="6"/>
      <c r="Z257" s="6"/>
    </row>
    <row r="258">
      <c r="A258" s="52" t="s">
        <v>431</v>
      </c>
      <c r="B258" s="29">
        <v>10.0</v>
      </c>
      <c r="C258" s="31"/>
      <c r="D258" s="31"/>
      <c r="E258" s="6"/>
      <c r="F258" s="6"/>
      <c r="G258" s="6"/>
      <c r="H258" s="6"/>
      <c r="I258" s="6"/>
      <c r="J258" s="6"/>
      <c r="K258" s="6"/>
      <c r="L258" s="6"/>
      <c r="M258" s="6"/>
      <c r="N258" s="6"/>
      <c r="O258" s="6"/>
      <c r="P258" s="6"/>
      <c r="Q258" s="6"/>
      <c r="R258" s="6"/>
      <c r="S258" s="6"/>
      <c r="T258" s="6"/>
      <c r="U258" s="6"/>
      <c r="V258" s="6"/>
      <c r="W258" s="6"/>
      <c r="X258" s="6"/>
      <c r="Y258" s="6"/>
      <c r="Z258" s="6"/>
    </row>
    <row r="259">
      <c r="A259" s="52" t="s">
        <v>265</v>
      </c>
      <c r="B259" s="29">
        <v>10.0</v>
      </c>
      <c r="C259" s="31"/>
      <c r="D259" s="31"/>
      <c r="E259" s="6"/>
      <c r="F259" s="6"/>
      <c r="G259" s="6"/>
      <c r="H259" s="6"/>
      <c r="I259" s="6"/>
      <c r="J259" s="6"/>
      <c r="K259" s="6"/>
      <c r="L259" s="6"/>
      <c r="M259" s="6"/>
      <c r="N259" s="6"/>
      <c r="O259" s="6"/>
      <c r="P259" s="6"/>
      <c r="Q259" s="6"/>
      <c r="R259" s="6"/>
      <c r="S259" s="6"/>
      <c r="T259" s="6"/>
      <c r="U259" s="6"/>
      <c r="V259" s="6"/>
      <c r="W259" s="6"/>
      <c r="X259" s="6"/>
      <c r="Y259" s="6"/>
      <c r="Z259" s="6"/>
    </row>
    <row r="260">
      <c r="A260" s="17" t="s">
        <v>694</v>
      </c>
      <c r="B260" s="20">
        <v>7.0</v>
      </c>
      <c r="C260" s="21" t="s">
        <v>408</v>
      </c>
      <c r="D260" s="27" t="s">
        <v>695</v>
      </c>
      <c r="E260" s="6"/>
      <c r="F260" s="6"/>
      <c r="G260" s="6"/>
      <c r="H260" s="6"/>
      <c r="I260" s="6"/>
      <c r="J260" s="6"/>
      <c r="K260" s="6"/>
      <c r="L260" s="6"/>
      <c r="M260" s="6"/>
      <c r="N260" s="6"/>
      <c r="O260" s="6"/>
      <c r="P260" s="6"/>
      <c r="Q260" s="6"/>
      <c r="R260" s="6"/>
      <c r="S260" s="6"/>
      <c r="T260" s="6"/>
      <c r="U260" s="6"/>
      <c r="V260" s="6"/>
      <c r="W260" s="6"/>
      <c r="X260" s="6"/>
      <c r="Y260" s="6"/>
      <c r="Z260" s="6"/>
    </row>
    <row r="261">
      <c r="A261" s="17" t="s">
        <v>402</v>
      </c>
      <c r="B261" s="20">
        <v>1.0</v>
      </c>
      <c r="C261" s="20" t="s">
        <v>558</v>
      </c>
      <c r="D261" s="20" t="s">
        <v>696</v>
      </c>
      <c r="E261" s="6"/>
      <c r="F261" s="6"/>
      <c r="G261" s="6"/>
      <c r="H261" s="6"/>
      <c r="I261" s="6"/>
      <c r="J261" s="6"/>
      <c r="K261" s="6"/>
      <c r="L261" s="6"/>
      <c r="M261" s="6"/>
      <c r="N261" s="6"/>
      <c r="O261" s="6"/>
      <c r="P261" s="6"/>
      <c r="Q261" s="6"/>
      <c r="R261" s="6"/>
      <c r="S261" s="6"/>
      <c r="T261" s="6"/>
      <c r="U261" s="6"/>
      <c r="V261" s="6"/>
      <c r="W261" s="6"/>
      <c r="X261" s="6"/>
      <c r="Y261" s="6"/>
      <c r="Z261" s="6"/>
    </row>
    <row r="262">
      <c r="A262" s="17" t="s">
        <v>697</v>
      </c>
      <c r="B262" s="20">
        <v>2.0</v>
      </c>
      <c r="C262" s="20" t="s">
        <v>27</v>
      </c>
      <c r="D262" s="27" t="s">
        <v>699</v>
      </c>
      <c r="E262" s="6"/>
      <c r="F262" s="6"/>
      <c r="G262" s="6"/>
      <c r="H262" s="6"/>
      <c r="I262" s="6"/>
      <c r="J262" s="6"/>
      <c r="K262" s="6"/>
      <c r="L262" s="6"/>
      <c r="M262" s="6"/>
      <c r="N262" s="6"/>
      <c r="O262" s="6"/>
      <c r="P262" s="6"/>
      <c r="Q262" s="6"/>
      <c r="R262" s="6"/>
      <c r="S262" s="6"/>
      <c r="T262" s="6"/>
      <c r="U262" s="6"/>
      <c r="V262" s="6"/>
      <c r="W262" s="6"/>
      <c r="X262" s="6"/>
      <c r="Y262" s="6"/>
      <c r="Z262" s="6"/>
    </row>
    <row r="263">
      <c r="A263" s="17" t="s">
        <v>215</v>
      </c>
      <c r="B263" s="20">
        <v>1.0</v>
      </c>
      <c r="C263" s="20" t="s">
        <v>54</v>
      </c>
      <c r="D263" s="20" t="s">
        <v>701</v>
      </c>
      <c r="E263" s="6"/>
      <c r="F263" s="6"/>
      <c r="G263" s="6"/>
      <c r="H263" s="6"/>
      <c r="I263" s="6"/>
      <c r="J263" s="6"/>
      <c r="K263" s="6"/>
      <c r="L263" s="6"/>
      <c r="M263" s="6"/>
      <c r="N263" s="6"/>
      <c r="O263" s="6"/>
      <c r="P263" s="6"/>
      <c r="Q263" s="6"/>
      <c r="R263" s="6"/>
      <c r="S263" s="6"/>
      <c r="T263" s="6"/>
      <c r="U263" s="6"/>
      <c r="V263" s="6"/>
      <c r="W263" s="6"/>
      <c r="X263" s="6"/>
      <c r="Y263" s="6"/>
      <c r="Z263" s="6"/>
    </row>
    <row r="264">
      <c r="A264" s="17" t="s">
        <v>702</v>
      </c>
      <c r="B264" s="20">
        <v>1.0</v>
      </c>
      <c r="C264" s="20" t="s">
        <v>54</v>
      </c>
      <c r="D264" s="20" t="s">
        <v>703</v>
      </c>
      <c r="E264" s="6"/>
      <c r="F264" s="6"/>
      <c r="G264" s="6"/>
      <c r="H264" s="6"/>
      <c r="I264" s="6"/>
      <c r="J264" s="6"/>
      <c r="K264" s="6"/>
      <c r="L264" s="6"/>
      <c r="M264" s="6"/>
      <c r="N264" s="6"/>
      <c r="O264" s="6"/>
      <c r="P264" s="6"/>
      <c r="Q264" s="6"/>
      <c r="R264" s="6"/>
      <c r="S264" s="6"/>
      <c r="T264" s="6"/>
      <c r="U264" s="6"/>
      <c r="V264" s="6"/>
      <c r="W264" s="6"/>
      <c r="X264" s="6"/>
      <c r="Y264" s="6"/>
      <c r="Z264" s="6"/>
    </row>
    <row r="265">
      <c r="A265" s="17" t="s">
        <v>687</v>
      </c>
      <c r="B265" s="20">
        <v>10.0</v>
      </c>
      <c r="C265" s="20" t="s">
        <v>54</v>
      </c>
      <c r="D265" s="20" t="s">
        <v>704</v>
      </c>
      <c r="E265" s="6"/>
      <c r="F265" s="6"/>
      <c r="G265" s="6"/>
      <c r="H265" s="6"/>
      <c r="I265" s="6"/>
      <c r="J265" s="6"/>
      <c r="K265" s="6"/>
      <c r="L265" s="6"/>
      <c r="M265" s="6"/>
      <c r="N265" s="6"/>
      <c r="O265" s="6"/>
      <c r="P265" s="6"/>
      <c r="Q265" s="6"/>
      <c r="R265" s="6"/>
      <c r="S265" s="6"/>
      <c r="T265" s="6"/>
      <c r="U265" s="6"/>
      <c r="V265" s="6"/>
      <c r="W265" s="6"/>
      <c r="X265" s="6"/>
      <c r="Y265" s="6"/>
      <c r="Z265" s="6"/>
    </row>
    <row r="266">
      <c r="A266" s="17" t="s">
        <v>676</v>
      </c>
      <c r="B266" s="20">
        <v>9.0</v>
      </c>
      <c r="C266" s="20" t="s">
        <v>140</v>
      </c>
      <c r="D266" s="21" t="s">
        <v>705</v>
      </c>
      <c r="E266" s="6"/>
      <c r="F266" s="6"/>
      <c r="G266" s="6"/>
      <c r="H266" s="6"/>
      <c r="I266" s="6"/>
      <c r="J266" s="6"/>
      <c r="K266" s="6"/>
      <c r="L266" s="6"/>
      <c r="M266" s="6"/>
      <c r="N266" s="6"/>
      <c r="O266" s="6"/>
      <c r="P266" s="6"/>
      <c r="Q266" s="6"/>
      <c r="R266" s="6"/>
      <c r="S266" s="6"/>
      <c r="T266" s="6"/>
      <c r="U266" s="6"/>
      <c r="V266" s="6"/>
      <c r="W266" s="6"/>
      <c r="X266" s="6"/>
      <c r="Y266" s="6"/>
      <c r="Z266" s="6"/>
    </row>
    <row r="267">
      <c r="A267" s="17" t="s">
        <v>606</v>
      </c>
      <c r="B267" s="20">
        <v>3.0</v>
      </c>
      <c r="C267" s="20" t="s">
        <v>54</v>
      </c>
      <c r="D267" s="20" t="s">
        <v>706</v>
      </c>
      <c r="E267" s="6"/>
      <c r="F267" s="6"/>
      <c r="G267" s="6"/>
      <c r="H267" s="6"/>
      <c r="I267" s="6"/>
      <c r="J267" s="6"/>
      <c r="K267" s="6"/>
      <c r="L267" s="6"/>
      <c r="M267" s="6"/>
      <c r="N267" s="6"/>
      <c r="O267" s="6"/>
      <c r="P267" s="6"/>
      <c r="Q267" s="6"/>
      <c r="R267" s="6"/>
      <c r="S267" s="6"/>
      <c r="T267" s="6"/>
      <c r="U267" s="6"/>
      <c r="V267" s="6"/>
      <c r="W267" s="6"/>
      <c r="X267" s="6"/>
      <c r="Y267" s="6"/>
      <c r="Z267" s="6"/>
    </row>
    <row r="268">
      <c r="A268" s="17" t="s">
        <v>707</v>
      </c>
      <c r="B268" s="20">
        <v>9.0</v>
      </c>
      <c r="C268" s="20" t="s">
        <v>54</v>
      </c>
      <c r="D268" s="27" t="s">
        <v>709</v>
      </c>
      <c r="E268" s="6"/>
      <c r="F268" s="6"/>
      <c r="G268" s="6"/>
      <c r="H268" s="6"/>
      <c r="I268" s="6"/>
      <c r="J268" s="6"/>
      <c r="K268" s="6"/>
      <c r="L268" s="6"/>
      <c r="M268" s="6"/>
      <c r="N268" s="6"/>
      <c r="O268" s="6"/>
      <c r="P268" s="6"/>
      <c r="Q268" s="6"/>
      <c r="R268" s="6"/>
      <c r="S268" s="6"/>
      <c r="T268" s="6"/>
      <c r="U268" s="6"/>
      <c r="V268" s="6"/>
      <c r="W268" s="6"/>
      <c r="X268" s="6"/>
      <c r="Y268" s="6"/>
      <c r="Z268" s="6"/>
    </row>
    <row r="269">
      <c r="A269" s="17" t="s">
        <v>710</v>
      </c>
      <c r="B269" s="20">
        <v>1.0</v>
      </c>
      <c r="C269" s="20" t="s">
        <v>54</v>
      </c>
      <c r="D269" s="20" t="s">
        <v>711</v>
      </c>
      <c r="E269" s="6"/>
      <c r="F269" s="6"/>
      <c r="G269" s="6"/>
      <c r="H269" s="6"/>
      <c r="I269" s="6"/>
      <c r="J269" s="6"/>
      <c r="K269" s="6"/>
      <c r="L269" s="6"/>
      <c r="M269" s="6"/>
      <c r="N269" s="6"/>
      <c r="O269" s="6"/>
      <c r="P269" s="6"/>
      <c r="Q269" s="6"/>
      <c r="R269" s="6"/>
      <c r="S269" s="6"/>
      <c r="T269" s="6"/>
      <c r="U269" s="6"/>
      <c r="V269" s="6"/>
      <c r="W269" s="6"/>
      <c r="X269" s="6"/>
      <c r="Y269" s="6"/>
      <c r="Z269" s="6"/>
    </row>
    <row r="270">
      <c r="A270" s="17" t="s">
        <v>259</v>
      </c>
      <c r="B270" s="20">
        <v>1.0</v>
      </c>
      <c r="C270" s="20" t="s">
        <v>54</v>
      </c>
      <c r="D270" s="20" t="s">
        <v>712</v>
      </c>
      <c r="E270" s="6"/>
      <c r="F270" s="6"/>
      <c r="G270" s="6"/>
      <c r="H270" s="6"/>
      <c r="I270" s="6"/>
      <c r="J270" s="6"/>
      <c r="K270" s="6"/>
      <c r="L270" s="6"/>
      <c r="M270" s="6"/>
      <c r="N270" s="6"/>
      <c r="O270" s="6"/>
      <c r="P270" s="6"/>
      <c r="Q270" s="6"/>
      <c r="R270" s="6"/>
      <c r="S270" s="6"/>
      <c r="T270" s="6"/>
      <c r="U270" s="6"/>
      <c r="V270" s="6"/>
      <c r="W270" s="6"/>
      <c r="X270" s="6"/>
      <c r="Y270" s="6"/>
      <c r="Z270" s="6"/>
    </row>
    <row r="271">
      <c r="A271" s="57" t="s">
        <v>713</v>
      </c>
      <c r="B271" s="58">
        <v>2.0</v>
      </c>
      <c r="C271" s="58" t="s">
        <v>27</v>
      </c>
      <c r="D271" s="59" t="s">
        <v>715</v>
      </c>
      <c r="E271" s="6"/>
      <c r="F271" s="6"/>
      <c r="G271" s="6"/>
      <c r="H271" s="6"/>
      <c r="I271" s="6"/>
      <c r="J271" s="6"/>
      <c r="K271" s="6"/>
      <c r="L271" s="6"/>
      <c r="M271" s="6"/>
      <c r="N271" s="6"/>
      <c r="O271" s="6"/>
      <c r="P271" s="6"/>
      <c r="Q271" s="6"/>
      <c r="R271" s="6"/>
      <c r="S271" s="6"/>
      <c r="T271" s="6"/>
      <c r="U271" s="6"/>
      <c r="V271" s="6"/>
      <c r="W271" s="6"/>
      <c r="X271" s="6"/>
      <c r="Y271" s="6"/>
      <c r="Z271" s="6"/>
    </row>
    <row r="272">
      <c r="A272" s="57" t="s">
        <v>129</v>
      </c>
      <c r="B272" s="58">
        <v>1.0</v>
      </c>
      <c r="C272" s="58" t="s">
        <v>27</v>
      </c>
      <c r="D272" s="59" t="s">
        <v>716</v>
      </c>
      <c r="E272" s="6"/>
      <c r="F272" s="6"/>
      <c r="G272" s="6"/>
      <c r="H272" s="6"/>
      <c r="I272" s="6"/>
      <c r="J272" s="6"/>
      <c r="K272" s="6"/>
      <c r="L272" s="6"/>
      <c r="M272" s="6"/>
      <c r="N272" s="6"/>
      <c r="O272" s="6"/>
      <c r="P272" s="6"/>
      <c r="Q272" s="6"/>
      <c r="R272" s="6"/>
      <c r="S272" s="6"/>
      <c r="T272" s="6"/>
      <c r="U272" s="6"/>
      <c r="V272" s="6"/>
      <c r="W272" s="6"/>
      <c r="X272" s="6"/>
      <c r="Y272" s="6"/>
      <c r="Z272" s="6"/>
    </row>
    <row r="273">
      <c r="A273" s="57" t="s">
        <v>596</v>
      </c>
      <c r="B273" s="58">
        <v>1.0</v>
      </c>
      <c r="C273" s="60" t="s">
        <v>253</v>
      </c>
      <c r="D273" s="57" t="s">
        <v>718</v>
      </c>
      <c r="E273" s="6"/>
      <c r="F273" s="6"/>
      <c r="G273" s="6"/>
      <c r="H273" s="6"/>
      <c r="I273" s="6"/>
      <c r="J273" s="6"/>
      <c r="K273" s="6"/>
      <c r="L273" s="6"/>
      <c r="M273" s="6"/>
      <c r="N273" s="6"/>
      <c r="O273" s="6"/>
      <c r="P273" s="6"/>
      <c r="Q273" s="6"/>
      <c r="R273" s="6"/>
      <c r="S273" s="6"/>
      <c r="T273" s="6"/>
      <c r="U273" s="6"/>
      <c r="V273" s="6"/>
      <c r="W273" s="6"/>
      <c r="X273" s="6"/>
      <c r="Y273" s="6"/>
      <c r="Z273" s="6"/>
    </row>
    <row r="274">
      <c r="A274" s="57" t="s">
        <v>165</v>
      </c>
      <c r="B274" s="58">
        <v>10.0</v>
      </c>
      <c r="C274" s="58" t="s">
        <v>27</v>
      </c>
      <c r="D274" s="57" t="s">
        <v>721</v>
      </c>
      <c r="E274" s="6"/>
      <c r="F274" s="6"/>
      <c r="G274" s="6"/>
      <c r="H274" s="6"/>
      <c r="I274" s="6"/>
      <c r="J274" s="6"/>
      <c r="K274" s="6"/>
      <c r="L274" s="6"/>
      <c r="M274" s="6"/>
      <c r="N274" s="6"/>
      <c r="O274" s="6"/>
      <c r="P274" s="6"/>
      <c r="Q274" s="6"/>
      <c r="R274" s="6"/>
      <c r="S274" s="6"/>
      <c r="T274" s="6"/>
      <c r="U274" s="6"/>
      <c r="V274" s="6"/>
      <c r="W274" s="6"/>
      <c r="X274" s="6"/>
      <c r="Y274" s="6"/>
      <c r="Z274" s="6"/>
    </row>
    <row r="275">
      <c r="A275" s="57" t="s">
        <v>723</v>
      </c>
      <c r="B275" s="58">
        <v>1.0</v>
      </c>
      <c r="C275" s="58" t="s">
        <v>27</v>
      </c>
      <c r="D275" s="57" t="s">
        <v>725</v>
      </c>
      <c r="E275" s="6"/>
      <c r="F275" s="6"/>
      <c r="G275" s="6"/>
      <c r="H275" s="6"/>
      <c r="I275" s="6"/>
      <c r="J275" s="6"/>
      <c r="K275" s="6"/>
      <c r="L275" s="6"/>
      <c r="M275" s="6"/>
      <c r="N275" s="6"/>
      <c r="O275" s="6"/>
      <c r="P275" s="6"/>
      <c r="Q275" s="6"/>
      <c r="R275" s="6"/>
      <c r="S275" s="6"/>
      <c r="T275" s="6"/>
      <c r="U275" s="6"/>
      <c r="V275" s="6"/>
      <c r="W275" s="6"/>
      <c r="X275" s="6"/>
      <c r="Y275" s="6"/>
      <c r="Z275" s="6"/>
    </row>
    <row r="276">
      <c r="A276" s="57" t="s">
        <v>316</v>
      </c>
      <c r="B276" s="58">
        <v>1.0</v>
      </c>
      <c r="C276" s="58" t="s">
        <v>54</v>
      </c>
      <c r="D276" s="57" t="s">
        <v>728</v>
      </c>
      <c r="E276" s="6"/>
      <c r="F276" s="6"/>
      <c r="G276" s="6"/>
      <c r="H276" s="6"/>
      <c r="I276" s="6"/>
      <c r="J276" s="6"/>
      <c r="K276" s="6"/>
      <c r="L276" s="6"/>
      <c r="M276" s="6"/>
      <c r="N276" s="6"/>
      <c r="O276" s="6"/>
      <c r="P276" s="6"/>
      <c r="Q276" s="6"/>
      <c r="R276" s="6"/>
      <c r="S276" s="6"/>
      <c r="T276" s="6"/>
      <c r="U276" s="6"/>
      <c r="V276" s="6"/>
      <c r="W276" s="6"/>
      <c r="X276" s="6"/>
      <c r="Y276" s="6"/>
      <c r="Z276" s="6"/>
    </row>
    <row r="277">
      <c r="A277" s="57" t="s">
        <v>405</v>
      </c>
      <c r="B277" s="58">
        <v>10.0</v>
      </c>
      <c r="C277" s="58" t="s">
        <v>140</v>
      </c>
      <c r="D277" s="57" t="s">
        <v>731</v>
      </c>
      <c r="E277" s="6"/>
      <c r="F277" s="6"/>
      <c r="G277" s="6"/>
      <c r="H277" s="6"/>
      <c r="I277" s="6"/>
      <c r="J277" s="6"/>
      <c r="K277" s="6"/>
      <c r="L277" s="6"/>
      <c r="M277" s="6"/>
      <c r="N277" s="6"/>
      <c r="O277" s="6"/>
      <c r="P277" s="6"/>
      <c r="Q277" s="6"/>
      <c r="R277" s="6"/>
      <c r="S277" s="6"/>
      <c r="T277" s="6"/>
      <c r="U277" s="6"/>
      <c r="V277" s="6"/>
      <c r="W277" s="6"/>
      <c r="X277" s="6"/>
      <c r="Y277" s="6"/>
      <c r="Z277" s="6"/>
    </row>
    <row r="278">
      <c r="A278" s="57" t="s">
        <v>72</v>
      </c>
      <c r="B278" s="58">
        <v>1.0</v>
      </c>
      <c r="C278" s="58" t="s">
        <v>54</v>
      </c>
      <c r="D278" s="58" t="s">
        <v>732</v>
      </c>
      <c r="E278" s="6"/>
      <c r="F278" s="6"/>
      <c r="G278" s="6"/>
      <c r="H278" s="6"/>
      <c r="I278" s="6"/>
      <c r="J278" s="6"/>
      <c r="K278" s="6"/>
      <c r="L278" s="6"/>
      <c r="M278" s="6"/>
      <c r="N278" s="6"/>
      <c r="O278" s="6"/>
      <c r="P278" s="6"/>
      <c r="Q278" s="6"/>
      <c r="R278" s="6"/>
      <c r="S278" s="6"/>
      <c r="T278" s="6"/>
      <c r="U278" s="6"/>
      <c r="V278" s="6"/>
      <c r="W278" s="6"/>
      <c r="X278" s="6"/>
      <c r="Y278" s="6"/>
      <c r="Z278" s="6"/>
    </row>
    <row r="279">
      <c r="A279" s="57" t="s">
        <v>301</v>
      </c>
      <c r="B279" s="58">
        <v>1.0</v>
      </c>
      <c r="C279" s="58" t="s">
        <v>54</v>
      </c>
      <c r="D279" s="58" t="s">
        <v>734</v>
      </c>
      <c r="E279" s="6"/>
      <c r="F279" s="6"/>
      <c r="G279" s="6"/>
      <c r="H279" s="6"/>
      <c r="I279" s="6"/>
      <c r="J279" s="6"/>
      <c r="K279" s="6"/>
      <c r="L279" s="6"/>
      <c r="M279" s="6"/>
      <c r="N279" s="6"/>
      <c r="O279" s="6"/>
      <c r="P279" s="6"/>
      <c r="Q279" s="6"/>
      <c r="R279" s="6"/>
      <c r="S279" s="6"/>
      <c r="T279" s="6"/>
      <c r="U279" s="6"/>
      <c r="V279" s="6"/>
      <c r="W279" s="6"/>
      <c r="X279" s="6"/>
      <c r="Y279" s="6"/>
      <c r="Z279" s="6"/>
    </row>
    <row r="280">
      <c r="A280" s="61" t="s">
        <v>735</v>
      </c>
      <c r="B280" s="62">
        <v>11.0</v>
      </c>
      <c r="C280" s="63" t="s">
        <v>437</v>
      </c>
      <c r="D280" s="6"/>
      <c r="E280" s="6"/>
      <c r="F280" s="6"/>
      <c r="G280" s="6"/>
      <c r="H280" s="6"/>
      <c r="I280" s="6"/>
      <c r="J280" s="6"/>
      <c r="K280" s="6"/>
      <c r="L280" s="6"/>
      <c r="M280" s="6"/>
      <c r="N280" s="6"/>
      <c r="O280" s="6"/>
      <c r="P280" s="6"/>
      <c r="Q280" s="6"/>
      <c r="R280" s="6"/>
      <c r="S280" s="6"/>
      <c r="T280" s="6"/>
      <c r="U280" s="6"/>
      <c r="V280" s="6"/>
      <c r="W280" s="6"/>
      <c r="X280" s="6"/>
      <c r="Y280" s="6"/>
      <c r="Z280" s="6"/>
    </row>
    <row r="281">
      <c r="A281" s="61" t="s">
        <v>736</v>
      </c>
      <c r="B281" s="62">
        <v>11.0</v>
      </c>
      <c r="C281" s="63" t="s">
        <v>437</v>
      </c>
      <c r="D281" s="6"/>
      <c r="E281" s="6"/>
      <c r="F281" s="6"/>
      <c r="G281" s="6"/>
      <c r="H281" s="6"/>
      <c r="I281" s="6"/>
      <c r="J281" s="6"/>
      <c r="K281" s="6"/>
      <c r="L281" s="6"/>
      <c r="M281" s="6"/>
      <c r="N281" s="6"/>
      <c r="O281" s="6"/>
      <c r="P281" s="6"/>
      <c r="Q281" s="6"/>
      <c r="R281" s="6"/>
      <c r="S281" s="6"/>
      <c r="T281" s="6"/>
      <c r="U281" s="6"/>
      <c r="V281" s="6"/>
      <c r="W281" s="6"/>
      <c r="X281" s="6"/>
      <c r="Y281" s="6"/>
      <c r="Z281" s="6"/>
    </row>
    <row r="282">
      <c r="A282" s="57" t="s">
        <v>440</v>
      </c>
      <c r="B282" s="58">
        <v>1.0</v>
      </c>
      <c r="C282" s="58" t="s">
        <v>54</v>
      </c>
      <c r="D282" s="58" t="s">
        <v>740</v>
      </c>
      <c r="E282" s="6"/>
      <c r="F282" s="6"/>
      <c r="G282" s="6"/>
      <c r="H282" s="6"/>
      <c r="I282" s="6"/>
      <c r="J282" s="6"/>
      <c r="K282" s="6"/>
      <c r="L282" s="6"/>
      <c r="M282" s="6"/>
      <c r="N282" s="6"/>
      <c r="O282" s="6"/>
      <c r="P282" s="6"/>
      <c r="Q282" s="6"/>
      <c r="R282" s="6"/>
      <c r="S282" s="6"/>
      <c r="T282" s="6"/>
      <c r="U282" s="6"/>
      <c r="V282" s="6"/>
      <c r="W282" s="6"/>
      <c r="X282" s="6"/>
      <c r="Y282" s="6"/>
      <c r="Z282" s="6"/>
    </row>
    <row r="283">
      <c r="A283" s="57" t="s">
        <v>591</v>
      </c>
      <c r="B283" s="58">
        <v>10.0</v>
      </c>
      <c r="C283" s="58" t="s">
        <v>54</v>
      </c>
      <c r="D283" s="58" t="s">
        <v>741</v>
      </c>
      <c r="E283" s="6"/>
      <c r="F283" s="6"/>
      <c r="G283" s="6"/>
      <c r="H283" s="6"/>
      <c r="I283" s="6"/>
      <c r="J283" s="6"/>
      <c r="K283" s="6"/>
      <c r="L283" s="6"/>
      <c r="M283" s="6"/>
      <c r="N283" s="6"/>
      <c r="O283" s="6"/>
      <c r="P283" s="6"/>
      <c r="Q283" s="6"/>
      <c r="R283" s="6"/>
      <c r="S283" s="6"/>
      <c r="T283" s="6"/>
      <c r="U283" s="6"/>
      <c r="V283" s="6"/>
      <c r="W283" s="6"/>
      <c r="X283" s="6"/>
      <c r="Y283" s="6"/>
      <c r="Z283" s="6"/>
    </row>
    <row r="284">
      <c r="A284" s="57" t="s">
        <v>235</v>
      </c>
      <c r="B284" s="58">
        <v>1.0</v>
      </c>
      <c r="C284" s="58" t="s">
        <v>54</v>
      </c>
      <c r="D284" s="57" t="s">
        <v>744</v>
      </c>
      <c r="E284" s="6"/>
      <c r="F284" s="6"/>
      <c r="G284" s="6"/>
      <c r="H284" s="6"/>
      <c r="I284" s="6"/>
      <c r="J284" s="6"/>
      <c r="K284" s="6"/>
      <c r="L284" s="6"/>
      <c r="M284" s="6"/>
      <c r="N284" s="6"/>
      <c r="O284" s="6"/>
      <c r="P284" s="6"/>
      <c r="Q284" s="6"/>
      <c r="R284" s="6"/>
      <c r="S284" s="6"/>
      <c r="T284" s="6"/>
      <c r="U284" s="6"/>
      <c r="V284" s="6"/>
      <c r="W284" s="6"/>
      <c r="X284" s="6"/>
      <c r="Y284" s="6"/>
      <c r="Z284" s="6"/>
    </row>
    <row r="285">
      <c r="A285" s="57" t="s">
        <v>738</v>
      </c>
      <c r="B285" s="58">
        <v>10.0</v>
      </c>
      <c r="C285" s="58" t="s">
        <v>27</v>
      </c>
      <c r="D285" s="64" t="s">
        <v>745</v>
      </c>
      <c r="E285" s="6"/>
      <c r="F285" s="6"/>
      <c r="G285" s="6"/>
      <c r="H285" s="6"/>
      <c r="I285" s="6"/>
      <c r="J285" s="6"/>
      <c r="K285" s="6"/>
      <c r="L285" s="6"/>
      <c r="M285" s="6"/>
      <c r="N285" s="6"/>
      <c r="O285" s="6"/>
      <c r="P285" s="6"/>
      <c r="Q285" s="6"/>
      <c r="R285" s="6"/>
      <c r="S285" s="6"/>
      <c r="T285" s="6"/>
      <c r="U285" s="6"/>
      <c r="V285" s="6"/>
      <c r="W285" s="6"/>
      <c r="X285" s="6"/>
      <c r="Y285" s="6"/>
      <c r="Z285" s="6"/>
    </row>
    <row r="286">
      <c r="A286" s="57" t="s">
        <v>746</v>
      </c>
      <c r="B286" s="58">
        <v>5.0</v>
      </c>
      <c r="C286" s="58" t="s">
        <v>27</v>
      </c>
      <c r="D286" s="59" t="s">
        <v>748</v>
      </c>
      <c r="E286" s="6"/>
      <c r="F286" s="6"/>
      <c r="G286" s="6"/>
      <c r="H286" s="6"/>
      <c r="I286" s="6"/>
      <c r="J286" s="6"/>
      <c r="K286" s="6"/>
      <c r="L286" s="6"/>
      <c r="M286" s="6"/>
      <c r="N286" s="6"/>
      <c r="O286" s="6"/>
      <c r="P286" s="6"/>
      <c r="Q286" s="6"/>
      <c r="R286" s="6"/>
      <c r="S286" s="6"/>
      <c r="T286" s="6"/>
      <c r="U286" s="6"/>
      <c r="V286" s="6"/>
      <c r="W286" s="6"/>
      <c r="X286" s="6"/>
      <c r="Y286" s="6"/>
      <c r="Z286" s="6"/>
    </row>
    <row r="287">
      <c r="A287" s="57" t="s">
        <v>366</v>
      </c>
      <c r="B287" s="58">
        <v>1.0</v>
      </c>
      <c r="C287" s="58" t="s">
        <v>54</v>
      </c>
      <c r="D287" s="58" t="s">
        <v>751</v>
      </c>
      <c r="E287" s="6"/>
      <c r="F287" s="6"/>
      <c r="G287" s="6"/>
      <c r="H287" s="6"/>
      <c r="I287" s="6"/>
      <c r="J287" s="6"/>
      <c r="K287" s="6"/>
      <c r="L287" s="6"/>
      <c r="M287" s="6"/>
      <c r="N287" s="6"/>
      <c r="O287" s="6"/>
      <c r="P287" s="6"/>
      <c r="Q287" s="6"/>
      <c r="R287" s="6"/>
      <c r="S287" s="6"/>
      <c r="T287" s="6"/>
      <c r="U287" s="6"/>
      <c r="V287" s="6"/>
      <c r="W287" s="6"/>
      <c r="X287" s="6"/>
      <c r="Y287" s="6"/>
      <c r="Z287" s="6"/>
    </row>
    <row r="288">
      <c r="A288" s="57" t="s">
        <v>149</v>
      </c>
      <c r="B288" s="58">
        <v>1.0</v>
      </c>
      <c r="C288" s="60" t="s">
        <v>752</v>
      </c>
      <c r="D288" s="59" t="s">
        <v>753</v>
      </c>
      <c r="E288" s="6"/>
      <c r="F288" s="6"/>
      <c r="G288" s="6"/>
      <c r="H288" s="6"/>
      <c r="I288" s="6"/>
      <c r="J288" s="6"/>
      <c r="K288" s="6"/>
      <c r="L288" s="6"/>
      <c r="M288" s="6"/>
      <c r="N288" s="6"/>
      <c r="O288" s="6"/>
      <c r="P288" s="6"/>
      <c r="Q288" s="6"/>
      <c r="R288" s="6"/>
      <c r="S288" s="6"/>
      <c r="T288" s="6"/>
      <c r="U288" s="6"/>
      <c r="V288" s="6"/>
      <c r="W288" s="6"/>
      <c r="X288" s="6"/>
      <c r="Y288" s="6"/>
      <c r="Z288" s="6"/>
    </row>
    <row r="289">
      <c r="A289" s="57" t="s">
        <v>754</v>
      </c>
      <c r="B289" s="58">
        <v>3.0</v>
      </c>
      <c r="C289" s="58" t="s">
        <v>27</v>
      </c>
      <c r="D289" s="57" t="s">
        <v>755</v>
      </c>
      <c r="E289" s="6"/>
      <c r="F289" s="6"/>
      <c r="G289" s="6"/>
      <c r="H289" s="6"/>
      <c r="I289" s="6"/>
      <c r="J289" s="6"/>
      <c r="K289" s="6"/>
      <c r="L289" s="6"/>
      <c r="M289" s="6"/>
      <c r="N289" s="6"/>
      <c r="O289" s="6"/>
      <c r="P289" s="6"/>
      <c r="Q289" s="6"/>
      <c r="R289" s="6"/>
      <c r="S289" s="6"/>
      <c r="T289" s="6"/>
      <c r="U289" s="6"/>
      <c r="V289" s="6"/>
      <c r="W289" s="6"/>
      <c r="X289" s="6"/>
      <c r="Y289" s="6"/>
      <c r="Z289" s="6"/>
    </row>
    <row r="290">
      <c r="A290" s="57" t="s">
        <v>756</v>
      </c>
      <c r="B290" s="58">
        <v>8.0</v>
      </c>
      <c r="C290" s="58" t="s">
        <v>27</v>
      </c>
      <c r="D290" s="59" t="s">
        <v>757</v>
      </c>
      <c r="E290" s="6"/>
      <c r="F290" s="6"/>
      <c r="G290" s="6"/>
      <c r="H290" s="6"/>
      <c r="I290" s="6"/>
      <c r="J290" s="6"/>
      <c r="K290" s="6"/>
      <c r="L290" s="6"/>
      <c r="M290" s="6"/>
      <c r="N290" s="6"/>
      <c r="O290" s="6"/>
      <c r="P290" s="6"/>
      <c r="Q290" s="6"/>
      <c r="R290" s="6"/>
      <c r="S290" s="6"/>
      <c r="T290" s="6"/>
      <c r="U290" s="6"/>
      <c r="V290" s="6"/>
      <c r="W290" s="6"/>
      <c r="X290" s="6"/>
      <c r="Y290" s="6"/>
      <c r="Z290" s="6"/>
    </row>
    <row r="291">
      <c r="A291" s="57" t="s">
        <v>722</v>
      </c>
      <c r="B291" s="58">
        <v>10.0</v>
      </c>
      <c r="C291" s="58" t="s">
        <v>27</v>
      </c>
      <c r="D291" s="59" t="s">
        <v>759</v>
      </c>
      <c r="E291" s="6"/>
      <c r="F291" s="6"/>
      <c r="G291" s="6"/>
      <c r="H291" s="6"/>
      <c r="I291" s="6"/>
      <c r="J291" s="6"/>
      <c r="K291" s="6"/>
      <c r="L291" s="6"/>
      <c r="M291" s="6"/>
      <c r="N291" s="6"/>
      <c r="O291" s="6"/>
      <c r="P291" s="6"/>
      <c r="Q291" s="6"/>
      <c r="R291" s="6"/>
      <c r="S291" s="6"/>
      <c r="T291" s="6"/>
      <c r="U291" s="6"/>
      <c r="V291" s="6"/>
      <c r="W291" s="6"/>
      <c r="X291" s="6"/>
      <c r="Y291" s="6"/>
      <c r="Z291" s="6"/>
    </row>
    <row r="292">
      <c r="A292" s="57" t="s">
        <v>308</v>
      </c>
      <c r="B292" s="58">
        <v>2.0</v>
      </c>
      <c r="C292" s="60" t="s">
        <v>752</v>
      </c>
      <c r="D292" s="59" t="s">
        <v>760</v>
      </c>
      <c r="E292" s="6"/>
      <c r="F292" s="6"/>
      <c r="G292" s="6"/>
      <c r="H292" s="6"/>
      <c r="I292" s="6"/>
      <c r="J292" s="6"/>
      <c r="K292" s="6"/>
      <c r="L292" s="6"/>
      <c r="M292" s="6"/>
      <c r="N292" s="6"/>
      <c r="O292" s="6"/>
      <c r="P292" s="6"/>
      <c r="Q292" s="6"/>
      <c r="R292" s="6"/>
      <c r="S292" s="6"/>
      <c r="T292" s="6"/>
      <c r="U292" s="6"/>
      <c r="V292" s="6"/>
      <c r="W292" s="6"/>
      <c r="X292" s="6"/>
      <c r="Y292" s="6"/>
      <c r="Z292" s="6"/>
    </row>
    <row r="293">
      <c r="A293" s="57" t="s">
        <v>690</v>
      </c>
      <c r="B293" s="58">
        <v>10.0</v>
      </c>
      <c r="C293" s="58" t="s">
        <v>27</v>
      </c>
      <c r="D293" s="59" t="s">
        <v>762</v>
      </c>
      <c r="E293" s="6"/>
      <c r="F293" s="6"/>
      <c r="G293" s="6"/>
      <c r="H293" s="6"/>
      <c r="I293" s="6"/>
      <c r="J293" s="6"/>
      <c r="K293" s="6"/>
      <c r="L293" s="6"/>
      <c r="M293" s="6"/>
      <c r="N293" s="6"/>
      <c r="O293" s="6"/>
      <c r="P293" s="6"/>
      <c r="Q293" s="6"/>
      <c r="R293" s="6"/>
      <c r="S293" s="6"/>
      <c r="T293" s="6"/>
      <c r="U293" s="6"/>
      <c r="V293" s="6"/>
      <c r="W293" s="6"/>
      <c r="X293" s="6"/>
      <c r="Y293" s="6"/>
      <c r="Z293" s="6"/>
    </row>
    <row r="294">
      <c r="A294" s="57" t="s">
        <v>458</v>
      </c>
      <c r="B294" s="58">
        <v>2.0</v>
      </c>
      <c r="C294" s="58" t="s">
        <v>54</v>
      </c>
      <c r="D294" s="57" t="s">
        <v>766</v>
      </c>
      <c r="E294" s="6"/>
      <c r="F294" s="6"/>
      <c r="G294" s="6"/>
      <c r="H294" s="6"/>
      <c r="I294" s="6"/>
      <c r="J294" s="6"/>
      <c r="K294" s="6"/>
      <c r="L294" s="6"/>
      <c r="M294" s="6"/>
      <c r="N294" s="6"/>
      <c r="O294" s="6"/>
      <c r="P294" s="6"/>
      <c r="Q294" s="6"/>
      <c r="R294" s="6"/>
      <c r="S294" s="6"/>
      <c r="T294" s="6"/>
      <c r="U294" s="6"/>
      <c r="V294" s="6"/>
      <c r="W294" s="6"/>
      <c r="X294" s="6"/>
      <c r="Y294" s="6"/>
      <c r="Z294" s="6"/>
    </row>
    <row r="295">
      <c r="A295" s="57" t="s">
        <v>737</v>
      </c>
      <c r="B295" s="58">
        <v>1.0</v>
      </c>
      <c r="C295" s="58" t="s">
        <v>54</v>
      </c>
      <c r="D295" s="58" t="s">
        <v>769</v>
      </c>
      <c r="E295" s="6"/>
      <c r="F295" s="6"/>
      <c r="G295" s="6"/>
      <c r="H295" s="6"/>
      <c r="I295" s="6"/>
      <c r="J295" s="6"/>
      <c r="K295" s="6"/>
      <c r="L295" s="6"/>
      <c r="M295" s="6"/>
      <c r="N295" s="6"/>
      <c r="O295" s="6"/>
      <c r="P295" s="6"/>
      <c r="Q295" s="6"/>
      <c r="R295" s="6"/>
      <c r="S295" s="6"/>
      <c r="T295" s="6"/>
      <c r="U295" s="6"/>
      <c r="V295" s="6"/>
      <c r="W295" s="6"/>
      <c r="X295" s="6"/>
      <c r="Y295" s="6"/>
      <c r="Z295" s="6"/>
    </row>
    <row r="296">
      <c r="A296" s="57" t="s">
        <v>770</v>
      </c>
      <c r="B296" s="58">
        <v>5.0</v>
      </c>
      <c r="C296" s="58" t="s">
        <v>27</v>
      </c>
      <c r="D296" s="59" t="s">
        <v>771</v>
      </c>
      <c r="E296" s="6"/>
      <c r="F296" s="6"/>
      <c r="G296" s="6"/>
      <c r="H296" s="6"/>
      <c r="I296" s="6"/>
      <c r="J296" s="6"/>
      <c r="K296" s="6"/>
      <c r="L296" s="6"/>
      <c r="M296" s="6"/>
      <c r="N296" s="6"/>
      <c r="O296" s="6"/>
      <c r="P296" s="6"/>
      <c r="Q296" s="6"/>
      <c r="R296" s="6"/>
      <c r="S296" s="6"/>
      <c r="T296" s="6"/>
      <c r="U296" s="6"/>
      <c r="V296" s="6"/>
      <c r="W296" s="6"/>
      <c r="X296" s="6"/>
      <c r="Y296" s="6"/>
      <c r="Z296" s="6"/>
    </row>
    <row r="297">
      <c r="A297" s="57" t="s">
        <v>772</v>
      </c>
      <c r="B297" s="58">
        <v>2.0</v>
      </c>
      <c r="C297" s="58" t="s">
        <v>27</v>
      </c>
      <c r="D297" s="58" t="s">
        <v>773</v>
      </c>
      <c r="E297" s="6"/>
      <c r="F297" s="6"/>
      <c r="G297" s="6"/>
      <c r="H297" s="6"/>
      <c r="I297" s="6"/>
      <c r="J297" s="6"/>
      <c r="K297" s="6"/>
      <c r="L297" s="6"/>
      <c r="M297" s="6"/>
      <c r="N297" s="6"/>
      <c r="O297" s="6"/>
      <c r="P297" s="6"/>
      <c r="Q297" s="6"/>
      <c r="R297" s="6"/>
      <c r="S297" s="6"/>
      <c r="T297" s="6"/>
      <c r="U297" s="6"/>
      <c r="V297" s="6"/>
      <c r="W297" s="6"/>
      <c r="X297" s="6"/>
      <c r="Y297" s="6"/>
      <c r="Z297" s="6"/>
    </row>
    <row r="298">
      <c r="A298" s="57" t="s">
        <v>183</v>
      </c>
      <c r="B298" s="58">
        <v>1.0</v>
      </c>
      <c r="C298" s="58" t="s">
        <v>27</v>
      </c>
      <c r="D298" s="57" t="s">
        <v>775</v>
      </c>
      <c r="E298" s="6"/>
      <c r="F298" s="6"/>
      <c r="G298" s="6"/>
      <c r="H298" s="6"/>
      <c r="I298" s="6"/>
      <c r="J298" s="6"/>
      <c r="K298" s="6"/>
      <c r="L298" s="6"/>
      <c r="M298" s="6"/>
      <c r="N298" s="6"/>
      <c r="O298" s="6"/>
      <c r="P298" s="6"/>
      <c r="Q298" s="6"/>
      <c r="R298" s="6"/>
      <c r="S298" s="6"/>
      <c r="T298" s="6"/>
      <c r="U298" s="6"/>
      <c r="V298" s="6"/>
      <c r="W298" s="6"/>
      <c r="X298" s="6"/>
      <c r="Y298" s="6"/>
      <c r="Z298" s="6"/>
    </row>
    <row r="299">
      <c r="A299" s="57" t="s">
        <v>776</v>
      </c>
      <c r="B299" s="58">
        <v>2.0</v>
      </c>
      <c r="C299" s="58" t="s">
        <v>27</v>
      </c>
      <c r="D299" s="59" t="s">
        <v>777</v>
      </c>
      <c r="E299" s="6"/>
      <c r="F299" s="6"/>
      <c r="G299" s="6"/>
      <c r="H299" s="6"/>
      <c r="I299" s="6"/>
      <c r="J299" s="6"/>
      <c r="K299" s="6"/>
      <c r="L299" s="6"/>
      <c r="M299" s="6"/>
      <c r="N299" s="6"/>
      <c r="O299" s="6"/>
      <c r="P299" s="6"/>
      <c r="Q299" s="6"/>
      <c r="R299" s="6"/>
      <c r="S299" s="6"/>
      <c r="T299" s="6"/>
      <c r="U299" s="6"/>
      <c r="V299" s="6"/>
      <c r="W299" s="6"/>
      <c r="X299" s="6"/>
      <c r="Y299" s="6"/>
      <c r="Z299" s="6"/>
    </row>
    <row r="300">
      <c r="A300" s="57" t="s">
        <v>331</v>
      </c>
      <c r="B300" s="58">
        <v>1.0</v>
      </c>
      <c r="C300" s="58" t="s">
        <v>54</v>
      </c>
      <c r="D300" s="58" t="s">
        <v>779</v>
      </c>
      <c r="E300" s="6"/>
      <c r="F300" s="6"/>
      <c r="G300" s="6"/>
      <c r="H300" s="6"/>
      <c r="I300" s="6"/>
      <c r="J300" s="6"/>
      <c r="K300" s="6"/>
      <c r="L300" s="6"/>
      <c r="M300" s="6"/>
      <c r="N300" s="6"/>
      <c r="O300" s="6"/>
      <c r="P300" s="6"/>
      <c r="Q300" s="6"/>
      <c r="R300" s="6"/>
      <c r="S300" s="6"/>
      <c r="T300" s="6"/>
      <c r="U300" s="6"/>
      <c r="V300" s="6"/>
      <c r="W300" s="6"/>
      <c r="X300" s="6"/>
      <c r="Y300" s="6"/>
      <c r="Z300" s="6"/>
    </row>
    <row r="301">
      <c r="A301" s="57" t="s">
        <v>780</v>
      </c>
      <c r="B301" s="58">
        <v>6.0</v>
      </c>
      <c r="C301" s="58" t="s">
        <v>60</v>
      </c>
      <c r="D301" s="59" t="s">
        <v>781</v>
      </c>
      <c r="E301" s="6"/>
      <c r="F301" s="6"/>
      <c r="G301" s="6"/>
      <c r="H301" s="6"/>
      <c r="I301" s="6"/>
      <c r="J301" s="6"/>
      <c r="K301" s="6"/>
      <c r="L301" s="6"/>
      <c r="M301" s="6"/>
      <c r="N301" s="6"/>
      <c r="O301" s="6"/>
      <c r="P301" s="6"/>
      <c r="Q301" s="6"/>
      <c r="R301" s="6"/>
      <c r="S301" s="6"/>
      <c r="T301" s="6"/>
      <c r="U301" s="6"/>
      <c r="V301" s="6"/>
      <c r="W301" s="6"/>
      <c r="X301" s="6"/>
      <c r="Y301" s="6"/>
      <c r="Z301" s="6"/>
    </row>
    <row r="302">
      <c r="A302" s="57" t="s">
        <v>782</v>
      </c>
      <c r="B302" s="58">
        <v>10.0</v>
      </c>
      <c r="C302" s="58" t="s">
        <v>27</v>
      </c>
      <c r="D302" s="59" t="s">
        <v>783</v>
      </c>
      <c r="E302" s="6"/>
      <c r="F302" s="6"/>
      <c r="G302" s="6"/>
      <c r="H302" s="6"/>
      <c r="I302" s="6"/>
      <c r="J302" s="6"/>
      <c r="K302" s="6"/>
      <c r="L302" s="6"/>
      <c r="M302" s="6"/>
      <c r="N302" s="6"/>
      <c r="O302" s="6"/>
      <c r="P302" s="6"/>
      <c r="Q302" s="6"/>
      <c r="R302" s="6"/>
      <c r="S302" s="6"/>
      <c r="T302" s="6"/>
      <c r="U302" s="6"/>
      <c r="V302" s="6"/>
      <c r="W302" s="6"/>
      <c r="X302" s="6"/>
      <c r="Y302" s="6"/>
      <c r="Z302" s="6"/>
    </row>
    <row r="303">
      <c r="A303" s="57" t="s">
        <v>168</v>
      </c>
      <c r="B303" s="58">
        <v>1.0</v>
      </c>
      <c r="C303" s="58" t="s">
        <v>54</v>
      </c>
      <c r="D303" s="57" t="s">
        <v>785</v>
      </c>
      <c r="E303" s="6"/>
      <c r="F303" s="6"/>
      <c r="G303" s="6"/>
      <c r="H303" s="6"/>
      <c r="I303" s="6"/>
      <c r="J303" s="6"/>
      <c r="K303" s="6"/>
      <c r="L303" s="6"/>
      <c r="M303" s="6"/>
      <c r="N303" s="6"/>
      <c r="O303" s="6"/>
      <c r="P303" s="6"/>
      <c r="Q303" s="6"/>
      <c r="R303" s="6"/>
      <c r="S303" s="6"/>
      <c r="T303" s="6"/>
      <c r="U303" s="6"/>
      <c r="V303" s="6"/>
      <c r="W303" s="6"/>
      <c r="X303" s="6"/>
      <c r="Y303" s="6"/>
      <c r="Z303" s="6"/>
    </row>
    <row r="304">
      <c r="A304" s="61" t="s">
        <v>786</v>
      </c>
      <c r="B304" s="62">
        <v>11.0</v>
      </c>
      <c r="C304" s="63" t="s">
        <v>437</v>
      </c>
      <c r="D304" s="6"/>
      <c r="E304" s="6"/>
      <c r="F304" s="6"/>
      <c r="G304" s="6"/>
      <c r="H304" s="6"/>
      <c r="I304" s="6"/>
      <c r="J304" s="6"/>
      <c r="K304" s="6"/>
      <c r="L304" s="6"/>
      <c r="M304" s="6"/>
      <c r="N304" s="6"/>
      <c r="O304" s="6"/>
      <c r="P304" s="6"/>
      <c r="Q304" s="6"/>
      <c r="R304" s="6"/>
      <c r="S304" s="6"/>
      <c r="T304" s="6"/>
      <c r="U304" s="6"/>
      <c r="V304" s="6"/>
      <c r="W304" s="6"/>
      <c r="X304" s="6"/>
      <c r="Y304" s="6"/>
      <c r="Z304" s="6"/>
    </row>
    <row r="305">
      <c r="A305" s="57" t="s">
        <v>787</v>
      </c>
      <c r="B305" s="58">
        <v>7.0</v>
      </c>
      <c r="C305" s="58" t="s">
        <v>60</v>
      </c>
      <c r="D305" s="58" t="s">
        <v>789</v>
      </c>
      <c r="E305" s="6"/>
      <c r="F305" s="6"/>
      <c r="G305" s="6"/>
      <c r="H305" s="6"/>
      <c r="I305" s="6"/>
      <c r="J305" s="6"/>
      <c r="K305" s="6"/>
      <c r="L305" s="6"/>
      <c r="M305" s="6"/>
      <c r="N305" s="6"/>
      <c r="O305" s="6"/>
      <c r="P305" s="6"/>
      <c r="Q305" s="6"/>
      <c r="R305" s="6"/>
      <c r="S305" s="6"/>
      <c r="T305" s="6"/>
      <c r="U305" s="6"/>
      <c r="V305" s="6"/>
      <c r="W305" s="6"/>
      <c r="X305" s="6"/>
      <c r="Y305" s="6"/>
      <c r="Z305" s="6"/>
    </row>
    <row r="306">
      <c r="A306" s="57" t="s">
        <v>118</v>
      </c>
      <c r="B306" s="58">
        <v>1.0</v>
      </c>
      <c r="C306" s="58" t="s">
        <v>54</v>
      </c>
      <c r="D306" s="58" t="s">
        <v>791</v>
      </c>
      <c r="E306" s="6"/>
      <c r="F306" s="6"/>
      <c r="G306" s="6"/>
      <c r="H306" s="6"/>
      <c r="I306" s="6"/>
      <c r="J306" s="6"/>
      <c r="K306" s="6"/>
      <c r="L306" s="6"/>
      <c r="M306" s="6"/>
      <c r="N306" s="6"/>
      <c r="O306" s="6"/>
      <c r="P306" s="6"/>
      <c r="Q306" s="6"/>
      <c r="R306" s="6"/>
      <c r="S306" s="6"/>
      <c r="T306" s="6"/>
      <c r="U306" s="6"/>
      <c r="V306" s="6"/>
      <c r="W306" s="6"/>
      <c r="X306" s="6"/>
      <c r="Y306" s="6"/>
      <c r="Z306" s="6"/>
    </row>
    <row r="307">
      <c r="A307" s="57" t="s">
        <v>792</v>
      </c>
      <c r="B307" s="58">
        <v>2.0</v>
      </c>
      <c r="C307" s="58" t="s">
        <v>27</v>
      </c>
      <c r="D307" s="58" t="s">
        <v>794</v>
      </c>
      <c r="E307" s="6"/>
      <c r="F307" s="6"/>
      <c r="G307" s="6"/>
      <c r="H307" s="6"/>
      <c r="I307" s="6"/>
      <c r="J307" s="6"/>
      <c r="K307" s="6"/>
      <c r="L307" s="6"/>
      <c r="M307" s="6"/>
      <c r="N307" s="6"/>
      <c r="O307" s="6"/>
      <c r="P307" s="6"/>
      <c r="Q307" s="6"/>
      <c r="R307" s="6"/>
      <c r="S307" s="6"/>
      <c r="T307" s="6"/>
      <c r="U307" s="6"/>
      <c r="V307" s="6"/>
      <c r="W307" s="6"/>
      <c r="X307" s="6"/>
      <c r="Y307" s="6"/>
      <c r="Z307" s="6"/>
    </row>
    <row r="308">
      <c r="A308" s="57" t="s">
        <v>156</v>
      </c>
      <c r="B308" s="58">
        <v>1.0</v>
      </c>
      <c r="C308" s="60" t="s">
        <v>795</v>
      </c>
      <c r="D308" s="58" t="s">
        <v>797</v>
      </c>
      <c r="E308" s="6"/>
      <c r="F308" s="6"/>
      <c r="G308" s="6"/>
      <c r="H308" s="6"/>
      <c r="I308" s="6"/>
      <c r="J308" s="6"/>
      <c r="K308" s="6"/>
      <c r="L308" s="6"/>
      <c r="M308" s="6"/>
      <c r="N308" s="6"/>
      <c r="O308" s="6"/>
      <c r="P308" s="6"/>
      <c r="Q308" s="6"/>
      <c r="R308" s="6"/>
      <c r="S308" s="6"/>
      <c r="T308" s="6"/>
      <c r="U308" s="6"/>
      <c r="V308" s="6"/>
      <c r="W308" s="6"/>
      <c r="X308" s="6"/>
      <c r="Y308" s="6"/>
      <c r="Z308" s="6"/>
    </row>
    <row r="309">
      <c r="A309" s="57" t="s">
        <v>59</v>
      </c>
      <c r="B309" s="58">
        <v>1.0</v>
      </c>
      <c r="C309" s="58" t="s">
        <v>27</v>
      </c>
      <c r="D309" s="58" t="s">
        <v>798</v>
      </c>
      <c r="E309" s="6"/>
      <c r="F309" s="6"/>
      <c r="G309" s="6"/>
      <c r="H309" s="6"/>
      <c r="I309" s="6"/>
      <c r="J309" s="6"/>
      <c r="K309" s="6"/>
      <c r="L309" s="6"/>
      <c r="M309" s="6"/>
      <c r="N309" s="6"/>
      <c r="O309" s="6"/>
      <c r="P309" s="6"/>
      <c r="Q309" s="6"/>
      <c r="R309" s="6"/>
      <c r="S309" s="6"/>
      <c r="T309" s="6"/>
      <c r="U309" s="6"/>
      <c r="V309" s="6"/>
      <c r="W309" s="6"/>
      <c r="X309" s="6"/>
      <c r="Y309" s="6"/>
      <c r="Z309" s="6"/>
    </row>
    <row r="310">
      <c r="A310" s="57" t="s">
        <v>51</v>
      </c>
      <c r="B310" s="58">
        <v>1.0</v>
      </c>
      <c r="C310" s="58" t="s">
        <v>558</v>
      </c>
      <c r="D310" s="57" t="s">
        <v>799</v>
      </c>
      <c r="E310" s="6"/>
      <c r="F310" s="6"/>
      <c r="G310" s="6"/>
      <c r="H310" s="6"/>
      <c r="I310" s="6"/>
      <c r="J310" s="6"/>
      <c r="K310" s="6"/>
      <c r="L310" s="6"/>
      <c r="M310" s="6"/>
      <c r="N310" s="6"/>
      <c r="O310" s="6"/>
      <c r="P310" s="6"/>
      <c r="Q310" s="6"/>
      <c r="R310" s="6"/>
      <c r="S310" s="6"/>
      <c r="T310" s="6"/>
      <c r="U310" s="6"/>
      <c r="V310" s="6"/>
      <c r="W310" s="6"/>
      <c r="X310" s="6"/>
      <c r="Y310" s="6"/>
      <c r="Z310" s="6"/>
    </row>
    <row r="311">
      <c r="A311" s="61" t="s">
        <v>800</v>
      </c>
      <c r="B311" s="62">
        <v>11.0</v>
      </c>
      <c r="C311" s="63" t="s">
        <v>437</v>
      </c>
      <c r="D311" s="6"/>
      <c r="E311" s="6"/>
      <c r="F311" s="6"/>
      <c r="G311" s="6"/>
      <c r="H311" s="6"/>
      <c r="I311" s="6"/>
      <c r="J311" s="6"/>
      <c r="K311" s="6"/>
      <c r="L311" s="6"/>
      <c r="M311" s="6"/>
      <c r="N311" s="6"/>
      <c r="O311" s="6"/>
      <c r="P311" s="6"/>
      <c r="Q311" s="6"/>
      <c r="R311" s="6"/>
      <c r="S311" s="6"/>
      <c r="T311" s="6"/>
      <c r="U311" s="6"/>
      <c r="V311" s="6"/>
      <c r="W311" s="6"/>
      <c r="X311" s="6"/>
      <c r="Y311" s="6"/>
      <c r="Z311" s="6"/>
    </row>
    <row r="312">
      <c r="A312" s="57" t="s">
        <v>801</v>
      </c>
      <c r="B312" s="58">
        <v>2.0</v>
      </c>
      <c r="C312" s="58" t="s">
        <v>27</v>
      </c>
      <c r="D312" s="57" t="s">
        <v>803</v>
      </c>
      <c r="E312" s="6"/>
      <c r="F312" s="6"/>
      <c r="G312" s="6"/>
      <c r="H312" s="6"/>
      <c r="I312" s="6"/>
      <c r="J312" s="6"/>
      <c r="K312" s="6"/>
      <c r="L312" s="6"/>
      <c r="M312" s="6"/>
      <c r="N312" s="6"/>
      <c r="O312" s="6"/>
      <c r="P312" s="6"/>
      <c r="Q312" s="6"/>
      <c r="R312" s="6"/>
      <c r="S312" s="6"/>
      <c r="T312" s="6"/>
      <c r="U312" s="6"/>
      <c r="V312" s="6"/>
      <c r="W312" s="6"/>
      <c r="X312" s="6"/>
      <c r="Y312" s="6"/>
      <c r="Z312" s="6"/>
    </row>
    <row r="313">
      <c r="A313" s="57" t="s">
        <v>804</v>
      </c>
      <c r="B313" s="58">
        <v>10.0</v>
      </c>
      <c r="C313" s="58" t="s">
        <v>54</v>
      </c>
      <c r="D313" s="57" t="s">
        <v>805</v>
      </c>
      <c r="E313" s="6"/>
      <c r="F313" s="6"/>
      <c r="G313" s="6"/>
      <c r="H313" s="6"/>
      <c r="I313" s="6"/>
      <c r="J313" s="6"/>
      <c r="K313" s="6"/>
      <c r="L313" s="6"/>
      <c r="M313" s="6"/>
      <c r="N313" s="6"/>
      <c r="O313" s="6"/>
      <c r="P313" s="6"/>
      <c r="Q313" s="6"/>
      <c r="R313" s="6"/>
      <c r="S313" s="6"/>
      <c r="T313" s="6"/>
      <c r="U313" s="6"/>
      <c r="V313" s="6"/>
      <c r="W313" s="6"/>
      <c r="X313" s="6"/>
      <c r="Y313" s="6"/>
      <c r="Z313" s="6"/>
    </row>
    <row r="314">
      <c r="A314" s="57" t="s">
        <v>764</v>
      </c>
      <c r="B314" s="58">
        <v>8.0</v>
      </c>
      <c r="C314" s="58" t="s">
        <v>60</v>
      </c>
      <c r="D314" s="59" t="s">
        <v>807</v>
      </c>
      <c r="E314" s="6"/>
      <c r="F314" s="6"/>
      <c r="G314" s="6"/>
      <c r="H314" s="6"/>
      <c r="I314" s="6"/>
      <c r="J314" s="6"/>
      <c r="K314" s="6"/>
      <c r="L314" s="6"/>
      <c r="M314" s="6"/>
      <c r="N314" s="6"/>
      <c r="O314" s="6"/>
      <c r="P314" s="6"/>
      <c r="Q314" s="6"/>
      <c r="R314" s="6"/>
      <c r="S314" s="6"/>
      <c r="T314" s="6"/>
      <c r="U314" s="6"/>
      <c r="V314" s="6"/>
      <c r="W314" s="6"/>
      <c r="X314" s="6"/>
      <c r="Y314" s="6"/>
      <c r="Z314" s="6"/>
    </row>
    <row r="315">
      <c r="A315" s="57" t="s">
        <v>809</v>
      </c>
      <c r="B315" s="58">
        <v>9.0</v>
      </c>
      <c r="C315" s="58" t="s">
        <v>60</v>
      </c>
      <c r="D315" s="59" t="s">
        <v>811</v>
      </c>
      <c r="E315" s="6"/>
      <c r="F315" s="6"/>
      <c r="G315" s="6"/>
      <c r="H315" s="6"/>
      <c r="I315" s="6"/>
      <c r="J315" s="6"/>
      <c r="K315" s="6"/>
      <c r="L315" s="6"/>
      <c r="M315" s="6"/>
      <c r="N315" s="6"/>
      <c r="O315" s="6"/>
      <c r="P315" s="6"/>
      <c r="Q315" s="6"/>
      <c r="R315" s="6"/>
      <c r="S315" s="6"/>
      <c r="T315" s="6"/>
      <c r="U315" s="6"/>
      <c r="V315" s="6"/>
      <c r="W315" s="6"/>
      <c r="X315" s="6"/>
      <c r="Y315" s="6"/>
      <c r="Z315" s="6"/>
    </row>
    <row r="316">
      <c r="A316" s="57" t="s">
        <v>396</v>
      </c>
      <c r="B316" s="58">
        <v>1.0</v>
      </c>
      <c r="C316" s="58" t="s">
        <v>27</v>
      </c>
      <c r="D316" s="58" t="s">
        <v>814</v>
      </c>
      <c r="E316" s="6"/>
      <c r="F316" s="6"/>
      <c r="G316" s="6"/>
      <c r="H316" s="6"/>
      <c r="I316" s="6"/>
      <c r="J316" s="6"/>
      <c r="K316" s="6"/>
      <c r="L316" s="6"/>
      <c r="M316" s="6"/>
      <c r="N316" s="6"/>
      <c r="O316" s="6"/>
      <c r="P316" s="6"/>
      <c r="Q316" s="6"/>
      <c r="R316" s="6"/>
      <c r="S316" s="6"/>
      <c r="T316" s="6"/>
      <c r="U316" s="6"/>
      <c r="V316" s="6"/>
      <c r="W316" s="6"/>
      <c r="X316" s="6"/>
      <c r="Y316" s="6"/>
      <c r="Z316" s="6"/>
    </row>
    <row r="317">
      <c r="A317" s="57" t="s">
        <v>581</v>
      </c>
      <c r="B317" s="58">
        <v>10.0</v>
      </c>
      <c r="C317" s="58" t="s">
        <v>27</v>
      </c>
      <c r="D317" s="59" t="s">
        <v>816</v>
      </c>
      <c r="E317" s="6"/>
      <c r="F317" s="6"/>
      <c r="G317" s="6"/>
      <c r="H317" s="6"/>
      <c r="I317" s="6"/>
      <c r="J317" s="6"/>
      <c r="K317" s="6"/>
      <c r="L317" s="6"/>
      <c r="M317" s="6"/>
      <c r="N317" s="6"/>
      <c r="O317" s="6"/>
      <c r="P317" s="6"/>
      <c r="Q317" s="6"/>
      <c r="R317" s="6"/>
      <c r="S317" s="6"/>
      <c r="T317" s="6"/>
      <c r="U317" s="6"/>
      <c r="V317" s="6"/>
      <c r="W317" s="6"/>
      <c r="X317" s="6"/>
      <c r="Y317" s="6"/>
      <c r="Z317" s="6"/>
    </row>
    <row r="318">
      <c r="A318" s="57" t="s">
        <v>817</v>
      </c>
      <c r="B318" s="58">
        <v>7.0</v>
      </c>
      <c r="C318" s="58" t="s">
        <v>27</v>
      </c>
      <c r="D318" s="59" t="s">
        <v>818</v>
      </c>
      <c r="E318" s="6"/>
      <c r="F318" s="6"/>
      <c r="G318" s="6"/>
      <c r="H318" s="6"/>
      <c r="I318" s="6"/>
      <c r="J318" s="6"/>
      <c r="K318" s="6"/>
      <c r="L318" s="6"/>
      <c r="M318" s="6"/>
      <c r="N318" s="6"/>
      <c r="O318" s="6"/>
      <c r="P318" s="6"/>
      <c r="Q318" s="6"/>
      <c r="R318" s="6"/>
      <c r="S318" s="6"/>
      <c r="T318" s="6"/>
      <c r="U318" s="6"/>
      <c r="V318" s="6"/>
      <c r="W318" s="6"/>
      <c r="X318" s="6"/>
      <c r="Y318" s="6"/>
      <c r="Z318" s="6"/>
    </row>
    <row r="319">
      <c r="A319" s="57" t="s">
        <v>819</v>
      </c>
      <c r="B319" s="58">
        <v>1.0</v>
      </c>
      <c r="C319" s="58" t="s">
        <v>27</v>
      </c>
      <c r="D319" s="57" t="s">
        <v>820</v>
      </c>
      <c r="E319" s="6"/>
      <c r="F319" s="6"/>
      <c r="G319" s="6"/>
      <c r="H319" s="6"/>
      <c r="I319" s="6"/>
      <c r="J319" s="6"/>
      <c r="K319" s="6"/>
      <c r="L319" s="6"/>
      <c r="M319" s="6"/>
      <c r="N319" s="6"/>
      <c r="O319" s="6"/>
      <c r="P319" s="6"/>
      <c r="Q319" s="6"/>
      <c r="R319" s="6"/>
      <c r="S319" s="6"/>
      <c r="T319" s="6"/>
      <c r="U319" s="6"/>
      <c r="V319" s="6"/>
      <c r="W319" s="6"/>
      <c r="X319" s="6"/>
      <c r="Y319" s="6"/>
      <c r="Z319" s="6"/>
    </row>
    <row r="320">
      <c r="A320" s="57" t="s">
        <v>821</v>
      </c>
      <c r="B320" s="58">
        <v>2.0</v>
      </c>
      <c r="C320" s="58" t="s">
        <v>27</v>
      </c>
      <c r="D320" s="57" t="s">
        <v>822</v>
      </c>
      <c r="E320" s="6"/>
      <c r="F320" s="6"/>
      <c r="G320" s="6"/>
      <c r="H320" s="6"/>
      <c r="I320" s="6"/>
      <c r="J320" s="6"/>
      <c r="K320" s="6"/>
      <c r="L320" s="6"/>
      <c r="M320" s="6"/>
      <c r="N320" s="6"/>
      <c r="O320" s="6"/>
      <c r="P320" s="6"/>
      <c r="Q320" s="6"/>
      <c r="R320" s="6"/>
      <c r="S320" s="6"/>
      <c r="T320" s="6"/>
      <c r="U320" s="6"/>
      <c r="V320" s="6"/>
      <c r="W320" s="6"/>
      <c r="X320" s="6"/>
      <c r="Y320" s="6"/>
      <c r="Z320" s="6"/>
    </row>
    <row r="321">
      <c r="A321" s="57" t="s">
        <v>790</v>
      </c>
      <c r="B321" s="58">
        <v>2.0</v>
      </c>
      <c r="C321" s="58" t="s">
        <v>27</v>
      </c>
      <c r="D321" s="58" t="s">
        <v>823</v>
      </c>
      <c r="E321" s="6"/>
      <c r="F321" s="6"/>
      <c r="G321" s="6"/>
      <c r="H321" s="6"/>
      <c r="I321" s="6"/>
      <c r="J321" s="6"/>
      <c r="K321" s="6"/>
      <c r="L321" s="6"/>
      <c r="M321" s="6"/>
      <c r="N321" s="6"/>
      <c r="O321" s="6"/>
      <c r="P321" s="6"/>
      <c r="Q321" s="6"/>
      <c r="R321" s="6"/>
      <c r="S321" s="6"/>
      <c r="T321" s="6"/>
      <c r="U321" s="6"/>
      <c r="V321" s="6"/>
      <c r="W321" s="6"/>
      <c r="X321" s="6"/>
      <c r="Y321" s="6"/>
      <c r="Z321" s="6"/>
    </row>
    <row r="322">
      <c r="A322" s="57" t="s">
        <v>824</v>
      </c>
      <c r="B322" s="58">
        <v>1.0</v>
      </c>
      <c r="C322" s="58" t="s">
        <v>27</v>
      </c>
      <c r="D322" s="58" t="s">
        <v>46</v>
      </c>
      <c r="E322" s="6"/>
      <c r="F322" s="6"/>
      <c r="G322" s="6"/>
      <c r="H322" s="6"/>
      <c r="I322" s="6"/>
      <c r="J322" s="6"/>
      <c r="K322" s="6"/>
      <c r="L322" s="6"/>
      <c r="M322" s="6"/>
      <c r="N322" s="6"/>
      <c r="O322" s="6"/>
      <c r="P322" s="6"/>
      <c r="Q322" s="6"/>
      <c r="R322" s="6"/>
      <c r="S322" s="6"/>
      <c r="T322" s="6"/>
      <c r="U322" s="6"/>
      <c r="V322" s="6"/>
      <c r="W322" s="6"/>
      <c r="X322" s="6"/>
      <c r="Y322" s="6"/>
      <c r="Z322" s="6"/>
    </row>
    <row r="323">
      <c r="A323" s="57" t="s">
        <v>97</v>
      </c>
      <c r="B323" s="58">
        <v>1.0</v>
      </c>
      <c r="C323" s="58" t="s">
        <v>27</v>
      </c>
      <c r="D323" s="57" t="s">
        <v>827</v>
      </c>
      <c r="E323" s="6"/>
      <c r="F323" s="6"/>
      <c r="G323" s="6"/>
      <c r="H323" s="6"/>
      <c r="I323" s="6"/>
      <c r="J323" s="6"/>
      <c r="K323" s="6"/>
      <c r="L323" s="6"/>
      <c r="M323" s="6"/>
      <c r="N323" s="6"/>
      <c r="O323" s="6"/>
      <c r="P323" s="6"/>
      <c r="Q323" s="6"/>
      <c r="R323" s="6"/>
      <c r="S323" s="6"/>
      <c r="T323" s="6"/>
      <c r="U323" s="6"/>
      <c r="V323" s="6"/>
      <c r="W323" s="6"/>
      <c r="X323" s="6"/>
      <c r="Y323" s="6"/>
      <c r="Z323" s="6"/>
    </row>
    <row r="324">
      <c r="A324" s="57" t="s">
        <v>747</v>
      </c>
      <c r="B324" s="58">
        <v>1.0</v>
      </c>
      <c r="C324" s="58" t="s">
        <v>27</v>
      </c>
      <c r="D324" s="59" t="s">
        <v>828</v>
      </c>
      <c r="E324" s="6"/>
      <c r="F324" s="6"/>
      <c r="G324" s="6"/>
      <c r="H324" s="6"/>
      <c r="I324" s="6"/>
      <c r="J324" s="6"/>
      <c r="K324" s="6"/>
      <c r="L324" s="6"/>
      <c r="M324" s="6"/>
      <c r="N324" s="6"/>
      <c r="O324" s="6"/>
      <c r="P324" s="6"/>
      <c r="Q324" s="6"/>
      <c r="R324" s="6"/>
      <c r="S324" s="6"/>
      <c r="T324" s="6"/>
      <c r="U324" s="6"/>
      <c r="V324" s="6"/>
      <c r="W324" s="6"/>
      <c r="X324" s="6"/>
      <c r="Y324" s="6"/>
      <c r="Z324" s="6"/>
    </row>
    <row r="325">
      <c r="A325" s="57" t="s">
        <v>831</v>
      </c>
      <c r="B325" s="58">
        <v>2.0</v>
      </c>
      <c r="C325" s="58" t="s">
        <v>27</v>
      </c>
      <c r="D325" s="59" t="s">
        <v>832</v>
      </c>
      <c r="E325" s="6"/>
      <c r="F325" s="6"/>
      <c r="G325" s="6"/>
      <c r="H325" s="6"/>
      <c r="I325" s="6"/>
      <c r="J325" s="6"/>
      <c r="K325" s="6"/>
      <c r="L325" s="6"/>
      <c r="M325" s="6"/>
      <c r="N325" s="6"/>
      <c r="O325" s="6"/>
      <c r="P325" s="6"/>
      <c r="Q325" s="6"/>
      <c r="R325" s="6"/>
      <c r="S325" s="6"/>
      <c r="T325" s="6"/>
      <c r="U325" s="6"/>
      <c r="V325" s="6"/>
      <c r="W325" s="6"/>
      <c r="X325" s="6"/>
      <c r="Y325" s="6"/>
      <c r="Z325" s="6"/>
    </row>
    <row r="326">
      <c r="A326" s="57" t="s">
        <v>833</v>
      </c>
      <c r="B326" s="58">
        <v>1.0</v>
      </c>
      <c r="C326" s="58" t="s">
        <v>27</v>
      </c>
      <c r="D326" s="58" t="s">
        <v>834</v>
      </c>
      <c r="E326" s="6"/>
      <c r="F326" s="6"/>
      <c r="G326" s="6"/>
      <c r="H326" s="6"/>
      <c r="I326" s="6"/>
      <c r="J326" s="6"/>
      <c r="K326" s="6"/>
      <c r="L326" s="6"/>
      <c r="M326" s="6"/>
      <c r="N326" s="6"/>
      <c r="O326" s="6"/>
      <c r="P326" s="6"/>
      <c r="Q326" s="6"/>
      <c r="R326" s="6"/>
      <c r="S326" s="6"/>
      <c r="T326" s="6"/>
      <c r="U326" s="6"/>
      <c r="V326" s="6"/>
      <c r="W326" s="6"/>
      <c r="X326" s="6"/>
      <c r="Y326" s="6"/>
      <c r="Z326" s="6"/>
    </row>
    <row r="327">
      <c r="A327" s="57" t="s">
        <v>835</v>
      </c>
      <c r="B327" s="58">
        <v>2.0</v>
      </c>
      <c r="C327" s="58" t="s">
        <v>27</v>
      </c>
      <c r="D327" s="57" t="s">
        <v>836</v>
      </c>
      <c r="E327" s="6"/>
      <c r="F327" s="6"/>
      <c r="G327" s="6"/>
      <c r="H327" s="6"/>
      <c r="I327" s="6"/>
      <c r="J327" s="6"/>
      <c r="K327" s="6"/>
      <c r="L327" s="6"/>
      <c r="M327" s="6"/>
      <c r="N327" s="6"/>
      <c r="O327" s="6"/>
      <c r="P327" s="6"/>
      <c r="Q327" s="6"/>
      <c r="R327" s="6"/>
      <c r="S327" s="6"/>
      <c r="T327" s="6"/>
      <c r="U327" s="6"/>
      <c r="V327" s="6"/>
      <c r="W327" s="6"/>
      <c r="X327" s="6"/>
      <c r="Y327" s="6"/>
      <c r="Z327" s="6"/>
    </row>
    <row r="328">
      <c r="A328" s="57" t="s">
        <v>838</v>
      </c>
      <c r="B328" s="58">
        <v>6.0</v>
      </c>
      <c r="C328" s="58" t="s">
        <v>27</v>
      </c>
      <c r="D328" s="59" t="s">
        <v>839</v>
      </c>
      <c r="E328" s="6"/>
      <c r="F328" s="6"/>
      <c r="G328" s="6"/>
      <c r="H328" s="6"/>
      <c r="I328" s="6"/>
      <c r="J328" s="6"/>
      <c r="K328" s="6"/>
      <c r="L328" s="6"/>
      <c r="M328" s="6"/>
      <c r="N328" s="6"/>
      <c r="O328" s="6"/>
      <c r="P328" s="6"/>
      <c r="Q328" s="6"/>
      <c r="R328" s="6"/>
      <c r="S328" s="6"/>
      <c r="T328" s="6"/>
      <c r="U328" s="6"/>
      <c r="V328" s="6"/>
      <c r="W328" s="6"/>
      <c r="X328" s="6"/>
      <c r="Y328" s="6"/>
      <c r="Z328" s="6"/>
    </row>
    <row r="329">
      <c r="A329" s="57" t="s">
        <v>590</v>
      </c>
      <c r="B329" s="58">
        <v>1.0</v>
      </c>
      <c r="C329" s="58" t="s">
        <v>27</v>
      </c>
      <c r="D329" s="59" t="s">
        <v>840</v>
      </c>
      <c r="E329" s="6"/>
      <c r="F329" s="6"/>
      <c r="G329" s="6"/>
      <c r="H329" s="6"/>
      <c r="I329" s="6"/>
      <c r="J329" s="6"/>
      <c r="K329" s="6"/>
      <c r="L329" s="6"/>
      <c r="M329" s="6"/>
      <c r="N329" s="6"/>
      <c r="O329" s="6"/>
      <c r="P329" s="6"/>
      <c r="Q329" s="6"/>
      <c r="R329" s="6"/>
      <c r="S329" s="6"/>
      <c r="T329" s="6"/>
      <c r="U329" s="6"/>
      <c r="V329" s="6"/>
      <c r="W329" s="6"/>
      <c r="X329" s="6"/>
      <c r="Y329" s="6"/>
      <c r="Z329" s="6"/>
    </row>
    <row r="330">
      <c r="A330" s="57" t="s">
        <v>111</v>
      </c>
      <c r="B330" s="58">
        <v>1.0</v>
      </c>
      <c r="C330" s="58" t="s">
        <v>54</v>
      </c>
      <c r="D330" s="59" t="s">
        <v>841</v>
      </c>
      <c r="E330" s="6"/>
      <c r="F330" s="6"/>
      <c r="G330" s="6"/>
      <c r="H330" s="6"/>
      <c r="I330" s="6"/>
      <c r="J330" s="6"/>
      <c r="K330" s="6"/>
      <c r="L330" s="6"/>
      <c r="M330" s="6"/>
      <c r="N330" s="6"/>
      <c r="O330" s="6"/>
      <c r="P330" s="6"/>
      <c r="Q330" s="6"/>
      <c r="R330" s="6"/>
      <c r="S330" s="6"/>
      <c r="T330" s="6"/>
      <c r="U330" s="6"/>
      <c r="V330" s="6"/>
      <c r="W330" s="6"/>
      <c r="X330" s="6"/>
      <c r="Y330" s="6"/>
      <c r="Z330" s="6"/>
    </row>
    <row r="331">
      <c r="A331" s="65" t="s">
        <v>317</v>
      </c>
      <c r="B331" s="62">
        <v>11.0</v>
      </c>
      <c r="C331" s="54" t="s">
        <v>460</v>
      </c>
      <c r="D331" s="6" t="s">
        <v>648</v>
      </c>
      <c r="E331" s="6"/>
      <c r="F331" s="6"/>
      <c r="G331" s="6"/>
      <c r="H331" s="6"/>
      <c r="I331" s="6"/>
      <c r="J331" s="6"/>
      <c r="K331" s="6"/>
      <c r="L331" s="6"/>
      <c r="M331" s="6"/>
      <c r="N331" s="6"/>
      <c r="O331" s="6"/>
      <c r="P331" s="6"/>
      <c r="Q331" s="6"/>
      <c r="R331" s="6"/>
      <c r="S331" s="6"/>
      <c r="T331" s="6"/>
      <c r="U331" s="6"/>
      <c r="V331" s="6"/>
      <c r="W331" s="6"/>
      <c r="X331" s="6"/>
      <c r="Y331" s="6"/>
      <c r="Z331" s="6"/>
    </row>
    <row r="332">
      <c r="A332" s="66" t="s">
        <v>443</v>
      </c>
      <c r="B332" s="67">
        <v>8.0</v>
      </c>
      <c r="C332" s="66" t="s">
        <v>27</v>
      </c>
      <c r="D332" s="6" t="s">
        <v>843</v>
      </c>
      <c r="E332" s="6"/>
      <c r="F332" s="6"/>
      <c r="G332" s="6"/>
      <c r="H332" s="6"/>
      <c r="I332" s="6"/>
      <c r="J332" s="6"/>
      <c r="K332" s="6"/>
      <c r="L332" s="6"/>
      <c r="M332" s="6"/>
      <c r="N332" s="6"/>
      <c r="O332" s="6"/>
      <c r="P332" s="6"/>
      <c r="Q332" s="6"/>
      <c r="R332" s="6"/>
      <c r="S332" s="6"/>
      <c r="T332" s="6"/>
      <c r="U332" s="6"/>
      <c r="V332" s="6"/>
      <c r="W332" s="6"/>
      <c r="X332" s="6"/>
      <c r="Y332" s="6"/>
      <c r="Z332" s="6"/>
    </row>
    <row r="333">
      <c r="A333" s="66" t="s">
        <v>844</v>
      </c>
      <c r="B333" s="67">
        <v>11.0</v>
      </c>
      <c r="C333" s="63" t="s">
        <v>437</v>
      </c>
      <c r="D333" s="6" t="s">
        <v>648</v>
      </c>
      <c r="E333" s="6"/>
      <c r="F333" s="6"/>
      <c r="G333" s="6"/>
      <c r="H333" s="6"/>
      <c r="I333" s="6"/>
      <c r="J333" s="6"/>
      <c r="K333" s="6"/>
      <c r="L333" s="6"/>
      <c r="M333" s="6"/>
      <c r="N333" s="6"/>
      <c r="O333" s="6"/>
      <c r="P333" s="6"/>
      <c r="Q333" s="6"/>
      <c r="R333" s="6"/>
      <c r="S333" s="6"/>
      <c r="T333" s="6"/>
      <c r="U333" s="6"/>
      <c r="V333" s="6"/>
      <c r="W333" s="6"/>
      <c r="X333" s="6"/>
      <c r="Y333" s="6"/>
      <c r="Z333" s="6"/>
    </row>
    <row r="334">
      <c r="A334" s="66" t="s">
        <v>153</v>
      </c>
      <c r="B334" s="67">
        <v>11.0</v>
      </c>
      <c r="C334" s="63" t="s">
        <v>437</v>
      </c>
      <c r="D334" s="6" t="s">
        <v>648</v>
      </c>
      <c r="E334" s="6"/>
      <c r="F334" s="6"/>
      <c r="G334" s="6"/>
      <c r="H334" s="6"/>
      <c r="I334" s="6"/>
      <c r="J334" s="6"/>
      <c r="K334" s="6"/>
      <c r="L334" s="6"/>
      <c r="M334" s="6"/>
      <c r="N334" s="6"/>
      <c r="O334" s="6"/>
      <c r="P334" s="6"/>
      <c r="Q334" s="6"/>
      <c r="R334" s="6"/>
      <c r="S334" s="6"/>
      <c r="T334" s="6"/>
      <c r="U334" s="6"/>
      <c r="V334" s="6"/>
      <c r="W334" s="6"/>
      <c r="X334" s="6"/>
      <c r="Y334" s="6"/>
      <c r="Z334" s="6"/>
    </row>
    <row r="335">
      <c r="A335" s="66" t="s">
        <v>157</v>
      </c>
      <c r="B335" s="67">
        <v>11.0</v>
      </c>
      <c r="C335" s="63" t="s">
        <v>437</v>
      </c>
      <c r="D335" s="6" t="s">
        <v>648</v>
      </c>
      <c r="E335" s="6"/>
      <c r="F335" s="6"/>
      <c r="G335" s="6"/>
      <c r="H335" s="6"/>
      <c r="I335" s="6"/>
      <c r="J335" s="6"/>
      <c r="K335" s="6"/>
      <c r="L335" s="6"/>
      <c r="M335" s="6"/>
      <c r="N335" s="6"/>
      <c r="O335" s="6"/>
      <c r="P335" s="6"/>
      <c r="Q335" s="6"/>
      <c r="R335" s="6"/>
      <c r="S335" s="6"/>
      <c r="T335" s="6"/>
      <c r="U335" s="6"/>
      <c r="V335" s="6"/>
      <c r="W335" s="6"/>
      <c r="X335" s="6"/>
      <c r="Y335" s="6"/>
      <c r="Z335" s="6"/>
    </row>
    <row r="336">
      <c r="A336" s="66" t="s">
        <v>481</v>
      </c>
      <c r="B336" s="67">
        <v>11.0</v>
      </c>
      <c r="C336" s="63" t="s">
        <v>437</v>
      </c>
      <c r="D336" s="6" t="s">
        <v>648</v>
      </c>
      <c r="E336" s="6"/>
      <c r="F336" s="6"/>
      <c r="G336" s="6"/>
      <c r="H336" s="6"/>
      <c r="I336" s="6"/>
      <c r="J336" s="6"/>
      <c r="K336" s="6"/>
      <c r="L336" s="6"/>
      <c r="M336" s="6"/>
      <c r="N336" s="6"/>
      <c r="O336" s="6"/>
      <c r="P336" s="6"/>
      <c r="Q336" s="6"/>
      <c r="R336" s="6"/>
      <c r="S336" s="6"/>
      <c r="T336" s="6"/>
      <c r="U336" s="6"/>
      <c r="V336" s="6"/>
      <c r="W336" s="6"/>
      <c r="X336" s="6"/>
      <c r="Y336" s="6"/>
      <c r="Z336" s="6"/>
    </row>
    <row r="337">
      <c r="A337" s="6" t="s">
        <v>845</v>
      </c>
      <c r="B337" s="67">
        <v>11.0</v>
      </c>
      <c r="C337" s="66" t="s">
        <v>648</v>
      </c>
      <c r="D337" s="6" t="s">
        <v>648</v>
      </c>
      <c r="E337" s="6"/>
      <c r="F337" s="6"/>
      <c r="G337" s="6"/>
      <c r="H337" s="6"/>
      <c r="I337" s="6"/>
      <c r="J337" s="6"/>
      <c r="K337" s="6"/>
      <c r="L337" s="6"/>
      <c r="M337" s="6"/>
      <c r="N337" s="6"/>
      <c r="O337" s="6"/>
      <c r="P337" s="6"/>
      <c r="Q337" s="6"/>
      <c r="R337" s="6"/>
      <c r="S337" s="6"/>
      <c r="T337" s="6"/>
      <c r="U337" s="6"/>
      <c r="V337" s="6"/>
      <c r="W337" s="6"/>
      <c r="X337" s="6"/>
      <c r="Y337" s="6"/>
      <c r="Z337" s="6"/>
    </row>
    <row r="338">
      <c r="A338" s="6" t="s">
        <v>846</v>
      </c>
      <c r="B338" s="67">
        <v>11.0</v>
      </c>
      <c r="C338" s="66" t="s">
        <v>648</v>
      </c>
      <c r="D338" s="6" t="s">
        <v>648</v>
      </c>
      <c r="E338" s="6"/>
      <c r="F338" s="6"/>
      <c r="G338" s="6"/>
      <c r="H338" s="6"/>
      <c r="I338" s="6"/>
      <c r="J338" s="6"/>
      <c r="K338" s="6"/>
      <c r="L338" s="6"/>
      <c r="M338" s="6"/>
      <c r="N338" s="6"/>
      <c r="O338" s="6"/>
      <c r="P338" s="6"/>
      <c r="Q338" s="6"/>
      <c r="R338" s="6"/>
      <c r="S338" s="6"/>
      <c r="T338" s="6"/>
      <c r="U338" s="6"/>
      <c r="V338" s="6"/>
      <c r="W338" s="6"/>
      <c r="X338" s="6"/>
      <c r="Y338" s="6"/>
      <c r="Z338" s="6"/>
    </row>
    <row r="339">
      <c r="A339" s="6" t="s">
        <v>847</v>
      </c>
      <c r="B339" s="67">
        <v>11.0</v>
      </c>
      <c r="C339" s="66" t="s">
        <v>648</v>
      </c>
      <c r="D339" s="6" t="s">
        <v>648</v>
      </c>
      <c r="E339" s="6"/>
      <c r="F339" s="6"/>
      <c r="G339" s="6"/>
      <c r="H339" s="6"/>
      <c r="I339" s="6"/>
      <c r="J339" s="6"/>
      <c r="K339" s="6"/>
      <c r="L339" s="6"/>
      <c r="M339" s="6"/>
      <c r="N339" s="6"/>
      <c r="O339" s="6"/>
      <c r="P339" s="6"/>
      <c r="Q339" s="6"/>
      <c r="R339" s="6"/>
      <c r="S339" s="6"/>
      <c r="T339" s="6"/>
      <c r="U339" s="6"/>
      <c r="V339" s="6"/>
      <c r="W339" s="6"/>
      <c r="X339" s="6"/>
      <c r="Y339" s="6"/>
      <c r="Z339" s="6"/>
    </row>
    <row r="340">
      <c r="A340" s="6" t="s">
        <v>848</v>
      </c>
      <c r="B340" s="67">
        <v>11.0</v>
      </c>
      <c r="C340" s="66" t="s">
        <v>648</v>
      </c>
      <c r="D340" s="6" t="s">
        <v>648</v>
      </c>
      <c r="E340" s="6"/>
      <c r="F340" s="6"/>
      <c r="G340" s="6"/>
      <c r="H340" s="6"/>
      <c r="I340" s="6"/>
      <c r="J340" s="6"/>
      <c r="K340" s="6"/>
      <c r="L340" s="6"/>
      <c r="M340" s="6"/>
      <c r="N340" s="6"/>
      <c r="O340" s="6"/>
      <c r="P340" s="6"/>
      <c r="Q340" s="6"/>
      <c r="R340" s="6"/>
      <c r="S340" s="6"/>
      <c r="T340" s="6"/>
      <c r="U340" s="6"/>
      <c r="V340" s="6"/>
      <c r="W340" s="6"/>
      <c r="X340" s="6"/>
      <c r="Y340" s="6"/>
      <c r="Z340" s="6"/>
    </row>
    <row r="341">
      <c r="A341" s="6" t="s">
        <v>849</v>
      </c>
      <c r="B341" s="67">
        <v>11.0</v>
      </c>
      <c r="C341" s="66" t="s">
        <v>648</v>
      </c>
      <c r="D341" s="6" t="s">
        <v>648</v>
      </c>
      <c r="E341" s="6"/>
      <c r="F341" s="6"/>
      <c r="G341" s="6"/>
      <c r="H341" s="6"/>
      <c r="I341" s="6"/>
      <c r="J341" s="6"/>
      <c r="K341" s="6"/>
      <c r="L341" s="6"/>
      <c r="M341" s="6"/>
      <c r="N341" s="6"/>
      <c r="O341" s="6"/>
      <c r="P341" s="6"/>
      <c r="Q341" s="6"/>
      <c r="R341" s="6"/>
      <c r="S341" s="6"/>
      <c r="T341" s="6"/>
      <c r="U341" s="6"/>
      <c r="V341" s="6"/>
      <c r="W341" s="6"/>
      <c r="X341" s="6"/>
      <c r="Y341" s="6"/>
      <c r="Z341" s="6"/>
    </row>
    <row r="342">
      <c r="A342" s="6" t="s">
        <v>850</v>
      </c>
      <c r="B342" s="67">
        <v>11.0</v>
      </c>
      <c r="C342" s="66" t="s">
        <v>648</v>
      </c>
      <c r="D342" s="6" t="s">
        <v>648</v>
      </c>
      <c r="E342" s="6"/>
      <c r="F342" s="6"/>
      <c r="G342" s="6"/>
      <c r="H342" s="6"/>
      <c r="I342" s="6"/>
      <c r="J342" s="6"/>
      <c r="K342" s="6"/>
      <c r="L342" s="6"/>
      <c r="M342" s="6"/>
      <c r="N342" s="6"/>
      <c r="O342" s="6"/>
      <c r="P342" s="6"/>
      <c r="Q342" s="6"/>
      <c r="R342" s="6"/>
      <c r="S342" s="6"/>
      <c r="T342" s="6"/>
      <c r="U342" s="6"/>
      <c r="V342" s="6"/>
      <c r="W342" s="6"/>
      <c r="X342" s="6"/>
      <c r="Y342" s="6"/>
      <c r="Z342" s="6"/>
    </row>
    <row r="343">
      <c r="A343" s="6" t="s">
        <v>853</v>
      </c>
      <c r="B343" s="62">
        <v>11.0</v>
      </c>
      <c r="C343" s="6" t="s">
        <v>648</v>
      </c>
      <c r="D343" s="6" t="s">
        <v>648</v>
      </c>
      <c r="E343" s="6"/>
      <c r="F343" s="6"/>
      <c r="G343" s="6"/>
      <c r="H343" s="6"/>
      <c r="I343" s="6"/>
      <c r="J343" s="6"/>
      <c r="K343" s="6"/>
      <c r="L343" s="6"/>
      <c r="M343" s="6"/>
      <c r="N343" s="6"/>
      <c r="O343" s="6"/>
      <c r="P343" s="6"/>
      <c r="Q343" s="6"/>
      <c r="R343" s="6"/>
      <c r="S343" s="6"/>
      <c r="T343" s="6"/>
      <c r="U343" s="6"/>
      <c r="V343" s="6"/>
      <c r="W343" s="6"/>
      <c r="X343" s="6"/>
      <c r="Y343" s="6"/>
      <c r="Z343" s="6"/>
    </row>
    <row r="344">
      <c r="A344" s="6" t="s">
        <v>854</v>
      </c>
      <c r="B344" s="62">
        <v>11.0</v>
      </c>
      <c r="C344" s="6" t="s">
        <v>648</v>
      </c>
      <c r="D344" s="6" t="s">
        <v>648</v>
      </c>
      <c r="E344" s="6"/>
      <c r="F344" s="6"/>
      <c r="G344" s="6"/>
      <c r="H344" s="6"/>
      <c r="I344" s="6"/>
      <c r="J344" s="6"/>
      <c r="K344" s="6"/>
      <c r="L344" s="6"/>
      <c r="M344" s="6"/>
      <c r="N344" s="6"/>
      <c r="O344" s="6"/>
      <c r="P344" s="6"/>
      <c r="Q344" s="6"/>
      <c r="R344" s="6"/>
      <c r="S344" s="6"/>
      <c r="T344" s="6"/>
      <c r="U344" s="6"/>
      <c r="V344" s="6"/>
      <c r="W344" s="6"/>
      <c r="X344" s="6"/>
      <c r="Y344" s="6"/>
      <c r="Z344" s="6"/>
    </row>
    <row r="345">
      <c r="A345" s="6" t="s">
        <v>855</v>
      </c>
      <c r="B345" s="62">
        <v>11.0</v>
      </c>
      <c r="C345" s="6" t="s">
        <v>648</v>
      </c>
      <c r="D345" s="6" t="s">
        <v>648</v>
      </c>
      <c r="E345" s="6"/>
      <c r="F345" s="6"/>
      <c r="G345" s="6"/>
      <c r="H345" s="6"/>
      <c r="I345" s="6"/>
      <c r="J345" s="6"/>
      <c r="K345" s="6"/>
      <c r="L345" s="6"/>
      <c r="M345" s="6"/>
      <c r="N345" s="6"/>
      <c r="O345" s="6"/>
      <c r="P345" s="6"/>
      <c r="Q345" s="6"/>
      <c r="R345" s="6"/>
      <c r="S345" s="6"/>
      <c r="T345" s="6"/>
      <c r="U345" s="6"/>
      <c r="V345" s="6"/>
      <c r="W345" s="6"/>
      <c r="X345" s="6"/>
      <c r="Y345" s="6"/>
      <c r="Z345" s="6"/>
    </row>
    <row r="346">
      <c r="A346" s="6" t="s">
        <v>856</v>
      </c>
      <c r="B346" s="62">
        <v>11.0</v>
      </c>
      <c r="C346" s="6" t="s">
        <v>648</v>
      </c>
      <c r="D346" s="6" t="s">
        <v>648</v>
      </c>
      <c r="E346" s="6"/>
      <c r="F346" s="6"/>
      <c r="G346" s="6"/>
      <c r="H346" s="6"/>
      <c r="I346" s="6"/>
      <c r="J346" s="6"/>
      <c r="K346" s="6"/>
      <c r="L346" s="6"/>
      <c r="M346" s="6"/>
      <c r="N346" s="6"/>
      <c r="O346" s="6"/>
      <c r="P346" s="6"/>
      <c r="Q346" s="6"/>
      <c r="R346" s="6"/>
      <c r="S346" s="6"/>
      <c r="T346" s="6"/>
      <c r="U346" s="6"/>
      <c r="V346" s="6"/>
      <c r="W346" s="6"/>
      <c r="X346" s="6"/>
      <c r="Y346" s="6"/>
      <c r="Z346" s="6"/>
    </row>
    <row r="347">
      <c r="A347" s="6" t="s">
        <v>857</v>
      </c>
      <c r="B347" s="62">
        <v>11.0</v>
      </c>
      <c r="C347" s="6" t="s">
        <v>648</v>
      </c>
      <c r="D347" s="6" t="s">
        <v>648</v>
      </c>
      <c r="E347" s="6"/>
      <c r="F347" s="6"/>
      <c r="G347" s="6"/>
      <c r="H347" s="6"/>
      <c r="I347" s="6"/>
      <c r="J347" s="6"/>
      <c r="K347" s="6"/>
      <c r="L347" s="6"/>
      <c r="M347" s="6"/>
      <c r="N347" s="6"/>
      <c r="O347" s="6"/>
      <c r="P347" s="6"/>
      <c r="Q347" s="6"/>
      <c r="R347" s="6"/>
      <c r="S347" s="6"/>
      <c r="T347" s="6"/>
      <c r="U347" s="6"/>
      <c r="V347" s="6"/>
      <c r="W347" s="6"/>
      <c r="X347" s="6"/>
      <c r="Y347" s="6"/>
      <c r="Z347" s="6"/>
    </row>
    <row r="348">
      <c r="A348" s="6" t="s">
        <v>529</v>
      </c>
      <c r="B348" s="62">
        <v>11.0</v>
      </c>
      <c r="C348" s="6" t="s">
        <v>648</v>
      </c>
      <c r="D348" s="6" t="s">
        <v>648</v>
      </c>
      <c r="E348" s="6"/>
      <c r="F348" s="6"/>
      <c r="G348" s="6"/>
      <c r="H348" s="6"/>
      <c r="I348" s="6"/>
      <c r="J348" s="6"/>
      <c r="K348" s="6"/>
      <c r="L348" s="6"/>
      <c r="M348" s="6"/>
      <c r="N348" s="6"/>
      <c r="O348" s="6"/>
      <c r="P348" s="6"/>
      <c r="Q348" s="6"/>
      <c r="R348" s="6"/>
      <c r="S348" s="6"/>
      <c r="T348" s="6"/>
      <c r="U348" s="6"/>
      <c r="V348" s="6"/>
      <c r="W348" s="6"/>
      <c r="X348" s="6"/>
      <c r="Y348" s="6"/>
      <c r="Z348" s="6"/>
    </row>
    <row r="349">
      <c r="A349" s="6" t="s">
        <v>556</v>
      </c>
      <c r="B349" s="62">
        <v>11.0</v>
      </c>
      <c r="C349" s="6" t="s">
        <v>648</v>
      </c>
      <c r="D349" s="6" t="s">
        <v>648</v>
      </c>
      <c r="E349" s="6"/>
      <c r="F349" s="6"/>
      <c r="G349" s="6"/>
      <c r="H349" s="6"/>
      <c r="I349" s="6"/>
      <c r="J349" s="6"/>
      <c r="K349" s="6"/>
      <c r="L349" s="6"/>
      <c r="M349" s="6"/>
      <c r="N349" s="6"/>
      <c r="O349" s="6"/>
      <c r="P349" s="6"/>
      <c r="Q349" s="6"/>
      <c r="R349" s="6"/>
      <c r="S349" s="6"/>
      <c r="T349" s="6"/>
      <c r="U349" s="6"/>
      <c r="V349" s="6"/>
      <c r="W349" s="6"/>
      <c r="X349" s="6"/>
      <c r="Y349" s="6"/>
      <c r="Z349" s="6"/>
    </row>
    <row r="350">
      <c r="A350" s="6" t="s">
        <v>860</v>
      </c>
      <c r="B350" s="62">
        <v>11.0</v>
      </c>
      <c r="C350" s="6" t="s">
        <v>648</v>
      </c>
      <c r="D350" s="6" t="s">
        <v>648</v>
      </c>
      <c r="E350" s="6"/>
      <c r="F350" s="6"/>
      <c r="G350" s="6"/>
      <c r="H350" s="6"/>
      <c r="I350" s="6"/>
      <c r="J350" s="6"/>
      <c r="K350" s="6"/>
      <c r="L350" s="6"/>
      <c r="M350" s="6"/>
      <c r="N350" s="6"/>
      <c r="O350" s="6"/>
      <c r="P350" s="6"/>
      <c r="Q350" s="6"/>
      <c r="R350" s="6"/>
      <c r="S350" s="6"/>
      <c r="T350" s="6"/>
      <c r="U350" s="6"/>
      <c r="V350" s="6"/>
      <c r="W350" s="6"/>
      <c r="X350" s="6"/>
      <c r="Y350" s="6"/>
      <c r="Z350" s="6"/>
    </row>
    <row r="351">
      <c r="A351" s="6" t="s">
        <v>861</v>
      </c>
      <c r="B351" s="62">
        <v>11.0</v>
      </c>
      <c r="C351" s="6" t="s">
        <v>648</v>
      </c>
      <c r="D351" s="6" t="s">
        <v>648</v>
      </c>
      <c r="E351" s="6"/>
      <c r="F351" s="6"/>
      <c r="G351" s="6"/>
      <c r="H351" s="6"/>
      <c r="I351" s="6"/>
      <c r="J351" s="6"/>
      <c r="K351" s="6"/>
      <c r="L351" s="6"/>
      <c r="M351" s="6"/>
      <c r="N351" s="6"/>
      <c r="O351" s="6"/>
      <c r="P351" s="6"/>
      <c r="Q351" s="6"/>
      <c r="R351" s="6"/>
      <c r="S351" s="6"/>
      <c r="T351" s="6"/>
      <c r="U351" s="6"/>
      <c r="V351" s="6"/>
      <c r="W351" s="6"/>
      <c r="X351" s="6"/>
      <c r="Y351" s="6"/>
      <c r="Z351" s="6"/>
    </row>
    <row r="352">
      <c r="A352" s="6" t="s">
        <v>767</v>
      </c>
      <c r="B352" s="62">
        <v>11.0</v>
      </c>
      <c r="C352" s="6" t="s">
        <v>648</v>
      </c>
      <c r="D352" s="6" t="s">
        <v>648</v>
      </c>
      <c r="E352" s="6"/>
      <c r="F352" s="6"/>
      <c r="G352" s="6"/>
      <c r="H352" s="6"/>
      <c r="I352" s="6"/>
      <c r="J352" s="6"/>
      <c r="K352" s="6"/>
      <c r="L352" s="6"/>
      <c r="M352" s="6"/>
      <c r="N352" s="6"/>
      <c r="O352" s="6"/>
      <c r="P352" s="6"/>
      <c r="Q352" s="6"/>
      <c r="R352" s="6"/>
      <c r="S352" s="6"/>
      <c r="T352" s="6"/>
      <c r="U352" s="6"/>
      <c r="V352" s="6"/>
      <c r="W352" s="6"/>
      <c r="X352" s="6"/>
      <c r="Y352" s="6"/>
      <c r="Z352" s="6"/>
    </row>
    <row r="353">
      <c r="A353" s="6" t="s">
        <v>862</v>
      </c>
      <c r="B353" s="62">
        <v>11.0</v>
      </c>
      <c r="C353" s="6" t="s">
        <v>648</v>
      </c>
      <c r="D353" s="6" t="s">
        <v>648</v>
      </c>
      <c r="E353" s="6"/>
      <c r="F353" s="6"/>
      <c r="G353" s="6"/>
      <c r="H353" s="6"/>
      <c r="I353" s="6"/>
      <c r="J353" s="6"/>
      <c r="K353" s="6"/>
      <c r="L353" s="6"/>
      <c r="M353" s="6"/>
      <c r="N353" s="6"/>
      <c r="O353" s="6"/>
      <c r="P353" s="6"/>
      <c r="Q353" s="6"/>
      <c r="R353" s="6"/>
      <c r="S353" s="6"/>
      <c r="T353" s="6"/>
      <c r="U353" s="6"/>
      <c r="V353" s="6"/>
      <c r="W353" s="6"/>
      <c r="X353" s="6"/>
      <c r="Y353" s="6"/>
      <c r="Z353" s="6"/>
    </row>
    <row r="354">
      <c r="A354" s="6" t="s">
        <v>864</v>
      </c>
      <c r="B354" s="62">
        <v>11.0</v>
      </c>
      <c r="C354" s="6" t="s">
        <v>648</v>
      </c>
      <c r="D354" s="6" t="s">
        <v>648</v>
      </c>
      <c r="E354" s="6"/>
      <c r="F354" s="6"/>
      <c r="G354" s="6"/>
      <c r="H354" s="6"/>
      <c r="I354" s="6"/>
      <c r="J354" s="6"/>
      <c r="K354" s="6"/>
      <c r="L354" s="6"/>
      <c r="M354" s="6"/>
      <c r="N354" s="6"/>
      <c r="O354" s="6"/>
      <c r="P354" s="6"/>
      <c r="Q354" s="6"/>
      <c r="R354" s="6"/>
      <c r="S354" s="6"/>
      <c r="T354" s="6"/>
      <c r="U354" s="6"/>
      <c r="V354" s="6"/>
      <c r="W354" s="6"/>
      <c r="X354" s="6"/>
      <c r="Y354" s="6"/>
      <c r="Z354" s="6"/>
    </row>
    <row r="355">
      <c r="A355" s="6" t="s">
        <v>865</v>
      </c>
      <c r="B355" s="62">
        <v>11.0</v>
      </c>
      <c r="C355" s="6" t="s">
        <v>648</v>
      </c>
      <c r="D355" s="6" t="s">
        <v>648</v>
      </c>
      <c r="E355" s="6"/>
      <c r="F355" s="6"/>
      <c r="G355" s="6"/>
      <c r="H355" s="6"/>
      <c r="I355" s="6"/>
      <c r="J355" s="6"/>
      <c r="K355" s="6"/>
      <c r="L355" s="6"/>
      <c r="M355" s="6"/>
      <c r="N355" s="6"/>
      <c r="O355" s="6"/>
      <c r="P355" s="6"/>
      <c r="Q355" s="6"/>
      <c r="R355" s="6"/>
      <c r="S355" s="6"/>
      <c r="T355" s="6"/>
      <c r="U355" s="6"/>
      <c r="V355" s="6"/>
      <c r="W355" s="6"/>
      <c r="X355" s="6"/>
      <c r="Y355" s="6"/>
      <c r="Z355" s="6"/>
    </row>
    <row r="356">
      <c r="A356" s="6" t="s">
        <v>866</v>
      </c>
      <c r="B356" s="62">
        <v>11.0</v>
      </c>
      <c r="C356" s="6" t="s">
        <v>648</v>
      </c>
      <c r="D356" s="6" t="s">
        <v>648</v>
      </c>
      <c r="E356" s="6"/>
      <c r="F356" s="6"/>
      <c r="G356" s="6"/>
      <c r="H356" s="6"/>
      <c r="I356" s="6"/>
      <c r="J356" s="6"/>
      <c r="K356" s="6"/>
      <c r="L356" s="6"/>
      <c r="M356" s="6"/>
      <c r="N356" s="6"/>
      <c r="O356" s="6"/>
      <c r="P356" s="6"/>
      <c r="Q356" s="6"/>
      <c r="R356" s="6"/>
      <c r="S356" s="6"/>
      <c r="T356" s="6"/>
      <c r="U356" s="6"/>
      <c r="V356" s="6"/>
      <c r="W356" s="6"/>
      <c r="X356" s="6"/>
      <c r="Y356" s="6"/>
      <c r="Z356" s="6"/>
    </row>
    <row r="357">
      <c r="A357" s="68" t="s">
        <v>763</v>
      </c>
      <c r="B357" s="63">
        <v>10.0</v>
      </c>
      <c r="C357" s="63" t="s">
        <v>27</v>
      </c>
      <c r="D357" s="6"/>
      <c r="E357" s="6"/>
      <c r="F357" s="6"/>
      <c r="G357" s="6"/>
      <c r="H357" s="6"/>
      <c r="I357" s="6"/>
      <c r="J357" s="6"/>
      <c r="K357" s="6"/>
      <c r="L357" s="6"/>
      <c r="M357" s="6"/>
      <c r="N357" s="6"/>
      <c r="O357" s="6"/>
      <c r="P357" s="6"/>
      <c r="Q357" s="6"/>
      <c r="R357" s="6"/>
      <c r="S357" s="6"/>
      <c r="T357" s="6"/>
      <c r="U357" s="6"/>
      <c r="V357" s="6"/>
      <c r="W357" s="6"/>
      <c r="X357" s="6"/>
      <c r="Y357" s="6"/>
      <c r="Z357" s="6"/>
    </row>
    <row r="358">
      <c r="A358" s="68" t="s">
        <v>867</v>
      </c>
      <c r="B358" s="63">
        <v>10.0</v>
      </c>
      <c r="C358" s="63" t="s">
        <v>27</v>
      </c>
      <c r="D358" s="6"/>
      <c r="E358" s="6"/>
      <c r="F358" s="6"/>
      <c r="G358" s="6"/>
      <c r="H358" s="6"/>
      <c r="I358" s="6"/>
      <c r="J358" s="6"/>
      <c r="K358" s="6"/>
      <c r="L358" s="6"/>
      <c r="M358" s="6"/>
      <c r="N358" s="6"/>
      <c r="O358" s="6"/>
      <c r="P358" s="6"/>
      <c r="Q358" s="6"/>
      <c r="R358" s="6"/>
      <c r="S358" s="6"/>
      <c r="T358" s="6"/>
      <c r="U358" s="6"/>
      <c r="V358" s="6"/>
      <c r="W358" s="6"/>
      <c r="X358" s="6"/>
      <c r="Y358" s="6"/>
      <c r="Z358" s="6"/>
    </row>
    <row r="359">
      <c r="A359" s="68" t="s">
        <v>467</v>
      </c>
      <c r="B359" s="63">
        <v>10.0</v>
      </c>
      <c r="C359" s="63" t="s">
        <v>27</v>
      </c>
      <c r="D359" s="6"/>
      <c r="E359" s="6"/>
      <c r="F359" s="6"/>
      <c r="G359" s="6"/>
      <c r="H359" s="6"/>
      <c r="I359" s="6"/>
      <c r="J359" s="6"/>
      <c r="K359" s="6"/>
      <c r="L359" s="6"/>
      <c r="M359" s="6"/>
      <c r="N359" s="6"/>
      <c r="O359" s="6"/>
      <c r="P359" s="6"/>
      <c r="Q359" s="6"/>
      <c r="R359" s="6"/>
      <c r="S359" s="6"/>
      <c r="T359" s="6"/>
      <c r="U359" s="6"/>
      <c r="V359" s="6"/>
      <c r="W359" s="6"/>
      <c r="X359" s="6"/>
      <c r="Y359" s="6"/>
      <c r="Z359" s="6"/>
    </row>
    <row r="360">
      <c r="A360" s="6" t="s">
        <v>742</v>
      </c>
      <c r="B360" s="63">
        <v>10.0</v>
      </c>
      <c r="C360" s="63" t="s">
        <v>868</v>
      </c>
      <c r="D360" s="6"/>
      <c r="E360" s="6"/>
      <c r="F360" s="6"/>
      <c r="G360" s="6"/>
      <c r="H360" s="6"/>
      <c r="I360" s="6"/>
      <c r="J360" s="6"/>
      <c r="K360" s="6"/>
      <c r="L360" s="6"/>
      <c r="M360" s="6"/>
      <c r="N360" s="6"/>
      <c r="O360" s="6"/>
      <c r="P360" s="6"/>
      <c r="Q360" s="6"/>
      <c r="R360" s="6"/>
      <c r="S360" s="6"/>
      <c r="T360" s="6"/>
      <c r="U360" s="6"/>
      <c r="V360" s="6"/>
      <c r="W360" s="6"/>
      <c r="X360" s="6"/>
      <c r="Y360" s="6"/>
      <c r="Z360" s="6"/>
    </row>
    <row r="361">
      <c r="A361" s="6" t="s">
        <v>248</v>
      </c>
      <c r="B361" s="63">
        <v>10.0</v>
      </c>
      <c r="C361" s="63" t="s">
        <v>868</v>
      </c>
      <c r="D361" s="6"/>
      <c r="E361" s="6"/>
      <c r="F361" s="6"/>
      <c r="G361" s="6"/>
      <c r="H361" s="6"/>
      <c r="I361" s="6"/>
      <c r="J361" s="6"/>
      <c r="K361" s="6"/>
      <c r="L361" s="6"/>
      <c r="M361" s="6"/>
      <c r="N361" s="6"/>
      <c r="O361" s="6"/>
      <c r="P361" s="6"/>
      <c r="Q361" s="6"/>
      <c r="R361" s="6"/>
      <c r="S361" s="6"/>
      <c r="T361" s="6"/>
      <c r="U361" s="6"/>
      <c r="V361" s="6"/>
      <c r="W361" s="6"/>
      <c r="X361" s="6"/>
      <c r="Y361" s="6"/>
      <c r="Z361" s="6"/>
    </row>
    <row r="362">
      <c r="A362" s="6" t="s">
        <v>218</v>
      </c>
      <c r="B362" s="63">
        <v>10.0</v>
      </c>
      <c r="C362" s="63" t="s">
        <v>868</v>
      </c>
      <c r="D362" s="6"/>
      <c r="E362" s="6"/>
      <c r="F362" s="6"/>
      <c r="G362" s="6"/>
      <c r="H362" s="6"/>
      <c r="I362" s="6"/>
      <c r="J362" s="6"/>
      <c r="K362" s="6"/>
      <c r="L362" s="6"/>
      <c r="M362" s="6"/>
      <c r="N362" s="6"/>
      <c r="O362" s="6"/>
      <c r="P362" s="6"/>
      <c r="Q362" s="6"/>
      <c r="R362" s="6"/>
      <c r="S362" s="6"/>
      <c r="T362" s="6"/>
      <c r="U362" s="6"/>
      <c r="V362" s="6"/>
      <c r="W362" s="6"/>
      <c r="X362" s="6"/>
      <c r="Y362" s="6"/>
      <c r="Z362" s="6"/>
    </row>
    <row r="363">
      <c r="A363" s="6" t="s">
        <v>322</v>
      </c>
      <c r="B363" s="63">
        <v>10.0</v>
      </c>
      <c r="C363" s="63" t="s">
        <v>868</v>
      </c>
      <c r="D363" s="6"/>
      <c r="E363" s="6"/>
      <c r="F363" s="6"/>
      <c r="G363" s="6"/>
      <c r="H363" s="6"/>
      <c r="I363" s="6"/>
      <c r="J363" s="6"/>
      <c r="K363" s="6"/>
      <c r="L363" s="6"/>
      <c r="M363" s="6"/>
      <c r="N363" s="6"/>
      <c r="O363" s="6"/>
      <c r="P363" s="6"/>
      <c r="Q363" s="6"/>
      <c r="R363" s="6"/>
      <c r="S363" s="6"/>
      <c r="T363" s="6"/>
      <c r="U363" s="6"/>
      <c r="V363" s="6"/>
      <c r="W363" s="6"/>
      <c r="X363" s="6"/>
      <c r="Y363" s="6"/>
      <c r="Z363" s="6"/>
    </row>
    <row r="364">
      <c r="A364" s="6" t="s">
        <v>171</v>
      </c>
      <c r="B364" s="63">
        <v>10.0</v>
      </c>
      <c r="C364" s="63" t="s">
        <v>869</v>
      </c>
      <c r="D364" s="6"/>
      <c r="E364" s="6"/>
      <c r="F364" s="6"/>
      <c r="G364" s="6"/>
      <c r="H364" s="6"/>
      <c r="I364" s="6"/>
      <c r="J364" s="6"/>
      <c r="K364" s="6"/>
      <c r="L364" s="6"/>
      <c r="M364" s="6"/>
      <c r="N364" s="6"/>
      <c r="O364" s="6"/>
      <c r="P364" s="6"/>
      <c r="Q364" s="6"/>
      <c r="R364" s="6"/>
      <c r="S364" s="6"/>
      <c r="T364" s="6"/>
      <c r="U364" s="6"/>
      <c r="V364" s="6"/>
      <c r="W364" s="6"/>
      <c r="X364" s="6"/>
      <c r="Y364" s="6"/>
      <c r="Z364" s="6"/>
    </row>
    <row r="365">
      <c r="A365" s="6" t="s">
        <v>288</v>
      </c>
      <c r="B365" s="63">
        <v>10.0</v>
      </c>
      <c r="C365" s="63" t="s">
        <v>868</v>
      </c>
      <c r="D365" s="6"/>
      <c r="E365" s="6"/>
      <c r="F365" s="6"/>
      <c r="G365" s="6"/>
      <c r="H365" s="6"/>
      <c r="I365" s="6"/>
      <c r="J365" s="6"/>
      <c r="K365" s="6"/>
      <c r="L365" s="6"/>
      <c r="M365" s="6"/>
      <c r="N365" s="6"/>
      <c r="O365" s="6"/>
      <c r="P365" s="6"/>
      <c r="Q365" s="6"/>
      <c r="R365" s="6"/>
      <c r="S365" s="6"/>
      <c r="T365" s="6"/>
      <c r="U365" s="6"/>
      <c r="V365" s="6"/>
      <c r="W365" s="6"/>
      <c r="X365" s="6"/>
      <c r="Y365" s="6"/>
      <c r="Z365" s="6"/>
    </row>
    <row r="366">
      <c r="A366" s="63" t="s">
        <v>870</v>
      </c>
      <c r="B366" s="63">
        <v>9.0</v>
      </c>
      <c r="C366" s="63" t="s">
        <v>868</v>
      </c>
      <c r="D366" s="6"/>
      <c r="E366" s="6"/>
      <c r="F366" s="6"/>
      <c r="G366" s="6"/>
      <c r="H366" s="6"/>
      <c r="I366" s="6"/>
      <c r="J366" s="6"/>
      <c r="K366" s="6"/>
      <c r="L366" s="6"/>
      <c r="M366" s="6"/>
      <c r="N366" s="6"/>
      <c r="O366" s="6"/>
      <c r="P366" s="6"/>
      <c r="Q366" s="6"/>
      <c r="R366" s="6"/>
      <c r="S366" s="6"/>
      <c r="T366" s="6"/>
      <c r="U366" s="6"/>
      <c r="V366" s="6"/>
      <c r="W366" s="6"/>
      <c r="X366" s="6"/>
      <c r="Y366" s="6"/>
      <c r="Z366" s="6"/>
    </row>
    <row r="367">
      <c r="A367" s="63" t="s">
        <v>871</v>
      </c>
      <c r="B367" s="63">
        <v>9.0</v>
      </c>
      <c r="C367" s="63" t="s">
        <v>868</v>
      </c>
      <c r="D367" s="6"/>
      <c r="E367" s="6"/>
      <c r="F367" s="6"/>
      <c r="G367" s="6"/>
      <c r="H367" s="6"/>
      <c r="I367" s="6"/>
      <c r="J367" s="6"/>
      <c r="K367" s="6"/>
      <c r="L367" s="6"/>
      <c r="M367" s="6"/>
      <c r="N367" s="6"/>
      <c r="O367" s="6"/>
      <c r="P367" s="6"/>
      <c r="Q367" s="6"/>
      <c r="R367" s="6"/>
      <c r="S367" s="6"/>
      <c r="T367" s="6"/>
      <c r="U367" s="6"/>
      <c r="V367" s="6"/>
      <c r="W367" s="6"/>
      <c r="X367" s="6"/>
      <c r="Y367" s="6"/>
      <c r="Z367" s="6"/>
    </row>
    <row r="368">
      <c r="A368" s="11" t="s">
        <v>148</v>
      </c>
      <c r="B368" s="63">
        <v>11.0</v>
      </c>
      <c r="C368" s="63" t="s">
        <v>869</v>
      </c>
      <c r="D368" s="6"/>
      <c r="E368" s="6"/>
      <c r="F368" s="6"/>
      <c r="G368" s="6"/>
      <c r="H368" s="6"/>
      <c r="I368" s="6"/>
      <c r="J368" s="6"/>
      <c r="K368" s="6"/>
      <c r="L368" s="6"/>
      <c r="M368" s="6"/>
      <c r="N368" s="6"/>
      <c r="O368" s="6"/>
      <c r="P368" s="6"/>
      <c r="Q368" s="6"/>
      <c r="R368" s="6"/>
      <c r="S368" s="6"/>
      <c r="T368" s="6"/>
      <c r="U368" s="6"/>
      <c r="V368" s="6"/>
      <c r="W368" s="6"/>
      <c r="X368" s="6"/>
      <c r="Y368" s="6"/>
      <c r="Z368" s="6"/>
    </row>
    <row r="369">
      <c r="A369" s="11" t="s">
        <v>863</v>
      </c>
      <c r="B369" s="63">
        <v>8.0</v>
      </c>
      <c r="C369" s="63" t="s">
        <v>27</v>
      </c>
      <c r="D369" s="6"/>
      <c r="E369" s="6"/>
      <c r="F369" s="6"/>
      <c r="G369" s="6"/>
      <c r="H369" s="6"/>
      <c r="I369" s="6"/>
      <c r="J369" s="6"/>
      <c r="K369" s="6"/>
      <c r="L369" s="6"/>
      <c r="M369" s="6"/>
      <c r="N369" s="6"/>
      <c r="O369" s="6"/>
      <c r="P369" s="6"/>
      <c r="Q369" s="6"/>
      <c r="R369" s="6"/>
      <c r="S369" s="6"/>
      <c r="T369" s="6"/>
      <c r="U369" s="6"/>
      <c r="V369" s="6"/>
      <c r="W369" s="6"/>
      <c r="X369" s="6"/>
      <c r="Y369" s="6"/>
      <c r="Z369" s="6"/>
    </row>
    <row r="370">
      <c r="A370" s="11" t="s">
        <v>873</v>
      </c>
      <c r="B370" s="63">
        <v>4.0</v>
      </c>
      <c r="C370" s="63" t="s">
        <v>27</v>
      </c>
      <c r="D370" s="6"/>
      <c r="E370" s="6"/>
      <c r="F370" s="6"/>
      <c r="G370" s="6"/>
      <c r="H370" s="6"/>
      <c r="I370" s="6"/>
      <c r="J370" s="6"/>
      <c r="K370" s="6"/>
      <c r="L370" s="6"/>
      <c r="M370" s="6"/>
      <c r="N370" s="6"/>
      <c r="O370" s="6"/>
      <c r="P370" s="6"/>
      <c r="Q370" s="6"/>
      <c r="R370" s="6"/>
      <c r="S370" s="6"/>
      <c r="T370" s="6"/>
      <c r="U370" s="6"/>
      <c r="V370" s="6"/>
      <c r="W370" s="6"/>
      <c r="X370" s="6"/>
      <c r="Y370" s="6"/>
      <c r="Z370" s="6"/>
    </row>
    <row r="371">
      <c r="A371" s="11" t="s">
        <v>633</v>
      </c>
      <c r="B371" s="63">
        <v>8.0</v>
      </c>
      <c r="C371" s="63" t="s">
        <v>27</v>
      </c>
      <c r="D371" s="6"/>
      <c r="E371" s="6"/>
      <c r="F371" s="6"/>
      <c r="G371" s="6"/>
      <c r="H371" s="6"/>
      <c r="I371" s="6"/>
      <c r="J371" s="6"/>
      <c r="K371" s="6"/>
      <c r="L371" s="6"/>
      <c r="M371" s="6"/>
      <c r="N371" s="6"/>
      <c r="O371" s="6"/>
      <c r="P371" s="6"/>
      <c r="Q371" s="6"/>
      <c r="R371" s="6"/>
      <c r="S371" s="6"/>
      <c r="T371" s="6"/>
      <c r="U371" s="6"/>
      <c r="V371" s="6"/>
      <c r="W371" s="6"/>
      <c r="X371" s="6"/>
      <c r="Y371" s="6"/>
      <c r="Z371" s="6"/>
    </row>
    <row r="372">
      <c r="A372" s="11" t="s">
        <v>858</v>
      </c>
      <c r="B372" s="63">
        <v>7.0</v>
      </c>
      <c r="C372" s="63" t="s">
        <v>27</v>
      </c>
      <c r="D372" s="6"/>
      <c r="E372" s="6"/>
      <c r="F372" s="6"/>
      <c r="G372" s="6"/>
      <c r="H372" s="6"/>
      <c r="I372" s="6"/>
      <c r="J372" s="6"/>
      <c r="K372" s="6"/>
      <c r="L372" s="6"/>
      <c r="M372" s="6"/>
      <c r="N372" s="6"/>
      <c r="O372" s="6"/>
      <c r="P372" s="6"/>
      <c r="Q372" s="6"/>
      <c r="R372" s="6"/>
      <c r="S372" s="6"/>
      <c r="T372" s="6"/>
      <c r="U372" s="6"/>
      <c r="V372" s="6"/>
      <c r="W372" s="6"/>
      <c r="X372" s="6"/>
      <c r="Y372" s="6"/>
      <c r="Z372" s="6"/>
    </row>
    <row r="373">
      <c r="A373" s="11" t="s">
        <v>874</v>
      </c>
      <c r="B373" s="63">
        <v>6.0</v>
      </c>
      <c r="C373" s="63" t="s">
        <v>27</v>
      </c>
      <c r="D373" s="6"/>
      <c r="E373" s="6"/>
      <c r="F373" s="6"/>
      <c r="G373" s="6"/>
      <c r="H373" s="6"/>
      <c r="I373" s="6"/>
      <c r="J373" s="6"/>
      <c r="K373" s="6"/>
      <c r="L373" s="6"/>
      <c r="M373" s="6"/>
      <c r="N373" s="6"/>
      <c r="O373" s="6"/>
      <c r="P373" s="6"/>
      <c r="Q373" s="6"/>
      <c r="R373" s="6"/>
      <c r="S373" s="6"/>
      <c r="T373" s="6"/>
      <c r="U373" s="6"/>
      <c r="V373" s="6"/>
      <c r="W373" s="6"/>
      <c r="X373" s="6"/>
      <c r="Y373" s="6"/>
      <c r="Z373" s="6"/>
    </row>
    <row r="374">
      <c r="A374" s="11" t="s">
        <v>680</v>
      </c>
      <c r="B374" s="63">
        <v>9.0</v>
      </c>
      <c r="C374" s="63" t="s">
        <v>27</v>
      </c>
      <c r="D374" s="6"/>
      <c r="E374" s="6"/>
      <c r="F374" s="6"/>
      <c r="G374" s="6"/>
      <c r="H374" s="6"/>
      <c r="I374" s="6"/>
      <c r="J374" s="6"/>
      <c r="K374" s="6"/>
      <c r="L374" s="6"/>
      <c r="M374" s="6"/>
      <c r="N374" s="6"/>
      <c r="O374" s="6"/>
      <c r="P374" s="6"/>
      <c r="Q374" s="6"/>
      <c r="R374" s="6"/>
      <c r="S374" s="6"/>
      <c r="T374" s="6"/>
      <c r="U374" s="6"/>
      <c r="V374" s="6"/>
      <c r="W374" s="6"/>
      <c r="X374" s="6"/>
      <c r="Y374" s="6"/>
      <c r="Z374" s="6"/>
    </row>
    <row r="375">
      <c r="A375" s="11" t="s">
        <v>122</v>
      </c>
      <c r="B375" s="63">
        <v>10.0</v>
      </c>
      <c r="C375" s="63" t="s">
        <v>297</v>
      </c>
      <c r="D375" s="6"/>
      <c r="E375" s="6"/>
      <c r="F375" s="6"/>
      <c r="G375" s="6"/>
      <c r="H375" s="6"/>
      <c r="I375" s="6"/>
      <c r="J375" s="6"/>
      <c r="K375" s="6"/>
      <c r="L375" s="6"/>
      <c r="M375" s="6"/>
      <c r="N375" s="6"/>
      <c r="O375" s="6"/>
      <c r="P375" s="6"/>
      <c r="Q375" s="6"/>
      <c r="R375" s="6"/>
      <c r="S375" s="6"/>
      <c r="T375" s="6"/>
      <c r="U375" s="6"/>
      <c r="V375" s="6"/>
      <c r="W375" s="6"/>
      <c r="X375" s="6"/>
      <c r="Y375" s="6"/>
      <c r="Z375" s="6"/>
    </row>
    <row r="376">
      <c r="A376" s="11" t="s">
        <v>842</v>
      </c>
      <c r="B376" s="63">
        <v>7.0</v>
      </c>
      <c r="C376" s="63" t="s">
        <v>27</v>
      </c>
      <c r="D376" s="6"/>
      <c r="E376" s="6"/>
      <c r="F376" s="6"/>
      <c r="G376" s="6"/>
      <c r="H376" s="6"/>
      <c r="I376" s="6"/>
      <c r="J376" s="6"/>
      <c r="K376" s="6"/>
      <c r="L376" s="6"/>
      <c r="M376" s="6"/>
      <c r="N376" s="6"/>
      <c r="O376" s="6"/>
      <c r="P376" s="6"/>
      <c r="Q376" s="6"/>
      <c r="R376" s="6"/>
      <c r="S376" s="6"/>
      <c r="T376" s="6"/>
      <c r="U376" s="6"/>
      <c r="V376" s="6"/>
      <c r="W376" s="6"/>
      <c r="X376" s="6"/>
      <c r="Y376" s="6"/>
      <c r="Z376" s="6"/>
    </row>
    <row r="377">
      <c r="A377" s="11" t="s">
        <v>135</v>
      </c>
      <c r="B377" s="63">
        <v>10.0</v>
      </c>
      <c r="C377" s="63" t="s">
        <v>27</v>
      </c>
      <c r="D377" s="6"/>
      <c r="E377" s="6"/>
      <c r="F377" s="6"/>
      <c r="G377" s="6"/>
      <c r="H377" s="6"/>
      <c r="I377" s="6"/>
      <c r="J377" s="6"/>
      <c r="K377" s="6"/>
      <c r="L377" s="6"/>
      <c r="M377" s="6"/>
      <c r="N377" s="6"/>
      <c r="O377" s="6"/>
      <c r="P377" s="6"/>
      <c r="Q377" s="6"/>
      <c r="R377" s="6"/>
      <c r="S377" s="6"/>
      <c r="T377" s="6"/>
      <c r="U377" s="6"/>
      <c r="V377" s="6"/>
      <c r="W377" s="6"/>
      <c r="X377" s="6"/>
      <c r="Y377" s="6"/>
      <c r="Z377" s="6"/>
    </row>
    <row r="378">
      <c r="A378" s="11" t="s">
        <v>655</v>
      </c>
      <c r="B378" s="63">
        <v>7.0</v>
      </c>
      <c r="C378" s="63" t="s">
        <v>27</v>
      </c>
      <c r="D378" s="6"/>
      <c r="E378" s="6"/>
      <c r="F378" s="6"/>
      <c r="G378" s="6"/>
      <c r="H378" s="6"/>
      <c r="I378" s="6"/>
      <c r="J378" s="6"/>
      <c r="K378" s="6"/>
      <c r="L378" s="6"/>
      <c r="M378" s="6"/>
      <c r="N378" s="6"/>
      <c r="O378" s="6"/>
      <c r="P378" s="6"/>
      <c r="Q378" s="6"/>
      <c r="R378" s="6"/>
      <c r="S378" s="6"/>
      <c r="T378" s="6"/>
      <c r="U378" s="6"/>
      <c r="V378" s="6"/>
      <c r="W378" s="6"/>
      <c r="X378" s="6"/>
      <c r="Y378" s="6"/>
      <c r="Z378" s="6"/>
    </row>
    <row r="379">
      <c r="A379" s="63" t="s">
        <v>178</v>
      </c>
      <c r="B379" s="63">
        <v>11.0</v>
      </c>
      <c r="C379" s="63" t="s">
        <v>437</v>
      </c>
      <c r="D379" s="6"/>
      <c r="E379" s="6"/>
      <c r="F379" s="6"/>
      <c r="G379" s="6"/>
      <c r="H379" s="6"/>
      <c r="I379" s="6"/>
      <c r="J379" s="6"/>
      <c r="K379" s="6"/>
      <c r="L379" s="6"/>
      <c r="M379" s="6"/>
      <c r="N379" s="6"/>
      <c r="O379" s="6"/>
      <c r="P379" s="6"/>
      <c r="Q379" s="6"/>
      <c r="R379" s="6"/>
      <c r="S379" s="6"/>
      <c r="T379" s="6"/>
      <c r="U379" s="6"/>
      <c r="V379" s="6"/>
      <c r="W379" s="6"/>
      <c r="X379" s="6"/>
      <c r="Y379" s="6"/>
      <c r="Z379" s="6"/>
    </row>
    <row r="380">
      <c r="A380" s="11" t="s">
        <v>26</v>
      </c>
      <c r="B380" s="63">
        <v>11.0</v>
      </c>
      <c r="C380" s="63" t="s">
        <v>648</v>
      </c>
      <c r="D380" s="6"/>
      <c r="E380" s="6"/>
      <c r="F380" s="6"/>
      <c r="G380" s="6"/>
      <c r="H380" s="6"/>
      <c r="I380" s="6"/>
      <c r="J380" s="6"/>
      <c r="K380" s="6"/>
      <c r="L380" s="6"/>
      <c r="M380" s="6"/>
      <c r="N380" s="6"/>
      <c r="O380" s="6"/>
      <c r="P380" s="6"/>
      <c r="Q380" s="6"/>
      <c r="R380" s="6"/>
      <c r="S380" s="6"/>
      <c r="T380" s="6"/>
      <c r="U380" s="6"/>
      <c r="V380" s="6"/>
      <c r="W380" s="6"/>
      <c r="X380" s="6"/>
      <c r="Y380" s="6"/>
      <c r="Z380" s="6"/>
    </row>
    <row r="381">
      <c r="A381" s="11" t="s">
        <v>230</v>
      </c>
      <c r="B381" s="63">
        <v>11.0</v>
      </c>
      <c r="C381" s="63" t="s">
        <v>244</v>
      </c>
      <c r="D381" s="6"/>
      <c r="E381" s="6"/>
      <c r="F381" s="6"/>
      <c r="G381" s="6"/>
      <c r="H381" s="6"/>
      <c r="I381" s="6"/>
      <c r="J381" s="6"/>
      <c r="K381" s="6"/>
      <c r="L381" s="6"/>
      <c r="M381" s="6"/>
      <c r="N381" s="6"/>
      <c r="O381" s="6"/>
      <c r="P381" s="6"/>
      <c r="Q381" s="6"/>
      <c r="R381" s="6"/>
      <c r="S381" s="6"/>
      <c r="T381" s="6"/>
      <c r="U381" s="6"/>
      <c r="V381" s="6"/>
      <c r="W381" s="6"/>
      <c r="X381" s="6"/>
      <c r="Y381" s="6"/>
      <c r="Z381" s="6"/>
    </row>
    <row r="382">
      <c r="A382" s="11" t="s">
        <v>182</v>
      </c>
      <c r="B382" s="63">
        <v>10.0</v>
      </c>
      <c r="C382" s="63" t="s">
        <v>558</v>
      </c>
      <c r="D382" s="6"/>
      <c r="E382" s="6"/>
      <c r="F382" s="6"/>
      <c r="G382" s="6"/>
      <c r="H382" s="6"/>
      <c r="I382" s="6"/>
      <c r="J382" s="6"/>
      <c r="K382" s="6"/>
      <c r="L382" s="6"/>
      <c r="M382" s="6"/>
      <c r="N382" s="6"/>
      <c r="O382" s="6"/>
      <c r="P382" s="6"/>
      <c r="Q382" s="6"/>
      <c r="R382" s="6"/>
      <c r="S382" s="6"/>
      <c r="T382" s="6"/>
      <c r="U382" s="6"/>
      <c r="V382" s="6"/>
      <c r="W382" s="6"/>
      <c r="X382" s="6"/>
      <c r="Y382" s="6"/>
      <c r="Z382" s="6"/>
    </row>
    <row r="383">
      <c r="A383" s="18" t="s">
        <v>449</v>
      </c>
      <c r="B383" s="63">
        <v>11.0</v>
      </c>
      <c r="C383" s="63" t="s">
        <v>648</v>
      </c>
      <c r="D383" s="6"/>
      <c r="E383" s="6"/>
      <c r="F383" s="6"/>
      <c r="G383" s="6"/>
      <c r="H383" s="6"/>
      <c r="I383" s="6"/>
      <c r="J383" s="6"/>
      <c r="K383" s="6"/>
      <c r="L383" s="6"/>
      <c r="M383" s="6"/>
      <c r="N383" s="6"/>
      <c r="O383" s="6"/>
      <c r="P383" s="6"/>
      <c r="Q383" s="6"/>
      <c r="R383" s="6"/>
      <c r="S383" s="6"/>
      <c r="T383" s="6"/>
      <c r="U383" s="6"/>
      <c r="V383" s="6"/>
      <c r="W383" s="6"/>
      <c r="X383" s="6"/>
      <c r="Y383" s="6"/>
      <c r="Z383" s="6"/>
    </row>
    <row r="384">
      <c r="A384" s="68" t="s">
        <v>299</v>
      </c>
      <c r="B384" s="63">
        <v>10.0</v>
      </c>
      <c r="C384" s="63" t="s">
        <v>27</v>
      </c>
      <c r="D384" s="6"/>
      <c r="E384" s="6"/>
      <c r="F384" s="6"/>
      <c r="G384" s="6"/>
      <c r="H384" s="6"/>
      <c r="I384" s="6"/>
      <c r="J384" s="6"/>
      <c r="K384" s="6"/>
      <c r="L384" s="6"/>
      <c r="M384" s="6"/>
      <c r="N384" s="6"/>
      <c r="O384" s="6"/>
      <c r="P384" s="6"/>
      <c r="Q384" s="6"/>
      <c r="R384" s="6"/>
      <c r="S384" s="6"/>
      <c r="T384" s="6"/>
      <c r="U384" s="6"/>
      <c r="V384" s="6"/>
      <c r="W384" s="6"/>
      <c r="X384" s="6"/>
      <c r="Y384" s="6"/>
      <c r="Z384" s="6"/>
    </row>
    <row r="385">
      <c r="A385" s="68" t="s">
        <v>350</v>
      </c>
      <c r="B385" s="63">
        <v>10.0</v>
      </c>
      <c r="C385" s="63" t="s">
        <v>27</v>
      </c>
      <c r="D385" s="6"/>
      <c r="E385" s="6"/>
      <c r="F385" s="6"/>
      <c r="G385" s="6"/>
      <c r="H385" s="6"/>
      <c r="I385" s="6"/>
      <c r="J385" s="6"/>
      <c r="K385" s="6"/>
      <c r="L385" s="6"/>
      <c r="M385" s="6"/>
      <c r="N385" s="6"/>
      <c r="O385" s="6"/>
      <c r="P385" s="6"/>
      <c r="Q385" s="6"/>
      <c r="R385" s="6"/>
      <c r="S385" s="6"/>
      <c r="T385" s="6"/>
      <c r="U385" s="6"/>
      <c r="V385" s="6"/>
      <c r="W385" s="6"/>
      <c r="X385" s="6"/>
      <c r="Y385" s="6"/>
      <c r="Z385" s="6"/>
    </row>
    <row r="386">
      <c r="A386" s="68" t="s">
        <v>305</v>
      </c>
      <c r="B386" s="63">
        <v>10.0</v>
      </c>
      <c r="C386" s="63" t="s">
        <v>27</v>
      </c>
      <c r="D386" s="6"/>
      <c r="E386" s="6"/>
      <c r="F386" s="6"/>
      <c r="G386" s="6"/>
      <c r="H386" s="6"/>
      <c r="I386" s="6"/>
      <c r="J386" s="6"/>
      <c r="K386" s="6"/>
      <c r="L386" s="6"/>
      <c r="M386" s="6"/>
      <c r="N386" s="6"/>
      <c r="O386" s="6"/>
      <c r="P386" s="6"/>
      <c r="Q386" s="6"/>
      <c r="R386" s="6"/>
      <c r="S386" s="6"/>
      <c r="T386" s="6"/>
      <c r="U386" s="6"/>
      <c r="V386" s="6"/>
      <c r="W386" s="6"/>
      <c r="X386" s="6"/>
      <c r="Y386" s="6"/>
      <c r="Z386" s="6"/>
    </row>
    <row r="387">
      <c r="A387" s="68" t="s">
        <v>284</v>
      </c>
      <c r="B387" s="63">
        <v>10.0</v>
      </c>
      <c r="C387" s="63" t="s">
        <v>27</v>
      </c>
      <c r="D387" s="6"/>
      <c r="E387" s="6"/>
      <c r="F387" s="6"/>
      <c r="G387" s="6"/>
      <c r="H387" s="6"/>
      <c r="I387" s="6"/>
      <c r="J387" s="6"/>
      <c r="K387" s="6"/>
      <c r="L387" s="6"/>
      <c r="M387" s="6"/>
      <c r="N387" s="6"/>
      <c r="O387" s="6"/>
      <c r="P387" s="6"/>
      <c r="Q387" s="6"/>
      <c r="R387" s="6"/>
      <c r="S387" s="6"/>
      <c r="T387" s="6"/>
      <c r="U387" s="6"/>
      <c r="V387" s="6"/>
      <c r="W387" s="6"/>
      <c r="X387" s="6"/>
      <c r="Y387" s="6"/>
      <c r="Z387" s="6"/>
    </row>
    <row r="388">
      <c r="A388" s="68" t="s">
        <v>878</v>
      </c>
      <c r="B388" s="63">
        <v>6.0</v>
      </c>
      <c r="C388" s="63" t="s">
        <v>27</v>
      </c>
      <c r="D388" s="6"/>
      <c r="E388" s="6"/>
      <c r="F388" s="6"/>
      <c r="G388" s="6"/>
      <c r="H388" s="6"/>
      <c r="I388" s="6"/>
      <c r="J388" s="6"/>
      <c r="K388" s="6"/>
      <c r="L388" s="6"/>
      <c r="M388" s="6"/>
      <c r="N388" s="6"/>
      <c r="O388" s="6"/>
      <c r="P388" s="6"/>
      <c r="Q388" s="6"/>
      <c r="R388" s="6"/>
      <c r="S388" s="6"/>
      <c r="T388" s="6"/>
      <c r="U388" s="6"/>
      <c r="V388" s="6"/>
      <c r="W388" s="6"/>
      <c r="X388" s="6"/>
      <c r="Y388" s="6"/>
      <c r="Z388" s="6"/>
    </row>
    <row r="389">
      <c r="A389" s="11" t="s">
        <v>294</v>
      </c>
      <c r="B389" s="63">
        <v>11.0</v>
      </c>
      <c r="C389" s="63" t="s">
        <v>558</v>
      </c>
      <c r="D389" s="6"/>
      <c r="E389" s="6"/>
      <c r="F389" s="6"/>
      <c r="G389" s="6"/>
      <c r="H389" s="6"/>
      <c r="I389" s="6"/>
      <c r="J389" s="6"/>
      <c r="K389" s="6"/>
      <c r="L389" s="6"/>
      <c r="M389" s="6"/>
      <c r="N389" s="6"/>
      <c r="O389" s="6"/>
      <c r="P389" s="6"/>
      <c r="Q389" s="6"/>
      <c r="R389" s="6"/>
      <c r="S389" s="6"/>
      <c r="T389" s="6"/>
      <c r="U389" s="6"/>
      <c r="V389" s="6"/>
      <c r="W389" s="6"/>
      <c r="X389" s="6"/>
      <c r="Y389" s="6"/>
      <c r="Z389" s="6"/>
    </row>
    <row r="390">
      <c r="A390" s="11" t="s">
        <v>39</v>
      </c>
      <c r="B390" s="63">
        <v>10.0</v>
      </c>
      <c r="C390" s="63" t="s">
        <v>879</v>
      </c>
      <c r="D390" s="6"/>
      <c r="E390" s="6"/>
      <c r="F390" s="6"/>
      <c r="G390" s="6"/>
      <c r="H390" s="6"/>
      <c r="I390" s="6"/>
      <c r="J390" s="6"/>
      <c r="K390" s="6"/>
      <c r="L390" s="6"/>
      <c r="M390" s="6"/>
      <c r="N390" s="6"/>
      <c r="O390" s="6"/>
      <c r="P390" s="6"/>
      <c r="Q390" s="6"/>
      <c r="R390" s="6"/>
      <c r="S390" s="6"/>
      <c r="T390" s="6"/>
      <c r="U390" s="6"/>
      <c r="V390" s="6"/>
      <c r="W390" s="6"/>
      <c r="X390" s="6"/>
      <c r="Y390" s="6"/>
      <c r="Z390" s="6"/>
    </row>
    <row r="391">
      <c r="A391" s="11" t="s">
        <v>45</v>
      </c>
      <c r="B391" s="63">
        <v>10.0</v>
      </c>
      <c r="C391" s="63" t="s">
        <v>879</v>
      </c>
      <c r="D391" s="6"/>
      <c r="E391" s="6"/>
      <c r="F391" s="6"/>
      <c r="G391" s="6"/>
      <c r="H391" s="6"/>
      <c r="I391" s="6"/>
      <c r="J391" s="6"/>
      <c r="K391" s="6"/>
      <c r="L391" s="6"/>
      <c r="M391" s="6"/>
      <c r="N391" s="6"/>
      <c r="O391" s="6"/>
      <c r="P391" s="6"/>
      <c r="Q391" s="6"/>
      <c r="R391" s="6"/>
      <c r="S391" s="6"/>
      <c r="T391" s="6"/>
      <c r="U391" s="6"/>
      <c r="V391" s="6"/>
      <c r="W391" s="6"/>
      <c r="X391" s="6"/>
      <c r="Y391" s="6"/>
      <c r="Z391" s="6"/>
    </row>
    <row r="392">
      <c r="A392" s="11" t="s">
        <v>49</v>
      </c>
      <c r="B392" s="63">
        <v>10.0</v>
      </c>
      <c r="C392" s="63" t="s">
        <v>879</v>
      </c>
      <c r="D392" s="6"/>
      <c r="E392" s="6"/>
      <c r="F392" s="6"/>
      <c r="G392" s="6"/>
      <c r="H392" s="6"/>
      <c r="I392" s="6"/>
      <c r="J392" s="6"/>
      <c r="K392" s="6"/>
      <c r="L392" s="6"/>
      <c r="M392" s="6"/>
      <c r="N392" s="6"/>
      <c r="O392" s="6"/>
      <c r="P392" s="6"/>
      <c r="Q392" s="6"/>
      <c r="R392" s="6"/>
      <c r="S392" s="6"/>
      <c r="T392" s="6"/>
      <c r="U392" s="6"/>
      <c r="V392" s="6"/>
      <c r="W392" s="6"/>
      <c r="X392" s="6"/>
      <c r="Y392" s="6"/>
      <c r="Z392" s="6"/>
    </row>
    <row r="393">
      <c r="A393" s="11" t="s">
        <v>211</v>
      </c>
      <c r="B393" s="63">
        <v>11.0</v>
      </c>
      <c r="C393" s="63" t="s">
        <v>558</v>
      </c>
      <c r="D393" s="6"/>
      <c r="E393" s="6"/>
      <c r="F393" s="6"/>
      <c r="G393" s="6"/>
      <c r="H393" s="6"/>
      <c r="I393" s="6"/>
      <c r="J393" s="6"/>
      <c r="K393" s="6"/>
      <c r="L393" s="6"/>
      <c r="M393" s="6"/>
      <c r="N393" s="6"/>
      <c r="O393" s="6"/>
      <c r="P393" s="6"/>
      <c r="Q393" s="6"/>
      <c r="R393" s="6"/>
      <c r="S393" s="6"/>
      <c r="T393" s="6"/>
      <c r="U393" s="6"/>
      <c r="V393" s="6"/>
      <c r="W393" s="6"/>
      <c r="X393" s="6"/>
      <c r="Y393" s="6"/>
      <c r="Z393" s="6"/>
    </row>
    <row r="394">
      <c r="A394" s="11" t="s">
        <v>198</v>
      </c>
      <c r="B394" s="63">
        <v>11.0</v>
      </c>
      <c r="C394" s="63" t="s">
        <v>558</v>
      </c>
      <c r="D394" s="6"/>
      <c r="E394" s="6"/>
      <c r="F394" s="6"/>
      <c r="G394" s="6"/>
      <c r="H394" s="6"/>
      <c r="I394" s="6"/>
      <c r="J394" s="6"/>
      <c r="K394" s="6"/>
      <c r="L394" s="6"/>
      <c r="M394" s="6"/>
      <c r="N394" s="6"/>
      <c r="O394" s="6"/>
      <c r="P394" s="6"/>
      <c r="Q394" s="6"/>
      <c r="R394" s="6"/>
      <c r="S394" s="6"/>
      <c r="T394" s="6"/>
      <c r="U394" s="6"/>
      <c r="V394" s="6"/>
      <c r="W394" s="6"/>
      <c r="X394" s="6"/>
      <c r="Y394" s="6"/>
      <c r="Z394" s="6"/>
    </row>
    <row r="395">
      <c r="A395" s="11" t="s">
        <v>533</v>
      </c>
      <c r="B395" s="63">
        <v>10.0</v>
      </c>
      <c r="C395" s="63" t="s">
        <v>27</v>
      </c>
      <c r="D395" s="6"/>
      <c r="E395" s="6"/>
      <c r="F395" s="6"/>
      <c r="G395" s="6"/>
      <c r="H395" s="6"/>
      <c r="I395" s="6"/>
      <c r="J395" s="6"/>
      <c r="K395" s="6"/>
      <c r="L395" s="6"/>
      <c r="M395" s="6"/>
      <c r="N395" s="6"/>
      <c r="O395" s="6"/>
      <c r="P395" s="6"/>
      <c r="Q395" s="6"/>
      <c r="R395" s="6"/>
      <c r="S395" s="6"/>
      <c r="T395" s="6"/>
      <c r="U395" s="6"/>
      <c r="V395" s="6"/>
      <c r="W395" s="6"/>
      <c r="X395" s="6"/>
      <c r="Y395" s="6"/>
      <c r="Z395" s="6"/>
    </row>
    <row r="396">
      <c r="A396" s="63" t="s">
        <v>186</v>
      </c>
      <c r="B396" s="63">
        <v>11.0</v>
      </c>
      <c r="C396" s="63" t="s">
        <v>460</v>
      </c>
      <c r="D396" s="6"/>
      <c r="E396" s="6"/>
      <c r="F396" s="6"/>
      <c r="G396" s="6"/>
      <c r="H396" s="6"/>
      <c r="I396" s="6"/>
      <c r="J396" s="6"/>
      <c r="K396" s="6"/>
      <c r="L396" s="6"/>
      <c r="M396" s="6"/>
      <c r="N396" s="6"/>
      <c r="O396" s="6"/>
      <c r="P396" s="6"/>
      <c r="Q396" s="6"/>
      <c r="R396" s="6"/>
      <c r="S396" s="6"/>
      <c r="T396" s="6"/>
      <c r="U396" s="6"/>
      <c r="V396" s="6"/>
      <c r="W396" s="6"/>
      <c r="X396" s="6"/>
      <c r="Y396" s="6"/>
      <c r="Z396" s="6"/>
    </row>
    <row r="397">
      <c r="A397" s="34" t="s">
        <v>57</v>
      </c>
      <c r="B397" s="34">
        <v>11.0</v>
      </c>
      <c r="C397" s="34" t="s">
        <v>558</v>
      </c>
      <c r="D397" s="6"/>
      <c r="E397" s="6"/>
      <c r="F397" s="6"/>
      <c r="G397" s="6"/>
      <c r="H397" s="6"/>
      <c r="I397" s="6"/>
      <c r="J397" s="6"/>
      <c r="K397" s="6"/>
      <c r="L397" s="6"/>
      <c r="M397" s="6"/>
      <c r="N397" s="6"/>
      <c r="O397" s="6"/>
      <c r="P397" s="6"/>
      <c r="Q397" s="6"/>
      <c r="R397" s="6"/>
      <c r="S397" s="6"/>
      <c r="T397" s="6"/>
      <c r="U397" s="6"/>
      <c r="V397" s="6"/>
      <c r="W397" s="6"/>
      <c r="X397" s="6"/>
      <c r="Y397" s="6"/>
      <c r="Z397" s="6"/>
    </row>
    <row r="398">
      <c r="A398" s="34" t="s">
        <v>53</v>
      </c>
      <c r="B398" s="34">
        <v>11.0</v>
      </c>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34" t="s">
        <v>205</v>
      </c>
      <c r="B399" s="34">
        <v>11.0</v>
      </c>
      <c r="C399" s="34" t="s">
        <v>54</v>
      </c>
      <c r="D399" s="6"/>
      <c r="E399" s="6"/>
      <c r="F399" s="6"/>
      <c r="G399" s="6"/>
      <c r="H399" s="6"/>
      <c r="I399" s="6"/>
      <c r="J399" s="6"/>
      <c r="K399" s="6"/>
      <c r="L399" s="6"/>
      <c r="M399" s="6"/>
      <c r="N399" s="6"/>
      <c r="O399" s="6"/>
      <c r="P399" s="6"/>
      <c r="Q399" s="6"/>
      <c r="R399" s="6"/>
      <c r="S399" s="6"/>
      <c r="T399" s="6"/>
      <c r="U399" s="6"/>
      <c r="V399" s="6"/>
      <c r="W399" s="6"/>
      <c r="X399" s="6"/>
      <c r="Y399" s="6"/>
      <c r="Z399" s="6"/>
    </row>
    <row r="400">
      <c r="A400" s="6" t="s">
        <v>881</v>
      </c>
      <c r="B400" s="34">
        <v>4.0</v>
      </c>
      <c r="C400" s="34" t="s">
        <v>60</v>
      </c>
      <c r="D400" s="6"/>
      <c r="E400" s="6"/>
      <c r="F400" s="6"/>
      <c r="G400" s="6"/>
      <c r="H400" s="6"/>
      <c r="I400" s="6"/>
      <c r="J400" s="6"/>
      <c r="K400" s="6"/>
      <c r="L400" s="6"/>
      <c r="M400" s="6"/>
      <c r="N400" s="6"/>
      <c r="O400" s="6"/>
      <c r="P400" s="6"/>
      <c r="Q400" s="6"/>
      <c r="R400" s="6"/>
      <c r="S400" s="6"/>
      <c r="T400" s="6"/>
      <c r="U400" s="6"/>
      <c r="V400" s="6"/>
      <c r="W400" s="6"/>
      <c r="X400" s="6"/>
      <c r="Y400" s="6"/>
      <c r="Z400" s="6"/>
    </row>
    <row r="401">
      <c r="A401" s="6" t="s">
        <v>471</v>
      </c>
      <c r="B401" s="34">
        <v>10.0</v>
      </c>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t="s">
        <v>119</v>
      </c>
      <c r="B402" s="34">
        <v>10.0</v>
      </c>
      <c r="C402" s="34" t="s">
        <v>27</v>
      </c>
      <c r="D402" s="6"/>
      <c r="E402" s="6"/>
      <c r="F402" s="6"/>
      <c r="G402" s="6"/>
      <c r="H402" s="6"/>
      <c r="I402" s="6"/>
      <c r="J402" s="6"/>
      <c r="K402" s="6"/>
      <c r="L402" s="6"/>
      <c r="M402" s="6"/>
      <c r="N402" s="6"/>
      <c r="O402" s="6"/>
      <c r="P402" s="6"/>
      <c r="Q402" s="6"/>
      <c r="R402" s="6"/>
      <c r="S402" s="6"/>
      <c r="T402" s="6"/>
      <c r="U402" s="6"/>
      <c r="V402" s="6"/>
      <c r="W402" s="6"/>
      <c r="X402" s="6"/>
      <c r="Y402" s="6"/>
      <c r="Z402" s="6"/>
    </row>
    <row r="403">
      <c r="A403" s="6" t="s">
        <v>130</v>
      </c>
      <c r="B403" s="34">
        <v>10.0</v>
      </c>
      <c r="C403" s="34" t="s">
        <v>27</v>
      </c>
      <c r="D403" s="6"/>
      <c r="E403" s="6"/>
      <c r="F403" s="6"/>
      <c r="G403" s="6"/>
      <c r="H403" s="6"/>
      <c r="I403" s="6"/>
      <c r="J403" s="6"/>
      <c r="K403" s="6"/>
      <c r="L403" s="6"/>
      <c r="M403" s="6"/>
      <c r="N403" s="6"/>
      <c r="O403" s="6"/>
      <c r="P403" s="6"/>
      <c r="Q403" s="6"/>
      <c r="R403" s="6"/>
      <c r="S403" s="6"/>
      <c r="T403" s="6"/>
      <c r="U403" s="6"/>
      <c r="V403" s="6"/>
      <c r="W403" s="6"/>
      <c r="X403" s="6"/>
      <c r="Y403" s="6"/>
      <c r="Z403" s="6"/>
    </row>
    <row r="404">
      <c r="A404" s="6" t="s">
        <v>101</v>
      </c>
      <c r="B404" s="34">
        <v>10.0</v>
      </c>
      <c r="C404" s="34" t="s">
        <v>27</v>
      </c>
      <c r="D404" s="6"/>
      <c r="E404" s="6"/>
      <c r="F404" s="6"/>
      <c r="G404" s="6"/>
      <c r="H404" s="6"/>
      <c r="I404" s="6"/>
      <c r="J404" s="6"/>
      <c r="K404" s="6"/>
      <c r="L404" s="6"/>
      <c r="M404" s="6"/>
      <c r="N404" s="6"/>
      <c r="O404" s="6"/>
      <c r="P404" s="6"/>
      <c r="Q404" s="6"/>
      <c r="R404" s="6"/>
      <c r="S404" s="6"/>
      <c r="T404" s="6"/>
      <c r="U404" s="6"/>
      <c r="V404" s="6"/>
      <c r="W404" s="6"/>
      <c r="X404" s="6"/>
      <c r="Y404" s="6"/>
      <c r="Z404" s="6"/>
    </row>
    <row r="405">
      <c r="A405" s="6" t="s">
        <v>883</v>
      </c>
      <c r="B405" s="34">
        <v>10.0</v>
      </c>
      <c r="C405" s="34" t="s">
        <v>140</v>
      </c>
      <c r="D405" s="6"/>
      <c r="E405" s="6"/>
      <c r="F405" s="6"/>
      <c r="G405" s="6"/>
      <c r="H405" s="6"/>
      <c r="I405" s="6"/>
      <c r="J405" s="6"/>
      <c r="K405" s="6"/>
      <c r="L405" s="6"/>
      <c r="M405" s="6"/>
      <c r="N405" s="6"/>
      <c r="O405" s="6"/>
      <c r="P405" s="6"/>
      <c r="Q405" s="6"/>
      <c r="R405" s="6"/>
      <c r="S405" s="6"/>
      <c r="T405" s="6"/>
      <c r="U405" s="6"/>
      <c r="V405" s="6"/>
      <c r="W405" s="6"/>
      <c r="X405" s="6"/>
      <c r="Y405" s="6"/>
      <c r="Z405" s="6"/>
    </row>
    <row r="406">
      <c r="A406" s="34" t="s">
        <v>482</v>
      </c>
      <c r="B406" s="34">
        <v>11.0</v>
      </c>
      <c r="C406" s="34" t="s">
        <v>54</v>
      </c>
      <c r="D406" s="6"/>
      <c r="E406" s="6"/>
      <c r="F406" s="6"/>
      <c r="G406" s="6"/>
      <c r="H406" s="6"/>
      <c r="I406" s="6"/>
      <c r="J406" s="6"/>
      <c r="K406" s="6"/>
      <c r="L406" s="6"/>
      <c r="M406" s="6"/>
      <c r="N406" s="6"/>
      <c r="O406" s="6"/>
      <c r="P406" s="6"/>
      <c r="Q406" s="6"/>
      <c r="R406" s="6"/>
      <c r="S406" s="6"/>
      <c r="T406" s="6"/>
      <c r="U406" s="6"/>
      <c r="V406" s="6"/>
      <c r="W406" s="6"/>
      <c r="X406" s="6"/>
      <c r="Y406" s="6"/>
      <c r="Z406" s="6"/>
    </row>
    <row r="407">
      <c r="A407" s="34" t="s">
        <v>875</v>
      </c>
      <c r="B407" s="34">
        <v>11.0</v>
      </c>
      <c r="C407" s="34" t="s">
        <v>27</v>
      </c>
      <c r="D407" s="6"/>
      <c r="E407" s="6"/>
      <c r="F407" s="6"/>
      <c r="G407" s="6"/>
      <c r="H407" s="6"/>
      <c r="I407" s="6"/>
      <c r="J407" s="6"/>
      <c r="K407" s="6"/>
      <c r="L407" s="6"/>
      <c r="M407" s="6"/>
      <c r="N407" s="6"/>
      <c r="O407" s="6"/>
      <c r="P407" s="6"/>
      <c r="Q407" s="6"/>
      <c r="R407" s="6"/>
      <c r="S407" s="6"/>
      <c r="T407" s="6"/>
      <c r="U407" s="6"/>
      <c r="V407" s="6"/>
      <c r="W407" s="6"/>
      <c r="X407" s="6"/>
      <c r="Y407" s="6"/>
      <c r="Z407" s="6"/>
    </row>
    <row r="408">
      <c r="A408" s="34" t="s">
        <v>420</v>
      </c>
      <c r="B408" s="34">
        <v>11.0</v>
      </c>
      <c r="C408" s="34" t="s">
        <v>27</v>
      </c>
      <c r="D408" s="6"/>
      <c r="E408" s="6"/>
      <c r="F408" s="6"/>
      <c r="G408" s="6"/>
      <c r="H408" s="6"/>
      <c r="I408" s="6"/>
      <c r="J408" s="6"/>
      <c r="K408" s="6"/>
      <c r="L408" s="6"/>
      <c r="M408" s="6"/>
      <c r="N408" s="6"/>
      <c r="O408" s="6"/>
      <c r="P408" s="6"/>
      <c r="Q408" s="6"/>
      <c r="R408" s="6"/>
      <c r="S408" s="6"/>
      <c r="T408" s="6"/>
      <c r="U408" s="6"/>
      <c r="V408" s="6"/>
      <c r="W408" s="6"/>
      <c r="X408" s="6"/>
      <c r="Y408" s="6"/>
      <c r="Z408" s="6"/>
    </row>
    <row r="409">
      <c r="A409" s="34" t="s">
        <v>62</v>
      </c>
      <c r="B409" s="34">
        <v>11.0</v>
      </c>
      <c r="C409" s="34" t="s">
        <v>27</v>
      </c>
      <c r="D409" s="6"/>
      <c r="E409" s="6"/>
      <c r="F409" s="6"/>
      <c r="G409" s="6"/>
      <c r="H409" s="6"/>
      <c r="I409" s="6"/>
      <c r="J409" s="6"/>
      <c r="K409" s="6"/>
      <c r="L409" s="6"/>
      <c r="M409" s="6"/>
      <c r="N409" s="6"/>
      <c r="O409" s="6"/>
      <c r="P409" s="6"/>
      <c r="Q409" s="6"/>
      <c r="R409" s="6"/>
      <c r="S409" s="6"/>
      <c r="T409" s="6"/>
      <c r="U409" s="6"/>
      <c r="V409" s="6"/>
      <c r="W409" s="6"/>
      <c r="X409" s="6"/>
      <c r="Y409" s="6"/>
      <c r="Z409" s="6"/>
    </row>
    <row r="410">
      <c r="A410" s="6" t="s">
        <v>551</v>
      </c>
      <c r="B410" s="62">
        <v>10.0</v>
      </c>
      <c r="C410" s="34" t="s">
        <v>27</v>
      </c>
      <c r="D410" s="6"/>
      <c r="E410" s="6"/>
      <c r="F410" s="6"/>
      <c r="G410" s="6"/>
      <c r="H410" s="6"/>
      <c r="I410" s="6"/>
      <c r="J410" s="6"/>
      <c r="K410" s="6"/>
      <c r="L410" s="6"/>
      <c r="M410" s="6"/>
      <c r="N410" s="6"/>
      <c r="O410" s="6"/>
      <c r="P410" s="6"/>
      <c r="Q410" s="6"/>
      <c r="R410" s="6"/>
      <c r="S410" s="6"/>
      <c r="T410" s="6"/>
      <c r="U410" s="6"/>
      <c r="V410" s="6"/>
      <c r="W410" s="6"/>
      <c r="X410" s="6"/>
      <c r="Y410" s="6"/>
      <c r="Z410" s="6"/>
    </row>
    <row r="411">
      <c r="A411" s="6" t="s">
        <v>237</v>
      </c>
      <c r="B411" s="62">
        <v>10.0</v>
      </c>
      <c r="C411" s="34" t="s">
        <v>27</v>
      </c>
      <c r="D411" s="6"/>
      <c r="E411" s="6"/>
      <c r="F411" s="6"/>
      <c r="G411" s="6"/>
      <c r="H411" s="6"/>
      <c r="I411" s="6"/>
      <c r="J411" s="6"/>
      <c r="K411" s="6"/>
      <c r="L411" s="6"/>
      <c r="M411" s="6"/>
      <c r="N411" s="6"/>
      <c r="O411" s="6"/>
      <c r="P411" s="6"/>
      <c r="Q411" s="6"/>
      <c r="R411" s="6"/>
      <c r="S411" s="6"/>
      <c r="T411" s="6"/>
      <c r="U411" s="6"/>
      <c r="V411" s="6"/>
      <c r="W411" s="6"/>
      <c r="X411" s="6"/>
      <c r="Y411" s="6"/>
      <c r="Z411" s="6"/>
    </row>
    <row r="412">
      <c r="A412" s="6" t="s">
        <v>885</v>
      </c>
      <c r="B412" s="62">
        <v>8.0</v>
      </c>
      <c r="C412" s="34" t="s">
        <v>27</v>
      </c>
      <c r="D412" s="6"/>
      <c r="E412" s="6"/>
      <c r="F412" s="6"/>
      <c r="G412" s="6"/>
      <c r="H412" s="6"/>
      <c r="I412" s="6"/>
      <c r="J412" s="6"/>
      <c r="K412" s="6"/>
      <c r="L412" s="6"/>
      <c r="M412" s="6"/>
      <c r="N412" s="6"/>
      <c r="O412" s="6"/>
      <c r="P412" s="6"/>
      <c r="Q412" s="6"/>
      <c r="R412" s="6"/>
      <c r="S412" s="6"/>
      <c r="T412" s="6"/>
      <c r="U412" s="6"/>
      <c r="V412" s="6"/>
      <c r="W412" s="6"/>
      <c r="X412" s="6"/>
      <c r="Y412" s="6"/>
      <c r="Z412" s="6"/>
    </row>
    <row r="413">
      <c r="A413" s="6" t="s">
        <v>886</v>
      </c>
      <c r="B413" s="62">
        <v>9.0</v>
      </c>
      <c r="C413" s="34" t="s">
        <v>27</v>
      </c>
      <c r="D413" s="6"/>
      <c r="E413" s="6"/>
      <c r="F413" s="6"/>
      <c r="G413" s="6"/>
      <c r="H413" s="6"/>
      <c r="I413" s="6"/>
      <c r="J413" s="6"/>
      <c r="K413" s="6"/>
      <c r="L413" s="6"/>
      <c r="M413" s="6"/>
      <c r="N413" s="6"/>
      <c r="O413" s="6"/>
      <c r="P413" s="6"/>
      <c r="Q413" s="6"/>
      <c r="R413" s="6"/>
      <c r="S413" s="6"/>
      <c r="T413" s="6"/>
      <c r="U413" s="6"/>
      <c r="V413" s="6"/>
      <c r="W413" s="6"/>
      <c r="X413" s="6"/>
      <c r="Y413" s="6"/>
      <c r="Z413" s="6"/>
    </row>
    <row r="414">
      <c r="A414" s="6" t="s">
        <v>647</v>
      </c>
      <c r="B414" s="62">
        <v>10.0</v>
      </c>
      <c r="C414" s="34" t="s">
        <v>27</v>
      </c>
      <c r="D414" s="6"/>
      <c r="E414" s="6"/>
      <c r="F414" s="6"/>
      <c r="G414" s="6"/>
      <c r="H414" s="6"/>
      <c r="I414" s="6"/>
      <c r="J414" s="6"/>
      <c r="K414" s="6"/>
      <c r="L414" s="6"/>
      <c r="M414" s="6"/>
      <c r="N414" s="6"/>
      <c r="O414" s="6"/>
      <c r="P414" s="6"/>
      <c r="Q414" s="6"/>
      <c r="R414" s="6"/>
      <c r="S414" s="6"/>
      <c r="T414" s="6"/>
      <c r="U414" s="6"/>
      <c r="V414" s="6"/>
      <c r="W414" s="6"/>
      <c r="X414" s="6"/>
      <c r="Y414" s="6"/>
      <c r="Z414" s="6"/>
    </row>
    <row r="415">
      <c r="A415" s="6" t="s">
        <v>369</v>
      </c>
      <c r="B415" s="62">
        <v>10.0</v>
      </c>
      <c r="C415" s="34" t="s">
        <v>27</v>
      </c>
      <c r="D415" s="6"/>
      <c r="E415" s="6"/>
      <c r="F415" s="6"/>
      <c r="G415" s="6"/>
      <c r="H415" s="6"/>
      <c r="I415" s="6"/>
      <c r="J415" s="6"/>
      <c r="K415" s="6"/>
      <c r="L415" s="6"/>
      <c r="M415" s="6"/>
      <c r="N415" s="6"/>
      <c r="O415" s="6"/>
      <c r="P415" s="6"/>
      <c r="Q415" s="6"/>
      <c r="R415" s="6"/>
      <c r="S415" s="6"/>
      <c r="T415" s="6"/>
      <c r="U415" s="6"/>
      <c r="V415" s="6"/>
      <c r="W415" s="6"/>
      <c r="X415" s="6"/>
      <c r="Y415" s="6"/>
      <c r="Z415" s="6"/>
    </row>
    <row r="416">
      <c r="A416" s="6" t="s">
        <v>139</v>
      </c>
      <c r="B416" s="62">
        <v>10.0</v>
      </c>
      <c r="C416" s="34" t="s">
        <v>27</v>
      </c>
      <c r="D416" s="6"/>
      <c r="E416" s="6"/>
      <c r="F416" s="6"/>
      <c r="G416" s="6"/>
      <c r="H416" s="6"/>
      <c r="I416" s="6"/>
      <c r="J416" s="6"/>
      <c r="K416" s="6"/>
      <c r="L416" s="6"/>
      <c r="M416" s="6"/>
      <c r="N416" s="6"/>
      <c r="O416" s="6"/>
      <c r="P416" s="6"/>
      <c r="Q416" s="6"/>
      <c r="R416" s="6"/>
      <c r="S416" s="6"/>
      <c r="T416" s="6"/>
      <c r="U416" s="6"/>
      <c r="V416" s="6"/>
      <c r="W416" s="6"/>
      <c r="X416" s="6"/>
      <c r="Y416" s="6"/>
      <c r="Z416" s="6"/>
    </row>
    <row r="417">
      <c r="A417" s="6" t="s">
        <v>887</v>
      </c>
      <c r="B417" s="62">
        <v>8.0</v>
      </c>
      <c r="C417" s="34" t="s">
        <v>27</v>
      </c>
      <c r="D417" s="6"/>
      <c r="E417" s="6"/>
      <c r="F417" s="6"/>
      <c r="G417" s="6"/>
      <c r="H417" s="6"/>
      <c r="I417" s="6"/>
      <c r="J417" s="6"/>
      <c r="K417" s="6"/>
      <c r="L417" s="6"/>
      <c r="M417" s="6"/>
      <c r="N417" s="6"/>
      <c r="O417" s="6"/>
      <c r="P417" s="6"/>
      <c r="Q417" s="6"/>
      <c r="R417" s="6"/>
      <c r="S417" s="6"/>
      <c r="T417" s="6"/>
      <c r="U417" s="6"/>
      <c r="V417" s="6"/>
      <c r="W417" s="6"/>
      <c r="X417" s="6"/>
      <c r="Y417" s="6"/>
      <c r="Z417" s="6"/>
    </row>
    <row r="418">
      <c r="A418" s="14" t="s">
        <v>643</v>
      </c>
      <c r="B418" s="63">
        <v>11.0</v>
      </c>
      <c r="C418" s="63" t="s">
        <v>60</v>
      </c>
      <c r="D418" s="6"/>
      <c r="E418" s="6"/>
      <c r="F418" s="6"/>
      <c r="G418" s="6"/>
      <c r="H418" s="6"/>
      <c r="I418" s="6"/>
      <c r="J418" s="6"/>
      <c r="K418" s="6"/>
      <c r="L418" s="6"/>
      <c r="M418" s="6"/>
      <c r="N418" s="6"/>
      <c r="O418" s="6"/>
      <c r="P418" s="6"/>
      <c r="Q418" s="6"/>
      <c r="R418" s="6"/>
      <c r="S418" s="6"/>
      <c r="T418" s="6"/>
      <c r="U418" s="6"/>
      <c r="V418" s="6"/>
      <c r="W418" s="6"/>
      <c r="X418" s="6"/>
      <c r="Y418" s="6"/>
      <c r="Z418" s="6"/>
    </row>
    <row r="419">
      <c r="A419" s="14" t="s">
        <v>160</v>
      </c>
      <c r="B419" s="63">
        <v>11.0</v>
      </c>
      <c r="C419" s="63" t="s">
        <v>60</v>
      </c>
      <c r="D419" s="6"/>
      <c r="E419" s="6"/>
      <c r="F419" s="6"/>
      <c r="G419" s="6"/>
      <c r="H419" s="6"/>
      <c r="I419" s="6"/>
      <c r="J419" s="6"/>
      <c r="K419" s="6"/>
      <c r="L419" s="6"/>
      <c r="M419" s="6"/>
      <c r="N419" s="6"/>
      <c r="O419" s="6"/>
      <c r="P419" s="6"/>
      <c r="Q419" s="6"/>
      <c r="R419" s="6"/>
      <c r="S419" s="6"/>
      <c r="T419" s="6"/>
      <c r="U419" s="6"/>
      <c r="V419" s="6"/>
      <c r="W419" s="6"/>
      <c r="X419" s="6"/>
      <c r="Y419" s="6"/>
      <c r="Z419" s="6"/>
    </row>
    <row r="420">
      <c r="A420" s="14" t="s">
        <v>110</v>
      </c>
      <c r="B420" s="63">
        <v>11.0</v>
      </c>
      <c r="C420" s="63" t="s">
        <v>60</v>
      </c>
      <c r="D420" s="6"/>
      <c r="E420" s="6"/>
      <c r="F420" s="6"/>
      <c r="G420" s="6"/>
      <c r="H420" s="6"/>
      <c r="I420" s="6"/>
      <c r="J420" s="6"/>
      <c r="K420" s="6"/>
      <c r="L420" s="6"/>
      <c r="M420" s="6"/>
      <c r="N420" s="6"/>
      <c r="O420" s="6"/>
      <c r="P420" s="6"/>
      <c r="Q420" s="6"/>
      <c r="R420" s="6"/>
      <c r="S420" s="6"/>
      <c r="T420" s="6"/>
      <c r="U420" s="6"/>
      <c r="V420" s="6"/>
      <c r="W420" s="6"/>
      <c r="X420" s="6"/>
      <c r="Y420" s="6"/>
      <c r="Z420" s="6"/>
    </row>
    <row r="421">
      <c r="A421" s="14" t="s">
        <v>174</v>
      </c>
      <c r="B421" s="63">
        <v>11.0</v>
      </c>
      <c r="C421" s="63" t="s">
        <v>60</v>
      </c>
      <c r="D421" s="6"/>
      <c r="E421" s="6"/>
      <c r="F421" s="6"/>
      <c r="G421" s="6"/>
      <c r="H421" s="6"/>
      <c r="I421" s="6"/>
      <c r="J421" s="6"/>
      <c r="K421" s="6"/>
      <c r="L421" s="6"/>
      <c r="M421" s="6"/>
      <c r="N421" s="6"/>
      <c r="O421" s="6"/>
      <c r="P421" s="6"/>
      <c r="Q421" s="6"/>
      <c r="R421" s="6"/>
      <c r="S421" s="6"/>
      <c r="T421" s="6"/>
      <c r="U421" s="6"/>
      <c r="V421" s="6"/>
      <c r="W421" s="6"/>
      <c r="X421" s="6"/>
      <c r="Y421" s="6"/>
      <c r="Z421" s="6"/>
    </row>
    <row r="422">
      <c r="A422" s="14" t="s">
        <v>126</v>
      </c>
      <c r="B422" s="63">
        <v>11.0</v>
      </c>
      <c r="C422" s="63" t="s">
        <v>60</v>
      </c>
      <c r="D422" s="6"/>
      <c r="E422" s="6"/>
      <c r="F422" s="6"/>
      <c r="G422" s="6"/>
      <c r="H422" s="6"/>
      <c r="I422" s="6"/>
      <c r="J422" s="6"/>
      <c r="K422" s="6"/>
      <c r="L422" s="6"/>
      <c r="M422" s="6"/>
      <c r="N422" s="6"/>
      <c r="O422" s="6"/>
      <c r="P422" s="6"/>
      <c r="Q422" s="6"/>
      <c r="R422" s="6"/>
      <c r="S422" s="6"/>
      <c r="T422" s="6"/>
      <c r="U422" s="6"/>
      <c r="V422" s="6"/>
      <c r="W422" s="6"/>
      <c r="X422" s="6"/>
      <c r="Y422" s="6"/>
      <c r="Z422" s="6"/>
    </row>
    <row r="423">
      <c r="A423" s="14" t="s">
        <v>105</v>
      </c>
      <c r="B423" s="63">
        <v>11.0</v>
      </c>
      <c r="C423" s="63" t="s">
        <v>60</v>
      </c>
      <c r="D423" s="6"/>
      <c r="E423" s="6"/>
      <c r="F423" s="6"/>
      <c r="G423" s="6"/>
      <c r="H423" s="6"/>
      <c r="I423" s="6"/>
      <c r="J423" s="6"/>
      <c r="K423" s="6"/>
      <c r="L423" s="6"/>
      <c r="M423" s="6"/>
      <c r="N423" s="6"/>
      <c r="O423" s="6"/>
      <c r="P423" s="6"/>
      <c r="Q423" s="6"/>
      <c r="R423" s="6"/>
      <c r="S423" s="6"/>
      <c r="T423" s="6"/>
      <c r="U423" s="6"/>
      <c r="V423" s="6"/>
      <c r="W423" s="6"/>
      <c r="X423" s="6"/>
      <c r="Y423" s="6"/>
      <c r="Z423" s="6"/>
    </row>
    <row r="424">
      <c r="A424" s="14" t="s">
        <v>788</v>
      </c>
      <c r="B424" s="63">
        <v>11.0</v>
      </c>
      <c r="C424" s="63" t="s">
        <v>27</v>
      </c>
      <c r="D424" s="6"/>
      <c r="E424" s="6"/>
      <c r="F424" s="6"/>
      <c r="G424" s="6"/>
      <c r="H424" s="6"/>
      <c r="I424" s="6"/>
      <c r="J424" s="6"/>
      <c r="K424" s="6"/>
      <c r="L424" s="6"/>
      <c r="M424" s="6"/>
      <c r="N424" s="6"/>
      <c r="O424" s="6"/>
      <c r="P424" s="6"/>
      <c r="Q424" s="6"/>
      <c r="R424" s="6"/>
      <c r="S424" s="6"/>
      <c r="T424" s="6"/>
      <c r="U424" s="6"/>
      <c r="V424" s="6"/>
      <c r="W424" s="6"/>
      <c r="X424" s="6"/>
      <c r="Y424" s="6"/>
      <c r="Z424" s="6"/>
    </row>
    <row r="425">
      <c r="A425" s="14" t="s">
        <v>189</v>
      </c>
      <c r="B425" s="63">
        <v>11.0</v>
      </c>
      <c r="C425" s="63" t="s">
        <v>60</v>
      </c>
      <c r="D425" s="6"/>
      <c r="E425" s="6"/>
      <c r="F425" s="6"/>
      <c r="G425" s="6"/>
      <c r="H425" s="6"/>
      <c r="I425" s="6"/>
      <c r="J425" s="6"/>
      <c r="K425" s="6"/>
      <c r="L425" s="6"/>
      <c r="M425" s="6"/>
      <c r="N425" s="6"/>
      <c r="O425" s="6"/>
      <c r="P425" s="6"/>
      <c r="Q425" s="6"/>
      <c r="R425" s="6"/>
      <c r="S425" s="6"/>
      <c r="T425" s="6"/>
      <c r="U425" s="6"/>
      <c r="V425" s="6"/>
      <c r="W425" s="6"/>
      <c r="X425" s="6"/>
      <c r="Y425" s="6"/>
      <c r="Z425" s="6"/>
    </row>
    <row r="426">
      <c r="A426" s="14" t="s">
        <v>889</v>
      </c>
      <c r="B426" s="63">
        <v>8.0</v>
      </c>
      <c r="C426" s="63" t="s">
        <v>27</v>
      </c>
      <c r="D426" s="6"/>
      <c r="E426" s="6"/>
      <c r="F426" s="6"/>
      <c r="G426" s="6"/>
      <c r="H426" s="6"/>
      <c r="I426" s="6"/>
      <c r="J426" s="6"/>
      <c r="K426" s="6"/>
      <c r="L426" s="6"/>
      <c r="M426" s="6"/>
      <c r="N426" s="6"/>
      <c r="O426" s="6"/>
      <c r="P426" s="6"/>
      <c r="Q426" s="6"/>
      <c r="R426" s="6"/>
      <c r="S426" s="6"/>
      <c r="T426" s="6"/>
      <c r="U426" s="6"/>
      <c r="V426" s="6"/>
      <c r="W426" s="6"/>
      <c r="X426" s="6"/>
      <c r="Y426" s="6"/>
      <c r="Z426" s="6"/>
    </row>
    <row r="427">
      <c r="A427" s="14" t="s">
        <v>890</v>
      </c>
      <c r="B427" s="63">
        <v>8.0</v>
      </c>
      <c r="C427" s="63" t="s">
        <v>27</v>
      </c>
      <c r="D427" s="6"/>
      <c r="E427" s="6"/>
      <c r="F427" s="6"/>
      <c r="G427" s="6"/>
      <c r="H427" s="6"/>
      <c r="I427" s="6"/>
      <c r="J427" s="6"/>
      <c r="K427" s="6"/>
      <c r="L427" s="6"/>
      <c r="M427" s="6"/>
      <c r="N427" s="6"/>
      <c r="O427" s="6"/>
      <c r="P427" s="6"/>
      <c r="Q427" s="6"/>
      <c r="R427" s="6"/>
      <c r="S427" s="6"/>
      <c r="T427" s="6"/>
      <c r="U427" s="6"/>
      <c r="V427" s="6"/>
      <c r="W427" s="6"/>
      <c r="X427" s="6"/>
      <c r="Y427" s="6"/>
      <c r="Z427" s="6"/>
    </row>
    <row r="428">
      <c r="A428" s="14" t="s">
        <v>891</v>
      </c>
      <c r="B428" s="63">
        <v>8.0</v>
      </c>
      <c r="C428" s="63" t="s">
        <v>27</v>
      </c>
      <c r="D428" s="6"/>
      <c r="E428" s="6"/>
      <c r="F428" s="6"/>
      <c r="G428" s="6"/>
      <c r="H428" s="6"/>
      <c r="I428" s="6"/>
      <c r="J428" s="6"/>
      <c r="K428" s="6"/>
      <c r="L428" s="6"/>
      <c r="M428" s="6"/>
      <c r="N428" s="6"/>
      <c r="O428" s="6"/>
      <c r="P428" s="6"/>
      <c r="Q428" s="6"/>
      <c r="R428" s="6"/>
      <c r="S428" s="6"/>
      <c r="T428" s="6"/>
      <c r="U428" s="6"/>
      <c r="V428" s="6"/>
      <c r="W428" s="6"/>
      <c r="X428" s="6"/>
      <c r="Y428" s="6"/>
      <c r="Z428" s="6"/>
    </row>
    <row r="429">
      <c r="A429" s="14" t="s">
        <v>892</v>
      </c>
      <c r="B429" s="63">
        <v>8.0</v>
      </c>
      <c r="C429" s="63" t="s">
        <v>27</v>
      </c>
      <c r="D429" s="6"/>
      <c r="E429" s="6"/>
      <c r="F429" s="6"/>
      <c r="G429" s="6"/>
      <c r="H429" s="6"/>
      <c r="I429" s="6"/>
      <c r="J429" s="6"/>
      <c r="K429" s="6"/>
      <c r="L429" s="6"/>
      <c r="M429" s="6"/>
      <c r="N429" s="6"/>
      <c r="O429" s="6"/>
      <c r="P429" s="6"/>
      <c r="Q429" s="6"/>
      <c r="R429" s="6"/>
      <c r="S429" s="6"/>
      <c r="T429" s="6"/>
      <c r="U429" s="6"/>
      <c r="V429" s="6"/>
      <c r="W429" s="6"/>
      <c r="X429" s="6"/>
      <c r="Y429" s="6"/>
      <c r="Z429" s="6"/>
    </row>
    <row r="430">
      <c r="A430" s="14" t="s">
        <v>893</v>
      </c>
      <c r="B430" s="63">
        <v>4.0</v>
      </c>
      <c r="C430" s="63" t="s">
        <v>54</v>
      </c>
      <c r="D430" s="6"/>
      <c r="E430" s="6"/>
      <c r="F430" s="6"/>
      <c r="G430" s="6"/>
      <c r="H430" s="6"/>
      <c r="I430" s="6"/>
      <c r="J430" s="6"/>
      <c r="K430" s="6"/>
      <c r="L430" s="6"/>
      <c r="M430" s="6"/>
      <c r="N430" s="6"/>
      <c r="O430" s="6"/>
      <c r="P430" s="6"/>
      <c r="Q430" s="6"/>
      <c r="R430" s="6"/>
      <c r="S430" s="6"/>
      <c r="T430" s="6"/>
      <c r="U430" s="6"/>
      <c r="V430" s="6"/>
      <c r="W430" s="6"/>
      <c r="X430" s="6"/>
      <c r="Y430" s="6"/>
      <c r="Z430" s="6"/>
    </row>
    <row r="431">
      <c r="A431" s="14" t="s">
        <v>894</v>
      </c>
      <c r="B431" s="63">
        <v>4.0</v>
      </c>
      <c r="C431" s="63" t="s">
        <v>54</v>
      </c>
      <c r="D431" s="6"/>
      <c r="E431" s="6"/>
      <c r="F431" s="6"/>
      <c r="G431" s="6"/>
      <c r="H431" s="6"/>
      <c r="I431" s="6"/>
      <c r="J431" s="6"/>
      <c r="K431" s="6"/>
      <c r="L431" s="6"/>
      <c r="M431" s="6"/>
      <c r="N431" s="6"/>
      <c r="O431" s="6"/>
      <c r="P431" s="6"/>
      <c r="Q431" s="6"/>
      <c r="R431" s="6"/>
      <c r="S431" s="6"/>
      <c r="T431" s="6"/>
      <c r="U431" s="6"/>
      <c r="V431" s="6"/>
      <c r="W431" s="6"/>
      <c r="X431" s="6"/>
      <c r="Y431" s="6"/>
      <c r="Z431" s="6"/>
    </row>
    <row r="432">
      <c r="A432" s="14" t="s">
        <v>895</v>
      </c>
      <c r="B432" s="63">
        <v>4.0</v>
      </c>
      <c r="C432" s="63" t="s">
        <v>54</v>
      </c>
      <c r="D432" s="6"/>
      <c r="E432" s="6"/>
      <c r="F432" s="6"/>
      <c r="G432" s="6"/>
      <c r="H432" s="6"/>
      <c r="I432" s="6"/>
      <c r="J432" s="6"/>
      <c r="K432" s="6"/>
      <c r="L432" s="6"/>
      <c r="M432" s="6"/>
      <c r="N432" s="6"/>
      <c r="O432" s="6"/>
      <c r="P432" s="6"/>
      <c r="Q432" s="6"/>
      <c r="R432" s="6"/>
      <c r="S432" s="6"/>
      <c r="T432" s="6"/>
      <c r="U432" s="6"/>
      <c r="V432" s="6"/>
      <c r="W432" s="6"/>
      <c r="X432" s="6"/>
      <c r="Y432" s="6"/>
      <c r="Z432" s="6"/>
    </row>
    <row r="433">
      <c r="A433" s="14" t="s">
        <v>897</v>
      </c>
      <c r="B433" s="63">
        <v>4.0</v>
      </c>
      <c r="C433" s="63" t="s">
        <v>54</v>
      </c>
      <c r="D433" s="6"/>
      <c r="E433" s="6"/>
      <c r="F433" s="6"/>
      <c r="G433" s="6"/>
      <c r="H433" s="6"/>
      <c r="I433" s="6"/>
      <c r="J433" s="6"/>
      <c r="K433" s="6"/>
      <c r="L433" s="6"/>
      <c r="M433" s="6"/>
      <c r="N433" s="6"/>
      <c r="O433" s="6"/>
      <c r="P433" s="6"/>
      <c r="Q433" s="6"/>
      <c r="R433" s="6"/>
      <c r="S433" s="6"/>
      <c r="T433" s="6"/>
      <c r="U433" s="6"/>
      <c r="V433" s="6"/>
      <c r="W433" s="6"/>
      <c r="X433" s="6"/>
      <c r="Y433" s="6"/>
      <c r="Z433" s="6"/>
    </row>
    <row r="434">
      <c r="A434" s="14" t="s">
        <v>898</v>
      </c>
      <c r="B434" s="63">
        <v>4.0</v>
      </c>
      <c r="C434" s="63" t="s">
        <v>54</v>
      </c>
      <c r="D434" s="6"/>
      <c r="E434" s="6"/>
      <c r="F434" s="6"/>
      <c r="G434" s="6"/>
      <c r="H434" s="6"/>
      <c r="I434" s="6"/>
      <c r="J434" s="6"/>
      <c r="K434" s="6"/>
      <c r="L434" s="6"/>
      <c r="M434" s="6"/>
      <c r="N434" s="6"/>
      <c r="O434" s="6"/>
      <c r="P434" s="6"/>
      <c r="Q434" s="6"/>
      <c r="R434" s="6"/>
      <c r="S434" s="6"/>
      <c r="T434" s="6"/>
      <c r="U434" s="6"/>
      <c r="V434" s="6"/>
      <c r="W434" s="6"/>
      <c r="X434" s="6"/>
      <c r="Y434" s="6"/>
      <c r="Z434" s="6"/>
    </row>
    <row r="435">
      <c r="A435" s="14" t="s">
        <v>899</v>
      </c>
      <c r="B435" s="63">
        <v>4.0</v>
      </c>
      <c r="C435" s="63" t="s">
        <v>54</v>
      </c>
      <c r="D435" s="6"/>
      <c r="E435" s="6"/>
      <c r="F435" s="6"/>
      <c r="G435" s="6"/>
      <c r="H435" s="6"/>
      <c r="I435" s="6"/>
      <c r="J435" s="6"/>
      <c r="K435" s="6"/>
      <c r="L435" s="6"/>
      <c r="M435" s="6"/>
      <c r="N435" s="6"/>
      <c r="O435" s="6"/>
      <c r="P435" s="6"/>
      <c r="Q435" s="6"/>
      <c r="R435" s="6"/>
      <c r="S435" s="6"/>
      <c r="T435" s="6"/>
      <c r="U435" s="6"/>
      <c r="V435" s="6"/>
      <c r="W435" s="6"/>
      <c r="X435" s="6"/>
      <c r="Y435" s="6"/>
      <c r="Z435" s="6"/>
    </row>
    <row r="436">
      <c r="A436" s="14" t="s">
        <v>900</v>
      </c>
      <c r="B436" s="63">
        <v>4.0</v>
      </c>
      <c r="C436" s="63" t="s">
        <v>54</v>
      </c>
      <c r="D436" s="6"/>
      <c r="E436" s="6"/>
      <c r="F436" s="6"/>
      <c r="G436" s="6"/>
      <c r="H436" s="6"/>
      <c r="I436" s="6"/>
      <c r="J436" s="6"/>
      <c r="K436" s="6"/>
      <c r="L436" s="6"/>
      <c r="M436" s="6"/>
      <c r="N436" s="6"/>
      <c r="O436" s="6"/>
      <c r="P436" s="6"/>
      <c r="Q436" s="6"/>
      <c r="R436" s="6"/>
      <c r="S436" s="6"/>
      <c r="T436" s="6"/>
      <c r="U436" s="6"/>
      <c r="V436" s="6"/>
      <c r="W436" s="6"/>
      <c r="X436" s="6"/>
      <c r="Y436" s="6"/>
      <c r="Z436" s="6"/>
    </row>
    <row r="437">
      <c r="A437" s="14" t="s">
        <v>901</v>
      </c>
      <c r="B437" s="63">
        <v>4.0</v>
      </c>
      <c r="C437" s="63" t="s">
        <v>54</v>
      </c>
      <c r="D437" s="6"/>
      <c r="E437" s="6"/>
      <c r="F437" s="6"/>
      <c r="G437" s="6"/>
      <c r="H437" s="6"/>
      <c r="I437" s="6"/>
      <c r="J437" s="6"/>
      <c r="K437" s="6"/>
      <c r="L437" s="6"/>
      <c r="M437" s="6"/>
      <c r="N437" s="6"/>
      <c r="O437" s="6"/>
      <c r="P437" s="6"/>
      <c r="Q437" s="6"/>
      <c r="R437" s="6"/>
      <c r="S437" s="6"/>
      <c r="T437" s="6"/>
      <c r="U437" s="6"/>
      <c r="V437" s="6"/>
      <c r="W437" s="6"/>
      <c r="X437" s="6"/>
      <c r="Y437" s="6"/>
      <c r="Z437" s="6"/>
    </row>
    <row r="438">
      <c r="A438" s="14" t="s">
        <v>902</v>
      </c>
      <c r="B438" s="63">
        <v>4.0</v>
      </c>
      <c r="C438" s="63" t="s">
        <v>54</v>
      </c>
      <c r="D438" s="6"/>
      <c r="E438" s="6"/>
      <c r="F438" s="6"/>
      <c r="G438" s="6"/>
      <c r="H438" s="6"/>
      <c r="I438" s="6"/>
      <c r="J438" s="6"/>
      <c r="K438" s="6"/>
      <c r="L438" s="6"/>
      <c r="M438" s="6"/>
      <c r="N438" s="6"/>
      <c r="O438" s="6"/>
      <c r="P438" s="6"/>
      <c r="Q438" s="6"/>
      <c r="R438" s="6"/>
      <c r="S438" s="6"/>
      <c r="T438" s="6"/>
      <c r="U438" s="6"/>
      <c r="V438" s="6"/>
      <c r="W438" s="6"/>
      <c r="X438" s="6"/>
      <c r="Y438" s="6"/>
      <c r="Z438" s="6"/>
    </row>
    <row r="439">
      <c r="A439" s="14" t="s">
        <v>903</v>
      </c>
      <c r="B439" s="63">
        <v>4.0</v>
      </c>
      <c r="C439" s="63" t="s">
        <v>54</v>
      </c>
      <c r="D439" s="6"/>
      <c r="E439" s="6"/>
      <c r="F439" s="6"/>
      <c r="G439" s="6"/>
      <c r="H439" s="6"/>
      <c r="I439" s="6"/>
      <c r="J439" s="6"/>
      <c r="K439" s="6"/>
      <c r="L439" s="6"/>
      <c r="M439" s="6"/>
      <c r="N439" s="6"/>
      <c r="O439" s="6"/>
      <c r="P439" s="6"/>
      <c r="Q439" s="6"/>
      <c r="R439" s="6"/>
      <c r="S439" s="6"/>
      <c r="T439" s="6"/>
      <c r="U439" s="6"/>
      <c r="V439" s="6"/>
      <c r="W439" s="6"/>
      <c r="X439" s="6"/>
      <c r="Y439" s="6"/>
      <c r="Z439" s="6"/>
    </row>
    <row r="440">
      <c r="A440" s="14" t="s">
        <v>904</v>
      </c>
      <c r="B440" s="63">
        <v>4.0</v>
      </c>
      <c r="C440" s="63" t="s">
        <v>54</v>
      </c>
      <c r="D440" s="6"/>
      <c r="E440" s="6"/>
      <c r="F440" s="6"/>
      <c r="G440" s="6"/>
      <c r="H440" s="6"/>
      <c r="I440" s="6"/>
      <c r="J440" s="6"/>
      <c r="K440" s="6"/>
      <c r="L440" s="6"/>
      <c r="M440" s="6"/>
      <c r="N440" s="6"/>
      <c r="O440" s="6"/>
      <c r="P440" s="6"/>
      <c r="Q440" s="6"/>
      <c r="R440" s="6"/>
      <c r="S440" s="6"/>
      <c r="T440" s="6"/>
      <c r="U440" s="6"/>
      <c r="V440" s="6"/>
      <c r="W440" s="6"/>
      <c r="X440" s="6"/>
      <c r="Y440" s="6"/>
      <c r="Z440" s="6"/>
    </row>
    <row r="441">
      <c r="A441" s="14" t="s">
        <v>905</v>
      </c>
      <c r="B441" s="63">
        <v>7.0</v>
      </c>
      <c r="C441" s="63" t="s">
        <v>54</v>
      </c>
      <c r="D441" s="6"/>
      <c r="E441" s="6"/>
      <c r="F441" s="6"/>
      <c r="G441" s="6"/>
      <c r="H441" s="6"/>
      <c r="I441" s="6"/>
      <c r="J441" s="6"/>
      <c r="K441" s="6"/>
      <c r="L441" s="6"/>
      <c r="M441" s="6"/>
      <c r="N441" s="6"/>
      <c r="O441" s="6"/>
      <c r="P441" s="6"/>
      <c r="Q441" s="6"/>
      <c r="R441" s="6"/>
      <c r="S441" s="6"/>
      <c r="T441" s="6"/>
      <c r="U441" s="6"/>
      <c r="V441" s="6"/>
      <c r="W441" s="6"/>
      <c r="X441" s="6"/>
      <c r="Y441" s="6"/>
      <c r="Z441" s="6"/>
    </row>
    <row r="442">
      <c r="A442" s="14" t="s">
        <v>906</v>
      </c>
      <c r="B442" s="63">
        <v>4.0</v>
      </c>
      <c r="C442" s="63" t="s">
        <v>54</v>
      </c>
      <c r="D442" s="6"/>
      <c r="E442" s="6"/>
      <c r="F442" s="6"/>
      <c r="G442" s="6"/>
      <c r="H442" s="6"/>
      <c r="I442" s="6"/>
      <c r="J442" s="6"/>
      <c r="K442" s="6"/>
      <c r="L442" s="6"/>
      <c r="M442" s="6"/>
      <c r="N442" s="6"/>
      <c r="O442" s="6"/>
      <c r="P442" s="6"/>
      <c r="Q442" s="6"/>
      <c r="R442" s="6"/>
      <c r="S442" s="6"/>
      <c r="T442" s="6"/>
      <c r="U442" s="6"/>
      <c r="V442" s="6"/>
      <c r="W442" s="6"/>
      <c r="X442" s="6"/>
      <c r="Y442" s="6"/>
      <c r="Z442" s="6"/>
    </row>
    <row r="443">
      <c r="A443" s="14" t="s">
        <v>260</v>
      </c>
      <c r="B443" s="63">
        <v>9.0</v>
      </c>
      <c r="C443" s="63" t="s">
        <v>54</v>
      </c>
      <c r="D443" s="6"/>
      <c r="E443" s="6"/>
      <c r="F443" s="6"/>
      <c r="G443" s="6"/>
      <c r="H443" s="6"/>
      <c r="I443" s="6"/>
      <c r="J443" s="6"/>
      <c r="K443" s="6"/>
      <c r="L443" s="6"/>
      <c r="M443" s="6"/>
      <c r="N443" s="6"/>
      <c r="O443" s="6"/>
      <c r="P443" s="6"/>
      <c r="Q443" s="6"/>
      <c r="R443" s="6"/>
      <c r="S443" s="6"/>
      <c r="T443" s="6"/>
      <c r="U443" s="6"/>
      <c r="V443" s="6"/>
      <c r="W443" s="6"/>
      <c r="X443" s="6"/>
      <c r="Y443" s="6"/>
      <c r="Z443" s="6"/>
    </row>
    <row r="444">
      <c r="A444" s="14" t="s">
        <v>907</v>
      </c>
      <c r="B444" s="63">
        <v>4.0</v>
      </c>
      <c r="C444" s="63" t="s">
        <v>54</v>
      </c>
      <c r="D444" s="6"/>
      <c r="E444" s="6"/>
      <c r="F444" s="6"/>
      <c r="G444" s="6"/>
      <c r="H444" s="6"/>
      <c r="I444" s="6"/>
      <c r="J444" s="6"/>
      <c r="K444" s="6"/>
      <c r="L444" s="6"/>
      <c r="M444" s="6"/>
      <c r="N444" s="6"/>
      <c r="O444" s="6"/>
      <c r="P444" s="6"/>
      <c r="Q444" s="6"/>
      <c r="R444" s="6"/>
      <c r="S444" s="6"/>
      <c r="T444" s="6"/>
      <c r="U444" s="6"/>
      <c r="V444" s="6"/>
      <c r="W444" s="6"/>
      <c r="X444" s="6"/>
      <c r="Y444" s="6"/>
      <c r="Z444" s="6"/>
    </row>
    <row r="445">
      <c r="A445" s="14" t="s">
        <v>896</v>
      </c>
      <c r="B445" s="63">
        <v>8.0</v>
      </c>
      <c r="C445" s="63" t="s">
        <v>27</v>
      </c>
      <c r="D445" s="6"/>
      <c r="E445" s="6"/>
      <c r="F445" s="6"/>
      <c r="G445" s="6"/>
      <c r="H445" s="6"/>
      <c r="I445" s="6"/>
      <c r="J445" s="6"/>
      <c r="K445" s="6"/>
      <c r="L445" s="6"/>
      <c r="M445" s="6"/>
      <c r="N445" s="6"/>
      <c r="O445" s="6"/>
      <c r="P445" s="6"/>
      <c r="Q445" s="6"/>
      <c r="R445" s="6"/>
      <c r="S445" s="6"/>
      <c r="T445" s="6"/>
      <c r="U445" s="6"/>
      <c r="V445" s="6"/>
      <c r="W445" s="6"/>
      <c r="X445" s="6"/>
      <c r="Y445" s="6"/>
      <c r="Z445" s="6"/>
    </row>
    <row r="446">
      <c r="A446" s="14" t="s">
        <v>908</v>
      </c>
      <c r="B446" s="63">
        <v>8.0</v>
      </c>
      <c r="C446" s="63" t="s">
        <v>27</v>
      </c>
      <c r="D446" s="6"/>
      <c r="E446" s="6"/>
      <c r="F446" s="6"/>
      <c r="G446" s="6"/>
      <c r="H446" s="6"/>
      <c r="I446" s="6"/>
      <c r="J446" s="6"/>
      <c r="K446" s="6"/>
      <c r="L446" s="6"/>
      <c r="M446" s="6"/>
      <c r="N446" s="6"/>
      <c r="O446" s="6"/>
      <c r="P446" s="6"/>
      <c r="Q446" s="6"/>
      <c r="R446" s="6"/>
      <c r="S446" s="6"/>
      <c r="T446" s="6"/>
      <c r="U446" s="6"/>
      <c r="V446" s="6"/>
      <c r="W446" s="6"/>
      <c r="X446" s="6"/>
      <c r="Y446" s="6"/>
      <c r="Z446" s="6"/>
    </row>
    <row r="447">
      <c r="A447" s="14" t="s">
        <v>750</v>
      </c>
      <c r="B447" s="63">
        <v>8.0</v>
      </c>
      <c r="C447" s="63" t="s">
        <v>27</v>
      </c>
      <c r="D447" s="6"/>
      <c r="E447" s="6"/>
      <c r="F447" s="6"/>
      <c r="G447" s="6"/>
      <c r="H447" s="6"/>
      <c r="I447" s="6"/>
      <c r="J447" s="6"/>
      <c r="K447" s="6"/>
      <c r="L447" s="6"/>
      <c r="M447" s="6"/>
      <c r="N447" s="6"/>
      <c r="O447" s="6"/>
      <c r="P447" s="6"/>
      <c r="Q447" s="6"/>
      <c r="R447" s="6"/>
      <c r="S447" s="6"/>
      <c r="T447" s="6"/>
      <c r="U447" s="6"/>
      <c r="V447" s="6"/>
      <c r="W447" s="6"/>
      <c r="X447" s="6"/>
      <c r="Y447" s="6"/>
      <c r="Z447" s="6"/>
    </row>
    <row r="448">
      <c r="A448" s="14" t="s">
        <v>806</v>
      </c>
      <c r="B448" s="63">
        <v>8.0</v>
      </c>
      <c r="C448" s="63" t="s">
        <v>27</v>
      </c>
      <c r="D448" s="6"/>
      <c r="E448" s="6"/>
      <c r="F448" s="6"/>
      <c r="G448" s="6"/>
      <c r="H448" s="6"/>
      <c r="I448" s="6"/>
      <c r="J448" s="6"/>
      <c r="K448" s="6"/>
      <c r="L448" s="6"/>
      <c r="M448" s="6"/>
      <c r="N448" s="6"/>
      <c r="O448" s="6"/>
      <c r="P448" s="6"/>
      <c r="Q448" s="6"/>
      <c r="R448" s="6"/>
      <c r="S448" s="6"/>
      <c r="T448" s="6"/>
      <c r="U448" s="6"/>
      <c r="V448" s="6"/>
      <c r="W448" s="6"/>
      <c r="X448" s="6"/>
      <c r="Y448" s="6"/>
      <c r="Z448" s="6"/>
    </row>
    <row r="449">
      <c r="A449" s="14" t="s">
        <v>909</v>
      </c>
      <c r="B449" s="63">
        <v>8.0</v>
      </c>
      <c r="C449" s="63" t="s">
        <v>27</v>
      </c>
      <c r="D449" s="6"/>
      <c r="E449" s="6"/>
      <c r="F449" s="6"/>
      <c r="G449" s="6"/>
      <c r="H449" s="6"/>
      <c r="I449" s="6"/>
      <c r="J449" s="6"/>
      <c r="K449" s="6"/>
      <c r="L449" s="6"/>
      <c r="M449" s="6"/>
      <c r="N449" s="6"/>
      <c r="O449" s="6"/>
      <c r="P449" s="6"/>
      <c r="Q449" s="6"/>
      <c r="R449" s="6"/>
      <c r="S449" s="6"/>
      <c r="T449" s="6"/>
      <c r="U449" s="6"/>
      <c r="V449" s="6"/>
      <c r="W449" s="6"/>
      <c r="X449" s="6"/>
      <c r="Y449" s="6"/>
      <c r="Z449" s="6"/>
    </row>
    <row r="450">
      <c r="A450" s="14" t="s">
        <v>911</v>
      </c>
      <c r="B450" s="63">
        <v>8.0</v>
      </c>
      <c r="C450" s="63" t="s">
        <v>27</v>
      </c>
      <c r="D450" s="6"/>
      <c r="E450" s="6"/>
      <c r="F450" s="6"/>
      <c r="G450" s="6"/>
      <c r="H450" s="6"/>
      <c r="I450" s="6"/>
      <c r="J450" s="6"/>
      <c r="K450" s="6"/>
      <c r="L450" s="6"/>
      <c r="M450" s="6"/>
      <c r="N450" s="6"/>
      <c r="O450" s="6"/>
      <c r="P450" s="6"/>
      <c r="Q450" s="6"/>
      <c r="R450" s="6"/>
      <c r="S450" s="6"/>
      <c r="T450" s="6"/>
      <c r="U450" s="6"/>
      <c r="V450" s="6"/>
      <c r="W450" s="6"/>
      <c r="X450" s="6"/>
      <c r="Y450" s="6"/>
      <c r="Z450" s="6"/>
    </row>
    <row r="451">
      <c r="A451" s="14" t="s">
        <v>912</v>
      </c>
      <c r="B451" s="63">
        <v>8.0</v>
      </c>
      <c r="C451" s="63" t="s">
        <v>27</v>
      </c>
      <c r="D451" s="6"/>
      <c r="E451" s="6"/>
      <c r="F451" s="6"/>
      <c r="G451" s="6"/>
      <c r="H451" s="6"/>
      <c r="I451" s="6"/>
      <c r="J451" s="6"/>
      <c r="K451" s="6"/>
      <c r="L451" s="6"/>
      <c r="M451" s="6"/>
      <c r="N451" s="6"/>
      <c r="O451" s="6"/>
      <c r="P451" s="6"/>
      <c r="Q451" s="6"/>
      <c r="R451" s="6"/>
      <c r="S451" s="6"/>
      <c r="T451" s="6"/>
      <c r="U451" s="6"/>
      <c r="V451" s="6"/>
      <c r="W451" s="6"/>
      <c r="X451" s="6"/>
      <c r="Y451" s="6"/>
      <c r="Z451" s="6"/>
    </row>
    <row r="452">
      <c r="A452" s="14" t="s">
        <v>830</v>
      </c>
      <c r="B452" s="63">
        <v>8.0</v>
      </c>
      <c r="C452" s="63" t="s">
        <v>27</v>
      </c>
      <c r="D452" s="6"/>
      <c r="E452" s="6"/>
      <c r="F452" s="6"/>
      <c r="G452" s="6"/>
      <c r="H452" s="6"/>
      <c r="I452" s="6"/>
      <c r="J452" s="6"/>
      <c r="K452" s="6"/>
      <c r="L452" s="6"/>
      <c r="M452" s="6"/>
      <c r="N452" s="6"/>
      <c r="O452" s="6"/>
      <c r="P452" s="6"/>
      <c r="Q452" s="6"/>
      <c r="R452" s="6"/>
      <c r="S452" s="6"/>
      <c r="T452" s="6"/>
      <c r="U452" s="6"/>
      <c r="V452" s="6"/>
      <c r="W452" s="6"/>
      <c r="X452" s="6"/>
      <c r="Y452" s="6"/>
      <c r="Z452" s="6"/>
    </row>
    <row r="453">
      <c r="A453" s="14" t="s">
        <v>826</v>
      </c>
      <c r="B453" s="63">
        <v>8.0</v>
      </c>
      <c r="C453" s="63" t="s">
        <v>27</v>
      </c>
      <c r="D453" s="6"/>
      <c r="E453" s="6"/>
      <c r="F453" s="6"/>
      <c r="G453" s="6"/>
      <c r="H453" s="6"/>
      <c r="I453" s="6"/>
      <c r="J453" s="6"/>
      <c r="K453" s="6"/>
      <c r="L453" s="6"/>
      <c r="M453" s="6"/>
      <c r="N453" s="6"/>
      <c r="O453" s="6"/>
      <c r="P453" s="6"/>
      <c r="Q453" s="6"/>
      <c r="R453" s="6"/>
      <c r="S453" s="6"/>
      <c r="T453" s="6"/>
      <c r="U453" s="6"/>
      <c r="V453" s="6"/>
      <c r="W453" s="6"/>
      <c r="X453" s="6"/>
      <c r="Y453" s="6"/>
      <c r="Z453" s="6"/>
    </row>
    <row r="454">
      <c r="A454" s="14" t="s">
        <v>254</v>
      </c>
      <c r="B454" s="63">
        <v>10.0</v>
      </c>
      <c r="C454" s="63" t="s">
        <v>27</v>
      </c>
      <c r="D454" s="6"/>
      <c r="E454" s="6"/>
      <c r="F454" s="6"/>
      <c r="G454" s="6"/>
      <c r="H454" s="6"/>
      <c r="I454" s="6"/>
      <c r="J454" s="6"/>
      <c r="K454" s="6"/>
      <c r="L454" s="6"/>
      <c r="M454" s="6"/>
      <c r="N454" s="6"/>
      <c r="O454" s="6"/>
      <c r="P454" s="6"/>
      <c r="Q454" s="6"/>
      <c r="R454" s="6"/>
      <c r="S454" s="6"/>
      <c r="T454" s="6"/>
      <c r="U454" s="6"/>
      <c r="V454" s="6"/>
      <c r="W454" s="6"/>
      <c r="X454" s="6"/>
      <c r="Y454" s="6"/>
      <c r="Z454" s="6"/>
    </row>
    <row r="455">
      <c r="A455" s="14" t="s">
        <v>548</v>
      </c>
      <c r="B455" s="63">
        <v>10.0</v>
      </c>
      <c r="C455" s="63" t="s">
        <v>27</v>
      </c>
      <c r="D455" s="6"/>
      <c r="E455" s="6"/>
      <c r="F455" s="6"/>
      <c r="G455" s="6"/>
      <c r="H455" s="6"/>
      <c r="I455" s="6"/>
      <c r="J455" s="6"/>
      <c r="K455" s="6"/>
      <c r="L455" s="6"/>
      <c r="M455" s="6"/>
      <c r="N455" s="6"/>
      <c r="O455" s="6"/>
      <c r="P455" s="6"/>
      <c r="Q455" s="6"/>
      <c r="R455" s="6"/>
      <c r="S455" s="6"/>
      <c r="T455" s="6"/>
      <c r="U455" s="6"/>
      <c r="V455" s="6"/>
      <c r="W455" s="6"/>
      <c r="X455" s="6"/>
      <c r="Y455" s="6"/>
      <c r="Z455" s="6"/>
    </row>
    <row r="456">
      <c r="A456" s="14" t="s">
        <v>913</v>
      </c>
      <c r="B456" s="63">
        <v>8.0</v>
      </c>
      <c r="C456" s="63" t="s">
        <v>27</v>
      </c>
      <c r="D456" s="6"/>
      <c r="E456" s="6"/>
      <c r="F456" s="6"/>
      <c r="G456" s="6"/>
      <c r="H456" s="6"/>
      <c r="I456" s="6"/>
      <c r="J456" s="6"/>
      <c r="K456" s="6"/>
      <c r="L456" s="6"/>
      <c r="M456" s="6"/>
      <c r="N456" s="6"/>
      <c r="O456" s="6"/>
      <c r="P456" s="6"/>
      <c r="Q456" s="6"/>
      <c r="R456" s="6"/>
      <c r="S456" s="6"/>
      <c r="T456" s="6"/>
      <c r="U456" s="6"/>
      <c r="V456" s="6"/>
      <c r="W456" s="6"/>
      <c r="X456" s="6"/>
      <c r="Y456" s="6"/>
      <c r="Z456" s="6"/>
    </row>
    <row r="457">
      <c r="A457" s="14" t="s">
        <v>914</v>
      </c>
      <c r="B457" s="63">
        <v>8.0</v>
      </c>
      <c r="C457" s="63" t="s">
        <v>27</v>
      </c>
      <c r="D457" s="6"/>
      <c r="E457" s="6"/>
      <c r="F457" s="6"/>
      <c r="G457" s="6"/>
      <c r="H457" s="6"/>
      <c r="I457" s="6"/>
      <c r="J457" s="6"/>
      <c r="K457" s="6"/>
      <c r="L457" s="6"/>
      <c r="M457" s="6"/>
      <c r="N457" s="6"/>
      <c r="O457" s="6"/>
      <c r="P457" s="6"/>
      <c r="Q457" s="6"/>
      <c r="R457" s="6"/>
      <c r="S457" s="6"/>
      <c r="T457" s="6"/>
      <c r="U457" s="6"/>
      <c r="V457" s="6"/>
      <c r="W457" s="6"/>
      <c r="X457" s="6"/>
      <c r="Y457" s="6"/>
      <c r="Z457" s="6"/>
    </row>
    <row r="458">
      <c r="A458" s="14" t="s">
        <v>815</v>
      </c>
      <c r="B458" s="63">
        <v>8.0</v>
      </c>
      <c r="C458" s="63" t="s">
        <v>27</v>
      </c>
      <c r="D458" s="6"/>
      <c r="E458" s="6"/>
      <c r="F458" s="6"/>
      <c r="G458" s="6"/>
      <c r="H458" s="6"/>
      <c r="I458" s="6"/>
      <c r="J458" s="6"/>
      <c r="K458" s="6"/>
      <c r="L458" s="6"/>
      <c r="M458" s="6"/>
      <c r="N458" s="6"/>
      <c r="O458" s="6"/>
      <c r="P458" s="6"/>
      <c r="Q458" s="6"/>
      <c r="R458" s="6"/>
      <c r="S458" s="6"/>
      <c r="T458" s="6"/>
      <c r="U458" s="6"/>
      <c r="V458" s="6"/>
      <c r="W458" s="6"/>
      <c r="X458" s="6"/>
      <c r="Y458" s="6"/>
      <c r="Z458" s="6"/>
    </row>
    <row r="459">
      <c r="A459" s="14" t="s">
        <v>279</v>
      </c>
      <c r="B459" s="63">
        <v>8.0</v>
      </c>
      <c r="C459" s="63" t="s">
        <v>27</v>
      </c>
      <c r="D459" s="6"/>
      <c r="E459" s="6"/>
      <c r="F459" s="6"/>
      <c r="G459" s="6"/>
      <c r="H459" s="6"/>
      <c r="I459" s="6"/>
      <c r="J459" s="6"/>
      <c r="K459" s="6"/>
      <c r="L459" s="6"/>
      <c r="M459" s="6"/>
      <c r="N459" s="6"/>
      <c r="O459" s="6"/>
      <c r="P459" s="6"/>
      <c r="Q459" s="6"/>
      <c r="R459" s="6"/>
      <c r="S459" s="6"/>
      <c r="T459" s="6"/>
      <c r="U459" s="6"/>
      <c r="V459" s="6"/>
      <c r="W459" s="6"/>
      <c r="X459" s="6"/>
      <c r="Y459" s="6"/>
      <c r="Z459" s="6"/>
    </row>
    <row r="460">
      <c r="A460" s="14" t="s">
        <v>307</v>
      </c>
      <c r="B460" s="63">
        <v>8.0</v>
      </c>
      <c r="C460" s="63" t="s">
        <v>27</v>
      </c>
      <c r="D460" s="6"/>
      <c r="E460" s="6"/>
      <c r="F460" s="6"/>
      <c r="G460" s="6"/>
      <c r="H460" s="6"/>
      <c r="I460" s="6"/>
      <c r="J460" s="6"/>
      <c r="K460" s="6"/>
      <c r="L460" s="6"/>
      <c r="M460" s="6"/>
      <c r="N460" s="6"/>
      <c r="O460" s="6"/>
      <c r="P460" s="6"/>
      <c r="Q460" s="6"/>
      <c r="R460" s="6"/>
      <c r="S460" s="6"/>
      <c r="T460" s="6"/>
      <c r="U460" s="6"/>
      <c r="V460" s="6"/>
      <c r="W460" s="6"/>
      <c r="X460" s="6"/>
      <c r="Y460" s="6"/>
      <c r="Z460" s="6"/>
    </row>
    <row r="461">
      <c r="A461" s="14" t="s">
        <v>455</v>
      </c>
      <c r="B461" s="63">
        <v>8.0</v>
      </c>
      <c r="C461" s="63" t="s">
        <v>27</v>
      </c>
      <c r="D461" s="6"/>
      <c r="E461" s="6"/>
      <c r="F461" s="6"/>
      <c r="G461" s="6"/>
      <c r="H461" s="6"/>
      <c r="I461" s="6"/>
      <c r="J461" s="6"/>
      <c r="K461" s="6"/>
      <c r="L461" s="6"/>
      <c r="M461" s="6"/>
      <c r="N461" s="6"/>
      <c r="O461" s="6"/>
      <c r="P461" s="6"/>
      <c r="Q461" s="6"/>
      <c r="R461" s="6"/>
      <c r="S461" s="6"/>
      <c r="T461" s="6"/>
      <c r="U461" s="6"/>
      <c r="V461" s="6"/>
      <c r="W461" s="6"/>
      <c r="X461" s="6"/>
      <c r="Y461" s="6"/>
      <c r="Z461" s="6"/>
    </row>
    <row r="462">
      <c r="A462" s="14" t="s">
        <v>880</v>
      </c>
      <c r="B462" s="63">
        <v>8.0</v>
      </c>
      <c r="C462" s="63" t="s">
        <v>27</v>
      </c>
      <c r="D462" s="6"/>
      <c r="E462" s="6"/>
      <c r="F462" s="6"/>
      <c r="G462" s="6"/>
      <c r="H462" s="6"/>
      <c r="I462" s="6"/>
      <c r="J462" s="6"/>
      <c r="K462" s="6"/>
      <c r="L462" s="6"/>
      <c r="M462" s="6"/>
      <c r="N462" s="6"/>
      <c r="O462" s="6"/>
      <c r="P462" s="6"/>
      <c r="Q462" s="6"/>
      <c r="R462" s="6"/>
      <c r="S462" s="6"/>
      <c r="T462" s="6"/>
      <c r="U462" s="6"/>
      <c r="V462" s="6"/>
      <c r="W462" s="6"/>
      <c r="X462" s="6"/>
      <c r="Y462" s="6"/>
      <c r="Z462" s="6"/>
    </row>
    <row r="463">
      <c r="A463" s="14" t="s">
        <v>915</v>
      </c>
      <c r="B463" s="63">
        <v>8.0</v>
      </c>
      <c r="C463" s="63" t="s">
        <v>27</v>
      </c>
      <c r="D463" s="6"/>
      <c r="E463" s="6"/>
      <c r="F463" s="6"/>
      <c r="G463" s="6"/>
      <c r="H463" s="6"/>
      <c r="I463" s="6"/>
      <c r="J463" s="6"/>
      <c r="K463" s="6"/>
      <c r="L463" s="6"/>
      <c r="M463" s="6"/>
      <c r="N463" s="6"/>
      <c r="O463" s="6"/>
      <c r="P463" s="6"/>
      <c r="Q463" s="6"/>
      <c r="R463" s="6"/>
      <c r="S463" s="6"/>
      <c r="T463" s="6"/>
      <c r="U463" s="6"/>
      <c r="V463" s="6"/>
      <c r="W463" s="6"/>
      <c r="X463" s="6"/>
      <c r="Y463" s="6"/>
      <c r="Z463" s="6"/>
    </row>
    <row r="464">
      <c r="A464" s="14" t="s">
        <v>916</v>
      </c>
      <c r="B464" s="63">
        <v>8.0</v>
      </c>
      <c r="C464" s="63" t="s">
        <v>27</v>
      </c>
      <c r="D464" s="6"/>
      <c r="E464" s="6"/>
      <c r="F464" s="6"/>
      <c r="G464" s="6"/>
      <c r="H464" s="6"/>
      <c r="I464" s="6"/>
      <c r="J464" s="6"/>
      <c r="K464" s="6"/>
      <c r="L464" s="6"/>
      <c r="M464" s="6"/>
      <c r="N464" s="6"/>
      <c r="O464" s="6"/>
      <c r="P464" s="6"/>
      <c r="Q464" s="6"/>
      <c r="R464" s="6"/>
      <c r="S464" s="6"/>
      <c r="T464" s="6"/>
      <c r="U464" s="6"/>
      <c r="V464" s="6"/>
      <c r="W464" s="6"/>
      <c r="X464" s="6"/>
      <c r="Y464" s="6"/>
      <c r="Z464" s="6"/>
    </row>
    <row r="465">
      <c r="A465" s="14" t="s">
        <v>810</v>
      </c>
      <c r="B465" s="63">
        <v>8.0</v>
      </c>
      <c r="C465" s="63" t="s">
        <v>27</v>
      </c>
      <c r="D465" s="6"/>
      <c r="E465" s="6"/>
      <c r="F465" s="6"/>
      <c r="G465" s="6"/>
      <c r="H465" s="6"/>
      <c r="I465" s="6"/>
      <c r="J465" s="6"/>
      <c r="K465" s="6"/>
      <c r="L465" s="6"/>
      <c r="M465" s="6"/>
      <c r="N465" s="6"/>
      <c r="O465" s="6"/>
      <c r="P465" s="6"/>
      <c r="Q465" s="6"/>
      <c r="R465" s="6"/>
      <c r="S465" s="6"/>
      <c r="T465" s="6"/>
      <c r="U465" s="6"/>
      <c r="V465" s="6"/>
      <c r="W465" s="6"/>
      <c r="X465" s="6"/>
      <c r="Y465" s="6"/>
      <c r="Z465" s="6"/>
    </row>
    <row r="466">
      <c r="A466" s="14" t="s">
        <v>802</v>
      </c>
      <c r="B466" s="63">
        <v>8.0</v>
      </c>
      <c r="C466" s="63" t="s">
        <v>27</v>
      </c>
      <c r="D466" s="6"/>
      <c r="E466" s="6"/>
      <c r="F466" s="6"/>
      <c r="G466" s="6"/>
      <c r="H466" s="6"/>
      <c r="I466" s="6"/>
      <c r="J466" s="6"/>
      <c r="K466" s="6"/>
      <c r="L466" s="6"/>
      <c r="M466" s="6"/>
      <c r="N466" s="6"/>
      <c r="O466" s="6"/>
      <c r="P466" s="6"/>
      <c r="Q466" s="6"/>
      <c r="R466" s="6"/>
      <c r="S466" s="6"/>
      <c r="T466" s="6"/>
      <c r="U466" s="6"/>
      <c r="V466" s="6"/>
      <c r="W466" s="6"/>
      <c r="X466" s="6"/>
      <c r="Y466" s="6"/>
      <c r="Z466" s="6"/>
    </row>
    <row r="467">
      <c r="A467" s="14" t="s">
        <v>917</v>
      </c>
      <c r="B467" s="63">
        <v>2.0</v>
      </c>
      <c r="C467" s="63" t="s">
        <v>27</v>
      </c>
      <c r="D467" s="6"/>
      <c r="E467" s="6"/>
      <c r="F467" s="6"/>
      <c r="G467" s="6"/>
      <c r="H467" s="6"/>
      <c r="I467" s="6"/>
      <c r="J467" s="6"/>
      <c r="K467" s="6"/>
      <c r="L467" s="6"/>
      <c r="M467" s="6"/>
      <c r="N467" s="6"/>
      <c r="O467" s="6"/>
      <c r="P467" s="6"/>
      <c r="Q467" s="6"/>
      <c r="R467" s="6"/>
      <c r="S467" s="6"/>
      <c r="T467" s="6"/>
      <c r="U467" s="6"/>
      <c r="V467" s="6"/>
      <c r="W467" s="6"/>
      <c r="X467" s="6"/>
      <c r="Y467" s="6"/>
      <c r="Z467" s="6"/>
    </row>
    <row r="468">
      <c r="A468" s="14" t="s">
        <v>394</v>
      </c>
      <c r="B468" s="63">
        <v>8.0</v>
      </c>
      <c r="C468" s="63" t="s">
        <v>27</v>
      </c>
      <c r="D468" s="6"/>
      <c r="E468" s="6"/>
      <c r="F468" s="6"/>
      <c r="G468" s="6"/>
      <c r="H468" s="6"/>
      <c r="I468" s="6"/>
      <c r="J468" s="6"/>
      <c r="K468" s="6"/>
      <c r="L468" s="6"/>
      <c r="M468" s="6"/>
      <c r="N468" s="6"/>
      <c r="O468" s="6"/>
      <c r="P468" s="6"/>
      <c r="Q468" s="6"/>
      <c r="R468" s="6"/>
      <c r="S468" s="6"/>
      <c r="T468" s="6"/>
      <c r="U468" s="6"/>
      <c r="V468" s="6"/>
      <c r="W468" s="6"/>
      <c r="X468" s="6"/>
      <c r="Y468" s="6"/>
      <c r="Z468" s="6"/>
    </row>
    <row r="469">
      <c r="A469" s="14" t="s">
        <v>512</v>
      </c>
      <c r="B469" s="63">
        <v>8.0</v>
      </c>
      <c r="C469" s="63" t="s">
        <v>27</v>
      </c>
      <c r="D469" s="6"/>
      <c r="E469" s="6"/>
      <c r="F469" s="6"/>
      <c r="G469" s="6"/>
      <c r="H469" s="6"/>
      <c r="I469" s="6"/>
      <c r="J469" s="6"/>
      <c r="K469" s="6"/>
      <c r="L469" s="6"/>
      <c r="M469" s="6"/>
      <c r="N469" s="6"/>
      <c r="O469" s="6"/>
      <c r="P469" s="6"/>
      <c r="Q469" s="6"/>
      <c r="R469" s="6"/>
      <c r="S469" s="6"/>
      <c r="T469" s="6"/>
      <c r="U469" s="6"/>
      <c r="V469" s="6"/>
      <c r="W469" s="6"/>
      <c r="X469" s="6"/>
      <c r="Y469" s="6"/>
      <c r="Z469" s="6"/>
    </row>
    <row r="470">
      <c r="A470" s="14" t="s">
        <v>389</v>
      </c>
      <c r="B470" s="63">
        <v>8.0</v>
      </c>
      <c r="C470" s="63" t="s">
        <v>27</v>
      </c>
      <c r="D470" s="6"/>
      <c r="E470" s="6"/>
      <c r="F470" s="6"/>
      <c r="G470" s="6"/>
      <c r="H470" s="6"/>
      <c r="I470" s="6"/>
      <c r="J470" s="6"/>
      <c r="K470" s="6"/>
      <c r="L470" s="6"/>
      <c r="M470" s="6"/>
      <c r="N470" s="6"/>
      <c r="O470" s="6"/>
      <c r="P470" s="6"/>
      <c r="Q470" s="6"/>
      <c r="R470" s="6"/>
      <c r="S470" s="6"/>
      <c r="T470" s="6"/>
      <c r="U470" s="6"/>
      <c r="V470" s="6"/>
      <c r="W470" s="6"/>
      <c r="X470" s="6"/>
      <c r="Y470" s="6"/>
      <c r="Z470" s="6"/>
    </row>
    <row r="471">
      <c r="A471" s="14" t="s">
        <v>566</v>
      </c>
      <c r="B471" s="63">
        <v>8.0</v>
      </c>
      <c r="C471" s="63" t="s">
        <v>27</v>
      </c>
      <c r="D471" s="6"/>
      <c r="E471" s="6"/>
      <c r="F471" s="6"/>
      <c r="G471" s="6"/>
      <c r="H471" s="6"/>
      <c r="I471" s="6"/>
      <c r="J471" s="6"/>
      <c r="K471" s="6"/>
      <c r="L471" s="6"/>
      <c r="M471" s="6"/>
      <c r="N471" s="6"/>
      <c r="O471" s="6"/>
      <c r="P471" s="6"/>
      <c r="Q471" s="6"/>
      <c r="R471" s="6"/>
      <c r="S471" s="6"/>
      <c r="T471" s="6"/>
      <c r="U471" s="6"/>
      <c r="V471" s="6"/>
      <c r="W471" s="6"/>
      <c r="X471" s="6"/>
      <c r="Y471" s="6"/>
      <c r="Z471" s="6"/>
    </row>
    <row r="472">
      <c r="A472" s="14" t="s">
        <v>693</v>
      </c>
      <c r="B472" s="63">
        <v>8.0</v>
      </c>
      <c r="C472" s="63" t="s">
        <v>27</v>
      </c>
      <c r="D472" s="6"/>
      <c r="E472" s="6"/>
      <c r="F472" s="6"/>
      <c r="G472" s="6"/>
      <c r="H472" s="6"/>
      <c r="I472" s="6"/>
      <c r="J472" s="6"/>
      <c r="K472" s="6"/>
      <c r="L472" s="6"/>
      <c r="M472" s="6"/>
      <c r="N472" s="6"/>
      <c r="O472" s="6"/>
      <c r="P472" s="6"/>
      <c r="Q472" s="6"/>
      <c r="R472" s="6"/>
      <c r="S472" s="6"/>
      <c r="T472" s="6"/>
      <c r="U472" s="6"/>
      <c r="V472" s="6"/>
      <c r="W472" s="6"/>
      <c r="X472" s="6"/>
      <c r="Y472" s="6"/>
      <c r="Z472" s="6"/>
    </row>
    <row r="473">
      <c r="A473" s="14" t="s">
        <v>374</v>
      </c>
      <c r="B473" s="63">
        <v>8.0</v>
      </c>
      <c r="C473" s="63" t="s">
        <v>27</v>
      </c>
      <c r="D473" s="6"/>
      <c r="E473" s="6"/>
      <c r="F473" s="6"/>
      <c r="G473" s="6"/>
      <c r="H473" s="6"/>
      <c r="I473" s="6"/>
      <c r="J473" s="6"/>
      <c r="K473" s="6"/>
      <c r="L473" s="6"/>
      <c r="M473" s="6"/>
      <c r="N473" s="6"/>
      <c r="O473" s="6"/>
      <c r="P473" s="6"/>
      <c r="Q473" s="6"/>
      <c r="R473" s="6"/>
      <c r="S473" s="6"/>
      <c r="T473" s="6"/>
      <c r="U473" s="6"/>
      <c r="V473" s="6"/>
      <c r="W473" s="6"/>
      <c r="X473" s="6"/>
      <c r="Y473" s="6"/>
      <c r="Z473" s="6"/>
    </row>
    <row r="474">
      <c r="A474" s="14" t="s">
        <v>386</v>
      </c>
      <c r="B474" s="63">
        <v>8.0</v>
      </c>
      <c r="C474" s="63" t="s">
        <v>27</v>
      </c>
      <c r="D474" s="6"/>
      <c r="E474" s="6"/>
      <c r="F474" s="6"/>
      <c r="G474" s="6"/>
      <c r="H474" s="6"/>
      <c r="I474" s="6"/>
      <c r="J474" s="6"/>
      <c r="K474" s="6"/>
      <c r="L474" s="6"/>
      <c r="M474" s="6"/>
      <c r="N474" s="6"/>
      <c r="O474" s="6"/>
      <c r="P474" s="6"/>
      <c r="Q474" s="6"/>
      <c r="R474" s="6"/>
      <c r="S474" s="6"/>
      <c r="T474" s="6"/>
      <c r="U474" s="6"/>
      <c r="V474" s="6"/>
      <c r="W474" s="6"/>
      <c r="X474" s="6"/>
      <c r="Y474" s="6"/>
      <c r="Z474" s="6"/>
    </row>
    <row r="475">
      <c r="A475" s="14" t="s">
        <v>538</v>
      </c>
      <c r="B475" s="63">
        <v>8.0</v>
      </c>
      <c r="C475" s="63" t="s">
        <v>27</v>
      </c>
      <c r="D475" s="6"/>
      <c r="E475" s="6"/>
      <c r="F475" s="6"/>
      <c r="G475" s="6"/>
      <c r="H475" s="6"/>
      <c r="I475" s="6"/>
      <c r="J475" s="6"/>
      <c r="K475" s="6"/>
      <c r="L475" s="6"/>
      <c r="M475" s="6"/>
      <c r="N475" s="6"/>
      <c r="O475" s="6"/>
      <c r="P475" s="6"/>
      <c r="Q475" s="6"/>
      <c r="R475" s="6"/>
      <c r="S475" s="6"/>
      <c r="T475" s="6"/>
      <c r="U475" s="6"/>
      <c r="V475" s="6"/>
      <c r="W475" s="6"/>
      <c r="X475" s="6"/>
      <c r="Y475" s="6"/>
      <c r="Z475" s="6"/>
    </row>
    <row r="476">
      <c r="A476" s="14" t="s">
        <v>837</v>
      </c>
      <c r="B476" s="63">
        <v>10.0</v>
      </c>
      <c r="C476" s="63" t="s">
        <v>27</v>
      </c>
      <c r="D476" s="6"/>
      <c r="E476" s="6"/>
      <c r="F476" s="6"/>
      <c r="G476" s="6"/>
      <c r="H476" s="6"/>
      <c r="I476" s="6"/>
      <c r="J476" s="6"/>
      <c r="K476" s="6"/>
      <c r="L476" s="6"/>
      <c r="M476" s="6"/>
      <c r="N476" s="6"/>
      <c r="O476" s="6"/>
      <c r="P476" s="6"/>
      <c r="Q476" s="6"/>
      <c r="R476" s="6"/>
      <c r="S476" s="6"/>
      <c r="T476" s="6"/>
      <c r="U476" s="6"/>
      <c r="V476" s="6"/>
      <c r="W476" s="6"/>
      <c r="X476" s="6"/>
      <c r="Y476" s="6"/>
      <c r="Z476" s="6"/>
    </row>
    <row r="477">
      <c r="A477" s="14" t="s">
        <v>720</v>
      </c>
      <c r="B477" s="63">
        <v>10.0</v>
      </c>
      <c r="C477" s="63" t="s">
        <v>27</v>
      </c>
      <c r="D477" s="6"/>
      <c r="E477" s="6"/>
      <c r="F477" s="6"/>
      <c r="G477" s="6"/>
      <c r="H477" s="6"/>
      <c r="I477" s="6"/>
      <c r="J477" s="6"/>
      <c r="K477" s="6"/>
      <c r="L477" s="6"/>
      <c r="M477" s="6"/>
      <c r="N477" s="6"/>
      <c r="O477" s="6"/>
      <c r="P477" s="6"/>
      <c r="Q477" s="6"/>
      <c r="R477" s="6"/>
      <c r="S477" s="6"/>
      <c r="T477" s="6"/>
      <c r="U477" s="6"/>
      <c r="V477" s="6"/>
      <c r="W477" s="6"/>
      <c r="X477" s="6"/>
      <c r="Y477" s="6"/>
      <c r="Z477" s="6"/>
    </row>
    <row r="478">
      <c r="A478" s="14" t="s">
        <v>765</v>
      </c>
      <c r="B478" s="63">
        <v>10.0</v>
      </c>
      <c r="C478" s="63" t="s">
        <v>27</v>
      </c>
      <c r="D478" s="6"/>
      <c r="E478" s="6"/>
      <c r="F478" s="6"/>
      <c r="G478" s="6"/>
      <c r="H478" s="6"/>
      <c r="I478" s="6"/>
      <c r="J478" s="6"/>
      <c r="K478" s="6"/>
      <c r="L478" s="6"/>
      <c r="M478" s="6"/>
      <c r="N478" s="6"/>
      <c r="O478" s="6"/>
      <c r="P478" s="6"/>
      <c r="Q478" s="6"/>
      <c r="R478" s="6"/>
      <c r="S478" s="6"/>
      <c r="T478" s="6"/>
      <c r="U478" s="6"/>
      <c r="V478" s="6"/>
      <c r="W478" s="6"/>
      <c r="X478" s="6"/>
      <c r="Y478" s="6"/>
      <c r="Z478" s="6"/>
    </row>
    <row r="479">
      <c r="A479" s="14" t="s">
        <v>784</v>
      </c>
      <c r="B479" s="63">
        <v>7.0</v>
      </c>
      <c r="C479" s="63" t="s">
        <v>27</v>
      </c>
      <c r="D479" s="6"/>
      <c r="E479" s="6"/>
      <c r="F479" s="6"/>
      <c r="G479" s="6"/>
      <c r="H479" s="6"/>
      <c r="I479" s="6"/>
      <c r="J479" s="6"/>
      <c r="K479" s="6"/>
      <c r="L479" s="6"/>
      <c r="M479" s="6"/>
      <c r="N479" s="6"/>
      <c r="O479" s="6"/>
      <c r="P479" s="6"/>
      <c r="Q479" s="6"/>
      <c r="R479" s="6"/>
      <c r="S479" s="6"/>
      <c r="T479" s="6"/>
      <c r="U479" s="6"/>
      <c r="V479" s="6"/>
      <c r="W479" s="6"/>
      <c r="X479" s="6"/>
      <c r="Y479" s="6"/>
      <c r="Z479" s="6"/>
    </row>
    <row r="480">
      <c r="A480" s="14" t="s">
        <v>813</v>
      </c>
      <c r="B480" s="63">
        <v>7.0</v>
      </c>
      <c r="C480" s="63" t="s">
        <v>27</v>
      </c>
      <c r="D480" s="6"/>
      <c r="E480" s="6"/>
      <c r="F480" s="6"/>
      <c r="G480" s="6"/>
      <c r="H480" s="6"/>
      <c r="I480" s="6"/>
      <c r="J480" s="6"/>
      <c r="K480" s="6"/>
      <c r="L480" s="6"/>
      <c r="M480" s="6"/>
      <c r="N480" s="6"/>
      <c r="O480" s="6"/>
      <c r="P480" s="6"/>
      <c r="Q480" s="6"/>
      <c r="R480" s="6"/>
      <c r="S480" s="6"/>
      <c r="T480" s="6"/>
      <c r="U480" s="6"/>
      <c r="V480" s="6"/>
      <c r="W480" s="6"/>
      <c r="X480" s="6"/>
      <c r="Y480" s="6"/>
      <c r="Z480" s="6"/>
    </row>
    <row r="481">
      <c r="A481" s="14" t="s">
        <v>793</v>
      </c>
      <c r="B481" s="63">
        <v>7.0</v>
      </c>
      <c r="C481" s="63" t="s">
        <v>27</v>
      </c>
      <c r="D481" s="6"/>
      <c r="E481" s="6"/>
      <c r="F481" s="6"/>
      <c r="G481" s="6"/>
      <c r="H481" s="6"/>
      <c r="I481" s="6"/>
      <c r="J481" s="6"/>
      <c r="K481" s="6"/>
      <c r="L481" s="6"/>
      <c r="M481" s="6"/>
      <c r="N481" s="6"/>
      <c r="O481" s="6"/>
      <c r="P481" s="6"/>
      <c r="Q481" s="6"/>
      <c r="R481" s="6"/>
      <c r="S481" s="6"/>
      <c r="T481" s="6"/>
      <c r="U481" s="6"/>
      <c r="V481" s="6"/>
      <c r="W481" s="6"/>
      <c r="X481" s="6"/>
      <c r="Y481" s="6"/>
      <c r="Z481" s="6"/>
    </row>
    <row r="482">
      <c r="A482" s="14" t="s">
        <v>852</v>
      </c>
      <c r="B482" s="63">
        <v>10.0</v>
      </c>
      <c r="C482" s="63" t="s">
        <v>27</v>
      </c>
      <c r="D482" s="6"/>
      <c r="E482" s="6"/>
      <c r="F482" s="6"/>
      <c r="G482" s="6"/>
      <c r="H482" s="6"/>
      <c r="I482" s="6"/>
      <c r="J482" s="6"/>
      <c r="K482" s="6"/>
      <c r="L482" s="6"/>
      <c r="M482" s="6"/>
      <c r="N482" s="6"/>
      <c r="O482" s="6"/>
      <c r="P482" s="6"/>
      <c r="Q482" s="6"/>
      <c r="R482" s="6"/>
      <c r="S482" s="6"/>
      <c r="T482" s="6"/>
      <c r="U482" s="6"/>
      <c r="V482" s="6"/>
      <c r="W482" s="6"/>
      <c r="X482" s="6"/>
      <c r="Y482" s="6"/>
      <c r="Z482" s="6"/>
    </row>
    <row r="483">
      <c r="A483" s="14" t="s">
        <v>918</v>
      </c>
      <c r="B483" s="63">
        <v>2.0</v>
      </c>
      <c r="C483" s="63" t="s">
        <v>27</v>
      </c>
      <c r="D483" s="6"/>
      <c r="E483" s="6"/>
      <c r="F483" s="6"/>
      <c r="G483" s="6"/>
      <c r="H483" s="6"/>
      <c r="I483" s="6"/>
      <c r="J483" s="6"/>
      <c r="K483" s="6"/>
      <c r="L483" s="6"/>
      <c r="M483" s="6"/>
      <c r="N483" s="6"/>
      <c r="O483" s="6"/>
      <c r="P483" s="6"/>
      <c r="Q483" s="6"/>
      <c r="R483" s="6"/>
      <c r="S483" s="6"/>
      <c r="T483" s="6"/>
      <c r="U483" s="6"/>
      <c r="V483" s="6"/>
      <c r="W483" s="6"/>
      <c r="X483" s="6"/>
      <c r="Y483" s="6"/>
      <c r="Z483" s="6"/>
    </row>
    <row r="484">
      <c r="A484" s="14" t="s">
        <v>910</v>
      </c>
      <c r="B484" s="63">
        <v>8.0</v>
      </c>
      <c r="C484" s="63" t="s">
        <v>27</v>
      </c>
      <c r="D484" s="6"/>
      <c r="E484" s="6"/>
      <c r="F484" s="6"/>
      <c r="G484" s="6"/>
      <c r="H484" s="6"/>
      <c r="I484" s="6"/>
      <c r="J484" s="6"/>
      <c r="K484" s="6"/>
      <c r="L484" s="6"/>
      <c r="M484" s="6"/>
      <c r="N484" s="6"/>
      <c r="O484" s="6"/>
      <c r="P484" s="6"/>
      <c r="Q484" s="6"/>
      <c r="R484" s="6"/>
      <c r="S484" s="6"/>
      <c r="T484" s="6"/>
      <c r="U484" s="6"/>
      <c r="V484" s="6"/>
      <c r="W484" s="6"/>
      <c r="X484" s="6"/>
      <c r="Y484" s="6"/>
      <c r="Z484" s="6"/>
    </row>
    <row r="485">
      <c r="A485" s="14" t="s">
        <v>877</v>
      </c>
      <c r="B485" s="63">
        <v>8.0</v>
      </c>
      <c r="C485" s="63" t="s">
        <v>27</v>
      </c>
      <c r="D485" s="6"/>
      <c r="E485" s="6"/>
      <c r="F485" s="6"/>
      <c r="G485" s="6"/>
      <c r="H485" s="6"/>
      <c r="I485" s="6"/>
      <c r="J485" s="6"/>
      <c r="K485" s="6"/>
      <c r="L485" s="6"/>
      <c r="M485" s="6"/>
      <c r="N485" s="6"/>
      <c r="O485" s="6"/>
      <c r="P485" s="6"/>
      <c r="Q485" s="6"/>
      <c r="R485" s="6"/>
      <c r="S485" s="6"/>
      <c r="T485" s="6"/>
      <c r="U485" s="6"/>
      <c r="V485" s="6"/>
      <c r="W485" s="6"/>
      <c r="X485" s="6"/>
      <c r="Y485" s="6"/>
      <c r="Z485" s="6"/>
    </row>
    <row r="486">
      <c r="A486" s="14" t="s">
        <v>888</v>
      </c>
      <c r="B486" s="63">
        <v>8.0</v>
      </c>
      <c r="C486" s="63" t="s">
        <v>27</v>
      </c>
      <c r="D486" s="6"/>
      <c r="E486" s="6"/>
      <c r="F486" s="6"/>
      <c r="G486" s="6"/>
      <c r="H486" s="6"/>
      <c r="I486" s="6"/>
      <c r="J486" s="6"/>
      <c r="K486" s="6"/>
      <c r="L486" s="6"/>
      <c r="M486" s="6"/>
      <c r="N486" s="6"/>
      <c r="O486" s="6"/>
      <c r="P486" s="6"/>
      <c r="Q486" s="6"/>
      <c r="R486" s="6"/>
      <c r="S486" s="6"/>
      <c r="T486" s="6"/>
      <c r="U486" s="6"/>
      <c r="V486" s="6"/>
      <c r="W486" s="6"/>
      <c r="X486" s="6"/>
      <c r="Y486" s="6"/>
      <c r="Z486" s="6"/>
    </row>
    <row r="487">
      <c r="A487" s="14" t="s">
        <v>884</v>
      </c>
      <c r="B487" s="63">
        <v>8.0</v>
      </c>
      <c r="C487" s="63" t="s">
        <v>27</v>
      </c>
      <c r="D487" s="6"/>
      <c r="E487" s="6"/>
      <c r="F487" s="6"/>
      <c r="G487" s="6"/>
      <c r="H487" s="6"/>
      <c r="I487" s="6"/>
      <c r="J487" s="6"/>
      <c r="K487" s="6"/>
      <c r="L487" s="6"/>
      <c r="M487" s="6"/>
      <c r="N487" s="6"/>
      <c r="O487" s="6"/>
      <c r="P487" s="6"/>
      <c r="Q487" s="6"/>
      <c r="R487" s="6"/>
      <c r="S487" s="6"/>
      <c r="T487" s="6"/>
      <c r="U487" s="6"/>
      <c r="V487" s="6"/>
      <c r="W487" s="6"/>
      <c r="X487" s="6"/>
      <c r="Y487" s="6"/>
      <c r="Z487" s="6"/>
    </row>
    <row r="488">
      <c r="A488" s="14" t="s">
        <v>919</v>
      </c>
      <c r="B488" s="63">
        <v>8.0</v>
      </c>
      <c r="C488" s="63" t="s">
        <v>27</v>
      </c>
      <c r="D488" s="6"/>
      <c r="E488" s="6"/>
      <c r="F488" s="6"/>
      <c r="G488" s="6"/>
      <c r="H488" s="6"/>
      <c r="I488" s="6"/>
      <c r="J488" s="6"/>
      <c r="K488" s="6"/>
      <c r="L488" s="6"/>
      <c r="M488" s="6"/>
      <c r="N488" s="6"/>
      <c r="O488" s="6"/>
      <c r="P488" s="6"/>
      <c r="Q488" s="6"/>
      <c r="R488" s="6"/>
      <c r="S488" s="6"/>
      <c r="T488" s="6"/>
      <c r="U488" s="6"/>
      <c r="V488" s="6"/>
      <c r="W488" s="6"/>
      <c r="X488" s="6"/>
      <c r="Y488" s="6"/>
      <c r="Z488" s="6"/>
    </row>
    <row r="489">
      <c r="A489" s="14" t="s">
        <v>245</v>
      </c>
      <c r="B489" s="63">
        <v>8.0</v>
      </c>
      <c r="C489" s="63" t="s">
        <v>27</v>
      </c>
      <c r="D489" s="6"/>
      <c r="E489" s="6"/>
      <c r="F489" s="6"/>
      <c r="G489" s="6"/>
      <c r="H489" s="6"/>
      <c r="I489" s="6"/>
      <c r="J489" s="6"/>
      <c r="K489" s="6"/>
      <c r="L489" s="6"/>
      <c r="M489" s="6"/>
      <c r="N489" s="6"/>
      <c r="O489" s="6"/>
      <c r="P489" s="6"/>
      <c r="Q489" s="6"/>
      <c r="R489" s="6"/>
      <c r="S489" s="6"/>
      <c r="T489" s="6"/>
      <c r="U489" s="6"/>
      <c r="V489" s="6"/>
      <c r="W489" s="6"/>
      <c r="X489" s="6"/>
      <c r="Y489" s="6"/>
      <c r="Z489" s="6"/>
    </row>
    <row r="490">
      <c r="A490" s="14" t="s">
        <v>921</v>
      </c>
      <c r="B490" s="63">
        <v>3.0</v>
      </c>
      <c r="C490" s="63" t="s">
        <v>27</v>
      </c>
      <c r="D490" s="6"/>
      <c r="E490" s="6"/>
      <c r="F490" s="6"/>
      <c r="G490" s="6"/>
      <c r="H490" s="6"/>
      <c r="I490" s="6"/>
      <c r="J490" s="6"/>
      <c r="K490" s="6"/>
      <c r="L490" s="6"/>
      <c r="M490" s="6"/>
      <c r="N490" s="6"/>
      <c r="O490" s="6"/>
      <c r="P490" s="6"/>
      <c r="Q490" s="6"/>
      <c r="R490" s="6"/>
      <c r="S490" s="6"/>
      <c r="T490" s="6"/>
      <c r="U490" s="6"/>
      <c r="V490" s="6"/>
      <c r="W490" s="6"/>
      <c r="X490" s="6"/>
      <c r="Y490" s="6"/>
      <c r="Z490" s="6"/>
    </row>
    <row r="491">
      <c r="A491" s="14" t="s">
        <v>922</v>
      </c>
      <c r="B491" s="63">
        <v>3.0</v>
      </c>
      <c r="C491" s="63" t="s">
        <v>27</v>
      </c>
      <c r="D491" s="6"/>
      <c r="E491" s="6"/>
      <c r="F491" s="6"/>
      <c r="G491" s="6"/>
      <c r="H491" s="6"/>
      <c r="I491" s="6"/>
      <c r="J491" s="6"/>
      <c r="K491" s="6"/>
      <c r="L491" s="6"/>
      <c r="M491" s="6"/>
      <c r="N491" s="6"/>
      <c r="O491" s="6"/>
      <c r="P491" s="6"/>
      <c r="Q491" s="6"/>
      <c r="R491" s="6"/>
      <c r="S491" s="6"/>
      <c r="T491" s="6"/>
      <c r="U491" s="6"/>
      <c r="V491" s="6"/>
      <c r="W491" s="6"/>
      <c r="X491" s="6"/>
      <c r="Y491" s="6"/>
      <c r="Z491" s="6"/>
    </row>
    <row r="492">
      <c r="A492" s="14" t="s">
        <v>882</v>
      </c>
      <c r="B492" s="63">
        <v>8.0</v>
      </c>
      <c r="C492" s="63" t="s">
        <v>27</v>
      </c>
      <c r="D492" s="6"/>
      <c r="E492" s="6"/>
      <c r="F492" s="6"/>
      <c r="G492" s="6"/>
      <c r="H492" s="6"/>
      <c r="I492" s="6"/>
      <c r="J492" s="6"/>
      <c r="K492" s="6"/>
      <c r="L492" s="6"/>
      <c r="M492" s="6"/>
      <c r="N492" s="6"/>
      <c r="O492" s="6"/>
      <c r="P492" s="6"/>
      <c r="Q492" s="6"/>
      <c r="R492" s="6"/>
      <c r="S492" s="6"/>
      <c r="T492" s="6"/>
      <c r="U492" s="6"/>
      <c r="V492" s="6"/>
      <c r="W492" s="6"/>
      <c r="X492" s="6"/>
      <c r="Y492" s="6"/>
      <c r="Z492" s="6"/>
    </row>
    <row r="493">
      <c r="A493" s="14" t="s">
        <v>923</v>
      </c>
      <c r="B493" s="63">
        <v>8.0</v>
      </c>
      <c r="C493" s="63" t="s">
        <v>27</v>
      </c>
      <c r="D493" s="6"/>
      <c r="E493" s="6"/>
      <c r="F493" s="6"/>
      <c r="G493" s="6"/>
      <c r="H493" s="6"/>
      <c r="I493" s="6"/>
      <c r="J493" s="6"/>
      <c r="K493" s="6"/>
      <c r="L493" s="6"/>
      <c r="M493" s="6"/>
      <c r="N493" s="6"/>
      <c r="O493" s="6"/>
      <c r="P493" s="6"/>
      <c r="Q493" s="6"/>
      <c r="R493" s="6"/>
      <c r="S493" s="6"/>
      <c r="T493" s="6"/>
      <c r="U493" s="6"/>
      <c r="V493" s="6"/>
      <c r="W493" s="6"/>
      <c r="X493" s="6"/>
      <c r="Y493" s="6"/>
      <c r="Z493" s="6"/>
    </row>
    <row r="494">
      <c r="A494" s="14" t="s">
        <v>577</v>
      </c>
      <c r="B494" s="63">
        <v>10.0</v>
      </c>
      <c r="C494" s="63" t="s">
        <v>27</v>
      </c>
      <c r="D494" s="6"/>
      <c r="E494" s="6"/>
      <c r="F494" s="6"/>
      <c r="G494" s="6"/>
      <c r="H494" s="6"/>
      <c r="I494" s="6"/>
      <c r="J494" s="6"/>
      <c r="K494" s="6"/>
      <c r="L494" s="6"/>
      <c r="M494" s="6"/>
      <c r="N494" s="6"/>
      <c r="O494" s="6"/>
      <c r="P494" s="6"/>
      <c r="Q494" s="6"/>
      <c r="R494" s="6"/>
      <c r="S494" s="6"/>
      <c r="T494" s="6"/>
      <c r="U494" s="6"/>
      <c r="V494" s="6"/>
      <c r="W494" s="6"/>
      <c r="X494" s="6"/>
      <c r="Y494" s="6"/>
      <c r="Z494" s="6"/>
    </row>
    <row r="495">
      <c r="A495" s="14" t="s">
        <v>193</v>
      </c>
      <c r="B495" s="63">
        <v>10.0</v>
      </c>
      <c r="C495" s="63" t="s">
        <v>27</v>
      </c>
      <c r="D495" s="6"/>
      <c r="E495" s="6"/>
      <c r="F495" s="6"/>
      <c r="G495" s="6"/>
      <c r="H495" s="6"/>
      <c r="I495" s="6"/>
      <c r="J495" s="6"/>
      <c r="K495" s="6"/>
      <c r="L495" s="6"/>
      <c r="M495" s="6"/>
      <c r="N495" s="6"/>
      <c r="O495" s="6"/>
      <c r="P495" s="6"/>
      <c r="Q495" s="6"/>
      <c r="R495" s="6"/>
      <c r="S495" s="6"/>
      <c r="T495" s="6"/>
      <c r="U495" s="6"/>
      <c r="V495" s="6"/>
      <c r="W495" s="6"/>
      <c r="X495" s="6"/>
      <c r="Y495" s="6"/>
      <c r="Z495" s="6"/>
    </row>
    <row r="496">
      <c r="A496" s="14" t="s">
        <v>729</v>
      </c>
      <c r="B496" s="63">
        <v>10.0</v>
      </c>
      <c r="C496" s="63" t="s">
        <v>27</v>
      </c>
      <c r="D496" s="6"/>
      <c r="E496" s="6"/>
      <c r="F496" s="6"/>
      <c r="G496" s="6"/>
      <c r="H496" s="6"/>
      <c r="I496" s="6"/>
      <c r="J496" s="6"/>
      <c r="K496" s="6"/>
      <c r="L496" s="6"/>
      <c r="M496" s="6"/>
      <c r="N496" s="6"/>
      <c r="O496" s="6"/>
      <c r="P496" s="6"/>
      <c r="Q496" s="6"/>
      <c r="R496" s="6"/>
      <c r="S496" s="6"/>
      <c r="T496" s="6"/>
      <c r="U496" s="6"/>
      <c r="V496" s="6"/>
      <c r="W496" s="6"/>
      <c r="X496" s="6"/>
      <c r="Y496" s="6"/>
      <c r="Z496" s="6"/>
    </row>
    <row r="497">
      <c r="A497" s="14" t="s">
        <v>758</v>
      </c>
      <c r="B497" s="63">
        <v>10.0</v>
      </c>
      <c r="C497" s="63" t="s">
        <v>27</v>
      </c>
      <c r="D497" s="6"/>
      <c r="E497" s="6"/>
      <c r="F497" s="6"/>
      <c r="G497" s="6"/>
      <c r="H497" s="6"/>
      <c r="I497" s="6"/>
      <c r="J497" s="6"/>
      <c r="K497" s="6"/>
      <c r="L497" s="6"/>
      <c r="M497" s="6"/>
      <c r="N497" s="6"/>
      <c r="O497" s="6"/>
      <c r="P497" s="6"/>
      <c r="Q497" s="6"/>
      <c r="R497" s="6"/>
      <c r="S497" s="6"/>
      <c r="T497" s="6"/>
      <c r="U497" s="6"/>
      <c r="V497" s="6"/>
      <c r="W497" s="6"/>
      <c r="X497" s="6"/>
      <c r="Y497" s="6"/>
      <c r="Z497" s="6"/>
    </row>
    <row r="498">
      <c r="A498" s="14" t="s">
        <v>726</v>
      </c>
      <c r="B498" s="63">
        <v>10.0</v>
      </c>
      <c r="C498" s="63" t="s">
        <v>27</v>
      </c>
      <c r="D498" s="6"/>
      <c r="E498" s="6"/>
      <c r="F498" s="6"/>
      <c r="G498" s="6"/>
      <c r="H498" s="6"/>
      <c r="I498" s="6"/>
      <c r="J498" s="6"/>
      <c r="K498" s="6"/>
      <c r="L498" s="6"/>
      <c r="M498" s="6"/>
      <c r="N498" s="6"/>
      <c r="O498" s="6"/>
      <c r="P498" s="6"/>
      <c r="Q498" s="6"/>
      <c r="R498" s="6"/>
      <c r="S498" s="6"/>
      <c r="T498" s="6"/>
      <c r="U498" s="6"/>
      <c r="V498" s="6"/>
      <c r="W498" s="6"/>
      <c r="X498" s="6"/>
      <c r="Y498" s="6"/>
      <c r="Z498" s="6"/>
    </row>
    <row r="499">
      <c r="A499" s="14" t="s">
        <v>116</v>
      </c>
      <c r="B499" s="63">
        <v>10.0</v>
      </c>
      <c r="C499" s="63" t="s">
        <v>27</v>
      </c>
      <c r="D499" s="6"/>
      <c r="E499" s="6"/>
      <c r="F499" s="6"/>
      <c r="G499" s="6"/>
      <c r="H499" s="6"/>
      <c r="I499" s="6"/>
      <c r="J499" s="6"/>
      <c r="K499" s="6"/>
      <c r="L499" s="6"/>
      <c r="M499" s="6"/>
      <c r="N499" s="6"/>
      <c r="O499" s="6"/>
      <c r="P499" s="6"/>
      <c r="Q499" s="6"/>
      <c r="R499" s="6"/>
      <c r="S499" s="6"/>
      <c r="T499" s="6"/>
      <c r="U499" s="6"/>
      <c r="V499" s="6"/>
      <c r="W499" s="6"/>
      <c r="X499" s="6"/>
      <c r="Y499" s="6"/>
      <c r="Z499" s="6"/>
    </row>
    <row r="500">
      <c r="A500" s="14" t="s">
        <v>95</v>
      </c>
      <c r="B500" s="63">
        <v>11.0</v>
      </c>
      <c r="C500" s="63" t="s">
        <v>27</v>
      </c>
      <c r="D500" s="6"/>
      <c r="E500" s="6"/>
      <c r="F500" s="6"/>
      <c r="G500" s="6"/>
      <c r="H500" s="6"/>
      <c r="I500" s="6"/>
      <c r="J500" s="6"/>
      <c r="K500" s="6"/>
      <c r="L500" s="6"/>
      <c r="M500" s="6"/>
      <c r="N500" s="6"/>
      <c r="O500" s="6"/>
      <c r="P500" s="6"/>
      <c r="Q500" s="6"/>
      <c r="R500" s="6"/>
      <c r="S500" s="6"/>
      <c r="T500" s="6"/>
      <c r="U500" s="6"/>
      <c r="V500" s="6"/>
      <c r="W500" s="6"/>
      <c r="X500" s="6"/>
      <c r="Y500" s="6"/>
      <c r="Z500" s="6"/>
    </row>
    <row r="501">
      <c r="A501" s="14" t="s">
        <v>504</v>
      </c>
      <c r="B501" s="63">
        <v>10.0</v>
      </c>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3" t="s">
        <v>67</v>
      </c>
      <c r="B502" s="63">
        <v>11.0</v>
      </c>
      <c r="C502" s="63" t="s">
        <v>60</v>
      </c>
      <c r="D502" s="6"/>
      <c r="E502" s="6"/>
      <c r="F502" s="6"/>
      <c r="G502" s="6"/>
      <c r="H502" s="6"/>
      <c r="I502" s="6"/>
      <c r="J502" s="6"/>
      <c r="K502" s="6"/>
      <c r="L502" s="6"/>
      <c r="M502" s="6"/>
      <c r="N502" s="6"/>
      <c r="O502" s="6"/>
      <c r="P502" s="6"/>
      <c r="Q502" s="6"/>
      <c r="R502" s="6"/>
      <c r="S502" s="6"/>
      <c r="T502" s="6"/>
      <c r="U502" s="6"/>
      <c r="V502" s="6"/>
      <c r="W502" s="6"/>
      <c r="X502" s="6"/>
      <c r="Y502" s="6"/>
      <c r="Z502" s="6"/>
    </row>
    <row r="503">
      <c r="A503" s="63" t="s">
        <v>70</v>
      </c>
      <c r="B503" s="63">
        <v>11.0</v>
      </c>
      <c r="C503" s="63" t="s">
        <v>60</v>
      </c>
      <c r="D503" s="6"/>
      <c r="E503" s="6"/>
      <c r="F503" s="6"/>
      <c r="G503" s="6"/>
      <c r="H503" s="6"/>
      <c r="I503" s="6"/>
      <c r="J503" s="6"/>
      <c r="K503" s="6"/>
      <c r="L503" s="6"/>
      <c r="M503" s="6"/>
      <c r="N503" s="6"/>
      <c r="O503" s="6"/>
      <c r="P503" s="6"/>
      <c r="Q503" s="6"/>
      <c r="R503" s="6"/>
      <c r="S503" s="6"/>
      <c r="T503" s="6"/>
      <c r="U503" s="6"/>
      <c r="V503" s="6"/>
      <c r="W503" s="6"/>
      <c r="X503" s="6"/>
      <c r="Y503" s="6"/>
      <c r="Z503" s="6"/>
    </row>
    <row r="504">
      <c r="A504" s="63" t="s">
        <v>74</v>
      </c>
      <c r="B504" s="63">
        <v>11.0</v>
      </c>
      <c r="C504" s="63" t="s">
        <v>54</v>
      </c>
      <c r="D504" s="6"/>
      <c r="E504" s="6"/>
      <c r="F504" s="6"/>
      <c r="G504" s="6"/>
      <c r="H504" s="6"/>
      <c r="I504" s="6"/>
      <c r="J504" s="6"/>
      <c r="K504" s="6"/>
      <c r="L504" s="6"/>
      <c r="M504" s="6"/>
      <c r="N504" s="6"/>
      <c r="O504" s="6"/>
      <c r="P504" s="6"/>
      <c r="Q504" s="6"/>
      <c r="R504" s="6"/>
      <c r="S504" s="6"/>
      <c r="T504" s="6"/>
      <c r="U504" s="6"/>
      <c r="V504" s="6"/>
      <c r="W504" s="6"/>
      <c r="X504" s="6"/>
      <c r="Y504" s="6"/>
      <c r="Z504" s="6"/>
    </row>
    <row r="505">
      <c r="A505" s="63" t="s">
        <v>78</v>
      </c>
      <c r="B505" s="63">
        <v>11.0</v>
      </c>
      <c r="C505" s="63" t="s">
        <v>54</v>
      </c>
      <c r="D505" s="6"/>
      <c r="E505" s="6"/>
      <c r="F505" s="6"/>
      <c r="G505" s="6"/>
      <c r="H505" s="6"/>
      <c r="I505" s="6"/>
      <c r="J505" s="6"/>
      <c r="K505" s="6"/>
      <c r="L505" s="6"/>
      <c r="M505" s="6"/>
      <c r="N505" s="6"/>
      <c r="O505" s="6"/>
      <c r="P505" s="6"/>
      <c r="Q505" s="6"/>
      <c r="R505" s="6"/>
      <c r="S505" s="6"/>
      <c r="T505" s="6"/>
      <c r="U505" s="6"/>
      <c r="V505" s="6"/>
      <c r="W505" s="6"/>
      <c r="X505" s="6"/>
      <c r="Y505" s="6"/>
      <c r="Z505" s="6"/>
    </row>
    <row r="506">
      <c r="A506" s="63" t="s">
        <v>91</v>
      </c>
      <c r="B506" s="63">
        <v>9.0</v>
      </c>
      <c r="C506" s="63" t="s">
        <v>140</v>
      </c>
      <c r="D506" s="6"/>
      <c r="E506" s="6"/>
      <c r="F506" s="6"/>
      <c r="G506" s="6"/>
      <c r="H506" s="6"/>
      <c r="I506" s="6"/>
      <c r="J506" s="6"/>
      <c r="K506" s="6"/>
      <c r="L506" s="6"/>
      <c r="M506" s="6"/>
      <c r="N506" s="6"/>
      <c r="O506" s="6"/>
      <c r="P506" s="6"/>
      <c r="Q506" s="6"/>
      <c r="R506" s="6"/>
      <c r="S506" s="6"/>
      <c r="T506" s="6"/>
      <c r="U506" s="6"/>
      <c r="V506" s="6"/>
      <c r="W506" s="6"/>
      <c r="X506" s="6"/>
      <c r="Y506" s="6"/>
      <c r="Z506" s="6"/>
    </row>
    <row r="507">
      <c r="A507" s="63" t="s">
        <v>214</v>
      </c>
      <c r="B507" s="63">
        <v>11.0</v>
      </c>
      <c r="C507" s="63" t="s">
        <v>27</v>
      </c>
      <c r="D507" s="6"/>
      <c r="E507" s="6"/>
      <c r="F507" s="6"/>
      <c r="G507" s="6"/>
      <c r="H507" s="6"/>
      <c r="I507" s="6"/>
      <c r="J507" s="6"/>
      <c r="K507" s="6"/>
      <c r="L507" s="6"/>
      <c r="M507" s="6"/>
      <c r="N507" s="6"/>
      <c r="O507" s="6"/>
      <c r="P507" s="6"/>
      <c r="Q507" s="6"/>
      <c r="R507" s="6"/>
      <c r="S507" s="6"/>
      <c r="T507" s="6"/>
      <c r="U507" s="6"/>
      <c r="V507" s="6"/>
      <c r="W507" s="6"/>
      <c r="X507" s="6"/>
      <c r="Y507" s="6"/>
      <c r="Z507" s="6"/>
    </row>
    <row r="508">
      <c r="A508" s="14" t="s">
        <v>493</v>
      </c>
      <c r="B508" s="63">
        <v>11.0</v>
      </c>
      <c r="C508" s="63" t="s">
        <v>27</v>
      </c>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conditionalFormatting sqref="A418:A422 A501 A508">
    <cfRule type="cellIs" dxfId="0" priority="1" operator="lessThan">
      <formula>4</formula>
    </cfRule>
  </conditionalFormatting>
  <conditionalFormatting sqref="A418:A422 A501 A508">
    <cfRule type="cellIs" dxfId="1" priority="2" operator="lessThan">
      <formula>8</formula>
    </cfRule>
  </conditionalFormatting>
  <conditionalFormatting sqref="A418:A422 A501 A508">
    <cfRule type="cellIs" dxfId="2" priority="3" operator="equal">
      <formula>11</formula>
    </cfRule>
  </conditionalFormatting>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A9"/>
    <hyperlink r:id="rId15" ref="D9"/>
    <hyperlink r:id="rId16" ref="A10"/>
    <hyperlink r:id="rId17" ref="D10"/>
    <hyperlink r:id="rId18" ref="A11"/>
    <hyperlink r:id="rId19" ref="D11"/>
    <hyperlink r:id="rId20" ref="A12"/>
    <hyperlink r:id="rId21" ref="D12"/>
    <hyperlink r:id="rId22" ref="A13"/>
    <hyperlink r:id="rId23" ref="D13"/>
    <hyperlink r:id="rId24" ref="A15"/>
    <hyperlink r:id="rId25" ref="A16"/>
    <hyperlink r:id="rId26" ref="D16"/>
    <hyperlink r:id="rId27" ref="A17"/>
    <hyperlink r:id="rId28" ref="A18"/>
    <hyperlink r:id="rId29" ref="D18"/>
    <hyperlink r:id="rId30" ref="A19"/>
    <hyperlink r:id="rId31" ref="D19"/>
    <hyperlink r:id="rId32" ref="A20"/>
    <hyperlink r:id="rId33" ref="D20"/>
    <hyperlink r:id="rId34" ref="A21"/>
    <hyperlink r:id="rId35" ref="A22"/>
    <hyperlink r:id="rId36" ref="A23"/>
    <hyperlink r:id="rId37" ref="A24"/>
    <hyperlink r:id="rId38" ref="D24"/>
    <hyperlink r:id="rId39" ref="A25"/>
    <hyperlink r:id="rId40" ref="D25"/>
    <hyperlink r:id="rId41" ref="A26"/>
    <hyperlink r:id="rId42" ref="C26"/>
    <hyperlink r:id="rId43" ref="D26"/>
    <hyperlink r:id="rId44" ref="A27"/>
    <hyperlink r:id="rId45" ref="C27"/>
    <hyperlink r:id="rId46" ref="A28"/>
    <hyperlink r:id="rId47" ref="A29"/>
    <hyperlink r:id="rId48" ref="D29"/>
    <hyperlink r:id="rId49" ref="A30"/>
    <hyperlink r:id="rId50" ref="A31"/>
    <hyperlink r:id="rId51" ref="A32"/>
    <hyperlink r:id="rId52" ref="D32"/>
    <hyperlink r:id="rId53" ref="A33"/>
    <hyperlink r:id="rId54" ref="A34"/>
    <hyperlink r:id="rId55" ref="D34"/>
    <hyperlink r:id="rId56" ref="A35"/>
    <hyperlink r:id="rId57" ref="A36"/>
    <hyperlink r:id="rId58" ref="D36"/>
    <hyperlink r:id="rId59" ref="A37"/>
    <hyperlink r:id="rId60" ref="D37"/>
    <hyperlink r:id="rId61" ref="A38"/>
    <hyperlink r:id="rId62" ref="D38"/>
    <hyperlink r:id="rId63" ref="A39"/>
    <hyperlink r:id="rId64" ref="D39"/>
    <hyperlink r:id="rId65" ref="A42"/>
    <hyperlink r:id="rId66" ref="D42"/>
    <hyperlink r:id="rId67" ref="A43"/>
    <hyperlink r:id="rId68" ref="D43"/>
    <hyperlink r:id="rId69" ref="A44"/>
    <hyperlink r:id="rId70" ref="D44"/>
    <hyperlink r:id="rId71" ref="A45"/>
    <hyperlink r:id="rId72" ref="A46"/>
    <hyperlink r:id="rId73" ref="C46"/>
    <hyperlink r:id="rId74" ref="D46"/>
    <hyperlink r:id="rId75" ref="A48"/>
    <hyperlink r:id="rId76" ref="A49"/>
    <hyperlink r:id="rId77" ref="A50"/>
    <hyperlink r:id="rId78" ref="A51"/>
    <hyperlink r:id="rId79" ref="D51"/>
    <hyperlink r:id="rId80" ref="A52"/>
    <hyperlink r:id="rId81" ref="D52"/>
    <hyperlink r:id="rId82" ref="A53"/>
    <hyperlink r:id="rId83" ref="A54"/>
    <hyperlink r:id="rId84" ref="A55"/>
    <hyperlink r:id="rId85" ref="D55"/>
    <hyperlink r:id="rId86" ref="A56"/>
    <hyperlink r:id="rId87" ref="D56"/>
    <hyperlink r:id="rId88" ref="A57"/>
    <hyperlink r:id="rId89" ref="C57"/>
    <hyperlink r:id="rId90" ref="D57"/>
    <hyperlink r:id="rId91" ref="A58"/>
    <hyperlink r:id="rId92" ref="D58"/>
    <hyperlink r:id="rId93" ref="A59"/>
    <hyperlink r:id="rId94" ref="D59"/>
    <hyperlink r:id="rId95" ref="A60"/>
    <hyperlink r:id="rId96" ref="A61"/>
    <hyperlink r:id="rId97" ref="A62"/>
    <hyperlink r:id="rId98" ref="A63"/>
    <hyperlink r:id="rId99" ref="A64"/>
    <hyperlink r:id="rId100" ref="D64"/>
    <hyperlink r:id="rId101" ref="A65"/>
    <hyperlink r:id="rId102" ref="A67"/>
    <hyperlink r:id="rId103" ref="D67"/>
    <hyperlink r:id="rId104" ref="A68"/>
    <hyperlink r:id="rId105" ref="A69"/>
    <hyperlink r:id="rId106" ref="D69"/>
    <hyperlink r:id="rId107" ref="A70"/>
    <hyperlink r:id="rId108" ref="C70"/>
    <hyperlink r:id="rId109" ref="D70"/>
    <hyperlink r:id="rId110" ref="A71"/>
    <hyperlink r:id="rId111" ref="D71"/>
    <hyperlink r:id="rId112" ref="A72"/>
    <hyperlink r:id="rId113" ref="D72"/>
    <hyperlink r:id="rId114" ref="A73"/>
    <hyperlink r:id="rId115" ref="D73"/>
    <hyperlink r:id="rId116" ref="A74"/>
    <hyperlink r:id="rId117" ref="D74"/>
    <hyperlink r:id="rId118" ref="A75"/>
    <hyperlink r:id="rId119" ref="D75"/>
    <hyperlink r:id="rId120" ref="A76"/>
    <hyperlink r:id="rId121" ref="D76"/>
    <hyperlink r:id="rId122" ref="A77"/>
    <hyperlink r:id="rId123" ref="D77"/>
    <hyperlink r:id="rId124" ref="A78"/>
    <hyperlink r:id="rId125" ref="D78"/>
    <hyperlink r:id="rId126" ref="A79"/>
    <hyperlink r:id="rId127" ref="A80"/>
    <hyperlink r:id="rId128" ref="A81"/>
    <hyperlink r:id="rId129" ref="D81"/>
    <hyperlink r:id="rId130" ref="A83"/>
    <hyperlink r:id="rId131" ref="C83"/>
    <hyperlink r:id="rId132" ref="D83"/>
    <hyperlink r:id="rId133" ref="A84"/>
    <hyperlink r:id="rId134" ref="D84"/>
    <hyperlink r:id="rId135" ref="A85"/>
    <hyperlink r:id="rId136" ref="D85"/>
    <hyperlink r:id="rId137" ref="A86"/>
    <hyperlink r:id="rId138" ref="A87"/>
    <hyperlink r:id="rId139" ref="D87"/>
    <hyperlink r:id="rId140" ref="A88"/>
    <hyperlink r:id="rId141" ref="A89"/>
    <hyperlink r:id="rId142" ref="C89"/>
    <hyperlink r:id="rId143" ref="A90"/>
    <hyperlink r:id="rId144" ref="A91"/>
    <hyperlink r:id="rId145" ref="D91"/>
    <hyperlink r:id="rId146" ref="A92"/>
    <hyperlink r:id="rId147" ref="A93"/>
    <hyperlink r:id="rId148" ref="D93"/>
    <hyperlink r:id="rId149" ref="A94"/>
    <hyperlink r:id="rId150" ref="A98"/>
    <hyperlink r:id="rId151" ref="A99"/>
    <hyperlink r:id="rId152" ref="D99"/>
    <hyperlink r:id="rId153" ref="A100"/>
    <hyperlink r:id="rId154" ref="D100"/>
    <hyperlink r:id="rId155" ref="A101"/>
    <hyperlink r:id="rId156" ref="A102"/>
    <hyperlink r:id="rId157" ref="D102"/>
    <hyperlink r:id="rId158" ref="A103"/>
    <hyperlink r:id="rId159" ref="D103"/>
    <hyperlink r:id="rId160" ref="A104"/>
    <hyperlink r:id="rId161" ref="A105"/>
    <hyperlink r:id="rId162" ref="D105"/>
    <hyperlink r:id="rId163" ref="A106"/>
    <hyperlink r:id="rId164" ref="D106"/>
    <hyperlink r:id="rId165" ref="A110"/>
    <hyperlink r:id="rId166" ref="C110"/>
    <hyperlink r:id="rId167" ref="D110"/>
    <hyperlink r:id="rId168" ref="A113"/>
    <hyperlink r:id="rId169" ref="D113"/>
    <hyperlink r:id="rId170" ref="A117"/>
    <hyperlink r:id="rId171" ref="D117"/>
    <hyperlink r:id="rId172" ref="A119"/>
    <hyperlink r:id="rId173" ref="D119"/>
    <hyperlink r:id="rId174" ref="A128"/>
    <hyperlink r:id="rId175" ref="C128"/>
    <hyperlink r:id="rId176" ref="D128"/>
    <hyperlink r:id="rId177" ref="A129"/>
    <hyperlink r:id="rId178" ref="A130"/>
    <hyperlink r:id="rId179" ref="D130"/>
    <hyperlink r:id="rId180" ref="A131"/>
    <hyperlink r:id="rId181" ref="C131"/>
    <hyperlink r:id="rId182" ref="D131"/>
    <hyperlink r:id="rId183" ref="A132"/>
    <hyperlink r:id="rId184" ref="A133"/>
    <hyperlink r:id="rId185" ref="D133"/>
    <hyperlink r:id="rId186" ref="A134"/>
    <hyperlink r:id="rId187" ref="A135"/>
    <hyperlink r:id="rId188" ref="A136"/>
    <hyperlink r:id="rId189" ref="D136"/>
    <hyperlink r:id="rId190" ref="A137"/>
    <hyperlink r:id="rId191" ref="D137"/>
    <hyperlink r:id="rId192" ref="A139"/>
    <hyperlink r:id="rId193" ref="D139"/>
    <hyperlink r:id="rId194" ref="A140"/>
    <hyperlink r:id="rId195" ref="D140"/>
    <hyperlink r:id="rId196" ref="A143"/>
    <hyperlink r:id="rId197" ref="D143"/>
    <hyperlink r:id="rId198" ref="A144"/>
    <hyperlink r:id="rId199" ref="D144"/>
    <hyperlink r:id="rId200" ref="A145"/>
    <hyperlink r:id="rId201" ref="D145"/>
    <hyperlink r:id="rId202" ref="A146"/>
    <hyperlink r:id="rId203" ref="D146"/>
    <hyperlink r:id="rId204" ref="A148"/>
    <hyperlink r:id="rId205" ref="D148"/>
    <hyperlink r:id="rId206" ref="A149"/>
    <hyperlink r:id="rId207" ref="A150"/>
    <hyperlink r:id="rId208" ref="D150"/>
    <hyperlink r:id="rId209" ref="A151"/>
    <hyperlink r:id="rId210" ref="D151"/>
    <hyperlink r:id="rId211" ref="A152"/>
    <hyperlink r:id="rId212" ref="D152"/>
    <hyperlink r:id="rId213" ref="A153"/>
    <hyperlink r:id="rId214" ref="A155"/>
    <hyperlink r:id="rId215" ref="C155"/>
    <hyperlink r:id="rId216" ref="D155"/>
    <hyperlink r:id="rId217" ref="A156"/>
    <hyperlink r:id="rId218" ref="D156"/>
    <hyperlink r:id="rId219" ref="A157"/>
    <hyperlink r:id="rId220" ref="A158"/>
    <hyperlink r:id="rId221" ref="A159"/>
    <hyperlink r:id="rId222" ref="D159"/>
    <hyperlink r:id="rId223" ref="A160"/>
    <hyperlink r:id="rId224" ref="A161"/>
    <hyperlink r:id="rId225" ref="A162"/>
    <hyperlink r:id="rId226" ref="D162"/>
    <hyperlink r:id="rId227" ref="A163"/>
    <hyperlink r:id="rId228" ref="A164"/>
    <hyperlink r:id="rId229" ref="D164"/>
    <hyperlink r:id="rId230" ref="A165"/>
    <hyperlink r:id="rId231" ref="D165"/>
    <hyperlink r:id="rId232" ref="A166"/>
    <hyperlink r:id="rId233" ref="D166"/>
    <hyperlink r:id="rId234" ref="A167"/>
    <hyperlink r:id="rId235" ref="D167"/>
    <hyperlink r:id="rId236" ref="A168"/>
    <hyperlink r:id="rId237" ref="D168"/>
    <hyperlink r:id="rId238" ref="A169"/>
    <hyperlink r:id="rId239" ref="D169"/>
    <hyperlink r:id="rId240" ref="A170"/>
    <hyperlink r:id="rId241" ref="A171"/>
    <hyperlink r:id="rId242" ref="A172"/>
    <hyperlink r:id="rId243" ref="D172"/>
    <hyperlink r:id="rId244" ref="A174"/>
    <hyperlink r:id="rId245" ref="A175"/>
    <hyperlink r:id="rId246" ref="D175"/>
    <hyperlink r:id="rId247" ref="A176"/>
    <hyperlink r:id="rId248" ref="A177"/>
    <hyperlink r:id="rId249" ref="D177"/>
    <hyperlink r:id="rId250" ref="A178"/>
    <hyperlink r:id="rId251" ref="D178"/>
    <hyperlink r:id="rId252" ref="A179"/>
    <hyperlink r:id="rId253" ref="A180"/>
    <hyperlink r:id="rId254" ref="D180"/>
    <hyperlink r:id="rId255" ref="A181"/>
    <hyperlink r:id="rId256" ref="A182"/>
    <hyperlink r:id="rId257" ref="A183"/>
    <hyperlink r:id="rId258" ref="D183"/>
    <hyperlink r:id="rId259" ref="A184"/>
    <hyperlink r:id="rId260" ref="A185"/>
    <hyperlink r:id="rId261" ref="A186"/>
    <hyperlink r:id="rId262" ref="A187"/>
    <hyperlink r:id="rId263" ref="D187"/>
    <hyperlink r:id="rId264" ref="A188"/>
    <hyperlink r:id="rId265" ref="A189"/>
    <hyperlink r:id="rId266" ref="D189"/>
    <hyperlink r:id="rId267" ref="A190"/>
    <hyperlink r:id="rId268" ref="A191"/>
    <hyperlink r:id="rId269" ref="A192"/>
    <hyperlink r:id="rId270" ref="D192"/>
    <hyperlink r:id="rId271" ref="A193"/>
    <hyperlink r:id="rId272" ref="D193"/>
    <hyperlink r:id="rId273" ref="A194"/>
    <hyperlink r:id="rId274" ref="A195"/>
    <hyperlink r:id="rId275" ref="D195"/>
    <hyperlink r:id="rId276" ref="A196"/>
    <hyperlink r:id="rId277" ref="D196"/>
    <hyperlink r:id="rId278" ref="A197"/>
    <hyperlink r:id="rId279" ref="A198"/>
    <hyperlink r:id="rId280" ref="D198"/>
    <hyperlink r:id="rId281" ref="A199"/>
    <hyperlink r:id="rId282" ref="C199"/>
    <hyperlink r:id="rId283" ref="D199"/>
    <hyperlink r:id="rId284" ref="A200"/>
    <hyperlink r:id="rId285" ref="D200"/>
    <hyperlink r:id="rId286" ref="A201"/>
    <hyperlink r:id="rId287" ref="D201"/>
    <hyperlink r:id="rId288" ref="A202"/>
    <hyperlink r:id="rId289" ref="D202"/>
    <hyperlink r:id="rId290" ref="A203"/>
    <hyperlink r:id="rId291" ref="D203"/>
    <hyperlink r:id="rId292" ref="A206"/>
    <hyperlink r:id="rId293" ref="D206"/>
    <hyperlink r:id="rId294" ref="A207"/>
    <hyperlink r:id="rId295" ref="A208"/>
    <hyperlink r:id="rId296" ref="A209"/>
    <hyperlink r:id="rId297" ref="D209"/>
    <hyperlink r:id="rId298" ref="A210"/>
    <hyperlink r:id="rId299" ref="C210"/>
    <hyperlink r:id="rId300" ref="D210"/>
    <hyperlink r:id="rId301" ref="A211"/>
    <hyperlink r:id="rId302" ref="D211"/>
    <hyperlink r:id="rId303" ref="A212"/>
    <hyperlink r:id="rId304" ref="D212"/>
    <hyperlink r:id="rId305" ref="A213"/>
    <hyperlink r:id="rId306" ref="A214"/>
    <hyperlink r:id="rId307" ref="D214"/>
    <hyperlink r:id="rId308" ref="A215"/>
    <hyperlink r:id="rId309" ref="D215"/>
    <hyperlink r:id="rId310" ref="A216"/>
    <hyperlink r:id="rId311" ref="A217"/>
    <hyperlink r:id="rId312" ref="A218"/>
    <hyperlink r:id="rId313" ref="D218"/>
    <hyperlink r:id="rId314" ref="A219"/>
    <hyperlink r:id="rId315" ref="A220"/>
    <hyperlink r:id="rId316" ref="D220"/>
    <hyperlink r:id="rId317" ref="A222"/>
    <hyperlink r:id="rId318" ref="D222"/>
    <hyperlink r:id="rId319" ref="A223"/>
    <hyperlink r:id="rId320" ref="D223"/>
    <hyperlink r:id="rId321" ref="A224"/>
    <hyperlink r:id="rId322" ref="D224"/>
    <hyperlink r:id="rId323" ref="A226"/>
    <hyperlink r:id="rId324" ref="A227"/>
    <hyperlink r:id="rId325" ref="D227"/>
    <hyperlink r:id="rId326" ref="A228"/>
    <hyperlink r:id="rId327" ref="D228"/>
    <hyperlink r:id="rId328" ref="A229"/>
    <hyperlink r:id="rId329" ref="A230"/>
    <hyperlink r:id="rId330" ref="D230"/>
    <hyperlink r:id="rId331" ref="A231"/>
    <hyperlink r:id="rId332" ref="D231"/>
    <hyperlink r:id="rId333" ref="A232"/>
    <hyperlink r:id="rId334" ref="D232"/>
    <hyperlink r:id="rId335" ref="A233"/>
    <hyperlink r:id="rId336" ref="A234"/>
    <hyperlink r:id="rId337" ref="D234"/>
    <hyperlink r:id="rId338" ref="A235"/>
    <hyperlink r:id="rId339" ref="D235"/>
    <hyperlink r:id="rId340" ref="A236"/>
    <hyperlink r:id="rId341" ref="C236"/>
    <hyperlink r:id="rId342" ref="D236"/>
    <hyperlink r:id="rId343" ref="A237"/>
    <hyperlink r:id="rId344" ref="A238"/>
    <hyperlink r:id="rId345" ref="A239"/>
    <hyperlink r:id="rId346" ref="A260"/>
    <hyperlink r:id="rId347" ref="C260"/>
    <hyperlink r:id="rId348" ref="D260"/>
    <hyperlink r:id="rId349" ref="A261"/>
    <hyperlink r:id="rId350" ref="A262"/>
    <hyperlink r:id="rId351" ref="D262"/>
    <hyperlink r:id="rId352" ref="A263"/>
    <hyperlink r:id="rId353" ref="A264"/>
    <hyperlink r:id="rId354" ref="A265"/>
    <hyperlink r:id="rId355" ref="A266"/>
    <hyperlink r:id="rId356" ref="D266"/>
    <hyperlink r:id="rId357" ref="A267"/>
    <hyperlink r:id="rId358" ref="A268"/>
    <hyperlink r:id="rId359" ref="D268"/>
    <hyperlink r:id="rId360" ref="A269"/>
    <hyperlink r:id="rId361" ref="A270"/>
    <hyperlink r:id="rId362" ref="A271"/>
    <hyperlink r:id="rId363" ref="D271"/>
    <hyperlink r:id="rId364" ref="A272"/>
    <hyperlink r:id="rId365" ref="D272"/>
    <hyperlink r:id="rId366" ref="A273"/>
    <hyperlink r:id="rId367" ref="C273"/>
    <hyperlink r:id="rId368" ref="D273"/>
    <hyperlink r:id="rId369" ref="A274"/>
    <hyperlink r:id="rId370" ref="D274"/>
    <hyperlink r:id="rId371" ref="A275"/>
    <hyperlink r:id="rId372" ref="D275"/>
    <hyperlink r:id="rId373" ref="A276"/>
    <hyperlink r:id="rId374" ref="D276"/>
    <hyperlink r:id="rId375" ref="A277"/>
    <hyperlink r:id="rId376" ref="D277"/>
    <hyperlink r:id="rId377" ref="A278"/>
    <hyperlink r:id="rId378" ref="A279"/>
    <hyperlink r:id="rId379" ref="A282"/>
    <hyperlink r:id="rId380" ref="A283"/>
    <hyperlink r:id="rId381" ref="A284"/>
    <hyperlink r:id="rId382" ref="D284"/>
    <hyperlink r:id="rId383" ref="A285"/>
    <hyperlink r:id="rId384" ref="A286"/>
    <hyperlink r:id="rId385" ref="D286"/>
    <hyperlink r:id="rId386" ref="A287"/>
    <hyperlink r:id="rId387" ref="A288"/>
    <hyperlink r:id="rId388" ref="C288"/>
    <hyperlink r:id="rId389" ref="D288"/>
    <hyperlink r:id="rId390" ref="A289"/>
    <hyperlink r:id="rId391" ref="D289"/>
    <hyperlink r:id="rId392" ref="A290"/>
    <hyperlink r:id="rId393" ref="D290"/>
    <hyperlink r:id="rId394" ref="A291"/>
    <hyperlink r:id="rId395" ref="D291"/>
    <hyperlink r:id="rId396" ref="A292"/>
    <hyperlink r:id="rId397" ref="C292"/>
    <hyperlink r:id="rId398" ref="D292"/>
    <hyperlink r:id="rId399" ref="A293"/>
    <hyperlink r:id="rId400" ref="D293"/>
    <hyperlink r:id="rId401" ref="A294"/>
    <hyperlink r:id="rId402" ref="D294"/>
    <hyperlink r:id="rId403" ref="A295"/>
    <hyperlink r:id="rId404" ref="A296"/>
    <hyperlink r:id="rId405" ref="D296"/>
    <hyperlink r:id="rId406" ref="A297"/>
    <hyperlink r:id="rId407" ref="A298"/>
    <hyperlink r:id="rId408" ref="D298"/>
    <hyperlink r:id="rId409" ref="A299"/>
    <hyperlink r:id="rId410" ref="D299"/>
    <hyperlink r:id="rId411" ref="A300"/>
    <hyperlink r:id="rId412" ref="A301"/>
    <hyperlink r:id="rId413" ref="D301"/>
    <hyperlink r:id="rId414" ref="A302"/>
    <hyperlink r:id="rId415" ref="D302"/>
    <hyperlink r:id="rId416" ref="A303"/>
    <hyperlink r:id="rId417" ref="D303"/>
    <hyperlink r:id="rId418" ref="A305"/>
    <hyperlink r:id="rId419" ref="A306"/>
    <hyperlink r:id="rId420" ref="A307"/>
    <hyperlink r:id="rId421" ref="A308"/>
    <hyperlink r:id="rId422" ref="C308"/>
    <hyperlink r:id="rId423" ref="A309"/>
    <hyperlink r:id="rId424" ref="A310"/>
    <hyperlink r:id="rId425" ref="D310"/>
    <hyperlink r:id="rId426" ref="A312"/>
    <hyperlink r:id="rId427" ref="D312"/>
    <hyperlink r:id="rId428" ref="A313"/>
    <hyperlink r:id="rId429" ref="D313"/>
    <hyperlink r:id="rId430" ref="A314"/>
    <hyperlink r:id="rId431" ref="D314"/>
    <hyperlink r:id="rId432" ref="A315"/>
    <hyperlink r:id="rId433" ref="D315"/>
    <hyperlink r:id="rId434" ref="A316"/>
    <hyperlink r:id="rId435" ref="A317"/>
    <hyperlink r:id="rId436" ref="D317"/>
    <hyperlink r:id="rId437" ref="A318"/>
    <hyperlink r:id="rId438" ref="D318"/>
    <hyperlink r:id="rId439" ref="A319"/>
    <hyperlink r:id="rId440" ref="D319"/>
    <hyperlink r:id="rId441" ref="A320"/>
    <hyperlink r:id="rId442" ref="D320"/>
    <hyperlink r:id="rId443" ref="A321"/>
    <hyperlink r:id="rId444" ref="A322"/>
    <hyperlink r:id="rId445" ref="A323"/>
    <hyperlink r:id="rId446" ref="D323"/>
    <hyperlink r:id="rId447" ref="A324"/>
    <hyperlink r:id="rId448" ref="D324"/>
    <hyperlink r:id="rId449" ref="A325"/>
    <hyperlink r:id="rId450" ref="D325"/>
    <hyperlink r:id="rId451" ref="A326"/>
    <hyperlink r:id="rId452" ref="A327"/>
    <hyperlink r:id="rId453" ref="D327"/>
    <hyperlink r:id="rId454" ref="A328"/>
    <hyperlink r:id="rId455" ref="D328"/>
    <hyperlink r:id="rId456" ref="A329"/>
    <hyperlink r:id="rId457" ref="D329"/>
    <hyperlink r:id="rId458" ref="A330"/>
    <hyperlink r:id="rId459" ref="D330"/>
  </hyperlinks>
  <drawing r:id="rId46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5"/>
    <col customWidth="1" min="6" max="8" width="12.5"/>
    <col customWidth="1" min="14" max="14" width="19.75"/>
    <col customWidth="1" min="15" max="15" width="3.25"/>
    <col customWidth="1" min="19" max="19" width="19.13"/>
    <col customWidth="1" min="20" max="20" width="3.63"/>
    <col customWidth="1" min="24" max="24" width="45.88"/>
  </cols>
  <sheetData>
    <row r="1">
      <c r="A1" s="3" t="s">
        <v>0</v>
      </c>
      <c r="B1" s="1" t="s">
        <v>1</v>
      </c>
      <c r="C1" s="1" t="s">
        <v>4</v>
      </c>
      <c r="D1" s="1" t="s">
        <v>5</v>
      </c>
      <c r="E1" s="1" t="s">
        <v>7</v>
      </c>
      <c r="F1" s="8" t="s">
        <v>9</v>
      </c>
      <c r="G1" s="3"/>
      <c r="H1" s="3" t="s">
        <v>8</v>
      </c>
      <c r="I1" s="7" t="s">
        <v>11</v>
      </c>
      <c r="K1" s="10" t="s">
        <v>4</v>
      </c>
      <c r="L1" s="11" t="s">
        <v>20</v>
      </c>
      <c r="M1" s="5" t="s">
        <v>22</v>
      </c>
      <c r="N1" s="12"/>
      <c r="O1" s="15"/>
      <c r="P1" s="10" t="s">
        <v>5</v>
      </c>
      <c r="Q1" s="5" t="s">
        <v>24</v>
      </c>
      <c r="R1" s="5" t="s">
        <v>22</v>
      </c>
      <c r="S1" s="12"/>
      <c r="T1" s="5"/>
      <c r="U1" s="10" t="s">
        <v>7</v>
      </c>
      <c r="V1" s="11" t="s">
        <v>25</v>
      </c>
      <c r="W1" s="5" t="s">
        <v>22</v>
      </c>
    </row>
    <row r="2">
      <c r="A2" s="14" t="s">
        <v>26</v>
      </c>
      <c r="B2" s="16">
        <v>1155.0</v>
      </c>
      <c r="C2" s="16">
        <v>0.0</v>
      </c>
      <c r="D2" s="16">
        <v>0.0</v>
      </c>
      <c r="E2" s="16">
        <v>0.0</v>
      </c>
      <c r="F2" s="16">
        <v>1.0</v>
      </c>
      <c r="G2" s="19"/>
      <c r="H2" s="19">
        <f>VLOOKUP(A2,'Kings Ratings'!$A$2:$B$1000,2,false)</f>
        <v>11</v>
      </c>
      <c r="I2" s="19"/>
      <c r="K2" s="11">
        <v>0.0</v>
      </c>
      <c r="L2" s="22">
        <f t="shared" ref="L2:L498" si="1">C2-K2</f>
        <v>0</v>
      </c>
      <c r="M2" s="23" t="str">
        <f t="shared" ref="M2:M498" si="2">L2/K2</f>
        <v>#DIV/0!</v>
      </c>
      <c r="N2" s="24" t="str">
        <f t="shared" ref="N2:N498" si="3">CONCATENATE(A2, " with +",L2, ", +", 100*round(M2,3), "% (",K2, " to ",C2,")")</f>
        <v>#DIV/0!</v>
      </c>
      <c r="O2" s="25"/>
      <c r="P2" s="11">
        <v>0.0</v>
      </c>
      <c r="Q2" s="18">
        <f t="shared" ref="Q2:Q498" si="4">D2-P2</f>
        <v>0</v>
      </c>
      <c r="R2" s="23" t="str">
        <f t="shared" ref="R2:R498" si="5">Q2/P2</f>
        <v>#DIV/0!</v>
      </c>
      <c r="S2" s="24" t="str">
        <f t="shared" ref="S2:S498" si="6">CONCATENATE(A2, " with +",Q2, ", +", 100*round(R2,3), "% (",P2, " to ",D2,")")</f>
        <v>#DIV/0!</v>
      </c>
      <c r="U2" s="11">
        <v>0.0</v>
      </c>
      <c r="V2" s="22">
        <f t="shared" ref="V2:V498" si="7">E2-U2</f>
        <v>0</v>
      </c>
      <c r="W2" s="23" t="str">
        <f t="shared" ref="W2:W498" si="8">V2/U2</f>
        <v>#DIV/0!</v>
      </c>
      <c r="X2" s="26" t="str">
        <f t="shared" ref="X2:X498" si="9">CONCATENATE(A2, " with +",V2, ", +", 100*round(W2,3), "% (",U2, " to ",E2,")")</f>
        <v>#DIV/0!</v>
      </c>
    </row>
    <row r="3">
      <c r="A3" s="14" t="s">
        <v>39</v>
      </c>
      <c r="B3" s="16">
        <v>1241.0</v>
      </c>
      <c r="C3" s="16">
        <v>0.0</v>
      </c>
      <c r="D3" s="16">
        <v>0.0</v>
      </c>
      <c r="E3" s="16">
        <v>0.0</v>
      </c>
      <c r="F3" s="16">
        <v>882.0</v>
      </c>
      <c r="G3" s="19"/>
      <c r="H3" s="19">
        <f>VLOOKUP(A3,'Kings Ratings'!$A$2:$B$1000,2,false)</f>
        <v>10</v>
      </c>
      <c r="I3" s="19"/>
      <c r="K3" s="11">
        <v>0.0</v>
      </c>
      <c r="L3" s="22">
        <f t="shared" si="1"/>
        <v>0</v>
      </c>
      <c r="M3" s="23" t="str">
        <f t="shared" si="2"/>
        <v>#DIV/0!</v>
      </c>
      <c r="N3" s="24" t="str">
        <f t="shared" si="3"/>
        <v>#DIV/0!</v>
      </c>
      <c r="O3" s="25"/>
      <c r="P3" s="11">
        <v>0.0</v>
      </c>
      <c r="Q3" s="18">
        <f t="shared" si="4"/>
        <v>0</v>
      </c>
      <c r="R3" s="23" t="str">
        <f t="shared" si="5"/>
        <v>#DIV/0!</v>
      </c>
      <c r="S3" s="24" t="str">
        <f t="shared" si="6"/>
        <v>#DIV/0!</v>
      </c>
      <c r="U3" s="11">
        <v>0.0</v>
      </c>
      <c r="V3" s="22">
        <f t="shared" si="7"/>
        <v>0</v>
      </c>
      <c r="W3" s="23" t="str">
        <f t="shared" si="8"/>
        <v>#DIV/0!</v>
      </c>
      <c r="X3" s="26" t="str">
        <f t="shared" si="9"/>
        <v>#DIV/0!</v>
      </c>
    </row>
    <row r="4">
      <c r="A4" s="14" t="s">
        <v>45</v>
      </c>
      <c r="B4" s="16">
        <v>1242.0</v>
      </c>
      <c r="C4" s="16">
        <v>0.0</v>
      </c>
      <c r="D4" s="16">
        <v>0.0</v>
      </c>
      <c r="E4" s="16">
        <v>0.0</v>
      </c>
      <c r="F4" s="16">
        <v>927.0</v>
      </c>
      <c r="G4" s="19"/>
      <c r="H4" s="19">
        <f>VLOOKUP(A4,'Kings Ratings'!$A$2:$B$1000,2,false)</f>
        <v>10</v>
      </c>
      <c r="I4" s="19"/>
      <c r="K4" s="11">
        <v>0.0</v>
      </c>
      <c r="L4" s="22">
        <f t="shared" si="1"/>
        <v>0</v>
      </c>
      <c r="M4" s="23" t="str">
        <f t="shared" si="2"/>
        <v>#DIV/0!</v>
      </c>
      <c r="N4" s="24" t="str">
        <f t="shared" si="3"/>
        <v>#DIV/0!</v>
      </c>
      <c r="O4" s="25"/>
      <c r="P4" s="11">
        <v>0.0</v>
      </c>
      <c r="Q4" s="18">
        <f t="shared" si="4"/>
        <v>0</v>
      </c>
      <c r="R4" s="23" t="str">
        <f t="shared" si="5"/>
        <v>#DIV/0!</v>
      </c>
      <c r="S4" s="24" t="str">
        <f t="shared" si="6"/>
        <v>#DIV/0!</v>
      </c>
      <c r="U4" s="11">
        <v>0.0</v>
      </c>
      <c r="V4" s="22">
        <f t="shared" si="7"/>
        <v>0</v>
      </c>
      <c r="W4" s="23" t="str">
        <f t="shared" si="8"/>
        <v>#DIV/0!</v>
      </c>
      <c r="X4" s="26" t="str">
        <f t="shared" si="9"/>
        <v>#DIV/0!</v>
      </c>
    </row>
    <row r="5">
      <c r="A5" s="14" t="s">
        <v>49</v>
      </c>
      <c r="B5" s="16">
        <v>1243.0</v>
      </c>
      <c r="C5" s="16">
        <v>0.0</v>
      </c>
      <c r="D5" s="16">
        <v>0.0</v>
      </c>
      <c r="E5" s="16">
        <v>0.0</v>
      </c>
      <c r="F5" s="16">
        <v>915.0</v>
      </c>
      <c r="G5" s="19"/>
      <c r="H5" s="19">
        <f>VLOOKUP(A5,'Kings Ratings'!$A$2:$B$1000,2,false)</f>
        <v>10</v>
      </c>
      <c r="I5" s="19"/>
      <c r="K5" s="11">
        <v>0.0</v>
      </c>
      <c r="L5" s="22">
        <f t="shared" si="1"/>
        <v>0</v>
      </c>
      <c r="M5" s="23" t="str">
        <f t="shared" si="2"/>
        <v>#DIV/0!</v>
      </c>
      <c r="N5" s="24" t="str">
        <f t="shared" si="3"/>
        <v>#DIV/0!</v>
      </c>
      <c r="O5" s="25"/>
      <c r="P5" s="11">
        <v>0.0</v>
      </c>
      <c r="Q5" s="18">
        <f t="shared" si="4"/>
        <v>0</v>
      </c>
      <c r="R5" s="23" t="str">
        <f t="shared" si="5"/>
        <v>#DIV/0!</v>
      </c>
      <c r="S5" s="24" t="str">
        <f t="shared" si="6"/>
        <v>#DIV/0!</v>
      </c>
      <c r="U5" s="11">
        <v>0.0</v>
      </c>
      <c r="V5" s="22">
        <f t="shared" si="7"/>
        <v>0</v>
      </c>
      <c r="W5" s="23" t="str">
        <f t="shared" si="8"/>
        <v>#DIV/0!</v>
      </c>
      <c r="X5" s="26" t="str">
        <f t="shared" si="9"/>
        <v>#DIV/0!</v>
      </c>
    </row>
    <row r="6">
      <c r="A6" s="14" t="s">
        <v>53</v>
      </c>
      <c r="B6" s="16">
        <v>1278.0</v>
      </c>
      <c r="C6" s="16">
        <v>0.0</v>
      </c>
      <c r="D6" s="16">
        <v>0.0</v>
      </c>
      <c r="E6" s="16">
        <v>0.0</v>
      </c>
      <c r="F6" s="16">
        <v>581.0</v>
      </c>
      <c r="G6" s="19"/>
      <c r="H6" s="19">
        <f>VLOOKUP(A6,'Kings Ratings'!$A$2:$B$1000,2,false)</f>
        <v>11</v>
      </c>
      <c r="I6" s="19"/>
      <c r="K6" s="11">
        <v>0.0</v>
      </c>
      <c r="L6" s="22">
        <f t="shared" si="1"/>
        <v>0</v>
      </c>
      <c r="M6" s="23" t="str">
        <f t="shared" si="2"/>
        <v>#DIV/0!</v>
      </c>
      <c r="N6" s="24" t="str">
        <f t="shared" si="3"/>
        <v>#DIV/0!</v>
      </c>
      <c r="O6" s="25"/>
      <c r="P6" s="11">
        <v>0.0</v>
      </c>
      <c r="Q6" s="18">
        <f t="shared" si="4"/>
        <v>0</v>
      </c>
      <c r="R6" s="23" t="str">
        <f t="shared" si="5"/>
        <v>#DIV/0!</v>
      </c>
      <c r="S6" s="24" t="str">
        <f t="shared" si="6"/>
        <v>#DIV/0!</v>
      </c>
      <c r="U6" s="11">
        <v>0.0</v>
      </c>
      <c r="V6" s="22">
        <f t="shared" si="7"/>
        <v>0</v>
      </c>
      <c r="W6" s="23" t="str">
        <f t="shared" si="8"/>
        <v>#DIV/0!</v>
      </c>
      <c r="X6" s="26" t="str">
        <f t="shared" si="9"/>
        <v>#DIV/0!</v>
      </c>
    </row>
    <row r="7">
      <c r="A7" s="14" t="s">
        <v>57</v>
      </c>
      <c r="B7" s="16">
        <v>1279.0</v>
      </c>
      <c r="C7" s="16">
        <v>0.0</v>
      </c>
      <c r="D7" s="16">
        <v>0.0</v>
      </c>
      <c r="E7" s="16">
        <v>0.0</v>
      </c>
      <c r="F7" s="16">
        <v>1163.0</v>
      </c>
      <c r="G7" s="19"/>
      <c r="H7" s="19">
        <f>VLOOKUP(A7,'Kings Ratings'!$A$2:$B$1000,2,false)</f>
        <v>11</v>
      </c>
      <c r="I7" s="19"/>
      <c r="K7" s="11">
        <v>0.0</v>
      </c>
      <c r="L7" s="22">
        <f t="shared" si="1"/>
        <v>0</v>
      </c>
      <c r="M7" s="23" t="str">
        <f t="shared" si="2"/>
        <v>#DIV/0!</v>
      </c>
      <c r="N7" s="24" t="str">
        <f t="shared" si="3"/>
        <v>#DIV/0!</v>
      </c>
      <c r="O7" s="25"/>
      <c r="P7" s="11">
        <v>0.0</v>
      </c>
      <c r="Q7" s="18">
        <f t="shared" si="4"/>
        <v>0</v>
      </c>
      <c r="R7" s="23" t="str">
        <f t="shared" si="5"/>
        <v>#DIV/0!</v>
      </c>
      <c r="S7" s="24" t="str">
        <f t="shared" si="6"/>
        <v>#DIV/0!</v>
      </c>
      <c r="U7" s="11">
        <v>0.0</v>
      </c>
      <c r="V7" s="22">
        <f t="shared" si="7"/>
        <v>0</v>
      </c>
      <c r="W7" s="23" t="str">
        <f t="shared" si="8"/>
        <v>#DIV/0!</v>
      </c>
      <c r="X7" s="26" t="str">
        <f t="shared" si="9"/>
        <v>#DIV/0!</v>
      </c>
    </row>
    <row r="8">
      <c r="A8" s="14" t="s">
        <v>62</v>
      </c>
      <c r="B8" s="16">
        <v>1319.0</v>
      </c>
      <c r="C8" s="16">
        <v>0.0</v>
      </c>
      <c r="D8" s="16">
        <v>0.0</v>
      </c>
      <c r="E8" s="16">
        <v>0.0</v>
      </c>
      <c r="F8" s="16">
        <v>40.0</v>
      </c>
      <c r="G8" s="19"/>
      <c r="H8" s="19">
        <f>VLOOKUP(A8,'Kings Ratings'!$A$2:$B$1000,2,false)</f>
        <v>11</v>
      </c>
      <c r="I8" s="19"/>
      <c r="K8" s="11">
        <v>0.0</v>
      </c>
      <c r="L8" s="22">
        <f t="shared" si="1"/>
        <v>0</v>
      </c>
      <c r="M8" s="23" t="str">
        <f t="shared" si="2"/>
        <v>#DIV/0!</v>
      </c>
      <c r="N8" s="24" t="str">
        <f t="shared" si="3"/>
        <v>#DIV/0!</v>
      </c>
      <c r="O8" s="25"/>
      <c r="P8" s="11">
        <v>0.0</v>
      </c>
      <c r="Q8" s="18">
        <f t="shared" si="4"/>
        <v>0</v>
      </c>
      <c r="R8" s="23" t="str">
        <f t="shared" si="5"/>
        <v>#DIV/0!</v>
      </c>
      <c r="S8" s="24" t="str">
        <f t="shared" si="6"/>
        <v>#DIV/0!</v>
      </c>
      <c r="U8" s="11">
        <v>0.0</v>
      </c>
      <c r="V8" s="22">
        <f t="shared" si="7"/>
        <v>0</v>
      </c>
      <c r="W8" s="23" t="str">
        <f t="shared" si="8"/>
        <v>#DIV/0!</v>
      </c>
      <c r="X8" s="26" t="str">
        <f t="shared" si="9"/>
        <v>#DIV/0!</v>
      </c>
    </row>
    <row r="9">
      <c r="A9" s="14" t="s">
        <v>67</v>
      </c>
      <c r="B9" s="16">
        <v>1461.0</v>
      </c>
      <c r="C9" s="16">
        <v>1.0</v>
      </c>
      <c r="D9" s="16">
        <v>0.0</v>
      </c>
      <c r="E9" s="16">
        <v>0.0</v>
      </c>
      <c r="F9" s="16">
        <v>0.0</v>
      </c>
      <c r="G9" s="19"/>
      <c r="H9" s="19">
        <f>VLOOKUP(A9,'Kings Ratings'!$A$2:$B$1000,2,false)</f>
        <v>11</v>
      </c>
      <c r="I9" s="19"/>
      <c r="K9" s="11">
        <v>1.0</v>
      </c>
      <c r="L9" s="22">
        <f t="shared" si="1"/>
        <v>0</v>
      </c>
      <c r="M9" s="23">
        <f t="shared" si="2"/>
        <v>0</v>
      </c>
      <c r="N9" s="24" t="str">
        <f t="shared" si="3"/>
        <v>Lucky Corn with +0, +0% (1 to 1)</v>
      </c>
      <c r="O9" s="25"/>
      <c r="P9" s="11">
        <v>0.0</v>
      </c>
      <c r="Q9" s="18">
        <f t="shared" si="4"/>
        <v>0</v>
      </c>
      <c r="R9" s="23" t="str">
        <f t="shared" si="5"/>
        <v>#DIV/0!</v>
      </c>
      <c r="S9" s="24" t="str">
        <f t="shared" si="6"/>
        <v>#DIV/0!</v>
      </c>
      <c r="U9" s="11">
        <v>0.0</v>
      </c>
      <c r="V9" s="22">
        <f t="shared" si="7"/>
        <v>0</v>
      </c>
      <c r="W9" s="23" t="str">
        <f t="shared" si="8"/>
        <v>#DIV/0!</v>
      </c>
      <c r="X9" s="26" t="str">
        <f t="shared" si="9"/>
        <v>#DIV/0!</v>
      </c>
    </row>
    <row r="10">
      <c r="A10" s="14" t="s">
        <v>70</v>
      </c>
      <c r="B10" s="16">
        <v>1462.0</v>
      </c>
      <c r="C10" s="16">
        <v>1.0</v>
      </c>
      <c r="D10" s="16">
        <v>0.0</v>
      </c>
      <c r="E10" s="16">
        <v>0.0</v>
      </c>
      <c r="F10" s="16">
        <v>0.0</v>
      </c>
      <c r="G10" s="19"/>
      <c r="H10" s="19">
        <f>VLOOKUP(A10,'Kings Ratings'!$A$2:$B$1000,2,false)</f>
        <v>11</v>
      </c>
      <c r="I10" s="19"/>
      <c r="K10" s="11">
        <v>1.0</v>
      </c>
      <c r="L10" s="22">
        <f t="shared" si="1"/>
        <v>0</v>
      </c>
      <c r="M10" s="23">
        <f t="shared" si="2"/>
        <v>0</v>
      </c>
      <c r="N10" s="24" t="str">
        <f t="shared" si="3"/>
        <v>Lucky Potato with +0, +0% (1 to 1)</v>
      </c>
      <c r="O10" s="25"/>
      <c r="P10" s="11">
        <v>0.0</v>
      </c>
      <c r="Q10" s="18">
        <f t="shared" si="4"/>
        <v>0</v>
      </c>
      <c r="R10" s="23" t="str">
        <f t="shared" si="5"/>
        <v>#DIV/0!</v>
      </c>
      <c r="S10" s="24" t="str">
        <f t="shared" si="6"/>
        <v>#DIV/0!</v>
      </c>
      <c r="U10" s="11">
        <v>0.0</v>
      </c>
      <c r="V10" s="22">
        <f t="shared" si="7"/>
        <v>0</v>
      </c>
      <c r="W10" s="23" t="str">
        <f t="shared" si="8"/>
        <v>#DIV/0!</v>
      </c>
      <c r="X10" s="26" t="str">
        <f t="shared" si="9"/>
        <v>#DIV/0!</v>
      </c>
    </row>
    <row r="11">
      <c r="A11" s="14" t="s">
        <v>74</v>
      </c>
      <c r="B11" s="16">
        <v>1465.0</v>
      </c>
      <c r="C11" s="16">
        <v>49.0</v>
      </c>
      <c r="D11" s="16">
        <v>0.0</v>
      </c>
      <c r="E11" s="16">
        <v>0.0</v>
      </c>
      <c r="F11" s="16">
        <v>0.0</v>
      </c>
      <c r="G11" s="19"/>
      <c r="H11" s="19">
        <f>VLOOKUP(A11,'Kings Ratings'!$A$2:$B$1000,2,false)</f>
        <v>11</v>
      </c>
      <c r="I11" s="19"/>
      <c r="K11" s="11">
        <v>48.0</v>
      </c>
      <c r="L11" s="22">
        <f t="shared" si="1"/>
        <v>1</v>
      </c>
      <c r="M11" s="23">
        <f t="shared" si="2"/>
        <v>0.02083333333</v>
      </c>
      <c r="N11" s="24" t="str">
        <f t="shared" si="3"/>
        <v>Lucky Trout with +1, +2.1% (48 to 49)</v>
      </c>
      <c r="O11" s="25"/>
      <c r="P11" s="11">
        <v>0.0</v>
      </c>
      <c r="Q11" s="18">
        <f t="shared" si="4"/>
        <v>0</v>
      </c>
      <c r="R11" s="23" t="str">
        <f t="shared" si="5"/>
        <v>#DIV/0!</v>
      </c>
      <c r="S11" s="24" t="str">
        <f t="shared" si="6"/>
        <v>#DIV/0!</v>
      </c>
      <c r="U11" s="11">
        <v>0.0</v>
      </c>
      <c r="V11" s="22">
        <f t="shared" si="7"/>
        <v>0</v>
      </c>
      <c r="W11" s="23" t="str">
        <f t="shared" si="8"/>
        <v>#DIV/0!</v>
      </c>
      <c r="X11" s="26" t="str">
        <f t="shared" si="9"/>
        <v>#DIV/0!</v>
      </c>
    </row>
    <row r="12">
      <c r="A12" s="14" t="s">
        <v>78</v>
      </c>
      <c r="B12" s="16">
        <v>1480.0</v>
      </c>
      <c r="C12" s="16">
        <v>159.0</v>
      </c>
      <c r="D12" s="16">
        <v>0.0</v>
      </c>
      <c r="E12" s="16">
        <v>0.0</v>
      </c>
      <c r="F12" s="16">
        <v>0.0</v>
      </c>
      <c r="G12" s="19"/>
      <c r="H12" s="19">
        <f>VLOOKUP(A12,'Kings Ratings'!$A$2:$B$1000,2,false)</f>
        <v>11</v>
      </c>
      <c r="I12" s="19"/>
      <c r="K12" s="11">
        <v>159.0</v>
      </c>
      <c r="L12" s="22">
        <f t="shared" si="1"/>
        <v>0</v>
      </c>
      <c r="M12" s="23">
        <f t="shared" si="2"/>
        <v>0</v>
      </c>
      <c r="N12" s="24" t="str">
        <f t="shared" si="3"/>
        <v>Fuzzy Trout with +0, +0% (159 to 159)</v>
      </c>
      <c r="O12" s="25"/>
      <c r="P12" s="11">
        <v>0.0</v>
      </c>
      <c r="Q12" s="18">
        <f t="shared" si="4"/>
        <v>0</v>
      </c>
      <c r="R12" s="23" t="str">
        <f t="shared" si="5"/>
        <v>#DIV/0!</v>
      </c>
      <c r="S12" s="24" t="str">
        <f t="shared" si="6"/>
        <v>#DIV/0!</v>
      </c>
      <c r="U12" s="11">
        <v>0.0</v>
      </c>
      <c r="V12" s="22">
        <f t="shared" si="7"/>
        <v>0</v>
      </c>
      <c r="W12" s="23" t="str">
        <f t="shared" si="8"/>
        <v>#DIV/0!</v>
      </c>
      <c r="X12" s="26" t="str">
        <f t="shared" si="9"/>
        <v>#DIV/0!</v>
      </c>
    </row>
    <row r="13">
      <c r="A13" s="14" t="s">
        <v>91</v>
      </c>
      <c r="B13" s="16">
        <v>1496.0</v>
      </c>
      <c r="C13" s="16">
        <v>153.0</v>
      </c>
      <c r="D13" s="16">
        <v>0.0</v>
      </c>
      <c r="E13" s="16">
        <v>0.0</v>
      </c>
      <c r="F13" s="16">
        <v>0.0</v>
      </c>
      <c r="G13" s="19"/>
      <c r="H13" s="19">
        <f>VLOOKUP(A13,'Kings Ratings'!$A$2:$B$1000,2,false)</f>
        <v>9</v>
      </c>
      <c r="I13" s="19"/>
      <c r="K13" s="11">
        <v>98.0</v>
      </c>
      <c r="L13" s="22">
        <f t="shared" si="1"/>
        <v>55</v>
      </c>
      <c r="M13" s="23">
        <f t="shared" si="2"/>
        <v>0.5612244898</v>
      </c>
      <c r="N13" s="24" t="str">
        <f t="shared" si="3"/>
        <v>Red Velvet Cake with +55, +56.1% (98 to 153)</v>
      </c>
      <c r="O13" s="25"/>
      <c r="P13" s="11">
        <v>0.0</v>
      </c>
      <c r="Q13" s="18">
        <f t="shared" si="4"/>
        <v>0</v>
      </c>
      <c r="R13" s="23" t="str">
        <f t="shared" si="5"/>
        <v>#DIV/0!</v>
      </c>
      <c r="S13" s="24" t="str">
        <f t="shared" si="6"/>
        <v>#DIV/0!</v>
      </c>
      <c r="U13" s="11">
        <v>0.0</v>
      </c>
      <c r="V13" s="22">
        <f t="shared" si="7"/>
        <v>0</v>
      </c>
      <c r="W13" s="23" t="str">
        <f t="shared" si="8"/>
        <v>#DIV/0!</v>
      </c>
      <c r="X13" s="26" t="str">
        <f t="shared" si="9"/>
        <v>#DIV/0!</v>
      </c>
    </row>
    <row r="14">
      <c r="A14" s="14" t="s">
        <v>95</v>
      </c>
      <c r="B14" s="16">
        <v>1457.0</v>
      </c>
      <c r="C14" s="16">
        <v>3.0</v>
      </c>
      <c r="D14" s="16">
        <v>0.0</v>
      </c>
      <c r="E14" s="16">
        <v>0.0</v>
      </c>
      <c r="F14" s="34">
        <v>897.0</v>
      </c>
      <c r="G14" s="19"/>
      <c r="H14" s="19">
        <f>VLOOKUP(A14,'Kings Ratings'!$A$2:$B$1000,2,false)</f>
        <v>11</v>
      </c>
      <c r="I14" s="19"/>
      <c r="K14" s="11">
        <v>3.0</v>
      </c>
      <c r="L14" s="22">
        <f t="shared" si="1"/>
        <v>0</v>
      </c>
      <c r="M14" s="23">
        <f t="shared" si="2"/>
        <v>0</v>
      </c>
      <c r="N14" s="24" t="str">
        <f t="shared" si="3"/>
        <v>Shamrock Milk with +0, +0% (3 to 3)</v>
      </c>
      <c r="O14" s="25"/>
      <c r="P14" s="11">
        <v>0.0</v>
      </c>
      <c r="Q14" s="18">
        <f t="shared" si="4"/>
        <v>0</v>
      </c>
      <c r="R14" s="23" t="str">
        <f t="shared" si="5"/>
        <v>#DIV/0!</v>
      </c>
      <c r="S14" s="24" t="str">
        <f t="shared" si="6"/>
        <v>#DIV/0!</v>
      </c>
      <c r="U14" s="11">
        <v>0.0</v>
      </c>
      <c r="V14" s="22">
        <f t="shared" si="7"/>
        <v>0</v>
      </c>
      <c r="W14" s="23" t="str">
        <f t="shared" si="8"/>
        <v>#DIV/0!</v>
      </c>
      <c r="X14" s="26" t="str">
        <f t="shared" si="9"/>
        <v>#DIV/0!</v>
      </c>
    </row>
    <row r="15">
      <c r="A15" s="14" t="s">
        <v>101</v>
      </c>
      <c r="B15" s="16">
        <v>1299.0</v>
      </c>
      <c r="C15" s="16">
        <v>58.0</v>
      </c>
      <c r="D15" s="16">
        <v>2.0</v>
      </c>
      <c r="E15" s="16">
        <v>0.0</v>
      </c>
      <c r="F15" s="38">
        <v>1507.0</v>
      </c>
      <c r="G15" s="19"/>
      <c r="H15" s="19">
        <f>VLOOKUP(A15,'Kings Ratings'!$A$2:$B$1000,2,false)</f>
        <v>10</v>
      </c>
      <c r="I15" s="19"/>
      <c r="K15" s="11">
        <v>31.0</v>
      </c>
      <c r="L15" s="22">
        <f t="shared" si="1"/>
        <v>27</v>
      </c>
      <c r="M15" s="23">
        <f t="shared" si="2"/>
        <v>0.8709677419</v>
      </c>
      <c r="N15" s="24" t="str">
        <f t="shared" si="3"/>
        <v>White Sugar with +27, +87.1% (31 to 58)</v>
      </c>
      <c r="O15" s="25"/>
      <c r="P15" s="11">
        <v>0.0</v>
      </c>
      <c r="Q15" s="18">
        <f t="shared" si="4"/>
        <v>2</v>
      </c>
      <c r="R15" s="23" t="str">
        <f t="shared" si="5"/>
        <v>#DIV/0!</v>
      </c>
      <c r="S15" s="24" t="str">
        <f t="shared" si="6"/>
        <v>#DIV/0!</v>
      </c>
      <c r="U15" s="11">
        <v>0.0</v>
      </c>
      <c r="V15" s="22">
        <f t="shared" si="7"/>
        <v>0</v>
      </c>
      <c r="W15" s="23" t="str">
        <f t="shared" si="8"/>
        <v>#DIV/0!</v>
      </c>
      <c r="X15" s="26" t="str">
        <f t="shared" si="9"/>
        <v>#DIV/0!</v>
      </c>
    </row>
    <row r="16">
      <c r="A16" s="14" t="s">
        <v>105</v>
      </c>
      <c r="B16" s="16">
        <v>1171.0</v>
      </c>
      <c r="C16" s="16">
        <v>23.0</v>
      </c>
      <c r="D16" s="16">
        <v>0.0</v>
      </c>
      <c r="E16" s="16">
        <v>0.0</v>
      </c>
      <c r="F16" s="38">
        <v>3584.0</v>
      </c>
      <c r="G16" s="19"/>
      <c r="H16" s="19">
        <f>VLOOKUP(A16,'Kings Ratings'!$A$2:$B$1000,2,false)</f>
        <v>11</v>
      </c>
      <c r="I16" s="19"/>
      <c r="K16" s="11">
        <v>14.0</v>
      </c>
      <c r="L16" s="22">
        <f t="shared" si="1"/>
        <v>9</v>
      </c>
      <c r="M16" s="23">
        <f t="shared" si="2"/>
        <v>0.6428571429</v>
      </c>
      <c r="N16" s="24" t="str">
        <f t="shared" si="3"/>
        <v>Frozen Radish with +9, +64.3% (14 to 23)</v>
      </c>
      <c r="O16" s="25"/>
      <c r="P16" s="11">
        <v>0.0</v>
      </c>
      <c r="Q16" s="18">
        <f t="shared" si="4"/>
        <v>0</v>
      </c>
      <c r="R16" s="23" t="str">
        <f t="shared" si="5"/>
        <v>#DIV/0!</v>
      </c>
      <c r="S16" s="24" t="str">
        <f t="shared" si="6"/>
        <v>#DIV/0!</v>
      </c>
      <c r="U16" s="11">
        <v>0.0</v>
      </c>
      <c r="V16" s="22">
        <f t="shared" si="7"/>
        <v>0</v>
      </c>
      <c r="W16" s="23" t="str">
        <f t="shared" si="8"/>
        <v>#DIV/0!</v>
      </c>
      <c r="X16" s="26" t="str">
        <f t="shared" si="9"/>
        <v>#DIV/0!</v>
      </c>
    </row>
    <row r="17">
      <c r="A17" s="14" t="s">
        <v>110</v>
      </c>
      <c r="B17" s="13">
        <v>708.0</v>
      </c>
      <c r="C17" s="39">
        <v>3.0</v>
      </c>
      <c r="D17" s="39">
        <v>0.0</v>
      </c>
      <c r="E17" s="39">
        <v>0.0</v>
      </c>
      <c r="F17" s="38">
        <v>1752.0</v>
      </c>
      <c r="G17" s="19"/>
      <c r="H17" s="19">
        <f>VLOOKUP(A17,'Kings Ratings'!$A$2:$B$1000,2,false)</f>
        <v>11</v>
      </c>
      <c r="I17" s="7"/>
      <c r="K17" s="40">
        <v>3.0</v>
      </c>
      <c r="L17" s="22">
        <f t="shared" si="1"/>
        <v>0</v>
      </c>
      <c r="M17" s="23">
        <f t="shared" si="2"/>
        <v>0</v>
      </c>
      <c r="N17" s="24" t="str">
        <f t="shared" si="3"/>
        <v>Frozen Pine with +0, +0% (3 to 3)</v>
      </c>
      <c r="O17" s="41"/>
      <c r="P17" s="40">
        <v>0.0</v>
      </c>
      <c r="Q17" s="18">
        <f t="shared" si="4"/>
        <v>0</v>
      </c>
      <c r="R17" s="23" t="str">
        <f t="shared" si="5"/>
        <v>#DIV/0!</v>
      </c>
      <c r="S17" s="24" t="str">
        <f t="shared" si="6"/>
        <v>#DIV/0!</v>
      </c>
      <c r="T17" s="18"/>
      <c r="U17" s="40">
        <v>0.0</v>
      </c>
      <c r="V17" s="22">
        <f t="shared" si="7"/>
        <v>0</v>
      </c>
      <c r="W17" s="23" t="str">
        <f t="shared" si="8"/>
        <v>#DIV/0!</v>
      </c>
      <c r="X17" s="26" t="str">
        <f t="shared" si="9"/>
        <v>#DIV/0!</v>
      </c>
    </row>
    <row r="18">
      <c r="A18" s="14" t="s">
        <v>116</v>
      </c>
      <c r="B18" s="16">
        <v>1452.0</v>
      </c>
      <c r="C18" s="16">
        <v>36.0</v>
      </c>
      <c r="D18" s="16">
        <v>1.0</v>
      </c>
      <c r="E18" s="16">
        <v>0.0</v>
      </c>
      <c r="F18" s="34">
        <v>403.0</v>
      </c>
      <c r="G18" s="19"/>
      <c r="H18" s="19">
        <f>VLOOKUP(A18,'Kings Ratings'!$A$2:$B$1000,2,false)</f>
        <v>10</v>
      </c>
      <c r="I18" s="19"/>
      <c r="K18" s="11">
        <v>15.0</v>
      </c>
      <c r="L18" s="22">
        <f t="shared" si="1"/>
        <v>21</v>
      </c>
      <c r="M18" s="23">
        <f t="shared" si="2"/>
        <v>1.4</v>
      </c>
      <c r="N18" s="24" t="str">
        <f t="shared" si="3"/>
        <v>Sugar Cube with +21, +140% (15 to 36)</v>
      </c>
      <c r="O18" s="25"/>
      <c r="P18" s="11">
        <v>0.0</v>
      </c>
      <c r="Q18" s="18">
        <f t="shared" si="4"/>
        <v>1</v>
      </c>
      <c r="R18" s="23" t="str">
        <f t="shared" si="5"/>
        <v>#DIV/0!</v>
      </c>
      <c r="S18" s="24" t="str">
        <f t="shared" si="6"/>
        <v>#DIV/0!</v>
      </c>
      <c r="U18" s="11">
        <v>0.0</v>
      </c>
      <c r="V18" s="22">
        <f t="shared" si="7"/>
        <v>0</v>
      </c>
      <c r="W18" s="23" t="str">
        <f t="shared" si="8"/>
        <v>#DIV/0!</v>
      </c>
      <c r="X18" s="26" t="str">
        <f t="shared" si="9"/>
        <v>#DIV/0!</v>
      </c>
    </row>
    <row r="19">
      <c r="A19" s="14" t="s">
        <v>119</v>
      </c>
      <c r="B19" s="16">
        <v>1301.0</v>
      </c>
      <c r="C19" s="16">
        <v>135.0</v>
      </c>
      <c r="D19" s="16">
        <v>2.0</v>
      </c>
      <c r="E19" s="16">
        <v>0.0</v>
      </c>
      <c r="F19" s="38">
        <v>1003.0</v>
      </c>
      <c r="G19" s="19"/>
      <c r="H19" s="19">
        <f>VLOOKUP(A19,'Kings Ratings'!$A$2:$B$1000,2,false)</f>
        <v>10</v>
      </c>
      <c r="I19" s="19"/>
      <c r="K19" s="11">
        <v>77.0</v>
      </c>
      <c r="L19" s="22">
        <f t="shared" si="1"/>
        <v>58</v>
      </c>
      <c r="M19" s="23">
        <f t="shared" si="2"/>
        <v>0.7532467532</v>
      </c>
      <c r="N19" s="24" t="str">
        <f t="shared" si="3"/>
        <v>Molasses with +58, +75.3% (77 to 135)</v>
      </c>
      <c r="O19" s="25"/>
      <c r="P19" s="11">
        <v>0.0</v>
      </c>
      <c r="Q19" s="18">
        <f t="shared" si="4"/>
        <v>2</v>
      </c>
      <c r="R19" s="23" t="str">
        <f t="shared" si="5"/>
        <v>#DIV/0!</v>
      </c>
      <c r="S19" s="24" t="str">
        <f t="shared" si="6"/>
        <v>#DIV/0!</v>
      </c>
      <c r="U19" s="11">
        <v>0.0</v>
      </c>
      <c r="V19" s="22">
        <f t="shared" si="7"/>
        <v>0</v>
      </c>
      <c r="W19" s="23" t="str">
        <f t="shared" si="8"/>
        <v>#DIV/0!</v>
      </c>
      <c r="X19" s="26" t="str">
        <f t="shared" si="9"/>
        <v>#DIV/0!</v>
      </c>
    </row>
    <row r="20">
      <c r="A20" s="14" t="s">
        <v>122</v>
      </c>
      <c r="B20" s="16">
        <v>1134.0</v>
      </c>
      <c r="C20" s="16">
        <v>2720.0</v>
      </c>
      <c r="D20" s="16">
        <v>1.0</v>
      </c>
      <c r="E20" s="16">
        <v>0.0</v>
      </c>
      <c r="F20" s="38">
        <v>11516.0</v>
      </c>
      <c r="G20" s="19"/>
      <c r="H20" s="19">
        <f>VLOOKUP(A20,'Kings Ratings'!$A$2:$B$1000,2,false)</f>
        <v>10</v>
      </c>
      <c r="I20" s="19"/>
      <c r="K20" s="11">
        <v>2123.0</v>
      </c>
      <c r="L20" s="22">
        <f t="shared" si="1"/>
        <v>597</v>
      </c>
      <c r="M20" s="23">
        <f t="shared" si="2"/>
        <v>0.2812058408</v>
      </c>
      <c r="N20" s="24" t="str">
        <f t="shared" si="3"/>
        <v>Gold Feed with +597, +28.1% (2123 to 2720)</v>
      </c>
      <c r="O20" s="41"/>
      <c r="P20" s="11">
        <v>0.0</v>
      </c>
      <c r="Q20" s="18">
        <f t="shared" si="4"/>
        <v>1</v>
      </c>
      <c r="R20" s="23" t="str">
        <f t="shared" si="5"/>
        <v>#DIV/0!</v>
      </c>
      <c r="S20" s="24" t="str">
        <f t="shared" si="6"/>
        <v>#DIV/0!</v>
      </c>
      <c r="T20" s="18"/>
      <c r="U20" s="11">
        <v>0.0</v>
      </c>
      <c r="V20" s="22">
        <f t="shared" si="7"/>
        <v>0</v>
      </c>
      <c r="W20" s="23" t="str">
        <f t="shared" si="8"/>
        <v>#DIV/0!</v>
      </c>
      <c r="X20" s="26" t="str">
        <f t="shared" si="9"/>
        <v>#DIV/0!</v>
      </c>
    </row>
    <row r="21">
      <c r="A21" s="14" t="s">
        <v>126</v>
      </c>
      <c r="B21" s="13">
        <v>966.0</v>
      </c>
      <c r="C21" s="16">
        <v>12.0</v>
      </c>
      <c r="D21" s="39">
        <v>0.0</v>
      </c>
      <c r="E21" s="39">
        <v>0.0</v>
      </c>
      <c r="F21" s="38">
        <v>2196.0</v>
      </c>
      <c r="G21" s="19"/>
      <c r="H21" s="19">
        <f>VLOOKUP(A21,'Kings Ratings'!$A$2:$B$1000,2,false)</f>
        <v>11</v>
      </c>
      <c r="I21" s="7"/>
      <c r="K21" s="40">
        <v>10.0</v>
      </c>
      <c r="L21" s="22">
        <f t="shared" si="1"/>
        <v>2</v>
      </c>
      <c r="M21" s="23">
        <f t="shared" si="2"/>
        <v>0.2</v>
      </c>
      <c r="N21" s="24" t="str">
        <f t="shared" si="3"/>
        <v>Frozen Corn with +2, +20% (10 to 12)</v>
      </c>
      <c r="O21" s="41"/>
      <c r="P21" s="40">
        <v>0.0</v>
      </c>
      <c r="Q21" s="18">
        <f t="shared" si="4"/>
        <v>0</v>
      </c>
      <c r="R21" s="23" t="str">
        <f t="shared" si="5"/>
        <v>#DIV/0!</v>
      </c>
      <c r="S21" s="24" t="str">
        <f t="shared" si="6"/>
        <v>#DIV/0!</v>
      </c>
      <c r="T21" s="18"/>
      <c r="U21" s="40">
        <v>0.0</v>
      </c>
      <c r="V21" s="22">
        <f t="shared" si="7"/>
        <v>0</v>
      </c>
      <c r="W21" s="23" t="str">
        <f t="shared" si="8"/>
        <v>#DIV/0!</v>
      </c>
      <c r="X21" s="26" t="str">
        <f t="shared" si="9"/>
        <v>#DIV/0!</v>
      </c>
    </row>
    <row r="22">
      <c r="A22" s="14" t="s">
        <v>130</v>
      </c>
      <c r="B22" s="16">
        <v>1300.0</v>
      </c>
      <c r="C22" s="16">
        <v>88.0</v>
      </c>
      <c r="D22" s="16">
        <v>0.0</v>
      </c>
      <c r="E22" s="16">
        <v>0.0</v>
      </c>
      <c r="F22" s="38">
        <v>384.0</v>
      </c>
      <c r="G22" s="19"/>
      <c r="H22" s="19">
        <f>VLOOKUP(A22,'Kings Ratings'!$A$2:$B$1000,2,false)</f>
        <v>10</v>
      </c>
      <c r="I22" s="19"/>
      <c r="K22" s="11">
        <v>39.0</v>
      </c>
      <c r="L22" s="22">
        <f t="shared" si="1"/>
        <v>49</v>
      </c>
      <c r="M22" s="23">
        <f t="shared" si="2"/>
        <v>1.256410256</v>
      </c>
      <c r="N22" s="24" t="str">
        <f t="shared" si="3"/>
        <v>Brown Sugar with +49, +125.6% (39 to 88)</v>
      </c>
      <c r="O22" s="25"/>
      <c r="P22" s="11">
        <v>0.0</v>
      </c>
      <c r="Q22" s="18">
        <f t="shared" si="4"/>
        <v>0</v>
      </c>
      <c r="R22" s="23" t="str">
        <f t="shared" si="5"/>
        <v>#DIV/0!</v>
      </c>
      <c r="S22" s="24" t="str">
        <f t="shared" si="6"/>
        <v>#DIV/0!</v>
      </c>
      <c r="U22" s="11">
        <v>0.0</v>
      </c>
      <c r="V22" s="22">
        <f t="shared" si="7"/>
        <v>0</v>
      </c>
      <c r="W22" s="23" t="str">
        <f t="shared" si="8"/>
        <v>#DIV/0!</v>
      </c>
      <c r="X22" s="26" t="str">
        <f t="shared" si="9"/>
        <v>#DIV/0!</v>
      </c>
    </row>
    <row r="23">
      <c r="A23" s="14" t="s">
        <v>135</v>
      </c>
      <c r="B23" s="16">
        <v>1136.0</v>
      </c>
      <c r="C23" s="16">
        <v>1526.0</v>
      </c>
      <c r="D23" s="16">
        <v>4.0</v>
      </c>
      <c r="E23" s="16">
        <v>0.0</v>
      </c>
      <c r="F23" s="38">
        <v>13256.0</v>
      </c>
      <c r="G23" s="19"/>
      <c r="H23" s="19">
        <f>VLOOKUP(A23,'Kings Ratings'!$A$2:$B$1000,2,false)</f>
        <v>10</v>
      </c>
      <c r="I23" s="19"/>
      <c r="K23" s="11">
        <v>1245.0</v>
      </c>
      <c r="L23" s="22">
        <f t="shared" si="1"/>
        <v>281</v>
      </c>
      <c r="M23" s="23">
        <f t="shared" si="2"/>
        <v>0.2257028112</v>
      </c>
      <c r="N23" s="24" t="str">
        <f t="shared" si="3"/>
        <v>Fancy Clock with +281, +22.6% (1245 to 1526)</v>
      </c>
      <c r="O23" s="41"/>
      <c r="P23" s="11">
        <v>0.0</v>
      </c>
      <c r="Q23" s="18">
        <f t="shared" si="4"/>
        <v>4</v>
      </c>
      <c r="R23" s="23" t="str">
        <f t="shared" si="5"/>
        <v>#DIV/0!</v>
      </c>
      <c r="S23" s="24" t="str">
        <f t="shared" si="6"/>
        <v>#DIV/0!</v>
      </c>
      <c r="T23" s="18"/>
      <c r="U23" s="11">
        <v>0.0</v>
      </c>
      <c r="V23" s="22">
        <f t="shared" si="7"/>
        <v>0</v>
      </c>
      <c r="W23" s="23" t="str">
        <f t="shared" si="8"/>
        <v>#DIV/0!</v>
      </c>
      <c r="X23" s="26" t="str">
        <f t="shared" si="9"/>
        <v>#DIV/0!</v>
      </c>
    </row>
    <row r="24">
      <c r="A24" s="14" t="s">
        <v>139</v>
      </c>
      <c r="B24" s="16">
        <v>1335.0</v>
      </c>
      <c r="C24" s="16">
        <v>123.0</v>
      </c>
      <c r="D24" s="16">
        <v>0.0</v>
      </c>
      <c r="E24" s="16">
        <v>0.0</v>
      </c>
      <c r="F24" s="38">
        <v>10294.0</v>
      </c>
      <c r="G24" s="19"/>
      <c r="H24" s="19">
        <f>VLOOKUP(A24,'Kings Ratings'!$A$2:$B$1000,2,false)</f>
        <v>10</v>
      </c>
      <c r="I24" s="19"/>
      <c r="K24" s="11">
        <v>102.0</v>
      </c>
      <c r="L24" s="22">
        <f t="shared" si="1"/>
        <v>21</v>
      </c>
      <c r="M24" s="23">
        <f t="shared" si="2"/>
        <v>0.2058823529</v>
      </c>
      <c r="N24" s="24" t="str">
        <f t="shared" si="3"/>
        <v>Re'taw Pail with +21, +20.6% (102 to 123)</v>
      </c>
      <c r="O24" s="25"/>
      <c r="P24" s="11">
        <v>0.0</v>
      </c>
      <c r="Q24" s="18">
        <f t="shared" si="4"/>
        <v>0</v>
      </c>
      <c r="R24" s="23" t="str">
        <f t="shared" si="5"/>
        <v>#DIV/0!</v>
      </c>
      <c r="S24" s="24" t="str">
        <f t="shared" si="6"/>
        <v>#DIV/0!</v>
      </c>
      <c r="U24" s="11">
        <v>0.0</v>
      </c>
      <c r="V24" s="22">
        <f t="shared" si="7"/>
        <v>0</v>
      </c>
      <c r="W24" s="23" t="str">
        <f t="shared" si="8"/>
        <v>#DIV/0!</v>
      </c>
      <c r="X24" s="26" t="str">
        <f t="shared" si="9"/>
        <v>#DIV/0!</v>
      </c>
    </row>
    <row r="25">
      <c r="A25" s="14" t="s">
        <v>144</v>
      </c>
      <c r="B25" s="13">
        <v>587.0</v>
      </c>
      <c r="C25" s="16">
        <v>630.0</v>
      </c>
      <c r="D25" s="39">
        <v>0.0</v>
      </c>
      <c r="E25" s="39">
        <v>0.0</v>
      </c>
      <c r="F25" s="38">
        <v>4909.0</v>
      </c>
      <c r="G25" s="19"/>
      <c r="H25" s="19">
        <f>VLOOKUP(A25,'Kings Ratings'!$A$2:$B$1000,2,false)</f>
        <v>10</v>
      </c>
      <c r="I25" s="7"/>
      <c r="K25" s="40">
        <v>498.0</v>
      </c>
      <c r="L25" s="22">
        <f t="shared" si="1"/>
        <v>132</v>
      </c>
      <c r="M25" s="23">
        <f t="shared" si="2"/>
        <v>0.265060241</v>
      </c>
      <c r="N25" s="24" t="str">
        <f t="shared" si="3"/>
        <v>Peach Juice with +132, +26.5% (498 to 630)</v>
      </c>
      <c r="O25" s="41"/>
      <c r="P25" s="40">
        <v>0.0</v>
      </c>
      <c r="Q25" s="18">
        <f t="shared" si="4"/>
        <v>0</v>
      </c>
      <c r="R25" s="23" t="str">
        <f t="shared" si="5"/>
        <v>#DIV/0!</v>
      </c>
      <c r="S25" s="24" t="str">
        <f t="shared" si="6"/>
        <v>#DIV/0!</v>
      </c>
      <c r="T25" s="18"/>
      <c r="U25" s="40">
        <v>0.0</v>
      </c>
      <c r="V25" s="22">
        <f t="shared" si="7"/>
        <v>0</v>
      </c>
      <c r="W25" s="23" t="str">
        <f t="shared" si="8"/>
        <v>#DIV/0!</v>
      </c>
      <c r="X25" s="26" t="str">
        <f t="shared" si="9"/>
        <v>#DIV/0!</v>
      </c>
    </row>
    <row r="26">
      <c r="A26" s="14" t="s">
        <v>148</v>
      </c>
      <c r="B26" s="16">
        <v>1115.0</v>
      </c>
      <c r="C26" s="16">
        <v>15.0</v>
      </c>
      <c r="D26" s="16">
        <v>0.0</v>
      </c>
      <c r="E26" s="16">
        <v>0.0</v>
      </c>
      <c r="F26" s="38">
        <v>1780.0</v>
      </c>
      <c r="G26" s="19"/>
      <c r="H26" s="19">
        <f>VLOOKUP(A26,'Kings Ratings'!$A$2:$B$1000,2,false)</f>
        <v>11</v>
      </c>
      <c r="I26" s="19"/>
      <c r="K26" s="11">
        <v>11.0</v>
      </c>
      <c r="L26" s="22">
        <f t="shared" si="1"/>
        <v>4</v>
      </c>
      <c r="M26" s="23">
        <f t="shared" si="2"/>
        <v>0.3636363636</v>
      </c>
      <c r="N26" s="24" t="str">
        <f t="shared" si="3"/>
        <v>Pyrite with +4, +36.4% (11 to 15)</v>
      </c>
      <c r="O26" s="41"/>
      <c r="P26" s="11">
        <v>0.0</v>
      </c>
      <c r="Q26" s="18">
        <f t="shared" si="4"/>
        <v>0</v>
      </c>
      <c r="R26" s="23" t="str">
        <f t="shared" si="5"/>
        <v>#DIV/0!</v>
      </c>
      <c r="S26" s="24" t="str">
        <f t="shared" si="6"/>
        <v>#DIV/0!</v>
      </c>
      <c r="T26" s="18"/>
      <c r="U26" s="11">
        <v>0.0</v>
      </c>
      <c r="V26" s="22">
        <f t="shared" si="7"/>
        <v>0</v>
      </c>
      <c r="W26" s="23" t="str">
        <f t="shared" si="8"/>
        <v>#DIV/0!</v>
      </c>
      <c r="X26" s="26" t="str">
        <f t="shared" si="9"/>
        <v>#DIV/0!</v>
      </c>
    </row>
    <row r="27">
      <c r="A27" s="14" t="s">
        <v>153</v>
      </c>
      <c r="B27" s="13">
        <v>663.0</v>
      </c>
      <c r="C27" s="16">
        <v>739.0</v>
      </c>
      <c r="D27" s="39">
        <v>0.0</v>
      </c>
      <c r="E27" s="39">
        <v>0.0</v>
      </c>
      <c r="F27" s="38">
        <v>10836.0</v>
      </c>
      <c r="G27" s="19"/>
      <c r="H27" s="19">
        <f>VLOOKUP(A27,'Kings Ratings'!$A$2:$B$1000,2,false)</f>
        <v>11</v>
      </c>
      <c r="I27" s="7"/>
      <c r="K27" s="40">
        <v>739.0</v>
      </c>
      <c r="L27" s="22">
        <f t="shared" si="1"/>
        <v>0</v>
      </c>
      <c r="M27" s="23">
        <f t="shared" si="2"/>
        <v>0</v>
      </c>
      <c r="N27" s="24" t="str">
        <f t="shared" si="3"/>
        <v>Witch's Broom with +0, +0% (739 to 739)</v>
      </c>
      <c r="O27" s="41"/>
      <c r="P27" s="40">
        <v>0.0</v>
      </c>
      <c r="Q27" s="18">
        <f t="shared" si="4"/>
        <v>0</v>
      </c>
      <c r="R27" s="23" t="str">
        <f t="shared" si="5"/>
        <v>#DIV/0!</v>
      </c>
      <c r="S27" s="24" t="str">
        <f t="shared" si="6"/>
        <v>#DIV/0!</v>
      </c>
      <c r="T27" s="18"/>
      <c r="U27" s="40">
        <v>0.0</v>
      </c>
      <c r="V27" s="22">
        <f t="shared" si="7"/>
        <v>0</v>
      </c>
      <c r="W27" s="23" t="str">
        <f t="shared" si="8"/>
        <v>#DIV/0!</v>
      </c>
      <c r="X27" s="26" t="str">
        <f t="shared" si="9"/>
        <v>#DIV/0!</v>
      </c>
    </row>
    <row r="28">
      <c r="A28" s="14" t="s">
        <v>157</v>
      </c>
      <c r="B28" s="13">
        <v>666.0</v>
      </c>
      <c r="C28" s="16">
        <v>10.0</v>
      </c>
      <c r="D28" s="39">
        <v>0.0</v>
      </c>
      <c r="E28" s="39">
        <v>0.0</v>
      </c>
      <c r="F28" s="38">
        <v>920.0</v>
      </c>
      <c r="G28" s="19"/>
      <c r="H28" s="19">
        <f>VLOOKUP(A28,'Kings Ratings'!$A$2:$B$1000,2,false)</f>
        <v>11</v>
      </c>
      <c r="I28" s="7"/>
      <c r="K28" s="40">
        <v>10.0</v>
      </c>
      <c r="L28" s="22">
        <f t="shared" si="1"/>
        <v>0</v>
      </c>
      <c r="M28" s="23">
        <f t="shared" si="2"/>
        <v>0</v>
      </c>
      <c r="N28" s="24" t="str">
        <f t="shared" si="3"/>
        <v>Witch's Brew with +0, +0% (10 to 10)</v>
      </c>
      <c r="O28" s="41"/>
      <c r="P28" s="40">
        <v>0.0</v>
      </c>
      <c r="Q28" s="18">
        <f t="shared" si="4"/>
        <v>0</v>
      </c>
      <c r="R28" s="23" t="str">
        <f t="shared" si="5"/>
        <v>#DIV/0!</v>
      </c>
      <c r="S28" s="24" t="str">
        <f t="shared" si="6"/>
        <v>#DIV/0!</v>
      </c>
      <c r="T28" s="18"/>
      <c r="U28" s="40">
        <v>0.0</v>
      </c>
      <c r="V28" s="22">
        <f t="shared" si="7"/>
        <v>0</v>
      </c>
      <c r="W28" s="23" t="str">
        <f t="shared" si="8"/>
        <v>#DIV/0!</v>
      </c>
      <c r="X28" s="26" t="str">
        <f t="shared" si="9"/>
        <v>#DIV/0!</v>
      </c>
    </row>
    <row r="29">
      <c r="A29" s="14" t="s">
        <v>160</v>
      </c>
      <c r="B29" s="13">
        <v>707.0</v>
      </c>
      <c r="C29" s="39">
        <v>1.0</v>
      </c>
      <c r="D29" s="39">
        <v>0.0</v>
      </c>
      <c r="E29" s="39">
        <v>0.0</v>
      </c>
      <c r="F29" s="38">
        <v>1326.0</v>
      </c>
      <c r="G29" s="19"/>
      <c r="H29" s="19">
        <f>VLOOKUP(A29,'Kings Ratings'!$A$2:$B$1000,2,false)</f>
        <v>11</v>
      </c>
      <c r="I29" s="7"/>
      <c r="K29" s="40">
        <v>1.0</v>
      </c>
      <c r="L29" s="22">
        <f t="shared" si="1"/>
        <v>0</v>
      </c>
      <c r="M29" s="23">
        <f t="shared" si="2"/>
        <v>0</v>
      </c>
      <c r="N29" s="24" t="str">
        <f t="shared" si="3"/>
        <v>Frozen Cabbage with +0, +0% (1 to 1)</v>
      </c>
      <c r="O29" s="41"/>
      <c r="P29" s="40">
        <v>0.0</v>
      </c>
      <c r="Q29" s="18">
        <f t="shared" si="4"/>
        <v>0</v>
      </c>
      <c r="R29" s="23" t="str">
        <f t="shared" si="5"/>
        <v>#DIV/0!</v>
      </c>
      <c r="S29" s="24" t="str">
        <f t="shared" si="6"/>
        <v>#DIV/0!</v>
      </c>
      <c r="T29" s="18"/>
      <c r="U29" s="40">
        <v>0.0</v>
      </c>
      <c r="V29" s="22">
        <f t="shared" si="7"/>
        <v>0</v>
      </c>
      <c r="W29" s="23" t="str">
        <f t="shared" si="8"/>
        <v>#DIV/0!</v>
      </c>
      <c r="X29" s="26" t="str">
        <f t="shared" si="9"/>
        <v>#DIV/0!</v>
      </c>
    </row>
    <row r="30">
      <c r="A30" s="14" t="s">
        <v>165</v>
      </c>
      <c r="B30" s="13">
        <v>776.0</v>
      </c>
      <c r="C30" s="43">
        <v>8.0</v>
      </c>
      <c r="D30" s="39">
        <v>0.0</v>
      </c>
      <c r="E30" s="39">
        <v>0.0</v>
      </c>
      <c r="F30" s="38">
        <v>4628.0</v>
      </c>
      <c r="G30" s="19"/>
      <c r="H30" s="19">
        <f>VLOOKUP(A30,'Kings Ratings'!$A$2:$B$1000,2,false)</f>
        <v>10</v>
      </c>
      <c r="I30" s="7"/>
      <c r="K30" s="40">
        <v>7.0</v>
      </c>
      <c r="L30" s="22">
        <f t="shared" si="1"/>
        <v>1</v>
      </c>
      <c r="M30" s="23">
        <f t="shared" si="2"/>
        <v>0.1428571429</v>
      </c>
      <c r="N30" s="24" t="str">
        <f t="shared" si="3"/>
        <v>Ship in a Bottle with +1, +14.3% (7 to 8)</v>
      </c>
      <c r="O30" s="41"/>
      <c r="P30" s="40">
        <v>0.0</v>
      </c>
      <c r="Q30" s="18">
        <f t="shared" si="4"/>
        <v>0</v>
      </c>
      <c r="R30" s="23" t="str">
        <f t="shared" si="5"/>
        <v>#DIV/0!</v>
      </c>
      <c r="S30" s="24" t="str">
        <f t="shared" si="6"/>
        <v>#DIV/0!</v>
      </c>
      <c r="T30" s="18"/>
      <c r="U30" s="40">
        <v>0.0</v>
      </c>
      <c r="V30" s="22">
        <f t="shared" si="7"/>
        <v>0</v>
      </c>
      <c r="W30" s="23" t="str">
        <f t="shared" si="8"/>
        <v>#DIV/0!</v>
      </c>
      <c r="X30" s="26" t="str">
        <f t="shared" si="9"/>
        <v>#DIV/0!</v>
      </c>
    </row>
    <row r="31">
      <c r="A31" s="14" t="s">
        <v>171</v>
      </c>
      <c r="B31" s="13">
        <v>930.0</v>
      </c>
      <c r="C31" s="43">
        <v>6.0</v>
      </c>
      <c r="D31" s="39">
        <v>0.0</v>
      </c>
      <c r="E31" s="39">
        <v>0.0</v>
      </c>
      <c r="F31" s="38">
        <v>516.0</v>
      </c>
      <c r="G31" s="19"/>
      <c r="H31" s="19">
        <f>VLOOKUP(A31,'Kings Ratings'!$A$2:$B$1000,2,false)</f>
        <v>10</v>
      </c>
      <c r="I31" s="7"/>
      <c r="K31" s="40">
        <v>6.0</v>
      </c>
      <c r="L31" s="22">
        <f t="shared" si="1"/>
        <v>0</v>
      </c>
      <c r="M31" s="23">
        <f t="shared" si="2"/>
        <v>0</v>
      </c>
      <c r="N31" s="24" t="str">
        <f t="shared" si="3"/>
        <v>Runestone 27 with +0, +0% (6 to 6)</v>
      </c>
      <c r="O31" s="41"/>
      <c r="P31" s="40">
        <v>0.0</v>
      </c>
      <c r="Q31" s="18">
        <f t="shared" si="4"/>
        <v>0</v>
      </c>
      <c r="R31" s="23" t="str">
        <f t="shared" si="5"/>
        <v>#DIV/0!</v>
      </c>
      <c r="S31" s="24" t="str">
        <f t="shared" si="6"/>
        <v>#DIV/0!</v>
      </c>
      <c r="T31" s="18"/>
      <c r="U31" s="40">
        <v>0.0</v>
      </c>
      <c r="V31" s="22">
        <f t="shared" si="7"/>
        <v>0</v>
      </c>
      <c r="W31" s="23" t="str">
        <f t="shared" si="8"/>
        <v>#DIV/0!</v>
      </c>
      <c r="X31" s="26" t="str">
        <f t="shared" si="9"/>
        <v>#DIV/0!</v>
      </c>
    </row>
    <row r="32">
      <c r="A32" s="14" t="s">
        <v>174</v>
      </c>
      <c r="B32" s="13">
        <v>965.0</v>
      </c>
      <c r="C32" s="39">
        <v>2.0</v>
      </c>
      <c r="D32" s="39">
        <v>0.0</v>
      </c>
      <c r="E32" s="39">
        <v>0.0</v>
      </c>
      <c r="F32" s="38">
        <v>2262.0</v>
      </c>
      <c r="G32" s="19"/>
      <c r="H32" s="19">
        <f>VLOOKUP(A32,'Kings Ratings'!$A$2:$B$1000,2,false)</f>
        <v>11</v>
      </c>
      <c r="I32" s="7"/>
      <c r="K32" s="40">
        <v>2.0</v>
      </c>
      <c r="L32" s="22">
        <f t="shared" si="1"/>
        <v>0</v>
      </c>
      <c r="M32" s="23">
        <f t="shared" si="2"/>
        <v>0</v>
      </c>
      <c r="N32" s="24" t="str">
        <f t="shared" si="3"/>
        <v>Frozen Tomato with +0, +0% (2 to 2)</v>
      </c>
      <c r="O32" s="41"/>
      <c r="P32" s="40">
        <v>0.0</v>
      </c>
      <c r="Q32" s="18">
        <f t="shared" si="4"/>
        <v>0</v>
      </c>
      <c r="R32" s="23" t="str">
        <f t="shared" si="5"/>
        <v>#DIV/0!</v>
      </c>
      <c r="S32" s="24" t="str">
        <f t="shared" si="6"/>
        <v>#DIV/0!</v>
      </c>
      <c r="T32" s="18"/>
      <c r="U32" s="40">
        <v>0.0</v>
      </c>
      <c r="V32" s="22">
        <f t="shared" si="7"/>
        <v>0</v>
      </c>
      <c r="W32" s="23" t="str">
        <f t="shared" si="8"/>
        <v>#DIV/0!</v>
      </c>
      <c r="X32" s="26" t="str">
        <f t="shared" si="9"/>
        <v>#DIV/0!</v>
      </c>
    </row>
    <row r="33">
      <c r="A33" s="14" t="s">
        <v>178</v>
      </c>
      <c r="B33" s="16">
        <v>1163.0</v>
      </c>
      <c r="C33" s="16">
        <v>1058.0</v>
      </c>
      <c r="D33" s="16">
        <v>0.0</v>
      </c>
      <c r="E33" s="16">
        <v>0.0</v>
      </c>
      <c r="F33" s="38">
        <v>12974.0</v>
      </c>
      <c r="G33" s="19"/>
      <c r="H33" s="19">
        <f>VLOOKUP(A33,'Kings Ratings'!$A$2:$B$1000,2,false)</f>
        <v>11</v>
      </c>
      <c r="I33" s="19"/>
      <c r="K33" s="11">
        <v>1058.0</v>
      </c>
      <c r="L33" s="22">
        <f t="shared" si="1"/>
        <v>0</v>
      </c>
      <c r="M33" s="23">
        <f t="shared" si="2"/>
        <v>0</v>
      </c>
      <c r="N33" s="24" t="str">
        <f t="shared" si="3"/>
        <v>Yule Goat with +0, +0% (1058 to 1058)</v>
      </c>
      <c r="O33" s="41"/>
      <c r="P33" s="11">
        <v>0.0</v>
      </c>
      <c r="Q33" s="18">
        <f t="shared" si="4"/>
        <v>0</v>
      </c>
      <c r="R33" s="23" t="str">
        <f t="shared" si="5"/>
        <v>#DIV/0!</v>
      </c>
      <c r="S33" s="24" t="str">
        <f t="shared" si="6"/>
        <v>#DIV/0!</v>
      </c>
      <c r="T33" s="18"/>
      <c r="U33" s="11">
        <v>0.0</v>
      </c>
      <c r="V33" s="22">
        <f t="shared" si="7"/>
        <v>0</v>
      </c>
      <c r="W33" s="23" t="str">
        <f t="shared" si="8"/>
        <v>#DIV/0!</v>
      </c>
      <c r="X33" s="26" t="str">
        <f t="shared" si="9"/>
        <v>#DIV/0!</v>
      </c>
    </row>
    <row r="34">
      <c r="A34" s="14" t="s">
        <v>182</v>
      </c>
      <c r="B34" s="16">
        <v>1184.0</v>
      </c>
      <c r="C34" s="16">
        <v>1.0</v>
      </c>
      <c r="D34" s="16">
        <v>0.0</v>
      </c>
      <c r="E34" s="16">
        <v>0.0</v>
      </c>
      <c r="F34" s="38">
        <v>0.0</v>
      </c>
      <c r="G34" s="19"/>
      <c r="H34" s="19">
        <f>VLOOKUP(A34,'Kings Ratings'!$A$2:$B$1000,2,false)</f>
        <v>10</v>
      </c>
      <c r="I34" s="19"/>
      <c r="K34" s="11">
        <v>1.0</v>
      </c>
      <c r="L34" s="22">
        <f t="shared" si="1"/>
        <v>0</v>
      </c>
      <c r="M34" s="23">
        <f t="shared" si="2"/>
        <v>0</v>
      </c>
      <c r="N34" s="24" t="str">
        <f t="shared" si="3"/>
        <v>Gainite with +0, +0% (1 to 1)</v>
      </c>
      <c r="O34" s="25"/>
      <c r="P34" s="11">
        <v>0.0</v>
      </c>
      <c r="Q34" s="18">
        <f t="shared" si="4"/>
        <v>0</v>
      </c>
      <c r="R34" s="23" t="str">
        <f t="shared" si="5"/>
        <v>#DIV/0!</v>
      </c>
      <c r="S34" s="24" t="str">
        <f t="shared" si="6"/>
        <v>#DIV/0!</v>
      </c>
      <c r="U34" s="11">
        <v>0.0</v>
      </c>
      <c r="V34" s="22">
        <f t="shared" si="7"/>
        <v>0</v>
      </c>
      <c r="W34" s="23" t="str">
        <f t="shared" si="8"/>
        <v>#DIV/0!</v>
      </c>
      <c r="X34" s="26" t="str">
        <f t="shared" si="9"/>
        <v>#DIV/0!</v>
      </c>
    </row>
    <row r="35">
      <c r="A35" s="14" t="s">
        <v>186</v>
      </c>
      <c r="B35" s="16">
        <v>1273.0</v>
      </c>
      <c r="C35" s="16">
        <v>8.0</v>
      </c>
      <c r="D35" s="16">
        <v>0.0</v>
      </c>
      <c r="E35" s="16">
        <v>0.0</v>
      </c>
      <c r="F35" s="38">
        <v>1589.0</v>
      </c>
      <c r="G35" s="19"/>
      <c r="H35" s="19">
        <f>VLOOKUP(A35,'Kings Ratings'!$A$2:$B$1000,2,false)</f>
        <v>11</v>
      </c>
      <c r="I35" s="19"/>
      <c r="K35" s="11">
        <v>7.0</v>
      </c>
      <c r="L35" s="22">
        <f t="shared" si="1"/>
        <v>1</v>
      </c>
      <c r="M35" s="23">
        <f t="shared" si="2"/>
        <v>0.1428571429</v>
      </c>
      <c r="N35" s="24" t="str">
        <f t="shared" si="3"/>
        <v>Inferno Pepper with +1, +14.3% (7 to 8)</v>
      </c>
      <c r="O35" s="25"/>
      <c r="P35" s="11">
        <v>0.0</v>
      </c>
      <c r="Q35" s="18">
        <f t="shared" si="4"/>
        <v>0</v>
      </c>
      <c r="R35" s="23" t="str">
        <f t="shared" si="5"/>
        <v>#DIV/0!</v>
      </c>
      <c r="S35" s="24" t="str">
        <f t="shared" si="6"/>
        <v>#DIV/0!</v>
      </c>
      <c r="U35" s="11">
        <v>0.0</v>
      </c>
      <c r="V35" s="22">
        <f t="shared" si="7"/>
        <v>0</v>
      </c>
      <c r="W35" s="23" t="str">
        <f t="shared" si="8"/>
        <v>#DIV/0!</v>
      </c>
      <c r="X35" s="26" t="str">
        <f t="shared" si="9"/>
        <v>#DIV/0!</v>
      </c>
    </row>
    <row r="36">
      <c r="A36" s="14" t="s">
        <v>189</v>
      </c>
      <c r="B36" s="16">
        <v>1347.0</v>
      </c>
      <c r="C36" s="16">
        <v>3.0</v>
      </c>
      <c r="D36" s="16">
        <v>0.0</v>
      </c>
      <c r="E36" s="16">
        <v>0.0</v>
      </c>
      <c r="F36" s="34">
        <v>489.0</v>
      </c>
      <c r="G36" s="19"/>
      <c r="H36" s="19">
        <f>VLOOKUP(A36,'Kings Ratings'!$A$2:$B$1000,2,false)</f>
        <v>11</v>
      </c>
      <c r="I36" s="19"/>
      <c r="K36" s="11">
        <v>3.0</v>
      </c>
      <c r="L36" s="22">
        <f t="shared" si="1"/>
        <v>0</v>
      </c>
      <c r="M36" s="23">
        <f t="shared" si="2"/>
        <v>0</v>
      </c>
      <c r="N36" s="24" t="str">
        <f t="shared" si="3"/>
        <v>Frozen Hops with +0, +0% (3 to 3)</v>
      </c>
      <c r="O36" s="25"/>
      <c r="P36" s="11">
        <v>0.0</v>
      </c>
      <c r="Q36" s="18">
        <f t="shared" si="4"/>
        <v>0</v>
      </c>
      <c r="R36" s="23" t="str">
        <f t="shared" si="5"/>
        <v>#DIV/0!</v>
      </c>
      <c r="S36" s="24" t="str">
        <f t="shared" si="6"/>
        <v>#DIV/0!</v>
      </c>
      <c r="U36" s="11">
        <v>0.0</v>
      </c>
      <c r="V36" s="22">
        <f t="shared" si="7"/>
        <v>0</v>
      </c>
      <c r="W36" s="23" t="str">
        <f t="shared" si="8"/>
        <v>#DIV/0!</v>
      </c>
      <c r="X36" s="26" t="str">
        <f t="shared" si="9"/>
        <v>#DIV/0!</v>
      </c>
    </row>
    <row r="37">
      <c r="A37" s="14" t="s">
        <v>193</v>
      </c>
      <c r="B37" s="16">
        <v>1439.0</v>
      </c>
      <c r="C37" s="16">
        <v>1.0</v>
      </c>
      <c r="D37" s="16">
        <v>0.0</v>
      </c>
      <c r="E37" s="16">
        <v>0.0</v>
      </c>
      <c r="F37" s="34">
        <v>0.0</v>
      </c>
      <c r="G37" s="19"/>
      <c r="H37" s="19">
        <f>VLOOKUP(A37,'Kings Ratings'!$A$2:$B$1000,2,false)</f>
        <v>10</v>
      </c>
      <c r="I37" s="19"/>
      <c r="K37" s="11">
        <v>1.0</v>
      </c>
      <c r="L37" s="22">
        <f t="shared" si="1"/>
        <v>0</v>
      </c>
      <c r="M37" s="23">
        <f t="shared" si="2"/>
        <v>0</v>
      </c>
      <c r="N37" s="24" t="str">
        <f t="shared" si="3"/>
        <v>Fancy Pillow with +0, +0% (1 to 1)</v>
      </c>
      <c r="O37" s="25"/>
      <c r="P37" s="11">
        <v>0.0</v>
      </c>
      <c r="Q37" s="18">
        <f t="shared" si="4"/>
        <v>0</v>
      </c>
      <c r="R37" s="23" t="str">
        <f t="shared" si="5"/>
        <v>#DIV/0!</v>
      </c>
      <c r="S37" s="24" t="str">
        <f t="shared" si="6"/>
        <v>#DIV/0!</v>
      </c>
      <c r="U37" s="11">
        <v>0.0</v>
      </c>
      <c r="V37" s="22">
        <f t="shared" si="7"/>
        <v>0</v>
      </c>
      <c r="W37" s="23" t="str">
        <f t="shared" si="8"/>
        <v>#DIV/0!</v>
      </c>
      <c r="X37" s="26" t="str">
        <f t="shared" si="9"/>
        <v>#DIV/0!</v>
      </c>
    </row>
    <row r="38">
      <c r="A38" s="14" t="s">
        <v>198</v>
      </c>
      <c r="B38" s="16">
        <v>1248.0</v>
      </c>
      <c r="C38" s="16">
        <v>1411.0</v>
      </c>
      <c r="D38" s="16">
        <v>1.0</v>
      </c>
      <c r="E38" s="16">
        <v>0.0</v>
      </c>
      <c r="F38" s="38">
        <v>6879.0</v>
      </c>
      <c r="G38" s="19"/>
      <c r="H38" s="19">
        <f>VLOOKUP(A38,'Kings Ratings'!$A$2:$B$1000,2,false)</f>
        <v>11</v>
      </c>
      <c r="I38" s="19"/>
      <c r="K38" s="11">
        <v>310.0</v>
      </c>
      <c r="L38" s="22">
        <f t="shared" si="1"/>
        <v>1101</v>
      </c>
      <c r="M38" s="23">
        <f t="shared" si="2"/>
        <v>3.551612903</v>
      </c>
      <c r="N38" s="24" t="str">
        <f t="shared" si="3"/>
        <v>Cicada Shell with +1101, +355.2% (310 to 1411)</v>
      </c>
      <c r="O38" s="25"/>
      <c r="P38" s="11">
        <v>0.0</v>
      </c>
      <c r="Q38" s="18">
        <f t="shared" si="4"/>
        <v>1</v>
      </c>
      <c r="R38" s="23" t="str">
        <f t="shared" si="5"/>
        <v>#DIV/0!</v>
      </c>
      <c r="S38" s="24" t="str">
        <f t="shared" si="6"/>
        <v>#DIV/0!</v>
      </c>
      <c r="U38" s="11">
        <v>0.0</v>
      </c>
      <c r="V38" s="22">
        <f t="shared" si="7"/>
        <v>0</v>
      </c>
      <c r="W38" s="23" t="str">
        <f t="shared" si="8"/>
        <v>#DIV/0!</v>
      </c>
      <c r="X38" s="26" t="str">
        <f t="shared" si="9"/>
        <v>#DIV/0!</v>
      </c>
    </row>
    <row r="39">
      <c r="A39" s="14" t="s">
        <v>205</v>
      </c>
      <c r="B39" s="16">
        <v>1294.0</v>
      </c>
      <c r="C39" s="16">
        <v>132.0</v>
      </c>
      <c r="D39" s="16">
        <v>0.0</v>
      </c>
      <c r="E39" s="16">
        <v>0.0</v>
      </c>
      <c r="F39" s="38">
        <v>10063.0</v>
      </c>
      <c r="G39" s="19"/>
      <c r="H39" s="19">
        <f>VLOOKUP(A39,'Kings Ratings'!$A$2:$B$1000,2,false)</f>
        <v>11</v>
      </c>
      <c r="I39" s="19"/>
      <c r="K39" s="11">
        <v>131.0</v>
      </c>
      <c r="L39" s="22">
        <f t="shared" si="1"/>
        <v>1</v>
      </c>
      <c r="M39" s="23">
        <f t="shared" si="2"/>
        <v>0.007633587786</v>
      </c>
      <c r="N39" s="24" t="str">
        <f t="shared" si="3"/>
        <v>Pink Jelly with +1, +0.8% (131 to 132)</v>
      </c>
      <c r="O39" s="25"/>
      <c r="P39" s="11">
        <v>0.0</v>
      </c>
      <c r="Q39" s="18">
        <f t="shared" si="4"/>
        <v>0</v>
      </c>
      <c r="R39" s="23" t="str">
        <f t="shared" si="5"/>
        <v>#DIV/0!</v>
      </c>
      <c r="S39" s="24" t="str">
        <f t="shared" si="6"/>
        <v>#DIV/0!</v>
      </c>
      <c r="U39" s="11">
        <v>0.0</v>
      </c>
      <c r="V39" s="22">
        <f t="shared" si="7"/>
        <v>0</v>
      </c>
      <c r="W39" s="23" t="str">
        <f t="shared" si="8"/>
        <v>#DIV/0!</v>
      </c>
      <c r="X39" s="26" t="str">
        <f t="shared" si="9"/>
        <v>#DIV/0!</v>
      </c>
    </row>
    <row r="40">
      <c r="A40" s="14" t="s">
        <v>211</v>
      </c>
      <c r="B40" s="16">
        <v>1247.0</v>
      </c>
      <c r="C40" s="16">
        <v>612.0</v>
      </c>
      <c r="D40" s="16">
        <v>0.0</v>
      </c>
      <c r="E40" s="16">
        <v>0.0</v>
      </c>
      <c r="F40" s="38">
        <v>4456.0</v>
      </c>
      <c r="G40" s="19"/>
      <c r="H40" s="19">
        <f>VLOOKUP(A40,'Kings Ratings'!$A$2:$B$1000,2,false)</f>
        <v>11</v>
      </c>
      <c r="I40" s="19"/>
      <c r="K40" s="11">
        <v>83.0</v>
      </c>
      <c r="L40" s="22">
        <f t="shared" si="1"/>
        <v>529</v>
      </c>
      <c r="M40" s="23">
        <f t="shared" si="2"/>
        <v>6.373493976</v>
      </c>
      <c r="N40" s="24" t="str">
        <f t="shared" si="3"/>
        <v>Cicada with +529, +637.3% (83 to 612)</v>
      </c>
      <c r="O40" s="25"/>
      <c r="P40" s="11">
        <v>0.0</v>
      </c>
      <c r="Q40" s="18">
        <f t="shared" si="4"/>
        <v>0</v>
      </c>
      <c r="R40" s="23" t="str">
        <f t="shared" si="5"/>
        <v>#DIV/0!</v>
      </c>
      <c r="S40" s="24" t="str">
        <f t="shared" si="6"/>
        <v>#DIV/0!</v>
      </c>
      <c r="U40" s="11">
        <v>0.0</v>
      </c>
      <c r="V40" s="22">
        <f t="shared" si="7"/>
        <v>0</v>
      </c>
      <c r="W40" s="23" t="str">
        <f t="shared" si="8"/>
        <v>#DIV/0!</v>
      </c>
      <c r="X40" s="26" t="str">
        <f t="shared" si="9"/>
        <v>#DIV/0!</v>
      </c>
    </row>
    <row r="41">
      <c r="A41" s="14" t="s">
        <v>214</v>
      </c>
      <c r="B41" s="13">
        <v>546.0</v>
      </c>
      <c r="C41" s="16">
        <v>4.0</v>
      </c>
      <c r="D41" s="16">
        <v>0.0</v>
      </c>
      <c r="E41" s="39">
        <v>0.0</v>
      </c>
      <c r="F41" s="38">
        <v>4456.0</v>
      </c>
      <c r="G41" s="19"/>
      <c r="H41" s="19"/>
      <c r="I41" s="7"/>
      <c r="K41" s="40">
        <v>3.0</v>
      </c>
      <c r="L41" s="22">
        <f t="shared" si="1"/>
        <v>1</v>
      </c>
      <c r="M41" s="23">
        <f t="shared" si="2"/>
        <v>0.3333333333</v>
      </c>
      <c r="N41" s="24" t="str">
        <f t="shared" si="3"/>
        <v>Blue Milk with +1, +33.3% (3 to 4)</v>
      </c>
      <c r="O41" s="25"/>
      <c r="P41" s="11">
        <v>0.0</v>
      </c>
      <c r="Q41" s="18">
        <f t="shared" si="4"/>
        <v>0</v>
      </c>
      <c r="R41" s="23" t="str">
        <f t="shared" si="5"/>
        <v>#DIV/0!</v>
      </c>
      <c r="S41" s="24" t="str">
        <f t="shared" si="6"/>
        <v>#DIV/0!</v>
      </c>
      <c r="U41" s="11">
        <v>0.0</v>
      </c>
      <c r="V41" s="22">
        <f t="shared" si="7"/>
        <v>0</v>
      </c>
      <c r="W41" s="23" t="str">
        <f t="shared" si="8"/>
        <v>#DIV/0!</v>
      </c>
      <c r="X41" s="26" t="str">
        <f t="shared" si="9"/>
        <v>#DIV/0!</v>
      </c>
    </row>
    <row r="42">
      <c r="A42" s="14" t="s">
        <v>218</v>
      </c>
      <c r="B42" s="13">
        <v>901.0</v>
      </c>
      <c r="C42" s="16">
        <v>49.0</v>
      </c>
      <c r="D42" s="39">
        <v>1.0</v>
      </c>
      <c r="E42" s="39">
        <v>0.0</v>
      </c>
      <c r="F42" s="38">
        <v>3264.0</v>
      </c>
      <c r="G42" s="19"/>
      <c r="H42" s="19">
        <f>VLOOKUP(A42,'Kings Ratings'!$A$2:$B$1000,2,false)</f>
        <v>10</v>
      </c>
      <c r="I42" s="7"/>
      <c r="K42" s="40">
        <v>24.0</v>
      </c>
      <c r="L42" s="22">
        <f t="shared" si="1"/>
        <v>25</v>
      </c>
      <c r="M42" s="23">
        <f t="shared" si="2"/>
        <v>1.041666667</v>
      </c>
      <c r="N42" s="24" t="str">
        <f t="shared" si="3"/>
        <v>Aquacite with +25, +104.2% (24 to 49)</v>
      </c>
      <c r="O42" s="41"/>
      <c r="P42" s="40">
        <v>1.0</v>
      </c>
      <c r="Q42" s="18">
        <f t="shared" si="4"/>
        <v>0</v>
      </c>
      <c r="R42" s="23">
        <f t="shared" si="5"/>
        <v>0</v>
      </c>
      <c r="S42" s="24" t="str">
        <f t="shared" si="6"/>
        <v>Aquacite with +0, +0% (1 to 1)</v>
      </c>
      <c r="T42" s="18"/>
      <c r="U42" s="40">
        <v>0.0</v>
      </c>
      <c r="V42" s="22">
        <f t="shared" si="7"/>
        <v>0</v>
      </c>
      <c r="W42" s="23" t="str">
        <f t="shared" si="8"/>
        <v>#DIV/0!</v>
      </c>
      <c r="X42" s="26" t="str">
        <f t="shared" si="9"/>
        <v>#DIV/0!</v>
      </c>
    </row>
    <row r="43">
      <c r="A43" s="14" t="s">
        <v>29</v>
      </c>
      <c r="B43" s="13">
        <v>800.0</v>
      </c>
      <c r="C43" s="16">
        <v>4155.0</v>
      </c>
      <c r="D43" s="39">
        <v>1.0</v>
      </c>
      <c r="E43" s="39">
        <v>0.0</v>
      </c>
      <c r="F43" s="38">
        <v>15770.0</v>
      </c>
      <c r="G43" s="19"/>
      <c r="H43" s="19">
        <f>VLOOKUP(A43,'Kings Ratings'!$A$2:$B$1000,2,false)</f>
        <v>10</v>
      </c>
      <c r="I43" s="7"/>
      <c r="K43" s="40">
        <v>3710.0</v>
      </c>
      <c r="L43" s="22">
        <f t="shared" si="1"/>
        <v>445</v>
      </c>
      <c r="M43" s="23">
        <f t="shared" si="2"/>
        <v>0.1199460916</v>
      </c>
      <c r="N43" s="24" t="str">
        <f t="shared" si="3"/>
        <v>Amber Cane with +445, +12% (3710 to 4155)</v>
      </c>
      <c r="O43" s="41"/>
      <c r="P43" s="40">
        <v>1.0</v>
      </c>
      <c r="Q43" s="18">
        <f t="shared" si="4"/>
        <v>0</v>
      </c>
      <c r="R43" s="23">
        <f t="shared" si="5"/>
        <v>0</v>
      </c>
      <c r="S43" s="24" t="str">
        <f t="shared" si="6"/>
        <v>Amber Cane with +0, +0% (1 to 1)</v>
      </c>
      <c r="T43" s="18"/>
      <c r="U43" s="40">
        <v>0.0</v>
      </c>
      <c r="V43" s="22">
        <f t="shared" si="7"/>
        <v>0</v>
      </c>
      <c r="W43" s="23" t="str">
        <f t="shared" si="8"/>
        <v>#DIV/0!</v>
      </c>
      <c r="X43" s="26" t="str">
        <f t="shared" si="9"/>
        <v>#DIV/0!</v>
      </c>
    </row>
    <row r="44">
      <c r="A44" s="14" t="s">
        <v>230</v>
      </c>
      <c r="B44" s="16">
        <v>1157.0</v>
      </c>
      <c r="C44" s="16">
        <v>202.0</v>
      </c>
      <c r="D44" s="16">
        <v>1.0</v>
      </c>
      <c r="E44" s="16">
        <v>0.0</v>
      </c>
      <c r="F44" s="38">
        <v>6594.0</v>
      </c>
      <c r="G44" s="19"/>
      <c r="H44" s="19">
        <f>VLOOKUP(A44,'Kings Ratings'!$A$2:$B$1000,2,false)</f>
        <v>11</v>
      </c>
      <c r="I44" s="19"/>
      <c r="K44" s="11">
        <v>202.0</v>
      </c>
      <c r="L44" s="22">
        <f t="shared" si="1"/>
        <v>0</v>
      </c>
      <c r="M44" s="23">
        <f t="shared" si="2"/>
        <v>0</v>
      </c>
      <c r="N44" s="24" t="str">
        <f t="shared" si="3"/>
        <v>Festive Eggnog with +0, +0% (202 to 202)</v>
      </c>
      <c r="O44" s="25"/>
      <c r="P44" s="11">
        <v>1.0</v>
      </c>
      <c r="Q44" s="18">
        <f t="shared" si="4"/>
        <v>0</v>
      </c>
      <c r="R44" s="23">
        <f t="shared" si="5"/>
        <v>0</v>
      </c>
      <c r="S44" s="24" t="str">
        <f t="shared" si="6"/>
        <v>Festive Eggnog with +0, +0% (1 to 1)</v>
      </c>
      <c r="U44" s="11">
        <v>0.0</v>
      </c>
      <c r="V44" s="22">
        <f t="shared" si="7"/>
        <v>0</v>
      </c>
      <c r="W44" s="23" t="str">
        <f t="shared" si="8"/>
        <v>#DIV/0!</v>
      </c>
      <c r="X44" s="26" t="str">
        <f t="shared" si="9"/>
        <v>#DIV/0!</v>
      </c>
    </row>
    <row r="45">
      <c r="A45" s="14" t="s">
        <v>237</v>
      </c>
      <c r="B45" s="16">
        <v>1328.0</v>
      </c>
      <c r="C45" s="16">
        <v>2342.0</v>
      </c>
      <c r="D45" s="16">
        <v>8.0</v>
      </c>
      <c r="E45" s="16">
        <v>0.0</v>
      </c>
      <c r="F45" s="38">
        <v>3050.0</v>
      </c>
      <c r="G45" s="19"/>
      <c r="H45" s="19">
        <f>VLOOKUP(A45,'Kings Ratings'!$A$2:$B$1000,2,false)</f>
        <v>10</v>
      </c>
      <c r="I45" s="19"/>
      <c r="K45" s="11">
        <v>1639.0</v>
      </c>
      <c r="L45" s="22">
        <f t="shared" si="1"/>
        <v>703</v>
      </c>
      <c r="M45" s="23">
        <f t="shared" si="2"/>
        <v>0.4289200732</v>
      </c>
      <c r="N45" s="24" t="str">
        <f t="shared" si="3"/>
        <v>Fancy Sword with +703, +42.9% (1639 to 2342)</v>
      </c>
      <c r="O45" s="25"/>
      <c r="P45" s="11">
        <v>2.0</v>
      </c>
      <c r="Q45" s="18">
        <f t="shared" si="4"/>
        <v>6</v>
      </c>
      <c r="R45" s="23">
        <f t="shared" si="5"/>
        <v>3</v>
      </c>
      <c r="S45" s="24" t="str">
        <f t="shared" si="6"/>
        <v>Fancy Sword with +6, +300% (2 to 8)</v>
      </c>
      <c r="U45" s="11">
        <v>0.0</v>
      </c>
      <c r="V45" s="22">
        <f t="shared" si="7"/>
        <v>0</v>
      </c>
      <c r="W45" s="23" t="str">
        <f t="shared" si="8"/>
        <v>#DIV/0!</v>
      </c>
      <c r="X45" s="26" t="str">
        <f t="shared" si="9"/>
        <v>#DIV/0!</v>
      </c>
    </row>
    <row r="46">
      <c r="A46" s="14" t="s">
        <v>245</v>
      </c>
      <c r="B46" s="16">
        <v>1431.0</v>
      </c>
      <c r="C46" s="16">
        <v>862.0</v>
      </c>
      <c r="D46" s="16">
        <v>5.0</v>
      </c>
      <c r="E46" s="16">
        <v>0.0</v>
      </c>
      <c r="F46" s="34">
        <v>10101.0</v>
      </c>
      <c r="G46" s="19"/>
      <c r="H46" s="19">
        <f>VLOOKUP(A46,'Kings Ratings'!$A$2:$B$1000,2,false)</f>
        <v>8</v>
      </c>
      <c r="I46" s="19"/>
      <c r="K46" s="11">
        <v>517.0</v>
      </c>
      <c r="L46" s="22">
        <f t="shared" si="1"/>
        <v>345</v>
      </c>
      <c r="M46" s="23">
        <f t="shared" si="2"/>
        <v>0.667311412</v>
      </c>
      <c r="N46" s="24" t="str">
        <f t="shared" si="3"/>
        <v>Gold Diamond Ring with +345, +66.7% (517 to 862)</v>
      </c>
      <c r="O46" s="25"/>
      <c r="P46" s="11">
        <v>3.0</v>
      </c>
      <c r="Q46" s="18">
        <f t="shared" si="4"/>
        <v>2</v>
      </c>
      <c r="R46" s="23">
        <f t="shared" si="5"/>
        <v>0.6666666667</v>
      </c>
      <c r="S46" s="24" t="str">
        <f t="shared" si="6"/>
        <v>Gold Diamond Ring with +2, +66.7% (3 to 5)</v>
      </c>
      <c r="U46" s="11">
        <v>0.0</v>
      </c>
      <c r="V46" s="22">
        <f t="shared" si="7"/>
        <v>0</v>
      </c>
      <c r="W46" s="23" t="str">
        <f t="shared" si="8"/>
        <v>#DIV/0!</v>
      </c>
      <c r="X46" s="26" t="str">
        <f t="shared" si="9"/>
        <v>#DIV/0!</v>
      </c>
    </row>
    <row r="47">
      <c r="A47" s="14" t="s">
        <v>248</v>
      </c>
      <c r="B47" s="13">
        <v>927.0</v>
      </c>
      <c r="C47" s="16">
        <v>77.0</v>
      </c>
      <c r="D47" s="39">
        <v>5.0</v>
      </c>
      <c r="E47" s="39">
        <v>0.0</v>
      </c>
      <c r="F47" s="38">
        <v>7146.0</v>
      </c>
      <c r="G47" s="19"/>
      <c r="H47" s="19">
        <f>VLOOKUP(A47,'Kings Ratings'!$A$2:$B$1000,2,false)</f>
        <v>10</v>
      </c>
      <c r="I47" s="7"/>
      <c r="K47" s="40">
        <v>49.0</v>
      </c>
      <c r="L47" s="22">
        <f t="shared" si="1"/>
        <v>28</v>
      </c>
      <c r="M47" s="23">
        <f t="shared" si="2"/>
        <v>0.5714285714</v>
      </c>
      <c r="N47" s="24" t="str">
        <f t="shared" si="3"/>
        <v>Flarite with +28, +57.1% (49 to 77)</v>
      </c>
      <c r="O47" s="41"/>
      <c r="P47" s="40">
        <v>3.0</v>
      </c>
      <c r="Q47" s="18">
        <f t="shared" si="4"/>
        <v>2</v>
      </c>
      <c r="R47" s="23">
        <f t="shared" si="5"/>
        <v>0.6666666667</v>
      </c>
      <c r="S47" s="24" t="str">
        <f t="shared" si="6"/>
        <v>Flarite with +2, +66.7% (3 to 5)</v>
      </c>
      <c r="T47" s="18"/>
      <c r="U47" s="40">
        <v>0.0</v>
      </c>
      <c r="V47" s="22">
        <f t="shared" si="7"/>
        <v>0</v>
      </c>
      <c r="W47" s="23" t="str">
        <f t="shared" si="8"/>
        <v>#DIV/0!</v>
      </c>
      <c r="X47" s="26" t="str">
        <f t="shared" si="9"/>
        <v>#DIV/0!</v>
      </c>
    </row>
    <row r="48">
      <c r="A48" s="14" t="s">
        <v>254</v>
      </c>
      <c r="B48" s="16">
        <v>1396.0</v>
      </c>
      <c r="C48" s="16">
        <v>184.0</v>
      </c>
      <c r="D48" s="16">
        <v>9.0</v>
      </c>
      <c r="E48" s="16">
        <v>0.0</v>
      </c>
      <c r="F48" s="34">
        <v>1246.0</v>
      </c>
      <c r="G48" s="19"/>
      <c r="H48" s="19">
        <f>VLOOKUP(A48,'Kings Ratings'!$A$2:$B$1000,2,false)</f>
        <v>10</v>
      </c>
      <c r="I48" s="19"/>
      <c r="K48" s="11">
        <v>75.0</v>
      </c>
      <c r="L48" s="22">
        <f t="shared" si="1"/>
        <v>109</v>
      </c>
      <c r="M48" s="23">
        <f t="shared" si="2"/>
        <v>1.453333333</v>
      </c>
      <c r="N48" s="24" t="str">
        <f t="shared" si="3"/>
        <v>Orange Butterfly with +109, +145.3% (75 to 184)</v>
      </c>
      <c r="O48" s="25"/>
      <c r="P48" s="11">
        <v>4.0</v>
      </c>
      <c r="Q48" s="18">
        <f t="shared" si="4"/>
        <v>5</v>
      </c>
      <c r="R48" s="23">
        <f t="shared" si="5"/>
        <v>1.25</v>
      </c>
      <c r="S48" s="24" t="str">
        <f t="shared" si="6"/>
        <v>Orange Butterfly with +5, +125% (4 to 9)</v>
      </c>
      <c r="U48" s="11">
        <v>0.0</v>
      </c>
      <c r="V48" s="22">
        <f t="shared" si="7"/>
        <v>0</v>
      </c>
      <c r="W48" s="23" t="str">
        <f t="shared" si="8"/>
        <v>#DIV/0!</v>
      </c>
      <c r="X48" s="26" t="str">
        <f t="shared" si="9"/>
        <v>#DIV/0!</v>
      </c>
    </row>
    <row r="49">
      <c r="A49" s="14" t="s">
        <v>260</v>
      </c>
      <c r="B49" s="16">
        <v>1383.0</v>
      </c>
      <c r="C49" s="16">
        <v>50.0</v>
      </c>
      <c r="D49" s="16">
        <v>9.0</v>
      </c>
      <c r="E49" s="16">
        <v>1.0</v>
      </c>
      <c r="F49" s="34">
        <v>1307.0</v>
      </c>
      <c r="G49" s="19"/>
      <c r="H49" s="19">
        <f>VLOOKUP(A49,'Kings Ratings'!$A$2:$B$1000,2,false)</f>
        <v>9</v>
      </c>
      <c r="I49" s="19"/>
      <c r="K49" s="11">
        <v>32.0</v>
      </c>
      <c r="L49" s="22">
        <f t="shared" si="1"/>
        <v>18</v>
      </c>
      <c r="M49" s="23">
        <f t="shared" si="2"/>
        <v>0.5625</v>
      </c>
      <c r="N49" s="24" t="str">
        <f t="shared" si="3"/>
        <v>Gold Slimeback with +18, +56.3% (32 to 50)</v>
      </c>
      <c r="O49" s="25"/>
      <c r="P49" s="11">
        <v>4.0</v>
      </c>
      <c r="Q49" s="18">
        <f t="shared" si="4"/>
        <v>5</v>
      </c>
      <c r="R49" s="23">
        <f t="shared" si="5"/>
        <v>1.25</v>
      </c>
      <c r="S49" s="24" t="str">
        <f t="shared" si="6"/>
        <v>Gold Slimeback with +5, +125% (4 to 9)</v>
      </c>
      <c r="U49" s="11">
        <v>0.0</v>
      </c>
      <c r="V49" s="22">
        <f t="shared" si="7"/>
        <v>1</v>
      </c>
      <c r="W49" s="23" t="str">
        <f t="shared" si="8"/>
        <v>#DIV/0!</v>
      </c>
      <c r="X49" s="26" t="str">
        <f t="shared" si="9"/>
        <v>#DIV/0!</v>
      </c>
    </row>
    <row r="50">
      <c r="A50" s="14" t="s">
        <v>265</v>
      </c>
      <c r="B50" s="13">
        <v>230.0</v>
      </c>
      <c r="C50" s="16">
        <v>11852.0</v>
      </c>
      <c r="D50" s="39">
        <v>20.0</v>
      </c>
      <c r="E50" s="39">
        <v>0.0</v>
      </c>
      <c r="F50" s="38">
        <v>24551.0</v>
      </c>
      <c r="G50" s="19"/>
      <c r="H50" s="19">
        <f>VLOOKUP(A50,'Kings Ratings'!$A$2:$B$1000,2,false)</f>
        <v>10</v>
      </c>
      <c r="I50" s="7"/>
      <c r="K50" s="40">
        <v>11087.0</v>
      </c>
      <c r="L50" s="22">
        <f t="shared" si="1"/>
        <v>765</v>
      </c>
      <c r="M50" s="23">
        <f t="shared" si="2"/>
        <v>0.06899972941</v>
      </c>
      <c r="N50" s="24" t="str">
        <f t="shared" si="3"/>
        <v>Runestone 20 with +765, +6.9% (11087 to 11852)</v>
      </c>
      <c r="O50" s="41"/>
      <c r="P50" s="40">
        <v>4.0</v>
      </c>
      <c r="Q50" s="18">
        <f t="shared" si="4"/>
        <v>16</v>
      </c>
      <c r="R50" s="23">
        <f t="shared" si="5"/>
        <v>4</v>
      </c>
      <c r="S50" s="24" t="str">
        <f t="shared" si="6"/>
        <v>Runestone 20 with +16, +400% (4 to 20)</v>
      </c>
      <c r="T50" s="18"/>
      <c r="U50" s="40">
        <v>0.0</v>
      </c>
      <c r="V50" s="22">
        <f t="shared" si="7"/>
        <v>0</v>
      </c>
      <c r="W50" s="23" t="str">
        <f t="shared" si="8"/>
        <v>#DIV/0!</v>
      </c>
      <c r="X50" s="26" t="str">
        <f t="shared" si="9"/>
        <v>#DIV/0!</v>
      </c>
    </row>
    <row r="51">
      <c r="A51" s="14" t="s">
        <v>272</v>
      </c>
      <c r="B51" s="13">
        <v>226.0</v>
      </c>
      <c r="C51" s="16">
        <v>11650.0</v>
      </c>
      <c r="D51" s="39">
        <v>20.0</v>
      </c>
      <c r="E51" s="39">
        <v>0.0</v>
      </c>
      <c r="F51" s="38">
        <v>23135.0</v>
      </c>
      <c r="G51" s="19"/>
      <c r="H51" s="19">
        <f>VLOOKUP(A51,'Kings Ratings'!$A$2:$B$1000,2,false)</f>
        <v>10</v>
      </c>
      <c r="I51" s="7"/>
      <c r="K51" s="40">
        <v>10873.0</v>
      </c>
      <c r="L51" s="22">
        <f t="shared" si="1"/>
        <v>777</v>
      </c>
      <c r="M51" s="23">
        <f t="shared" si="2"/>
        <v>0.07146141819</v>
      </c>
      <c r="N51" s="24" t="str">
        <f t="shared" si="3"/>
        <v>Runestone 16 with +777, +7.1% (10873 to 11650)</v>
      </c>
      <c r="O51" s="41"/>
      <c r="P51" s="40">
        <v>5.0</v>
      </c>
      <c r="Q51" s="18">
        <f t="shared" si="4"/>
        <v>15</v>
      </c>
      <c r="R51" s="23">
        <f t="shared" si="5"/>
        <v>3</v>
      </c>
      <c r="S51" s="24" t="str">
        <f t="shared" si="6"/>
        <v>Runestone 16 with +15, +300% (5 to 20)</v>
      </c>
      <c r="T51" s="18"/>
      <c r="U51" s="40">
        <v>0.0</v>
      </c>
      <c r="V51" s="22">
        <f t="shared" si="7"/>
        <v>0</v>
      </c>
      <c r="W51" s="23" t="str">
        <f t="shared" si="8"/>
        <v>#DIV/0!</v>
      </c>
      <c r="X51" s="26" t="str">
        <f t="shared" si="9"/>
        <v>#DIV/0!</v>
      </c>
    </row>
    <row r="52">
      <c r="A52" s="14" t="s">
        <v>279</v>
      </c>
      <c r="B52" s="16">
        <v>1401.0</v>
      </c>
      <c r="C52" s="16">
        <v>250.0</v>
      </c>
      <c r="D52" s="16">
        <v>19.0</v>
      </c>
      <c r="E52" s="16">
        <v>0.0</v>
      </c>
      <c r="F52" s="34">
        <v>812.0</v>
      </c>
      <c r="G52" s="19"/>
      <c r="H52" s="19">
        <f>VLOOKUP(A52,'Kings Ratings'!$A$2:$B$1000,2,false)</f>
        <v>8</v>
      </c>
      <c r="I52" s="19"/>
      <c r="K52" s="11">
        <v>137.0</v>
      </c>
      <c r="L52" s="22">
        <f t="shared" si="1"/>
        <v>113</v>
      </c>
      <c r="M52" s="23">
        <f t="shared" si="2"/>
        <v>0.8248175182</v>
      </c>
      <c r="N52" s="24" t="str">
        <f t="shared" si="3"/>
        <v>Black Cloak with +113, +82.5% (137 to 250)</v>
      </c>
      <c r="O52" s="25"/>
      <c r="P52" s="11">
        <v>7.0</v>
      </c>
      <c r="Q52" s="18">
        <f t="shared" si="4"/>
        <v>12</v>
      </c>
      <c r="R52" s="23">
        <f t="shared" si="5"/>
        <v>1.714285714</v>
      </c>
      <c r="S52" s="24" t="str">
        <f t="shared" si="6"/>
        <v>Black Cloak with +12, +171.4% (7 to 19)</v>
      </c>
      <c r="U52" s="11">
        <v>0.0</v>
      </c>
      <c r="V52" s="22">
        <f t="shared" si="7"/>
        <v>0</v>
      </c>
      <c r="W52" s="23" t="str">
        <f t="shared" si="8"/>
        <v>#DIV/0!</v>
      </c>
      <c r="X52" s="26" t="str">
        <f t="shared" si="9"/>
        <v>#DIV/0!</v>
      </c>
    </row>
    <row r="53">
      <c r="A53" s="14" t="s">
        <v>284</v>
      </c>
      <c r="B53" s="16">
        <v>1210.0</v>
      </c>
      <c r="C53" s="16">
        <v>272.0</v>
      </c>
      <c r="D53" s="16">
        <v>10.0</v>
      </c>
      <c r="E53" s="16">
        <v>0.0</v>
      </c>
      <c r="F53" s="38">
        <v>2055.0</v>
      </c>
      <c r="G53" s="19"/>
      <c r="H53" s="19">
        <f>VLOOKUP(A53,'Kings Ratings'!$A$2:$B$1000,2,false)</f>
        <v>10</v>
      </c>
      <c r="I53" s="19"/>
      <c r="K53" s="11">
        <v>198.0</v>
      </c>
      <c r="L53" s="22">
        <f t="shared" si="1"/>
        <v>74</v>
      </c>
      <c r="M53" s="23">
        <f t="shared" si="2"/>
        <v>0.3737373737</v>
      </c>
      <c r="N53" s="24" t="str">
        <f t="shared" si="3"/>
        <v>Red Butterfly with +74, +37.4% (198 to 272)</v>
      </c>
      <c r="O53" s="25"/>
      <c r="P53" s="11">
        <v>7.0</v>
      </c>
      <c r="Q53" s="18">
        <f t="shared" si="4"/>
        <v>3</v>
      </c>
      <c r="R53" s="23">
        <f t="shared" si="5"/>
        <v>0.4285714286</v>
      </c>
      <c r="S53" s="24" t="str">
        <f t="shared" si="6"/>
        <v>Red Butterfly with +3, +42.9% (7 to 10)</v>
      </c>
      <c r="U53" s="11">
        <v>0.0</v>
      </c>
      <c r="V53" s="22">
        <f t="shared" si="7"/>
        <v>0</v>
      </c>
      <c r="W53" s="23" t="str">
        <f t="shared" si="8"/>
        <v>#DIV/0!</v>
      </c>
      <c r="X53" s="26" t="str">
        <f t="shared" si="9"/>
        <v>#DIV/0!</v>
      </c>
    </row>
    <row r="54">
      <c r="A54" s="14" t="s">
        <v>288</v>
      </c>
      <c r="B54" s="16">
        <v>1111.0</v>
      </c>
      <c r="C54" s="16">
        <v>364.0</v>
      </c>
      <c r="D54" s="43">
        <v>8.0</v>
      </c>
      <c r="E54" s="39">
        <v>0.0</v>
      </c>
      <c r="F54" s="38">
        <v>15348.0</v>
      </c>
      <c r="G54" s="19"/>
      <c r="H54" s="19">
        <f>VLOOKUP(A54,'Kings Ratings'!$A$2:$B$1000,2,false)</f>
        <v>10</v>
      </c>
      <c r="I54" s="19"/>
      <c r="K54" s="40">
        <v>252.0</v>
      </c>
      <c r="L54" s="22">
        <f t="shared" si="1"/>
        <v>112</v>
      </c>
      <c r="M54" s="23">
        <f t="shared" si="2"/>
        <v>0.4444444444</v>
      </c>
      <c r="N54" s="24" t="str">
        <f t="shared" si="3"/>
        <v>Steel Pickaxe with +112, +44.4% (252 to 364)</v>
      </c>
      <c r="O54" s="41"/>
      <c r="P54" s="40">
        <v>7.0</v>
      </c>
      <c r="Q54" s="18">
        <f t="shared" si="4"/>
        <v>1</v>
      </c>
      <c r="R54" s="23">
        <f t="shared" si="5"/>
        <v>0.1428571429</v>
      </c>
      <c r="S54" s="24" t="str">
        <f t="shared" si="6"/>
        <v>Steel Pickaxe with +1, +14.3% (7 to 8)</v>
      </c>
      <c r="T54" s="18"/>
      <c r="U54" s="40">
        <v>0.0</v>
      </c>
      <c r="V54" s="22">
        <f t="shared" si="7"/>
        <v>0</v>
      </c>
      <c r="W54" s="23" t="str">
        <f t="shared" si="8"/>
        <v>#DIV/0!</v>
      </c>
      <c r="X54" s="26" t="str">
        <f t="shared" si="9"/>
        <v>#DIV/0!</v>
      </c>
    </row>
    <row r="55">
      <c r="A55" s="14" t="s">
        <v>294</v>
      </c>
      <c r="B55" s="16">
        <v>1240.0</v>
      </c>
      <c r="C55" s="16">
        <v>3474.0</v>
      </c>
      <c r="D55" s="16">
        <v>35.0</v>
      </c>
      <c r="E55" s="16">
        <v>0.0</v>
      </c>
      <c r="F55" s="38">
        <v>19296.0</v>
      </c>
      <c r="G55" s="19"/>
      <c r="H55" s="19">
        <f>VLOOKUP(A55,'Kings Ratings'!$A$2:$B$1000,2,false)</f>
        <v>11</v>
      </c>
      <c r="I55" s="19"/>
      <c r="K55" s="11">
        <v>2118.0</v>
      </c>
      <c r="L55" s="22">
        <f t="shared" si="1"/>
        <v>1356</v>
      </c>
      <c r="M55" s="23">
        <f t="shared" si="2"/>
        <v>0.6402266289</v>
      </c>
      <c r="N55" s="24" t="str">
        <f t="shared" si="3"/>
        <v>Sea Turtle with +1356, +64% (2118 to 3474)</v>
      </c>
      <c r="O55" s="25"/>
      <c r="P55" s="11">
        <v>7.0</v>
      </c>
      <c r="Q55" s="18">
        <f t="shared" si="4"/>
        <v>28</v>
      </c>
      <c r="R55" s="23">
        <f t="shared" si="5"/>
        <v>4</v>
      </c>
      <c r="S55" s="24" t="str">
        <f t="shared" si="6"/>
        <v>Sea Turtle with +28, +400% (7 to 35)</v>
      </c>
      <c r="U55" s="11">
        <v>0.0</v>
      </c>
      <c r="V55" s="22">
        <f t="shared" si="7"/>
        <v>0</v>
      </c>
      <c r="W55" s="23" t="str">
        <f t="shared" si="8"/>
        <v>#DIV/0!</v>
      </c>
      <c r="X55" s="26" t="str">
        <f t="shared" si="9"/>
        <v>#DIV/0!</v>
      </c>
    </row>
    <row r="56">
      <c r="A56" s="14" t="s">
        <v>299</v>
      </c>
      <c r="B56" s="16">
        <v>1207.0</v>
      </c>
      <c r="C56" s="16">
        <v>435.0</v>
      </c>
      <c r="D56" s="16">
        <v>12.0</v>
      </c>
      <c r="E56" s="16">
        <v>0.0</v>
      </c>
      <c r="F56" s="38">
        <v>13239.0</v>
      </c>
      <c r="G56" s="19"/>
      <c r="H56" s="19">
        <f>VLOOKUP(A56,'Kings Ratings'!$A$2:$B$1000,2,false)</f>
        <v>10</v>
      </c>
      <c r="I56" s="19"/>
      <c r="K56" s="11">
        <v>374.0</v>
      </c>
      <c r="L56" s="22">
        <f t="shared" si="1"/>
        <v>61</v>
      </c>
      <c r="M56" s="23">
        <f t="shared" si="2"/>
        <v>0.1631016043</v>
      </c>
      <c r="N56" s="24" t="str">
        <f t="shared" si="3"/>
        <v>Purple Butterfly with +61, +16.3% (374 to 435)</v>
      </c>
      <c r="O56" s="25"/>
      <c r="P56" s="11">
        <v>8.0</v>
      </c>
      <c r="Q56" s="18">
        <f t="shared" si="4"/>
        <v>4</v>
      </c>
      <c r="R56" s="23">
        <f t="shared" si="5"/>
        <v>0.5</v>
      </c>
      <c r="S56" s="24" t="str">
        <f t="shared" si="6"/>
        <v>Purple Butterfly with +4, +50% (8 to 12)</v>
      </c>
      <c r="U56" s="11">
        <v>0.0</v>
      </c>
      <c r="V56" s="22">
        <f t="shared" si="7"/>
        <v>0</v>
      </c>
      <c r="W56" s="23" t="str">
        <f t="shared" si="8"/>
        <v>#DIV/0!</v>
      </c>
      <c r="X56" s="26" t="str">
        <f t="shared" si="9"/>
        <v>#DIV/0!</v>
      </c>
    </row>
    <row r="57">
      <c r="A57" s="14" t="s">
        <v>305</v>
      </c>
      <c r="B57" s="16">
        <v>1209.0</v>
      </c>
      <c r="C57" s="16">
        <v>627.0</v>
      </c>
      <c r="D57" s="16">
        <v>10.0</v>
      </c>
      <c r="E57" s="16">
        <v>0.0</v>
      </c>
      <c r="F57" s="38">
        <v>2143.0</v>
      </c>
      <c r="G57" s="19"/>
      <c r="H57" s="19">
        <f>VLOOKUP(A57,'Kings Ratings'!$A$2:$B$1000,2,false)</f>
        <v>10</v>
      </c>
      <c r="I57" s="19"/>
      <c r="K57" s="11">
        <v>485.0</v>
      </c>
      <c r="L57" s="22">
        <f t="shared" si="1"/>
        <v>142</v>
      </c>
      <c r="M57" s="23">
        <f t="shared" si="2"/>
        <v>0.2927835052</v>
      </c>
      <c r="N57" s="24" t="str">
        <f t="shared" si="3"/>
        <v>Blue Butterfly with +142, +29.3% (485 to 627)</v>
      </c>
      <c r="O57" s="25"/>
      <c r="P57" s="11">
        <v>8.0</v>
      </c>
      <c r="Q57" s="18">
        <f t="shared" si="4"/>
        <v>2</v>
      </c>
      <c r="R57" s="23">
        <f t="shared" si="5"/>
        <v>0.25</v>
      </c>
      <c r="S57" s="24" t="str">
        <f t="shared" si="6"/>
        <v>Blue Butterfly with +2, +25% (8 to 10)</v>
      </c>
      <c r="U57" s="11">
        <v>0.0</v>
      </c>
      <c r="V57" s="22">
        <f t="shared" si="7"/>
        <v>0</v>
      </c>
      <c r="W57" s="23" t="str">
        <f t="shared" si="8"/>
        <v>#DIV/0!</v>
      </c>
      <c r="X57" s="26" t="str">
        <f t="shared" si="9"/>
        <v>#DIV/0!</v>
      </c>
    </row>
    <row r="58">
      <c r="A58" s="14" t="s">
        <v>307</v>
      </c>
      <c r="B58" s="16">
        <v>1402.0</v>
      </c>
      <c r="C58" s="16">
        <v>180.0</v>
      </c>
      <c r="D58" s="16">
        <v>21.0</v>
      </c>
      <c r="E58" s="16">
        <v>0.0</v>
      </c>
      <c r="F58" s="34">
        <v>106.0</v>
      </c>
      <c r="G58" s="19"/>
      <c r="H58" s="19">
        <f>VLOOKUP(A58,'Kings Ratings'!$A$2:$B$1000,2,false)</f>
        <v>8</v>
      </c>
      <c r="I58" s="19"/>
      <c r="K58" s="11">
        <v>98.0</v>
      </c>
      <c r="L58" s="22">
        <f t="shared" si="1"/>
        <v>82</v>
      </c>
      <c r="M58" s="23">
        <f t="shared" si="2"/>
        <v>0.8367346939</v>
      </c>
      <c r="N58" s="24" t="str">
        <f t="shared" si="3"/>
        <v>White Cloak with +82, +83.7% (98 to 180)</v>
      </c>
      <c r="O58" s="25"/>
      <c r="P58" s="11">
        <v>9.0</v>
      </c>
      <c r="Q58" s="18">
        <f t="shared" si="4"/>
        <v>12</v>
      </c>
      <c r="R58" s="23">
        <f t="shared" si="5"/>
        <v>1.333333333</v>
      </c>
      <c r="S58" s="24" t="str">
        <f t="shared" si="6"/>
        <v>White Cloak with +12, +133.3% (9 to 21)</v>
      </c>
      <c r="U58" s="11">
        <v>0.0</v>
      </c>
      <c r="V58" s="22">
        <f t="shared" si="7"/>
        <v>0</v>
      </c>
      <c r="W58" s="23" t="str">
        <f t="shared" si="8"/>
        <v>#DIV/0!</v>
      </c>
      <c r="X58" s="26" t="str">
        <f t="shared" si="9"/>
        <v>#DIV/0!</v>
      </c>
    </row>
    <row r="59">
      <c r="A59" s="14" t="s">
        <v>311</v>
      </c>
      <c r="B59" s="13">
        <v>635.0</v>
      </c>
      <c r="C59" s="16">
        <v>174.0</v>
      </c>
      <c r="D59" s="16">
        <v>9.0</v>
      </c>
      <c r="E59" s="39">
        <v>0.0</v>
      </c>
      <c r="F59" s="38">
        <v>1211.0</v>
      </c>
      <c r="G59" s="19"/>
      <c r="H59" s="19">
        <f>VLOOKUP(A59,'Kings Ratings'!$A$2:$B$1000,2,false)</f>
        <v>10</v>
      </c>
      <c r="I59" s="7"/>
      <c r="K59" s="40">
        <v>154.0</v>
      </c>
      <c r="L59" s="22">
        <f t="shared" si="1"/>
        <v>20</v>
      </c>
      <c r="M59" s="23">
        <f t="shared" si="2"/>
        <v>0.1298701299</v>
      </c>
      <c r="N59" s="24" t="str">
        <f t="shared" si="3"/>
        <v>Onion Soup with +20, +13% (154 to 174)</v>
      </c>
      <c r="O59" s="41"/>
      <c r="P59" s="40">
        <v>9.0</v>
      </c>
      <c r="Q59" s="18">
        <f t="shared" si="4"/>
        <v>0</v>
      </c>
      <c r="R59" s="23">
        <f t="shared" si="5"/>
        <v>0</v>
      </c>
      <c r="S59" s="24" t="str">
        <f t="shared" si="6"/>
        <v>Onion Soup with +0, +0% (9 to 9)</v>
      </c>
      <c r="T59" s="18"/>
      <c r="U59" s="40">
        <v>0.0</v>
      </c>
      <c r="V59" s="22">
        <f t="shared" si="7"/>
        <v>0</v>
      </c>
      <c r="W59" s="23" t="str">
        <f t="shared" si="8"/>
        <v>#DIV/0!</v>
      </c>
      <c r="X59" s="26" t="str">
        <f t="shared" si="9"/>
        <v>#DIV/0!</v>
      </c>
    </row>
    <row r="60">
      <c r="A60" s="14" t="s">
        <v>317</v>
      </c>
      <c r="B60" s="13">
        <v>803.0</v>
      </c>
      <c r="C60" s="16">
        <v>4482.0</v>
      </c>
      <c r="D60" s="16">
        <v>13.0</v>
      </c>
      <c r="E60" s="39">
        <v>0.0</v>
      </c>
      <c r="F60" s="38">
        <v>25541.0</v>
      </c>
      <c r="G60" s="19"/>
      <c r="H60" s="19">
        <f>VLOOKUP(A60,'Kings Ratings'!$A$2:$B$1000,2,false)</f>
        <v>11</v>
      </c>
      <c r="I60" s="7"/>
      <c r="K60" s="40">
        <v>3243.0</v>
      </c>
      <c r="L60" s="22">
        <f t="shared" si="1"/>
        <v>1239</v>
      </c>
      <c r="M60" s="23">
        <f t="shared" si="2"/>
        <v>0.382053654</v>
      </c>
      <c r="N60" s="24" t="str">
        <f t="shared" si="3"/>
        <v>Yellow Watermelon with +1239, +38.2% (3243 to 4482)</v>
      </c>
      <c r="O60" s="41"/>
      <c r="P60" s="40">
        <v>10.0</v>
      </c>
      <c r="Q60" s="18">
        <f t="shared" si="4"/>
        <v>3</v>
      </c>
      <c r="R60" s="23">
        <f t="shared" si="5"/>
        <v>0.3</v>
      </c>
      <c r="S60" s="24" t="str">
        <f t="shared" si="6"/>
        <v>Yellow Watermelon with +3, +30% (10 to 13)</v>
      </c>
      <c r="T60" s="18"/>
      <c r="U60" s="40">
        <v>0.0</v>
      </c>
      <c r="V60" s="22">
        <f t="shared" si="7"/>
        <v>0</v>
      </c>
      <c r="W60" s="23" t="str">
        <f t="shared" si="8"/>
        <v>#DIV/0!</v>
      </c>
      <c r="X60" s="26" t="str">
        <f t="shared" si="9"/>
        <v>#DIV/0!</v>
      </c>
    </row>
    <row r="61">
      <c r="A61" s="14" t="s">
        <v>322</v>
      </c>
      <c r="B61" s="13">
        <v>922.0</v>
      </c>
      <c r="C61" s="16">
        <v>304.0</v>
      </c>
      <c r="D61" s="50">
        <v>15.0</v>
      </c>
      <c r="E61" s="39">
        <v>0.0</v>
      </c>
      <c r="F61" s="38">
        <v>17189.0</v>
      </c>
      <c r="G61" s="19"/>
      <c r="H61" s="19">
        <f>VLOOKUP(A61,'Kings Ratings'!$A$2:$B$1000,2,false)</f>
        <v>10</v>
      </c>
      <c r="I61" s="7"/>
      <c r="K61" s="40">
        <v>210.0</v>
      </c>
      <c r="L61" s="22">
        <f t="shared" si="1"/>
        <v>94</v>
      </c>
      <c r="M61" s="23">
        <f t="shared" si="2"/>
        <v>0.4476190476</v>
      </c>
      <c r="N61" s="24" t="str">
        <f t="shared" si="3"/>
        <v>Sturdy Pickaxe with +94, +44.8% (210 to 304)</v>
      </c>
      <c r="O61" s="41"/>
      <c r="P61" s="40">
        <v>11.0</v>
      </c>
      <c r="Q61" s="18">
        <f t="shared" si="4"/>
        <v>4</v>
      </c>
      <c r="R61" s="23">
        <f t="shared" si="5"/>
        <v>0.3636363636</v>
      </c>
      <c r="S61" s="24" t="str">
        <f t="shared" si="6"/>
        <v>Sturdy Pickaxe with +4, +36.4% (11 to 15)</v>
      </c>
      <c r="T61" s="18"/>
      <c r="U61" s="40">
        <v>0.0</v>
      </c>
      <c r="V61" s="22">
        <f t="shared" si="7"/>
        <v>0</v>
      </c>
      <c r="W61" s="23" t="str">
        <f t="shared" si="8"/>
        <v>#DIV/0!</v>
      </c>
      <c r="X61" s="26" t="str">
        <f t="shared" si="9"/>
        <v>#DIV/0!</v>
      </c>
    </row>
    <row r="62">
      <c r="A62" s="14" t="s">
        <v>328</v>
      </c>
      <c r="B62" s="13">
        <v>870.0</v>
      </c>
      <c r="C62" s="16">
        <v>1051.0</v>
      </c>
      <c r="D62" s="50">
        <v>11.0</v>
      </c>
      <c r="E62" s="39">
        <v>0.0</v>
      </c>
      <c r="F62" s="38">
        <v>44815.0</v>
      </c>
      <c r="G62" s="19"/>
      <c r="H62" s="19">
        <f>VLOOKUP(A62,'Kings Ratings'!$A$2:$B$1000,2,false)</f>
        <v>11</v>
      </c>
      <c r="I62" s="7"/>
      <c r="K62" s="40">
        <v>1051.0</v>
      </c>
      <c r="L62" s="22">
        <f t="shared" si="1"/>
        <v>0</v>
      </c>
      <c r="M62" s="23">
        <f t="shared" si="2"/>
        <v>0</v>
      </c>
      <c r="N62" s="24" t="str">
        <f t="shared" si="3"/>
        <v>QED Cell with +0, +0% (1051 to 1051)</v>
      </c>
      <c r="O62" s="41"/>
      <c r="P62" s="40">
        <v>11.0</v>
      </c>
      <c r="Q62" s="18">
        <f t="shared" si="4"/>
        <v>0</v>
      </c>
      <c r="R62" s="23">
        <f t="shared" si="5"/>
        <v>0</v>
      </c>
      <c r="S62" s="24" t="str">
        <f t="shared" si="6"/>
        <v>QED Cell with +0, +0% (11 to 11)</v>
      </c>
      <c r="T62" s="18"/>
      <c r="U62" s="40">
        <v>0.0</v>
      </c>
      <c r="V62" s="22">
        <f t="shared" si="7"/>
        <v>0</v>
      </c>
      <c r="W62" s="23" t="str">
        <f t="shared" si="8"/>
        <v>#DIV/0!</v>
      </c>
      <c r="X62" s="26" t="str">
        <f t="shared" si="9"/>
        <v>#DIV/0!</v>
      </c>
    </row>
    <row r="63">
      <c r="A63" s="14" t="s">
        <v>334</v>
      </c>
      <c r="B63" s="13">
        <v>565.0</v>
      </c>
      <c r="C63" s="16">
        <v>3504.0</v>
      </c>
      <c r="D63" s="16">
        <v>14.0</v>
      </c>
      <c r="E63" s="39">
        <v>0.0</v>
      </c>
      <c r="F63" s="38">
        <v>24299.0</v>
      </c>
      <c r="G63" s="19"/>
      <c r="H63" s="19">
        <f>VLOOKUP(A63,'Kings Ratings'!$A$2:$B$1000,2,false)</f>
        <v>11</v>
      </c>
      <c r="I63" s="7"/>
      <c r="K63" s="40">
        <v>2316.0</v>
      </c>
      <c r="L63" s="22">
        <f t="shared" si="1"/>
        <v>1188</v>
      </c>
      <c r="M63" s="23">
        <f t="shared" si="2"/>
        <v>0.5129533679</v>
      </c>
      <c r="N63" s="24" t="str">
        <f t="shared" si="3"/>
        <v>Hot Potato with +1188, +51.3% (2316 to 3504)</v>
      </c>
      <c r="O63" s="41"/>
      <c r="P63" s="40">
        <v>12.0</v>
      </c>
      <c r="Q63" s="18">
        <f t="shared" si="4"/>
        <v>2</v>
      </c>
      <c r="R63" s="23">
        <f t="shared" si="5"/>
        <v>0.1666666667</v>
      </c>
      <c r="S63" s="24" t="str">
        <f t="shared" si="6"/>
        <v>Hot Potato with +2, +16.7% (12 to 14)</v>
      </c>
      <c r="T63" s="18"/>
      <c r="U63" s="40">
        <v>0.0</v>
      </c>
      <c r="V63" s="22">
        <f t="shared" si="7"/>
        <v>0</v>
      </c>
      <c r="W63" s="23" t="str">
        <f t="shared" si="8"/>
        <v>#DIV/0!</v>
      </c>
      <c r="X63" s="26" t="str">
        <f t="shared" si="9"/>
        <v>#DIV/0!</v>
      </c>
    </row>
    <row r="64">
      <c r="A64" s="14" t="s">
        <v>124</v>
      </c>
      <c r="B64" s="13">
        <v>641.0</v>
      </c>
      <c r="C64" s="16">
        <v>5274.0</v>
      </c>
      <c r="D64" s="16">
        <v>18.0</v>
      </c>
      <c r="E64" s="39">
        <v>0.0</v>
      </c>
      <c r="F64" s="38">
        <v>17076.0</v>
      </c>
      <c r="G64" s="19"/>
      <c r="H64" s="19">
        <f>VLOOKUP(A64,'Kings Ratings'!$A$2:$B$1000,2,false)</f>
        <v>9</v>
      </c>
      <c r="I64" s="7"/>
      <c r="K64" s="40">
        <v>4842.0</v>
      </c>
      <c r="L64" s="22">
        <f t="shared" si="1"/>
        <v>432</v>
      </c>
      <c r="M64" s="23">
        <f t="shared" si="2"/>
        <v>0.08921933086</v>
      </c>
      <c r="N64" s="24" t="str">
        <f t="shared" si="3"/>
        <v>Bone Broth with +432, +8.9% (4842 to 5274)</v>
      </c>
      <c r="O64" s="41"/>
      <c r="P64" s="40">
        <v>13.0</v>
      </c>
      <c r="Q64" s="18">
        <f t="shared" si="4"/>
        <v>5</v>
      </c>
      <c r="R64" s="23">
        <f t="shared" si="5"/>
        <v>0.3846153846</v>
      </c>
      <c r="S64" s="24" t="str">
        <f t="shared" si="6"/>
        <v>Bone Broth with +5, +38.5% (13 to 18)</v>
      </c>
      <c r="T64" s="18"/>
      <c r="U64" s="40">
        <v>0.0</v>
      </c>
      <c r="V64" s="22">
        <f t="shared" si="7"/>
        <v>0</v>
      </c>
      <c r="W64" s="23" t="str">
        <f t="shared" si="8"/>
        <v>#DIV/0!</v>
      </c>
      <c r="X64" s="26" t="str">
        <f t="shared" si="9"/>
        <v>#DIV/0!</v>
      </c>
    </row>
    <row r="65">
      <c r="A65" s="14" t="s">
        <v>345</v>
      </c>
      <c r="B65" s="13">
        <v>156.0</v>
      </c>
      <c r="C65" s="16">
        <v>12401.0</v>
      </c>
      <c r="D65" s="39">
        <v>29.0</v>
      </c>
      <c r="E65" s="39">
        <v>0.0</v>
      </c>
      <c r="F65" s="38">
        <v>28583.0</v>
      </c>
      <c r="G65" s="19"/>
      <c r="H65" s="19">
        <f>VLOOKUP(A65,'Kings Ratings'!$A$2:$B$1000,2,false)</f>
        <v>10</v>
      </c>
      <c r="I65" s="7"/>
      <c r="K65" s="40">
        <v>11570.0</v>
      </c>
      <c r="L65" s="22">
        <f t="shared" si="1"/>
        <v>831</v>
      </c>
      <c r="M65" s="23">
        <f t="shared" si="2"/>
        <v>0.07182368194</v>
      </c>
      <c r="N65" s="24" t="str">
        <f t="shared" si="3"/>
        <v>Runestone 10 with +831, +7.2% (11570 to 12401)</v>
      </c>
      <c r="O65" s="41"/>
      <c r="P65" s="40">
        <v>15.0</v>
      </c>
      <c r="Q65" s="18">
        <f t="shared" si="4"/>
        <v>14</v>
      </c>
      <c r="R65" s="23">
        <f t="shared" si="5"/>
        <v>0.9333333333</v>
      </c>
      <c r="S65" s="24" t="str">
        <f t="shared" si="6"/>
        <v>Runestone 10 with +14, +93.3% (15 to 29)</v>
      </c>
      <c r="T65" s="18"/>
      <c r="U65" s="40">
        <v>0.0</v>
      </c>
      <c r="V65" s="22">
        <f t="shared" si="7"/>
        <v>0</v>
      </c>
      <c r="W65" s="23" t="str">
        <f t="shared" si="8"/>
        <v>#DIV/0!</v>
      </c>
      <c r="X65" s="26" t="str">
        <f t="shared" si="9"/>
        <v>#DIV/0!</v>
      </c>
    </row>
    <row r="66">
      <c r="A66" s="14" t="s">
        <v>350</v>
      </c>
      <c r="B66" s="16">
        <v>1208.0</v>
      </c>
      <c r="C66" s="16">
        <v>1254.0</v>
      </c>
      <c r="D66" s="16">
        <v>25.0</v>
      </c>
      <c r="E66" s="16">
        <v>0.0</v>
      </c>
      <c r="F66" s="38">
        <v>11901.0</v>
      </c>
      <c r="G66" s="19"/>
      <c r="H66" s="19">
        <f>VLOOKUP(A66,'Kings Ratings'!$A$2:$B$1000,2,false)</f>
        <v>10</v>
      </c>
      <c r="I66" s="19"/>
      <c r="K66" s="11">
        <v>1045.0</v>
      </c>
      <c r="L66" s="22">
        <f t="shared" si="1"/>
        <v>209</v>
      </c>
      <c r="M66" s="23">
        <f t="shared" si="2"/>
        <v>0.2</v>
      </c>
      <c r="N66" s="24" t="str">
        <f t="shared" si="3"/>
        <v>Green Butterfly with +209, +20% (1045 to 1254)</v>
      </c>
      <c r="O66" s="25"/>
      <c r="P66" s="11">
        <v>15.0</v>
      </c>
      <c r="Q66" s="18">
        <f t="shared" si="4"/>
        <v>10</v>
      </c>
      <c r="R66" s="23">
        <f t="shared" si="5"/>
        <v>0.6666666667</v>
      </c>
      <c r="S66" s="24" t="str">
        <f t="shared" si="6"/>
        <v>Green Butterfly with +10, +66.7% (15 to 25)</v>
      </c>
      <c r="U66" s="11">
        <v>0.0</v>
      </c>
      <c r="V66" s="22">
        <f t="shared" si="7"/>
        <v>0</v>
      </c>
      <c r="W66" s="23" t="str">
        <f t="shared" si="8"/>
        <v>#DIV/0!</v>
      </c>
      <c r="X66" s="26" t="str">
        <f t="shared" si="9"/>
        <v>#DIV/0!</v>
      </c>
    </row>
    <row r="67">
      <c r="A67" s="14" t="s">
        <v>355</v>
      </c>
      <c r="B67" s="13">
        <v>461.0</v>
      </c>
      <c r="C67" s="16">
        <v>2763.0</v>
      </c>
      <c r="D67" s="16">
        <v>23.0</v>
      </c>
      <c r="E67" s="39">
        <v>0.0</v>
      </c>
      <c r="F67" s="38">
        <v>14979.0</v>
      </c>
      <c r="G67" s="19"/>
      <c r="H67" s="19">
        <f>VLOOKUP(A67,'Kings Ratings'!$A$2:$B$1000,2,false)</f>
        <v>10</v>
      </c>
      <c r="I67" s="7"/>
      <c r="K67" s="40">
        <v>2498.0</v>
      </c>
      <c r="L67" s="22">
        <f t="shared" si="1"/>
        <v>265</v>
      </c>
      <c r="M67" s="23">
        <f t="shared" si="2"/>
        <v>0.1060848679</v>
      </c>
      <c r="N67" s="24" t="str">
        <f t="shared" si="3"/>
        <v>Goldfin with +265, +10.6% (2498 to 2763)</v>
      </c>
      <c r="O67" s="41"/>
      <c r="P67" s="40">
        <v>17.0</v>
      </c>
      <c r="Q67" s="18">
        <f t="shared" si="4"/>
        <v>6</v>
      </c>
      <c r="R67" s="23">
        <f t="shared" si="5"/>
        <v>0.3529411765</v>
      </c>
      <c r="S67" s="24" t="str">
        <f t="shared" si="6"/>
        <v>Goldfin with +6, +35.3% (17 to 23)</v>
      </c>
      <c r="T67" s="18"/>
      <c r="U67" s="40">
        <v>0.0</v>
      </c>
      <c r="V67" s="22">
        <f t="shared" si="7"/>
        <v>0</v>
      </c>
      <c r="W67" s="23" t="str">
        <f t="shared" si="8"/>
        <v>#DIV/0!</v>
      </c>
      <c r="X67" s="26" t="str">
        <f t="shared" si="9"/>
        <v>#DIV/0!</v>
      </c>
    </row>
    <row r="68">
      <c r="A68" s="14" t="s">
        <v>360</v>
      </c>
      <c r="B68" s="13">
        <v>153.0</v>
      </c>
      <c r="C68" s="16">
        <v>13112.0</v>
      </c>
      <c r="D68" s="43">
        <v>30.0</v>
      </c>
      <c r="E68" s="39">
        <v>0.0</v>
      </c>
      <c r="F68" s="38">
        <v>28329.0</v>
      </c>
      <c r="G68" s="19"/>
      <c r="H68" s="19">
        <f>VLOOKUP(A68,'Kings Ratings'!$A$2:$B$1000,2,false)</f>
        <v>10</v>
      </c>
      <c r="I68" s="7"/>
      <c r="K68" s="40">
        <v>12230.0</v>
      </c>
      <c r="L68" s="22">
        <f t="shared" si="1"/>
        <v>882</v>
      </c>
      <c r="M68" s="23">
        <f t="shared" si="2"/>
        <v>0.07211774325</v>
      </c>
      <c r="N68" s="24" t="str">
        <f t="shared" si="3"/>
        <v>Runestone 07 with +882, +7.2% (12230 to 13112)</v>
      </c>
      <c r="O68" s="41"/>
      <c r="P68" s="40">
        <v>18.0</v>
      </c>
      <c r="Q68" s="18">
        <f t="shared" si="4"/>
        <v>12</v>
      </c>
      <c r="R68" s="23">
        <f t="shared" si="5"/>
        <v>0.6666666667</v>
      </c>
      <c r="S68" s="24" t="str">
        <f t="shared" si="6"/>
        <v>Runestone 07 with +12, +66.7% (18 to 30)</v>
      </c>
      <c r="T68" s="18"/>
      <c r="U68" s="40">
        <v>0.0</v>
      </c>
      <c r="V68" s="22">
        <f t="shared" si="7"/>
        <v>0</v>
      </c>
      <c r="W68" s="23" t="str">
        <f t="shared" si="8"/>
        <v>#DIV/0!</v>
      </c>
      <c r="X68" s="26" t="str">
        <f t="shared" si="9"/>
        <v>#DIV/0!</v>
      </c>
    </row>
    <row r="69">
      <c r="A69" s="14" t="s">
        <v>365</v>
      </c>
      <c r="B69" s="13">
        <v>462.0</v>
      </c>
      <c r="C69" s="16">
        <v>2578.0</v>
      </c>
      <c r="D69" s="16">
        <v>24.0</v>
      </c>
      <c r="E69" s="39">
        <v>0.0</v>
      </c>
      <c r="F69" s="38">
        <v>13246.0</v>
      </c>
      <c r="G69" s="19"/>
      <c r="H69" s="19">
        <f>VLOOKUP(A69,'Kings Ratings'!$A$2:$B$1000,2,false)</f>
        <v>10</v>
      </c>
      <c r="I69" s="7"/>
      <c r="K69" s="40">
        <v>2304.0</v>
      </c>
      <c r="L69" s="22">
        <f t="shared" si="1"/>
        <v>274</v>
      </c>
      <c r="M69" s="23">
        <f t="shared" si="2"/>
        <v>0.1189236111</v>
      </c>
      <c r="N69" s="24" t="str">
        <f t="shared" si="3"/>
        <v>Gold Flier with +274, +11.9% (2304 to 2578)</v>
      </c>
      <c r="O69" s="41"/>
      <c r="P69" s="40">
        <v>18.0</v>
      </c>
      <c r="Q69" s="18">
        <f t="shared" si="4"/>
        <v>6</v>
      </c>
      <c r="R69" s="23">
        <f t="shared" si="5"/>
        <v>0.3333333333</v>
      </c>
      <c r="S69" s="24" t="str">
        <f t="shared" si="6"/>
        <v>Gold Flier with +6, +33.3% (18 to 24)</v>
      </c>
      <c r="T69" s="18"/>
      <c r="U69" s="40">
        <v>0.0</v>
      </c>
      <c r="V69" s="22">
        <f t="shared" si="7"/>
        <v>0</v>
      </c>
      <c r="W69" s="23" t="str">
        <f t="shared" si="8"/>
        <v>#DIV/0!</v>
      </c>
      <c r="X69" s="26" t="str">
        <f t="shared" si="9"/>
        <v>#DIV/0!</v>
      </c>
    </row>
    <row r="70">
      <c r="A70" s="14" t="s">
        <v>369</v>
      </c>
      <c r="B70" s="16">
        <v>1334.0</v>
      </c>
      <c r="C70" s="16">
        <v>1662.0</v>
      </c>
      <c r="D70" s="16">
        <v>36.0</v>
      </c>
      <c r="E70" s="16">
        <v>1.0</v>
      </c>
      <c r="F70" s="38">
        <v>15331.0</v>
      </c>
      <c r="G70" s="19"/>
      <c r="H70" s="19">
        <f>VLOOKUP(A70,'Kings Ratings'!$A$2:$B$1000,2,false)</f>
        <v>10</v>
      </c>
      <c r="I70" s="19"/>
      <c r="K70" s="11">
        <v>1108.0</v>
      </c>
      <c r="L70" s="22">
        <f t="shared" si="1"/>
        <v>554</v>
      </c>
      <c r="M70" s="23">
        <f t="shared" si="2"/>
        <v>0.5</v>
      </c>
      <c r="N70" s="24" t="str">
        <f t="shared" si="3"/>
        <v>Spiky Bracelet with +554, +50% (1108 to 1662)</v>
      </c>
      <c r="O70" s="25"/>
      <c r="P70" s="11">
        <v>19.0</v>
      </c>
      <c r="Q70" s="18">
        <f t="shared" si="4"/>
        <v>17</v>
      </c>
      <c r="R70" s="23">
        <f t="shared" si="5"/>
        <v>0.8947368421</v>
      </c>
      <c r="S70" s="24" t="str">
        <f t="shared" si="6"/>
        <v>Spiky Bracelet with +17, +89.5% (19 to 36)</v>
      </c>
      <c r="U70" s="11">
        <v>0.0</v>
      </c>
      <c r="V70" s="22">
        <f t="shared" si="7"/>
        <v>1</v>
      </c>
      <c r="W70" s="23" t="str">
        <f t="shared" si="8"/>
        <v>#DIV/0!</v>
      </c>
      <c r="X70" s="26" t="str">
        <f t="shared" si="9"/>
        <v>#DIV/0!</v>
      </c>
    </row>
    <row r="71">
      <c r="A71" s="14" t="s">
        <v>374</v>
      </c>
      <c r="B71" s="16">
        <v>1415.0</v>
      </c>
      <c r="C71" s="16">
        <v>208.0</v>
      </c>
      <c r="D71" s="16">
        <v>42.0</v>
      </c>
      <c r="E71" s="16">
        <v>1.0</v>
      </c>
      <c r="F71" s="34">
        <v>51.0</v>
      </c>
      <c r="G71" s="19"/>
      <c r="H71" s="19">
        <f>VLOOKUP(A71,'Kings Ratings'!$A$2:$B$1000,2,false)</f>
        <v>8</v>
      </c>
      <c r="I71" s="19"/>
      <c r="K71" s="11">
        <v>100.0</v>
      </c>
      <c r="L71" s="22">
        <f t="shared" si="1"/>
        <v>108</v>
      </c>
      <c r="M71" s="23">
        <f t="shared" si="2"/>
        <v>1.08</v>
      </c>
      <c r="N71" s="24" t="str">
        <f t="shared" si="3"/>
        <v>Purple Shirt with +108, +108% (100 to 208)</v>
      </c>
      <c r="O71" s="25"/>
      <c r="P71" s="11">
        <v>21.0</v>
      </c>
      <c r="Q71" s="18">
        <f t="shared" si="4"/>
        <v>21</v>
      </c>
      <c r="R71" s="23">
        <f t="shared" si="5"/>
        <v>1</v>
      </c>
      <c r="S71" s="24" t="str">
        <f t="shared" si="6"/>
        <v>Purple Shirt with +21, +100% (21 to 42)</v>
      </c>
      <c r="U71" s="11">
        <v>0.0</v>
      </c>
      <c r="V71" s="22">
        <f t="shared" si="7"/>
        <v>1</v>
      </c>
      <c r="W71" s="23" t="str">
        <f t="shared" si="8"/>
        <v>#DIV/0!</v>
      </c>
      <c r="X71" s="26" t="str">
        <f t="shared" si="9"/>
        <v>#DIV/0!</v>
      </c>
    </row>
    <row r="72">
      <c r="A72" s="14" t="s">
        <v>377</v>
      </c>
      <c r="B72" s="13">
        <v>465.0</v>
      </c>
      <c r="C72" s="16">
        <v>3950.0</v>
      </c>
      <c r="D72" s="16">
        <v>24.0</v>
      </c>
      <c r="E72" s="39">
        <v>0.0</v>
      </c>
      <c r="F72" s="38">
        <v>14374.0</v>
      </c>
      <c r="G72" s="19"/>
      <c r="H72" s="19">
        <f>VLOOKUP(A72,'Kings Ratings'!$A$2:$B$1000,2,false)</f>
        <v>10</v>
      </c>
      <c r="I72" s="7"/>
      <c r="K72" s="40">
        <v>3611.0</v>
      </c>
      <c r="L72" s="22">
        <f t="shared" si="1"/>
        <v>339</v>
      </c>
      <c r="M72" s="23">
        <f t="shared" si="2"/>
        <v>0.09387981169</v>
      </c>
      <c r="N72" s="24" t="str">
        <f t="shared" si="3"/>
        <v>Gold Sea Bass with +339, +9.4% (3611 to 3950)</v>
      </c>
      <c r="O72" s="41"/>
      <c r="P72" s="40">
        <v>21.0</v>
      </c>
      <c r="Q72" s="18">
        <f t="shared" si="4"/>
        <v>3</v>
      </c>
      <c r="R72" s="23">
        <f t="shared" si="5"/>
        <v>0.1428571429</v>
      </c>
      <c r="S72" s="24" t="str">
        <f t="shared" si="6"/>
        <v>Gold Sea Bass with +3, +14.3% (21 to 24)</v>
      </c>
      <c r="T72" s="18"/>
      <c r="U72" s="40">
        <v>0.0</v>
      </c>
      <c r="V72" s="22">
        <f t="shared" si="7"/>
        <v>0</v>
      </c>
      <c r="W72" s="23" t="str">
        <f t="shared" si="8"/>
        <v>#DIV/0!</v>
      </c>
      <c r="X72" s="26" t="str">
        <f t="shared" si="9"/>
        <v>#DIV/0!</v>
      </c>
    </row>
    <row r="73">
      <c r="A73" s="14" t="s">
        <v>379</v>
      </c>
      <c r="B73" s="13">
        <v>464.0</v>
      </c>
      <c r="C73" s="16">
        <v>4613.0</v>
      </c>
      <c r="D73" s="16">
        <v>25.0</v>
      </c>
      <c r="E73" s="39">
        <v>0.0</v>
      </c>
      <c r="F73" s="38">
        <v>15906.0</v>
      </c>
      <c r="G73" s="19"/>
      <c r="H73" s="19">
        <f>VLOOKUP(A73,'Kings Ratings'!$A$2:$B$1000,2,false)</f>
        <v>10</v>
      </c>
      <c r="I73" s="7"/>
      <c r="K73" s="40">
        <v>4166.0</v>
      </c>
      <c r="L73" s="22">
        <f t="shared" si="1"/>
        <v>447</v>
      </c>
      <c r="M73" s="23">
        <f t="shared" si="2"/>
        <v>0.1072971675</v>
      </c>
      <c r="N73" s="24" t="str">
        <f t="shared" si="3"/>
        <v>Goldray with +447, +10.7% (4166 to 4613)</v>
      </c>
      <c r="O73" s="41"/>
      <c r="P73" s="40">
        <v>22.0</v>
      </c>
      <c r="Q73" s="18">
        <f t="shared" si="4"/>
        <v>3</v>
      </c>
      <c r="R73" s="23">
        <f t="shared" si="5"/>
        <v>0.1363636364</v>
      </c>
      <c r="S73" s="24" t="str">
        <f t="shared" si="6"/>
        <v>Goldray with +3, +13.6% (22 to 25)</v>
      </c>
      <c r="T73" s="18"/>
      <c r="U73" s="40">
        <v>0.0</v>
      </c>
      <c r="V73" s="22">
        <f t="shared" si="7"/>
        <v>0</v>
      </c>
      <c r="W73" s="23" t="str">
        <f t="shared" si="8"/>
        <v>#DIV/0!</v>
      </c>
      <c r="X73" s="26" t="str">
        <f t="shared" si="9"/>
        <v>#DIV/0!</v>
      </c>
    </row>
    <row r="74">
      <c r="A74" s="14" t="s">
        <v>208</v>
      </c>
      <c r="B74" s="13">
        <v>681.0</v>
      </c>
      <c r="C74" s="16">
        <v>5039.0</v>
      </c>
      <c r="D74" s="16">
        <v>41.0</v>
      </c>
      <c r="E74" s="39">
        <v>0.0</v>
      </c>
      <c r="F74" s="38">
        <v>27066.0</v>
      </c>
      <c r="G74" s="19"/>
      <c r="H74" s="19">
        <f>VLOOKUP(A74,'Kings Ratings'!$A$2:$B$1000,2,false)</f>
        <v>7</v>
      </c>
      <c r="I74" s="7"/>
      <c r="K74" s="40">
        <v>4492.0</v>
      </c>
      <c r="L74" s="22">
        <f t="shared" si="1"/>
        <v>547</v>
      </c>
      <c r="M74" s="23">
        <f t="shared" si="2"/>
        <v>0.1217720392</v>
      </c>
      <c r="N74" s="24" t="str">
        <f t="shared" si="3"/>
        <v>Control Box with +547, +12.2% (4492 to 5039)</v>
      </c>
      <c r="O74" s="41"/>
      <c r="P74" s="40">
        <v>23.0</v>
      </c>
      <c r="Q74" s="18">
        <f t="shared" si="4"/>
        <v>18</v>
      </c>
      <c r="R74" s="23">
        <f t="shared" si="5"/>
        <v>0.7826086957</v>
      </c>
      <c r="S74" s="24" t="str">
        <f t="shared" si="6"/>
        <v>Control Box with +18, +78.3% (23 to 41)</v>
      </c>
      <c r="T74" s="18"/>
      <c r="U74" s="40">
        <v>0.0</v>
      </c>
      <c r="V74" s="22">
        <f t="shared" si="7"/>
        <v>0</v>
      </c>
      <c r="W74" s="23" t="str">
        <f t="shared" si="8"/>
        <v>#DIV/0!</v>
      </c>
      <c r="X74" s="26" t="str">
        <f t="shared" si="9"/>
        <v>#DIV/0!</v>
      </c>
    </row>
    <row r="75">
      <c r="A75" s="14" t="s">
        <v>386</v>
      </c>
      <c r="B75" s="16">
        <v>1416.0</v>
      </c>
      <c r="C75" s="16">
        <v>257.0</v>
      </c>
      <c r="D75" s="16">
        <v>64.0</v>
      </c>
      <c r="E75" s="16">
        <v>0.0</v>
      </c>
      <c r="F75" s="34">
        <v>354.0</v>
      </c>
      <c r="G75" s="19"/>
      <c r="H75" s="19">
        <f>VLOOKUP(A75,'Kings Ratings'!$A$2:$B$1000,2,false)</f>
        <v>8</v>
      </c>
      <c r="I75" s="19"/>
      <c r="K75" s="11">
        <v>123.0</v>
      </c>
      <c r="L75" s="22">
        <f t="shared" si="1"/>
        <v>134</v>
      </c>
      <c r="M75" s="23">
        <f t="shared" si="2"/>
        <v>1.089430894</v>
      </c>
      <c r="N75" s="24" t="str">
        <f t="shared" si="3"/>
        <v>White Shirt with +134, +108.9% (123 to 257)</v>
      </c>
      <c r="O75" s="25"/>
      <c r="P75" s="11">
        <v>24.0</v>
      </c>
      <c r="Q75" s="18">
        <f t="shared" si="4"/>
        <v>40</v>
      </c>
      <c r="R75" s="23">
        <f t="shared" si="5"/>
        <v>1.666666667</v>
      </c>
      <c r="S75" s="24" t="str">
        <f t="shared" si="6"/>
        <v>White Shirt with +40, +166.7% (24 to 64)</v>
      </c>
      <c r="U75" s="11">
        <v>0.0</v>
      </c>
      <c r="V75" s="22">
        <f t="shared" si="7"/>
        <v>0</v>
      </c>
      <c r="W75" s="23" t="str">
        <f t="shared" si="8"/>
        <v>#DIV/0!</v>
      </c>
      <c r="X75" s="26" t="str">
        <f t="shared" si="9"/>
        <v>#DIV/0!</v>
      </c>
    </row>
    <row r="76">
      <c r="A76" s="14" t="s">
        <v>389</v>
      </c>
      <c r="B76" s="16">
        <v>1412.0</v>
      </c>
      <c r="C76" s="16">
        <v>415.0</v>
      </c>
      <c r="D76" s="16">
        <v>78.0</v>
      </c>
      <c r="E76" s="16">
        <v>1.0</v>
      </c>
      <c r="F76" s="34">
        <v>2407.0</v>
      </c>
      <c r="G76" s="19"/>
      <c r="H76" s="19">
        <f>VLOOKUP(A76,'Kings Ratings'!$A$2:$B$1000,2,false)</f>
        <v>8</v>
      </c>
      <c r="I76" s="19"/>
      <c r="K76" s="11">
        <v>193.0</v>
      </c>
      <c r="L76" s="22">
        <f t="shared" si="1"/>
        <v>222</v>
      </c>
      <c r="M76" s="23">
        <f t="shared" si="2"/>
        <v>1.150259067</v>
      </c>
      <c r="N76" s="24" t="str">
        <f t="shared" si="3"/>
        <v>Green Shirt with +222, +115.% (193 to 415)</v>
      </c>
      <c r="O76" s="25"/>
      <c r="P76" s="11">
        <v>26.0</v>
      </c>
      <c r="Q76" s="18">
        <f t="shared" si="4"/>
        <v>52</v>
      </c>
      <c r="R76" s="23">
        <f t="shared" si="5"/>
        <v>2</v>
      </c>
      <c r="S76" s="24" t="str">
        <f t="shared" si="6"/>
        <v>Green Shirt with +52, +200% (26 to 78)</v>
      </c>
      <c r="U76" s="11">
        <v>0.0</v>
      </c>
      <c r="V76" s="22">
        <f t="shared" si="7"/>
        <v>1</v>
      </c>
      <c r="W76" s="23" t="str">
        <f t="shared" si="8"/>
        <v>#DIV/0!</v>
      </c>
      <c r="X76" s="26" t="str">
        <f t="shared" si="9"/>
        <v>#DIV/0!</v>
      </c>
    </row>
    <row r="77">
      <c r="A77" s="14" t="s">
        <v>394</v>
      </c>
      <c r="B77" s="16">
        <v>1410.0</v>
      </c>
      <c r="C77" s="16">
        <v>443.0</v>
      </c>
      <c r="D77" s="16">
        <v>80.0</v>
      </c>
      <c r="E77" s="16">
        <v>1.0</v>
      </c>
      <c r="F77" s="34">
        <v>1004.0</v>
      </c>
      <c r="G77" s="19"/>
      <c r="H77" s="19">
        <f>VLOOKUP(A77,'Kings Ratings'!$A$2:$B$1000,2,false)</f>
        <v>8</v>
      </c>
      <c r="I77" s="19"/>
      <c r="K77" s="11">
        <v>234.0</v>
      </c>
      <c r="L77" s="22">
        <f t="shared" si="1"/>
        <v>209</v>
      </c>
      <c r="M77" s="23">
        <f t="shared" si="2"/>
        <v>0.8931623932</v>
      </c>
      <c r="N77" s="24" t="str">
        <f t="shared" si="3"/>
        <v>Blue Shirt with +209, +89.3% (234 to 443)</v>
      </c>
      <c r="O77" s="25"/>
      <c r="P77" s="11">
        <v>26.0</v>
      </c>
      <c r="Q77" s="18">
        <f t="shared" si="4"/>
        <v>54</v>
      </c>
      <c r="R77" s="23">
        <f t="shared" si="5"/>
        <v>2.076923077</v>
      </c>
      <c r="S77" s="24" t="str">
        <f t="shared" si="6"/>
        <v>Blue Shirt with +54, +207.7% (26 to 80)</v>
      </c>
      <c r="U77" s="11">
        <v>0.0</v>
      </c>
      <c r="V77" s="22">
        <f t="shared" si="7"/>
        <v>1</v>
      </c>
      <c r="W77" s="23" t="str">
        <f t="shared" si="8"/>
        <v>#DIV/0!</v>
      </c>
      <c r="X77" s="26" t="str">
        <f t="shared" si="9"/>
        <v>#DIV/0!</v>
      </c>
    </row>
    <row r="78">
      <c r="A78" s="14" t="s">
        <v>398</v>
      </c>
      <c r="B78" s="13">
        <v>221.0</v>
      </c>
      <c r="C78" s="16">
        <v>12589.0</v>
      </c>
      <c r="D78" s="16">
        <v>52.0</v>
      </c>
      <c r="E78" s="39">
        <v>0.0</v>
      </c>
      <c r="F78" s="38">
        <v>27604.0</v>
      </c>
      <c r="G78" s="19"/>
      <c r="H78" s="19">
        <f>VLOOKUP(A78,'Kings Ratings'!$A$2:$B$1000,2,false)</f>
        <v>10</v>
      </c>
      <c r="I78" s="7"/>
      <c r="K78" s="40">
        <v>11736.0</v>
      </c>
      <c r="L78" s="22">
        <f t="shared" si="1"/>
        <v>853</v>
      </c>
      <c r="M78" s="23">
        <f t="shared" si="2"/>
        <v>0.07268234492</v>
      </c>
      <c r="N78" s="24" t="str">
        <f t="shared" si="3"/>
        <v>Runestone 11 with +853, +7.3% (11736 to 12589)</v>
      </c>
      <c r="O78" s="41"/>
      <c r="P78" s="40">
        <v>28.0</v>
      </c>
      <c r="Q78" s="18">
        <f t="shared" si="4"/>
        <v>24</v>
      </c>
      <c r="R78" s="23">
        <f t="shared" si="5"/>
        <v>0.8571428571</v>
      </c>
      <c r="S78" s="24" t="str">
        <f t="shared" si="6"/>
        <v>Runestone 11 with +24, +85.7% (28 to 52)</v>
      </c>
      <c r="T78" s="18"/>
      <c r="U78" s="40">
        <v>0.0</v>
      </c>
      <c r="V78" s="22">
        <f t="shared" si="7"/>
        <v>0</v>
      </c>
      <c r="W78" s="23" t="str">
        <f t="shared" si="8"/>
        <v>#DIV/0!</v>
      </c>
      <c r="X78" s="26" t="str">
        <f t="shared" si="9"/>
        <v>#DIV/0!</v>
      </c>
    </row>
    <row r="79">
      <c r="A79" s="14" t="s">
        <v>405</v>
      </c>
      <c r="B79" s="13">
        <v>646.0</v>
      </c>
      <c r="C79" s="16">
        <v>749.0</v>
      </c>
      <c r="D79" s="16">
        <v>34.0</v>
      </c>
      <c r="E79" s="39">
        <v>0.0</v>
      </c>
      <c r="F79" s="38">
        <v>5026.0</v>
      </c>
      <c r="G79" s="19"/>
      <c r="H79" s="19">
        <f>VLOOKUP(A79,'Kings Ratings'!$A$2:$B$1000,2,false)</f>
        <v>10</v>
      </c>
      <c r="I79" s="7"/>
      <c r="K79" s="40">
        <v>681.0</v>
      </c>
      <c r="L79" s="22">
        <f t="shared" si="1"/>
        <v>68</v>
      </c>
      <c r="M79" s="23">
        <f t="shared" si="2"/>
        <v>0.09985315712</v>
      </c>
      <c r="N79" s="24" t="str">
        <f t="shared" si="3"/>
        <v>Shrimp-a-Plenty with +68, +10% (681 to 749)</v>
      </c>
      <c r="O79" s="41"/>
      <c r="P79" s="40">
        <v>32.0</v>
      </c>
      <c r="Q79" s="18">
        <f t="shared" si="4"/>
        <v>2</v>
      </c>
      <c r="R79" s="23">
        <f t="shared" si="5"/>
        <v>0.0625</v>
      </c>
      <c r="S79" s="24" t="str">
        <f t="shared" si="6"/>
        <v>Shrimp-a-Plenty with +2, +6.3% (32 to 34)</v>
      </c>
      <c r="T79" s="18"/>
      <c r="U79" s="40">
        <v>0.0</v>
      </c>
      <c r="V79" s="22">
        <f t="shared" si="7"/>
        <v>0</v>
      </c>
      <c r="W79" s="23" t="str">
        <f t="shared" si="8"/>
        <v>#DIV/0!</v>
      </c>
      <c r="X79" s="26" t="str">
        <f t="shared" si="9"/>
        <v>#DIV/0!</v>
      </c>
    </row>
    <row r="80">
      <c r="A80" s="14" t="s">
        <v>380</v>
      </c>
      <c r="B80" s="13">
        <v>458.0</v>
      </c>
      <c r="C80" s="16">
        <v>3457.0</v>
      </c>
      <c r="D80" s="16">
        <v>36.0</v>
      </c>
      <c r="E80" s="39">
        <v>3.0</v>
      </c>
      <c r="F80" s="38">
        <v>20332.0</v>
      </c>
      <c r="G80" s="19"/>
      <c r="H80" s="19">
        <f>VLOOKUP(A80,'Kings Ratings'!$A$2:$B$1000,2,false)</f>
        <v>10</v>
      </c>
      <c r="I80" s="7"/>
      <c r="K80" s="40">
        <v>3131.0</v>
      </c>
      <c r="L80" s="22">
        <f t="shared" si="1"/>
        <v>326</v>
      </c>
      <c r="M80" s="23">
        <f t="shared" si="2"/>
        <v>0.1041200894</v>
      </c>
      <c r="N80" s="24" t="str">
        <f t="shared" si="3"/>
        <v>Gold Catfish with +326, +10.4% (3131 to 3457)</v>
      </c>
      <c r="O80" s="41"/>
      <c r="P80" s="40">
        <v>34.0</v>
      </c>
      <c r="Q80" s="18">
        <f t="shared" si="4"/>
        <v>2</v>
      </c>
      <c r="R80" s="23">
        <f t="shared" si="5"/>
        <v>0.05882352941</v>
      </c>
      <c r="S80" s="24" t="str">
        <f t="shared" si="6"/>
        <v>Gold Catfish with +2, +5.9% (34 to 36)</v>
      </c>
      <c r="T80" s="18"/>
      <c r="U80" s="40">
        <v>0.0</v>
      </c>
      <c r="V80" s="22">
        <f t="shared" si="7"/>
        <v>3</v>
      </c>
      <c r="W80" s="23" t="str">
        <f t="shared" si="8"/>
        <v>#DIV/0!</v>
      </c>
      <c r="X80" s="26" t="str">
        <f t="shared" si="9"/>
        <v>#DIV/0!</v>
      </c>
    </row>
    <row r="81">
      <c r="A81" s="14" t="s">
        <v>404</v>
      </c>
      <c r="B81" s="13">
        <v>466.0</v>
      </c>
      <c r="C81" s="16">
        <v>3350.0</v>
      </c>
      <c r="D81" s="16">
        <v>45.0</v>
      </c>
      <c r="E81" s="39">
        <v>1.0</v>
      </c>
      <c r="F81" s="38">
        <v>33288.0</v>
      </c>
      <c r="G81" s="19"/>
      <c r="H81" s="19">
        <f>VLOOKUP(A81,'Kings Ratings'!$A$2:$B$1000,2,false)</f>
        <v>10</v>
      </c>
      <c r="I81" s="7"/>
      <c r="K81" s="40">
        <v>2991.0</v>
      </c>
      <c r="L81" s="22">
        <f t="shared" si="1"/>
        <v>359</v>
      </c>
      <c r="M81" s="23">
        <f t="shared" si="2"/>
        <v>0.1200267469</v>
      </c>
      <c r="N81" s="24" t="str">
        <f t="shared" si="3"/>
        <v>Goldjack with +359, +12% (2991 to 3350)</v>
      </c>
      <c r="O81" s="41"/>
      <c r="P81" s="40">
        <v>34.0</v>
      </c>
      <c r="Q81" s="18">
        <f t="shared" si="4"/>
        <v>11</v>
      </c>
      <c r="R81" s="23">
        <f t="shared" si="5"/>
        <v>0.3235294118</v>
      </c>
      <c r="S81" s="24" t="str">
        <f t="shared" si="6"/>
        <v>Goldjack with +11, +32.4% (34 to 45)</v>
      </c>
      <c r="T81" s="18"/>
      <c r="U81" s="40">
        <v>0.0</v>
      </c>
      <c r="V81" s="22">
        <f t="shared" si="7"/>
        <v>1</v>
      </c>
      <c r="W81" s="23" t="str">
        <f t="shared" si="8"/>
        <v>#DIV/0!</v>
      </c>
      <c r="X81" s="26" t="str">
        <f t="shared" si="9"/>
        <v>#DIV/0!</v>
      </c>
    </row>
    <row r="82">
      <c r="A82" s="14" t="s">
        <v>420</v>
      </c>
      <c r="B82" s="16">
        <v>1320.0</v>
      </c>
      <c r="C82" s="16">
        <v>607.0</v>
      </c>
      <c r="D82" s="16">
        <v>39.0</v>
      </c>
      <c r="E82" s="16">
        <v>0.0</v>
      </c>
      <c r="F82" s="38">
        <v>37895.0</v>
      </c>
      <c r="G82" s="19"/>
      <c r="H82" s="19">
        <f>VLOOKUP(A82,'Kings Ratings'!$A$2:$B$1000,2,false)</f>
        <v>11</v>
      </c>
      <c r="I82" s="19"/>
      <c r="K82" s="11">
        <v>607.0</v>
      </c>
      <c r="L82" s="22">
        <f t="shared" si="1"/>
        <v>0</v>
      </c>
      <c r="M82" s="23">
        <f t="shared" si="2"/>
        <v>0</v>
      </c>
      <c r="N82" s="24" t="str">
        <f t="shared" si="3"/>
        <v>Spooky Scarecrow with +0, +0% (607 to 607)</v>
      </c>
      <c r="O82" s="25"/>
      <c r="P82" s="11">
        <v>39.0</v>
      </c>
      <c r="Q82" s="18">
        <f t="shared" si="4"/>
        <v>0</v>
      </c>
      <c r="R82" s="23">
        <f t="shared" si="5"/>
        <v>0</v>
      </c>
      <c r="S82" s="24" t="str">
        <f t="shared" si="6"/>
        <v>Spooky Scarecrow with +0, +0% (39 to 39)</v>
      </c>
      <c r="U82" s="11">
        <v>0.0</v>
      </c>
      <c r="V82" s="22">
        <f t="shared" si="7"/>
        <v>0</v>
      </c>
      <c r="W82" s="23" t="str">
        <f t="shared" si="8"/>
        <v>#DIV/0!</v>
      </c>
      <c r="X82" s="26" t="str">
        <f t="shared" si="9"/>
        <v>#DIV/0!</v>
      </c>
    </row>
    <row r="83">
      <c r="A83" s="14" t="s">
        <v>425</v>
      </c>
      <c r="B83" s="13">
        <v>225.0</v>
      </c>
      <c r="C83" s="16">
        <v>12728.0</v>
      </c>
      <c r="D83" s="16">
        <v>60.0</v>
      </c>
      <c r="E83" s="39">
        <v>0.0</v>
      </c>
      <c r="F83" s="38">
        <v>25078.0</v>
      </c>
      <c r="G83" s="19"/>
      <c r="H83" s="19">
        <f>VLOOKUP(A83,'Kings Ratings'!$A$2:$B$1000,2,false)</f>
        <v>10</v>
      </c>
      <c r="I83" s="7"/>
      <c r="K83" s="40">
        <v>11914.0</v>
      </c>
      <c r="L83" s="22">
        <f t="shared" si="1"/>
        <v>814</v>
      </c>
      <c r="M83" s="23">
        <f t="shared" si="2"/>
        <v>0.06832298137</v>
      </c>
      <c r="N83" s="24" t="str">
        <f t="shared" si="3"/>
        <v>Runestone 15 with +814, +6.8% (11914 to 12728)</v>
      </c>
      <c r="O83" s="41"/>
      <c r="P83" s="40">
        <v>41.0</v>
      </c>
      <c r="Q83" s="18">
        <f t="shared" si="4"/>
        <v>19</v>
      </c>
      <c r="R83" s="23">
        <f t="shared" si="5"/>
        <v>0.4634146341</v>
      </c>
      <c r="S83" s="24" t="str">
        <f t="shared" si="6"/>
        <v>Runestone 15 with +19, +46.3% (41 to 60)</v>
      </c>
      <c r="T83" s="18"/>
      <c r="U83" s="40">
        <v>0.0</v>
      </c>
      <c r="V83" s="22">
        <f t="shared" si="7"/>
        <v>0</v>
      </c>
      <c r="W83" s="23" t="str">
        <f t="shared" si="8"/>
        <v>#DIV/0!</v>
      </c>
      <c r="X83" s="26" t="str">
        <f t="shared" si="9"/>
        <v>#DIV/0!</v>
      </c>
    </row>
    <row r="84">
      <c r="A84" s="14" t="s">
        <v>431</v>
      </c>
      <c r="B84" s="13">
        <v>229.0</v>
      </c>
      <c r="C84" s="16">
        <v>12169.0</v>
      </c>
      <c r="D84" s="16">
        <v>74.0</v>
      </c>
      <c r="E84" s="39">
        <v>0.0</v>
      </c>
      <c r="F84" s="38">
        <v>33350.0</v>
      </c>
      <c r="G84" s="19"/>
      <c r="H84" s="19">
        <f>VLOOKUP(A84,'Kings Ratings'!$A$2:$B$1000,2,false)</f>
        <v>10</v>
      </c>
      <c r="I84" s="7"/>
      <c r="K84" s="40">
        <v>11349.0</v>
      </c>
      <c r="L84" s="22">
        <f t="shared" si="1"/>
        <v>820</v>
      </c>
      <c r="M84" s="23">
        <f t="shared" si="2"/>
        <v>0.07225306194</v>
      </c>
      <c r="N84" s="24" t="str">
        <f t="shared" si="3"/>
        <v>Runestone 19 with +820, +7.2% (11349 to 12169)</v>
      </c>
      <c r="O84" s="41"/>
      <c r="P84" s="40">
        <v>42.0</v>
      </c>
      <c r="Q84" s="18">
        <f t="shared" si="4"/>
        <v>32</v>
      </c>
      <c r="R84" s="23">
        <f t="shared" si="5"/>
        <v>0.7619047619</v>
      </c>
      <c r="S84" s="24" t="str">
        <f t="shared" si="6"/>
        <v>Runestone 19 with +32, +76.2% (42 to 74)</v>
      </c>
      <c r="T84" s="18"/>
      <c r="U84" s="40">
        <v>0.0</v>
      </c>
      <c r="V84" s="22">
        <f t="shared" si="7"/>
        <v>0</v>
      </c>
      <c r="W84" s="23" t="str">
        <f t="shared" si="8"/>
        <v>#DIV/0!</v>
      </c>
      <c r="X84" s="26" t="str">
        <f t="shared" si="9"/>
        <v>#DIV/0!</v>
      </c>
    </row>
    <row r="85">
      <c r="A85" s="14" t="s">
        <v>180</v>
      </c>
      <c r="B85" s="13">
        <v>643.0</v>
      </c>
      <c r="C85" s="16">
        <v>1961.0</v>
      </c>
      <c r="D85" s="16">
        <v>52.0</v>
      </c>
      <c r="E85" s="39">
        <v>0.0</v>
      </c>
      <c r="F85" s="38">
        <v>11342.0</v>
      </c>
      <c r="G85" s="19"/>
      <c r="H85" s="19">
        <f>VLOOKUP(A85,'Kings Ratings'!$A$2:$B$1000,2,false)</f>
        <v>9</v>
      </c>
      <c r="I85" s="7"/>
      <c r="K85" s="40">
        <v>1748.0</v>
      </c>
      <c r="L85" s="22">
        <f t="shared" si="1"/>
        <v>213</v>
      </c>
      <c r="M85" s="23">
        <f t="shared" si="2"/>
        <v>0.1218535469</v>
      </c>
      <c r="N85" s="24" t="str">
        <f t="shared" si="3"/>
        <v>Cat's Meow with +213, +12.2% (1748 to 1961)</v>
      </c>
      <c r="O85" s="41"/>
      <c r="P85" s="40">
        <v>42.0</v>
      </c>
      <c r="Q85" s="18">
        <f t="shared" si="4"/>
        <v>10</v>
      </c>
      <c r="R85" s="23">
        <f t="shared" si="5"/>
        <v>0.2380952381</v>
      </c>
      <c r="S85" s="24" t="str">
        <f t="shared" si="6"/>
        <v>Cat's Meow with +10, +23.8% (42 to 52)</v>
      </c>
      <c r="T85" s="18"/>
      <c r="U85" s="40">
        <v>0.0</v>
      </c>
      <c r="V85" s="22">
        <f t="shared" si="7"/>
        <v>0</v>
      </c>
      <c r="W85" s="23" t="str">
        <f t="shared" si="8"/>
        <v>#DIV/0!</v>
      </c>
      <c r="X85" s="26" t="str">
        <f t="shared" si="9"/>
        <v>#DIV/0!</v>
      </c>
    </row>
    <row r="86">
      <c r="A86" s="14" t="s">
        <v>264</v>
      </c>
      <c r="B86" s="13">
        <v>685.0</v>
      </c>
      <c r="C86" s="16">
        <v>3526.0</v>
      </c>
      <c r="D86" s="16">
        <v>71.0</v>
      </c>
      <c r="E86" s="39">
        <v>0.0</v>
      </c>
      <c r="F86" s="38">
        <v>37630.0</v>
      </c>
      <c r="G86" s="19"/>
      <c r="H86" s="19">
        <f>VLOOKUP(A86,'Kings Ratings'!$A$2:$B$1000,2,false)</f>
        <v>10</v>
      </c>
      <c r="I86" s="7"/>
      <c r="K86" s="40">
        <v>3071.0</v>
      </c>
      <c r="L86" s="22">
        <f t="shared" si="1"/>
        <v>455</v>
      </c>
      <c r="M86" s="23">
        <f t="shared" si="2"/>
        <v>0.1481602084</v>
      </c>
      <c r="N86" s="24" t="str">
        <f t="shared" si="3"/>
        <v>Engine with +455, +14.8% (3071 to 3526)</v>
      </c>
      <c r="O86" s="41"/>
      <c r="P86" s="40">
        <v>43.0</v>
      </c>
      <c r="Q86" s="18">
        <f t="shared" si="4"/>
        <v>28</v>
      </c>
      <c r="R86" s="23">
        <f t="shared" si="5"/>
        <v>0.6511627907</v>
      </c>
      <c r="S86" s="24" t="str">
        <f t="shared" si="6"/>
        <v>Engine with +28, +65.1% (43 to 71)</v>
      </c>
      <c r="T86" s="18"/>
      <c r="U86" s="40">
        <v>0.0</v>
      </c>
      <c r="V86" s="22">
        <f t="shared" si="7"/>
        <v>0</v>
      </c>
      <c r="W86" s="23" t="str">
        <f t="shared" si="8"/>
        <v>#DIV/0!</v>
      </c>
      <c r="X86" s="26" t="str">
        <f t="shared" si="9"/>
        <v>#DIV/0!</v>
      </c>
    </row>
    <row r="87">
      <c r="A87" s="14" t="s">
        <v>444</v>
      </c>
      <c r="B87" s="13">
        <v>486.0</v>
      </c>
      <c r="C87" s="16">
        <v>6230.0</v>
      </c>
      <c r="D87" s="16">
        <v>47.0</v>
      </c>
      <c r="E87" s="39">
        <v>0.0</v>
      </c>
      <c r="F87" s="38">
        <v>22506.0</v>
      </c>
      <c r="G87" s="19"/>
      <c r="H87" s="19">
        <f>VLOOKUP(A87,'Kings Ratings'!$A$2:$B$1000,2,false)</f>
        <v>11</v>
      </c>
      <c r="I87" s="7"/>
      <c r="K87" s="40">
        <v>6226.0</v>
      </c>
      <c r="L87" s="22">
        <f t="shared" si="1"/>
        <v>4</v>
      </c>
      <c r="M87" s="23">
        <f t="shared" si="2"/>
        <v>0.0006424670736</v>
      </c>
      <c r="N87" s="24" t="str">
        <f t="shared" si="3"/>
        <v>Heart Necklace with +4, +0.1% (6226 to 6230)</v>
      </c>
      <c r="O87" s="41"/>
      <c r="P87" s="40">
        <v>47.0</v>
      </c>
      <c r="Q87" s="18">
        <f t="shared" si="4"/>
        <v>0</v>
      </c>
      <c r="R87" s="23">
        <f t="shared" si="5"/>
        <v>0</v>
      </c>
      <c r="S87" s="24" t="str">
        <f t="shared" si="6"/>
        <v>Heart Necklace with +0, +0% (47 to 47)</v>
      </c>
      <c r="T87" s="18"/>
      <c r="U87" s="40">
        <v>0.0</v>
      </c>
      <c r="V87" s="22">
        <f t="shared" si="7"/>
        <v>0</v>
      </c>
      <c r="W87" s="23" t="str">
        <f t="shared" si="8"/>
        <v>#DIV/0!</v>
      </c>
      <c r="X87" s="26" t="str">
        <f t="shared" si="9"/>
        <v>#DIV/0!</v>
      </c>
    </row>
    <row r="88">
      <c r="A88" s="14" t="s">
        <v>449</v>
      </c>
      <c r="B88" s="13">
        <v>664.0</v>
      </c>
      <c r="C88" s="16">
        <v>1412.0</v>
      </c>
      <c r="D88" s="16">
        <v>48.0</v>
      </c>
      <c r="E88" s="39">
        <v>0.0</v>
      </c>
      <c r="F88" s="38">
        <v>52126.0</v>
      </c>
      <c r="G88" s="19"/>
      <c r="H88" s="19">
        <f>VLOOKUP(A88,'Kings Ratings'!$A$2:$B$1000,2,false)</f>
        <v>11</v>
      </c>
      <c r="I88" s="7"/>
      <c r="K88" s="40">
        <v>1411.0</v>
      </c>
      <c r="L88" s="22">
        <f t="shared" si="1"/>
        <v>1</v>
      </c>
      <c r="M88" s="23">
        <f t="shared" si="2"/>
        <v>0.0007087172218</v>
      </c>
      <c r="N88" s="24" t="str">
        <f t="shared" si="3"/>
        <v>Glass Eyes with +1, +0.1% (1411 to 1412)</v>
      </c>
      <c r="O88" s="41"/>
      <c r="P88" s="40">
        <v>48.0</v>
      </c>
      <c r="Q88" s="18">
        <f t="shared" si="4"/>
        <v>0</v>
      </c>
      <c r="R88" s="23">
        <f t="shared" si="5"/>
        <v>0</v>
      </c>
      <c r="S88" s="24" t="str">
        <f t="shared" si="6"/>
        <v>Glass Eyes with +0, +0% (48 to 48)</v>
      </c>
      <c r="T88" s="18"/>
      <c r="U88" s="40">
        <v>0.0</v>
      </c>
      <c r="V88" s="22">
        <f t="shared" si="7"/>
        <v>0</v>
      </c>
      <c r="W88" s="23" t="str">
        <f t="shared" si="8"/>
        <v>#DIV/0!</v>
      </c>
      <c r="X88" s="26" t="str">
        <f t="shared" si="9"/>
        <v>#DIV/0!</v>
      </c>
    </row>
    <row r="89">
      <c r="A89" s="14" t="s">
        <v>333</v>
      </c>
      <c r="B89" s="13">
        <v>341.0</v>
      </c>
      <c r="C89" s="16">
        <v>5538.0</v>
      </c>
      <c r="D89" s="16">
        <v>84.0</v>
      </c>
      <c r="E89" s="39">
        <v>0.0</v>
      </c>
      <c r="F89" s="38">
        <v>31224.0</v>
      </c>
      <c r="G89" s="19"/>
      <c r="H89" s="19">
        <f>VLOOKUP(A89,'Kings Ratings'!$A$2:$B$1000,2,false)</f>
        <v>10</v>
      </c>
      <c r="I89" s="7"/>
      <c r="K89" s="40">
        <v>4960.0</v>
      </c>
      <c r="L89" s="22">
        <f t="shared" si="1"/>
        <v>578</v>
      </c>
      <c r="M89" s="23">
        <f t="shared" si="2"/>
        <v>0.1165322581</v>
      </c>
      <c r="N89" s="24" t="str">
        <f t="shared" si="3"/>
        <v>Flywheel with +578, +11.7% (4960 to 5538)</v>
      </c>
      <c r="O89" s="41"/>
      <c r="P89" s="40">
        <v>51.0</v>
      </c>
      <c r="Q89" s="18">
        <f t="shared" si="4"/>
        <v>33</v>
      </c>
      <c r="R89" s="23">
        <f t="shared" si="5"/>
        <v>0.6470588235</v>
      </c>
      <c r="S89" s="24" t="str">
        <f t="shared" si="6"/>
        <v>Flywheel with +33, +64.7% (51 to 84)</v>
      </c>
      <c r="T89" s="18"/>
      <c r="U89" s="40">
        <v>0.0</v>
      </c>
      <c r="V89" s="22">
        <f t="shared" si="7"/>
        <v>0</v>
      </c>
      <c r="W89" s="23" t="str">
        <f t="shared" si="8"/>
        <v>#DIV/0!</v>
      </c>
      <c r="X89" s="26" t="str">
        <f t="shared" si="9"/>
        <v>#DIV/0!</v>
      </c>
    </row>
    <row r="90">
      <c r="A90" s="14" t="s">
        <v>455</v>
      </c>
      <c r="B90" s="16">
        <v>1403.0</v>
      </c>
      <c r="C90" s="16">
        <v>587.0</v>
      </c>
      <c r="D90" s="16">
        <v>318.0</v>
      </c>
      <c r="E90" s="16">
        <v>3.0</v>
      </c>
      <c r="F90" s="34">
        <v>4647.0</v>
      </c>
      <c r="G90" s="19"/>
      <c r="H90" s="19">
        <f>VLOOKUP(A90,'Kings Ratings'!$A$2:$B$1000,2,false)</f>
        <v>8</v>
      </c>
      <c r="I90" s="19"/>
      <c r="K90" s="11">
        <v>273.0</v>
      </c>
      <c r="L90" s="22">
        <f t="shared" si="1"/>
        <v>314</v>
      </c>
      <c r="M90" s="23">
        <f t="shared" si="2"/>
        <v>1.15018315</v>
      </c>
      <c r="N90" s="24" t="str">
        <f t="shared" si="3"/>
        <v>Brown Cloak with +314, +115.% (273 to 587)</v>
      </c>
      <c r="O90" s="25"/>
      <c r="P90" s="11">
        <v>58.0</v>
      </c>
      <c r="Q90" s="18">
        <f t="shared" si="4"/>
        <v>260</v>
      </c>
      <c r="R90" s="23">
        <f t="shared" si="5"/>
        <v>4.482758621</v>
      </c>
      <c r="S90" s="24" t="str">
        <f t="shared" si="6"/>
        <v>Brown Cloak with +260, +448.3% (58 to 318)</v>
      </c>
      <c r="U90" s="11">
        <v>0.0</v>
      </c>
      <c r="V90" s="22">
        <f t="shared" si="7"/>
        <v>3</v>
      </c>
      <c r="W90" s="23" t="str">
        <f t="shared" si="8"/>
        <v>#DIV/0!</v>
      </c>
      <c r="X90" s="26" t="str">
        <f t="shared" si="9"/>
        <v>#DIV/0!</v>
      </c>
    </row>
    <row r="91">
      <c r="A91" s="14" t="s">
        <v>403</v>
      </c>
      <c r="B91" s="13">
        <v>463.0</v>
      </c>
      <c r="C91" s="16">
        <v>7410.0</v>
      </c>
      <c r="D91" s="16">
        <v>70.0</v>
      </c>
      <c r="E91" s="39">
        <v>1.0</v>
      </c>
      <c r="F91" s="38">
        <v>22352.0</v>
      </c>
      <c r="G91" s="19"/>
      <c r="H91" s="19">
        <f>VLOOKUP(A91,'Kings Ratings'!$A$2:$B$1000,2,false)</f>
        <v>10</v>
      </c>
      <c r="I91" s="7"/>
      <c r="K91" s="40">
        <v>6783.0</v>
      </c>
      <c r="L91" s="22">
        <f t="shared" si="1"/>
        <v>627</v>
      </c>
      <c r="M91" s="23">
        <f t="shared" si="2"/>
        <v>0.09243697479</v>
      </c>
      <c r="N91" s="24" t="str">
        <f t="shared" si="3"/>
        <v>Goldgill with +627, +9.2% (6783 to 7410)</v>
      </c>
      <c r="O91" s="41"/>
      <c r="P91" s="40">
        <v>62.0</v>
      </c>
      <c r="Q91" s="18">
        <f t="shared" si="4"/>
        <v>8</v>
      </c>
      <c r="R91" s="23">
        <f t="shared" si="5"/>
        <v>0.1290322581</v>
      </c>
      <c r="S91" s="24" t="str">
        <f t="shared" si="6"/>
        <v>Goldgill with +8, +12.9% (62 to 70)</v>
      </c>
      <c r="T91" s="18"/>
      <c r="U91" s="40">
        <v>0.0</v>
      </c>
      <c r="V91" s="22">
        <f t="shared" si="7"/>
        <v>1</v>
      </c>
      <c r="W91" s="23" t="str">
        <f t="shared" si="8"/>
        <v>#DIV/0!</v>
      </c>
      <c r="X91" s="26" t="str">
        <f t="shared" si="9"/>
        <v>#DIV/0!</v>
      </c>
    </row>
    <row r="92">
      <c r="A92" s="14" t="s">
        <v>461</v>
      </c>
      <c r="B92" s="13">
        <v>654.0</v>
      </c>
      <c r="C92" s="16">
        <v>1687.0</v>
      </c>
      <c r="D92" s="16">
        <v>78.0</v>
      </c>
      <c r="E92" s="39">
        <v>0.0</v>
      </c>
      <c r="F92" s="38">
        <v>6759.0</v>
      </c>
      <c r="G92" s="19"/>
      <c r="H92" s="19">
        <f>VLOOKUP(A92,'Kings Ratings'!$A$2:$B$1000,2,false)</f>
        <v>9</v>
      </c>
      <c r="I92" s="7"/>
      <c r="K92" s="40">
        <v>1504.0</v>
      </c>
      <c r="L92" s="22">
        <f t="shared" si="1"/>
        <v>183</v>
      </c>
      <c r="M92" s="23">
        <f t="shared" si="2"/>
        <v>0.1216755319</v>
      </c>
      <c r="N92" s="24" t="str">
        <f t="shared" si="3"/>
        <v>Neigh with +183, +12.2% (1504 to 1687)</v>
      </c>
      <c r="O92" s="41"/>
      <c r="P92" s="40">
        <v>62.0</v>
      </c>
      <c r="Q92" s="18">
        <f t="shared" si="4"/>
        <v>16</v>
      </c>
      <c r="R92" s="23">
        <f t="shared" si="5"/>
        <v>0.2580645161</v>
      </c>
      <c r="S92" s="24" t="str">
        <f t="shared" si="6"/>
        <v>Neigh with +16, +25.8% (62 to 78)</v>
      </c>
      <c r="T92" s="18"/>
      <c r="U92" s="40">
        <v>0.0</v>
      </c>
      <c r="V92" s="22">
        <f t="shared" si="7"/>
        <v>0</v>
      </c>
      <c r="W92" s="23" t="str">
        <f t="shared" si="8"/>
        <v>#DIV/0!</v>
      </c>
      <c r="X92" s="26" t="str">
        <f t="shared" si="9"/>
        <v>#DIV/0!</v>
      </c>
    </row>
    <row r="93">
      <c r="A93" s="14" t="s">
        <v>337</v>
      </c>
      <c r="B93" s="13">
        <v>717.0</v>
      </c>
      <c r="C93" s="16">
        <v>6223.0</v>
      </c>
      <c r="D93" s="16">
        <v>142.0</v>
      </c>
      <c r="E93" s="39">
        <v>1.0</v>
      </c>
      <c r="F93" s="38">
        <v>31596.0</v>
      </c>
      <c r="G93" s="19"/>
      <c r="H93" s="19">
        <f>VLOOKUP(A93,'Kings Ratings'!$A$2:$B$1000,2,false)</f>
        <v>10</v>
      </c>
      <c r="I93" s="7"/>
      <c r="K93" s="40">
        <v>5678.0</v>
      </c>
      <c r="L93" s="22">
        <f t="shared" si="1"/>
        <v>545</v>
      </c>
      <c r="M93" s="23">
        <f t="shared" si="2"/>
        <v>0.09598450159</v>
      </c>
      <c r="N93" s="24" t="str">
        <f t="shared" si="3"/>
        <v>Frost Shield with +545, +9.6% (5678 to 6223)</v>
      </c>
      <c r="O93" s="41"/>
      <c r="P93" s="40">
        <v>63.0</v>
      </c>
      <c r="Q93" s="18">
        <f t="shared" si="4"/>
        <v>79</v>
      </c>
      <c r="R93" s="23">
        <f t="shared" si="5"/>
        <v>1.253968254</v>
      </c>
      <c r="S93" s="24" t="str">
        <f t="shared" si="6"/>
        <v>Frost Shield with +79, +125.4% (63 to 142)</v>
      </c>
      <c r="T93" s="18"/>
      <c r="U93" s="40">
        <v>0.0</v>
      </c>
      <c r="V93" s="22">
        <f t="shared" si="7"/>
        <v>1</v>
      </c>
      <c r="W93" s="23" t="str">
        <f t="shared" si="8"/>
        <v>#DIV/0!</v>
      </c>
      <c r="X93" s="26" t="str">
        <f t="shared" si="9"/>
        <v>#DIV/0!</v>
      </c>
    </row>
    <row r="94">
      <c r="A94" s="14" t="s">
        <v>467</v>
      </c>
      <c r="B94" s="13">
        <v>1095.0</v>
      </c>
      <c r="C94" s="16">
        <v>2325.0</v>
      </c>
      <c r="D94" s="16">
        <v>206.0</v>
      </c>
      <c r="E94" s="39">
        <v>1.0</v>
      </c>
      <c r="F94" s="38">
        <v>13421.0</v>
      </c>
      <c r="G94" s="19"/>
      <c r="H94" s="19">
        <f>VLOOKUP(A94,'Kings Ratings'!$A$2:$B$1000,2,false)</f>
        <v>10</v>
      </c>
      <c r="I94" s="19"/>
      <c r="K94" s="40">
        <v>2024.0</v>
      </c>
      <c r="L94" s="22">
        <f t="shared" si="1"/>
        <v>301</v>
      </c>
      <c r="M94" s="23">
        <f t="shared" si="2"/>
        <v>0.148715415</v>
      </c>
      <c r="N94" s="24" t="str">
        <f t="shared" si="3"/>
        <v>Mayonnaise with +301, +14.9% (2024 to 2325)</v>
      </c>
      <c r="O94" s="41"/>
      <c r="P94" s="40">
        <v>65.0</v>
      </c>
      <c r="Q94" s="18">
        <f t="shared" si="4"/>
        <v>141</v>
      </c>
      <c r="R94" s="23">
        <f t="shared" si="5"/>
        <v>2.169230769</v>
      </c>
      <c r="S94" s="24" t="str">
        <f t="shared" si="6"/>
        <v>Mayonnaise with +141, +216.9% (65 to 206)</v>
      </c>
      <c r="T94" s="18"/>
      <c r="U94" s="40">
        <v>0.0</v>
      </c>
      <c r="V94" s="22">
        <f t="shared" si="7"/>
        <v>1</v>
      </c>
      <c r="W94" s="23" t="str">
        <f t="shared" si="8"/>
        <v>#DIV/0!</v>
      </c>
      <c r="X94" s="26" t="str">
        <f t="shared" si="9"/>
        <v>#DIV/0!</v>
      </c>
    </row>
    <row r="95">
      <c r="A95" s="14" t="s">
        <v>471</v>
      </c>
      <c r="B95" s="16">
        <v>1298.0</v>
      </c>
      <c r="C95" s="16">
        <v>2714.0</v>
      </c>
      <c r="D95" s="16">
        <v>139.0</v>
      </c>
      <c r="E95" s="16">
        <v>1.0</v>
      </c>
      <c r="F95" s="38">
        <v>14132.0</v>
      </c>
      <c r="G95" s="19"/>
      <c r="H95" s="19">
        <f>VLOOKUP(A95,'Kings Ratings'!$A$2:$B$1000,2,false)</f>
        <v>10</v>
      </c>
      <c r="I95" s="19"/>
      <c r="K95" s="11">
        <v>2237.0</v>
      </c>
      <c r="L95" s="22">
        <f t="shared" si="1"/>
        <v>477</v>
      </c>
      <c r="M95" s="23">
        <f t="shared" si="2"/>
        <v>0.2132320072</v>
      </c>
      <c r="N95" s="24" t="str">
        <f t="shared" si="3"/>
        <v>Unrefined Sugar with +477, +21.3% (2237 to 2714)</v>
      </c>
      <c r="O95" s="25"/>
      <c r="P95" s="11">
        <v>72.0</v>
      </c>
      <c r="Q95" s="18">
        <f t="shared" si="4"/>
        <v>67</v>
      </c>
      <c r="R95" s="23">
        <f t="shared" si="5"/>
        <v>0.9305555556</v>
      </c>
      <c r="S95" s="24" t="str">
        <f t="shared" si="6"/>
        <v>Unrefined Sugar with +67, +93.1% (72 to 139)</v>
      </c>
      <c r="U95" s="11">
        <v>0.0</v>
      </c>
      <c r="V95" s="22">
        <f t="shared" si="7"/>
        <v>1</v>
      </c>
      <c r="W95" s="23" t="str">
        <f t="shared" si="8"/>
        <v>#DIV/0!</v>
      </c>
      <c r="X95" s="26" t="str">
        <f t="shared" si="9"/>
        <v>#DIV/0!</v>
      </c>
    </row>
    <row r="96">
      <c r="A96" s="14" t="s">
        <v>275</v>
      </c>
      <c r="B96" s="13">
        <v>736.0</v>
      </c>
      <c r="C96" s="16">
        <v>5968.0</v>
      </c>
      <c r="D96" s="16">
        <v>136.0</v>
      </c>
      <c r="E96" s="39">
        <v>1.0</v>
      </c>
      <c r="F96" s="38">
        <v>19778.0</v>
      </c>
      <c r="G96" s="19"/>
      <c r="H96" s="19">
        <f>VLOOKUP(A96,'Kings Ratings'!$A$2:$B$1000,2,false)</f>
        <v>9</v>
      </c>
      <c r="I96" s="7"/>
      <c r="K96" s="40">
        <v>5416.0</v>
      </c>
      <c r="L96" s="22">
        <f t="shared" si="1"/>
        <v>552</v>
      </c>
      <c r="M96" s="23">
        <f t="shared" si="2"/>
        <v>0.1019202363</v>
      </c>
      <c r="N96" s="24" t="str">
        <f t="shared" si="3"/>
        <v>Fancy Chair with +552, +10.2% (5416 to 5968)</v>
      </c>
      <c r="O96" s="41"/>
      <c r="P96" s="40">
        <v>74.0</v>
      </c>
      <c r="Q96" s="18">
        <f t="shared" si="4"/>
        <v>62</v>
      </c>
      <c r="R96" s="23">
        <f t="shared" si="5"/>
        <v>0.8378378378</v>
      </c>
      <c r="S96" s="24" t="str">
        <f t="shared" si="6"/>
        <v>Fancy Chair with +62, +83.8% (74 to 136)</v>
      </c>
      <c r="T96" s="18"/>
      <c r="U96" s="40">
        <v>0.0</v>
      </c>
      <c r="V96" s="22">
        <f t="shared" si="7"/>
        <v>1</v>
      </c>
      <c r="W96" s="23" t="str">
        <f t="shared" si="8"/>
        <v>#DIV/0!</v>
      </c>
      <c r="X96" s="26" t="str">
        <f t="shared" si="9"/>
        <v>#DIV/0!</v>
      </c>
    </row>
    <row r="97">
      <c r="A97" s="14" t="s">
        <v>481</v>
      </c>
      <c r="B97" s="13">
        <v>687.0</v>
      </c>
      <c r="C97" s="16">
        <v>6084.0</v>
      </c>
      <c r="D97" s="16">
        <v>75.0</v>
      </c>
      <c r="E97" s="39">
        <v>0.0</v>
      </c>
      <c r="F97" s="38">
        <v>51922.0</v>
      </c>
      <c r="G97" s="19"/>
      <c r="H97" s="19">
        <f>VLOOKUP(A97,'Kings Ratings'!$A$2:$B$1000,2,false)</f>
        <v>11</v>
      </c>
      <c r="I97" s="7"/>
      <c r="K97" s="40">
        <v>6083.0</v>
      </c>
      <c r="L97" s="22">
        <f t="shared" si="1"/>
        <v>1</v>
      </c>
      <c r="M97" s="23">
        <f t="shared" si="2"/>
        <v>0.0001643925695</v>
      </c>
      <c r="N97" s="24" t="str">
        <f t="shared" si="3"/>
        <v>Holiday Wreath with +1, +0% (6083 to 6084)</v>
      </c>
      <c r="O97" s="41"/>
      <c r="P97" s="40">
        <v>75.0</v>
      </c>
      <c r="Q97" s="18">
        <f t="shared" si="4"/>
        <v>0</v>
      </c>
      <c r="R97" s="23">
        <f t="shared" si="5"/>
        <v>0</v>
      </c>
      <c r="S97" s="24" t="str">
        <f t="shared" si="6"/>
        <v>Holiday Wreath with +0, +0% (75 to 75)</v>
      </c>
      <c r="T97" s="18"/>
      <c r="U97" s="40">
        <v>0.0</v>
      </c>
      <c r="V97" s="22">
        <f t="shared" si="7"/>
        <v>0</v>
      </c>
      <c r="W97" s="23" t="str">
        <f t="shared" si="8"/>
        <v>#DIV/0!</v>
      </c>
      <c r="X97" s="26" t="str">
        <f t="shared" si="9"/>
        <v>#DIV/0!</v>
      </c>
    </row>
    <row r="98">
      <c r="A98" s="14" t="s">
        <v>482</v>
      </c>
      <c r="B98" s="16">
        <v>1305.0</v>
      </c>
      <c r="C98" s="16">
        <v>3543.0</v>
      </c>
      <c r="D98" s="16">
        <v>84.0</v>
      </c>
      <c r="E98" s="16">
        <v>0.0</v>
      </c>
      <c r="F98" s="38">
        <v>29301.0</v>
      </c>
      <c r="G98" s="19"/>
      <c r="H98" s="19">
        <f>VLOOKUP(A98,'Kings Ratings'!$A$2:$B$1000,2,false)</f>
        <v>11</v>
      </c>
      <c r="I98" s="19"/>
      <c r="K98" s="11">
        <v>3541.0</v>
      </c>
      <c r="L98" s="22">
        <f t="shared" si="1"/>
        <v>2</v>
      </c>
      <c r="M98" s="23">
        <f t="shared" si="2"/>
        <v>0.0005648121999</v>
      </c>
      <c r="N98" s="24" t="str">
        <f t="shared" si="3"/>
        <v>King Apple with +2, +0.1% (3541 to 3543)</v>
      </c>
      <c r="O98" s="25"/>
      <c r="P98" s="11">
        <v>84.0</v>
      </c>
      <c r="Q98" s="18">
        <f t="shared" si="4"/>
        <v>0</v>
      </c>
      <c r="R98" s="23">
        <f t="shared" si="5"/>
        <v>0</v>
      </c>
      <c r="S98" s="24" t="str">
        <f t="shared" si="6"/>
        <v>King Apple with +0, +0% (84 to 84)</v>
      </c>
      <c r="U98" s="11">
        <v>0.0</v>
      </c>
      <c r="V98" s="22">
        <f t="shared" si="7"/>
        <v>0</v>
      </c>
      <c r="W98" s="23" t="str">
        <f t="shared" si="8"/>
        <v>#DIV/0!</v>
      </c>
      <c r="X98" s="26" t="str">
        <f t="shared" si="9"/>
        <v>#DIV/0!</v>
      </c>
    </row>
    <row r="99">
      <c r="A99" s="14" t="s">
        <v>490</v>
      </c>
      <c r="B99" s="13">
        <v>644.0</v>
      </c>
      <c r="C99" s="16">
        <v>2319.0</v>
      </c>
      <c r="D99" s="16">
        <v>94.0</v>
      </c>
      <c r="E99" s="39">
        <v>0.0</v>
      </c>
      <c r="F99" s="38">
        <v>10739.0</v>
      </c>
      <c r="G99" s="19"/>
      <c r="H99" s="19">
        <f>VLOOKUP(A99,'Kings Ratings'!$A$2:$B$1000,2,false)</f>
        <v>10</v>
      </c>
      <c r="I99" s="7"/>
      <c r="K99" s="40">
        <v>2189.0</v>
      </c>
      <c r="L99" s="22">
        <f t="shared" si="1"/>
        <v>130</v>
      </c>
      <c r="M99" s="23">
        <f t="shared" si="2"/>
        <v>0.05938784833</v>
      </c>
      <c r="N99" s="24" t="str">
        <f t="shared" si="3"/>
        <v>Quandary Chowder with +130, +5.9% (2189 to 2319)</v>
      </c>
      <c r="O99" s="41"/>
      <c r="P99" s="40">
        <v>85.0</v>
      </c>
      <c r="Q99" s="18">
        <f t="shared" si="4"/>
        <v>9</v>
      </c>
      <c r="R99" s="23">
        <f t="shared" si="5"/>
        <v>0.1058823529</v>
      </c>
      <c r="S99" s="24" t="str">
        <f t="shared" si="6"/>
        <v>Quandary Chowder with +9, +10.6% (85 to 94)</v>
      </c>
      <c r="T99" s="18"/>
      <c r="U99" s="40">
        <v>0.0</v>
      </c>
      <c r="V99" s="22">
        <f t="shared" si="7"/>
        <v>0</v>
      </c>
      <c r="W99" s="23" t="str">
        <f t="shared" si="8"/>
        <v>#DIV/0!</v>
      </c>
      <c r="X99" s="26" t="str">
        <f t="shared" si="9"/>
        <v>#DIV/0!</v>
      </c>
    </row>
    <row r="100">
      <c r="A100" s="14" t="s">
        <v>493</v>
      </c>
      <c r="B100" s="13">
        <v>1045.0</v>
      </c>
      <c r="C100" s="16">
        <v>3173.0</v>
      </c>
      <c r="D100" s="16">
        <v>96.0</v>
      </c>
      <c r="E100" s="39">
        <v>0.0</v>
      </c>
      <c r="F100" s="38">
        <v>38466.0</v>
      </c>
      <c r="G100" s="19"/>
      <c r="H100" s="19">
        <f>VLOOKUP(A100,'Kings Ratings'!$A$2:$B$1000,2,false)</f>
        <v>11</v>
      </c>
      <c r="I100" s="7"/>
      <c r="K100" s="40">
        <v>2953.0</v>
      </c>
      <c r="L100" s="22">
        <f t="shared" si="1"/>
        <v>220</v>
      </c>
      <c r="M100" s="23">
        <f t="shared" si="2"/>
        <v>0.07450050796</v>
      </c>
      <c r="N100" s="24" t="str">
        <f t="shared" si="3"/>
        <v>Piñata Whop Stick with +220, +7.5% (2953 to 3173)</v>
      </c>
      <c r="O100" s="41"/>
      <c r="P100" s="40">
        <v>88.0</v>
      </c>
      <c r="Q100" s="18">
        <f t="shared" si="4"/>
        <v>8</v>
      </c>
      <c r="R100" s="23">
        <f t="shared" si="5"/>
        <v>0.09090909091</v>
      </c>
      <c r="S100" s="24" t="str">
        <f t="shared" si="6"/>
        <v>Piñata Whop Stick with +8, +9.1% (88 to 96)</v>
      </c>
      <c r="T100" s="18"/>
      <c r="U100" s="40">
        <v>0.0</v>
      </c>
      <c r="V100" s="22">
        <f t="shared" si="7"/>
        <v>0</v>
      </c>
      <c r="W100" s="23" t="str">
        <f t="shared" si="8"/>
        <v>#DIV/0!</v>
      </c>
      <c r="X100" s="26" t="str">
        <f t="shared" si="9"/>
        <v>#DIV/0!</v>
      </c>
    </row>
    <row r="101">
      <c r="A101" s="14" t="s">
        <v>436</v>
      </c>
      <c r="B101" s="13">
        <v>506.0</v>
      </c>
      <c r="C101" s="16">
        <v>6110.0</v>
      </c>
      <c r="D101" s="16">
        <v>88.0</v>
      </c>
      <c r="E101" s="39">
        <v>0.0</v>
      </c>
      <c r="F101" s="38">
        <v>30678.0</v>
      </c>
      <c r="G101" s="19"/>
      <c r="H101" s="19">
        <f>VLOOKUP(A101,'Kings Ratings'!$A$2:$B$1000,2,false)</f>
        <v>11</v>
      </c>
      <c r="I101" s="7"/>
      <c r="K101" s="40">
        <v>6108.0</v>
      </c>
      <c r="L101" s="22">
        <f t="shared" si="1"/>
        <v>2</v>
      </c>
      <c r="M101" s="23">
        <f t="shared" si="2"/>
        <v>0.0003274394237</v>
      </c>
      <c r="N101" s="24" t="str">
        <f t="shared" si="3"/>
        <v>Green Top Hat with +2, +0% (6108 to 6110)</v>
      </c>
      <c r="O101" s="41"/>
      <c r="P101" s="40">
        <v>88.0</v>
      </c>
      <c r="Q101" s="18">
        <f t="shared" si="4"/>
        <v>0</v>
      </c>
      <c r="R101" s="23">
        <f t="shared" si="5"/>
        <v>0</v>
      </c>
      <c r="S101" s="24" t="str">
        <f t="shared" si="6"/>
        <v>Green Top Hat with +0, +0% (88 to 88)</v>
      </c>
      <c r="T101" s="18"/>
      <c r="U101" s="40">
        <v>0.0</v>
      </c>
      <c r="V101" s="22">
        <f t="shared" si="7"/>
        <v>0</v>
      </c>
      <c r="W101" s="23" t="str">
        <f t="shared" si="8"/>
        <v>#DIV/0!</v>
      </c>
      <c r="X101" s="26" t="str">
        <f t="shared" si="9"/>
        <v>#DIV/0!</v>
      </c>
    </row>
    <row r="102">
      <c r="A102" s="14" t="s">
        <v>499</v>
      </c>
      <c r="B102" s="13">
        <v>147.0</v>
      </c>
      <c r="C102" s="16">
        <v>13722.0</v>
      </c>
      <c r="D102" s="16">
        <v>123.0</v>
      </c>
      <c r="E102" s="39">
        <v>1.0</v>
      </c>
      <c r="F102" s="38">
        <v>42797.0</v>
      </c>
      <c r="G102" s="19"/>
      <c r="H102" s="19">
        <f>VLOOKUP(A102,'Kings Ratings'!$A$2:$B$1000,2,false)</f>
        <v>10</v>
      </c>
      <c r="I102" s="7"/>
      <c r="K102" s="40">
        <v>12840.0</v>
      </c>
      <c r="L102" s="22">
        <f t="shared" si="1"/>
        <v>882</v>
      </c>
      <c r="M102" s="23">
        <f t="shared" si="2"/>
        <v>0.06869158879</v>
      </c>
      <c r="N102" s="24" t="str">
        <f t="shared" si="3"/>
        <v>Runestone 01 with +882, +6.9% (12840 to 13722)</v>
      </c>
      <c r="O102" s="41"/>
      <c r="P102" s="40">
        <v>91.0</v>
      </c>
      <c r="Q102" s="18">
        <f t="shared" si="4"/>
        <v>32</v>
      </c>
      <c r="R102" s="23">
        <f t="shared" si="5"/>
        <v>0.3516483516</v>
      </c>
      <c r="S102" s="24" t="str">
        <f t="shared" si="6"/>
        <v>Runestone 01 with +32, +35.2% (91 to 123)</v>
      </c>
      <c r="T102" s="18"/>
      <c r="U102" s="40">
        <v>0.0</v>
      </c>
      <c r="V102" s="22">
        <f t="shared" si="7"/>
        <v>1</v>
      </c>
      <c r="W102" s="23" t="str">
        <f t="shared" si="8"/>
        <v>#DIV/0!</v>
      </c>
      <c r="X102" s="26" t="str">
        <f t="shared" si="9"/>
        <v>#DIV/0!</v>
      </c>
    </row>
    <row r="103">
      <c r="A103" s="14" t="s">
        <v>504</v>
      </c>
      <c r="B103" s="13">
        <v>268.0</v>
      </c>
      <c r="C103" s="16">
        <v>5848.0</v>
      </c>
      <c r="D103" s="16">
        <v>119.0</v>
      </c>
      <c r="E103" s="39">
        <v>0.0</v>
      </c>
      <c r="F103" s="38">
        <v>24508.0</v>
      </c>
      <c r="G103" s="19"/>
      <c r="H103" s="19">
        <f>VLOOKUP(A103,'Kings Ratings'!$A$2:$B$1000,2,false)</f>
        <v>10</v>
      </c>
      <c r="I103" s="7"/>
      <c r="K103" s="40">
        <v>5118.0</v>
      </c>
      <c r="L103" s="22">
        <f t="shared" si="1"/>
        <v>730</v>
      </c>
      <c r="M103" s="23">
        <f t="shared" si="2"/>
        <v>0.1426338413</v>
      </c>
      <c r="N103" s="24" t="str">
        <f t="shared" si="3"/>
        <v>Shinefish with +730, +14.3% (5118 to 5848)</v>
      </c>
      <c r="O103" s="41"/>
      <c r="P103" s="40">
        <v>93.0</v>
      </c>
      <c r="Q103" s="18">
        <f t="shared" si="4"/>
        <v>26</v>
      </c>
      <c r="R103" s="23">
        <f t="shared" si="5"/>
        <v>0.2795698925</v>
      </c>
      <c r="S103" s="24" t="str">
        <f t="shared" si="6"/>
        <v>Shinefish with +26, +28.% (93 to 119)</v>
      </c>
      <c r="T103" s="18"/>
      <c r="U103" s="40">
        <v>0.0</v>
      </c>
      <c r="V103" s="22">
        <f t="shared" si="7"/>
        <v>0</v>
      </c>
      <c r="W103" s="23" t="str">
        <f t="shared" si="8"/>
        <v>#DIV/0!</v>
      </c>
      <c r="X103" s="26" t="str">
        <f t="shared" si="9"/>
        <v>#DIV/0!</v>
      </c>
    </row>
    <row r="104">
      <c r="A104" s="14" t="s">
        <v>137</v>
      </c>
      <c r="B104" s="13">
        <v>661.0</v>
      </c>
      <c r="C104" s="16">
        <v>3412.0</v>
      </c>
      <c r="D104" s="16">
        <v>111.0</v>
      </c>
      <c r="E104" s="39">
        <v>0.0</v>
      </c>
      <c r="F104" s="38">
        <v>12126.0</v>
      </c>
      <c r="G104" s="19"/>
      <c r="H104" s="19">
        <f>VLOOKUP(A104,'Kings Ratings'!$A$2:$B$1000,2,false)</f>
        <v>7</v>
      </c>
      <c r="I104" s="7"/>
      <c r="K104" s="40">
        <v>3133.0</v>
      </c>
      <c r="L104" s="22">
        <f t="shared" si="1"/>
        <v>279</v>
      </c>
      <c r="M104" s="23">
        <f t="shared" si="2"/>
        <v>0.08905202681</v>
      </c>
      <c r="N104" s="24" t="str">
        <f t="shared" si="3"/>
        <v>Breakfast Boost with +279, +8.9% (3133 to 3412)</v>
      </c>
      <c r="O104" s="41"/>
      <c r="P104" s="40">
        <v>97.0</v>
      </c>
      <c r="Q104" s="18">
        <f t="shared" si="4"/>
        <v>14</v>
      </c>
      <c r="R104" s="23">
        <f t="shared" si="5"/>
        <v>0.1443298969</v>
      </c>
      <c r="S104" s="24" t="str">
        <f t="shared" si="6"/>
        <v>Breakfast Boost with +14, +14.4% (97 to 111)</v>
      </c>
      <c r="T104" s="18"/>
      <c r="U104" s="40">
        <v>0.0</v>
      </c>
      <c r="V104" s="22">
        <f t="shared" si="7"/>
        <v>0</v>
      </c>
      <c r="W104" s="23" t="str">
        <f t="shared" si="8"/>
        <v>#DIV/0!</v>
      </c>
      <c r="X104" s="26" t="str">
        <f t="shared" si="9"/>
        <v>#DIV/0!</v>
      </c>
    </row>
    <row r="105">
      <c r="A105" s="14" t="s">
        <v>512</v>
      </c>
      <c r="B105" s="16">
        <v>1411.0</v>
      </c>
      <c r="C105" s="16">
        <v>461.0</v>
      </c>
      <c r="D105" s="16">
        <v>318.0</v>
      </c>
      <c r="E105" s="16">
        <v>1.0</v>
      </c>
      <c r="F105" s="34">
        <v>2437.0</v>
      </c>
      <c r="G105" s="19"/>
      <c r="H105" s="19">
        <f>VLOOKUP(A105,'Kings Ratings'!$A$2:$B$1000,2,false)</f>
        <v>8</v>
      </c>
      <c r="I105" s="19"/>
      <c r="K105" s="11">
        <v>201.0</v>
      </c>
      <c r="L105" s="22">
        <f t="shared" si="1"/>
        <v>260</v>
      </c>
      <c r="M105" s="23">
        <f t="shared" si="2"/>
        <v>1.293532338</v>
      </c>
      <c r="N105" s="24" t="str">
        <f t="shared" si="3"/>
        <v>Red Shirt with +260, +129.4% (201 to 461)</v>
      </c>
      <c r="O105" s="25"/>
      <c r="P105" s="11">
        <v>102.0</v>
      </c>
      <c r="Q105" s="18">
        <f t="shared" si="4"/>
        <v>216</v>
      </c>
      <c r="R105" s="23">
        <f t="shared" si="5"/>
        <v>2.117647059</v>
      </c>
      <c r="S105" s="24" t="str">
        <f t="shared" si="6"/>
        <v>Red Shirt with +216, +211.8% (102 to 318)</v>
      </c>
      <c r="U105" s="11">
        <v>0.0</v>
      </c>
      <c r="V105" s="22">
        <f t="shared" si="7"/>
        <v>1</v>
      </c>
      <c r="W105" s="23" t="str">
        <f t="shared" si="8"/>
        <v>#DIV/0!</v>
      </c>
      <c r="X105" s="26" t="str">
        <f t="shared" si="9"/>
        <v>#DIV/0!</v>
      </c>
    </row>
    <row r="106">
      <c r="A106" s="14" t="s">
        <v>517</v>
      </c>
      <c r="B106" s="13">
        <v>224.0</v>
      </c>
      <c r="C106" s="16">
        <v>12671.0</v>
      </c>
      <c r="D106" s="16">
        <v>151.0</v>
      </c>
      <c r="E106" s="39">
        <v>0.0</v>
      </c>
      <c r="F106" s="38">
        <v>39167.0</v>
      </c>
      <c r="G106" s="19"/>
      <c r="H106" s="19">
        <f>VLOOKUP(A106,'Kings Ratings'!$A$2:$B$1000,2,false)</f>
        <v>10</v>
      </c>
      <c r="I106" s="7"/>
      <c r="K106" s="40">
        <v>11791.0</v>
      </c>
      <c r="L106" s="22">
        <f t="shared" si="1"/>
        <v>880</v>
      </c>
      <c r="M106" s="23">
        <f t="shared" si="2"/>
        <v>0.07463319481</v>
      </c>
      <c r="N106" s="24" t="str">
        <f t="shared" si="3"/>
        <v>Runestone 14 with +880, +7.5% (11791 to 12671)</v>
      </c>
      <c r="O106" s="41"/>
      <c r="P106" s="40">
        <v>102.0</v>
      </c>
      <c r="Q106" s="18">
        <f t="shared" si="4"/>
        <v>49</v>
      </c>
      <c r="R106" s="23">
        <f t="shared" si="5"/>
        <v>0.4803921569</v>
      </c>
      <c r="S106" s="24" t="str">
        <f t="shared" si="6"/>
        <v>Runestone 14 with +49, +48% (102 to 151)</v>
      </c>
      <c r="T106" s="18"/>
      <c r="U106" s="40">
        <v>0.0</v>
      </c>
      <c r="V106" s="22">
        <f t="shared" si="7"/>
        <v>0</v>
      </c>
      <c r="W106" s="23" t="str">
        <f t="shared" si="8"/>
        <v>#DIV/0!</v>
      </c>
      <c r="X106" s="26" t="str">
        <f t="shared" si="9"/>
        <v>#DIV/0!</v>
      </c>
    </row>
    <row r="107">
      <c r="A107" s="14" t="s">
        <v>522</v>
      </c>
      <c r="B107" s="13">
        <v>154.0</v>
      </c>
      <c r="C107" s="16">
        <v>13216.0</v>
      </c>
      <c r="D107" s="16">
        <v>157.0</v>
      </c>
      <c r="E107" s="39">
        <v>0.0</v>
      </c>
      <c r="F107" s="38">
        <v>40906.0</v>
      </c>
      <c r="G107" s="19"/>
      <c r="H107" s="19">
        <f>VLOOKUP(A107,'Kings Ratings'!$A$2:$B$1000,2,false)</f>
        <v>10</v>
      </c>
      <c r="I107" s="7"/>
      <c r="K107" s="40">
        <v>12329.0</v>
      </c>
      <c r="L107" s="22">
        <f t="shared" si="1"/>
        <v>887</v>
      </c>
      <c r="M107" s="23">
        <f t="shared" si="2"/>
        <v>0.07194419661</v>
      </c>
      <c r="N107" s="24" t="str">
        <f t="shared" si="3"/>
        <v>Runestone 08 with +887, +7.2% (12329 to 13216)</v>
      </c>
      <c r="O107" s="41"/>
      <c r="P107" s="40">
        <v>103.0</v>
      </c>
      <c r="Q107" s="18">
        <f t="shared" si="4"/>
        <v>54</v>
      </c>
      <c r="R107" s="23">
        <f t="shared" si="5"/>
        <v>0.5242718447</v>
      </c>
      <c r="S107" s="24" t="str">
        <f t="shared" si="6"/>
        <v>Runestone 08 with +54, +52.4% (103 to 157)</v>
      </c>
      <c r="T107" s="18"/>
      <c r="U107" s="40">
        <v>0.0</v>
      </c>
      <c r="V107" s="22">
        <f t="shared" si="7"/>
        <v>0</v>
      </c>
      <c r="W107" s="23" t="str">
        <f t="shared" si="8"/>
        <v>#DIV/0!</v>
      </c>
      <c r="X107" s="26" t="str">
        <f t="shared" si="9"/>
        <v>#DIV/0!</v>
      </c>
    </row>
    <row r="108">
      <c r="A108" s="14" t="s">
        <v>529</v>
      </c>
      <c r="B108" s="13">
        <v>956.0</v>
      </c>
      <c r="C108" s="16">
        <v>2352.0</v>
      </c>
      <c r="D108" s="16">
        <v>103.0</v>
      </c>
      <c r="E108" s="39">
        <v>0.0</v>
      </c>
      <c r="F108" s="38">
        <v>10598.0</v>
      </c>
      <c r="G108" s="19"/>
      <c r="H108" s="19">
        <f>VLOOKUP(A108,'Kings Ratings'!$A$2:$B$1000,2,false)</f>
        <v>11</v>
      </c>
      <c r="I108" s="7"/>
      <c r="K108" s="40">
        <v>2351.0</v>
      </c>
      <c r="L108" s="22">
        <f t="shared" si="1"/>
        <v>1</v>
      </c>
      <c r="M108" s="23">
        <f t="shared" si="2"/>
        <v>0.0004253509145</v>
      </c>
      <c r="N108" s="24" t="str">
        <f t="shared" si="3"/>
        <v>Frozen Skull with +1, +0% (2351 to 2352)</v>
      </c>
      <c r="O108" s="41"/>
      <c r="P108" s="40">
        <v>103.0</v>
      </c>
      <c r="Q108" s="18">
        <f t="shared" si="4"/>
        <v>0</v>
      </c>
      <c r="R108" s="23">
        <f t="shared" si="5"/>
        <v>0</v>
      </c>
      <c r="S108" s="24" t="str">
        <f t="shared" si="6"/>
        <v>Frozen Skull with +0, +0% (103 to 103)</v>
      </c>
      <c r="T108" s="18"/>
      <c r="U108" s="40">
        <v>0.0</v>
      </c>
      <c r="V108" s="22">
        <f t="shared" si="7"/>
        <v>0</v>
      </c>
      <c r="W108" s="23" t="str">
        <f t="shared" si="8"/>
        <v>#DIV/0!</v>
      </c>
      <c r="X108" s="26" t="str">
        <f t="shared" si="9"/>
        <v>#DIV/0!</v>
      </c>
    </row>
    <row r="109">
      <c r="A109" s="14" t="s">
        <v>533</v>
      </c>
      <c r="B109" s="16">
        <v>1260.0</v>
      </c>
      <c r="C109" s="16">
        <v>1609.0</v>
      </c>
      <c r="D109" s="16">
        <v>258.0</v>
      </c>
      <c r="E109" s="16">
        <v>0.0</v>
      </c>
      <c r="F109" s="38">
        <v>11735.0</v>
      </c>
      <c r="G109" s="19"/>
      <c r="H109" s="19">
        <f>VLOOKUP(A109,'Kings Ratings'!$A$2:$B$1000,2,false)</f>
        <v>10</v>
      </c>
      <c r="I109" s="19"/>
      <c r="K109" s="11">
        <v>1318.0</v>
      </c>
      <c r="L109" s="22">
        <f t="shared" si="1"/>
        <v>291</v>
      </c>
      <c r="M109" s="23">
        <f t="shared" si="2"/>
        <v>0.2207890744</v>
      </c>
      <c r="N109" s="24" t="str">
        <f t="shared" si="3"/>
        <v>Magus Hat with +291, +22.1% (1318 to 1609)</v>
      </c>
      <c r="O109" s="25"/>
      <c r="P109" s="11">
        <v>108.0</v>
      </c>
      <c r="Q109" s="18">
        <f t="shared" si="4"/>
        <v>150</v>
      </c>
      <c r="R109" s="23">
        <f t="shared" si="5"/>
        <v>1.388888889</v>
      </c>
      <c r="S109" s="24" t="str">
        <f t="shared" si="6"/>
        <v>Magus Hat with +150, +138.9% (108 to 258)</v>
      </c>
      <c r="U109" s="11">
        <v>0.0</v>
      </c>
      <c r="V109" s="22">
        <f t="shared" si="7"/>
        <v>0</v>
      </c>
      <c r="W109" s="23" t="str">
        <f t="shared" si="8"/>
        <v>#DIV/0!</v>
      </c>
      <c r="X109" s="26" t="str">
        <f t="shared" si="9"/>
        <v>#DIV/0!</v>
      </c>
    </row>
    <row r="110">
      <c r="A110" s="14" t="s">
        <v>538</v>
      </c>
      <c r="B110" s="16">
        <v>1417.0</v>
      </c>
      <c r="C110" s="16">
        <v>557.0</v>
      </c>
      <c r="D110" s="16">
        <v>348.0</v>
      </c>
      <c r="E110" s="16">
        <v>0.0</v>
      </c>
      <c r="F110" s="34">
        <v>159.0</v>
      </c>
      <c r="G110" s="19"/>
      <c r="H110" s="19">
        <f>VLOOKUP(A110,'Kings Ratings'!$A$2:$B$1000,2,false)</f>
        <v>8</v>
      </c>
      <c r="I110" s="19"/>
      <c r="K110" s="11">
        <v>281.0</v>
      </c>
      <c r="L110" s="22">
        <f t="shared" si="1"/>
        <v>276</v>
      </c>
      <c r="M110" s="23">
        <f t="shared" si="2"/>
        <v>0.9822064057</v>
      </c>
      <c r="N110" s="24" t="str">
        <f t="shared" si="3"/>
        <v>Black Shirt with +276, +98.2% (281 to 557)</v>
      </c>
      <c r="O110" s="25"/>
      <c r="P110" s="11">
        <v>112.0</v>
      </c>
      <c r="Q110" s="18">
        <f t="shared" si="4"/>
        <v>236</v>
      </c>
      <c r="R110" s="23">
        <f t="shared" si="5"/>
        <v>2.107142857</v>
      </c>
      <c r="S110" s="24" t="str">
        <f t="shared" si="6"/>
        <v>Black Shirt with +236, +210.7% (112 to 348)</v>
      </c>
      <c r="U110" s="11">
        <v>0.0</v>
      </c>
      <c r="V110" s="22">
        <f t="shared" si="7"/>
        <v>0</v>
      </c>
      <c r="W110" s="23" t="str">
        <f t="shared" si="8"/>
        <v>#DIV/0!</v>
      </c>
      <c r="X110" s="26" t="str">
        <f t="shared" si="9"/>
        <v>#DIV/0!</v>
      </c>
    </row>
    <row r="111">
      <c r="A111" s="14" t="s">
        <v>544</v>
      </c>
      <c r="B111" s="13">
        <v>223.0</v>
      </c>
      <c r="C111" s="16">
        <v>12713.0</v>
      </c>
      <c r="D111" s="16">
        <v>212.0</v>
      </c>
      <c r="E111" s="39">
        <v>0.0</v>
      </c>
      <c r="F111" s="38">
        <v>34165.0</v>
      </c>
      <c r="G111" s="19"/>
      <c r="H111" s="19">
        <f>VLOOKUP(A111,'Kings Ratings'!$A$2:$B$1000,2,false)</f>
        <v>10</v>
      </c>
      <c r="I111" s="7"/>
      <c r="K111" s="40">
        <v>11870.0</v>
      </c>
      <c r="L111" s="22">
        <f t="shared" si="1"/>
        <v>843</v>
      </c>
      <c r="M111" s="23">
        <f t="shared" si="2"/>
        <v>0.07101937658</v>
      </c>
      <c r="N111" s="24" t="str">
        <f t="shared" si="3"/>
        <v>Runestone 13 with +843, +7.1% (11870 to 12713)</v>
      </c>
      <c r="O111" s="41"/>
      <c r="P111" s="40">
        <v>118.0</v>
      </c>
      <c r="Q111" s="18">
        <f t="shared" si="4"/>
        <v>94</v>
      </c>
      <c r="R111" s="23">
        <f t="shared" si="5"/>
        <v>0.7966101695</v>
      </c>
      <c r="S111" s="24" t="str">
        <f t="shared" si="6"/>
        <v>Runestone 13 with +94, +79.7% (118 to 212)</v>
      </c>
      <c r="T111" s="18"/>
      <c r="U111" s="40">
        <v>0.0</v>
      </c>
      <c r="V111" s="22">
        <f t="shared" si="7"/>
        <v>0</v>
      </c>
      <c r="W111" s="23" t="str">
        <f t="shared" si="8"/>
        <v>#DIV/0!</v>
      </c>
      <c r="X111" s="26" t="str">
        <f t="shared" si="9"/>
        <v>#DIV/0!</v>
      </c>
    </row>
    <row r="112">
      <c r="A112" s="14" t="s">
        <v>548</v>
      </c>
      <c r="B112" s="16">
        <v>1397.0</v>
      </c>
      <c r="C112" s="16">
        <v>655.0</v>
      </c>
      <c r="D112" s="16">
        <v>361.0</v>
      </c>
      <c r="E112" s="16">
        <v>0.0</v>
      </c>
      <c r="F112" s="34">
        <v>1062.0</v>
      </c>
      <c r="G112" s="19"/>
      <c r="H112" s="19">
        <f>VLOOKUP(A112,'Kings Ratings'!$A$2:$B$1000,2,false)</f>
        <v>10</v>
      </c>
      <c r="I112" s="19"/>
      <c r="K112" s="11">
        <v>413.0</v>
      </c>
      <c r="L112" s="22">
        <f t="shared" si="1"/>
        <v>242</v>
      </c>
      <c r="M112" s="23">
        <f t="shared" si="2"/>
        <v>0.5859564165</v>
      </c>
      <c r="N112" s="24" t="str">
        <f t="shared" si="3"/>
        <v>Yellow Butterfly with +242, +58.6% (413 to 655)</v>
      </c>
      <c r="O112" s="25"/>
      <c r="P112" s="11">
        <v>144.0</v>
      </c>
      <c r="Q112" s="18">
        <f t="shared" si="4"/>
        <v>217</v>
      </c>
      <c r="R112" s="23">
        <f t="shared" si="5"/>
        <v>1.506944444</v>
      </c>
      <c r="S112" s="24" t="str">
        <f t="shared" si="6"/>
        <v>Yellow Butterfly with +217, +150.7% (144 to 361)</v>
      </c>
      <c r="U112" s="11">
        <v>0.0</v>
      </c>
      <c r="V112" s="22">
        <f t="shared" si="7"/>
        <v>0</v>
      </c>
      <c r="W112" s="23" t="str">
        <f t="shared" si="8"/>
        <v>#DIV/0!</v>
      </c>
      <c r="X112" s="26" t="str">
        <f t="shared" si="9"/>
        <v>#DIV/0!</v>
      </c>
    </row>
    <row r="113">
      <c r="A113" s="14" t="s">
        <v>551</v>
      </c>
      <c r="B113" s="16">
        <v>1327.0</v>
      </c>
      <c r="C113" s="16">
        <v>1887.0</v>
      </c>
      <c r="D113" s="16">
        <v>322.0</v>
      </c>
      <c r="E113" s="16">
        <v>0.0</v>
      </c>
      <c r="F113" s="38">
        <v>18398.0</v>
      </c>
      <c r="G113" s="19"/>
      <c r="H113" s="19">
        <f>VLOOKUP(A113,'Kings Ratings'!$A$2:$B$1000,2,false)</f>
        <v>10</v>
      </c>
      <c r="I113" s="19"/>
      <c r="K113" s="11">
        <v>1389.0</v>
      </c>
      <c r="L113" s="22">
        <f t="shared" si="1"/>
        <v>498</v>
      </c>
      <c r="M113" s="23">
        <f t="shared" si="2"/>
        <v>0.3585313175</v>
      </c>
      <c r="N113" s="24" t="str">
        <f t="shared" si="3"/>
        <v>Seashell Necklace with +498, +35.9% (1389 to 1887)</v>
      </c>
      <c r="O113" s="25"/>
      <c r="P113" s="11">
        <v>172.0</v>
      </c>
      <c r="Q113" s="18">
        <f t="shared" si="4"/>
        <v>150</v>
      </c>
      <c r="R113" s="23">
        <f t="shared" si="5"/>
        <v>0.8720930233</v>
      </c>
      <c r="S113" s="24" t="str">
        <f t="shared" si="6"/>
        <v>Seashell Necklace with +150, +87.2% (172 to 322)</v>
      </c>
      <c r="U113" s="11">
        <v>0.0</v>
      </c>
      <c r="V113" s="22">
        <f t="shared" si="7"/>
        <v>0</v>
      </c>
      <c r="W113" s="23" t="str">
        <f t="shared" si="8"/>
        <v>#DIV/0!</v>
      </c>
      <c r="X113" s="26" t="str">
        <f t="shared" si="9"/>
        <v>#DIV/0!</v>
      </c>
    </row>
    <row r="114">
      <c r="A114" s="14" t="s">
        <v>553</v>
      </c>
      <c r="B114" s="13">
        <v>152.0</v>
      </c>
      <c r="C114" s="16">
        <v>14980.0</v>
      </c>
      <c r="D114" s="16">
        <v>228.0</v>
      </c>
      <c r="E114" s="39">
        <v>0.0</v>
      </c>
      <c r="F114" s="38">
        <v>38819.0</v>
      </c>
      <c r="G114" s="19"/>
      <c r="H114" s="19">
        <f>VLOOKUP(A114,'Kings Ratings'!$A$2:$B$1000,2,false)</f>
        <v>10</v>
      </c>
      <c r="I114" s="7"/>
      <c r="K114" s="40">
        <v>13983.0</v>
      </c>
      <c r="L114" s="22">
        <f t="shared" si="1"/>
        <v>997</v>
      </c>
      <c r="M114" s="23">
        <f t="shared" si="2"/>
        <v>0.07130086534</v>
      </c>
      <c r="N114" s="24" t="str">
        <f t="shared" si="3"/>
        <v>Runestone 06 with +997, +7.1% (13983 to 14980)</v>
      </c>
      <c r="O114" s="41"/>
      <c r="P114" s="40">
        <v>178.0</v>
      </c>
      <c r="Q114" s="18">
        <f t="shared" si="4"/>
        <v>50</v>
      </c>
      <c r="R114" s="23">
        <f t="shared" si="5"/>
        <v>0.2808988764</v>
      </c>
      <c r="S114" s="24" t="str">
        <f t="shared" si="6"/>
        <v>Runestone 06 with +50, +28.1% (178 to 228)</v>
      </c>
      <c r="T114" s="18"/>
      <c r="U114" s="40">
        <v>0.0</v>
      </c>
      <c r="V114" s="22">
        <f t="shared" si="7"/>
        <v>0</v>
      </c>
      <c r="W114" s="23" t="str">
        <f t="shared" si="8"/>
        <v>#DIV/0!</v>
      </c>
      <c r="X114" s="26" t="str">
        <f t="shared" si="9"/>
        <v>#DIV/0!</v>
      </c>
    </row>
    <row r="115">
      <c r="A115" s="14" t="s">
        <v>556</v>
      </c>
      <c r="B115" s="13">
        <v>957.0</v>
      </c>
      <c r="C115" s="16">
        <v>3250.0</v>
      </c>
      <c r="D115" s="16">
        <v>184.0</v>
      </c>
      <c r="E115" s="39">
        <v>0.0</v>
      </c>
      <c r="F115" s="38">
        <v>13132.0</v>
      </c>
      <c r="G115" s="19"/>
      <c r="H115" s="19">
        <f>VLOOKUP(A115,'Kings Ratings'!$A$2:$B$1000,2,false)</f>
        <v>11</v>
      </c>
      <c r="I115" s="7"/>
      <c r="K115" s="40">
        <v>3248.0</v>
      </c>
      <c r="L115" s="22">
        <f t="shared" si="1"/>
        <v>2</v>
      </c>
      <c r="M115" s="23">
        <f t="shared" si="2"/>
        <v>0.0006157635468</v>
      </c>
      <c r="N115" s="24" t="str">
        <f t="shared" si="3"/>
        <v>Frozen Feather with +2, +0.1% (3248 to 3250)</v>
      </c>
      <c r="O115" s="41"/>
      <c r="P115" s="40">
        <v>184.0</v>
      </c>
      <c r="Q115" s="18">
        <f t="shared" si="4"/>
        <v>0</v>
      </c>
      <c r="R115" s="23">
        <f t="shared" si="5"/>
        <v>0</v>
      </c>
      <c r="S115" s="24" t="str">
        <f t="shared" si="6"/>
        <v>Frozen Feather with +0, +0% (184 to 184)</v>
      </c>
      <c r="T115" s="18"/>
      <c r="U115" s="40">
        <v>0.0</v>
      </c>
      <c r="V115" s="22">
        <f t="shared" si="7"/>
        <v>0</v>
      </c>
      <c r="W115" s="23" t="str">
        <f t="shared" si="8"/>
        <v>#DIV/0!</v>
      </c>
      <c r="X115" s="26" t="str">
        <f t="shared" si="9"/>
        <v>#DIV/0!</v>
      </c>
    </row>
    <row r="116">
      <c r="A116" s="14" t="s">
        <v>560</v>
      </c>
      <c r="B116" s="13">
        <v>155.0</v>
      </c>
      <c r="C116" s="16">
        <v>13207.0</v>
      </c>
      <c r="D116" s="16">
        <v>334.0</v>
      </c>
      <c r="E116" s="39">
        <v>0.0</v>
      </c>
      <c r="F116" s="38">
        <v>44057.0</v>
      </c>
      <c r="G116" s="19"/>
      <c r="H116" s="19">
        <f>VLOOKUP(A116,'Kings Ratings'!$A$2:$B$1000,2,false)</f>
        <v>10</v>
      </c>
      <c r="I116" s="7"/>
      <c r="K116" s="40">
        <v>12325.0</v>
      </c>
      <c r="L116" s="22">
        <f t="shared" si="1"/>
        <v>882</v>
      </c>
      <c r="M116" s="23">
        <f t="shared" si="2"/>
        <v>0.07156186613</v>
      </c>
      <c r="N116" s="24" t="str">
        <f t="shared" si="3"/>
        <v>Runestone 09 with +882, +7.2% (12325 to 13207)</v>
      </c>
      <c r="O116" s="41"/>
      <c r="P116" s="40">
        <v>240.0</v>
      </c>
      <c r="Q116" s="18">
        <f t="shared" si="4"/>
        <v>94</v>
      </c>
      <c r="R116" s="23">
        <f t="shared" si="5"/>
        <v>0.3916666667</v>
      </c>
      <c r="S116" s="24" t="str">
        <f t="shared" si="6"/>
        <v>Runestone 09 with +94, +39.2% (240 to 334)</v>
      </c>
      <c r="T116" s="18"/>
      <c r="U116" s="40">
        <v>0.0</v>
      </c>
      <c r="V116" s="22">
        <f t="shared" si="7"/>
        <v>0</v>
      </c>
      <c r="W116" s="23" t="str">
        <f t="shared" si="8"/>
        <v>#DIV/0!</v>
      </c>
      <c r="X116" s="26" t="str">
        <f t="shared" si="9"/>
        <v>#DIV/0!</v>
      </c>
    </row>
    <row r="117">
      <c r="A117" s="14" t="s">
        <v>566</v>
      </c>
      <c r="B117" s="16">
        <v>1413.0</v>
      </c>
      <c r="C117" s="16">
        <v>791.0</v>
      </c>
      <c r="D117" s="16">
        <v>470.0</v>
      </c>
      <c r="E117" s="16">
        <v>2.0</v>
      </c>
      <c r="F117" s="34">
        <v>2095.0</v>
      </c>
      <c r="G117" s="19"/>
      <c r="H117" s="19">
        <f>VLOOKUP(A117,'Kings Ratings'!$A$2:$B$1000,2,false)</f>
        <v>8</v>
      </c>
      <c r="I117" s="19"/>
      <c r="K117" s="11">
        <v>454.0</v>
      </c>
      <c r="L117" s="22">
        <f t="shared" si="1"/>
        <v>337</v>
      </c>
      <c r="M117" s="23">
        <f t="shared" si="2"/>
        <v>0.7422907489</v>
      </c>
      <c r="N117" s="24" t="str">
        <f t="shared" si="3"/>
        <v>Orange Shirt with +337, +74.2% (454 to 791)</v>
      </c>
      <c r="O117" s="25"/>
      <c r="P117" s="11">
        <v>259.0</v>
      </c>
      <c r="Q117" s="18">
        <f t="shared" si="4"/>
        <v>211</v>
      </c>
      <c r="R117" s="23">
        <f t="shared" si="5"/>
        <v>0.8146718147</v>
      </c>
      <c r="S117" s="24" t="str">
        <f t="shared" si="6"/>
        <v>Orange Shirt with +211, +81.5% (259 to 470)</v>
      </c>
      <c r="U117" s="11">
        <v>0.0</v>
      </c>
      <c r="V117" s="22">
        <f t="shared" si="7"/>
        <v>2</v>
      </c>
      <c r="W117" s="23" t="str">
        <f t="shared" si="8"/>
        <v>#DIV/0!</v>
      </c>
      <c r="X117" s="26" t="str">
        <f t="shared" si="9"/>
        <v>#DIV/0!</v>
      </c>
    </row>
    <row r="118">
      <c r="A118" s="14" t="s">
        <v>570</v>
      </c>
      <c r="B118" s="13">
        <v>227.0</v>
      </c>
      <c r="C118" s="16">
        <v>13230.0</v>
      </c>
      <c r="D118" s="16">
        <v>396.0</v>
      </c>
      <c r="E118" s="39">
        <v>0.0</v>
      </c>
      <c r="F118" s="38">
        <v>48760.0</v>
      </c>
      <c r="G118" s="19"/>
      <c r="H118" s="19">
        <f>VLOOKUP(A118,'Kings Ratings'!$A$2:$B$1000,2,false)</f>
        <v>10</v>
      </c>
      <c r="I118" s="7"/>
      <c r="K118" s="40">
        <v>12344.0</v>
      </c>
      <c r="L118" s="22">
        <f t="shared" si="1"/>
        <v>886</v>
      </c>
      <c r="M118" s="23">
        <f t="shared" si="2"/>
        <v>0.0717757615</v>
      </c>
      <c r="N118" s="24" t="str">
        <f t="shared" si="3"/>
        <v>Runestone 17 with +886, +7.2% (12344 to 13230)</v>
      </c>
      <c r="O118" s="41"/>
      <c r="P118" s="40">
        <v>267.0</v>
      </c>
      <c r="Q118" s="18">
        <f t="shared" si="4"/>
        <v>129</v>
      </c>
      <c r="R118" s="23">
        <f t="shared" si="5"/>
        <v>0.4831460674</v>
      </c>
      <c r="S118" s="24" t="str">
        <f t="shared" si="6"/>
        <v>Runestone 17 with +129, +48.3% (267 to 396)</v>
      </c>
      <c r="T118" s="18"/>
      <c r="U118" s="40">
        <v>0.0</v>
      </c>
      <c r="V118" s="22">
        <f t="shared" si="7"/>
        <v>0</v>
      </c>
      <c r="W118" s="23" t="str">
        <f t="shared" si="8"/>
        <v>#DIV/0!</v>
      </c>
      <c r="X118" s="26" t="str">
        <f t="shared" si="9"/>
        <v>#DIV/0!</v>
      </c>
    </row>
    <row r="119">
      <c r="A119" s="14" t="s">
        <v>347</v>
      </c>
      <c r="B119" s="13">
        <v>954.0</v>
      </c>
      <c r="C119" s="16">
        <v>3864.0</v>
      </c>
      <c r="D119" s="16">
        <v>275.0</v>
      </c>
      <c r="E119" s="39">
        <v>0.0</v>
      </c>
      <c r="F119" s="38">
        <v>16498.0</v>
      </c>
      <c r="G119" s="19"/>
      <c r="H119" s="19">
        <f>VLOOKUP(A119,'Kings Ratings'!$A$2:$B$1000,2,false)</f>
        <v>11</v>
      </c>
      <c r="I119" s="7"/>
      <c r="K119" s="40">
        <v>3864.0</v>
      </c>
      <c r="L119" s="22">
        <f t="shared" si="1"/>
        <v>0</v>
      </c>
      <c r="M119" s="23">
        <f t="shared" si="2"/>
        <v>0</v>
      </c>
      <c r="N119" s="24" t="str">
        <f t="shared" si="3"/>
        <v>Frozen Starfish with +0, +0% (3864 to 3864)</v>
      </c>
      <c r="O119" s="41"/>
      <c r="P119" s="40">
        <v>275.0</v>
      </c>
      <c r="Q119" s="18">
        <f t="shared" si="4"/>
        <v>0</v>
      </c>
      <c r="R119" s="23">
        <f t="shared" si="5"/>
        <v>0</v>
      </c>
      <c r="S119" s="24" t="str">
        <f t="shared" si="6"/>
        <v>Frozen Starfish with +0, +0% (275 to 275)</v>
      </c>
      <c r="T119" s="18"/>
      <c r="U119" s="40">
        <v>0.0</v>
      </c>
      <c r="V119" s="22">
        <f t="shared" si="7"/>
        <v>0</v>
      </c>
      <c r="W119" s="23" t="str">
        <f t="shared" si="8"/>
        <v>#DIV/0!</v>
      </c>
      <c r="X119" s="26" t="str">
        <f t="shared" si="9"/>
        <v>#DIV/0!</v>
      </c>
    </row>
    <row r="120">
      <c r="A120" s="14" t="s">
        <v>577</v>
      </c>
      <c r="B120" s="16">
        <v>1437.0</v>
      </c>
      <c r="C120" s="16">
        <v>1068.0</v>
      </c>
      <c r="D120" s="16">
        <v>483.0</v>
      </c>
      <c r="E120" s="16">
        <v>0.0</v>
      </c>
      <c r="F120" s="34">
        <v>2548.0</v>
      </c>
      <c r="G120" s="19"/>
      <c r="H120" s="19">
        <f>VLOOKUP(A120,'Kings Ratings'!$A$2:$B$1000,2,false)</f>
        <v>10</v>
      </c>
      <c r="I120" s="19"/>
      <c r="K120" s="11">
        <v>677.0</v>
      </c>
      <c r="L120" s="22">
        <f t="shared" si="1"/>
        <v>391</v>
      </c>
      <c r="M120" s="23">
        <f t="shared" si="2"/>
        <v>0.5775480059</v>
      </c>
      <c r="N120" s="24" t="str">
        <f t="shared" si="3"/>
        <v>Veggie Juice with +391, +57.8% (677 to 1068)</v>
      </c>
      <c r="O120" s="25"/>
      <c r="P120" s="11">
        <v>300.0</v>
      </c>
      <c r="Q120" s="18">
        <f t="shared" si="4"/>
        <v>183</v>
      </c>
      <c r="R120" s="23">
        <f t="shared" si="5"/>
        <v>0.61</v>
      </c>
      <c r="S120" s="24" t="str">
        <f t="shared" si="6"/>
        <v>Veggie Juice with +183, +61% (300 to 483)</v>
      </c>
      <c r="U120" s="11">
        <v>0.0</v>
      </c>
      <c r="V120" s="22">
        <f t="shared" si="7"/>
        <v>0</v>
      </c>
      <c r="W120" s="23" t="str">
        <f t="shared" si="8"/>
        <v>#DIV/0!</v>
      </c>
      <c r="X120" s="26" t="str">
        <f t="shared" si="9"/>
        <v>#DIV/0!</v>
      </c>
    </row>
    <row r="121">
      <c r="A121" s="14" t="s">
        <v>581</v>
      </c>
      <c r="B121" s="13">
        <v>121.0</v>
      </c>
      <c r="C121" s="16">
        <v>11050.0</v>
      </c>
      <c r="D121" s="16">
        <v>573.0</v>
      </c>
      <c r="E121" s="39">
        <v>1.0</v>
      </c>
      <c r="F121" s="38">
        <v>52232.0</v>
      </c>
      <c r="G121" s="19"/>
      <c r="H121" s="19">
        <f>VLOOKUP(A121,'Kings Ratings'!$A$2:$B$1000,2,false)</f>
        <v>10</v>
      </c>
      <c r="I121" s="7"/>
      <c r="K121" s="40">
        <v>10140.0</v>
      </c>
      <c r="L121" s="22">
        <f t="shared" si="1"/>
        <v>910</v>
      </c>
      <c r="M121" s="23">
        <f t="shared" si="2"/>
        <v>0.08974358974</v>
      </c>
      <c r="N121" s="24" t="str">
        <f t="shared" si="3"/>
        <v>Wine with +910, +9% (10140 to 11050)</v>
      </c>
      <c r="O121" s="41"/>
      <c r="P121" s="40">
        <v>316.0</v>
      </c>
      <c r="Q121" s="18">
        <f t="shared" si="4"/>
        <v>257</v>
      </c>
      <c r="R121" s="23">
        <f t="shared" si="5"/>
        <v>0.8132911392</v>
      </c>
      <c r="S121" s="24" t="str">
        <f t="shared" si="6"/>
        <v>Wine with +257, +81.3% (316 to 573)</v>
      </c>
      <c r="T121" s="18"/>
      <c r="U121" s="40">
        <v>0.0</v>
      </c>
      <c r="V121" s="22">
        <f t="shared" si="7"/>
        <v>1</v>
      </c>
      <c r="W121" s="23" t="str">
        <f t="shared" si="8"/>
        <v>#DIV/0!</v>
      </c>
      <c r="X121" s="26" t="str">
        <f t="shared" si="9"/>
        <v>#DIV/0!</v>
      </c>
    </row>
    <row r="122">
      <c r="A122" s="14" t="s">
        <v>346</v>
      </c>
      <c r="B122" s="13">
        <v>961.0</v>
      </c>
      <c r="C122" s="16">
        <v>4947.0</v>
      </c>
      <c r="D122" s="16">
        <v>347.0</v>
      </c>
      <c r="E122" s="39">
        <v>0.0</v>
      </c>
      <c r="F122" s="38">
        <v>100655.0</v>
      </c>
      <c r="G122" s="19"/>
      <c r="H122" s="19">
        <f>VLOOKUP(A122,'Kings Ratings'!$A$2:$B$1000,2,false)</f>
        <v>11</v>
      </c>
      <c r="I122" s="7"/>
      <c r="K122" s="40">
        <v>4945.0</v>
      </c>
      <c r="L122" s="22">
        <f t="shared" si="1"/>
        <v>2</v>
      </c>
      <c r="M122" s="23">
        <f t="shared" si="2"/>
        <v>0.0004044489383</v>
      </c>
      <c r="N122" s="24" t="str">
        <f t="shared" si="3"/>
        <v>Frozen Book with +2, +0% (4945 to 4947)</v>
      </c>
      <c r="O122" s="41"/>
      <c r="P122" s="40">
        <v>347.0</v>
      </c>
      <c r="Q122" s="18">
        <f t="shared" si="4"/>
        <v>0</v>
      </c>
      <c r="R122" s="23">
        <f t="shared" si="5"/>
        <v>0</v>
      </c>
      <c r="S122" s="24" t="str">
        <f t="shared" si="6"/>
        <v>Frozen Book with +0, +0% (347 to 347)</v>
      </c>
      <c r="T122" s="18"/>
      <c r="U122" s="40">
        <v>0.0</v>
      </c>
      <c r="V122" s="22">
        <f t="shared" si="7"/>
        <v>0</v>
      </c>
      <c r="W122" s="23" t="str">
        <f t="shared" si="8"/>
        <v>#DIV/0!</v>
      </c>
      <c r="X122" s="26" t="str">
        <f t="shared" si="9"/>
        <v>#DIV/0!</v>
      </c>
    </row>
    <row r="123">
      <c r="A123" s="14" t="s">
        <v>587</v>
      </c>
      <c r="B123" s="13">
        <v>684.0</v>
      </c>
      <c r="C123" s="16">
        <v>6225.0</v>
      </c>
      <c r="D123" s="16">
        <v>527.0</v>
      </c>
      <c r="E123" s="39">
        <v>0.0</v>
      </c>
      <c r="F123" s="38">
        <v>107501.0</v>
      </c>
      <c r="G123" s="19"/>
      <c r="H123" s="19">
        <f>VLOOKUP(A123,'Kings Ratings'!$A$2:$B$1000,2,false)</f>
        <v>10</v>
      </c>
      <c r="I123" s="7"/>
      <c r="K123" s="40">
        <v>5578.0</v>
      </c>
      <c r="L123" s="22">
        <f t="shared" si="1"/>
        <v>647</v>
      </c>
      <c r="M123" s="23">
        <f t="shared" si="2"/>
        <v>0.1159913948</v>
      </c>
      <c r="N123" s="24" t="str">
        <f t="shared" si="3"/>
        <v>Power Monitor with +647, +11.6% (5578 to 6225)</v>
      </c>
      <c r="O123" s="41"/>
      <c r="P123" s="40">
        <v>365.0</v>
      </c>
      <c r="Q123" s="18">
        <f t="shared" si="4"/>
        <v>162</v>
      </c>
      <c r="R123" s="23">
        <f t="shared" si="5"/>
        <v>0.4438356164</v>
      </c>
      <c r="S123" s="24" t="str">
        <f t="shared" si="6"/>
        <v>Power Monitor with +162, +44.4% (365 to 527)</v>
      </c>
      <c r="T123" s="18"/>
      <c r="U123" s="40">
        <v>0.0</v>
      </c>
      <c r="V123" s="22">
        <f t="shared" si="7"/>
        <v>0</v>
      </c>
      <c r="W123" s="23" t="str">
        <f t="shared" si="8"/>
        <v>#DIV/0!</v>
      </c>
      <c r="X123" s="26" t="str">
        <f t="shared" si="9"/>
        <v>#DIV/0!</v>
      </c>
    </row>
    <row r="124">
      <c r="A124" s="14" t="s">
        <v>591</v>
      </c>
      <c r="B124" s="13">
        <v>473.0</v>
      </c>
      <c r="C124" s="16">
        <v>8626.0</v>
      </c>
      <c r="D124" s="16">
        <v>793.0</v>
      </c>
      <c r="E124" s="39">
        <v>0.0</v>
      </c>
      <c r="F124" s="38">
        <v>68999.0</v>
      </c>
      <c r="G124" s="19"/>
      <c r="H124" s="19">
        <f>VLOOKUP(A124,'Kings Ratings'!$A$2:$B$1000,2,false)</f>
        <v>10</v>
      </c>
      <c r="I124" s="7"/>
      <c r="K124" s="40">
        <v>7601.0</v>
      </c>
      <c r="L124" s="22">
        <f t="shared" si="1"/>
        <v>1025</v>
      </c>
      <c r="M124" s="23">
        <f t="shared" si="2"/>
        <v>0.1348506775</v>
      </c>
      <c r="N124" s="24" t="str">
        <f t="shared" si="3"/>
        <v>Spiked Shell with +1025, +13.5% (7601 to 8626)</v>
      </c>
      <c r="O124" s="41"/>
      <c r="P124" s="40">
        <v>454.0</v>
      </c>
      <c r="Q124" s="18">
        <f t="shared" si="4"/>
        <v>339</v>
      </c>
      <c r="R124" s="23">
        <f t="shared" si="5"/>
        <v>0.7466960352</v>
      </c>
      <c r="S124" s="24" t="str">
        <f t="shared" si="6"/>
        <v>Spiked Shell with +339, +74.7% (454 to 793)</v>
      </c>
      <c r="T124" s="18"/>
      <c r="U124" s="40">
        <v>0.0</v>
      </c>
      <c r="V124" s="22">
        <f t="shared" si="7"/>
        <v>0</v>
      </c>
      <c r="W124" s="23" t="str">
        <f t="shared" si="8"/>
        <v>#DIV/0!</v>
      </c>
      <c r="X124" s="26" t="str">
        <f t="shared" si="9"/>
        <v>#DIV/0!</v>
      </c>
    </row>
    <row r="125">
      <c r="A125" s="14" t="s">
        <v>595</v>
      </c>
      <c r="B125" s="13">
        <v>228.0</v>
      </c>
      <c r="C125" s="16">
        <v>14546.0</v>
      </c>
      <c r="D125" s="16">
        <v>818.0</v>
      </c>
      <c r="E125" s="39">
        <v>0.0</v>
      </c>
      <c r="F125" s="38">
        <v>96403.0</v>
      </c>
      <c r="G125" s="19"/>
      <c r="H125" s="19">
        <f>VLOOKUP(A125,'Kings Ratings'!$A$2:$B$1000,2,false)</f>
        <v>10</v>
      </c>
      <c r="I125" s="7"/>
      <c r="K125" s="40">
        <v>13541.0</v>
      </c>
      <c r="L125" s="22">
        <f t="shared" si="1"/>
        <v>1005</v>
      </c>
      <c r="M125" s="23">
        <f t="shared" si="2"/>
        <v>0.07421903848</v>
      </c>
      <c r="N125" s="24" t="str">
        <f t="shared" si="3"/>
        <v>Runestone 18 with +1005, +7.4% (13541 to 14546)</v>
      </c>
      <c r="O125" s="41"/>
      <c r="P125" s="40">
        <v>599.0</v>
      </c>
      <c r="Q125" s="18">
        <f t="shared" si="4"/>
        <v>219</v>
      </c>
      <c r="R125" s="23">
        <f t="shared" si="5"/>
        <v>0.3656093489</v>
      </c>
      <c r="S125" s="24" t="str">
        <f t="shared" si="6"/>
        <v>Runestone 18 with +219, +36.6% (599 to 818)</v>
      </c>
      <c r="T125" s="18"/>
      <c r="U125" s="40">
        <v>0.0</v>
      </c>
      <c r="V125" s="22">
        <f t="shared" si="7"/>
        <v>0</v>
      </c>
      <c r="W125" s="23" t="str">
        <f t="shared" si="8"/>
        <v>#DIV/0!</v>
      </c>
      <c r="X125" s="26" t="str">
        <f t="shared" si="9"/>
        <v>#DIV/0!</v>
      </c>
    </row>
    <row r="126">
      <c r="A126" s="14" t="s">
        <v>510</v>
      </c>
      <c r="B126" s="13">
        <v>220.0</v>
      </c>
      <c r="C126" s="16">
        <v>15074.0</v>
      </c>
      <c r="D126" s="16">
        <v>793.0</v>
      </c>
      <c r="E126" s="39">
        <v>0.0</v>
      </c>
      <c r="F126" s="38">
        <v>52019.0</v>
      </c>
      <c r="G126" s="19"/>
      <c r="H126" s="19">
        <f>VLOOKUP(A126,'Kings Ratings'!$A$2:$B$1000,2,false)</f>
        <v>10</v>
      </c>
      <c r="I126" s="7"/>
      <c r="K126" s="40">
        <v>14137.0</v>
      </c>
      <c r="L126" s="22">
        <f t="shared" si="1"/>
        <v>937</v>
      </c>
      <c r="M126" s="23">
        <f t="shared" si="2"/>
        <v>0.06627997453</v>
      </c>
      <c r="N126" s="24" t="str">
        <f t="shared" si="3"/>
        <v>Lava Sphere with +937, +6.6% (14137 to 15074)</v>
      </c>
      <c r="O126" s="41"/>
      <c r="P126" s="40">
        <v>661.0</v>
      </c>
      <c r="Q126" s="18">
        <f t="shared" si="4"/>
        <v>132</v>
      </c>
      <c r="R126" s="23">
        <f t="shared" si="5"/>
        <v>0.1996974281</v>
      </c>
      <c r="S126" s="24" t="str">
        <f t="shared" si="6"/>
        <v>Lava Sphere with +132, +20% (661 to 793)</v>
      </c>
      <c r="T126" s="18"/>
      <c r="U126" s="40">
        <v>0.0</v>
      </c>
      <c r="V126" s="22">
        <f t="shared" si="7"/>
        <v>0</v>
      </c>
      <c r="W126" s="23" t="str">
        <f t="shared" si="8"/>
        <v>#DIV/0!</v>
      </c>
      <c r="X126" s="26" t="str">
        <f t="shared" si="9"/>
        <v>#DIV/0!</v>
      </c>
    </row>
    <row r="127">
      <c r="A127" s="14" t="s">
        <v>608</v>
      </c>
      <c r="B127" s="13">
        <v>151.0</v>
      </c>
      <c r="C127" s="16">
        <v>17037.0</v>
      </c>
      <c r="D127" s="16">
        <v>948.0</v>
      </c>
      <c r="E127" s="39">
        <v>0.0</v>
      </c>
      <c r="F127" s="38">
        <v>60980.0</v>
      </c>
      <c r="G127" s="19"/>
      <c r="H127" s="19">
        <f>VLOOKUP(A127,'Kings Ratings'!$A$2:$B$1000,2,false)</f>
        <v>10</v>
      </c>
      <c r="I127" s="7"/>
      <c r="K127" s="40">
        <v>16019.0</v>
      </c>
      <c r="L127" s="22">
        <f t="shared" si="1"/>
        <v>1018</v>
      </c>
      <c r="M127" s="23">
        <f t="shared" si="2"/>
        <v>0.06354953493</v>
      </c>
      <c r="N127" s="24" t="str">
        <f t="shared" si="3"/>
        <v>Runestone 05 with +1018, +6.4% (16019 to 17037)</v>
      </c>
      <c r="O127" s="41"/>
      <c r="P127" s="40">
        <v>729.0</v>
      </c>
      <c r="Q127" s="18">
        <f t="shared" si="4"/>
        <v>219</v>
      </c>
      <c r="R127" s="23">
        <f t="shared" si="5"/>
        <v>0.3004115226</v>
      </c>
      <c r="S127" s="24" t="str">
        <f t="shared" si="6"/>
        <v>Runestone 05 with +219, +30% (729 to 948)</v>
      </c>
      <c r="T127" s="18"/>
      <c r="U127" s="40">
        <v>0.0</v>
      </c>
      <c r="V127" s="22">
        <f t="shared" si="7"/>
        <v>0</v>
      </c>
      <c r="W127" s="23" t="str">
        <f t="shared" si="8"/>
        <v>#DIV/0!</v>
      </c>
      <c r="X127" s="26" t="str">
        <f t="shared" si="9"/>
        <v>#DIV/0!</v>
      </c>
    </row>
    <row r="128">
      <c r="A128" s="14" t="s">
        <v>613</v>
      </c>
      <c r="B128" s="13">
        <v>150.0</v>
      </c>
      <c r="C128" s="16">
        <v>13963.0</v>
      </c>
      <c r="D128" s="16">
        <v>1013.0</v>
      </c>
      <c r="E128" s="39">
        <v>0.0</v>
      </c>
      <c r="F128" s="38">
        <v>94992.0</v>
      </c>
      <c r="G128" s="19"/>
      <c r="H128" s="19">
        <f>VLOOKUP(A128,'Kings Ratings'!$A$2:$B$1000,2,false)</f>
        <v>10</v>
      </c>
      <c r="I128" s="7"/>
      <c r="K128" s="40">
        <v>13025.0</v>
      </c>
      <c r="L128" s="22">
        <f t="shared" si="1"/>
        <v>938</v>
      </c>
      <c r="M128" s="23">
        <f t="shared" si="2"/>
        <v>0.07201535509</v>
      </c>
      <c r="N128" s="24" t="str">
        <f t="shared" si="3"/>
        <v>Runestone 04 with +938, +7.2% (13025 to 13963)</v>
      </c>
      <c r="O128" s="41"/>
      <c r="P128" s="40">
        <v>798.0</v>
      </c>
      <c r="Q128" s="18">
        <f t="shared" si="4"/>
        <v>215</v>
      </c>
      <c r="R128" s="23">
        <f t="shared" si="5"/>
        <v>0.2694235589</v>
      </c>
      <c r="S128" s="24" t="str">
        <f t="shared" si="6"/>
        <v>Runestone 04 with +215, +26.9% (798 to 1013)</v>
      </c>
      <c r="T128" s="18"/>
      <c r="U128" s="40">
        <v>0.0</v>
      </c>
      <c r="V128" s="22">
        <f t="shared" si="7"/>
        <v>0</v>
      </c>
      <c r="W128" s="23" t="str">
        <f t="shared" si="8"/>
        <v>#DIV/0!</v>
      </c>
      <c r="X128" s="26" t="str">
        <f t="shared" si="9"/>
        <v>#DIV/0!</v>
      </c>
    </row>
    <row r="129">
      <c r="A129" s="14" t="s">
        <v>621</v>
      </c>
      <c r="B129" s="13">
        <v>222.0</v>
      </c>
      <c r="C129" s="16">
        <v>13379.0</v>
      </c>
      <c r="D129" s="16">
        <v>1013.0</v>
      </c>
      <c r="E129" s="39">
        <v>1.0</v>
      </c>
      <c r="F129" s="38">
        <v>67085.0</v>
      </c>
      <c r="G129" s="19"/>
      <c r="H129" s="19">
        <f>VLOOKUP(A129,'Kings Ratings'!$A$2:$B$1000,2,false)</f>
        <v>10</v>
      </c>
      <c r="I129" s="7"/>
      <c r="K129" s="40">
        <v>12719.0</v>
      </c>
      <c r="L129" s="22">
        <f t="shared" si="1"/>
        <v>660</v>
      </c>
      <c r="M129" s="23">
        <f t="shared" si="2"/>
        <v>0.05189087192</v>
      </c>
      <c r="N129" s="24" t="str">
        <f t="shared" si="3"/>
        <v>Runestone 12 with +660, +5.2% (12719 to 13379)</v>
      </c>
      <c r="O129" s="41"/>
      <c r="P129" s="40">
        <v>885.0</v>
      </c>
      <c r="Q129" s="18">
        <f t="shared" si="4"/>
        <v>128</v>
      </c>
      <c r="R129" s="23">
        <f t="shared" si="5"/>
        <v>0.1446327684</v>
      </c>
      <c r="S129" s="24" t="str">
        <f t="shared" si="6"/>
        <v>Runestone 12 with +128, +14.5% (885 to 1013)</v>
      </c>
      <c r="T129" s="18"/>
      <c r="U129" s="40">
        <v>0.0</v>
      </c>
      <c r="V129" s="22">
        <f t="shared" si="7"/>
        <v>1</v>
      </c>
      <c r="W129" s="23" t="str">
        <f t="shared" si="8"/>
        <v>#DIV/0!</v>
      </c>
      <c r="X129" s="26" t="str">
        <f t="shared" si="9"/>
        <v>#DIV/0!</v>
      </c>
    </row>
    <row r="130">
      <c r="A130" s="14" t="s">
        <v>474</v>
      </c>
      <c r="B130" s="13">
        <v>169.0</v>
      </c>
      <c r="C130" s="16">
        <v>16093.0</v>
      </c>
      <c r="D130" s="16">
        <v>1056.0</v>
      </c>
      <c r="E130" s="39">
        <v>0.0</v>
      </c>
      <c r="F130" s="38">
        <v>59863.0</v>
      </c>
      <c r="G130" s="19"/>
      <c r="H130" s="19">
        <f>VLOOKUP(A130,'Kings Ratings'!$A$2:$B$1000,2,false)</f>
        <v>10</v>
      </c>
      <c r="I130" s="7"/>
      <c r="K130" s="40">
        <v>15137.0</v>
      </c>
      <c r="L130" s="22">
        <f t="shared" si="1"/>
        <v>956</v>
      </c>
      <c r="M130" s="23">
        <f t="shared" si="2"/>
        <v>0.06315650393</v>
      </c>
      <c r="N130" s="24" t="str">
        <f t="shared" si="3"/>
        <v>Inferno Sphere with +956, +6.3% (15137 to 16093)</v>
      </c>
      <c r="O130" s="41"/>
      <c r="P130" s="40">
        <v>894.0</v>
      </c>
      <c r="Q130" s="18">
        <f t="shared" si="4"/>
        <v>162</v>
      </c>
      <c r="R130" s="23">
        <f t="shared" si="5"/>
        <v>0.1812080537</v>
      </c>
      <c r="S130" s="24" t="str">
        <f t="shared" si="6"/>
        <v>Inferno Sphere with +162, +18.1% (894 to 1056)</v>
      </c>
      <c r="T130" s="18"/>
      <c r="U130" s="40">
        <v>0.0</v>
      </c>
      <c r="V130" s="22">
        <f t="shared" si="7"/>
        <v>0</v>
      </c>
      <c r="W130" s="23" t="str">
        <f t="shared" si="8"/>
        <v>#DIV/0!</v>
      </c>
      <c r="X130" s="26" t="str">
        <f t="shared" si="9"/>
        <v>#DIV/0!</v>
      </c>
    </row>
    <row r="131">
      <c r="A131" s="14" t="s">
        <v>329</v>
      </c>
      <c r="B131" s="13">
        <v>885.0</v>
      </c>
      <c r="C131" s="16">
        <v>816.0</v>
      </c>
      <c r="D131" s="39">
        <v>1.0</v>
      </c>
      <c r="E131" s="39">
        <v>1.0</v>
      </c>
      <c r="F131" s="38">
        <v>10238.0</v>
      </c>
      <c r="G131" s="19"/>
      <c r="H131" s="19">
        <f>VLOOKUP(A131,'Kings Ratings'!$A$2:$B$1000,2,false)</f>
        <v>10</v>
      </c>
      <c r="I131" s="7"/>
      <c r="K131" s="40">
        <v>654.0</v>
      </c>
      <c r="L131" s="22">
        <f t="shared" si="1"/>
        <v>162</v>
      </c>
      <c r="M131" s="23">
        <f t="shared" si="2"/>
        <v>0.247706422</v>
      </c>
      <c r="N131" s="24" t="str">
        <f t="shared" si="3"/>
        <v>Flying Machine with +162, +24.8% (654 to 816)</v>
      </c>
      <c r="O131" s="41"/>
      <c r="P131" s="40">
        <v>1.0</v>
      </c>
      <c r="Q131" s="18">
        <f t="shared" si="4"/>
        <v>0</v>
      </c>
      <c r="R131" s="23">
        <f t="shared" si="5"/>
        <v>0</v>
      </c>
      <c r="S131" s="24" t="str">
        <f t="shared" si="6"/>
        <v>Flying Machine with +0, +0% (1 to 1)</v>
      </c>
      <c r="T131" s="18"/>
      <c r="U131" s="40">
        <v>1.0</v>
      </c>
      <c r="V131" s="22">
        <f t="shared" si="7"/>
        <v>0</v>
      </c>
      <c r="W131" s="23">
        <f t="shared" si="8"/>
        <v>0</v>
      </c>
      <c r="X131" s="26" t="str">
        <f t="shared" si="9"/>
        <v>Flying Machine with +0, +0% (1 to 1)</v>
      </c>
    </row>
    <row r="132">
      <c r="A132" s="14" t="s">
        <v>633</v>
      </c>
      <c r="B132" s="16">
        <v>1130.0</v>
      </c>
      <c r="C132" s="16">
        <v>391.0</v>
      </c>
      <c r="D132" s="16">
        <v>86.0</v>
      </c>
      <c r="E132" s="16">
        <v>1.0</v>
      </c>
      <c r="F132" s="38">
        <v>1772.0</v>
      </c>
      <c r="G132" s="19"/>
      <c r="H132" s="19">
        <f>VLOOKUP(A132,'Kings Ratings'!$A$2:$B$1000,2,false)</f>
        <v>8</v>
      </c>
      <c r="I132" s="19"/>
      <c r="K132" s="11">
        <v>207.0</v>
      </c>
      <c r="L132" s="22">
        <f t="shared" si="1"/>
        <v>184</v>
      </c>
      <c r="M132" s="23">
        <f t="shared" si="2"/>
        <v>0.8888888889</v>
      </c>
      <c r="N132" s="24" t="str">
        <f t="shared" si="3"/>
        <v>Grand Piano with +184, +88.9% (207 to 391)</v>
      </c>
      <c r="O132" s="41"/>
      <c r="P132" s="11">
        <v>3.0</v>
      </c>
      <c r="Q132" s="18">
        <f t="shared" si="4"/>
        <v>83</v>
      </c>
      <c r="R132" s="23">
        <f t="shared" si="5"/>
        <v>27.66666667</v>
      </c>
      <c r="S132" s="24" t="str">
        <f t="shared" si="6"/>
        <v>Grand Piano with +83, +2766.7% (3 to 86)</v>
      </c>
      <c r="T132" s="18"/>
      <c r="U132" s="11">
        <v>1.0</v>
      </c>
      <c r="V132" s="22">
        <f t="shared" si="7"/>
        <v>0</v>
      </c>
      <c r="W132" s="23">
        <f t="shared" si="8"/>
        <v>0</v>
      </c>
      <c r="X132" s="26" t="str">
        <f t="shared" si="9"/>
        <v>Grand Piano with +0, +0% (1 to 1)</v>
      </c>
    </row>
    <row r="133">
      <c r="A133" s="14" t="s">
        <v>201</v>
      </c>
      <c r="B133" s="13">
        <v>315.0</v>
      </c>
      <c r="C133" s="16">
        <v>1968.0</v>
      </c>
      <c r="D133" s="39">
        <v>7.0</v>
      </c>
      <c r="E133" s="39">
        <v>1.0</v>
      </c>
      <c r="F133" s="38">
        <v>15434.0</v>
      </c>
      <c r="G133" s="19"/>
      <c r="H133" s="19">
        <f>VLOOKUP(A133,'Kings Ratings'!$A$2:$B$1000,2,false)</f>
        <v>10</v>
      </c>
      <c r="I133" s="7"/>
      <c r="K133" s="40">
        <v>1743.0</v>
      </c>
      <c r="L133" s="22">
        <f t="shared" si="1"/>
        <v>225</v>
      </c>
      <c r="M133" s="23">
        <f t="shared" si="2"/>
        <v>0.1290877797</v>
      </c>
      <c r="N133" s="24" t="str">
        <f t="shared" si="3"/>
        <v>Compass with +225, +12.9% (1743 to 1968)</v>
      </c>
      <c r="O133" s="41"/>
      <c r="P133" s="40">
        <v>5.0</v>
      </c>
      <c r="Q133" s="18">
        <f t="shared" si="4"/>
        <v>2</v>
      </c>
      <c r="R133" s="23">
        <f t="shared" si="5"/>
        <v>0.4</v>
      </c>
      <c r="S133" s="24" t="str">
        <f t="shared" si="6"/>
        <v>Compass with +2, +40% (5 to 7)</v>
      </c>
      <c r="T133" s="18"/>
      <c r="U133" s="40">
        <v>1.0</v>
      </c>
      <c r="V133" s="22">
        <f t="shared" si="7"/>
        <v>0</v>
      </c>
      <c r="W133" s="23">
        <f t="shared" si="8"/>
        <v>0</v>
      </c>
      <c r="X133" s="26" t="str">
        <f t="shared" si="9"/>
        <v>Compass with +0, +0% (1 to 1)</v>
      </c>
    </row>
    <row r="134">
      <c r="A134" s="14" t="s">
        <v>643</v>
      </c>
      <c r="B134" s="13">
        <v>706.0</v>
      </c>
      <c r="C134" s="16">
        <v>305.0</v>
      </c>
      <c r="D134" s="43">
        <v>5.0</v>
      </c>
      <c r="E134" s="39">
        <v>1.0</v>
      </c>
      <c r="F134" s="38">
        <v>6090.0</v>
      </c>
      <c r="G134" s="19"/>
      <c r="H134" s="19">
        <f>VLOOKUP(A134,'Kings Ratings'!$A$2:$B$1000,2,false)</f>
        <v>11</v>
      </c>
      <c r="I134" s="7"/>
      <c r="K134" s="40">
        <v>302.0</v>
      </c>
      <c r="L134" s="22">
        <f t="shared" si="1"/>
        <v>3</v>
      </c>
      <c r="M134" s="23">
        <f t="shared" si="2"/>
        <v>0.009933774834</v>
      </c>
      <c r="N134" s="24" t="str">
        <f t="shared" si="3"/>
        <v>Frozen Peas with +3, +1% (302 to 305)</v>
      </c>
      <c r="O134" s="41"/>
      <c r="P134" s="40">
        <v>5.0</v>
      </c>
      <c r="Q134" s="18">
        <f t="shared" si="4"/>
        <v>0</v>
      </c>
      <c r="R134" s="23">
        <f t="shared" si="5"/>
        <v>0</v>
      </c>
      <c r="S134" s="24" t="str">
        <f t="shared" si="6"/>
        <v>Frozen Peas with +0, +0% (5 to 5)</v>
      </c>
      <c r="T134" s="18"/>
      <c r="U134" s="40">
        <v>1.0</v>
      </c>
      <c r="V134" s="22">
        <f t="shared" si="7"/>
        <v>0</v>
      </c>
      <c r="W134" s="23">
        <f t="shared" si="8"/>
        <v>0</v>
      </c>
      <c r="X134" s="26" t="str">
        <f t="shared" si="9"/>
        <v>Frozen Peas with +0, +0% (1 to 1)</v>
      </c>
    </row>
    <row r="135">
      <c r="A135" s="14" t="s">
        <v>647</v>
      </c>
      <c r="B135" s="16">
        <v>1332.0</v>
      </c>
      <c r="C135" s="16">
        <v>444.0</v>
      </c>
      <c r="D135" s="16">
        <v>32.0</v>
      </c>
      <c r="E135" s="16">
        <v>1.0</v>
      </c>
      <c r="F135" s="38">
        <v>3001.0</v>
      </c>
      <c r="G135" s="19"/>
      <c r="H135" s="19">
        <f>VLOOKUP(A135,'Kings Ratings'!$A$2:$B$1000,2,false)</f>
        <v>10</v>
      </c>
      <c r="I135" s="19"/>
      <c r="K135" s="11">
        <v>343.0</v>
      </c>
      <c r="L135" s="22">
        <f t="shared" si="1"/>
        <v>101</v>
      </c>
      <c r="M135" s="23">
        <f t="shared" si="2"/>
        <v>0.2944606414</v>
      </c>
      <c r="N135" s="24" t="str">
        <f t="shared" si="3"/>
        <v>Ship Mast with +101, +29.4% (343 to 444)</v>
      </c>
      <c r="O135" s="25"/>
      <c r="P135" s="11">
        <v>9.0</v>
      </c>
      <c r="Q135" s="18">
        <f t="shared" si="4"/>
        <v>23</v>
      </c>
      <c r="R135" s="23">
        <f t="shared" si="5"/>
        <v>2.555555556</v>
      </c>
      <c r="S135" s="24" t="str">
        <f t="shared" si="6"/>
        <v>Ship Mast with +23, +255.6% (9 to 32)</v>
      </c>
      <c r="U135" s="11">
        <v>1.0</v>
      </c>
      <c r="V135" s="22">
        <f t="shared" si="7"/>
        <v>0</v>
      </c>
      <c r="W135" s="23">
        <f t="shared" si="8"/>
        <v>0</v>
      </c>
      <c r="X135" s="26" t="str">
        <f t="shared" si="9"/>
        <v>Ship Mast with +0, +0% (1 to 1)</v>
      </c>
    </row>
    <row r="136">
      <c r="A136" s="14" t="s">
        <v>348</v>
      </c>
      <c r="B136" s="13">
        <v>653.0</v>
      </c>
      <c r="C136" s="16">
        <v>1590.0</v>
      </c>
      <c r="D136" s="16">
        <v>24.0</v>
      </c>
      <c r="E136" s="39">
        <v>1.0</v>
      </c>
      <c r="F136" s="38">
        <v>14874.0</v>
      </c>
      <c r="G136" s="19"/>
      <c r="H136" s="19">
        <f>VLOOKUP(A136,'Kings Ratings'!$A$2:$B$1000,2,false)</f>
        <v>10</v>
      </c>
      <c r="I136" s="7"/>
      <c r="K136" s="40">
        <v>1399.0</v>
      </c>
      <c r="L136" s="22">
        <f t="shared" si="1"/>
        <v>191</v>
      </c>
      <c r="M136" s="23">
        <f t="shared" si="2"/>
        <v>0.1365260901</v>
      </c>
      <c r="N136" s="24" t="str">
        <f t="shared" si="3"/>
        <v>Fruit Punch with +191, +13.7% (1399 to 1590)</v>
      </c>
      <c r="O136" s="41"/>
      <c r="P136" s="40">
        <v>17.0</v>
      </c>
      <c r="Q136" s="18">
        <f t="shared" si="4"/>
        <v>7</v>
      </c>
      <c r="R136" s="23">
        <f t="shared" si="5"/>
        <v>0.4117647059</v>
      </c>
      <c r="S136" s="24" t="str">
        <f t="shared" si="6"/>
        <v>Fruit Punch with +7, +41.2% (17 to 24)</v>
      </c>
      <c r="T136" s="18"/>
      <c r="U136" s="40">
        <v>1.0</v>
      </c>
      <c r="V136" s="22">
        <f t="shared" si="7"/>
        <v>0</v>
      </c>
      <c r="W136" s="23">
        <f t="shared" si="8"/>
        <v>0</v>
      </c>
      <c r="X136" s="26" t="str">
        <f t="shared" si="9"/>
        <v>Fruit Punch with +0, +0% (1 to 1)</v>
      </c>
    </row>
    <row r="137">
      <c r="A137" s="14" t="s">
        <v>652</v>
      </c>
      <c r="B137" s="13">
        <v>1041.0</v>
      </c>
      <c r="C137" s="16">
        <v>3525.0</v>
      </c>
      <c r="D137" s="39">
        <v>41.0</v>
      </c>
      <c r="E137" s="39">
        <v>1.0</v>
      </c>
      <c r="F137" s="38">
        <v>28885.0</v>
      </c>
      <c r="G137" s="19"/>
      <c r="H137" s="19">
        <f>VLOOKUP(A137,'Kings Ratings'!$A$2:$B$1000,2,false)</f>
        <v>11</v>
      </c>
      <c r="I137" s="7"/>
      <c r="K137" s="40">
        <v>3396.0</v>
      </c>
      <c r="L137" s="22">
        <f t="shared" si="1"/>
        <v>129</v>
      </c>
      <c r="M137" s="23">
        <f t="shared" si="2"/>
        <v>0.03798586572</v>
      </c>
      <c r="N137" s="24" t="str">
        <f t="shared" si="3"/>
        <v>Red Diamond Fish with +129, +3.8% (3396 to 3525)</v>
      </c>
      <c r="O137" s="41"/>
      <c r="P137" s="40">
        <v>22.0</v>
      </c>
      <c r="Q137" s="18">
        <f t="shared" si="4"/>
        <v>19</v>
      </c>
      <c r="R137" s="23">
        <f t="shared" si="5"/>
        <v>0.8636363636</v>
      </c>
      <c r="S137" s="24" t="str">
        <f t="shared" si="6"/>
        <v>Red Diamond Fish with +19, +86.4% (22 to 41)</v>
      </c>
      <c r="T137" s="18"/>
      <c r="U137" s="40">
        <v>1.0</v>
      </c>
      <c r="V137" s="22">
        <f t="shared" si="7"/>
        <v>0</v>
      </c>
      <c r="W137" s="23">
        <f t="shared" si="8"/>
        <v>0</v>
      </c>
      <c r="X137" s="26" t="str">
        <f t="shared" si="9"/>
        <v>Red Diamond Fish with +0, +0% (1 to 1)</v>
      </c>
    </row>
    <row r="138">
      <c r="A138" s="14" t="s">
        <v>655</v>
      </c>
      <c r="B138" s="16">
        <v>1137.0</v>
      </c>
      <c r="C138" s="16">
        <v>2840.0</v>
      </c>
      <c r="D138" s="16">
        <v>65.0</v>
      </c>
      <c r="E138" s="16">
        <v>1.0</v>
      </c>
      <c r="F138" s="38">
        <v>60630.0</v>
      </c>
      <c r="G138" s="19"/>
      <c r="H138" s="19">
        <f>VLOOKUP(A138,'Kings Ratings'!$A$2:$B$1000,2,false)</f>
        <v>7</v>
      </c>
      <c r="I138" s="19"/>
      <c r="K138" s="11">
        <v>2473.0</v>
      </c>
      <c r="L138" s="22">
        <f t="shared" si="1"/>
        <v>367</v>
      </c>
      <c r="M138" s="23">
        <f t="shared" si="2"/>
        <v>0.1484027497</v>
      </c>
      <c r="N138" s="24" t="str">
        <f t="shared" si="3"/>
        <v>Pine Shelf with +367, +14.8% (2473 to 2840)</v>
      </c>
      <c r="O138" s="41"/>
      <c r="P138" s="11">
        <v>28.0</v>
      </c>
      <c r="Q138" s="18">
        <f t="shared" si="4"/>
        <v>37</v>
      </c>
      <c r="R138" s="23">
        <f t="shared" si="5"/>
        <v>1.321428571</v>
      </c>
      <c r="S138" s="24" t="str">
        <f t="shared" si="6"/>
        <v>Pine Shelf with +37, +132.1% (28 to 65)</v>
      </c>
      <c r="T138" s="18"/>
      <c r="U138" s="11">
        <v>1.0</v>
      </c>
      <c r="V138" s="22">
        <f t="shared" si="7"/>
        <v>0</v>
      </c>
      <c r="W138" s="23">
        <f t="shared" si="8"/>
        <v>0</v>
      </c>
      <c r="X138" s="26" t="str">
        <f t="shared" si="9"/>
        <v>Pine Shelf with +0, +0% (1 to 1)</v>
      </c>
    </row>
    <row r="139">
      <c r="A139" s="14" t="s">
        <v>385</v>
      </c>
      <c r="B139" s="13">
        <v>460.0</v>
      </c>
      <c r="C139" s="16">
        <v>4512.0</v>
      </c>
      <c r="D139" s="16">
        <v>36.0</v>
      </c>
      <c r="E139" s="39">
        <v>1.0</v>
      </c>
      <c r="F139" s="38">
        <v>100455.0</v>
      </c>
      <c r="G139" s="19"/>
      <c r="H139" s="19">
        <f>VLOOKUP(A139,'Kings Ratings'!$A$2:$B$1000,2,false)</f>
        <v>10</v>
      </c>
      <c r="I139" s="7"/>
      <c r="K139" s="40">
        <v>4136.0</v>
      </c>
      <c r="L139" s="22">
        <f t="shared" si="1"/>
        <v>376</v>
      </c>
      <c r="M139" s="23">
        <f t="shared" si="2"/>
        <v>0.09090909091</v>
      </c>
      <c r="N139" s="24" t="str">
        <f t="shared" si="3"/>
        <v>Gold Drum with +376, +9.1% (4136 to 4512)</v>
      </c>
      <c r="O139" s="41"/>
      <c r="P139" s="40">
        <v>30.0</v>
      </c>
      <c r="Q139" s="18">
        <f t="shared" si="4"/>
        <v>6</v>
      </c>
      <c r="R139" s="23">
        <f t="shared" si="5"/>
        <v>0.2</v>
      </c>
      <c r="S139" s="24" t="str">
        <f t="shared" si="6"/>
        <v>Gold Drum with +6, +20% (30 to 36)</v>
      </c>
      <c r="T139" s="18"/>
      <c r="U139" s="40">
        <v>1.0</v>
      </c>
      <c r="V139" s="22">
        <f t="shared" si="7"/>
        <v>0</v>
      </c>
      <c r="W139" s="23">
        <f t="shared" si="8"/>
        <v>0</v>
      </c>
      <c r="X139" s="26" t="str">
        <f t="shared" si="9"/>
        <v>Gold Drum with +0, +0% (1 to 1)</v>
      </c>
    </row>
    <row r="140">
      <c r="A140" s="14" t="s">
        <v>400</v>
      </c>
      <c r="B140" s="13">
        <v>695.0</v>
      </c>
      <c r="C140" s="16">
        <v>8842.0</v>
      </c>
      <c r="D140" s="16">
        <v>53.0</v>
      </c>
      <c r="E140" s="39">
        <v>1.0</v>
      </c>
      <c r="F140" s="38">
        <v>31458.0</v>
      </c>
      <c r="G140" s="19"/>
      <c r="H140" s="19">
        <f>VLOOKUP(A140,'Kings Ratings'!$A$2:$B$1000,2,false)</f>
        <v>10</v>
      </c>
      <c r="I140" s="7"/>
      <c r="K140" s="40">
        <v>8144.0</v>
      </c>
      <c r="L140" s="22">
        <f t="shared" si="1"/>
        <v>698</v>
      </c>
      <c r="M140" s="23">
        <f t="shared" si="2"/>
        <v>0.08570726916</v>
      </c>
      <c r="N140" s="24" t="str">
        <f t="shared" si="3"/>
        <v>Gold Sea Crest with +698, +8.6% (8144 to 8842)</v>
      </c>
      <c r="O140" s="41"/>
      <c r="P140" s="40">
        <v>45.0</v>
      </c>
      <c r="Q140" s="18">
        <f t="shared" si="4"/>
        <v>8</v>
      </c>
      <c r="R140" s="23">
        <f t="shared" si="5"/>
        <v>0.1777777778</v>
      </c>
      <c r="S140" s="24" t="str">
        <f t="shared" si="6"/>
        <v>Gold Sea Crest with +8, +17.8% (45 to 53)</v>
      </c>
      <c r="T140" s="18"/>
      <c r="U140" s="40">
        <v>1.0</v>
      </c>
      <c r="V140" s="22">
        <f t="shared" si="7"/>
        <v>0</v>
      </c>
      <c r="W140" s="23">
        <f t="shared" si="8"/>
        <v>0</v>
      </c>
      <c r="X140" s="26" t="str">
        <f t="shared" si="9"/>
        <v>Gold Sea Crest with +0, +0% (1 to 1)</v>
      </c>
    </row>
    <row r="141">
      <c r="A141" s="14" t="s">
        <v>243</v>
      </c>
      <c r="B141" s="13">
        <v>756.0</v>
      </c>
      <c r="C141" s="16">
        <v>895.0</v>
      </c>
      <c r="D141" s="16">
        <v>50.0</v>
      </c>
      <c r="E141" s="39">
        <v>1.0</v>
      </c>
      <c r="F141" s="38">
        <v>5792.0</v>
      </c>
      <c r="G141" s="19"/>
      <c r="H141" s="19">
        <f>VLOOKUP(A141,'Kings Ratings'!$A$2:$B$1000,2,false)</f>
        <v>11</v>
      </c>
      <c r="I141" s="7"/>
      <c r="K141" s="40">
        <v>893.0</v>
      </c>
      <c r="L141" s="22">
        <f t="shared" si="1"/>
        <v>2</v>
      </c>
      <c r="M141" s="23">
        <f t="shared" si="2"/>
        <v>0.002239641657</v>
      </c>
      <c r="N141" s="24" t="str">
        <f t="shared" si="3"/>
        <v>Crunchy Omelette with +2, +0.2% (893 to 895)</v>
      </c>
      <c r="O141" s="41"/>
      <c r="P141" s="40">
        <v>50.0</v>
      </c>
      <c r="Q141" s="18">
        <f t="shared" si="4"/>
        <v>0</v>
      </c>
      <c r="R141" s="23">
        <f t="shared" si="5"/>
        <v>0</v>
      </c>
      <c r="S141" s="24" t="str">
        <f t="shared" si="6"/>
        <v>Crunchy Omelette with +0, +0% (50 to 50)</v>
      </c>
      <c r="T141" s="18"/>
      <c r="U141" s="40">
        <v>1.0</v>
      </c>
      <c r="V141" s="22">
        <f t="shared" si="7"/>
        <v>0</v>
      </c>
      <c r="W141" s="23">
        <f t="shared" si="8"/>
        <v>0</v>
      </c>
      <c r="X141" s="26" t="str">
        <f t="shared" si="9"/>
        <v>Crunchy Omelette with +0, +0% (1 to 1)</v>
      </c>
    </row>
    <row r="142">
      <c r="A142" s="14" t="s">
        <v>669</v>
      </c>
      <c r="B142" s="13">
        <v>647.0</v>
      </c>
      <c r="C142" s="16">
        <v>4487.0</v>
      </c>
      <c r="D142" s="16">
        <v>83.0</v>
      </c>
      <c r="E142" s="39">
        <v>1.0</v>
      </c>
      <c r="F142" s="38">
        <v>21553.0</v>
      </c>
      <c r="G142" s="19"/>
      <c r="H142" s="19">
        <f>VLOOKUP(A142,'Kings Ratings'!$A$2:$B$1000,2,false)</f>
        <v>10</v>
      </c>
      <c r="I142" s="7"/>
      <c r="K142" s="40">
        <v>3750.0</v>
      </c>
      <c r="L142" s="22">
        <f t="shared" si="1"/>
        <v>737</v>
      </c>
      <c r="M142" s="23">
        <f t="shared" si="2"/>
        <v>0.1965333333</v>
      </c>
      <c r="N142" s="24" t="str">
        <f t="shared" si="3"/>
        <v>Over The Moon with +737, +19.7% (3750 to 4487)</v>
      </c>
      <c r="O142" s="41"/>
      <c r="P142" s="40">
        <v>66.0</v>
      </c>
      <c r="Q142" s="18">
        <f t="shared" si="4"/>
        <v>17</v>
      </c>
      <c r="R142" s="23">
        <f t="shared" si="5"/>
        <v>0.2575757576</v>
      </c>
      <c r="S142" s="24" t="str">
        <f t="shared" si="6"/>
        <v>Over The Moon with +17, +25.8% (66 to 83)</v>
      </c>
      <c r="T142" s="18"/>
      <c r="U142" s="40">
        <v>1.0</v>
      </c>
      <c r="V142" s="22">
        <f t="shared" si="7"/>
        <v>0</v>
      </c>
      <c r="W142" s="23">
        <f t="shared" si="8"/>
        <v>0</v>
      </c>
      <c r="X142" s="26" t="str">
        <f t="shared" si="9"/>
        <v>Over The Moon with +0, +0% (1 to 1)</v>
      </c>
    </row>
    <row r="143">
      <c r="A143" s="14" t="s">
        <v>164</v>
      </c>
      <c r="B143" s="13">
        <v>781.0</v>
      </c>
      <c r="C143" s="16">
        <v>1505.0</v>
      </c>
      <c r="D143" s="16">
        <v>105.0</v>
      </c>
      <c r="E143" s="39">
        <v>3.0</v>
      </c>
      <c r="F143" s="38">
        <v>10068.0</v>
      </c>
      <c r="G143" s="19"/>
      <c r="H143" s="19">
        <f>VLOOKUP(A143,'Kings Ratings'!$A$2:$B$1000,2,false)</f>
        <v>10</v>
      </c>
      <c r="I143" s="7"/>
      <c r="K143" s="40">
        <v>1394.0</v>
      </c>
      <c r="L143" s="22">
        <f t="shared" si="1"/>
        <v>111</v>
      </c>
      <c r="M143" s="23">
        <f t="shared" si="2"/>
        <v>0.07962697274</v>
      </c>
      <c r="N143" s="24" t="str">
        <f t="shared" si="3"/>
        <v>Cabbage Stew with +111, +8% (1394 to 1505)</v>
      </c>
      <c r="O143" s="41"/>
      <c r="P143" s="40">
        <v>91.0</v>
      </c>
      <c r="Q143" s="18">
        <f t="shared" si="4"/>
        <v>14</v>
      </c>
      <c r="R143" s="23">
        <f t="shared" si="5"/>
        <v>0.1538461538</v>
      </c>
      <c r="S143" s="24" t="str">
        <f t="shared" si="6"/>
        <v>Cabbage Stew with +14, +15.4% (91 to 105)</v>
      </c>
      <c r="T143" s="18"/>
      <c r="U143" s="40">
        <v>1.0</v>
      </c>
      <c r="V143" s="22">
        <f t="shared" si="7"/>
        <v>2</v>
      </c>
      <c r="W143" s="23">
        <f t="shared" si="8"/>
        <v>2</v>
      </c>
      <c r="X143" s="26" t="str">
        <f t="shared" si="9"/>
        <v>Cabbage Stew with +2, +200% (1 to 3)</v>
      </c>
    </row>
    <row r="144">
      <c r="A144" s="14" t="s">
        <v>586</v>
      </c>
      <c r="B144" s="13">
        <v>713.0</v>
      </c>
      <c r="C144" s="16">
        <v>3404.0</v>
      </c>
      <c r="D144" s="16">
        <v>325.0</v>
      </c>
      <c r="E144" s="39">
        <v>1.0</v>
      </c>
      <c r="F144" s="38">
        <v>12788.0</v>
      </c>
      <c r="G144" s="19"/>
      <c r="H144" s="19">
        <f>VLOOKUP(A144,'Kings Ratings'!$A$2:$B$1000,2,false)</f>
        <v>10</v>
      </c>
      <c r="I144" s="7"/>
      <c r="K144" s="40">
        <v>3033.0</v>
      </c>
      <c r="L144" s="22">
        <f t="shared" si="1"/>
        <v>371</v>
      </c>
      <c r="M144" s="23">
        <f t="shared" si="2"/>
        <v>0.1223211342</v>
      </c>
      <c r="N144" s="24" t="str">
        <f t="shared" si="3"/>
        <v>Pair of Boots with +371, +12.2% (3033 to 3404)</v>
      </c>
      <c r="O144" s="41"/>
      <c r="P144" s="40">
        <v>154.0</v>
      </c>
      <c r="Q144" s="18">
        <f t="shared" si="4"/>
        <v>171</v>
      </c>
      <c r="R144" s="23">
        <f t="shared" si="5"/>
        <v>1.11038961</v>
      </c>
      <c r="S144" s="24" t="str">
        <f t="shared" si="6"/>
        <v>Pair of Boots with +171, +111.% (154 to 325)</v>
      </c>
      <c r="T144" s="18"/>
      <c r="U144" s="40">
        <v>1.0</v>
      </c>
      <c r="V144" s="22">
        <f t="shared" si="7"/>
        <v>0</v>
      </c>
      <c r="W144" s="23">
        <f t="shared" si="8"/>
        <v>0</v>
      </c>
      <c r="X144" s="26" t="str">
        <f t="shared" si="9"/>
        <v>Pair of Boots with +0, +0% (1 to 1)</v>
      </c>
    </row>
    <row r="145">
      <c r="A145" s="14" t="s">
        <v>676</v>
      </c>
      <c r="B145" s="13">
        <v>645.0</v>
      </c>
      <c r="C145" s="16">
        <v>3075.0</v>
      </c>
      <c r="D145" s="16">
        <v>232.0</v>
      </c>
      <c r="E145" s="39">
        <v>2.0</v>
      </c>
      <c r="F145" s="38">
        <v>10859.0</v>
      </c>
      <c r="G145" s="19"/>
      <c r="H145" s="19">
        <f>VLOOKUP(A145,'Kings Ratings'!$A$2:$B$1000,2,false)</f>
        <v>9</v>
      </c>
      <c r="I145" s="7"/>
      <c r="K145" s="40">
        <v>2911.0</v>
      </c>
      <c r="L145" s="22">
        <f t="shared" si="1"/>
        <v>164</v>
      </c>
      <c r="M145" s="23">
        <f t="shared" si="2"/>
        <v>0.05633802817</v>
      </c>
      <c r="N145" s="24" t="str">
        <f t="shared" si="3"/>
        <v>Sea Pincher Special with +164, +5.6% (2911 to 3075)</v>
      </c>
      <c r="O145" s="41"/>
      <c r="P145" s="40">
        <v>211.0</v>
      </c>
      <c r="Q145" s="18">
        <f t="shared" si="4"/>
        <v>21</v>
      </c>
      <c r="R145" s="23">
        <f t="shared" si="5"/>
        <v>0.09952606635</v>
      </c>
      <c r="S145" s="24" t="str">
        <f t="shared" si="6"/>
        <v>Sea Pincher Special with +21, +10% (211 to 232)</v>
      </c>
      <c r="T145" s="18"/>
      <c r="U145" s="40">
        <v>1.0</v>
      </c>
      <c r="V145" s="22">
        <f t="shared" si="7"/>
        <v>1</v>
      </c>
      <c r="W145" s="23">
        <f t="shared" si="8"/>
        <v>1</v>
      </c>
      <c r="X145" s="26" t="str">
        <f t="shared" si="9"/>
        <v>Sea Pincher Special with +1, +100% (1 to 2)</v>
      </c>
    </row>
    <row r="146">
      <c r="A146" s="14" t="s">
        <v>624</v>
      </c>
      <c r="B146" s="13">
        <v>712.0</v>
      </c>
      <c r="C146" s="16">
        <v>5122.0</v>
      </c>
      <c r="D146" s="16">
        <v>402.0</v>
      </c>
      <c r="E146" s="39">
        <v>1.0</v>
      </c>
      <c r="F146" s="38">
        <v>29374.0</v>
      </c>
      <c r="G146" s="19"/>
      <c r="H146" s="19">
        <f>VLOOKUP(A146,'Kings Ratings'!$A$2:$B$1000,2,false)</f>
        <v>10</v>
      </c>
      <c r="I146" s="7"/>
      <c r="K146" s="40">
        <v>4670.0</v>
      </c>
      <c r="L146" s="22">
        <f t="shared" si="1"/>
        <v>452</v>
      </c>
      <c r="M146" s="23">
        <f t="shared" si="2"/>
        <v>0.09678800857</v>
      </c>
      <c r="N146" s="24" t="str">
        <f t="shared" si="3"/>
        <v>Polished Boot with +452, +9.7% (4670 to 5122)</v>
      </c>
      <c r="O146" s="41"/>
      <c r="P146" s="40">
        <v>225.0</v>
      </c>
      <c r="Q146" s="18">
        <f t="shared" si="4"/>
        <v>177</v>
      </c>
      <c r="R146" s="23">
        <f t="shared" si="5"/>
        <v>0.7866666667</v>
      </c>
      <c r="S146" s="24" t="str">
        <f t="shared" si="6"/>
        <v>Polished Boot with +177, +78.7% (225 to 402)</v>
      </c>
      <c r="T146" s="18"/>
      <c r="U146" s="40">
        <v>1.0</v>
      </c>
      <c r="V146" s="22">
        <f t="shared" si="7"/>
        <v>0</v>
      </c>
      <c r="W146" s="23">
        <f t="shared" si="8"/>
        <v>0</v>
      </c>
      <c r="X146" s="26" t="str">
        <f t="shared" si="9"/>
        <v>Polished Boot with +0, +0% (1 to 1)</v>
      </c>
    </row>
    <row r="147">
      <c r="A147" s="14" t="s">
        <v>680</v>
      </c>
      <c r="B147" s="16">
        <v>1133.0</v>
      </c>
      <c r="C147" s="16">
        <v>3602.0</v>
      </c>
      <c r="D147" s="16">
        <v>317.0</v>
      </c>
      <c r="E147" s="16">
        <v>1.0</v>
      </c>
      <c r="F147" s="38">
        <v>20193.0</v>
      </c>
      <c r="G147" s="19"/>
      <c r="H147" s="19">
        <f>VLOOKUP(A147,'Kings Ratings'!$A$2:$B$1000,2,false)</f>
        <v>9</v>
      </c>
      <c r="I147" s="19"/>
      <c r="K147" s="11">
        <v>3172.0</v>
      </c>
      <c r="L147" s="22">
        <f t="shared" si="1"/>
        <v>430</v>
      </c>
      <c r="M147" s="23">
        <f t="shared" si="2"/>
        <v>0.1355611602</v>
      </c>
      <c r="N147" s="24" t="str">
        <f t="shared" si="3"/>
        <v>Sail Cloth with +430, +13.6% (3172 to 3602)</v>
      </c>
      <c r="O147" s="41"/>
      <c r="P147" s="11">
        <v>252.0</v>
      </c>
      <c r="Q147" s="18">
        <f t="shared" si="4"/>
        <v>65</v>
      </c>
      <c r="R147" s="23">
        <f t="shared" si="5"/>
        <v>0.2579365079</v>
      </c>
      <c r="S147" s="24" t="str">
        <f t="shared" si="6"/>
        <v>Sail Cloth with +65, +25.8% (252 to 317)</v>
      </c>
      <c r="T147" s="18"/>
      <c r="U147" s="11">
        <v>1.0</v>
      </c>
      <c r="V147" s="22">
        <f t="shared" si="7"/>
        <v>0</v>
      </c>
      <c r="W147" s="23">
        <f t="shared" si="8"/>
        <v>0</v>
      </c>
      <c r="X147" s="26" t="str">
        <f t="shared" si="9"/>
        <v>Sail Cloth with +0, +0% (1 to 1)</v>
      </c>
    </row>
    <row r="148">
      <c r="A148" s="14" t="s">
        <v>219</v>
      </c>
      <c r="B148" s="13">
        <v>846.0</v>
      </c>
      <c r="C148" s="16">
        <v>6709.0</v>
      </c>
      <c r="D148" s="16">
        <v>438.0</v>
      </c>
      <c r="E148" s="39">
        <v>2.0</v>
      </c>
      <c r="F148" s="38">
        <v>24385.0</v>
      </c>
      <c r="G148" s="19"/>
      <c r="H148" s="19">
        <f>VLOOKUP(A148,'Kings Ratings'!$A$2:$B$1000,2,false)</f>
        <v>10</v>
      </c>
      <c r="I148" s="7"/>
      <c r="K148" s="40">
        <v>6080.0</v>
      </c>
      <c r="L148" s="22">
        <f t="shared" si="1"/>
        <v>629</v>
      </c>
      <c r="M148" s="23">
        <f t="shared" si="2"/>
        <v>0.1034539474</v>
      </c>
      <c r="N148" s="24" t="str">
        <f t="shared" si="3"/>
        <v>Corn Husk Doll with +629, +10.3% (6080 to 6709)</v>
      </c>
      <c r="O148" s="41"/>
      <c r="P148" s="40">
        <v>281.0</v>
      </c>
      <c r="Q148" s="18">
        <f t="shared" si="4"/>
        <v>157</v>
      </c>
      <c r="R148" s="23">
        <f t="shared" si="5"/>
        <v>0.5587188612</v>
      </c>
      <c r="S148" s="24" t="str">
        <f t="shared" si="6"/>
        <v>Corn Husk Doll with +157, +55.9% (281 to 438)</v>
      </c>
      <c r="T148" s="18"/>
      <c r="U148" s="40">
        <v>1.0</v>
      </c>
      <c r="V148" s="22">
        <f t="shared" si="7"/>
        <v>1</v>
      </c>
      <c r="W148" s="23">
        <f t="shared" si="8"/>
        <v>1</v>
      </c>
      <c r="X148" s="26" t="str">
        <f t="shared" si="9"/>
        <v>Corn Husk Doll with +1, +100% (1 to 2)</v>
      </c>
    </row>
    <row r="149">
      <c r="A149" s="14" t="s">
        <v>687</v>
      </c>
      <c r="B149" s="13">
        <v>478.0</v>
      </c>
      <c r="C149" s="16">
        <v>10274.0</v>
      </c>
      <c r="D149" s="16">
        <v>434.0</v>
      </c>
      <c r="E149" s="39">
        <v>1.0</v>
      </c>
      <c r="F149" s="38">
        <v>114048.0</v>
      </c>
      <c r="G149" s="19"/>
      <c r="H149" s="19">
        <f>VLOOKUP(A149,'Kings Ratings'!$A$2:$B$1000,2,false)</f>
        <v>10</v>
      </c>
      <c r="I149" s="7"/>
      <c r="K149" s="40">
        <v>9344.0</v>
      </c>
      <c r="L149" s="22">
        <f t="shared" si="1"/>
        <v>930</v>
      </c>
      <c r="M149" s="23">
        <f t="shared" si="2"/>
        <v>0.09952910959</v>
      </c>
      <c r="N149" s="24" t="str">
        <f t="shared" si="3"/>
        <v>Sea Dragon with +930, +10% (9344 to 10274)</v>
      </c>
      <c r="O149" s="41"/>
      <c r="P149" s="40">
        <v>282.0</v>
      </c>
      <c r="Q149" s="18">
        <f t="shared" si="4"/>
        <v>152</v>
      </c>
      <c r="R149" s="23">
        <f t="shared" si="5"/>
        <v>0.5390070922</v>
      </c>
      <c r="S149" s="24" t="str">
        <f t="shared" si="6"/>
        <v>Sea Dragon with +152, +53.9% (282 to 434)</v>
      </c>
      <c r="T149" s="18"/>
      <c r="U149" s="40">
        <v>1.0</v>
      </c>
      <c r="V149" s="22">
        <f t="shared" si="7"/>
        <v>0</v>
      </c>
      <c r="W149" s="23">
        <f t="shared" si="8"/>
        <v>0</v>
      </c>
      <c r="X149" s="26" t="str">
        <f t="shared" si="9"/>
        <v>Sea Dragon with +0, +0% (1 to 1)</v>
      </c>
    </row>
    <row r="150">
      <c r="A150" s="14" t="s">
        <v>690</v>
      </c>
      <c r="B150" s="13">
        <v>743.0</v>
      </c>
      <c r="C150" s="16">
        <v>7650.0</v>
      </c>
      <c r="D150" s="16">
        <v>555.0</v>
      </c>
      <c r="E150" s="39">
        <v>7.0</v>
      </c>
      <c r="F150" s="38">
        <v>40748.0</v>
      </c>
      <c r="G150" s="19"/>
      <c r="H150" s="19">
        <f>VLOOKUP(A150,'Kings Ratings'!$A$2:$B$1000,2,false)</f>
        <v>10</v>
      </c>
      <c r="I150" s="7"/>
      <c r="K150" s="40">
        <v>6850.0</v>
      </c>
      <c r="L150" s="22">
        <f t="shared" si="1"/>
        <v>800</v>
      </c>
      <c r="M150" s="23">
        <f t="shared" si="2"/>
        <v>0.1167883212</v>
      </c>
      <c r="N150" s="24" t="str">
        <f t="shared" si="3"/>
        <v>Step Ladder with +800, +11.7% (6850 to 7650)</v>
      </c>
      <c r="O150" s="41"/>
      <c r="P150" s="40">
        <v>285.0</v>
      </c>
      <c r="Q150" s="18">
        <f t="shared" si="4"/>
        <v>270</v>
      </c>
      <c r="R150" s="23">
        <f t="shared" si="5"/>
        <v>0.9473684211</v>
      </c>
      <c r="S150" s="24" t="str">
        <f t="shared" si="6"/>
        <v>Step Ladder with +270, +94.7% (285 to 555)</v>
      </c>
      <c r="T150" s="18"/>
      <c r="U150" s="40">
        <v>1.0</v>
      </c>
      <c r="V150" s="22">
        <f t="shared" si="7"/>
        <v>6</v>
      </c>
      <c r="W150" s="23">
        <f t="shared" si="8"/>
        <v>6</v>
      </c>
      <c r="X150" s="26" t="str">
        <f t="shared" si="9"/>
        <v>Step Ladder with +6, +600% (1 to 7)</v>
      </c>
    </row>
    <row r="151">
      <c r="A151" s="14" t="s">
        <v>261</v>
      </c>
      <c r="B151" s="13">
        <v>680.0</v>
      </c>
      <c r="C151" s="16">
        <v>6991.0</v>
      </c>
      <c r="D151" s="16">
        <v>541.0</v>
      </c>
      <c r="E151" s="39">
        <v>3.0</v>
      </c>
      <c r="F151" s="38">
        <v>65598.0</v>
      </c>
      <c r="G151" s="19"/>
      <c r="H151" s="19">
        <f>VLOOKUP(A151,'Kings Ratings'!$A$2:$B$1000,2,false)</f>
        <v>9</v>
      </c>
      <c r="I151" s="7"/>
      <c r="K151" s="40">
        <v>6457.0</v>
      </c>
      <c r="L151" s="22">
        <f t="shared" si="1"/>
        <v>534</v>
      </c>
      <c r="M151" s="23">
        <f t="shared" si="2"/>
        <v>0.08270094471</v>
      </c>
      <c r="N151" s="24" t="str">
        <f t="shared" si="3"/>
        <v>Energy Coil with +534, +8.3% (6457 to 6991)</v>
      </c>
      <c r="O151" s="41"/>
      <c r="P151" s="40">
        <v>361.0</v>
      </c>
      <c r="Q151" s="18">
        <f t="shared" si="4"/>
        <v>180</v>
      </c>
      <c r="R151" s="23">
        <f t="shared" si="5"/>
        <v>0.4986149584</v>
      </c>
      <c r="S151" s="24" t="str">
        <f t="shared" si="6"/>
        <v>Energy Coil with +180, +49.9% (361 to 541)</v>
      </c>
      <c r="T151" s="18"/>
      <c r="U151" s="40">
        <v>1.0</v>
      </c>
      <c r="V151" s="22">
        <f t="shared" si="7"/>
        <v>2</v>
      </c>
      <c r="W151" s="23">
        <f t="shared" si="8"/>
        <v>2</v>
      </c>
      <c r="X151" s="26" t="str">
        <f t="shared" si="9"/>
        <v>Energy Coil with +2, +200% (1 to 3)</v>
      </c>
    </row>
    <row r="152">
      <c r="A152" s="14" t="s">
        <v>693</v>
      </c>
      <c r="B152" s="16">
        <v>1414.0</v>
      </c>
      <c r="C152" s="16">
        <v>910.0</v>
      </c>
      <c r="D152" s="16">
        <v>570.0</v>
      </c>
      <c r="E152" s="16">
        <v>1.0</v>
      </c>
      <c r="F152" s="34">
        <v>3901.0</v>
      </c>
      <c r="G152" s="19"/>
      <c r="H152" s="19">
        <f>VLOOKUP(A152,'Kings Ratings'!$A$2:$B$1000,2,false)</f>
        <v>8</v>
      </c>
      <c r="I152" s="19"/>
      <c r="K152" s="11">
        <v>592.0</v>
      </c>
      <c r="L152" s="22">
        <f t="shared" si="1"/>
        <v>318</v>
      </c>
      <c r="M152" s="23">
        <f t="shared" si="2"/>
        <v>0.5371621622</v>
      </c>
      <c r="N152" s="24" t="str">
        <f t="shared" si="3"/>
        <v>Yellow Shirt with +318, +53.7% (592 to 910)</v>
      </c>
      <c r="O152" s="25"/>
      <c r="P152" s="11">
        <v>377.0</v>
      </c>
      <c r="Q152" s="18">
        <f t="shared" si="4"/>
        <v>193</v>
      </c>
      <c r="R152" s="23">
        <f t="shared" si="5"/>
        <v>0.5119363395</v>
      </c>
      <c r="S152" s="24" t="str">
        <f t="shared" si="6"/>
        <v>Yellow Shirt with +193, +51.2% (377 to 570)</v>
      </c>
      <c r="U152" s="11">
        <v>1.0</v>
      </c>
      <c r="V152" s="22">
        <f t="shared" si="7"/>
        <v>0</v>
      </c>
      <c r="W152" s="23">
        <f t="shared" si="8"/>
        <v>0</v>
      </c>
      <c r="X152" s="26" t="str">
        <f t="shared" si="9"/>
        <v>Yellow Shirt with +0, +0% (1 to 1)</v>
      </c>
    </row>
    <row r="153">
      <c r="A153" s="14" t="s">
        <v>407</v>
      </c>
      <c r="B153" s="13">
        <v>112.0</v>
      </c>
      <c r="C153" s="16">
        <v>12235.0</v>
      </c>
      <c r="D153" s="16">
        <v>714.0</v>
      </c>
      <c r="E153" s="39">
        <v>1.0</v>
      </c>
      <c r="F153" s="38">
        <v>76877.0</v>
      </c>
      <c r="G153" s="19"/>
      <c r="H153" s="19">
        <f>VLOOKUP(A153,'Kings Ratings'!$A$2:$B$1000,2,false)</f>
        <v>10</v>
      </c>
      <c r="I153" s="7"/>
      <c r="K153" s="40">
        <v>11311.0</v>
      </c>
      <c r="L153" s="22">
        <f t="shared" si="1"/>
        <v>924</v>
      </c>
      <c r="M153" s="23">
        <f t="shared" si="2"/>
        <v>0.08169038989</v>
      </c>
      <c r="N153" s="24" t="str">
        <f t="shared" si="3"/>
        <v>Grape Juice with +924, +8.2% (11311 to 12235)</v>
      </c>
      <c r="O153" s="41"/>
      <c r="P153" s="40">
        <v>546.0</v>
      </c>
      <c r="Q153" s="18">
        <f t="shared" si="4"/>
        <v>168</v>
      </c>
      <c r="R153" s="23">
        <f t="shared" si="5"/>
        <v>0.3076923077</v>
      </c>
      <c r="S153" s="24" t="str">
        <f t="shared" si="6"/>
        <v>Grape Juice with +168, +30.8% (546 to 714)</v>
      </c>
      <c r="T153" s="18"/>
      <c r="U153" s="40">
        <v>1.0</v>
      </c>
      <c r="V153" s="22">
        <f t="shared" si="7"/>
        <v>0</v>
      </c>
      <c r="W153" s="23">
        <f t="shared" si="8"/>
        <v>0</v>
      </c>
      <c r="X153" s="26" t="str">
        <f t="shared" si="9"/>
        <v>Grape Juice with +0, +0% (1 to 1)</v>
      </c>
    </row>
    <row r="154">
      <c r="A154" s="14" t="s">
        <v>593</v>
      </c>
      <c r="B154" s="13">
        <v>683.0</v>
      </c>
      <c r="C154" s="16">
        <v>10506.0</v>
      </c>
      <c r="D154" s="16">
        <v>1010.0</v>
      </c>
      <c r="E154" s="39">
        <v>3.0</v>
      </c>
      <c r="F154" s="38">
        <v>115531.0</v>
      </c>
      <c r="G154" s="19"/>
      <c r="H154" s="19">
        <f>VLOOKUP(A154,'Kings Ratings'!$A$2:$B$1000,2,false)</f>
        <v>9</v>
      </c>
      <c r="I154" s="7"/>
      <c r="K154" s="40">
        <v>9658.0</v>
      </c>
      <c r="L154" s="22">
        <f t="shared" si="1"/>
        <v>848</v>
      </c>
      <c r="M154" s="23">
        <f t="shared" si="2"/>
        <v>0.08780285773</v>
      </c>
      <c r="N154" s="24" t="str">
        <f t="shared" si="3"/>
        <v>Pear Grease with +848, +8.8% (9658 to 10506)</v>
      </c>
      <c r="O154" s="41"/>
      <c r="P154" s="40">
        <v>815.0</v>
      </c>
      <c r="Q154" s="18">
        <f t="shared" si="4"/>
        <v>195</v>
      </c>
      <c r="R154" s="23">
        <f t="shared" si="5"/>
        <v>0.2392638037</v>
      </c>
      <c r="S154" s="24" t="str">
        <f t="shared" si="6"/>
        <v>Pear Grease with +195, +23.9% (815 to 1010)</v>
      </c>
      <c r="T154" s="18"/>
      <c r="U154" s="40">
        <v>1.0</v>
      </c>
      <c r="V154" s="22">
        <f t="shared" si="7"/>
        <v>2</v>
      </c>
      <c r="W154" s="23">
        <f t="shared" si="8"/>
        <v>2</v>
      </c>
      <c r="X154" s="26" t="str">
        <f t="shared" si="9"/>
        <v>Pear Grease with +2, +200% (1 to 3)</v>
      </c>
    </row>
    <row r="155">
      <c r="A155" s="14" t="s">
        <v>607</v>
      </c>
      <c r="B155" s="13">
        <v>725.0</v>
      </c>
      <c r="C155" s="16">
        <v>8691.0</v>
      </c>
      <c r="D155" s="16">
        <v>1332.0</v>
      </c>
      <c r="E155" s="39">
        <v>2.0</v>
      </c>
      <c r="F155" s="38">
        <v>103394.0</v>
      </c>
      <c r="G155" s="19"/>
      <c r="H155" s="19">
        <f>VLOOKUP(A155,'Kings Ratings'!$A$2:$B$1000,2,false)</f>
        <v>9</v>
      </c>
      <c r="I155" s="7"/>
      <c r="K155" s="40">
        <v>7984.0</v>
      </c>
      <c r="L155" s="22">
        <f t="shared" si="1"/>
        <v>707</v>
      </c>
      <c r="M155" s="23">
        <f t="shared" si="2"/>
        <v>0.08855210421</v>
      </c>
      <c r="N155" s="24" t="str">
        <f t="shared" si="3"/>
        <v>Pie Pan with +707, +8.9% (7984 to 8691)</v>
      </c>
      <c r="O155" s="41"/>
      <c r="P155" s="40">
        <v>1144.0</v>
      </c>
      <c r="Q155" s="18">
        <f t="shared" si="4"/>
        <v>188</v>
      </c>
      <c r="R155" s="23">
        <f t="shared" si="5"/>
        <v>0.1643356643</v>
      </c>
      <c r="S155" s="24" t="str">
        <f t="shared" si="6"/>
        <v>Pie Pan with +188, +16.4% (1144 to 1332)</v>
      </c>
      <c r="T155" s="18"/>
      <c r="U155" s="40">
        <v>1.0</v>
      </c>
      <c r="V155" s="22">
        <f t="shared" si="7"/>
        <v>1</v>
      </c>
      <c r="W155" s="23">
        <f t="shared" si="8"/>
        <v>1</v>
      </c>
      <c r="X155" s="26" t="str">
        <f t="shared" si="9"/>
        <v>Pie Pan with +1, +100% (1 to 2)</v>
      </c>
    </row>
    <row r="156">
      <c r="A156" s="14" t="s">
        <v>229</v>
      </c>
      <c r="B156" s="13">
        <v>475.0</v>
      </c>
      <c r="C156" s="16">
        <v>12205.0</v>
      </c>
      <c r="D156" s="16">
        <v>1587.0</v>
      </c>
      <c r="E156" s="39">
        <v>1.0</v>
      </c>
      <c r="F156" s="38">
        <v>100109.0</v>
      </c>
      <c r="G156" s="19"/>
      <c r="H156" s="19">
        <f>VLOOKUP(A156,'Kings Ratings'!$A$2:$B$1000,2,false)</f>
        <v>9</v>
      </c>
      <c r="I156" s="7"/>
      <c r="K156" s="40">
        <v>10998.0</v>
      </c>
      <c r="L156" s="22">
        <f t="shared" si="1"/>
        <v>1207</v>
      </c>
      <c r="M156" s="23">
        <f t="shared" si="2"/>
        <v>0.1097472268</v>
      </c>
      <c r="N156" s="24" t="str">
        <f t="shared" si="3"/>
        <v>Crab Claw with +1207, +11% (10998 to 12205)</v>
      </c>
      <c r="O156" s="41"/>
      <c r="P156" s="40">
        <v>1226.0</v>
      </c>
      <c r="Q156" s="18">
        <f t="shared" si="4"/>
        <v>361</v>
      </c>
      <c r="R156" s="23">
        <f t="shared" si="5"/>
        <v>0.2944535073</v>
      </c>
      <c r="S156" s="24" t="str">
        <f t="shared" si="6"/>
        <v>Crab Claw with +361, +29.4% (1226 to 1587)</v>
      </c>
      <c r="T156" s="18"/>
      <c r="U156" s="40">
        <v>1.0</v>
      </c>
      <c r="V156" s="22">
        <f t="shared" si="7"/>
        <v>0</v>
      </c>
      <c r="W156" s="23">
        <f t="shared" si="8"/>
        <v>0</v>
      </c>
      <c r="X156" s="26" t="str">
        <f t="shared" si="9"/>
        <v>Crab Claw with +0, +0% (1 to 1)</v>
      </c>
    </row>
    <row r="157">
      <c r="A157" s="14" t="s">
        <v>686</v>
      </c>
      <c r="B157" s="13">
        <v>148.0</v>
      </c>
      <c r="C157" s="16">
        <v>15543.0</v>
      </c>
      <c r="D157" s="16">
        <v>2692.0</v>
      </c>
      <c r="E157" s="39">
        <v>1.0</v>
      </c>
      <c r="F157" s="38">
        <v>100467.0</v>
      </c>
      <c r="G157" s="19"/>
      <c r="H157" s="19">
        <f>VLOOKUP(A157,'Kings Ratings'!$A$2:$B$1000,2,false)</f>
        <v>10</v>
      </c>
      <c r="I157" s="7"/>
      <c r="K157" s="40">
        <v>14484.0</v>
      </c>
      <c r="L157" s="22">
        <f t="shared" si="1"/>
        <v>1059</v>
      </c>
      <c r="M157" s="23">
        <f t="shared" si="2"/>
        <v>0.07311516156</v>
      </c>
      <c r="N157" s="24" t="str">
        <f t="shared" si="3"/>
        <v>Runestone 02 with +1059, +7.3% (14484 to 15543)</v>
      </c>
      <c r="O157" s="41"/>
      <c r="P157" s="40">
        <v>2560.0</v>
      </c>
      <c r="Q157" s="18">
        <f t="shared" si="4"/>
        <v>132</v>
      </c>
      <c r="R157" s="23">
        <f t="shared" si="5"/>
        <v>0.0515625</v>
      </c>
      <c r="S157" s="24" t="str">
        <f t="shared" si="6"/>
        <v>Runestone 02 with +132, +5.2% (2560 to 2692)</v>
      </c>
      <c r="T157" s="18"/>
      <c r="U157" s="40">
        <v>1.0</v>
      </c>
      <c r="V157" s="22">
        <f t="shared" si="7"/>
        <v>0</v>
      </c>
      <c r="W157" s="23">
        <f t="shared" si="8"/>
        <v>0</v>
      </c>
      <c r="X157" s="26" t="str">
        <f t="shared" si="9"/>
        <v>Runestone 02 with +0, +0% (1 to 1)</v>
      </c>
    </row>
    <row r="158">
      <c r="A158" s="14" t="s">
        <v>391</v>
      </c>
      <c r="B158" s="13">
        <v>580.0</v>
      </c>
      <c r="C158" s="16">
        <v>3071.0</v>
      </c>
      <c r="D158" s="16">
        <v>46.0</v>
      </c>
      <c r="E158" s="39">
        <v>2.0</v>
      </c>
      <c r="F158" s="38">
        <v>14189.0</v>
      </c>
      <c r="G158" s="19"/>
      <c r="H158" s="19">
        <f>VLOOKUP(A158,'Kings Ratings'!$A$2:$B$1000,2,false)</f>
        <v>10</v>
      </c>
      <c r="I158" s="7"/>
      <c r="K158" s="40">
        <v>2734.0</v>
      </c>
      <c r="L158" s="22">
        <f t="shared" si="1"/>
        <v>337</v>
      </c>
      <c r="M158" s="23">
        <f t="shared" si="2"/>
        <v>0.1232626189</v>
      </c>
      <c r="N158" s="24" t="str">
        <f t="shared" si="3"/>
        <v>Gold Jelly with +337, +12.3% (2734 to 3071)</v>
      </c>
      <c r="O158" s="41"/>
      <c r="P158" s="40">
        <v>37.0</v>
      </c>
      <c r="Q158" s="18">
        <f t="shared" si="4"/>
        <v>9</v>
      </c>
      <c r="R158" s="23">
        <f t="shared" si="5"/>
        <v>0.2432432432</v>
      </c>
      <c r="S158" s="24" t="str">
        <f t="shared" si="6"/>
        <v>Gold Jelly with +9, +24.3% (37 to 46)</v>
      </c>
      <c r="T158" s="18"/>
      <c r="U158" s="40">
        <v>2.0</v>
      </c>
      <c r="V158" s="22">
        <f t="shared" si="7"/>
        <v>0</v>
      </c>
      <c r="W158" s="23">
        <f t="shared" si="8"/>
        <v>0</v>
      </c>
      <c r="X158" s="26" t="str">
        <f t="shared" si="9"/>
        <v>Gold Jelly with +0, +0% (2 to 2)</v>
      </c>
    </row>
    <row r="159">
      <c r="A159" s="14" t="s">
        <v>296</v>
      </c>
      <c r="B159" s="13">
        <v>817.0</v>
      </c>
      <c r="C159" s="16">
        <v>2927.0</v>
      </c>
      <c r="D159" s="16">
        <v>110.0</v>
      </c>
      <c r="E159" s="39">
        <v>2.0</v>
      </c>
      <c r="F159" s="38">
        <v>27736.0</v>
      </c>
      <c r="G159" s="19"/>
      <c r="H159" s="19">
        <f>VLOOKUP(A159,'Kings Ratings'!$A$2:$B$1000,2,false)</f>
        <v>10</v>
      </c>
      <c r="I159" s="7"/>
      <c r="K159" s="40">
        <v>2570.0</v>
      </c>
      <c r="L159" s="22">
        <f t="shared" si="1"/>
        <v>357</v>
      </c>
      <c r="M159" s="23">
        <f t="shared" si="2"/>
        <v>0.1389105058</v>
      </c>
      <c r="N159" s="24" t="str">
        <f t="shared" si="3"/>
        <v>Fancy Violin with +357, +13.9% (2570 to 2927)</v>
      </c>
      <c r="O159" s="41"/>
      <c r="P159" s="40">
        <v>43.0</v>
      </c>
      <c r="Q159" s="18">
        <f t="shared" si="4"/>
        <v>67</v>
      </c>
      <c r="R159" s="23">
        <f t="shared" si="5"/>
        <v>1.558139535</v>
      </c>
      <c r="S159" s="24" t="str">
        <f t="shared" si="6"/>
        <v>Fancy Violin with +67, +155.8% (43 to 110)</v>
      </c>
      <c r="T159" s="18"/>
      <c r="U159" s="40">
        <v>2.0</v>
      </c>
      <c r="V159" s="22">
        <f t="shared" si="7"/>
        <v>0</v>
      </c>
      <c r="W159" s="23">
        <f t="shared" si="8"/>
        <v>0</v>
      </c>
      <c r="X159" s="26" t="str">
        <f t="shared" si="9"/>
        <v>Fancy Violin with +0, +0% (2 to 2)</v>
      </c>
    </row>
    <row r="160">
      <c r="A160" s="14" t="s">
        <v>381</v>
      </c>
      <c r="B160" s="13">
        <v>459.0</v>
      </c>
      <c r="C160" s="16">
        <v>7039.0</v>
      </c>
      <c r="D160" s="16">
        <v>52.0</v>
      </c>
      <c r="E160" s="39">
        <v>2.0</v>
      </c>
      <c r="F160" s="38">
        <v>20192.0</v>
      </c>
      <c r="G160" s="19"/>
      <c r="H160" s="19">
        <f>VLOOKUP(A160,'Kings Ratings'!$A$2:$B$1000,2,false)</f>
        <v>10</v>
      </c>
      <c r="I160" s="7"/>
      <c r="K160" s="40">
        <v>6462.0</v>
      </c>
      <c r="L160" s="22">
        <f t="shared" si="1"/>
        <v>577</v>
      </c>
      <c r="M160" s="23">
        <f t="shared" si="2"/>
        <v>0.0892912411</v>
      </c>
      <c r="N160" s="24" t="str">
        <f t="shared" si="3"/>
        <v>Gold Coral with +577, +8.9% (6462 to 7039)</v>
      </c>
      <c r="O160" s="41"/>
      <c r="P160" s="40">
        <v>47.0</v>
      </c>
      <c r="Q160" s="18">
        <f t="shared" si="4"/>
        <v>5</v>
      </c>
      <c r="R160" s="23">
        <f t="shared" si="5"/>
        <v>0.1063829787</v>
      </c>
      <c r="S160" s="24" t="str">
        <f t="shared" si="6"/>
        <v>Gold Coral with +5, +10.6% (47 to 52)</v>
      </c>
      <c r="T160" s="18"/>
      <c r="U160" s="40">
        <v>2.0</v>
      </c>
      <c r="V160" s="22">
        <f t="shared" si="7"/>
        <v>0</v>
      </c>
      <c r="W160" s="23">
        <f t="shared" si="8"/>
        <v>0</v>
      </c>
      <c r="X160" s="26" t="str">
        <f t="shared" si="9"/>
        <v>Gold Coral with +0, +0% (2 to 2)</v>
      </c>
    </row>
    <row r="161">
      <c r="A161" s="14" t="s">
        <v>293</v>
      </c>
      <c r="B161" s="13">
        <v>774.0</v>
      </c>
      <c r="C161" s="16">
        <v>4956.0</v>
      </c>
      <c r="D161" s="16">
        <v>79.0</v>
      </c>
      <c r="E161" s="39">
        <v>3.0</v>
      </c>
      <c r="F161" s="38">
        <v>12884.0</v>
      </c>
      <c r="G161" s="19"/>
      <c r="H161" s="19">
        <f>VLOOKUP(A161,'Kings Ratings'!$A$2:$B$1000,2,false)</f>
        <v>9</v>
      </c>
      <c r="I161" s="7"/>
      <c r="K161" s="40">
        <v>4479.0</v>
      </c>
      <c r="L161" s="22">
        <f t="shared" si="1"/>
        <v>477</v>
      </c>
      <c r="M161" s="23">
        <f t="shared" si="2"/>
        <v>0.1064969859</v>
      </c>
      <c r="N161" s="24" t="str">
        <f t="shared" si="3"/>
        <v>Fancy Table with +477, +10.6% (4479 to 4956)</v>
      </c>
      <c r="O161" s="41"/>
      <c r="P161" s="40">
        <v>58.0</v>
      </c>
      <c r="Q161" s="18">
        <f t="shared" si="4"/>
        <v>21</v>
      </c>
      <c r="R161" s="23">
        <f t="shared" si="5"/>
        <v>0.3620689655</v>
      </c>
      <c r="S161" s="24" t="str">
        <f t="shared" si="6"/>
        <v>Fancy Table with +21, +36.2% (58 to 79)</v>
      </c>
      <c r="T161" s="18"/>
      <c r="U161" s="40">
        <v>2.0</v>
      </c>
      <c r="V161" s="22">
        <f t="shared" si="7"/>
        <v>1</v>
      </c>
      <c r="W161" s="23">
        <f t="shared" si="8"/>
        <v>0.5</v>
      </c>
      <c r="X161" s="26" t="str">
        <f t="shared" si="9"/>
        <v>Fancy Table with +1, +50% (2 to 3)</v>
      </c>
    </row>
    <row r="162">
      <c r="A162" s="14" t="s">
        <v>720</v>
      </c>
      <c r="B162" s="16">
        <v>1419.0</v>
      </c>
      <c r="C162" s="16">
        <v>479.0</v>
      </c>
      <c r="D162" s="16">
        <v>266.0</v>
      </c>
      <c r="E162" s="16">
        <v>2.0</v>
      </c>
      <c r="F162" s="34">
        <v>946.0</v>
      </c>
      <c r="G162" s="19"/>
      <c r="H162" s="19">
        <f>VLOOKUP(A162,'Kings Ratings'!$A$2:$B$1000,2,false)</f>
        <v>10</v>
      </c>
      <c r="I162" s="19"/>
      <c r="K162" s="11">
        <v>228.0</v>
      </c>
      <c r="L162" s="22">
        <f t="shared" si="1"/>
        <v>251</v>
      </c>
      <c r="M162" s="23">
        <f t="shared" si="2"/>
        <v>1.100877193</v>
      </c>
      <c r="N162" s="24" t="str">
        <f t="shared" si="3"/>
        <v>Propeller Hat with +251, +110.1% (228 to 479)</v>
      </c>
      <c r="O162" s="25"/>
      <c r="P162" s="11">
        <v>76.0</v>
      </c>
      <c r="Q162" s="18">
        <f t="shared" si="4"/>
        <v>190</v>
      </c>
      <c r="R162" s="23">
        <f t="shared" si="5"/>
        <v>2.5</v>
      </c>
      <c r="S162" s="24" t="str">
        <f t="shared" si="6"/>
        <v>Propeller Hat with +190, +250% (76 to 266)</v>
      </c>
      <c r="U162" s="11">
        <v>2.0</v>
      </c>
      <c r="V162" s="22">
        <f t="shared" si="7"/>
        <v>0</v>
      </c>
      <c r="W162" s="23">
        <f t="shared" si="8"/>
        <v>0</v>
      </c>
      <c r="X162" s="26" t="str">
        <f t="shared" si="9"/>
        <v>Propeller Hat with +0, +0% (2 to 2)</v>
      </c>
    </row>
    <row r="163">
      <c r="A163" s="14" t="s">
        <v>722</v>
      </c>
      <c r="B163" s="13">
        <v>759.0</v>
      </c>
      <c r="C163" s="16">
        <v>6934.0</v>
      </c>
      <c r="D163" s="16">
        <v>534.0</v>
      </c>
      <c r="E163" s="39">
        <v>3.0</v>
      </c>
      <c r="F163" s="38">
        <v>35575.0</v>
      </c>
      <c r="G163" s="19"/>
      <c r="H163" s="19">
        <f>VLOOKUP(A163,'Kings Ratings'!$A$2:$B$1000,2,false)</f>
        <v>10</v>
      </c>
      <c r="I163" s="7"/>
      <c r="K163" s="40">
        <v>6315.0</v>
      </c>
      <c r="L163" s="22">
        <f t="shared" si="1"/>
        <v>619</v>
      </c>
      <c r="M163" s="23">
        <f t="shared" si="2"/>
        <v>0.09802058591</v>
      </c>
      <c r="N163" s="24" t="str">
        <f t="shared" si="3"/>
        <v>Steel Vise with +619, +9.8% (6315 to 6934)</v>
      </c>
      <c r="O163" s="41"/>
      <c r="P163" s="40">
        <v>326.0</v>
      </c>
      <c r="Q163" s="18">
        <f t="shared" si="4"/>
        <v>208</v>
      </c>
      <c r="R163" s="23">
        <f t="shared" si="5"/>
        <v>0.6380368098</v>
      </c>
      <c r="S163" s="24" t="str">
        <f t="shared" si="6"/>
        <v>Steel Vise with +208, +63.8% (326 to 534)</v>
      </c>
      <c r="T163" s="18"/>
      <c r="U163" s="40">
        <v>2.0</v>
      </c>
      <c r="V163" s="22">
        <f t="shared" si="7"/>
        <v>1</v>
      </c>
      <c r="W163" s="23">
        <f t="shared" si="8"/>
        <v>0.5</v>
      </c>
      <c r="X163" s="26" t="str">
        <f t="shared" si="9"/>
        <v>Steel Vise with +1, +50% (2 to 3)</v>
      </c>
    </row>
    <row r="164">
      <c r="A164" s="14" t="s">
        <v>726</v>
      </c>
      <c r="B164" s="16">
        <v>1442.0</v>
      </c>
      <c r="C164" s="16">
        <v>4161.0</v>
      </c>
      <c r="D164" s="16">
        <v>874.0</v>
      </c>
      <c r="E164" s="16">
        <v>4.0</v>
      </c>
      <c r="F164" s="34">
        <v>14358.0</v>
      </c>
      <c r="G164" s="19"/>
      <c r="H164" s="19">
        <f>VLOOKUP(A164,'Kings Ratings'!$A$2:$B$1000,2,false)</f>
        <v>10</v>
      </c>
      <c r="I164" s="19"/>
      <c r="K164" s="11">
        <v>3002.0</v>
      </c>
      <c r="L164" s="22">
        <f t="shared" si="1"/>
        <v>1159</v>
      </c>
      <c r="M164" s="23">
        <f t="shared" si="2"/>
        <v>0.3860759494</v>
      </c>
      <c r="N164" s="24" t="str">
        <f t="shared" si="3"/>
        <v>Crown of Clover with +1159, +38.6% (3002 to 4161)</v>
      </c>
      <c r="O164" s="25"/>
      <c r="P164" s="11">
        <v>443.0</v>
      </c>
      <c r="Q164" s="18">
        <f t="shared" si="4"/>
        <v>431</v>
      </c>
      <c r="R164" s="23">
        <f t="shared" si="5"/>
        <v>0.9729119639</v>
      </c>
      <c r="S164" s="24" t="str">
        <f t="shared" si="6"/>
        <v>Crown of Clover with +431, +97.3% (443 to 874)</v>
      </c>
      <c r="U164" s="11">
        <v>2.0</v>
      </c>
      <c r="V164" s="22">
        <f t="shared" si="7"/>
        <v>2</v>
      </c>
      <c r="W164" s="23">
        <f t="shared" si="8"/>
        <v>1</v>
      </c>
      <c r="X164" s="26" t="str">
        <f t="shared" si="9"/>
        <v>Crown of Clover with +2, +100% (2 to 4)</v>
      </c>
    </row>
    <row r="165">
      <c r="A165" s="14" t="s">
        <v>729</v>
      </c>
      <c r="B165" s="16">
        <v>1440.0</v>
      </c>
      <c r="C165" s="16">
        <v>1898.0</v>
      </c>
      <c r="D165" s="16">
        <v>830.0</v>
      </c>
      <c r="E165" s="16">
        <v>83.0</v>
      </c>
      <c r="F165" s="34">
        <v>10634.0</v>
      </c>
      <c r="G165" s="19"/>
      <c r="H165" s="19">
        <f>VLOOKUP(A165,'Kings Ratings'!$A$2:$B$1000,2,false)</f>
        <v>10</v>
      </c>
      <c r="I165" s="19"/>
      <c r="K165" s="11">
        <v>1274.0</v>
      </c>
      <c r="L165" s="22">
        <f t="shared" si="1"/>
        <v>624</v>
      </c>
      <c r="M165" s="23">
        <f t="shared" si="2"/>
        <v>0.4897959184</v>
      </c>
      <c r="N165" s="24" t="str">
        <f t="shared" si="3"/>
        <v>Oak Table with +624, +49% (1274 to 1898)</v>
      </c>
      <c r="O165" s="25"/>
      <c r="P165" s="11">
        <v>552.0</v>
      </c>
      <c r="Q165" s="18">
        <f t="shared" si="4"/>
        <v>278</v>
      </c>
      <c r="R165" s="23">
        <f t="shared" si="5"/>
        <v>0.5036231884</v>
      </c>
      <c r="S165" s="24" t="str">
        <f t="shared" si="6"/>
        <v>Oak Table with +278, +50.4% (552 to 830)</v>
      </c>
      <c r="U165" s="11">
        <v>2.0</v>
      </c>
      <c r="V165" s="22">
        <f t="shared" si="7"/>
        <v>81</v>
      </c>
      <c r="W165" s="23">
        <f t="shared" si="8"/>
        <v>40.5</v>
      </c>
      <c r="X165" s="26" t="str">
        <f t="shared" si="9"/>
        <v>Oak Table with +81, +4050% (2 to 83)</v>
      </c>
    </row>
    <row r="166">
      <c r="A166" s="14" t="s">
        <v>13</v>
      </c>
      <c r="B166" s="13">
        <v>787.0</v>
      </c>
      <c r="C166" s="16">
        <v>7260.0</v>
      </c>
      <c r="D166" s="16">
        <v>1266.0</v>
      </c>
      <c r="E166" s="39">
        <v>3.0</v>
      </c>
      <c r="F166" s="38">
        <v>120461.0</v>
      </c>
      <c r="G166" s="19"/>
      <c r="H166" s="19">
        <f>VLOOKUP(A166,'Kings Ratings'!$A$2:$B$1000,2,false)</f>
        <v>10</v>
      </c>
      <c r="I166" s="7"/>
      <c r="K166" s="40">
        <v>6633.0</v>
      </c>
      <c r="L166" s="22">
        <f t="shared" si="1"/>
        <v>627</v>
      </c>
      <c r="M166" s="23">
        <f t="shared" si="2"/>
        <v>0.09452736318</v>
      </c>
      <c r="N166" s="24" t="str">
        <f t="shared" si="3"/>
        <v>Acorn Butter with +627, +9.5% (6633 to 7260)</v>
      </c>
      <c r="O166" s="41"/>
      <c r="P166" s="40">
        <v>1009.0</v>
      </c>
      <c r="Q166" s="18">
        <f t="shared" si="4"/>
        <v>257</v>
      </c>
      <c r="R166" s="23">
        <f t="shared" si="5"/>
        <v>0.2547076313</v>
      </c>
      <c r="S166" s="24" t="str">
        <f t="shared" si="6"/>
        <v>Acorn Butter with +257, +25.5% (1009 to 1266)</v>
      </c>
      <c r="T166" s="18"/>
      <c r="U166" s="40">
        <v>2.0</v>
      </c>
      <c r="V166" s="22">
        <f t="shared" si="7"/>
        <v>1</v>
      </c>
      <c r="W166" s="23">
        <f t="shared" si="8"/>
        <v>0.5</v>
      </c>
      <c r="X166" s="26" t="str">
        <f t="shared" si="9"/>
        <v>Acorn Butter with +1, +50% (2 to 3)</v>
      </c>
    </row>
    <row r="167">
      <c r="A167" s="14" t="s">
        <v>738</v>
      </c>
      <c r="B167" s="13">
        <v>679.0</v>
      </c>
      <c r="C167" s="16">
        <v>12971.0</v>
      </c>
      <c r="D167" s="16">
        <v>1265.0</v>
      </c>
      <c r="E167" s="39">
        <v>4.0</v>
      </c>
      <c r="F167" s="38">
        <v>124831.0</v>
      </c>
      <c r="G167" s="19"/>
      <c r="H167" s="19">
        <f>VLOOKUP(A167,'Kings Ratings'!$A$2:$B$1000,2,false)</f>
        <v>10</v>
      </c>
      <c r="I167" s="7"/>
      <c r="K167" s="40">
        <v>12006.0</v>
      </c>
      <c r="L167" s="22">
        <f t="shared" si="1"/>
        <v>965</v>
      </c>
      <c r="M167" s="23">
        <f t="shared" si="2"/>
        <v>0.08037647843</v>
      </c>
      <c r="N167" s="24" t="str">
        <f t="shared" si="3"/>
        <v>Spool of Copper with +965, +8% (12006 to 12971)</v>
      </c>
      <c r="O167" s="41"/>
      <c r="P167" s="40">
        <v>1038.0</v>
      </c>
      <c r="Q167" s="18">
        <f t="shared" si="4"/>
        <v>227</v>
      </c>
      <c r="R167" s="23">
        <f t="shared" si="5"/>
        <v>0.2186897881</v>
      </c>
      <c r="S167" s="24" t="str">
        <f t="shared" si="6"/>
        <v>Spool of Copper with +227, +21.9% (1038 to 1265)</v>
      </c>
      <c r="T167" s="18"/>
      <c r="U167" s="40">
        <v>2.0</v>
      </c>
      <c r="V167" s="22">
        <f t="shared" si="7"/>
        <v>2</v>
      </c>
      <c r="W167" s="23">
        <f t="shared" si="8"/>
        <v>1</v>
      </c>
      <c r="X167" s="26" t="str">
        <f t="shared" si="9"/>
        <v>Spool of Copper with +2, +100% (2 to 4)</v>
      </c>
    </row>
    <row r="168">
      <c r="A168" s="14" t="s">
        <v>742</v>
      </c>
      <c r="B168" s="13">
        <v>921.0</v>
      </c>
      <c r="C168" s="16">
        <v>656.0</v>
      </c>
      <c r="D168" s="16">
        <v>41.0</v>
      </c>
      <c r="E168" s="39">
        <v>3.0</v>
      </c>
      <c r="F168" s="38">
        <v>28410.0</v>
      </c>
      <c r="G168" s="19"/>
      <c r="H168" s="19">
        <f>VLOOKUP(A168,'Kings Ratings'!$A$2:$B$1000,2,false)</f>
        <v>10</v>
      </c>
      <c r="I168" s="7"/>
      <c r="K168" s="40">
        <v>486.0</v>
      </c>
      <c r="L168" s="22">
        <f t="shared" si="1"/>
        <v>170</v>
      </c>
      <c r="M168" s="23">
        <f t="shared" si="2"/>
        <v>0.3497942387</v>
      </c>
      <c r="N168" s="24" t="str">
        <f t="shared" si="3"/>
        <v>Crystal Pickaxe with +170, +35% (486 to 656)</v>
      </c>
      <c r="O168" s="41"/>
      <c r="P168" s="40">
        <v>28.0</v>
      </c>
      <c r="Q168" s="18">
        <f t="shared" si="4"/>
        <v>13</v>
      </c>
      <c r="R168" s="23">
        <f t="shared" si="5"/>
        <v>0.4642857143</v>
      </c>
      <c r="S168" s="24" t="str">
        <f t="shared" si="6"/>
        <v>Crystal Pickaxe with +13, +46.4% (28 to 41)</v>
      </c>
      <c r="T168" s="18"/>
      <c r="U168" s="40">
        <v>3.0</v>
      </c>
      <c r="V168" s="22">
        <f t="shared" si="7"/>
        <v>0</v>
      </c>
      <c r="W168" s="23">
        <f t="shared" si="8"/>
        <v>0</v>
      </c>
      <c r="X168" s="26" t="str">
        <f t="shared" si="9"/>
        <v>Crystal Pickaxe with +0, +0% (3 to 3)</v>
      </c>
    </row>
    <row r="169">
      <c r="A169" s="14" t="s">
        <v>562</v>
      </c>
      <c r="B169" s="13">
        <v>634.0</v>
      </c>
      <c r="C169" s="16">
        <v>2666.0</v>
      </c>
      <c r="D169" s="16">
        <v>175.0</v>
      </c>
      <c r="E169" s="39">
        <v>3.0</v>
      </c>
      <c r="F169" s="38">
        <v>27433.0</v>
      </c>
      <c r="G169" s="19"/>
      <c r="H169" s="19">
        <f>VLOOKUP(A169,'Kings Ratings'!$A$2:$B$1000,2,false)</f>
        <v>10</v>
      </c>
      <c r="I169" s="7"/>
      <c r="K169" s="40">
        <v>2457.0</v>
      </c>
      <c r="L169" s="22">
        <f t="shared" si="1"/>
        <v>209</v>
      </c>
      <c r="M169" s="23">
        <f t="shared" si="2"/>
        <v>0.08506308506</v>
      </c>
      <c r="N169" s="24" t="str">
        <f t="shared" si="3"/>
        <v>Mushroom Stew with +209, +8.5% (2457 to 2666)</v>
      </c>
      <c r="O169" s="41"/>
      <c r="P169" s="40">
        <v>155.0</v>
      </c>
      <c r="Q169" s="18">
        <f t="shared" si="4"/>
        <v>20</v>
      </c>
      <c r="R169" s="23">
        <f t="shared" si="5"/>
        <v>0.1290322581</v>
      </c>
      <c r="S169" s="24" t="str">
        <f t="shared" si="6"/>
        <v>Mushroom Stew with +20, +12.9% (155 to 175)</v>
      </c>
      <c r="T169" s="18"/>
      <c r="U169" s="40">
        <v>3.0</v>
      </c>
      <c r="V169" s="22">
        <f t="shared" si="7"/>
        <v>0</v>
      </c>
      <c r="W169" s="23">
        <f t="shared" si="8"/>
        <v>0</v>
      </c>
      <c r="X169" s="26" t="str">
        <f t="shared" si="9"/>
        <v>Mushroom Stew with +0, +0% (3 to 3)</v>
      </c>
    </row>
    <row r="170">
      <c r="A170" s="14" t="s">
        <v>750</v>
      </c>
      <c r="B170" s="16">
        <v>1389.0</v>
      </c>
      <c r="C170" s="16">
        <v>1017.0</v>
      </c>
      <c r="D170" s="16">
        <v>499.0</v>
      </c>
      <c r="E170" s="16">
        <v>11.0</v>
      </c>
      <c r="F170" s="34">
        <v>2.0</v>
      </c>
      <c r="G170" s="19"/>
      <c r="H170" s="19">
        <f>VLOOKUP(A170,'Kings Ratings'!$A$2:$B$1000,2,false)</f>
        <v>8</v>
      </c>
      <c r="I170" s="19"/>
      <c r="K170" s="11">
        <v>652.0</v>
      </c>
      <c r="L170" s="22">
        <f t="shared" si="1"/>
        <v>365</v>
      </c>
      <c r="M170" s="23">
        <f t="shared" si="2"/>
        <v>0.5598159509</v>
      </c>
      <c r="N170" s="24" t="str">
        <f t="shared" si="3"/>
        <v>White Twine with +365, +56.% (652 to 1017)</v>
      </c>
      <c r="O170" s="25"/>
      <c r="P170" s="11">
        <v>292.0</v>
      </c>
      <c r="Q170" s="18">
        <f t="shared" si="4"/>
        <v>207</v>
      </c>
      <c r="R170" s="23">
        <f t="shared" si="5"/>
        <v>0.7089041096</v>
      </c>
      <c r="S170" s="24" t="str">
        <f t="shared" si="6"/>
        <v>White Twine with +207, +70.9% (292 to 499)</v>
      </c>
      <c r="U170" s="11">
        <v>3.0</v>
      </c>
      <c r="V170" s="22">
        <f t="shared" si="7"/>
        <v>8</v>
      </c>
      <c r="W170" s="23">
        <f t="shared" si="8"/>
        <v>2.666666667</v>
      </c>
      <c r="X170" s="26" t="str">
        <f t="shared" si="9"/>
        <v>White Twine with +8, +266.7% (3 to 11)</v>
      </c>
    </row>
    <row r="171">
      <c r="A171" s="14" t="s">
        <v>446</v>
      </c>
      <c r="B171" s="13">
        <v>755.0</v>
      </c>
      <c r="C171" s="16">
        <v>3487.0</v>
      </c>
      <c r="D171" s="16">
        <v>373.0</v>
      </c>
      <c r="E171" s="39">
        <v>4.0</v>
      </c>
      <c r="F171" s="38">
        <v>11093.0</v>
      </c>
      <c r="G171" s="19"/>
      <c r="H171" s="19">
        <f>VLOOKUP(A171,'Kings Ratings'!$A$2:$B$1000,2,false)</f>
        <v>10</v>
      </c>
      <c r="I171" s="7"/>
      <c r="K171" s="40">
        <v>3191.0</v>
      </c>
      <c r="L171" s="22">
        <f t="shared" si="1"/>
        <v>296</v>
      </c>
      <c r="M171" s="23">
        <f t="shared" si="2"/>
        <v>0.09276089</v>
      </c>
      <c r="N171" s="24" t="str">
        <f t="shared" si="3"/>
        <v>Hickory Omelette with +296, +9.3% (3191 to 3487)</v>
      </c>
      <c r="O171" s="41"/>
      <c r="P171" s="40">
        <v>317.0</v>
      </c>
      <c r="Q171" s="18">
        <f t="shared" si="4"/>
        <v>56</v>
      </c>
      <c r="R171" s="23">
        <f t="shared" si="5"/>
        <v>0.1766561514</v>
      </c>
      <c r="S171" s="24" t="str">
        <f t="shared" si="6"/>
        <v>Hickory Omelette with +56, +17.7% (317 to 373)</v>
      </c>
      <c r="T171" s="18"/>
      <c r="U171" s="40">
        <v>3.0</v>
      </c>
      <c r="V171" s="22">
        <f t="shared" si="7"/>
        <v>1</v>
      </c>
      <c r="W171" s="23">
        <f t="shared" si="8"/>
        <v>0.3333333333</v>
      </c>
      <c r="X171" s="26" t="str">
        <f t="shared" si="9"/>
        <v>Hickory Omelette with +1, +33.3% (3 to 4)</v>
      </c>
    </row>
    <row r="172">
      <c r="A172" s="14" t="s">
        <v>758</v>
      </c>
      <c r="B172" s="16">
        <v>1441.0</v>
      </c>
      <c r="C172" s="16">
        <v>2283.0</v>
      </c>
      <c r="D172" s="16">
        <v>765.0</v>
      </c>
      <c r="E172" s="16">
        <v>7.0</v>
      </c>
      <c r="F172" s="34">
        <v>27961.0</v>
      </c>
      <c r="G172" s="19"/>
      <c r="H172" s="19">
        <f>VLOOKUP(A172,'Kings Ratings'!$A$2:$B$1000,2,false)</f>
        <v>10</v>
      </c>
      <c r="I172" s="19"/>
      <c r="K172" s="11">
        <v>1486.0</v>
      </c>
      <c r="L172" s="22">
        <f t="shared" si="1"/>
        <v>797</v>
      </c>
      <c r="M172" s="23">
        <f t="shared" si="2"/>
        <v>0.5363391655</v>
      </c>
      <c r="N172" s="24" t="str">
        <f t="shared" si="3"/>
        <v>Gazebo with +797, +53.6% (1486 to 2283)</v>
      </c>
      <c r="O172" s="25"/>
      <c r="P172" s="11">
        <v>426.0</v>
      </c>
      <c r="Q172" s="18">
        <f t="shared" si="4"/>
        <v>339</v>
      </c>
      <c r="R172" s="23">
        <f t="shared" si="5"/>
        <v>0.7957746479</v>
      </c>
      <c r="S172" s="24" t="str">
        <f t="shared" si="6"/>
        <v>Gazebo with +339, +79.6% (426 to 765)</v>
      </c>
      <c r="U172" s="11">
        <v>3.0</v>
      </c>
      <c r="V172" s="22">
        <f t="shared" si="7"/>
        <v>4</v>
      </c>
      <c r="W172" s="23">
        <f t="shared" si="8"/>
        <v>1.333333333</v>
      </c>
      <c r="X172" s="26" t="str">
        <f t="shared" si="9"/>
        <v>Gazebo with +4, +133.3% (3 to 7)</v>
      </c>
    </row>
    <row r="173">
      <c r="A173" s="14" t="s">
        <v>763</v>
      </c>
      <c r="B173" s="13">
        <v>1089.0</v>
      </c>
      <c r="C173" s="16">
        <v>3629.0</v>
      </c>
      <c r="D173" s="16">
        <v>663.0</v>
      </c>
      <c r="E173" s="39">
        <v>3.0</v>
      </c>
      <c r="F173" s="38">
        <v>95468.0</v>
      </c>
      <c r="G173" s="19"/>
      <c r="H173" s="19">
        <f>VLOOKUP(A173,'Kings Ratings'!$A$2:$B$1000,2,false)</f>
        <v>10</v>
      </c>
      <c r="I173" s="19"/>
      <c r="K173" s="40">
        <v>3036.0</v>
      </c>
      <c r="L173" s="22">
        <f t="shared" si="1"/>
        <v>593</v>
      </c>
      <c r="M173" s="23">
        <f t="shared" si="2"/>
        <v>0.1953227931</v>
      </c>
      <c r="N173" s="24" t="str">
        <f t="shared" si="3"/>
        <v>Fire Ant Farm with +593, +19.5% (3036 to 3629)</v>
      </c>
      <c r="O173" s="41"/>
      <c r="P173" s="40">
        <v>446.0</v>
      </c>
      <c r="Q173" s="18">
        <f t="shared" si="4"/>
        <v>217</v>
      </c>
      <c r="R173" s="23">
        <f t="shared" si="5"/>
        <v>0.4865470852</v>
      </c>
      <c r="S173" s="24" t="str">
        <f t="shared" si="6"/>
        <v>Fire Ant Farm with +217, +48.7% (446 to 663)</v>
      </c>
      <c r="T173" s="18"/>
      <c r="U173" s="40">
        <v>3.0</v>
      </c>
      <c r="V173" s="22">
        <f t="shared" si="7"/>
        <v>0</v>
      </c>
      <c r="W173" s="23">
        <f t="shared" si="8"/>
        <v>0</v>
      </c>
      <c r="X173" s="26" t="str">
        <f t="shared" si="9"/>
        <v>Fire Ant Farm with +0, +0% (3 to 3)</v>
      </c>
    </row>
    <row r="174">
      <c r="A174" s="14" t="s">
        <v>765</v>
      </c>
      <c r="B174" s="16">
        <v>1420.0</v>
      </c>
      <c r="C174" s="16">
        <v>1094.0</v>
      </c>
      <c r="D174" s="16">
        <v>632.0</v>
      </c>
      <c r="E174" s="16">
        <v>8.0</v>
      </c>
      <c r="F174" s="34">
        <v>13277.0</v>
      </c>
      <c r="G174" s="19"/>
      <c r="H174" s="19">
        <f>VLOOKUP(A174,'Kings Ratings'!$A$2:$B$1000,2,false)</f>
        <v>10</v>
      </c>
      <c r="I174" s="19"/>
      <c r="K174" s="11">
        <v>735.0</v>
      </c>
      <c r="L174" s="22">
        <f t="shared" si="1"/>
        <v>359</v>
      </c>
      <c r="M174" s="23">
        <f t="shared" si="2"/>
        <v>0.4884353741</v>
      </c>
      <c r="N174" s="24" t="str">
        <f t="shared" si="3"/>
        <v>Basic Pillow with +359, +48.8% (735 to 1094)</v>
      </c>
      <c r="O174" s="25"/>
      <c r="P174" s="11">
        <v>451.0</v>
      </c>
      <c r="Q174" s="18">
        <f t="shared" si="4"/>
        <v>181</v>
      </c>
      <c r="R174" s="23">
        <f t="shared" si="5"/>
        <v>0.4013303769</v>
      </c>
      <c r="S174" s="24" t="str">
        <f t="shared" si="6"/>
        <v>Basic Pillow with +181, +40.1% (451 to 632)</v>
      </c>
      <c r="U174" s="11">
        <v>3.0</v>
      </c>
      <c r="V174" s="22">
        <f t="shared" si="7"/>
        <v>5</v>
      </c>
      <c r="W174" s="23">
        <f t="shared" si="8"/>
        <v>1.666666667</v>
      </c>
      <c r="X174" s="26" t="str">
        <f t="shared" si="9"/>
        <v>Basic Pillow with +5, +166.7% (3 to 8)</v>
      </c>
    </row>
    <row r="175">
      <c r="A175" s="14" t="s">
        <v>767</v>
      </c>
      <c r="B175" s="13">
        <v>959.0</v>
      </c>
      <c r="C175" s="16">
        <v>5039.0</v>
      </c>
      <c r="D175" s="16">
        <v>698.0</v>
      </c>
      <c r="E175" s="39">
        <v>3.0</v>
      </c>
      <c r="F175" s="38">
        <v>100136.0</v>
      </c>
      <c r="G175" s="19"/>
      <c r="H175" s="19">
        <f>VLOOKUP(A175,'Kings Ratings'!$A$2:$B$1000,2,false)</f>
        <v>11</v>
      </c>
      <c r="I175" s="7"/>
      <c r="K175" s="40">
        <v>5034.0</v>
      </c>
      <c r="L175" s="22">
        <f t="shared" si="1"/>
        <v>5</v>
      </c>
      <c r="M175" s="23">
        <f t="shared" si="2"/>
        <v>0.0009932459277</v>
      </c>
      <c r="N175" s="24" t="str">
        <f t="shared" si="3"/>
        <v>Frozen Coin with +5, +0.1% (5034 to 5039)</v>
      </c>
      <c r="O175" s="41"/>
      <c r="P175" s="40">
        <v>697.0</v>
      </c>
      <c r="Q175" s="18">
        <f t="shared" si="4"/>
        <v>1</v>
      </c>
      <c r="R175" s="23">
        <f t="shared" si="5"/>
        <v>0.00143472023</v>
      </c>
      <c r="S175" s="24" t="str">
        <f t="shared" si="6"/>
        <v>Frozen Coin with +1, +0.1% (697 to 698)</v>
      </c>
      <c r="T175" s="18"/>
      <c r="U175" s="40">
        <v>3.0</v>
      </c>
      <c r="V175" s="22">
        <f t="shared" si="7"/>
        <v>0</v>
      </c>
      <c r="W175" s="23">
        <f t="shared" si="8"/>
        <v>0</v>
      </c>
      <c r="X175" s="26" t="str">
        <f t="shared" si="9"/>
        <v>Frozen Coin with +0, +0% (3 to 3)</v>
      </c>
    </row>
    <row r="176">
      <c r="A176" s="14" t="s">
        <v>629</v>
      </c>
      <c r="B176" s="13">
        <v>754.0</v>
      </c>
      <c r="C176" s="16">
        <v>11778.0</v>
      </c>
      <c r="D176" s="16">
        <v>907.0</v>
      </c>
      <c r="E176" s="39">
        <v>3.0</v>
      </c>
      <c r="F176" s="38">
        <v>112540.0</v>
      </c>
      <c r="G176" s="19"/>
      <c r="H176" s="19">
        <f>VLOOKUP(A176,'Kings Ratings'!$A$2:$B$1000,2,false)</f>
        <v>9</v>
      </c>
      <c r="I176" s="7"/>
      <c r="K176" s="40">
        <v>10832.0</v>
      </c>
      <c r="L176" s="22">
        <f t="shared" si="1"/>
        <v>946</v>
      </c>
      <c r="M176" s="23">
        <f t="shared" si="2"/>
        <v>0.0873338257</v>
      </c>
      <c r="N176" s="24" t="str">
        <f t="shared" si="3"/>
        <v>Potato Battery with +946, +8.7% (10832 to 11778)</v>
      </c>
      <c r="O176" s="41"/>
      <c r="P176" s="40">
        <v>719.0</v>
      </c>
      <c r="Q176" s="18">
        <f t="shared" si="4"/>
        <v>188</v>
      </c>
      <c r="R176" s="23">
        <f t="shared" si="5"/>
        <v>0.2614742698</v>
      </c>
      <c r="S176" s="24" t="str">
        <f t="shared" si="6"/>
        <v>Potato Battery with +188, +26.1% (719 to 907)</v>
      </c>
      <c r="T176" s="18"/>
      <c r="U176" s="40">
        <v>3.0</v>
      </c>
      <c r="V176" s="22">
        <f t="shared" si="7"/>
        <v>0</v>
      </c>
      <c r="W176" s="23">
        <f t="shared" si="8"/>
        <v>0</v>
      </c>
      <c r="X176" s="26" t="str">
        <f t="shared" si="9"/>
        <v>Potato Battery with +0, +0% (3 to 3)</v>
      </c>
    </row>
    <row r="177">
      <c r="A177" s="14" t="s">
        <v>134</v>
      </c>
      <c r="B177" s="13">
        <v>742.0</v>
      </c>
      <c r="C177" s="16">
        <v>5559.0</v>
      </c>
      <c r="D177" s="16">
        <v>889.0</v>
      </c>
      <c r="E177" s="39">
        <v>4.0</v>
      </c>
      <c r="F177" s="38">
        <v>102293.0</v>
      </c>
      <c r="G177" s="19"/>
      <c r="H177" s="19">
        <f>VLOOKUP(A177,'Kings Ratings'!$A$2:$B$1000,2,false)</f>
        <v>10</v>
      </c>
      <c r="I177" s="7"/>
      <c r="K177" s="40">
        <v>5299.0</v>
      </c>
      <c r="L177" s="22">
        <f t="shared" si="1"/>
        <v>260</v>
      </c>
      <c r="M177" s="23">
        <f t="shared" si="2"/>
        <v>0.04906586148</v>
      </c>
      <c r="N177" s="24" t="str">
        <f t="shared" si="3"/>
        <v>Bouquet of Flowers with +260, +4.9% (5299 to 5559)</v>
      </c>
      <c r="O177" s="41"/>
      <c r="P177" s="40">
        <v>770.0</v>
      </c>
      <c r="Q177" s="18">
        <f t="shared" si="4"/>
        <v>119</v>
      </c>
      <c r="R177" s="23">
        <f t="shared" si="5"/>
        <v>0.1545454545</v>
      </c>
      <c r="S177" s="24" t="str">
        <f t="shared" si="6"/>
        <v>Bouquet of Flowers with +119, +15.5% (770 to 889)</v>
      </c>
      <c r="T177" s="18"/>
      <c r="U177" s="40">
        <v>3.0</v>
      </c>
      <c r="V177" s="22">
        <f t="shared" si="7"/>
        <v>1</v>
      </c>
      <c r="W177" s="23">
        <f t="shared" si="8"/>
        <v>0.3333333333</v>
      </c>
      <c r="X177" s="26" t="str">
        <f t="shared" si="9"/>
        <v>Bouquet of Flowers with +1, +33.3% (3 to 4)</v>
      </c>
    </row>
    <row r="178">
      <c r="A178" s="14" t="s">
        <v>222</v>
      </c>
      <c r="B178" s="13">
        <v>629.0</v>
      </c>
      <c r="C178" s="16">
        <v>10586.0</v>
      </c>
      <c r="D178" s="16">
        <v>1428.0</v>
      </c>
      <c r="E178" s="39">
        <v>4.0</v>
      </c>
      <c r="F178" s="38">
        <v>104234.0</v>
      </c>
      <c r="G178" s="19"/>
      <c r="H178" s="19">
        <f>VLOOKUP(A178,'Kings Ratings'!$A$2:$B$1000,2,false)</f>
        <v>9</v>
      </c>
      <c r="I178" s="7"/>
      <c r="K178" s="40">
        <v>9775.0</v>
      </c>
      <c r="L178" s="22">
        <f t="shared" si="1"/>
        <v>811</v>
      </c>
      <c r="M178" s="23">
        <f t="shared" si="2"/>
        <v>0.08296675192</v>
      </c>
      <c r="N178" s="24" t="str">
        <f t="shared" si="3"/>
        <v>Corn Oil with +811, +8.3% (9775 to 10586)</v>
      </c>
      <c r="O178" s="41"/>
      <c r="P178" s="40">
        <v>1177.0</v>
      </c>
      <c r="Q178" s="18">
        <f t="shared" si="4"/>
        <v>251</v>
      </c>
      <c r="R178" s="23">
        <f t="shared" si="5"/>
        <v>0.2132540357</v>
      </c>
      <c r="S178" s="24" t="str">
        <f t="shared" si="6"/>
        <v>Corn Oil with +251, +21.3% (1177 to 1428)</v>
      </c>
      <c r="T178" s="18"/>
      <c r="U178" s="40">
        <v>3.0</v>
      </c>
      <c r="V178" s="22">
        <f t="shared" si="7"/>
        <v>1</v>
      </c>
      <c r="W178" s="23">
        <f t="shared" si="8"/>
        <v>0.3333333333</v>
      </c>
      <c r="X178" s="26" t="str">
        <f t="shared" si="9"/>
        <v>Corn Oil with +1, +33.3% (3 to 4)</v>
      </c>
    </row>
    <row r="179">
      <c r="A179" s="14" t="s">
        <v>154</v>
      </c>
      <c r="B179" s="13">
        <v>660.0</v>
      </c>
      <c r="C179" s="16">
        <v>11850.0</v>
      </c>
      <c r="D179" s="16">
        <v>1803.0</v>
      </c>
      <c r="E179" s="39">
        <v>9.0</v>
      </c>
      <c r="F179" s="38">
        <v>246098.0</v>
      </c>
      <c r="G179" s="19"/>
      <c r="H179" s="19">
        <f>VLOOKUP(A179,'Kings Ratings'!$A$2:$B$1000,2,false)</f>
        <v>9</v>
      </c>
      <c r="I179" s="7"/>
      <c r="K179" s="40">
        <v>10911.0</v>
      </c>
      <c r="L179" s="22">
        <f t="shared" si="1"/>
        <v>939</v>
      </c>
      <c r="M179" s="23">
        <f t="shared" si="2"/>
        <v>0.08605993951</v>
      </c>
      <c r="N179" s="24" t="str">
        <f t="shared" si="3"/>
        <v>Butter with +939, +8.6% (10911 to 11850)</v>
      </c>
      <c r="O179" s="41"/>
      <c r="P179" s="40">
        <v>1557.0</v>
      </c>
      <c r="Q179" s="18">
        <f t="shared" si="4"/>
        <v>246</v>
      </c>
      <c r="R179" s="23">
        <f t="shared" si="5"/>
        <v>0.1579961464</v>
      </c>
      <c r="S179" s="24" t="str">
        <f t="shared" si="6"/>
        <v>Butter with +246, +15.8% (1557 to 1803)</v>
      </c>
      <c r="T179" s="18"/>
      <c r="U179" s="40">
        <v>3.0</v>
      </c>
      <c r="V179" s="22">
        <f t="shared" si="7"/>
        <v>6</v>
      </c>
      <c r="W179" s="23">
        <f t="shared" si="8"/>
        <v>2</v>
      </c>
      <c r="X179" s="26" t="str">
        <f t="shared" si="9"/>
        <v>Butter with +6, +200% (3 to 9)</v>
      </c>
    </row>
    <row r="180">
      <c r="A180" s="14" t="s">
        <v>401</v>
      </c>
      <c r="B180" s="13">
        <v>457.0</v>
      </c>
      <c r="C180" s="16">
        <v>4219.0</v>
      </c>
      <c r="D180" s="16">
        <v>115.0</v>
      </c>
      <c r="E180" s="43">
        <v>7.0</v>
      </c>
      <c r="F180" s="38">
        <v>22777.0</v>
      </c>
      <c r="G180" s="19"/>
      <c r="H180" s="19">
        <f>VLOOKUP(A180,'Kings Ratings'!$A$2:$B$1000,2,false)</f>
        <v>10</v>
      </c>
      <c r="I180" s="7"/>
      <c r="K180" s="40">
        <v>3816.0</v>
      </c>
      <c r="L180" s="22">
        <f t="shared" si="1"/>
        <v>403</v>
      </c>
      <c r="M180" s="23">
        <f t="shared" si="2"/>
        <v>0.1056079665</v>
      </c>
      <c r="N180" s="24" t="str">
        <f t="shared" si="3"/>
        <v>Gold Trout with +403, +10.6% (3816 to 4219)</v>
      </c>
      <c r="O180" s="41"/>
      <c r="P180" s="40">
        <v>103.0</v>
      </c>
      <c r="Q180" s="18">
        <f t="shared" si="4"/>
        <v>12</v>
      </c>
      <c r="R180" s="23">
        <f t="shared" si="5"/>
        <v>0.1165048544</v>
      </c>
      <c r="S180" s="24" t="str">
        <f t="shared" si="6"/>
        <v>Gold Trout with +12, +11.7% (103 to 115)</v>
      </c>
      <c r="T180" s="18"/>
      <c r="U180" s="40">
        <v>4.0</v>
      </c>
      <c r="V180" s="22">
        <f t="shared" si="7"/>
        <v>3</v>
      </c>
      <c r="W180" s="23">
        <f t="shared" si="8"/>
        <v>0.75</v>
      </c>
      <c r="X180" s="26" t="str">
        <f t="shared" si="9"/>
        <v>Gold Trout with +3, +75% (4 to 7)</v>
      </c>
    </row>
    <row r="181">
      <c r="A181" s="14" t="s">
        <v>784</v>
      </c>
      <c r="B181" s="16">
        <v>1421.0</v>
      </c>
      <c r="C181" s="16">
        <v>680.0</v>
      </c>
      <c r="D181" s="16">
        <v>404.0</v>
      </c>
      <c r="E181" s="16">
        <v>7.0</v>
      </c>
      <c r="F181" s="34">
        <v>3990.0</v>
      </c>
      <c r="G181" s="19"/>
      <c r="H181" s="19">
        <f>VLOOKUP(A181,'Kings Ratings'!$A$2:$B$1000,2,false)</f>
        <v>7</v>
      </c>
      <c r="I181" s="19"/>
      <c r="K181" s="11">
        <v>346.0</v>
      </c>
      <c r="L181" s="22">
        <f t="shared" si="1"/>
        <v>334</v>
      </c>
      <c r="M181" s="23">
        <f t="shared" si="2"/>
        <v>0.9653179191</v>
      </c>
      <c r="N181" s="24" t="str">
        <f t="shared" si="3"/>
        <v>Bamboo Fence with +334, +96.5% (346 to 680)</v>
      </c>
      <c r="O181" s="25"/>
      <c r="P181" s="11">
        <v>174.0</v>
      </c>
      <c r="Q181" s="18">
        <f t="shared" si="4"/>
        <v>230</v>
      </c>
      <c r="R181" s="23">
        <f t="shared" si="5"/>
        <v>1.32183908</v>
      </c>
      <c r="S181" s="24" t="str">
        <f t="shared" si="6"/>
        <v>Bamboo Fence with +230, +132.2% (174 to 404)</v>
      </c>
      <c r="U181" s="11">
        <v>4.0</v>
      </c>
      <c r="V181" s="22">
        <f t="shared" si="7"/>
        <v>3</v>
      </c>
      <c r="W181" s="23">
        <f t="shared" si="8"/>
        <v>0.75</v>
      </c>
      <c r="X181" s="26" t="str">
        <f t="shared" si="9"/>
        <v>Bamboo Fence with +3, +75% (4 to 7)</v>
      </c>
    </row>
    <row r="182">
      <c r="A182" s="14" t="s">
        <v>788</v>
      </c>
      <c r="B182" s="16">
        <v>1342.0</v>
      </c>
      <c r="C182" s="16">
        <v>3865.0</v>
      </c>
      <c r="D182" s="16">
        <v>197.0</v>
      </c>
      <c r="E182" s="16">
        <v>4.0</v>
      </c>
      <c r="F182" s="34">
        <v>86727.0</v>
      </c>
      <c r="G182" s="19"/>
      <c r="H182" s="19">
        <f>VLOOKUP(A182,'Kings Ratings'!$A$2:$B$1000,2,false)</f>
        <v>11</v>
      </c>
      <c r="I182" s="19"/>
      <c r="K182" s="11">
        <v>3865.0</v>
      </c>
      <c r="L182" s="22">
        <f t="shared" si="1"/>
        <v>0</v>
      </c>
      <c r="M182" s="23">
        <f t="shared" si="2"/>
        <v>0</v>
      </c>
      <c r="N182" s="24" t="str">
        <f t="shared" si="3"/>
        <v>Ugly Buddy Sweater with +0, +0% (3865 to 3865)</v>
      </c>
      <c r="O182" s="25"/>
      <c r="P182" s="11">
        <v>197.0</v>
      </c>
      <c r="Q182" s="18">
        <f t="shared" si="4"/>
        <v>0</v>
      </c>
      <c r="R182" s="23">
        <f t="shared" si="5"/>
        <v>0</v>
      </c>
      <c r="S182" s="24" t="str">
        <f t="shared" si="6"/>
        <v>Ugly Buddy Sweater with +0, +0% (197 to 197)</v>
      </c>
      <c r="U182" s="11">
        <v>4.0</v>
      </c>
      <c r="V182" s="22">
        <f t="shared" si="7"/>
        <v>0</v>
      </c>
      <c r="W182" s="23">
        <f t="shared" si="8"/>
        <v>0</v>
      </c>
      <c r="X182" s="26" t="str">
        <f t="shared" si="9"/>
        <v>Ugly Buddy Sweater with +0, +0% (4 to 4)</v>
      </c>
    </row>
    <row r="183">
      <c r="A183" s="14" t="s">
        <v>793</v>
      </c>
      <c r="B183" s="16">
        <v>1423.0</v>
      </c>
      <c r="C183" s="16">
        <v>814.0</v>
      </c>
      <c r="D183" s="16">
        <v>510.0</v>
      </c>
      <c r="E183" s="16">
        <v>10.0</v>
      </c>
      <c r="F183" s="34">
        <v>306.0</v>
      </c>
      <c r="G183" s="19"/>
      <c r="H183" s="19">
        <f>VLOOKUP(A183,'Kings Ratings'!$A$2:$B$1000,2,false)</f>
        <v>7</v>
      </c>
      <c r="I183" s="19"/>
      <c r="K183" s="11">
        <v>533.0</v>
      </c>
      <c r="L183" s="22">
        <f t="shared" si="1"/>
        <v>281</v>
      </c>
      <c r="M183" s="23">
        <f t="shared" si="2"/>
        <v>0.5272045028</v>
      </c>
      <c r="N183" s="24" t="str">
        <f t="shared" si="3"/>
        <v>Bamboo Chair with +281, +52.7% (533 to 814)</v>
      </c>
      <c r="O183" s="25"/>
      <c r="P183" s="11">
        <v>322.0</v>
      </c>
      <c r="Q183" s="18">
        <f t="shared" si="4"/>
        <v>188</v>
      </c>
      <c r="R183" s="23">
        <f t="shared" si="5"/>
        <v>0.5838509317</v>
      </c>
      <c r="S183" s="24" t="str">
        <f t="shared" si="6"/>
        <v>Bamboo Chair with +188, +58.4% (322 to 510)</v>
      </c>
      <c r="U183" s="11">
        <v>4.0</v>
      </c>
      <c r="V183" s="22">
        <f t="shared" si="7"/>
        <v>6</v>
      </c>
      <c r="W183" s="23">
        <f t="shared" si="8"/>
        <v>1.5</v>
      </c>
      <c r="X183" s="26" t="str">
        <f t="shared" si="9"/>
        <v>Bamboo Chair with +6, +150% (4 to 10)</v>
      </c>
    </row>
    <row r="184">
      <c r="A184" s="14" t="s">
        <v>212</v>
      </c>
      <c r="B184" s="13">
        <v>637.0</v>
      </c>
      <c r="C184" s="16">
        <v>8951.0</v>
      </c>
      <c r="D184" s="16">
        <v>474.0</v>
      </c>
      <c r="E184" s="39">
        <v>6.0</v>
      </c>
      <c r="F184" s="38">
        <v>85309.0</v>
      </c>
      <c r="G184" s="19"/>
      <c r="H184" s="19">
        <f>VLOOKUP(A184,'Kings Ratings'!$A$2:$B$1000,2,false)</f>
        <v>9</v>
      </c>
      <c r="I184" s="7"/>
      <c r="K184" s="40">
        <v>8261.0</v>
      </c>
      <c r="L184" s="22">
        <f t="shared" si="1"/>
        <v>690</v>
      </c>
      <c r="M184" s="23">
        <f t="shared" si="2"/>
        <v>0.08352499697</v>
      </c>
      <c r="N184" s="24" t="str">
        <f t="shared" si="3"/>
        <v>Cooking Pot with +690, +8.4% (8261 to 8951)</v>
      </c>
      <c r="O184" s="41"/>
      <c r="P184" s="40">
        <v>380.0</v>
      </c>
      <c r="Q184" s="18">
        <f t="shared" si="4"/>
        <v>94</v>
      </c>
      <c r="R184" s="23">
        <f t="shared" si="5"/>
        <v>0.2473684211</v>
      </c>
      <c r="S184" s="24" t="str">
        <f t="shared" si="6"/>
        <v>Cooking Pot with +94, +24.7% (380 to 474)</v>
      </c>
      <c r="T184" s="18"/>
      <c r="U184" s="40">
        <v>4.0</v>
      </c>
      <c r="V184" s="22">
        <f t="shared" si="7"/>
        <v>2</v>
      </c>
      <c r="W184" s="23">
        <f t="shared" si="8"/>
        <v>0.5</v>
      </c>
      <c r="X184" s="26" t="str">
        <f t="shared" si="9"/>
        <v>Cooking Pot with +2, +50% (4 to 6)</v>
      </c>
    </row>
    <row r="185">
      <c r="A185" s="14" t="s">
        <v>41</v>
      </c>
      <c r="B185" s="13">
        <v>508.0</v>
      </c>
      <c r="C185" s="16">
        <v>21493.0</v>
      </c>
      <c r="D185" s="16">
        <v>8671.0</v>
      </c>
      <c r="E185" s="39">
        <v>9.0</v>
      </c>
      <c r="F185" s="38">
        <v>397902.0</v>
      </c>
      <c r="G185" s="19"/>
      <c r="H185" s="19">
        <f>VLOOKUP(A185,'Kings Ratings'!$A$2:$B$1000,2,false)</f>
        <v>8</v>
      </c>
      <c r="I185" s="7"/>
      <c r="K185" s="40">
        <v>20023.0</v>
      </c>
      <c r="L185" s="22">
        <f t="shared" si="1"/>
        <v>1470</v>
      </c>
      <c r="M185" s="23">
        <f t="shared" si="2"/>
        <v>0.07341557209</v>
      </c>
      <c r="N185" s="24" t="str">
        <f t="shared" si="3"/>
        <v>Arnold Palmer with +1470, +7.3% (20023 to 21493)</v>
      </c>
      <c r="O185" s="41"/>
      <c r="P185" s="40">
        <v>7977.0</v>
      </c>
      <c r="Q185" s="18">
        <f t="shared" si="4"/>
        <v>694</v>
      </c>
      <c r="R185" s="23">
        <f t="shared" si="5"/>
        <v>0.08700012536</v>
      </c>
      <c r="S185" s="24" t="str">
        <f t="shared" si="6"/>
        <v>Arnold Palmer with +694, +8.7% (7977 to 8671)</v>
      </c>
      <c r="T185" s="18"/>
      <c r="U185" s="40">
        <v>4.0</v>
      </c>
      <c r="V185" s="22">
        <f t="shared" si="7"/>
        <v>5</v>
      </c>
      <c r="W185" s="23">
        <f t="shared" si="8"/>
        <v>1.25</v>
      </c>
      <c r="X185" s="26" t="str">
        <f t="shared" si="9"/>
        <v>Arnold Palmer with +5, +125% (4 to 9)</v>
      </c>
    </row>
    <row r="186">
      <c r="A186" s="14" t="s">
        <v>802</v>
      </c>
      <c r="B186" s="16">
        <v>1408.0</v>
      </c>
      <c r="C186" s="16">
        <v>1001.0</v>
      </c>
      <c r="D186" s="16">
        <v>475.0</v>
      </c>
      <c r="E186" s="16">
        <v>13.0</v>
      </c>
      <c r="F186" s="34">
        <v>10312.0</v>
      </c>
      <c r="G186" s="19"/>
      <c r="H186" s="19">
        <f>VLOOKUP(A186,'Kings Ratings'!$A$2:$B$1000,2,false)</f>
        <v>8</v>
      </c>
      <c r="I186" s="19"/>
      <c r="K186" s="11">
        <v>653.0</v>
      </c>
      <c r="L186" s="22">
        <f t="shared" si="1"/>
        <v>348</v>
      </c>
      <c r="M186" s="23">
        <f t="shared" si="2"/>
        <v>0.5329249617</v>
      </c>
      <c r="N186" s="24" t="str">
        <f t="shared" si="3"/>
        <v>White Scarf with +348, +53.3% (653 to 1001)</v>
      </c>
      <c r="O186" s="25"/>
      <c r="P186" s="11">
        <v>267.0</v>
      </c>
      <c r="Q186" s="18">
        <f t="shared" si="4"/>
        <v>208</v>
      </c>
      <c r="R186" s="23">
        <f t="shared" si="5"/>
        <v>0.7790262172</v>
      </c>
      <c r="S186" s="24" t="str">
        <f t="shared" si="6"/>
        <v>White Scarf with +208, +77.9% (267 to 475)</v>
      </c>
      <c r="U186" s="11">
        <v>5.0</v>
      </c>
      <c r="V186" s="22">
        <f t="shared" si="7"/>
        <v>8</v>
      </c>
      <c r="W186" s="23">
        <f t="shared" si="8"/>
        <v>1.6</v>
      </c>
      <c r="X186" s="26" t="str">
        <f t="shared" si="9"/>
        <v>White Scarf with +8, +160% (5 to 13)</v>
      </c>
    </row>
    <row r="187">
      <c r="A187" s="14" t="s">
        <v>806</v>
      </c>
      <c r="B187" s="16">
        <v>1390.0</v>
      </c>
      <c r="C187" s="16">
        <v>1054.0</v>
      </c>
      <c r="D187" s="16">
        <v>513.0</v>
      </c>
      <c r="E187" s="16">
        <v>22.0</v>
      </c>
      <c r="F187" s="34">
        <v>10634.0</v>
      </c>
      <c r="G187" s="19"/>
      <c r="H187" s="19">
        <f>VLOOKUP(A187,'Kings Ratings'!$A$2:$B$1000,2,false)</f>
        <v>8</v>
      </c>
      <c r="I187" s="19"/>
      <c r="K187" s="11">
        <v>671.0</v>
      </c>
      <c r="L187" s="22">
        <f t="shared" si="1"/>
        <v>383</v>
      </c>
      <c r="M187" s="23">
        <f t="shared" si="2"/>
        <v>0.5707898659</v>
      </c>
      <c r="N187" s="24" t="str">
        <f t="shared" si="3"/>
        <v>Black Twine with +383, +57.1% (671 to 1054)</v>
      </c>
      <c r="O187" s="25"/>
      <c r="P187" s="11">
        <v>298.0</v>
      </c>
      <c r="Q187" s="18">
        <f t="shared" si="4"/>
        <v>215</v>
      </c>
      <c r="R187" s="23">
        <f t="shared" si="5"/>
        <v>0.7214765101</v>
      </c>
      <c r="S187" s="24" t="str">
        <f t="shared" si="6"/>
        <v>Black Twine with +215, +72.1% (298 to 513)</v>
      </c>
      <c r="U187" s="11">
        <v>5.0</v>
      </c>
      <c r="V187" s="22">
        <f t="shared" si="7"/>
        <v>17</v>
      </c>
      <c r="W187" s="23">
        <f t="shared" si="8"/>
        <v>3.4</v>
      </c>
      <c r="X187" s="26" t="str">
        <f t="shared" si="9"/>
        <v>Black Twine with +17, +340% (5 to 22)</v>
      </c>
    </row>
    <row r="188">
      <c r="A188" s="14" t="s">
        <v>810</v>
      </c>
      <c r="B188" s="16">
        <v>1407.0</v>
      </c>
      <c r="C188" s="16">
        <v>1046.0</v>
      </c>
      <c r="D188" s="16">
        <v>532.0</v>
      </c>
      <c r="E188" s="16">
        <v>13.0</v>
      </c>
      <c r="F188" s="34">
        <v>159.0</v>
      </c>
      <c r="G188" s="19"/>
      <c r="H188" s="19">
        <f>VLOOKUP(A188,'Kings Ratings'!$A$2:$B$1000,2,false)</f>
        <v>8</v>
      </c>
      <c r="I188" s="19"/>
      <c r="K188" s="11">
        <v>689.0</v>
      </c>
      <c r="L188" s="22">
        <f t="shared" si="1"/>
        <v>357</v>
      </c>
      <c r="M188" s="23">
        <f t="shared" si="2"/>
        <v>0.5181422351</v>
      </c>
      <c r="N188" s="24" t="str">
        <f t="shared" si="3"/>
        <v>Black Scarf with +357, +51.8% (689 to 1046)</v>
      </c>
      <c r="O188" s="25"/>
      <c r="P188" s="11">
        <v>331.0</v>
      </c>
      <c r="Q188" s="18">
        <f t="shared" si="4"/>
        <v>201</v>
      </c>
      <c r="R188" s="23">
        <f t="shared" si="5"/>
        <v>0.6072507553</v>
      </c>
      <c r="S188" s="24" t="str">
        <f t="shared" si="6"/>
        <v>Black Scarf with +201, +60.7% (331 to 532)</v>
      </c>
      <c r="U188" s="11">
        <v>5.0</v>
      </c>
      <c r="V188" s="22">
        <f t="shared" si="7"/>
        <v>8</v>
      </c>
      <c r="W188" s="23">
        <f t="shared" si="8"/>
        <v>1.6</v>
      </c>
      <c r="X188" s="26" t="str">
        <f t="shared" si="9"/>
        <v>Black Scarf with +8, +160% (5 to 13)</v>
      </c>
    </row>
    <row r="189">
      <c r="A189" s="14" t="s">
        <v>813</v>
      </c>
      <c r="B189" s="16">
        <v>1422.0</v>
      </c>
      <c r="C189" s="16">
        <v>868.0</v>
      </c>
      <c r="D189" s="16">
        <v>533.0</v>
      </c>
      <c r="E189" s="16">
        <v>14.0</v>
      </c>
      <c r="F189" s="34">
        <v>364.0</v>
      </c>
      <c r="G189" s="19"/>
      <c r="H189" s="19">
        <f>VLOOKUP(A189,'Kings Ratings'!$A$2:$B$1000,2,false)</f>
        <v>7</v>
      </c>
      <c r="I189" s="19"/>
      <c r="K189" s="11">
        <v>555.0</v>
      </c>
      <c r="L189" s="22">
        <f t="shared" si="1"/>
        <v>313</v>
      </c>
      <c r="M189" s="23">
        <f t="shared" si="2"/>
        <v>0.563963964</v>
      </c>
      <c r="N189" s="24" t="str">
        <f t="shared" si="3"/>
        <v>Bamboo Trellis with +313, +56.4% (555 to 868)</v>
      </c>
      <c r="O189" s="25"/>
      <c r="P189" s="11">
        <v>331.0</v>
      </c>
      <c r="Q189" s="18">
        <f t="shared" si="4"/>
        <v>202</v>
      </c>
      <c r="R189" s="23">
        <f t="shared" si="5"/>
        <v>0.6102719033</v>
      </c>
      <c r="S189" s="24" t="str">
        <f t="shared" si="6"/>
        <v>Bamboo Trellis with +202, +61% (331 to 533)</v>
      </c>
      <c r="U189" s="11">
        <v>5.0</v>
      </c>
      <c r="V189" s="22">
        <f t="shared" si="7"/>
        <v>9</v>
      </c>
      <c r="W189" s="23">
        <f t="shared" si="8"/>
        <v>1.8</v>
      </c>
      <c r="X189" s="26" t="str">
        <f t="shared" si="9"/>
        <v>Bamboo Trellis with +9, +180% (5 to 14)</v>
      </c>
    </row>
    <row r="190">
      <c r="A190" s="14" t="s">
        <v>815</v>
      </c>
      <c r="B190" s="16">
        <v>1400.0</v>
      </c>
      <c r="C190" s="16">
        <v>1048.0</v>
      </c>
      <c r="D190" s="16">
        <v>493.0</v>
      </c>
      <c r="E190" s="16">
        <v>11.0</v>
      </c>
      <c r="F190" s="34">
        <v>5709.0</v>
      </c>
      <c r="G190" s="19"/>
      <c r="H190" s="19">
        <f>VLOOKUP(A190,'Kings Ratings'!$A$2:$B$1000,2,false)</f>
        <v>8</v>
      </c>
      <c r="I190" s="19"/>
      <c r="K190" s="11">
        <v>624.0</v>
      </c>
      <c r="L190" s="22">
        <f t="shared" si="1"/>
        <v>424</v>
      </c>
      <c r="M190" s="23">
        <f t="shared" si="2"/>
        <v>0.6794871795</v>
      </c>
      <c r="N190" s="24" t="str">
        <f t="shared" si="3"/>
        <v>Black Bag with +424, +67.9% (624 to 1048)</v>
      </c>
      <c r="O190" s="25"/>
      <c r="P190" s="11">
        <v>204.0</v>
      </c>
      <c r="Q190" s="18">
        <f t="shared" si="4"/>
        <v>289</v>
      </c>
      <c r="R190" s="23">
        <f t="shared" si="5"/>
        <v>1.416666667</v>
      </c>
      <c r="S190" s="24" t="str">
        <f t="shared" si="6"/>
        <v>Black Bag with +289, +141.7% (204 to 493)</v>
      </c>
      <c r="U190" s="11">
        <v>6.0</v>
      </c>
      <c r="V190" s="22">
        <f t="shared" si="7"/>
        <v>5</v>
      </c>
      <c r="W190" s="23">
        <f t="shared" si="8"/>
        <v>0.8333333333</v>
      </c>
      <c r="X190" s="26" t="str">
        <f t="shared" si="9"/>
        <v>Black Bag with +5, +83.3% (6 to 11)</v>
      </c>
    </row>
    <row r="191">
      <c r="A191" s="14" t="s">
        <v>809</v>
      </c>
      <c r="B191" s="13">
        <v>71.0</v>
      </c>
      <c r="C191" s="16">
        <v>14801.0</v>
      </c>
      <c r="D191" s="16">
        <v>2292.0</v>
      </c>
      <c r="E191" s="39">
        <v>8.0</v>
      </c>
      <c r="F191" s="38">
        <v>212442.0</v>
      </c>
      <c r="G191" s="19"/>
      <c r="H191" s="19">
        <f>VLOOKUP(A191,'Kings Ratings'!$A$2:$B$1000,2,false)</f>
        <v>9</v>
      </c>
      <c r="I191" s="7"/>
      <c r="K191" s="40">
        <v>13877.0</v>
      </c>
      <c r="L191" s="22">
        <f t="shared" si="1"/>
        <v>924</v>
      </c>
      <c r="M191" s="23">
        <f t="shared" si="2"/>
        <v>0.06658499676</v>
      </c>
      <c r="N191" s="24" t="str">
        <f t="shared" si="3"/>
        <v>Wheat with +924, +6.7% (13877 to 14801)</v>
      </c>
      <c r="O191" s="41"/>
      <c r="P191" s="40">
        <v>1938.0</v>
      </c>
      <c r="Q191" s="18">
        <f t="shared" si="4"/>
        <v>354</v>
      </c>
      <c r="R191" s="23">
        <f t="shared" si="5"/>
        <v>0.1826625387</v>
      </c>
      <c r="S191" s="24" t="str">
        <f t="shared" si="6"/>
        <v>Wheat with +354, +18.3% (1938 to 2292)</v>
      </c>
      <c r="T191" s="18"/>
      <c r="U191" s="40">
        <v>6.0</v>
      </c>
      <c r="V191" s="22">
        <f t="shared" si="7"/>
        <v>2</v>
      </c>
      <c r="W191" s="23">
        <f t="shared" si="8"/>
        <v>0.3333333333</v>
      </c>
      <c r="X191" s="26" t="str">
        <f t="shared" si="9"/>
        <v>Wheat with +2, +33.3% (6 to 8)</v>
      </c>
    </row>
    <row r="192">
      <c r="A192" s="14" t="s">
        <v>688</v>
      </c>
      <c r="B192" s="13">
        <v>149.0</v>
      </c>
      <c r="C192" s="16">
        <v>15050.0</v>
      </c>
      <c r="D192" s="16">
        <v>2601.0</v>
      </c>
      <c r="E192" s="43">
        <v>9.0</v>
      </c>
      <c r="F192" s="38">
        <v>437828.0</v>
      </c>
      <c r="G192" s="19"/>
      <c r="H192" s="19">
        <f>VLOOKUP(A192,'Kings Ratings'!$A$2:$B$1000,2,false)</f>
        <v>10</v>
      </c>
      <c r="I192" s="7"/>
      <c r="K192" s="40">
        <v>14071.0</v>
      </c>
      <c r="L192" s="22">
        <f t="shared" si="1"/>
        <v>979</v>
      </c>
      <c r="M192" s="23">
        <f t="shared" si="2"/>
        <v>0.06957572312</v>
      </c>
      <c r="N192" s="24" t="str">
        <f t="shared" si="3"/>
        <v>Runestone 03 with +979, +7% (14071 to 15050)</v>
      </c>
      <c r="O192" s="41"/>
      <c r="P192" s="40">
        <v>2316.0</v>
      </c>
      <c r="Q192" s="18">
        <f t="shared" si="4"/>
        <v>285</v>
      </c>
      <c r="R192" s="23">
        <f t="shared" si="5"/>
        <v>0.1230569948</v>
      </c>
      <c r="S192" s="24" t="str">
        <f t="shared" si="6"/>
        <v>Runestone 03 with +285, +12.3% (2316 to 2601)</v>
      </c>
      <c r="T192" s="18"/>
      <c r="U192" s="40">
        <v>6.0</v>
      </c>
      <c r="V192" s="22">
        <f t="shared" si="7"/>
        <v>3</v>
      </c>
      <c r="W192" s="23">
        <f t="shared" si="8"/>
        <v>0.5</v>
      </c>
      <c r="X192" s="26" t="str">
        <f t="shared" si="9"/>
        <v>Runestone 03 with +3, +50% (6 to 9)</v>
      </c>
    </row>
    <row r="193">
      <c r="A193" s="14" t="s">
        <v>826</v>
      </c>
      <c r="B193" s="16">
        <v>1395.0</v>
      </c>
      <c r="C193" s="16">
        <v>1187.0</v>
      </c>
      <c r="D193" s="16">
        <v>489.0</v>
      </c>
      <c r="E193" s="16">
        <v>30.0</v>
      </c>
      <c r="F193" s="34">
        <v>159.0</v>
      </c>
      <c r="G193" s="19"/>
      <c r="H193" s="19">
        <f>VLOOKUP(A193,'Kings Ratings'!$A$2:$B$1000,2,false)</f>
        <v>8</v>
      </c>
      <c r="I193" s="19"/>
      <c r="K193" s="11">
        <v>709.0</v>
      </c>
      <c r="L193" s="22">
        <f t="shared" si="1"/>
        <v>478</v>
      </c>
      <c r="M193" s="23">
        <f t="shared" si="2"/>
        <v>0.6741889986</v>
      </c>
      <c r="N193" s="24" t="str">
        <f t="shared" si="3"/>
        <v>Black Purse with +478, +67.4% (709 to 1187)</v>
      </c>
      <c r="O193" s="25"/>
      <c r="P193" s="11">
        <v>245.0</v>
      </c>
      <c r="Q193" s="18">
        <f t="shared" si="4"/>
        <v>244</v>
      </c>
      <c r="R193" s="23">
        <f t="shared" si="5"/>
        <v>0.9959183673</v>
      </c>
      <c r="S193" s="24" t="str">
        <f t="shared" si="6"/>
        <v>Black Purse with +244, +99.6% (245 to 489)</v>
      </c>
      <c r="U193" s="11">
        <v>7.0</v>
      </c>
      <c r="V193" s="22">
        <f t="shared" si="7"/>
        <v>23</v>
      </c>
      <c r="W193" s="23">
        <f t="shared" si="8"/>
        <v>3.285714286</v>
      </c>
      <c r="X193" s="26" t="str">
        <f t="shared" si="9"/>
        <v>Black Purse with +23, +328.6% (7 to 30)</v>
      </c>
    </row>
    <row r="194">
      <c r="A194" s="14" t="s">
        <v>830</v>
      </c>
      <c r="B194" s="16">
        <v>1394.0</v>
      </c>
      <c r="C194" s="16">
        <v>1188.0</v>
      </c>
      <c r="D194" s="16">
        <v>511.0</v>
      </c>
      <c r="E194" s="16">
        <v>29.0</v>
      </c>
      <c r="F194" s="34">
        <v>7823.0</v>
      </c>
      <c r="G194" s="19"/>
      <c r="H194" s="19">
        <f>VLOOKUP(A194,'Kings Ratings'!$A$2:$B$1000,2,false)</f>
        <v>8</v>
      </c>
      <c r="I194" s="19"/>
      <c r="K194" s="11">
        <v>729.0</v>
      </c>
      <c r="L194" s="22">
        <f t="shared" si="1"/>
        <v>459</v>
      </c>
      <c r="M194" s="23">
        <f t="shared" si="2"/>
        <v>0.6296296296</v>
      </c>
      <c r="N194" s="24" t="str">
        <f t="shared" si="3"/>
        <v>White Purse with +459, +63% (729 to 1188)</v>
      </c>
      <c r="O194" s="25"/>
      <c r="P194" s="11">
        <v>279.0</v>
      </c>
      <c r="Q194" s="18">
        <f t="shared" si="4"/>
        <v>232</v>
      </c>
      <c r="R194" s="23">
        <f t="shared" si="5"/>
        <v>0.8315412186</v>
      </c>
      <c r="S194" s="24" t="str">
        <f t="shared" si="6"/>
        <v>White Purse with +232, +83.2% (279 to 511)</v>
      </c>
      <c r="U194" s="11">
        <v>7.0</v>
      </c>
      <c r="V194" s="22">
        <f t="shared" si="7"/>
        <v>22</v>
      </c>
      <c r="W194" s="23">
        <f t="shared" si="8"/>
        <v>3.142857143</v>
      </c>
      <c r="X194" s="26" t="str">
        <f t="shared" si="9"/>
        <v>White Purse with +22, +314.3% (7 to 29)</v>
      </c>
    </row>
    <row r="195">
      <c r="A195" s="14" t="s">
        <v>71</v>
      </c>
      <c r="B195" s="13">
        <v>1065.0</v>
      </c>
      <c r="C195" s="16">
        <v>6190.0</v>
      </c>
      <c r="D195" s="16">
        <v>594.0</v>
      </c>
      <c r="E195" s="43">
        <v>12.0</v>
      </c>
      <c r="F195" s="38">
        <v>118704.0</v>
      </c>
      <c r="G195" s="19"/>
      <c r="H195" s="19">
        <f>VLOOKUP(A195,'Kings Ratings'!$A$2:$B$1000,2,false)</f>
        <v>10</v>
      </c>
      <c r="I195" s="7"/>
      <c r="K195" s="40">
        <v>5657.0</v>
      </c>
      <c r="L195" s="22">
        <f t="shared" si="1"/>
        <v>533</v>
      </c>
      <c r="M195" s="23">
        <f t="shared" si="2"/>
        <v>0.094219551</v>
      </c>
      <c r="N195" s="24" t="str">
        <f t="shared" si="3"/>
        <v>Block of Wood with +533, +9.4% (5657 to 6190)</v>
      </c>
      <c r="O195" s="41"/>
      <c r="P195" s="40">
        <v>362.0</v>
      </c>
      <c r="Q195" s="18">
        <f t="shared" si="4"/>
        <v>232</v>
      </c>
      <c r="R195" s="23">
        <f t="shared" si="5"/>
        <v>0.6408839779</v>
      </c>
      <c r="S195" s="24" t="str">
        <f t="shared" si="6"/>
        <v>Block of Wood with +232, +64.1% (362 to 594)</v>
      </c>
      <c r="T195" s="18"/>
      <c r="U195" s="40">
        <v>7.0</v>
      </c>
      <c r="V195" s="22">
        <f t="shared" si="7"/>
        <v>5</v>
      </c>
      <c r="W195" s="23">
        <f t="shared" si="8"/>
        <v>0.7142857143</v>
      </c>
      <c r="X195" s="26" t="str">
        <f t="shared" si="9"/>
        <v>Block of Wood with +5, +71.4% (7 to 12)</v>
      </c>
    </row>
    <row r="196">
      <c r="A196" s="14" t="s">
        <v>837</v>
      </c>
      <c r="B196" s="16">
        <v>1418.0</v>
      </c>
      <c r="C196" s="16">
        <v>839.0</v>
      </c>
      <c r="D196" s="16">
        <v>549.0</v>
      </c>
      <c r="E196" s="16">
        <v>30.0</v>
      </c>
      <c r="F196" s="34">
        <v>1707.0</v>
      </c>
      <c r="G196" s="19"/>
      <c r="H196" s="19">
        <f>VLOOKUP(A196,'Kings Ratings'!$A$2:$B$1000,2,false)</f>
        <v>10</v>
      </c>
      <c r="I196" s="19"/>
      <c r="K196" s="11">
        <v>584.0</v>
      </c>
      <c r="L196" s="22">
        <f t="shared" si="1"/>
        <v>255</v>
      </c>
      <c r="M196" s="23">
        <f t="shared" si="2"/>
        <v>0.4366438356</v>
      </c>
      <c r="N196" s="24" t="str">
        <f t="shared" si="3"/>
        <v>Tie Dye Scarf with +255, +43.7% (584 to 839)</v>
      </c>
      <c r="O196" s="25"/>
      <c r="P196" s="11">
        <v>393.0</v>
      </c>
      <c r="Q196" s="18">
        <f t="shared" si="4"/>
        <v>156</v>
      </c>
      <c r="R196" s="23">
        <f t="shared" si="5"/>
        <v>0.3969465649</v>
      </c>
      <c r="S196" s="24" t="str">
        <f t="shared" si="6"/>
        <v>Tie Dye Scarf with +156, +39.7% (393 to 549)</v>
      </c>
      <c r="U196" s="11">
        <v>8.0</v>
      </c>
      <c r="V196" s="22">
        <f t="shared" si="7"/>
        <v>22</v>
      </c>
      <c r="W196" s="23">
        <f t="shared" si="8"/>
        <v>2.75</v>
      </c>
      <c r="X196" s="26" t="str">
        <f t="shared" si="9"/>
        <v>Tie Dye Scarf with +22, +275% (8 to 30)</v>
      </c>
    </row>
    <row r="197">
      <c r="A197" s="14" t="s">
        <v>142</v>
      </c>
      <c r="B197" s="13">
        <v>256.0</v>
      </c>
      <c r="C197" s="16">
        <v>21786.0</v>
      </c>
      <c r="D197" s="16">
        <v>2700.0</v>
      </c>
      <c r="E197" s="43">
        <v>10.0</v>
      </c>
      <c r="F197" s="38">
        <v>216040.0</v>
      </c>
      <c r="G197" s="19"/>
      <c r="H197" s="19">
        <f>VLOOKUP(A197,'Kings Ratings'!$A$2:$B$1000,2,false)</f>
        <v>8</v>
      </c>
      <c r="I197" s="7"/>
      <c r="K197" s="40">
        <v>20522.0</v>
      </c>
      <c r="L197" s="22">
        <f t="shared" si="1"/>
        <v>1264</v>
      </c>
      <c r="M197" s="23">
        <f t="shared" si="2"/>
        <v>0.06159243738</v>
      </c>
      <c r="N197" s="24" t="str">
        <f t="shared" si="3"/>
        <v>Broccoli with +1264, +6.2% (20522 to 21786)</v>
      </c>
      <c r="O197" s="41"/>
      <c r="P197" s="40">
        <v>2271.0</v>
      </c>
      <c r="Q197" s="18">
        <f t="shared" si="4"/>
        <v>429</v>
      </c>
      <c r="R197" s="23">
        <f t="shared" si="5"/>
        <v>0.1889035667</v>
      </c>
      <c r="S197" s="24" t="str">
        <f t="shared" si="6"/>
        <v>Broccoli with +429, +18.9% (2271 to 2700)</v>
      </c>
      <c r="T197" s="18"/>
      <c r="U197" s="40">
        <v>8.0</v>
      </c>
      <c r="V197" s="22">
        <f t="shared" si="7"/>
        <v>2</v>
      </c>
      <c r="W197" s="23">
        <f t="shared" si="8"/>
        <v>0.25</v>
      </c>
      <c r="X197" s="26" t="str">
        <f t="shared" si="9"/>
        <v>Broccoli with +2, +25% (8 to 10)</v>
      </c>
    </row>
    <row r="198">
      <c r="A198" s="14" t="s">
        <v>387</v>
      </c>
      <c r="B198" s="13">
        <v>262.0</v>
      </c>
      <c r="C198" s="16">
        <v>12944.0</v>
      </c>
      <c r="D198" s="16">
        <v>390.0</v>
      </c>
      <c r="E198" s="43">
        <v>13.0</v>
      </c>
      <c r="F198" s="38">
        <v>62489.0</v>
      </c>
      <c r="G198" s="19"/>
      <c r="H198" s="19">
        <f>VLOOKUP(A198,'Kings Ratings'!$A$2:$B$1000,2,false)</f>
        <v>10</v>
      </c>
      <c r="I198" s="7"/>
      <c r="K198" s="40">
        <v>12018.0</v>
      </c>
      <c r="L198" s="22">
        <f t="shared" si="1"/>
        <v>926</v>
      </c>
      <c r="M198" s="23">
        <f t="shared" si="2"/>
        <v>0.07705109003</v>
      </c>
      <c r="N198" s="24" t="str">
        <f t="shared" si="3"/>
        <v>Gold Eggplant with +926, +7.7% (12018 to 12944)</v>
      </c>
      <c r="O198" s="41"/>
      <c r="P198" s="40">
        <v>306.0</v>
      </c>
      <c r="Q198" s="18">
        <f t="shared" si="4"/>
        <v>84</v>
      </c>
      <c r="R198" s="23">
        <f t="shared" si="5"/>
        <v>0.2745098039</v>
      </c>
      <c r="S198" s="24" t="str">
        <f t="shared" si="6"/>
        <v>Gold Eggplant with +84, +27.5% (306 to 390)</v>
      </c>
      <c r="T198" s="18"/>
      <c r="U198" s="40">
        <v>9.0</v>
      </c>
      <c r="V198" s="22">
        <f t="shared" si="7"/>
        <v>4</v>
      </c>
      <c r="W198" s="23">
        <f t="shared" si="8"/>
        <v>0.4444444444</v>
      </c>
      <c r="X198" s="26" t="str">
        <f t="shared" si="9"/>
        <v>Gold Eggplant with +4, +44.4% (9 to 13)</v>
      </c>
    </row>
    <row r="199">
      <c r="A199" s="14" t="s">
        <v>842</v>
      </c>
      <c r="B199" s="16">
        <v>1135.0</v>
      </c>
      <c r="C199" s="16">
        <v>5964.0</v>
      </c>
      <c r="D199" s="16">
        <v>1484.0</v>
      </c>
      <c r="E199" s="16">
        <v>16.0</v>
      </c>
      <c r="F199" s="38">
        <v>175861.0</v>
      </c>
      <c r="G199" s="19"/>
      <c r="H199" s="19">
        <f>VLOOKUP(A199,'Kings Ratings'!$A$2:$B$1000,2,false)</f>
        <v>7</v>
      </c>
      <c r="I199" s="19"/>
      <c r="K199" s="11">
        <v>5466.0</v>
      </c>
      <c r="L199" s="22">
        <f t="shared" si="1"/>
        <v>498</v>
      </c>
      <c r="M199" s="23">
        <f t="shared" si="2"/>
        <v>0.09110867179</v>
      </c>
      <c r="N199" s="24" t="str">
        <f t="shared" si="3"/>
        <v>Silk with +498, +9.1% (5466 to 5964)</v>
      </c>
      <c r="O199" s="41"/>
      <c r="P199" s="11">
        <v>1208.0</v>
      </c>
      <c r="Q199" s="18">
        <f t="shared" si="4"/>
        <v>276</v>
      </c>
      <c r="R199" s="23">
        <f t="shared" si="5"/>
        <v>0.2284768212</v>
      </c>
      <c r="S199" s="24" t="str">
        <f t="shared" si="6"/>
        <v>Silk with +276, +22.8% (1208 to 1484)</v>
      </c>
      <c r="T199" s="18"/>
      <c r="U199" s="11">
        <v>9.0</v>
      </c>
      <c r="V199" s="22">
        <f t="shared" si="7"/>
        <v>7</v>
      </c>
      <c r="W199" s="23">
        <f t="shared" si="8"/>
        <v>0.7777777778</v>
      </c>
      <c r="X199" s="26" t="str">
        <f t="shared" si="9"/>
        <v>Silk with +7, +77.8% (9 to 16)</v>
      </c>
    </row>
    <row r="200">
      <c r="A200" s="14" t="s">
        <v>416</v>
      </c>
      <c r="B200" s="13">
        <v>350.0</v>
      </c>
      <c r="C200" s="16">
        <v>15424.0</v>
      </c>
      <c r="D200" s="16">
        <v>2060.0</v>
      </c>
      <c r="E200" s="16">
        <v>16.0</v>
      </c>
      <c r="F200" s="38">
        <v>142442.0</v>
      </c>
      <c r="G200" s="19"/>
      <c r="H200" s="19">
        <f>VLOOKUP(A200,'Kings Ratings'!$A$2:$B$1000,2,false)</f>
        <v>9</v>
      </c>
      <c r="I200" s="7"/>
      <c r="K200" s="40">
        <v>14341.0</v>
      </c>
      <c r="L200" s="22">
        <f t="shared" si="1"/>
        <v>1083</v>
      </c>
      <c r="M200" s="23">
        <f t="shared" si="2"/>
        <v>0.07551774632</v>
      </c>
      <c r="N200" s="24" t="str">
        <f t="shared" si="3"/>
        <v>Green Cloak with +1083, +7.6% (14341 to 15424)</v>
      </c>
      <c r="O200" s="41"/>
      <c r="P200" s="40">
        <v>1789.0</v>
      </c>
      <c r="Q200" s="18">
        <f t="shared" si="4"/>
        <v>271</v>
      </c>
      <c r="R200" s="23">
        <f t="shared" si="5"/>
        <v>0.1514812745</v>
      </c>
      <c r="S200" s="24" t="str">
        <f t="shared" si="6"/>
        <v>Green Cloak with +271, +15.1% (1789 to 2060)</v>
      </c>
      <c r="T200" s="18"/>
      <c r="U200" s="40">
        <v>9.0</v>
      </c>
      <c r="V200" s="22">
        <f t="shared" si="7"/>
        <v>7</v>
      </c>
      <c r="W200" s="23">
        <f t="shared" si="8"/>
        <v>0.7777777778</v>
      </c>
      <c r="X200" s="26" t="str">
        <f t="shared" si="9"/>
        <v>Green Cloak with +7, +77.8% (9 to 16)</v>
      </c>
    </row>
    <row r="201">
      <c r="A201" s="14" t="s">
        <v>852</v>
      </c>
      <c r="B201" s="16">
        <v>1424.0</v>
      </c>
      <c r="C201" s="16">
        <v>1145.0</v>
      </c>
      <c r="D201" s="16">
        <v>468.0</v>
      </c>
      <c r="E201" s="16">
        <v>25.0</v>
      </c>
      <c r="F201" s="34">
        <v>159.0</v>
      </c>
      <c r="G201" s="19"/>
      <c r="H201" s="19">
        <f>VLOOKUP(A201,'Kings Ratings'!$A$2:$B$1000,2,false)</f>
        <v>10</v>
      </c>
      <c r="I201" s="19"/>
      <c r="K201" s="11">
        <v>684.0</v>
      </c>
      <c r="L201" s="22">
        <f t="shared" si="1"/>
        <v>461</v>
      </c>
      <c r="M201" s="23">
        <f t="shared" si="2"/>
        <v>0.6739766082</v>
      </c>
      <c r="N201" s="24" t="str">
        <f t="shared" si="3"/>
        <v>Glowing Lantern with +461, +67.4% (684 to 1145)</v>
      </c>
      <c r="O201" s="25"/>
      <c r="P201" s="11">
        <v>222.0</v>
      </c>
      <c r="Q201" s="18">
        <f t="shared" si="4"/>
        <v>246</v>
      </c>
      <c r="R201" s="23">
        <f t="shared" si="5"/>
        <v>1.108108108</v>
      </c>
      <c r="S201" s="24" t="str">
        <f t="shared" si="6"/>
        <v>Glowing Lantern with +246, +110.8% (222 to 468)</v>
      </c>
      <c r="U201" s="11">
        <v>10.0</v>
      </c>
      <c r="V201" s="22">
        <f t="shared" si="7"/>
        <v>15</v>
      </c>
      <c r="W201" s="23">
        <f t="shared" si="8"/>
        <v>1.5</v>
      </c>
      <c r="X201" s="26" t="str">
        <f t="shared" si="9"/>
        <v>Glowing Lantern with +15, +150% (10 to 25)</v>
      </c>
    </row>
    <row r="202">
      <c r="A202" s="14" t="s">
        <v>858</v>
      </c>
      <c r="B202" s="16">
        <v>1131.0</v>
      </c>
      <c r="C202" s="16">
        <v>2408.0</v>
      </c>
      <c r="D202" s="16">
        <v>415.0</v>
      </c>
      <c r="E202" s="16">
        <v>15.0</v>
      </c>
      <c r="F202" s="38">
        <v>33134.0</v>
      </c>
      <c r="G202" s="19"/>
      <c r="H202" s="19">
        <f>VLOOKUP(A202,'Kings Ratings'!$A$2:$B$1000,2,false)</f>
        <v>7</v>
      </c>
      <c r="I202" s="19"/>
      <c r="K202" s="11">
        <v>2074.0</v>
      </c>
      <c r="L202" s="22">
        <f t="shared" si="1"/>
        <v>334</v>
      </c>
      <c r="M202" s="23">
        <f t="shared" si="2"/>
        <v>0.1610414658</v>
      </c>
      <c r="N202" s="24" t="str">
        <f t="shared" si="3"/>
        <v>Red Brick with +334, +16.1% (2074 to 2408)</v>
      </c>
      <c r="O202" s="41"/>
      <c r="P202" s="11">
        <v>237.0</v>
      </c>
      <c r="Q202" s="18">
        <f t="shared" si="4"/>
        <v>178</v>
      </c>
      <c r="R202" s="23">
        <f t="shared" si="5"/>
        <v>0.7510548523</v>
      </c>
      <c r="S202" s="24" t="str">
        <f t="shared" si="6"/>
        <v>Red Brick with +178, +75.1% (237 to 415)</v>
      </c>
      <c r="T202" s="18"/>
      <c r="U202" s="11">
        <v>10.0</v>
      </c>
      <c r="V202" s="22">
        <f t="shared" si="7"/>
        <v>5</v>
      </c>
      <c r="W202" s="23">
        <f t="shared" si="8"/>
        <v>0.5</v>
      </c>
      <c r="X202" s="26" t="str">
        <f t="shared" si="9"/>
        <v>Red Brick with +5, +50% (10 to 15)</v>
      </c>
    </row>
    <row r="203">
      <c r="A203" s="14" t="s">
        <v>863</v>
      </c>
      <c r="B203" s="16">
        <v>1128.0</v>
      </c>
      <c r="C203" s="16">
        <v>4237.0</v>
      </c>
      <c r="D203" s="16">
        <v>421.0</v>
      </c>
      <c r="E203" s="16">
        <v>17.0</v>
      </c>
      <c r="F203" s="38">
        <v>75520.0</v>
      </c>
      <c r="G203" s="19"/>
      <c r="H203" s="19">
        <f>VLOOKUP(A203,'Kings Ratings'!$A$2:$B$1000,2,false)</f>
        <v>8</v>
      </c>
      <c r="I203" s="19"/>
      <c r="K203" s="11">
        <v>3708.0</v>
      </c>
      <c r="L203" s="22">
        <f t="shared" si="1"/>
        <v>529</v>
      </c>
      <c r="M203" s="23">
        <f t="shared" si="2"/>
        <v>0.1426645092</v>
      </c>
      <c r="N203" s="24" t="str">
        <f t="shared" si="3"/>
        <v>Rucksack with +529, +14.3% (3708 to 4237)</v>
      </c>
      <c r="O203" s="41"/>
      <c r="P203" s="11">
        <v>284.0</v>
      </c>
      <c r="Q203" s="18">
        <f t="shared" si="4"/>
        <v>137</v>
      </c>
      <c r="R203" s="23">
        <f t="shared" si="5"/>
        <v>0.4823943662</v>
      </c>
      <c r="S203" s="24" t="str">
        <f t="shared" si="6"/>
        <v>Rucksack with +137, +48.2% (284 to 421)</v>
      </c>
      <c r="T203" s="18"/>
      <c r="U203" s="11">
        <v>10.0</v>
      </c>
      <c r="V203" s="22">
        <f t="shared" si="7"/>
        <v>7</v>
      </c>
      <c r="W203" s="23">
        <f t="shared" si="8"/>
        <v>0.7</v>
      </c>
      <c r="X203" s="26" t="str">
        <f t="shared" si="9"/>
        <v>Rucksack with +7, +70% (10 to 17)</v>
      </c>
    </row>
    <row r="204">
      <c r="A204" s="14" t="s">
        <v>736</v>
      </c>
      <c r="B204" s="13">
        <v>411.0</v>
      </c>
      <c r="C204" s="16">
        <v>5439.0</v>
      </c>
      <c r="D204" s="16">
        <v>699.0</v>
      </c>
      <c r="E204" s="16">
        <v>10.0</v>
      </c>
      <c r="F204" s="38">
        <v>106872.0</v>
      </c>
      <c r="G204" s="19"/>
      <c r="H204" s="19">
        <f>VLOOKUP(A204,'Kings Ratings'!$A$2:$B$1000,2,false)</f>
        <v>11</v>
      </c>
      <c r="I204" s="7"/>
      <c r="K204" s="40">
        <v>5437.0</v>
      </c>
      <c r="L204" s="22">
        <f t="shared" si="1"/>
        <v>2</v>
      </c>
      <c r="M204" s="23">
        <f t="shared" si="2"/>
        <v>0.0003678499172</v>
      </c>
      <c r="N204" s="24" t="str">
        <f t="shared" si="3"/>
        <v>Snowman with +2, +0% (5437 to 5439)</v>
      </c>
      <c r="O204" s="41"/>
      <c r="P204" s="40">
        <v>699.0</v>
      </c>
      <c r="Q204" s="18">
        <f t="shared" si="4"/>
        <v>0</v>
      </c>
      <c r="R204" s="23">
        <f t="shared" si="5"/>
        <v>0</v>
      </c>
      <c r="S204" s="24" t="str">
        <f t="shared" si="6"/>
        <v>Snowman with +0, +0% (699 to 699)</v>
      </c>
      <c r="T204" s="18"/>
      <c r="U204" s="40">
        <v>10.0</v>
      </c>
      <c r="V204" s="22">
        <f t="shared" si="7"/>
        <v>0</v>
      </c>
      <c r="W204" s="23">
        <f t="shared" si="8"/>
        <v>0</v>
      </c>
      <c r="X204" s="26" t="str">
        <f t="shared" si="9"/>
        <v>Snowman with +0, +0% (10 to 10)</v>
      </c>
    </row>
    <row r="205">
      <c r="A205" s="14" t="s">
        <v>787</v>
      </c>
      <c r="B205" s="13">
        <v>15.0</v>
      </c>
      <c r="C205" s="16">
        <v>17783.0</v>
      </c>
      <c r="D205" s="16">
        <v>3305.0</v>
      </c>
      <c r="E205" s="39">
        <v>30.0</v>
      </c>
      <c r="F205" s="38">
        <v>143506.0</v>
      </c>
      <c r="G205" s="19"/>
      <c r="H205" s="19">
        <f>VLOOKUP(A205,'Kings Ratings'!$A$2:$B$1000,2,false)</f>
        <v>7</v>
      </c>
      <c r="I205" s="7"/>
      <c r="K205" s="40">
        <v>15777.0</v>
      </c>
      <c r="L205" s="22">
        <f t="shared" si="1"/>
        <v>2006</v>
      </c>
      <c r="M205" s="23">
        <f t="shared" si="2"/>
        <v>0.1271471129</v>
      </c>
      <c r="N205" s="24" t="str">
        <f t="shared" si="3"/>
        <v>Tomato with +2006, +12.7% (15777 to 17783)</v>
      </c>
      <c r="O205" s="41"/>
      <c r="P205" s="40">
        <v>2703.0</v>
      </c>
      <c r="Q205" s="18">
        <f t="shared" si="4"/>
        <v>602</v>
      </c>
      <c r="R205" s="23">
        <f t="shared" si="5"/>
        <v>0.2227155013</v>
      </c>
      <c r="S205" s="24" t="str">
        <f t="shared" si="6"/>
        <v>Tomato with +602, +22.3% (2703 to 3305)</v>
      </c>
      <c r="T205" s="18"/>
      <c r="U205" s="40">
        <v>10.0</v>
      </c>
      <c r="V205" s="22">
        <f t="shared" si="7"/>
        <v>20</v>
      </c>
      <c r="W205" s="23">
        <f t="shared" si="8"/>
        <v>2</v>
      </c>
      <c r="X205" s="26" t="str">
        <f t="shared" si="9"/>
        <v>Tomato with +20, +200% (10 to 30)</v>
      </c>
    </row>
    <row r="206">
      <c r="A206" s="14" t="s">
        <v>735</v>
      </c>
      <c r="B206" s="13">
        <v>428.0</v>
      </c>
      <c r="C206" s="16">
        <v>4426.0</v>
      </c>
      <c r="D206" s="16">
        <v>584.0</v>
      </c>
      <c r="E206" s="50">
        <v>11.0</v>
      </c>
      <c r="F206" s="38">
        <v>102414.0</v>
      </c>
      <c r="G206" s="19"/>
      <c r="H206" s="19">
        <f>VLOOKUP(A206,'Kings Ratings'!$A$2:$B$1000,2,false)</f>
        <v>11</v>
      </c>
      <c r="I206" s="7"/>
      <c r="K206" s="40">
        <v>4424.0</v>
      </c>
      <c r="L206" s="22">
        <f t="shared" si="1"/>
        <v>2</v>
      </c>
      <c r="M206" s="23">
        <f t="shared" si="2"/>
        <v>0.000452079566</v>
      </c>
      <c r="N206" s="24" t="str">
        <f t="shared" si="3"/>
        <v>Snow Globe with +2, +0% (4424 to 4426)</v>
      </c>
      <c r="O206" s="41"/>
      <c r="P206" s="40">
        <v>584.0</v>
      </c>
      <c r="Q206" s="18">
        <f t="shared" si="4"/>
        <v>0</v>
      </c>
      <c r="R206" s="23">
        <f t="shared" si="5"/>
        <v>0</v>
      </c>
      <c r="S206" s="24" t="str">
        <f t="shared" si="6"/>
        <v>Snow Globe with +0, +0% (584 to 584)</v>
      </c>
      <c r="T206" s="18"/>
      <c r="U206" s="40">
        <v>11.0</v>
      </c>
      <c r="V206" s="22">
        <f t="shared" si="7"/>
        <v>0</v>
      </c>
      <c r="W206" s="23">
        <f t="shared" si="8"/>
        <v>0</v>
      </c>
      <c r="X206" s="26" t="str">
        <f t="shared" si="9"/>
        <v>Snow Globe with +0, +0% (11 to 11)</v>
      </c>
    </row>
    <row r="207">
      <c r="A207" s="14" t="s">
        <v>634</v>
      </c>
      <c r="B207" s="13">
        <v>69.0</v>
      </c>
      <c r="C207" s="16">
        <v>14535.0</v>
      </c>
      <c r="D207" s="16">
        <v>2012.0</v>
      </c>
      <c r="E207" s="16">
        <v>12.0</v>
      </c>
      <c r="F207" s="38">
        <v>150142.0</v>
      </c>
      <c r="G207" s="19"/>
      <c r="H207" s="19">
        <f>VLOOKUP(A207,'Kings Ratings'!$A$2:$B$1000,2,false)</f>
        <v>9</v>
      </c>
      <c r="I207" s="7"/>
      <c r="K207" s="40">
        <v>13908.0</v>
      </c>
      <c r="L207" s="22">
        <f t="shared" si="1"/>
        <v>627</v>
      </c>
      <c r="M207" s="23">
        <f t="shared" si="2"/>
        <v>0.04508196721</v>
      </c>
      <c r="N207" s="24" t="str">
        <f t="shared" si="3"/>
        <v>Pumpkin with +627, +4.5% (13908 to 14535)</v>
      </c>
      <c r="O207" s="41"/>
      <c r="P207" s="40">
        <v>1849.0</v>
      </c>
      <c r="Q207" s="18">
        <f t="shared" si="4"/>
        <v>163</v>
      </c>
      <c r="R207" s="23">
        <f t="shared" si="5"/>
        <v>0.08815575987</v>
      </c>
      <c r="S207" s="24" t="str">
        <f t="shared" si="6"/>
        <v>Pumpkin with +163, +8.8% (1849 to 2012)</v>
      </c>
      <c r="T207" s="18"/>
      <c r="U207" s="40">
        <v>11.0</v>
      </c>
      <c r="V207" s="22">
        <f t="shared" si="7"/>
        <v>1</v>
      </c>
      <c r="W207" s="23">
        <f t="shared" si="8"/>
        <v>0.09090909091</v>
      </c>
      <c r="X207" s="26" t="str">
        <f t="shared" si="9"/>
        <v>Pumpkin with +1, +9.1% (11 to 12)</v>
      </c>
    </row>
    <row r="208">
      <c r="A208" s="14" t="s">
        <v>875</v>
      </c>
      <c r="B208" s="16">
        <v>1313.0</v>
      </c>
      <c r="C208" s="16">
        <v>3575.0</v>
      </c>
      <c r="D208" s="16">
        <v>349.0</v>
      </c>
      <c r="E208" s="16">
        <v>12.0</v>
      </c>
      <c r="F208" s="38">
        <v>136962.0</v>
      </c>
      <c r="G208" s="19"/>
      <c r="H208" s="19">
        <f>VLOOKUP(A208,'Kings Ratings'!$A$2:$B$1000,2,false)</f>
        <v>11</v>
      </c>
      <c r="I208" s="19"/>
      <c r="K208" s="11">
        <v>3574.0</v>
      </c>
      <c r="L208" s="22">
        <f t="shared" si="1"/>
        <v>1</v>
      </c>
      <c r="M208" s="23">
        <f t="shared" si="2"/>
        <v>0.000279798545</v>
      </c>
      <c r="N208" s="24" t="str">
        <f t="shared" si="3"/>
        <v>Pumpkin Spiced Milk with +1, +0% (3574 to 3575)</v>
      </c>
      <c r="O208" s="25"/>
      <c r="P208" s="11">
        <v>349.0</v>
      </c>
      <c r="Q208" s="18">
        <f t="shared" si="4"/>
        <v>0</v>
      </c>
      <c r="R208" s="23">
        <f t="shared" si="5"/>
        <v>0</v>
      </c>
      <c r="S208" s="24" t="str">
        <f t="shared" si="6"/>
        <v>Pumpkin Spiced Milk with +0, +0% (349 to 349)</v>
      </c>
      <c r="U208" s="11">
        <v>12.0</v>
      </c>
      <c r="V208" s="22">
        <f t="shared" si="7"/>
        <v>0</v>
      </c>
      <c r="W208" s="23">
        <f t="shared" si="8"/>
        <v>0</v>
      </c>
      <c r="X208" s="26" t="str">
        <f t="shared" si="9"/>
        <v>Pumpkin Spiced Milk with +0, +0% (12 to 12)</v>
      </c>
    </row>
    <row r="209">
      <c r="A209" s="14" t="s">
        <v>862</v>
      </c>
      <c r="B209" s="13">
        <v>960.0</v>
      </c>
      <c r="C209" s="16">
        <v>7207.0</v>
      </c>
      <c r="D209" s="16">
        <v>1715.0</v>
      </c>
      <c r="E209" s="16">
        <v>12.0</v>
      </c>
      <c r="F209" s="38">
        <v>113096.0</v>
      </c>
      <c r="G209" s="19"/>
      <c r="H209" s="19">
        <f>VLOOKUP(A209,'Kings Ratings'!$A$2:$B$1000,2,false)</f>
        <v>11</v>
      </c>
      <c r="I209" s="7"/>
      <c r="K209" s="40">
        <v>7203.0</v>
      </c>
      <c r="L209" s="22">
        <f t="shared" si="1"/>
        <v>4</v>
      </c>
      <c r="M209" s="23">
        <f t="shared" si="2"/>
        <v>0.0005553241705</v>
      </c>
      <c r="N209" s="24" t="str">
        <f t="shared" si="3"/>
        <v>Frozen Crab Claw with +4, +0.1% (7203 to 7207)</v>
      </c>
      <c r="O209" s="41"/>
      <c r="P209" s="40">
        <v>1713.0</v>
      </c>
      <c r="Q209" s="18">
        <f t="shared" si="4"/>
        <v>2</v>
      </c>
      <c r="R209" s="23">
        <f t="shared" si="5"/>
        <v>0.001167542323</v>
      </c>
      <c r="S209" s="24" t="str">
        <f t="shared" si="6"/>
        <v>Frozen Crab Claw with +2, +0.1% (1713 to 1715)</v>
      </c>
      <c r="T209" s="18"/>
      <c r="U209" s="40">
        <v>12.0</v>
      </c>
      <c r="V209" s="22">
        <f t="shared" si="7"/>
        <v>0</v>
      </c>
      <c r="W209" s="23">
        <f t="shared" si="8"/>
        <v>0</v>
      </c>
      <c r="X209" s="26" t="str">
        <f t="shared" si="9"/>
        <v>Frozen Crab Claw with +0, +0% (12 to 12)</v>
      </c>
    </row>
    <row r="210">
      <c r="A210" s="14" t="s">
        <v>877</v>
      </c>
      <c r="B210" s="16">
        <v>1427.0</v>
      </c>
      <c r="C210" s="16">
        <v>1250.0</v>
      </c>
      <c r="D210" s="16">
        <v>651.0</v>
      </c>
      <c r="E210" s="16">
        <v>54.0</v>
      </c>
      <c r="F210" s="34">
        <v>10279.0</v>
      </c>
      <c r="G210" s="19"/>
      <c r="H210" s="19">
        <f>VLOOKUP(A210,'Kings Ratings'!$A$2:$B$1000,2,false)</f>
        <v>8</v>
      </c>
      <c r="I210" s="19"/>
      <c r="K210" s="11">
        <v>779.0</v>
      </c>
      <c r="L210" s="22">
        <f t="shared" si="1"/>
        <v>471</v>
      </c>
      <c r="M210" s="23">
        <f t="shared" si="2"/>
        <v>0.6046213094</v>
      </c>
      <c r="N210" s="24" t="str">
        <f t="shared" si="3"/>
        <v>Gold Lemon Quartz Ring with +471, +60.5% (779 to 1250)</v>
      </c>
      <c r="O210" s="25"/>
      <c r="P210" s="11">
        <v>393.0</v>
      </c>
      <c r="Q210" s="18">
        <f t="shared" si="4"/>
        <v>258</v>
      </c>
      <c r="R210" s="23">
        <f t="shared" si="5"/>
        <v>0.6564885496</v>
      </c>
      <c r="S210" s="24" t="str">
        <f t="shared" si="6"/>
        <v>Gold Lemon Quartz Ring with +258, +65.6% (393 to 651)</v>
      </c>
      <c r="U210" s="11">
        <v>13.0</v>
      </c>
      <c r="V210" s="22">
        <f t="shared" si="7"/>
        <v>41</v>
      </c>
      <c r="W210" s="23">
        <f t="shared" si="8"/>
        <v>3.153846154</v>
      </c>
      <c r="X210" s="26" t="str">
        <f t="shared" si="9"/>
        <v>Gold Lemon Quartz Ring with +41, +315.4% (13 to 54)</v>
      </c>
    </row>
    <row r="211">
      <c r="A211" s="14" t="s">
        <v>782</v>
      </c>
      <c r="B211" s="13">
        <v>825.0</v>
      </c>
      <c r="C211" s="16">
        <v>6468.0</v>
      </c>
      <c r="D211" s="16">
        <v>662.0</v>
      </c>
      <c r="E211" s="43">
        <v>14.0</v>
      </c>
      <c r="F211" s="38">
        <v>92566.0</v>
      </c>
      <c r="G211" s="19"/>
      <c r="H211" s="19">
        <f>VLOOKUP(A211,'Kings Ratings'!$A$2:$B$1000,2,false)</f>
        <v>10</v>
      </c>
      <c r="I211" s="7"/>
      <c r="K211" s="40">
        <v>5877.0</v>
      </c>
      <c r="L211" s="22">
        <f t="shared" si="1"/>
        <v>591</v>
      </c>
      <c r="M211" s="23">
        <f t="shared" si="2"/>
        <v>0.100561511</v>
      </c>
      <c r="N211" s="24" t="str">
        <f t="shared" si="3"/>
        <v>Sunflower Oil with +591, +10.1% (5877 to 6468)</v>
      </c>
      <c r="O211" s="41"/>
      <c r="P211" s="40">
        <v>545.0</v>
      </c>
      <c r="Q211" s="18">
        <f t="shared" si="4"/>
        <v>117</v>
      </c>
      <c r="R211" s="23">
        <f t="shared" si="5"/>
        <v>0.2146788991</v>
      </c>
      <c r="S211" s="24" t="str">
        <f t="shared" si="6"/>
        <v>Sunflower Oil with +117, +21.5% (545 to 662)</v>
      </c>
      <c r="T211" s="18"/>
      <c r="U211" s="40">
        <v>13.0</v>
      </c>
      <c r="V211" s="22">
        <f t="shared" si="7"/>
        <v>1</v>
      </c>
      <c r="W211" s="23">
        <f t="shared" si="8"/>
        <v>0.07692307692</v>
      </c>
      <c r="X211" s="26" t="str">
        <f t="shared" si="9"/>
        <v>Sunflower Oil with +1, +7.7% (13 to 14)</v>
      </c>
    </row>
    <row r="212">
      <c r="A212" s="14" t="s">
        <v>169</v>
      </c>
      <c r="B212" s="13">
        <v>978.0</v>
      </c>
      <c r="C212" s="16">
        <v>3403.0</v>
      </c>
      <c r="D212" s="16">
        <v>766.0</v>
      </c>
      <c r="E212" s="16">
        <v>15.0</v>
      </c>
      <c r="F212" s="38">
        <v>77740.0</v>
      </c>
      <c r="G212" s="19"/>
      <c r="H212" s="19">
        <f>VLOOKUP(A212,'Kings Ratings'!$A$2:$B$1000,2,false)</f>
        <v>10</v>
      </c>
      <c r="I212" s="7"/>
      <c r="K212" s="40">
        <v>3033.0</v>
      </c>
      <c r="L212" s="22">
        <f t="shared" si="1"/>
        <v>370</v>
      </c>
      <c r="M212" s="23">
        <f t="shared" si="2"/>
        <v>0.1219914276</v>
      </c>
      <c r="N212" s="24" t="str">
        <f t="shared" si="3"/>
        <v>Cannon with +370, +12.2% (3033 to 3403)</v>
      </c>
      <c r="O212" s="41"/>
      <c r="P212" s="40">
        <v>583.0</v>
      </c>
      <c r="Q212" s="18">
        <f t="shared" si="4"/>
        <v>183</v>
      </c>
      <c r="R212" s="23">
        <f t="shared" si="5"/>
        <v>0.3138936535</v>
      </c>
      <c r="S212" s="24" t="str">
        <f t="shared" si="6"/>
        <v>Cannon with +183, +31.4% (583 to 766)</v>
      </c>
      <c r="T212" s="18"/>
      <c r="U212" s="40">
        <v>13.0</v>
      </c>
      <c r="V212" s="22">
        <f t="shared" si="7"/>
        <v>2</v>
      </c>
      <c r="W212" s="23">
        <f t="shared" si="8"/>
        <v>0.1538461538</v>
      </c>
      <c r="X212" s="26" t="str">
        <f t="shared" si="9"/>
        <v>Cannon with +2, +15.4% (13 to 15)</v>
      </c>
    </row>
    <row r="213">
      <c r="A213" s="14" t="s">
        <v>880</v>
      </c>
      <c r="B213" s="16">
        <v>1404.0</v>
      </c>
      <c r="C213" s="16">
        <v>1028.0</v>
      </c>
      <c r="D213" s="16">
        <v>396.0</v>
      </c>
      <c r="E213" s="16">
        <v>44.0</v>
      </c>
      <c r="F213" s="34">
        <v>10373.0</v>
      </c>
      <c r="G213" s="19"/>
      <c r="H213" s="19">
        <f>VLOOKUP(A213,'Kings Ratings'!$A$2:$B$1000,2,false)</f>
        <v>8</v>
      </c>
      <c r="I213" s="19"/>
      <c r="K213" s="11">
        <v>669.0</v>
      </c>
      <c r="L213" s="22">
        <f t="shared" si="1"/>
        <v>359</v>
      </c>
      <c r="M213" s="23">
        <f t="shared" si="2"/>
        <v>0.5366218236</v>
      </c>
      <c r="N213" s="24" t="str">
        <f t="shared" si="3"/>
        <v>Black Shield with +359, +53.7% (669 to 1028)</v>
      </c>
      <c r="O213" s="25"/>
      <c r="P213" s="11">
        <v>258.0</v>
      </c>
      <c r="Q213" s="18">
        <f t="shared" si="4"/>
        <v>138</v>
      </c>
      <c r="R213" s="23">
        <f t="shared" si="5"/>
        <v>0.5348837209</v>
      </c>
      <c r="S213" s="24" t="str">
        <f t="shared" si="6"/>
        <v>Black Shield with +138, +53.5% (258 to 396)</v>
      </c>
      <c r="U213" s="11">
        <v>14.0</v>
      </c>
      <c r="V213" s="22">
        <f t="shared" si="7"/>
        <v>30</v>
      </c>
      <c r="W213" s="23">
        <f t="shared" si="8"/>
        <v>2.142857143</v>
      </c>
      <c r="X213" s="26" t="str">
        <f t="shared" si="9"/>
        <v>Black Shield with +30, +214.3% (14 to 44)</v>
      </c>
    </row>
    <row r="214">
      <c r="A214" s="14" t="s">
        <v>882</v>
      </c>
      <c r="B214" s="16">
        <v>1434.0</v>
      </c>
      <c r="C214" s="16">
        <v>1178.0</v>
      </c>
      <c r="D214" s="16">
        <v>534.0</v>
      </c>
      <c r="E214" s="16">
        <v>36.0</v>
      </c>
      <c r="F214" s="34">
        <v>10098.0</v>
      </c>
      <c r="G214" s="19"/>
      <c r="H214" s="19">
        <f>VLOOKUP(A214,'Kings Ratings'!$A$2:$B$1000,2,false)</f>
        <v>8</v>
      </c>
      <c r="I214" s="19"/>
      <c r="K214" s="11">
        <v>736.0</v>
      </c>
      <c r="L214" s="22">
        <f t="shared" si="1"/>
        <v>442</v>
      </c>
      <c r="M214" s="23">
        <f t="shared" si="2"/>
        <v>0.6005434783</v>
      </c>
      <c r="N214" s="24" t="str">
        <f t="shared" si="3"/>
        <v>Gold Jade Ring with +442, +60.1% (736 to 1178)</v>
      </c>
      <c r="O214" s="25"/>
      <c r="P214" s="11">
        <v>334.0</v>
      </c>
      <c r="Q214" s="18">
        <f t="shared" si="4"/>
        <v>200</v>
      </c>
      <c r="R214" s="23">
        <f t="shared" si="5"/>
        <v>0.5988023952</v>
      </c>
      <c r="S214" s="24" t="str">
        <f t="shared" si="6"/>
        <v>Gold Jade Ring with +200, +59.9% (334 to 534)</v>
      </c>
      <c r="U214" s="11">
        <v>14.0</v>
      </c>
      <c r="V214" s="22">
        <f t="shared" si="7"/>
        <v>22</v>
      </c>
      <c r="W214" s="23">
        <f t="shared" si="8"/>
        <v>1.571428571</v>
      </c>
      <c r="X214" s="26" t="str">
        <f t="shared" si="9"/>
        <v>Gold Jade Ring with +22, +157.1% (14 to 36)</v>
      </c>
    </row>
    <row r="215">
      <c r="A215" s="14" t="s">
        <v>884</v>
      </c>
      <c r="B215" s="16">
        <v>1429.0</v>
      </c>
      <c r="C215" s="16">
        <v>1286.0</v>
      </c>
      <c r="D215" s="16">
        <v>581.0</v>
      </c>
      <c r="E215" s="16">
        <v>41.0</v>
      </c>
      <c r="F215" s="34">
        <v>27501.0</v>
      </c>
      <c r="G215" s="19"/>
      <c r="H215" s="19">
        <f>VLOOKUP(A215,'Kings Ratings'!$A$2:$B$1000,2,false)</f>
        <v>8</v>
      </c>
      <c r="I215" s="19"/>
      <c r="K215" s="11">
        <v>807.0</v>
      </c>
      <c r="L215" s="22">
        <f t="shared" si="1"/>
        <v>479</v>
      </c>
      <c r="M215" s="23">
        <f t="shared" si="2"/>
        <v>0.5935563817</v>
      </c>
      <c r="N215" s="24" t="str">
        <f t="shared" si="3"/>
        <v>Gold Emerald Ring with +479, +59.4% (807 to 1286)</v>
      </c>
      <c r="O215" s="25"/>
      <c r="P215" s="11">
        <v>369.0</v>
      </c>
      <c r="Q215" s="18">
        <f t="shared" si="4"/>
        <v>212</v>
      </c>
      <c r="R215" s="23">
        <f t="shared" si="5"/>
        <v>0.5745257453</v>
      </c>
      <c r="S215" s="24" t="str">
        <f t="shared" si="6"/>
        <v>Gold Emerald Ring with +212, +57.5% (369 to 581)</v>
      </c>
      <c r="U215" s="11">
        <v>14.0</v>
      </c>
      <c r="V215" s="22">
        <f t="shared" si="7"/>
        <v>27</v>
      </c>
      <c r="W215" s="23">
        <f t="shared" si="8"/>
        <v>1.928571429</v>
      </c>
      <c r="X215" s="26" t="str">
        <f t="shared" si="9"/>
        <v>Gold Emerald Ring with +27, +192.9% (14 to 41)</v>
      </c>
    </row>
    <row r="216">
      <c r="A216" s="14" t="s">
        <v>448</v>
      </c>
      <c r="B216" s="13">
        <v>46.0</v>
      </c>
      <c r="C216" s="16">
        <v>27095.0</v>
      </c>
      <c r="D216" s="16">
        <v>2645.0</v>
      </c>
      <c r="E216" s="16">
        <v>16.0</v>
      </c>
      <c r="F216" s="38">
        <v>217038.0</v>
      </c>
      <c r="G216" s="19"/>
      <c r="H216" s="19">
        <f>VLOOKUP(A216,'Kings Ratings'!$A$2:$B$1000,2,false)</f>
        <v>8</v>
      </c>
      <c r="I216" s="7"/>
      <c r="K216" s="40">
        <v>26886.0</v>
      </c>
      <c r="L216" s="22">
        <f t="shared" si="1"/>
        <v>209</v>
      </c>
      <c r="M216" s="23">
        <f t="shared" si="2"/>
        <v>0.007773562449</v>
      </c>
      <c r="N216" s="24" t="str">
        <f t="shared" si="3"/>
        <v>Hops with +209, +0.8% (26886 to 27095)</v>
      </c>
      <c r="O216" s="41"/>
      <c r="P216" s="40">
        <v>2348.0</v>
      </c>
      <c r="Q216" s="18">
        <f t="shared" si="4"/>
        <v>297</v>
      </c>
      <c r="R216" s="23">
        <f t="shared" si="5"/>
        <v>0.1264906303</v>
      </c>
      <c r="S216" s="24" t="str">
        <f t="shared" si="6"/>
        <v>Hops with +297, +12.6% (2348 to 2645)</v>
      </c>
      <c r="T216" s="18"/>
      <c r="U216" s="40">
        <v>14.0</v>
      </c>
      <c r="V216" s="22">
        <f t="shared" si="7"/>
        <v>2</v>
      </c>
      <c r="W216" s="23">
        <f t="shared" si="8"/>
        <v>0.1428571429</v>
      </c>
      <c r="X216" s="26" t="str">
        <f t="shared" si="9"/>
        <v>Hops with +2, +14.3% (14 to 16)</v>
      </c>
    </row>
    <row r="217">
      <c r="A217" s="14" t="s">
        <v>162</v>
      </c>
      <c r="B217" s="13">
        <v>67.0</v>
      </c>
      <c r="C217" s="16">
        <v>23142.0</v>
      </c>
      <c r="D217" s="16">
        <v>7037.0</v>
      </c>
      <c r="E217" s="16">
        <v>23.0</v>
      </c>
      <c r="F217" s="38">
        <v>276566.0</v>
      </c>
      <c r="G217" s="19"/>
      <c r="H217" s="19">
        <f>VLOOKUP(A217,'Kings Ratings'!$A$2:$B$1000,2,false)</f>
        <v>8</v>
      </c>
      <c r="I217" s="7"/>
      <c r="K217" s="40">
        <v>21951.0</v>
      </c>
      <c r="L217" s="22">
        <f t="shared" si="1"/>
        <v>1191</v>
      </c>
      <c r="M217" s="23">
        <f t="shared" si="2"/>
        <v>0.05425720924</v>
      </c>
      <c r="N217" s="24" t="str">
        <f t="shared" si="3"/>
        <v>Cabbage with +1191, +5.4% (21951 to 23142)</v>
      </c>
      <c r="O217" s="41"/>
      <c r="P217" s="40">
        <v>6755.0</v>
      </c>
      <c r="Q217" s="18">
        <f t="shared" si="4"/>
        <v>282</v>
      </c>
      <c r="R217" s="23">
        <f t="shared" si="5"/>
        <v>0.04174685418</v>
      </c>
      <c r="S217" s="24" t="str">
        <f t="shared" si="6"/>
        <v>Cabbage with +282, +4.2% (6755 to 7037)</v>
      </c>
      <c r="T217" s="18"/>
      <c r="U217" s="40">
        <v>14.0</v>
      </c>
      <c r="V217" s="22">
        <f t="shared" si="7"/>
        <v>9</v>
      </c>
      <c r="W217" s="23">
        <f t="shared" si="8"/>
        <v>0.6428571429</v>
      </c>
      <c r="X217" s="26" t="str">
        <f t="shared" si="9"/>
        <v>Cabbage with +9, +64.3% (14 to 23)</v>
      </c>
    </row>
    <row r="218">
      <c r="A218" s="14" t="s">
        <v>888</v>
      </c>
      <c r="B218" s="16">
        <v>1428.0</v>
      </c>
      <c r="C218" s="16">
        <v>1264.0</v>
      </c>
      <c r="D218" s="16">
        <v>616.0</v>
      </c>
      <c r="E218" s="16">
        <v>34.0</v>
      </c>
      <c r="F218" s="34">
        <v>10592.0</v>
      </c>
      <c r="G218" s="19"/>
      <c r="H218" s="19">
        <f>VLOOKUP(A218,'Kings Ratings'!$A$2:$B$1000,2,false)</f>
        <v>8</v>
      </c>
      <c r="I218" s="19"/>
      <c r="K218" s="11">
        <v>828.0</v>
      </c>
      <c r="L218" s="22">
        <f t="shared" si="1"/>
        <v>436</v>
      </c>
      <c r="M218" s="23">
        <f t="shared" si="2"/>
        <v>0.5265700483</v>
      </c>
      <c r="N218" s="24" t="str">
        <f t="shared" si="3"/>
        <v>Gold Aquamarine Ring with +436, +52.7% (828 to 1264)</v>
      </c>
      <c r="O218" s="25"/>
      <c r="P218" s="11">
        <v>406.0</v>
      </c>
      <c r="Q218" s="18">
        <f t="shared" si="4"/>
        <v>210</v>
      </c>
      <c r="R218" s="23">
        <f t="shared" si="5"/>
        <v>0.5172413793</v>
      </c>
      <c r="S218" s="24" t="str">
        <f t="shared" si="6"/>
        <v>Gold Aquamarine Ring with +210, +51.7% (406 to 616)</v>
      </c>
      <c r="U218" s="11">
        <v>15.0</v>
      </c>
      <c r="V218" s="22">
        <f t="shared" si="7"/>
        <v>19</v>
      </c>
      <c r="W218" s="23">
        <f t="shared" si="8"/>
        <v>1.266666667</v>
      </c>
      <c r="X218" s="26" t="str">
        <f t="shared" si="9"/>
        <v>Gold Aquamarine Ring with +19, +126.7% (15 to 34)</v>
      </c>
    </row>
    <row r="219">
      <c r="A219" s="14" t="s">
        <v>650</v>
      </c>
      <c r="B219" s="13">
        <v>31.0</v>
      </c>
      <c r="C219" s="16">
        <v>13031.0</v>
      </c>
      <c r="D219" s="16">
        <v>1874.0</v>
      </c>
      <c r="E219" s="16">
        <v>26.0</v>
      </c>
      <c r="F219" s="38">
        <v>120473.0</v>
      </c>
      <c r="G219" s="19"/>
      <c r="H219" s="19">
        <f>VLOOKUP(A219,'Kings Ratings'!$A$2:$B$1000,2,false)</f>
        <v>8</v>
      </c>
      <c r="I219" s="7"/>
      <c r="K219" s="40">
        <v>12111.0</v>
      </c>
      <c r="L219" s="22">
        <f t="shared" si="1"/>
        <v>920</v>
      </c>
      <c r="M219" s="23">
        <f t="shared" si="2"/>
        <v>0.07596399967</v>
      </c>
      <c r="N219" s="24" t="str">
        <f t="shared" si="3"/>
        <v>Radish with +920, +7.6% (12111 to 13031)</v>
      </c>
      <c r="O219" s="41"/>
      <c r="P219" s="40">
        <v>1626.0</v>
      </c>
      <c r="Q219" s="18">
        <f t="shared" si="4"/>
        <v>248</v>
      </c>
      <c r="R219" s="23">
        <f t="shared" si="5"/>
        <v>0.1525215252</v>
      </c>
      <c r="S219" s="24" t="str">
        <f t="shared" si="6"/>
        <v>Radish with +248, +15.3% (1626 to 1874)</v>
      </c>
      <c r="T219" s="18"/>
      <c r="U219" s="40">
        <v>17.0</v>
      </c>
      <c r="V219" s="22">
        <f t="shared" si="7"/>
        <v>9</v>
      </c>
      <c r="W219" s="23">
        <f t="shared" si="8"/>
        <v>0.5294117647</v>
      </c>
      <c r="X219" s="26" t="str">
        <f t="shared" si="9"/>
        <v>Radish with +9, +52.9% (17 to 26)</v>
      </c>
    </row>
    <row r="220">
      <c r="A220" s="14" t="s">
        <v>675</v>
      </c>
      <c r="B220" s="13">
        <v>630.0</v>
      </c>
      <c r="C220" s="16">
        <v>16690.0</v>
      </c>
      <c r="D220" s="16">
        <v>2632.0</v>
      </c>
      <c r="E220" s="16">
        <v>22.0</v>
      </c>
      <c r="F220" s="38">
        <v>165822.0</v>
      </c>
      <c r="G220" s="19"/>
      <c r="H220" s="19">
        <f>VLOOKUP(A220,'Kings Ratings'!$A$2:$B$1000,2,false)</f>
        <v>8</v>
      </c>
      <c r="I220" s="7"/>
      <c r="K220" s="40">
        <v>15547.0</v>
      </c>
      <c r="L220" s="22">
        <f t="shared" si="1"/>
        <v>1143</v>
      </c>
      <c r="M220" s="23">
        <f t="shared" si="2"/>
        <v>0.07351900688</v>
      </c>
      <c r="N220" s="24" t="str">
        <f t="shared" si="3"/>
        <v>Rice with +1143, +7.4% (15547 to 16690)</v>
      </c>
      <c r="O220" s="41"/>
      <c r="P220" s="40">
        <v>2279.0</v>
      </c>
      <c r="Q220" s="18">
        <f t="shared" si="4"/>
        <v>353</v>
      </c>
      <c r="R220" s="23">
        <f t="shared" si="5"/>
        <v>0.1548924967</v>
      </c>
      <c r="S220" s="24" t="str">
        <f t="shared" si="6"/>
        <v>Rice with +353, +15.5% (2279 to 2632)</v>
      </c>
      <c r="T220" s="18"/>
      <c r="U220" s="40">
        <v>17.0</v>
      </c>
      <c r="V220" s="22">
        <f t="shared" si="7"/>
        <v>5</v>
      </c>
      <c r="W220" s="23">
        <f t="shared" si="8"/>
        <v>0.2941176471</v>
      </c>
      <c r="X220" s="26" t="str">
        <f t="shared" si="9"/>
        <v>Rice with +5, +29.4% (17 to 22)</v>
      </c>
    </row>
    <row r="221">
      <c r="A221" s="14" t="s">
        <v>896</v>
      </c>
      <c r="B221" s="16">
        <v>1387.0</v>
      </c>
      <c r="C221" s="16">
        <v>1726.0</v>
      </c>
      <c r="D221" s="16">
        <v>710.0</v>
      </c>
      <c r="E221" s="16">
        <v>57.0</v>
      </c>
      <c r="F221" s="34">
        <v>18028.0</v>
      </c>
      <c r="G221" s="19"/>
      <c r="H221" s="19">
        <f>VLOOKUP(A221,'Kings Ratings'!$A$2:$B$1000,2,false)</f>
        <v>8</v>
      </c>
      <c r="I221" s="19"/>
      <c r="K221" s="11">
        <v>1035.0</v>
      </c>
      <c r="L221" s="22">
        <f t="shared" si="1"/>
        <v>691</v>
      </c>
      <c r="M221" s="23">
        <f t="shared" si="2"/>
        <v>0.6676328502</v>
      </c>
      <c r="N221" s="24" t="str">
        <f t="shared" si="3"/>
        <v>White Dye with +691, +66.8% (1035 to 1726)</v>
      </c>
      <c r="O221" s="25"/>
      <c r="P221" s="11">
        <v>444.0</v>
      </c>
      <c r="Q221" s="18">
        <f t="shared" si="4"/>
        <v>266</v>
      </c>
      <c r="R221" s="23">
        <f t="shared" si="5"/>
        <v>0.5990990991</v>
      </c>
      <c r="S221" s="24" t="str">
        <f t="shared" si="6"/>
        <v>White Dye with +266, +59.9% (444 to 710)</v>
      </c>
      <c r="U221" s="11">
        <v>18.0</v>
      </c>
      <c r="V221" s="22">
        <f t="shared" si="7"/>
        <v>39</v>
      </c>
      <c r="W221" s="23">
        <f t="shared" si="8"/>
        <v>2.166666667</v>
      </c>
      <c r="X221" s="26" t="str">
        <f t="shared" si="9"/>
        <v>White Dye with +39, +216.7% (18 to 57)</v>
      </c>
    </row>
    <row r="222">
      <c r="A222" s="14" t="s">
        <v>188</v>
      </c>
      <c r="B222" s="13">
        <v>408.0</v>
      </c>
      <c r="C222" s="16">
        <v>7610.0</v>
      </c>
      <c r="D222" s="16">
        <v>1058.0</v>
      </c>
      <c r="E222" s="16">
        <v>20.0</v>
      </c>
      <c r="F222" s="38">
        <v>199533.0</v>
      </c>
      <c r="G222" s="19"/>
      <c r="H222" s="19">
        <f>VLOOKUP(A222,'Kings Ratings'!$A$2:$B$1000,2,false)</f>
        <v>11</v>
      </c>
      <c r="I222" s="7"/>
      <c r="K222" s="40">
        <v>7609.0</v>
      </c>
      <c r="L222" s="22">
        <f t="shared" si="1"/>
        <v>1</v>
      </c>
      <c r="M222" s="23">
        <f t="shared" si="2"/>
        <v>0.0001314233145</v>
      </c>
      <c r="N222" s="24" t="str">
        <f t="shared" si="3"/>
        <v>Christmas Tree with +1, +0% (7609 to 7610)</v>
      </c>
      <c r="O222" s="41"/>
      <c r="P222" s="40">
        <v>1058.0</v>
      </c>
      <c r="Q222" s="18">
        <f t="shared" si="4"/>
        <v>0</v>
      </c>
      <c r="R222" s="23">
        <f t="shared" si="5"/>
        <v>0</v>
      </c>
      <c r="S222" s="24" t="str">
        <f t="shared" si="6"/>
        <v>Christmas Tree with +0, +0% (1058 to 1058)</v>
      </c>
      <c r="T222" s="18"/>
      <c r="U222" s="40">
        <v>20.0</v>
      </c>
      <c r="V222" s="22">
        <f t="shared" si="7"/>
        <v>0</v>
      </c>
      <c r="W222" s="23">
        <f t="shared" si="8"/>
        <v>0</v>
      </c>
      <c r="X222" s="26" t="str">
        <f t="shared" si="9"/>
        <v>Christmas Tree with +0, +0% (20 to 20)</v>
      </c>
    </row>
    <row r="223">
      <c r="A223" s="14" t="s">
        <v>524</v>
      </c>
      <c r="B223" s="13">
        <v>50.0</v>
      </c>
      <c r="C223" s="16">
        <v>16728.0</v>
      </c>
      <c r="D223" s="16">
        <v>2324.0</v>
      </c>
      <c r="E223" s="16">
        <v>24.0</v>
      </c>
      <c r="F223" s="38">
        <v>156291.0</v>
      </c>
      <c r="G223" s="19"/>
      <c r="H223" s="19">
        <f>VLOOKUP(A223,'Kings Ratings'!$A$2:$B$1000,2,false)</f>
        <v>7</v>
      </c>
      <c r="I223" s="7"/>
      <c r="K223" s="40">
        <v>15718.0</v>
      </c>
      <c r="L223" s="22">
        <f t="shared" si="1"/>
        <v>1010</v>
      </c>
      <c r="M223" s="23">
        <f t="shared" si="2"/>
        <v>0.06425753913</v>
      </c>
      <c r="N223" s="24" t="str">
        <f t="shared" si="3"/>
        <v>Leek with +1010, +6.4% (15718 to 16728)</v>
      </c>
      <c r="O223" s="41"/>
      <c r="P223" s="40">
        <v>2043.0</v>
      </c>
      <c r="Q223" s="18">
        <f t="shared" si="4"/>
        <v>281</v>
      </c>
      <c r="R223" s="23">
        <f t="shared" si="5"/>
        <v>0.1375428292</v>
      </c>
      <c r="S223" s="24" t="str">
        <f t="shared" si="6"/>
        <v>Leek with +281, +13.8% (2043 to 2324)</v>
      </c>
      <c r="T223" s="18"/>
      <c r="U223" s="40">
        <v>21.0</v>
      </c>
      <c r="V223" s="22">
        <f t="shared" si="7"/>
        <v>3</v>
      </c>
      <c r="W223" s="23">
        <f t="shared" si="8"/>
        <v>0.1428571429</v>
      </c>
      <c r="X223" s="26" t="str">
        <f t="shared" si="9"/>
        <v>Leek with +3, +14.3% (21 to 24)</v>
      </c>
    </row>
    <row r="224">
      <c r="A224" s="14" t="s">
        <v>393</v>
      </c>
      <c r="B224" s="13">
        <v>161.0</v>
      </c>
      <c r="C224" s="16">
        <v>14006.0</v>
      </c>
      <c r="D224" s="16">
        <v>562.0</v>
      </c>
      <c r="E224" s="16">
        <v>29.0</v>
      </c>
      <c r="F224" s="38">
        <v>100566.0</v>
      </c>
      <c r="G224" s="19"/>
      <c r="H224" s="19">
        <f>VLOOKUP(A224,'Kings Ratings'!$A$2:$B$1000,2,false)</f>
        <v>10</v>
      </c>
      <c r="I224" s="7"/>
      <c r="K224" s="40">
        <v>13044.0</v>
      </c>
      <c r="L224" s="22">
        <f t="shared" si="1"/>
        <v>962</v>
      </c>
      <c r="M224" s="23">
        <f t="shared" si="2"/>
        <v>0.07375038332</v>
      </c>
      <c r="N224" s="24" t="str">
        <f t="shared" si="3"/>
        <v>Gold Peas with +962, +7.4% (13044 to 14006)</v>
      </c>
      <c r="O224" s="41"/>
      <c r="P224" s="40">
        <v>433.0</v>
      </c>
      <c r="Q224" s="18">
        <f t="shared" si="4"/>
        <v>129</v>
      </c>
      <c r="R224" s="23">
        <f t="shared" si="5"/>
        <v>0.2979214781</v>
      </c>
      <c r="S224" s="24" t="str">
        <f t="shared" si="6"/>
        <v>Gold Peas with +129, +29.8% (433 to 562)</v>
      </c>
      <c r="T224" s="18"/>
      <c r="U224" s="40">
        <v>22.0</v>
      </c>
      <c r="V224" s="22">
        <f t="shared" si="7"/>
        <v>7</v>
      </c>
      <c r="W224" s="23">
        <f t="shared" si="8"/>
        <v>0.3181818182</v>
      </c>
      <c r="X224" s="26" t="str">
        <f t="shared" si="9"/>
        <v>Gold Peas with +7, +31.8% (22 to 29)</v>
      </c>
    </row>
    <row r="225">
      <c r="A225" s="14" t="s">
        <v>910</v>
      </c>
      <c r="B225" s="16">
        <v>1426.0</v>
      </c>
      <c r="C225" s="16">
        <v>1350.0</v>
      </c>
      <c r="D225" s="16">
        <v>730.0</v>
      </c>
      <c r="E225" s="16">
        <v>57.0</v>
      </c>
      <c r="F225" s="34">
        <v>12506.0</v>
      </c>
      <c r="G225" s="19"/>
      <c r="H225" s="19">
        <f>VLOOKUP(A225,'Kings Ratings'!$A$2:$B$1000,2,false)</f>
        <v>8</v>
      </c>
      <c r="I225" s="19"/>
      <c r="K225" s="11">
        <v>870.0</v>
      </c>
      <c r="L225" s="22">
        <f t="shared" si="1"/>
        <v>480</v>
      </c>
      <c r="M225" s="23">
        <f t="shared" si="2"/>
        <v>0.5517241379</v>
      </c>
      <c r="N225" s="24" t="str">
        <f t="shared" si="3"/>
        <v>Gold Ruby Ring with +480, +55.2% (870 to 1350)</v>
      </c>
      <c r="O225" s="25"/>
      <c r="P225" s="11">
        <v>506.0</v>
      </c>
      <c r="Q225" s="18">
        <f t="shared" si="4"/>
        <v>224</v>
      </c>
      <c r="R225" s="23">
        <f t="shared" si="5"/>
        <v>0.442687747</v>
      </c>
      <c r="S225" s="24" t="str">
        <f t="shared" si="6"/>
        <v>Gold Ruby Ring with +224, +44.3% (506 to 730)</v>
      </c>
      <c r="U225" s="11">
        <v>23.0</v>
      </c>
      <c r="V225" s="22">
        <f t="shared" si="7"/>
        <v>34</v>
      </c>
      <c r="W225" s="23">
        <f t="shared" si="8"/>
        <v>1.47826087</v>
      </c>
      <c r="X225" s="26" t="str">
        <f t="shared" si="9"/>
        <v>Gold Ruby Ring with +34, +147.8% (23 to 57)</v>
      </c>
    </row>
    <row r="226">
      <c r="A226" s="14" t="s">
        <v>535</v>
      </c>
      <c r="B226" s="13">
        <v>628.0</v>
      </c>
      <c r="C226" s="16">
        <v>10981.0</v>
      </c>
      <c r="D226" s="16">
        <v>2711.0</v>
      </c>
      <c r="E226" s="16">
        <v>48.0</v>
      </c>
      <c r="F226" s="38">
        <v>299360.0</v>
      </c>
      <c r="G226" s="19"/>
      <c r="H226" s="19">
        <f>VLOOKUP(A226,'Kings Ratings'!$A$2:$B$1000,2,false)</f>
        <v>8</v>
      </c>
      <c r="I226" s="7"/>
      <c r="K226" s="40">
        <v>10162.0</v>
      </c>
      <c r="L226" s="22">
        <f t="shared" si="1"/>
        <v>819</v>
      </c>
      <c r="M226" s="23">
        <f t="shared" si="2"/>
        <v>0.08059437119</v>
      </c>
      <c r="N226" s="24" t="str">
        <f t="shared" si="3"/>
        <v>Machine Press with +819, +8.1% (10162 to 10981)</v>
      </c>
      <c r="O226" s="41"/>
      <c r="P226" s="40">
        <v>2340.0</v>
      </c>
      <c r="Q226" s="18">
        <f t="shared" si="4"/>
        <v>371</v>
      </c>
      <c r="R226" s="23">
        <f t="shared" si="5"/>
        <v>0.1585470085</v>
      </c>
      <c r="S226" s="24" t="str">
        <f t="shared" si="6"/>
        <v>Machine Press with +371, +15.9% (2340 to 2711)</v>
      </c>
      <c r="T226" s="18"/>
      <c r="U226" s="40">
        <v>25.0</v>
      </c>
      <c r="V226" s="22">
        <f t="shared" si="7"/>
        <v>23</v>
      </c>
      <c r="W226" s="23">
        <f t="shared" si="8"/>
        <v>0.92</v>
      </c>
      <c r="X226" s="26" t="str">
        <f t="shared" si="9"/>
        <v>Machine Press with +23, +92% (25 to 48)</v>
      </c>
    </row>
    <row r="227">
      <c r="A227" s="14" t="s">
        <v>883</v>
      </c>
      <c r="B227" s="16">
        <v>1304.0</v>
      </c>
      <c r="C227" s="16">
        <v>2357.0</v>
      </c>
      <c r="D227" s="16">
        <v>544.0</v>
      </c>
      <c r="E227" s="16">
        <v>36.0</v>
      </c>
      <c r="F227" s="38">
        <v>13913.0</v>
      </c>
      <c r="G227" s="19"/>
      <c r="H227" s="19">
        <f>VLOOKUP(A227,'Kings Ratings'!$A$2:$B$1000,2,false)</f>
        <v>10</v>
      </c>
      <c r="I227" s="19"/>
      <c r="K227" s="11">
        <v>2021.0</v>
      </c>
      <c r="L227" s="22">
        <f t="shared" si="1"/>
        <v>336</v>
      </c>
      <c r="M227" s="23">
        <f t="shared" si="2"/>
        <v>0.1662543295</v>
      </c>
      <c r="N227" s="24" t="str">
        <f t="shared" si="3"/>
        <v>Acorn Pie with +336, +16.6% (2021 to 2357)</v>
      </c>
      <c r="O227" s="25"/>
      <c r="P227" s="11">
        <v>415.0</v>
      </c>
      <c r="Q227" s="18">
        <f t="shared" si="4"/>
        <v>129</v>
      </c>
      <c r="R227" s="23">
        <f t="shared" si="5"/>
        <v>0.3108433735</v>
      </c>
      <c r="S227" s="24" t="str">
        <f t="shared" si="6"/>
        <v>Acorn Pie with +129, +31.1% (415 to 544)</v>
      </c>
      <c r="U227" s="11">
        <v>26.0</v>
      </c>
      <c r="V227" s="22">
        <f t="shared" si="7"/>
        <v>10</v>
      </c>
      <c r="W227" s="23">
        <f t="shared" si="8"/>
        <v>0.3846153846</v>
      </c>
      <c r="X227" s="26" t="str">
        <f t="shared" si="9"/>
        <v>Acorn Pie with +10, +38.5% (26 to 36)</v>
      </c>
    </row>
    <row r="228">
      <c r="A228" s="14" t="s">
        <v>376</v>
      </c>
      <c r="B228" s="13">
        <v>159.0</v>
      </c>
      <c r="C228" s="16">
        <v>13211.0</v>
      </c>
      <c r="D228" s="16">
        <v>595.0</v>
      </c>
      <c r="E228" s="16">
        <v>33.0</v>
      </c>
      <c r="F228" s="38">
        <v>109352.0</v>
      </c>
      <c r="G228" s="19"/>
      <c r="H228" s="19">
        <f>VLOOKUP(A228,'Kings Ratings'!$A$2:$B$1000,2,false)</f>
        <v>10</v>
      </c>
      <c r="I228" s="7"/>
      <c r="K228" s="40">
        <v>12114.0</v>
      </c>
      <c r="L228" s="22">
        <f t="shared" si="1"/>
        <v>1097</v>
      </c>
      <c r="M228" s="23">
        <f t="shared" si="2"/>
        <v>0.09055638105</v>
      </c>
      <c r="N228" s="24" t="str">
        <f t="shared" si="3"/>
        <v>Gold Carrot with +1097, +9.1% (12114 to 13211)</v>
      </c>
      <c r="O228" s="41"/>
      <c r="P228" s="40">
        <v>475.0</v>
      </c>
      <c r="Q228" s="18">
        <f t="shared" si="4"/>
        <v>120</v>
      </c>
      <c r="R228" s="23">
        <f t="shared" si="5"/>
        <v>0.2526315789</v>
      </c>
      <c r="S228" s="24" t="str">
        <f t="shared" si="6"/>
        <v>Gold Carrot with +120, +25.3% (475 to 595)</v>
      </c>
      <c r="T228" s="18"/>
      <c r="U228" s="40">
        <v>26.0</v>
      </c>
      <c r="V228" s="22">
        <f t="shared" si="7"/>
        <v>7</v>
      </c>
      <c r="W228" s="23">
        <f t="shared" si="8"/>
        <v>0.2692307692</v>
      </c>
      <c r="X228" s="26" t="str">
        <f t="shared" si="9"/>
        <v>Gold Carrot with +7, +26.9% (26 to 33)</v>
      </c>
    </row>
    <row r="229">
      <c r="A229" s="14" t="s">
        <v>576</v>
      </c>
      <c r="B229" s="13">
        <v>33.0</v>
      </c>
      <c r="C229" s="16">
        <v>20304.0</v>
      </c>
      <c r="D229" s="16">
        <v>2967.0</v>
      </c>
      <c r="E229" s="16">
        <v>35.0</v>
      </c>
      <c r="F229" s="38">
        <v>178248.0</v>
      </c>
      <c r="G229" s="19"/>
      <c r="H229" s="19">
        <f>VLOOKUP(A229,'Kings Ratings'!$A$2:$B$1000,2,false)</f>
        <v>7</v>
      </c>
      <c r="I229" s="7"/>
      <c r="K229" s="40">
        <v>19339.0</v>
      </c>
      <c r="L229" s="22">
        <f t="shared" si="1"/>
        <v>965</v>
      </c>
      <c r="M229" s="23">
        <f t="shared" si="2"/>
        <v>0.04989916749</v>
      </c>
      <c r="N229" s="24" t="str">
        <f t="shared" si="3"/>
        <v>Onion with +965, +5% (19339 to 20304)</v>
      </c>
      <c r="O229" s="41"/>
      <c r="P229" s="40">
        <v>2644.0</v>
      </c>
      <c r="Q229" s="18">
        <f t="shared" si="4"/>
        <v>323</v>
      </c>
      <c r="R229" s="23">
        <f t="shared" si="5"/>
        <v>0.1221633888</v>
      </c>
      <c r="S229" s="24" t="str">
        <f t="shared" si="6"/>
        <v>Onion with +323, +12.2% (2644 to 2967)</v>
      </c>
      <c r="T229" s="18"/>
      <c r="U229" s="40">
        <v>27.0</v>
      </c>
      <c r="V229" s="22">
        <f t="shared" si="7"/>
        <v>8</v>
      </c>
      <c r="W229" s="23">
        <f t="shared" si="8"/>
        <v>0.2962962963</v>
      </c>
      <c r="X229" s="26" t="str">
        <f t="shared" si="9"/>
        <v>Onion with +8, +29.6% (27 to 35)</v>
      </c>
    </row>
    <row r="230">
      <c r="A230" s="14" t="s">
        <v>844</v>
      </c>
      <c r="B230" s="13">
        <v>623.0</v>
      </c>
      <c r="C230" s="16">
        <v>9190.0</v>
      </c>
      <c r="D230" s="16">
        <v>1439.0</v>
      </c>
      <c r="E230" s="16">
        <v>59.0</v>
      </c>
      <c r="F230" s="38">
        <v>626647.0</v>
      </c>
      <c r="G230" s="19"/>
      <c r="H230" s="19">
        <f>VLOOKUP(A230,'Kings Ratings'!$A$2:$B$1000,2,false)</f>
        <v>11</v>
      </c>
      <c r="I230" s="7"/>
      <c r="K230" s="40">
        <v>7187.0</v>
      </c>
      <c r="L230" s="22">
        <f t="shared" si="1"/>
        <v>2003</v>
      </c>
      <c r="M230" s="23">
        <f t="shared" si="2"/>
        <v>0.2786976485</v>
      </c>
      <c r="N230" s="24" t="str">
        <f t="shared" si="3"/>
        <v>Milk Carton with +2003, +27.9% (7187 to 9190)</v>
      </c>
      <c r="O230" s="41"/>
      <c r="P230" s="40">
        <v>1038.0</v>
      </c>
      <c r="Q230" s="18">
        <f t="shared" si="4"/>
        <v>401</v>
      </c>
      <c r="R230" s="23">
        <f t="shared" si="5"/>
        <v>0.3863198459</v>
      </c>
      <c r="S230" s="24" t="str">
        <f t="shared" si="6"/>
        <v>Milk Carton with +401, +38.6% (1038 to 1439)</v>
      </c>
      <c r="T230" s="18"/>
      <c r="U230" s="40">
        <v>28.0</v>
      </c>
      <c r="V230" s="22">
        <f t="shared" si="7"/>
        <v>31</v>
      </c>
      <c r="W230" s="23">
        <f t="shared" si="8"/>
        <v>1.107142857</v>
      </c>
      <c r="X230" s="26" t="str">
        <f t="shared" si="9"/>
        <v>Milk Carton with +31, +110.7% (28 to 59)</v>
      </c>
    </row>
    <row r="231">
      <c r="A231" s="14" t="s">
        <v>874</v>
      </c>
      <c r="B231" s="16">
        <v>1132.0</v>
      </c>
      <c r="C231" s="16">
        <v>3867.0</v>
      </c>
      <c r="D231" s="16">
        <v>1316.0</v>
      </c>
      <c r="E231" s="16">
        <v>41.0</v>
      </c>
      <c r="F231" s="38">
        <v>135747.0</v>
      </c>
      <c r="G231" s="19"/>
      <c r="H231" s="19">
        <f>VLOOKUP(A231,'Kings Ratings'!$A$2:$B$1000,2,false)</f>
        <v>6</v>
      </c>
      <c r="I231" s="19"/>
      <c r="K231" s="11">
        <v>3583.0</v>
      </c>
      <c r="L231" s="22">
        <f t="shared" si="1"/>
        <v>284</v>
      </c>
      <c r="M231" s="23">
        <f t="shared" si="2"/>
        <v>0.07926318727</v>
      </c>
      <c r="N231" s="24" t="str">
        <f t="shared" si="3"/>
        <v>Snow Shoes with +284, +7.9% (3583 to 3867)</v>
      </c>
      <c r="O231" s="41"/>
      <c r="P231" s="11">
        <v>1098.0</v>
      </c>
      <c r="Q231" s="18">
        <f t="shared" si="4"/>
        <v>218</v>
      </c>
      <c r="R231" s="23">
        <f t="shared" si="5"/>
        <v>0.1985428051</v>
      </c>
      <c r="S231" s="24" t="str">
        <f t="shared" si="6"/>
        <v>Snow Shoes with +218, +19.9% (1098 to 1316)</v>
      </c>
      <c r="T231" s="18"/>
      <c r="U231" s="11">
        <v>28.0</v>
      </c>
      <c r="V231" s="22">
        <f t="shared" si="7"/>
        <v>13</v>
      </c>
      <c r="W231" s="23">
        <f t="shared" si="8"/>
        <v>0.4642857143</v>
      </c>
      <c r="X231" s="26" t="str">
        <f t="shared" si="9"/>
        <v>Snow Shoes with +13, +46.4% (28 to 41)</v>
      </c>
    </row>
    <row r="232">
      <c r="A232" s="14" t="s">
        <v>498</v>
      </c>
      <c r="B232" s="13">
        <v>682.0</v>
      </c>
      <c r="C232" s="16">
        <v>8448.0</v>
      </c>
      <c r="D232" s="16">
        <v>870.0</v>
      </c>
      <c r="E232" s="16">
        <v>36.0</v>
      </c>
      <c r="F232" s="38">
        <v>167802.0</v>
      </c>
      <c r="G232" s="19"/>
      <c r="H232" s="19">
        <f>VLOOKUP(A232,'Kings Ratings'!$A$2:$B$1000,2,false)</f>
        <v>8</v>
      </c>
      <c r="I232" s="7"/>
      <c r="K232" s="40">
        <v>7778.0</v>
      </c>
      <c r="L232" s="22">
        <f t="shared" si="1"/>
        <v>670</v>
      </c>
      <c r="M232" s="23">
        <f t="shared" si="2"/>
        <v>0.08614039599</v>
      </c>
      <c r="N232" s="24" t="str">
        <f t="shared" si="3"/>
        <v>Kill Switch with +670, +8.6% (7778 to 8448)</v>
      </c>
      <c r="O232" s="41"/>
      <c r="P232" s="40">
        <v>673.0</v>
      </c>
      <c r="Q232" s="18">
        <f t="shared" si="4"/>
        <v>197</v>
      </c>
      <c r="R232" s="23">
        <f t="shared" si="5"/>
        <v>0.2927191679</v>
      </c>
      <c r="S232" s="24" t="str">
        <f t="shared" si="6"/>
        <v>Kill Switch with +197, +29.3% (673 to 870)</v>
      </c>
      <c r="T232" s="18"/>
      <c r="U232" s="40">
        <v>29.0</v>
      </c>
      <c r="V232" s="22">
        <f t="shared" si="7"/>
        <v>7</v>
      </c>
      <c r="W232" s="23">
        <f t="shared" si="8"/>
        <v>0.2413793103</v>
      </c>
      <c r="X232" s="26" t="str">
        <f t="shared" si="9"/>
        <v>Kill Switch with +7, +24.1% (29 to 36)</v>
      </c>
    </row>
    <row r="233">
      <c r="A233" s="14" t="s">
        <v>887</v>
      </c>
      <c r="B233" s="16">
        <v>1336.0</v>
      </c>
      <c r="C233" s="16">
        <v>5065.0</v>
      </c>
      <c r="D233" s="16">
        <v>789.0</v>
      </c>
      <c r="E233" s="16">
        <v>114.0</v>
      </c>
      <c r="F233" s="38">
        <v>121318.0</v>
      </c>
      <c r="G233" s="19"/>
      <c r="H233" s="19">
        <f>VLOOKUP(A233,'Kings Ratings'!$A$2:$B$1000,2,false)</f>
        <v>8</v>
      </c>
      <c r="I233" s="19"/>
      <c r="K233" s="11">
        <v>4240.0</v>
      </c>
      <c r="L233" s="22">
        <f t="shared" si="1"/>
        <v>825</v>
      </c>
      <c r="M233" s="23">
        <f t="shared" si="2"/>
        <v>0.1945754717</v>
      </c>
      <c r="N233" s="24" t="str">
        <f t="shared" si="3"/>
        <v>Red Scarf with +825, +19.5% (4240 to 5065)</v>
      </c>
      <c r="O233" s="25"/>
      <c r="P233" s="11">
        <v>560.0</v>
      </c>
      <c r="Q233" s="18">
        <f t="shared" si="4"/>
        <v>229</v>
      </c>
      <c r="R233" s="23">
        <f t="shared" si="5"/>
        <v>0.4089285714</v>
      </c>
      <c r="S233" s="24" t="str">
        <f t="shared" si="6"/>
        <v>Red Scarf with +229, +40.9% (560 to 789)</v>
      </c>
      <c r="U233" s="11">
        <v>36.0</v>
      </c>
      <c r="V233" s="22">
        <f t="shared" si="7"/>
        <v>78</v>
      </c>
      <c r="W233" s="23">
        <f t="shared" si="8"/>
        <v>2.166666667</v>
      </c>
      <c r="X233" s="26" t="str">
        <f t="shared" si="9"/>
        <v>Red Scarf with +78, +216.7% (36 to 114)</v>
      </c>
    </row>
    <row r="234">
      <c r="A234" s="14" t="s">
        <v>881</v>
      </c>
      <c r="B234" s="16">
        <v>1276.0</v>
      </c>
      <c r="C234" s="16">
        <v>7166.0</v>
      </c>
      <c r="D234" s="16">
        <v>2394.0</v>
      </c>
      <c r="E234" s="16">
        <v>55.0</v>
      </c>
      <c r="F234" s="38">
        <v>221357.0</v>
      </c>
      <c r="G234" s="19"/>
      <c r="H234" s="19">
        <f>VLOOKUP(A234,'Kings Ratings'!$A$2:$B$1000,2,false)</f>
        <v>4</v>
      </c>
      <c r="I234" s="19"/>
      <c r="K234" s="11">
        <v>6583.0</v>
      </c>
      <c r="L234" s="22">
        <f t="shared" si="1"/>
        <v>583</v>
      </c>
      <c r="M234" s="23">
        <f t="shared" si="2"/>
        <v>0.08856144615</v>
      </c>
      <c r="N234" s="24" t="str">
        <f t="shared" si="3"/>
        <v>Sugar Cane with +583, +8.9% (6583 to 7166)</v>
      </c>
      <c r="O234" s="25"/>
      <c r="P234" s="11">
        <v>1988.0</v>
      </c>
      <c r="Q234" s="18">
        <f t="shared" si="4"/>
        <v>406</v>
      </c>
      <c r="R234" s="23">
        <f t="shared" si="5"/>
        <v>0.2042253521</v>
      </c>
      <c r="S234" s="24" t="str">
        <f t="shared" si="6"/>
        <v>Sugar Cane with +406, +20.4% (1988 to 2394)</v>
      </c>
      <c r="U234" s="11">
        <v>37.0</v>
      </c>
      <c r="V234" s="22">
        <f t="shared" si="7"/>
        <v>18</v>
      </c>
      <c r="W234" s="23">
        <f t="shared" si="8"/>
        <v>0.4864864865</v>
      </c>
      <c r="X234" s="26" t="str">
        <f t="shared" si="9"/>
        <v>Sugar Cane with +18, +48.6% (37 to 55)</v>
      </c>
    </row>
    <row r="235">
      <c r="A235" s="14" t="s">
        <v>170</v>
      </c>
      <c r="B235" s="13">
        <v>615.0</v>
      </c>
      <c r="C235" s="16">
        <v>8829.0</v>
      </c>
      <c r="D235" s="16">
        <v>1040.0</v>
      </c>
      <c r="E235" s="16">
        <v>43.0</v>
      </c>
      <c r="F235" s="38">
        <v>78054.0</v>
      </c>
      <c r="G235" s="19"/>
      <c r="H235" s="19">
        <f>VLOOKUP(A235,'Kings Ratings'!$A$2:$B$1000,2,false)</f>
        <v>9</v>
      </c>
      <c r="I235" s="7"/>
      <c r="K235" s="40">
        <v>8174.0</v>
      </c>
      <c r="L235" s="22">
        <f t="shared" si="1"/>
        <v>655</v>
      </c>
      <c r="M235" s="23">
        <f t="shared" si="2"/>
        <v>0.08013212625</v>
      </c>
      <c r="N235" s="24" t="str">
        <f t="shared" si="3"/>
        <v>Canoe with +655, +8% (8174 to 8829)</v>
      </c>
      <c r="O235" s="41"/>
      <c r="P235" s="40">
        <v>866.0</v>
      </c>
      <c r="Q235" s="18">
        <f t="shared" si="4"/>
        <v>174</v>
      </c>
      <c r="R235" s="23">
        <f t="shared" si="5"/>
        <v>0.2009237875</v>
      </c>
      <c r="S235" s="24" t="str">
        <f t="shared" si="6"/>
        <v>Canoe with +174, +20.1% (866 to 1040)</v>
      </c>
      <c r="T235" s="18"/>
      <c r="U235" s="40">
        <v>38.0</v>
      </c>
      <c r="V235" s="22">
        <f t="shared" si="7"/>
        <v>5</v>
      </c>
      <c r="W235" s="23">
        <f t="shared" si="8"/>
        <v>0.1315789474</v>
      </c>
      <c r="X235" s="26" t="str">
        <f t="shared" si="9"/>
        <v>Canoe with +5, +13.2% (38 to 43)</v>
      </c>
    </row>
    <row r="236">
      <c r="A236" s="14" t="s">
        <v>786</v>
      </c>
      <c r="B236" s="13">
        <v>616.0</v>
      </c>
      <c r="C236" s="16">
        <v>8067.0</v>
      </c>
      <c r="D236" s="16">
        <v>631.0</v>
      </c>
      <c r="E236" s="16">
        <v>39.0</v>
      </c>
      <c r="F236" s="38">
        <v>574184.0</v>
      </c>
      <c r="G236" s="19"/>
      <c r="H236" s="19">
        <f>VLOOKUP(A236,'Kings Ratings'!$A$2:$B$1000,2,false)</f>
        <v>11</v>
      </c>
      <c r="I236" s="7"/>
      <c r="K236" s="40">
        <v>7252.0</v>
      </c>
      <c r="L236" s="22">
        <f t="shared" si="1"/>
        <v>815</v>
      </c>
      <c r="M236" s="23">
        <f t="shared" si="2"/>
        <v>0.112382791</v>
      </c>
      <c r="N236" s="24" t="str">
        <f t="shared" si="3"/>
        <v>Toilet Paper with +815, +11.2% (7252 to 8067)</v>
      </c>
      <c r="O236" s="41"/>
      <c r="P236" s="40">
        <v>567.0</v>
      </c>
      <c r="Q236" s="18">
        <f t="shared" si="4"/>
        <v>64</v>
      </c>
      <c r="R236" s="23">
        <f t="shared" si="5"/>
        <v>0.1128747795</v>
      </c>
      <c r="S236" s="24" t="str">
        <f t="shared" si="6"/>
        <v>Toilet Paper with +64, +11.3% (567 to 631)</v>
      </c>
      <c r="T236" s="18"/>
      <c r="U236" s="40">
        <v>39.0</v>
      </c>
      <c r="V236" s="22">
        <f t="shared" si="7"/>
        <v>0</v>
      </c>
      <c r="W236" s="23">
        <f t="shared" si="8"/>
        <v>0</v>
      </c>
      <c r="X236" s="26" t="str">
        <f t="shared" si="9"/>
        <v>Toilet Paper with +0, +0% (39 to 39)</v>
      </c>
    </row>
    <row r="237">
      <c r="A237" s="14" t="s">
        <v>615</v>
      </c>
      <c r="B237" s="13">
        <v>826.0</v>
      </c>
      <c r="C237" s="16">
        <v>10979.0</v>
      </c>
      <c r="D237" s="16">
        <v>2475.0</v>
      </c>
      <c r="E237" s="16">
        <v>52.0</v>
      </c>
      <c r="F237" s="38">
        <v>230794.0</v>
      </c>
      <c r="G237" s="19"/>
      <c r="H237" s="19">
        <f>VLOOKUP(A237,'Kings Ratings'!$A$2:$B$1000,2,false)</f>
        <v>8</v>
      </c>
      <c r="I237" s="7"/>
      <c r="K237" s="40">
        <v>10056.0</v>
      </c>
      <c r="L237" s="22">
        <f t="shared" si="1"/>
        <v>923</v>
      </c>
      <c r="M237" s="23">
        <f t="shared" si="2"/>
        <v>0.09178599841</v>
      </c>
      <c r="N237" s="24" t="str">
        <f t="shared" si="3"/>
        <v>Pine Board with +923, +9.2% (10056 to 10979)</v>
      </c>
      <c r="O237" s="41"/>
      <c r="P237" s="40">
        <v>2163.0</v>
      </c>
      <c r="Q237" s="18">
        <f t="shared" si="4"/>
        <v>312</v>
      </c>
      <c r="R237" s="23">
        <f t="shared" si="5"/>
        <v>0.1442441054</v>
      </c>
      <c r="S237" s="24" t="str">
        <f t="shared" si="6"/>
        <v>Pine Board with +312, +14.4% (2163 to 2475)</v>
      </c>
      <c r="T237" s="18"/>
      <c r="U237" s="40">
        <v>41.0</v>
      </c>
      <c r="V237" s="22">
        <f t="shared" si="7"/>
        <v>11</v>
      </c>
      <c r="W237" s="23">
        <f t="shared" si="8"/>
        <v>0.2682926829</v>
      </c>
      <c r="X237" s="26" t="str">
        <f t="shared" si="9"/>
        <v>Pine Board with +11, +26.8% (41 to 52)</v>
      </c>
    </row>
    <row r="238">
      <c r="A238" s="14" t="s">
        <v>756</v>
      </c>
      <c r="B238" s="13">
        <v>592.0</v>
      </c>
      <c r="C238" s="16">
        <v>14906.0</v>
      </c>
      <c r="D238" s="16">
        <v>4136.0</v>
      </c>
      <c r="E238" s="16">
        <v>87.0</v>
      </c>
      <c r="F238" s="38">
        <v>343689.0</v>
      </c>
      <c r="G238" s="19"/>
      <c r="H238" s="19">
        <f>VLOOKUP(A238,'Kings Ratings'!$A$2:$B$1000,2,false)</f>
        <v>8</v>
      </c>
      <c r="I238" s="7"/>
      <c r="K238" s="40">
        <v>13831.0</v>
      </c>
      <c r="L238" s="22">
        <f t="shared" si="1"/>
        <v>1075</v>
      </c>
      <c r="M238" s="23">
        <f t="shared" si="2"/>
        <v>0.07772395344</v>
      </c>
      <c r="N238" s="24" t="str">
        <f t="shared" si="3"/>
        <v>Steel Plate with +1075, +7.8% (13831 to 14906)</v>
      </c>
      <c r="O238" s="41"/>
      <c r="P238" s="40">
        <v>3576.0</v>
      </c>
      <c r="Q238" s="18">
        <f t="shared" si="4"/>
        <v>560</v>
      </c>
      <c r="R238" s="23">
        <f t="shared" si="5"/>
        <v>0.1565995526</v>
      </c>
      <c r="S238" s="24" t="str">
        <f t="shared" si="6"/>
        <v>Steel Plate with +560, +15.7% (3576 to 4136)</v>
      </c>
      <c r="T238" s="18"/>
      <c r="U238" s="40">
        <v>41.0</v>
      </c>
      <c r="V238" s="22">
        <f t="shared" si="7"/>
        <v>46</v>
      </c>
      <c r="W238" s="23">
        <f t="shared" si="8"/>
        <v>1.12195122</v>
      </c>
      <c r="X238" s="26" t="str">
        <f t="shared" si="9"/>
        <v>Steel Plate with +46, +112.2% (41 to 87)</v>
      </c>
    </row>
    <row r="239">
      <c r="A239" s="14" t="s">
        <v>397</v>
      </c>
      <c r="B239" s="13">
        <v>157.0</v>
      </c>
      <c r="C239" s="16">
        <v>13558.0</v>
      </c>
      <c r="D239" s="16">
        <v>830.0</v>
      </c>
      <c r="E239" s="16">
        <v>55.0</v>
      </c>
      <c r="F239" s="38">
        <v>120515.0</v>
      </c>
      <c r="G239" s="19"/>
      <c r="H239" s="19">
        <f>VLOOKUP(A239,'Kings Ratings'!$A$2:$B$1000,2,false)</f>
        <v>10</v>
      </c>
      <c r="I239" s="7"/>
      <c r="K239" s="40">
        <v>12515.0</v>
      </c>
      <c r="L239" s="22">
        <f t="shared" si="1"/>
        <v>1043</v>
      </c>
      <c r="M239" s="23">
        <f t="shared" si="2"/>
        <v>0.08333999201</v>
      </c>
      <c r="N239" s="24" t="str">
        <f t="shared" si="3"/>
        <v>Gold Peppers with +1043, +8.3% (12515 to 13558)</v>
      </c>
      <c r="O239" s="41"/>
      <c r="P239" s="40">
        <v>659.0</v>
      </c>
      <c r="Q239" s="18">
        <f t="shared" si="4"/>
        <v>171</v>
      </c>
      <c r="R239" s="23">
        <f t="shared" si="5"/>
        <v>0.2594840668</v>
      </c>
      <c r="S239" s="24" t="str">
        <f t="shared" si="6"/>
        <v>Gold Peppers with +171, +25.9% (659 to 830)</v>
      </c>
      <c r="T239" s="18"/>
      <c r="U239" s="40">
        <v>42.0</v>
      </c>
      <c r="V239" s="22">
        <f t="shared" si="7"/>
        <v>13</v>
      </c>
      <c r="W239" s="23">
        <f t="shared" si="8"/>
        <v>0.3095238095</v>
      </c>
      <c r="X239" s="26" t="str">
        <f t="shared" si="9"/>
        <v>Gold Peppers with +13, +31% (42 to 55)</v>
      </c>
    </row>
    <row r="240">
      <c r="A240" s="14" t="s">
        <v>63</v>
      </c>
      <c r="B240" s="13">
        <v>677.0</v>
      </c>
      <c r="C240" s="16">
        <v>11716.0</v>
      </c>
      <c r="D240" s="16">
        <v>3084.0</v>
      </c>
      <c r="E240" s="16">
        <v>59.0</v>
      </c>
      <c r="F240" s="38">
        <v>303175.0</v>
      </c>
      <c r="G240" s="19"/>
      <c r="H240" s="19">
        <f>VLOOKUP(A240,'Kings Ratings'!$A$2:$B$1000,2,false)</f>
        <v>7</v>
      </c>
      <c r="I240" s="7"/>
      <c r="K240" s="40">
        <v>10870.0</v>
      </c>
      <c r="L240" s="22">
        <f t="shared" si="1"/>
        <v>846</v>
      </c>
      <c r="M240" s="23">
        <f t="shared" si="2"/>
        <v>0.07782888684</v>
      </c>
      <c r="N240" s="24" t="str">
        <f t="shared" si="3"/>
        <v>Belt Drive with +846, +7.8% (10870 to 11716)</v>
      </c>
      <c r="O240" s="41"/>
      <c r="P240" s="40">
        <v>2741.0</v>
      </c>
      <c r="Q240" s="18">
        <f t="shared" si="4"/>
        <v>343</v>
      </c>
      <c r="R240" s="23">
        <f t="shared" si="5"/>
        <v>0.1251368114</v>
      </c>
      <c r="S240" s="24" t="str">
        <f t="shared" si="6"/>
        <v>Belt Drive with +343, +12.5% (2741 to 3084)</v>
      </c>
      <c r="T240" s="18"/>
      <c r="U240" s="40">
        <v>42.0</v>
      </c>
      <c r="V240" s="22">
        <f t="shared" si="7"/>
        <v>17</v>
      </c>
      <c r="W240" s="23">
        <f t="shared" si="8"/>
        <v>0.4047619048</v>
      </c>
      <c r="X240" s="26" t="str">
        <f t="shared" si="9"/>
        <v>Belt Drive with +17, +40.5% (42 to 59)</v>
      </c>
    </row>
    <row r="241">
      <c r="A241" s="14" t="s">
        <v>484</v>
      </c>
      <c r="B241" s="13">
        <v>355.0</v>
      </c>
      <c r="C241" s="16">
        <v>11457.0</v>
      </c>
      <c r="D241" s="16">
        <v>3136.0</v>
      </c>
      <c r="E241" s="16">
        <v>42.0</v>
      </c>
      <c r="F241" s="38">
        <v>287784.0</v>
      </c>
      <c r="G241" s="19"/>
      <c r="H241" s="19">
        <f>VLOOKUP(A241,'Kings Ratings'!$A$2:$B$1000,2,false)</f>
        <v>11</v>
      </c>
      <c r="I241" s="7"/>
      <c r="K241" s="40">
        <v>11446.0</v>
      </c>
      <c r="L241" s="22">
        <f t="shared" si="1"/>
        <v>11</v>
      </c>
      <c r="M241" s="23">
        <f t="shared" si="2"/>
        <v>0.0009610344225</v>
      </c>
      <c r="N241" s="24" t="str">
        <f t="shared" si="3"/>
        <v>Jack-o-lantern with +11, +0.1% (11446 to 11457)</v>
      </c>
      <c r="O241" s="41"/>
      <c r="P241" s="40">
        <v>3134.0</v>
      </c>
      <c r="Q241" s="18">
        <f t="shared" si="4"/>
        <v>2</v>
      </c>
      <c r="R241" s="23">
        <f t="shared" si="5"/>
        <v>0.0006381620932</v>
      </c>
      <c r="S241" s="24" t="str">
        <f t="shared" si="6"/>
        <v>Jack-o-lantern with +2, +0.1% (3134 to 3136)</v>
      </c>
      <c r="T241" s="18"/>
      <c r="U241" s="40">
        <v>42.0</v>
      </c>
      <c r="V241" s="22">
        <f t="shared" si="7"/>
        <v>0</v>
      </c>
      <c r="W241" s="23">
        <f t="shared" si="8"/>
        <v>0</v>
      </c>
      <c r="X241" s="26" t="str">
        <f t="shared" si="9"/>
        <v>Jack-o-lantern with +0, +0% (42 to 42)</v>
      </c>
    </row>
    <row r="242">
      <c r="A242" s="14" t="s">
        <v>616</v>
      </c>
      <c r="B242" s="13">
        <v>409.0</v>
      </c>
      <c r="C242" s="16">
        <v>16281.0</v>
      </c>
      <c r="D242" s="16">
        <v>3678.0</v>
      </c>
      <c r="E242" s="16">
        <v>57.0</v>
      </c>
      <c r="F242" s="38">
        <v>423832.0</v>
      </c>
      <c r="G242" s="19"/>
      <c r="H242" s="19">
        <f>VLOOKUP(A242,'Kings Ratings'!$A$2:$B$1000,2,false)</f>
        <v>8</v>
      </c>
      <c r="I242" s="7"/>
      <c r="K242" s="40">
        <v>15597.0</v>
      </c>
      <c r="L242" s="22">
        <f t="shared" si="1"/>
        <v>684</v>
      </c>
      <c r="M242" s="23">
        <f t="shared" si="2"/>
        <v>0.04385458742</v>
      </c>
      <c r="N242" s="24" t="str">
        <f t="shared" si="3"/>
        <v>Pine Tree with +684, +4.4% (15597 to 16281)</v>
      </c>
      <c r="O242" s="41"/>
      <c r="P242" s="40">
        <v>3430.0</v>
      </c>
      <c r="Q242" s="18">
        <f t="shared" si="4"/>
        <v>248</v>
      </c>
      <c r="R242" s="23">
        <f t="shared" si="5"/>
        <v>0.072303207</v>
      </c>
      <c r="S242" s="24" t="str">
        <f t="shared" si="6"/>
        <v>Pine Tree with +248, +7.2% (3430 to 3678)</v>
      </c>
      <c r="T242" s="18"/>
      <c r="U242" s="40">
        <v>42.0</v>
      </c>
      <c r="V242" s="22">
        <f t="shared" si="7"/>
        <v>15</v>
      </c>
      <c r="W242" s="23">
        <f t="shared" si="8"/>
        <v>0.3571428571</v>
      </c>
      <c r="X242" s="26" t="str">
        <f t="shared" si="9"/>
        <v>Pine Tree with +15, +35.7% (42 to 57)</v>
      </c>
    </row>
    <row r="243">
      <c r="A243" s="14" t="s">
        <v>919</v>
      </c>
      <c r="B243" s="16">
        <v>1430.0</v>
      </c>
      <c r="C243" s="16">
        <v>1424.0</v>
      </c>
      <c r="D243" s="16">
        <v>744.0</v>
      </c>
      <c r="E243" s="16">
        <v>118.0</v>
      </c>
      <c r="F243" s="34">
        <v>10940.0</v>
      </c>
      <c r="G243" s="19"/>
      <c r="H243" s="19">
        <f>VLOOKUP(A243,'Kings Ratings'!$A$2:$B$1000,2,false)</f>
        <v>8</v>
      </c>
      <c r="I243" s="19"/>
      <c r="K243" s="11">
        <v>916.0</v>
      </c>
      <c r="L243" s="22">
        <f t="shared" si="1"/>
        <v>508</v>
      </c>
      <c r="M243" s="23">
        <f t="shared" si="2"/>
        <v>0.5545851528</v>
      </c>
      <c r="N243" s="24" t="str">
        <f t="shared" si="3"/>
        <v>Gold Garnet Ring with +508, +55.5% (916 to 1424)</v>
      </c>
      <c r="O243" s="25"/>
      <c r="P243" s="11">
        <v>491.0</v>
      </c>
      <c r="Q243" s="18">
        <f t="shared" si="4"/>
        <v>253</v>
      </c>
      <c r="R243" s="23">
        <f t="shared" si="5"/>
        <v>0.5152749491</v>
      </c>
      <c r="S243" s="24" t="str">
        <f t="shared" si="6"/>
        <v>Gold Garnet Ring with +253, +51.5% (491 to 744)</v>
      </c>
      <c r="U243" s="11">
        <v>43.0</v>
      </c>
      <c r="V243" s="22">
        <f t="shared" si="7"/>
        <v>75</v>
      </c>
      <c r="W243" s="23">
        <f t="shared" si="8"/>
        <v>1.744186047</v>
      </c>
      <c r="X243" s="26" t="str">
        <f t="shared" si="9"/>
        <v>Gold Garnet Ring with +75, +174.4% (43 to 118)</v>
      </c>
    </row>
    <row r="244">
      <c r="A244" s="14" t="s">
        <v>469</v>
      </c>
      <c r="B244" s="13">
        <v>185.0</v>
      </c>
      <c r="C244" s="16">
        <v>18871.0</v>
      </c>
      <c r="D244" s="16">
        <v>5471.0</v>
      </c>
      <c r="E244" s="16">
        <v>195.0</v>
      </c>
      <c r="F244" s="38">
        <v>606983.0</v>
      </c>
      <c r="G244" s="19"/>
      <c r="H244" s="19">
        <f>VLOOKUP(A244,'Kings Ratings'!$A$2:$B$1000,2,false)</f>
        <v>9</v>
      </c>
      <c r="I244" s="7"/>
      <c r="K244" s="40">
        <v>17701.0</v>
      </c>
      <c r="L244" s="22">
        <f t="shared" si="1"/>
        <v>1170</v>
      </c>
      <c r="M244" s="23">
        <f t="shared" si="2"/>
        <v>0.06609796057</v>
      </c>
      <c r="N244" s="24" t="str">
        <f t="shared" si="3"/>
        <v>Iced Tea with +1170, +6.6% (17701 to 18871)</v>
      </c>
      <c r="O244" s="41"/>
      <c r="P244" s="40">
        <v>4879.0</v>
      </c>
      <c r="Q244" s="18">
        <f t="shared" si="4"/>
        <v>592</v>
      </c>
      <c r="R244" s="23">
        <f t="shared" si="5"/>
        <v>0.1213363394</v>
      </c>
      <c r="S244" s="24" t="str">
        <f t="shared" si="6"/>
        <v>Iced Tea with +592, +12.1% (4879 to 5471)</v>
      </c>
      <c r="T244" s="18"/>
      <c r="U244" s="40">
        <v>59.0</v>
      </c>
      <c r="V244" s="22">
        <f t="shared" si="7"/>
        <v>136</v>
      </c>
      <c r="W244" s="23">
        <f t="shared" si="8"/>
        <v>2.305084746</v>
      </c>
      <c r="X244" s="26" t="str">
        <f t="shared" si="9"/>
        <v>Iced Tea with +136, +230.5% (59 to 195)</v>
      </c>
    </row>
    <row r="245">
      <c r="A245" s="14" t="s">
        <v>885</v>
      </c>
      <c r="B245" s="16">
        <v>1329.0</v>
      </c>
      <c r="C245" s="16">
        <v>4595.0</v>
      </c>
      <c r="D245" s="16">
        <v>1205.0</v>
      </c>
      <c r="E245" s="16">
        <v>94.0</v>
      </c>
      <c r="F245" s="38">
        <v>155711.0</v>
      </c>
      <c r="G245" s="19"/>
      <c r="H245" s="19">
        <f>VLOOKUP(A245,'Kings Ratings'!$A$2:$B$1000,2,false)</f>
        <v>8</v>
      </c>
      <c r="I245" s="19"/>
      <c r="K245" s="11">
        <v>3355.0</v>
      </c>
      <c r="L245" s="22">
        <f t="shared" si="1"/>
        <v>1240</v>
      </c>
      <c r="M245" s="23">
        <f t="shared" si="2"/>
        <v>0.3695976155</v>
      </c>
      <c r="N245" s="24" t="str">
        <f t="shared" si="3"/>
        <v>Leather Helmet with +1240, +37% (3355 to 4595)</v>
      </c>
      <c r="O245" s="25"/>
      <c r="P245" s="11">
        <v>742.0</v>
      </c>
      <c r="Q245" s="18">
        <f t="shared" si="4"/>
        <v>463</v>
      </c>
      <c r="R245" s="23">
        <f t="shared" si="5"/>
        <v>0.6239892183</v>
      </c>
      <c r="S245" s="24" t="str">
        <f t="shared" si="6"/>
        <v>Leather Helmet with +463, +62.4% (742 to 1205)</v>
      </c>
      <c r="U245" s="11">
        <v>64.0</v>
      </c>
      <c r="V245" s="22">
        <f t="shared" si="7"/>
        <v>30</v>
      </c>
      <c r="W245" s="23">
        <f t="shared" si="8"/>
        <v>0.46875</v>
      </c>
      <c r="X245" s="26" t="str">
        <f t="shared" si="9"/>
        <v>Leather Helmet with +30, +46.9% (64 to 94)</v>
      </c>
    </row>
    <row r="246">
      <c r="A246" s="14" t="s">
        <v>892</v>
      </c>
      <c r="B246" s="16">
        <v>1366.0</v>
      </c>
      <c r="C246" s="16">
        <v>1882.0</v>
      </c>
      <c r="D246" s="16">
        <v>848.0</v>
      </c>
      <c r="E246" s="16">
        <v>216.0</v>
      </c>
      <c r="F246" s="34">
        <v>24362.0</v>
      </c>
      <c r="G246" s="19"/>
      <c r="H246" s="19">
        <f>VLOOKUP(A246,'Kings Ratings'!$A$2:$B$1000,2,false)</f>
        <v>8</v>
      </c>
      <c r="I246" s="19"/>
      <c r="K246" s="11">
        <v>1174.0</v>
      </c>
      <c r="L246" s="22">
        <f t="shared" si="1"/>
        <v>708</v>
      </c>
      <c r="M246" s="23">
        <f t="shared" si="2"/>
        <v>0.6030664395</v>
      </c>
      <c r="N246" s="24" t="str">
        <f t="shared" si="3"/>
        <v>Black Dye with +708, +60.3% (1174 to 1882)</v>
      </c>
      <c r="O246" s="25"/>
      <c r="P246" s="11">
        <v>510.0</v>
      </c>
      <c r="Q246" s="18">
        <f t="shared" si="4"/>
        <v>338</v>
      </c>
      <c r="R246" s="23">
        <f t="shared" si="5"/>
        <v>0.662745098</v>
      </c>
      <c r="S246" s="24" t="str">
        <f t="shared" si="6"/>
        <v>Black Dye with +338, +66.3% (510 to 848)</v>
      </c>
      <c r="U246" s="11">
        <v>65.0</v>
      </c>
      <c r="V246" s="22">
        <f t="shared" si="7"/>
        <v>151</v>
      </c>
      <c r="W246" s="23">
        <f t="shared" si="8"/>
        <v>2.323076923</v>
      </c>
      <c r="X246" s="26" t="str">
        <f t="shared" si="9"/>
        <v>Black Dye with +151, +232.3% (65 to 216)</v>
      </c>
    </row>
    <row r="247">
      <c r="A247" s="14" t="s">
        <v>886</v>
      </c>
      <c r="B247" s="16">
        <v>1330.0</v>
      </c>
      <c r="C247" s="16">
        <v>3520.0</v>
      </c>
      <c r="D247" s="16">
        <v>955.0</v>
      </c>
      <c r="E247" s="16">
        <v>100.0</v>
      </c>
      <c r="F247" s="38">
        <v>146818.0</v>
      </c>
      <c r="G247" s="19"/>
      <c r="H247" s="19">
        <f>VLOOKUP(A247,'Kings Ratings'!$A$2:$B$1000,2,false)</f>
        <v>9</v>
      </c>
      <c r="I247" s="19"/>
      <c r="K247" s="11">
        <v>2506.0</v>
      </c>
      <c r="L247" s="22">
        <f t="shared" si="1"/>
        <v>1014</v>
      </c>
      <c r="M247" s="23">
        <f t="shared" si="2"/>
        <v>0.4046288907</v>
      </c>
      <c r="N247" s="24" t="str">
        <f t="shared" si="3"/>
        <v>Reinforced Helmet with +1014, +40.5% (2506 to 3520)</v>
      </c>
      <c r="O247" s="25"/>
      <c r="P247" s="11">
        <v>605.0</v>
      </c>
      <c r="Q247" s="18">
        <f t="shared" si="4"/>
        <v>350</v>
      </c>
      <c r="R247" s="23">
        <f t="shared" si="5"/>
        <v>0.5785123967</v>
      </c>
      <c r="S247" s="24" t="str">
        <f t="shared" si="6"/>
        <v>Reinforced Helmet with +350, +57.9% (605 to 955)</v>
      </c>
      <c r="U247" s="11">
        <v>66.0</v>
      </c>
      <c r="V247" s="22">
        <f t="shared" si="7"/>
        <v>34</v>
      </c>
      <c r="W247" s="23">
        <f t="shared" si="8"/>
        <v>0.5151515152</v>
      </c>
      <c r="X247" s="26" t="str">
        <f t="shared" si="9"/>
        <v>Reinforced Helmet with +34, +51.5% (66 to 100)</v>
      </c>
    </row>
    <row r="248">
      <c r="A248" s="14" t="s">
        <v>908</v>
      </c>
      <c r="B248" s="16">
        <v>1388.0</v>
      </c>
      <c r="C248" s="16">
        <v>1339.0</v>
      </c>
      <c r="D248" s="16">
        <v>627.0</v>
      </c>
      <c r="E248" s="16">
        <v>175.0</v>
      </c>
      <c r="F248" s="34">
        <v>10631.0</v>
      </c>
      <c r="G248" s="19"/>
      <c r="H248" s="19">
        <f>VLOOKUP(A248,'Kings Ratings'!$A$2:$B$1000,2,false)</f>
        <v>8</v>
      </c>
      <c r="I248" s="19"/>
      <c r="K248" s="11">
        <v>854.0</v>
      </c>
      <c r="L248" s="22">
        <f t="shared" si="1"/>
        <v>485</v>
      </c>
      <c r="M248" s="23">
        <f t="shared" si="2"/>
        <v>0.5679156909</v>
      </c>
      <c r="N248" s="24" t="str">
        <f t="shared" si="3"/>
        <v>Orange Twine with +485, +56.8% (854 to 1339)</v>
      </c>
      <c r="O248" s="25"/>
      <c r="P248" s="11">
        <v>380.0</v>
      </c>
      <c r="Q248" s="18">
        <f t="shared" si="4"/>
        <v>247</v>
      </c>
      <c r="R248" s="23">
        <f t="shared" si="5"/>
        <v>0.65</v>
      </c>
      <c r="S248" s="24" t="str">
        <f t="shared" si="6"/>
        <v>Orange Twine with +247, +65% (380 to 627)</v>
      </c>
      <c r="U248" s="11">
        <v>67.0</v>
      </c>
      <c r="V248" s="22">
        <f t="shared" si="7"/>
        <v>108</v>
      </c>
      <c r="W248" s="23">
        <f t="shared" si="8"/>
        <v>1.611940299</v>
      </c>
      <c r="X248" s="26" t="str">
        <f t="shared" si="9"/>
        <v>Orange Twine with +108, +161.2% (67 to 175)</v>
      </c>
    </row>
    <row r="249">
      <c r="A249" s="14" t="s">
        <v>764</v>
      </c>
      <c r="B249" s="13">
        <v>59.0</v>
      </c>
      <c r="C249" s="16">
        <v>21914.0</v>
      </c>
      <c r="D249" s="16">
        <v>6635.0</v>
      </c>
      <c r="E249" s="16">
        <v>109.0</v>
      </c>
      <c r="F249" s="38">
        <v>437260.0</v>
      </c>
      <c r="G249" s="19"/>
      <c r="H249" s="19">
        <f>VLOOKUP(A249,'Kings Ratings'!$A$2:$B$1000,2,false)</f>
        <v>8</v>
      </c>
      <c r="I249" s="7"/>
      <c r="K249" s="40">
        <v>20297.0</v>
      </c>
      <c r="L249" s="22">
        <f t="shared" si="1"/>
        <v>1617</v>
      </c>
      <c r="M249" s="23">
        <f t="shared" si="2"/>
        <v>0.07966694585</v>
      </c>
      <c r="N249" s="24" t="str">
        <f t="shared" si="3"/>
        <v>Watermelon with +1617, +8% (20297 to 21914)</v>
      </c>
      <c r="O249" s="41"/>
      <c r="P249" s="40">
        <v>5351.0</v>
      </c>
      <c r="Q249" s="18">
        <f t="shared" si="4"/>
        <v>1284</v>
      </c>
      <c r="R249" s="23">
        <f t="shared" si="5"/>
        <v>0.2399551486</v>
      </c>
      <c r="S249" s="24" t="str">
        <f t="shared" si="6"/>
        <v>Watermelon with +1284, +24% (5351 to 6635)</v>
      </c>
      <c r="T249" s="18"/>
      <c r="U249" s="40">
        <v>67.0</v>
      </c>
      <c r="V249" s="22">
        <f t="shared" si="7"/>
        <v>42</v>
      </c>
      <c r="W249" s="23">
        <f t="shared" si="8"/>
        <v>0.6268656716</v>
      </c>
      <c r="X249" s="26" t="str">
        <f t="shared" si="9"/>
        <v>Watermelon with +42, +62.7% (67 to 109)</v>
      </c>
    </row>
    <row r="250">
      <c r="A250" s="14" t="s">
        <v>913</v>
      </c>
      <c r="B250" s="16">
        <v>1398.0</v>
      </c>
      <c r="C250" s="16">
        <v>1346.0</v>
      </c>
      <c r="D250" s="16">
        <v>770.0</v>
      </c>
      <c r="E250" s="16">
        <v>175.0</v>
      </c>
      <c r="F250" s="34">
        <v>34204.0</v>
      </c>
      <c r="G250" s="19"/>
      <c r="H250" s="19">
        <f>VLOOKUP(A250,'Kings Ratings'!$A$2:$B$1000,2,false)</f>
        <v>8</v>
      </c>
      <c r="I250" s="19"/>
      <c r="K250" s="11">
        <v>896.0</v>
      </c>
      <c r="L250" s="22">
        <f t="shared" si="1"/>
        <v>450</v>
      </c>
      <c r="M250" s="23">
        <f t="shared" si="2"/>
        <v>0.5022321429</v>
      </c>
      <c r="N250" s="24" t="str">
        <f t="shared" si="3"/>
        <v>Yellow Bag with +450, +50.2% (896 to 1346)</v>
      </c>
      <c r="O250" s="25"/>
      <c r="P250" s="11">
        <v>489.0</v>
      </c>
      <c r="Q250" s="18">
        <f t="shared" si="4"/>
        <v>281</v>
      </c>
      <c r="R250" s="23">
        <f t="shared" si="5"/>
        <v>0.5746421268</v>
      </c>
      <c r="S250" s="24" t="str">
        <f t="shared" si="6"/>
        <v>Yellow Bag with +281, +57.5% (489 to 770)</v>
      </c>
      <c r="U250" s="11">
        <v>68.0</v>
      </c>
      <c r="V250" s="22">
        <f t="shared" si="7"/>
        <v>107</v>
      </c>
      <c r="W250" s="23">
        <f t="shared" si="8"/>
        <v>1.573529412</v>
      </c>
      <c r="X250" s="26" t="str">
        <f t="shared" si="9"/>
        <v>Yellow Bag with +107, +157.4% (68 to 175)</v>
      </c>
    </row>
    <row r="251">
      <c r="A251" s="14" t="s">
        <v>916</v>
      </c>
      <c r="B251" s="16">
        <v>1406.0</v>
      </c>
      <c r="C251" s="16">
        <v>1374.0</v>
      </c>
      <c r="D251" s="16">
        <v>808.0</v>
      </c>
      <c r="E251" s="16">
        <v>265.0</v>
      </c>
      <c r="F251" s="34">
        <v>30291.0</v>
      </c>
      <c r="G251" s="19"/>
      <c r="H251" s="19">
        <f>VLOOKUP(A251,'Kings Ratings'!$A$2:$B$1000,2,false)</f>
        <v>8</v>
      </c>
      <c r="I251" s="19"/>
      <c r="K251" s="11">
        <v>927.0</v>
      </c>
      <c r="L251" s="22">
        <f t="shared" si="1"/>
        <v>447</v>
      </c>
      <c r="M251" s="23">
        <f t="shared" si="2"/>
        <v>0.4822006472</v>
      </c>
      <c r="N251" s="24" t="str">
        <f t="shared" si="3"/>
        <v>Orange Scarf with +447, +48.2% (927 to 1374)</v>
      </c>
      <c r="O251" s="25"/>
      <c r="P251" s="11">
        <v>526.0</v>
      </c>
      <c r="Q251" s="18">
        <f t="shared" si="4"/>
        <v>282</v>
      </c>
      <c r="R251" s="23">
        <f t="shared" si="5"/>
        <v>0.536121673</v>
      </c>
      <c r="S251" s="24" t="str">
        <f t="shared" si="6"/>
        <v>Orange Scarf with +282, +53.6% (526 to 808)</v>
      </c>
      <c r="U251" s="11">
        <v>69.0</v>
      </c>
      <c r="V251" s="22">
        <f t="shared" si="7"/>
        <v>196</v>
      </c>
      <c r="W251" s="23">
        <f t="shared" si="8"/>
        <v>2.84057971</v>
      </c>
      <c r="X251" s="26" t="str">
        <f t="shared" si="9"/>
        <v>Orange Scarf with +196, +284.1% (69 to 265)</v>
      </c>
    </row>
    <row r="252">
      <c r="A252" s="14" t="s">
        <v>662</v>
      </c>
      <c r="B252" s="13">
        <v>897.0</v>
      </c>
      <c r="C252" s="16">
        <v>11666.0</v>
      </c>
      <c r="D252" s="16">
        <v>2751.0</v>
      </c>
      <c r="E252" s="16">
        <v>153.0</v>
      </c>
      <c r="F252" s="38">
        <v>154165.0</v>
      </c>
      <c r="G252" s="19"/>
      <c r="H252" s="19">
        <f>VLOOKUP(A252,'Kings Ratings'!$A$2:$B$1000,2,false)</f>
        <v>3</v>
      </c>
      <c r="I252" s="7"/>
      <c r="K252" s="40">
        <v>10699.0</v>
      </c>
      <c r="L252" s="22">
        <f t="shared" si="1"/>
        <v>967</v>
      </c>
      <c r="M252" s="23">
        <f t="shared" si="2"/>
        <v>0.09038227872</v>
      </c>
      <c r="N252" s="24" t="str">
        <f t="shared" si="3"/>
        <v>Red Parchment with +967, +9% (10699 to 11666)</v>
      </c>
      <c r="O252" s="41"/>
      <c r="P252" s="40">
        <v>2406.0</v>
      </c>
      <c r="Q252" s="18">
        <f t="shared" si="4"/>
        <v>345</v>
      </c>
      <c r="R252" s="23">
        <f t="shared" si="5"/>
        <v>0.1433915212</v>
      </c>
      <c r="S252" s="24" t="str">
        <f t="shared" si="6"/>
        <v>Red Parchment with +345, +14.3% (2406 to 2751)</v>
      </c>
      <c r="T252" s="18"/>
      <c r="U252" s="40">
        <v>76.0</v>
      </c>
      <c r="V252" s="22">
        <f t="shared" si="7"/>
        <v>77</v>
      </c>
      <c r="W252" s="23">
        <f t="shared" si="8"/>
        <v>1.013157895</v>
      </c>
      <c r="X252" s="26" t="str">
        <f t="shared" si="9"/>
        <v>Red Parchment with +77, +101.3% (76 to 153)</v>
      </c>
    </row>
    <row r="253">
      <c r="A253" s="14" t="s">
        <v>915</v>
      </c>
      <c r="B253" s="16">
        <v>1405.0</v>
      </c>
      <c r="C253" s="16">
        <v>1350.0</v>
      </c>
      <c r="D253" s="16">
        <v>744.0</v>
      </c>
      <c r="E253" s="16">
        <v>226.0</v>
      </c>
      <c r="F253" s="34">
        <v>19596.0</v>
      </c>
      <c r="G253" s="19"/>
      <c r="H253" s="19">
        <f>VLOOKUP(A253,'Kings Ratings'!$A$2:$B$1000,2,false)</f>
        <v>8</v>
      </c>
      <c r="I253" s="19"/>
      <c r="K253" s="11">
        <v>909.0</v>
      </c>
      <c r="L253" s="22">
        <f t="shared" si="1"/>
        <v>441</v>
      </c>
      <c r="M253" s="23">
        <f t="shared" si="2"/>
        <v>0.4851485149</v>
      </c>
      <c r="N253" s="24" t="str">
        <f t="shared" si="3"/>
        <v>Yellow Scarf with +441, +48.5% (909 to 1350)</v>
      </c>
      <c r="O253" s="25"/>
      <c r="P253" s="11">
        <v>512.0</v>
      </c>
      <c r="Q253" s="18">
        <f t="shared" si="4"/>
        <v>232</v>
      </c>
      <c r="R253" s="23">
        <f t="shared" si="5"/>
        <v>0.453125</v>
      </c>
      <c r="S253" s="24" t="str">
        <f t="shared" si="6"/>
        <v>Yellow Scarf with +232, +45.3% (512 to 744)</v>
      </c>
      <c r="U253" s="11">
        <v>78.0</v>
      </c>
      <c r="V253" s="22">
        <f t="shared" si="7"/>
        <v>148</v>
      </c>
      <c r="W253" s="23">
        <f t="shared" si="8"/>
        <v>1.897435897</v>
      </c>
      <c r="X253" s="26" t="str">
        <f t="shared" si="9"/>
        <v>Yellow Scarf with +148, +189.7% (78 to 226)</v>
      </c>
    </row>
    <row r="254">
      <c r="A254" s="14" t="s">
        <v>707</v>
      </c>
      <c r="B254" s="13">
        <v>390.0</v>
      </c>
      <c r="C254" s="16">
        <v>15593.0</v>
      </c>
      <c r="D254" s="16">
        <v>5194.0</v>
      </c>
      <c r="E254" s="16">
        <v>238.0</v>
      </c>
      <c r="F254" s="38">
        <v>141769.0</v>
      </c>
      <c r="G254" s="19"/>
      <c r="H254" s="19">
        <f>VLOOKUP(A254,'Kings Ratings'!$A$2:$B$1000,2,false)</f>
        <v>9</v>
      </c>
      <c r="I254" s="7"/>
      <c r="K254" s="40">
        <v>14340.0</v>
      </c>
      <c r="L254" s="22">
        <f t="shared" si="1"/>
        <v>1253</v>
      </c>
      <c r="M254" s="23">
        <f t="shared" si="2"/>
        <v>0.08737796374</v>
      </c>
      <c r="N254" s="24" t="str">
        <f t="shared" si="3"/>
        <v>Seaweed with +1253, +8.7% (14340 to 15593)</v>
      </c>
      <c r="O254" s="41"/>
      <c r="P254" s="40">
        <v>4564.0</v>
      </c>
      <c r="Q254" s="18">
        <f t="shared" si="4"/>
        <v>630</v>
      </c>
      <c r="R254" s="23">
        <f t="shared" si="5"/>
        <v>0.1380368098</v>
      </c>
      <c r="S254" s="24" t="str">
        <f t="shared" si="6"/>
        <v>Seaweed with +630, +13.8% (4564 to 5194)</v>
      </c>
      <c r="T254" s="18"/>
      <c r="U254" s="40">
        <v>88.0</v>
      </c>
      <c r="V254" s="22">
        <f t="shared" si="7"/>
        <v>150</v>
      </c>
      <c r="W254" s="23">
        <f t="shared" si="8"/>
        <v>1.704545455</v>
      </c>
      <c r="X254" s="26" t="str">
        <f t="shared" si="9"/>
        <v>Seaweed with +150, +170.5% (88 to 238)</v>
      </c>
    </row>
    <row r="255">
      <c r="A255" s="14" t="s">
        <v>923</v>
      </c>
      <c r="B255" s="16">
        <v>1435.0</v>
      </c>
      <c r="C255" s="16">
        <v>1728.0</v>
      </c>
      <c r="D255" s="16">
        <v>749.0</v>
      </c>
      <c r="E255" s="16">
        <v>241.0</v>
      </c>
      <c r="F255" s="34">
        <v>1597.0</v>
      </c>
      <c r="G255" s="19"/>
      <c r="H255" s="19">
        <f>VLOOKUP(A255,'Kings Ratings'!$A$2:$B$1000,2,false)</f>
        <v>8</v>
      </c>
      <c r="I255" s="19"/>
      <c r="K255" s="11">
        <v>1154.0</v>
      </c>
      <c r="L255" s="22">
        <f t="shared" si="1"/>
        <v>574</v>
      </c>
      <c r="M255" s="23">
        <f t="shared" si="2"/>
        <v>0.4974003466</v>
      </c>
      <c r="N255" s="24" t="str">
        <f t="shared" si="3"/>
        <v>Bamboo Flute with +574, +49.7% (1154 to 1728)</v>
      </c>
      <c r="O255" s="25"/>
      <c r="P255" s="11">
        <v>459.0</v>
      </c>
      <c r="Q255" s="18">
        <f t="shared" si="4"/>
        <v>290</v>
      </c>
      <c r="R255" s="23">
        <f t="shared" si="5"/>
        <v>0.6318082789</v>
      </c>
      <c r="S255" s="24" t="str">
        <f t="shared" si="6"/>
        <v>Bamboo Flute with +290, +63.2% (459 to 749)</v>
      </c>
      <c r="U255" s="11">
        <v>92.0</v>
      </c>
      <c r="V255" s="22">
        <f t="shared" si="7"/>
        <v>149</v>
      </c>
      <c r="W255" s="23">
        <f t="shared" si="8"/>
        <v>1.619565217</v>
      </c>
      <c r="X255" s="26" t="str">
        <f t="shared" si="9"/>
        <v>Bamboo Flute with +149, +162% (92 to 241)</v>
      </c>
    </row>
    <row r="256">
      <c r="A256" s="14" t="s">
        <v>646</v>
      </c>
      <c r="B256" s="13">
        <v>977.0</v>
      </c>
      <c r="C256" s="16">
        <v>8428.0</v>
      </c>
      <c r="D256" s="16">
        <v>2279.0</v>
      </c>
      <c r="E256" s="16">
        <v>221.0</v>
      </c>
      <c r="F256" s="38">
        <v>246938.0</v>
      </c>
      <c r="G256" s="19"/>
      <c r="H256" s="19">
        <f>VLOOKUP(A256,'Kings Ratings'!$A$2:$B$1000,2,false)</f>
        <v>5</v>
      </c>
      <c r="I256" s="7"/>
      <c r="K256" s="40">
        <v>7732.0</v>
      </c>
      <c r="L256" s="22">
        <f t="shared" si="1"/>
        <v>696</v>
      </c>
      <c r="M256" s="23">
        <f t="shared" si="2"/>
        <v>0.09001551992</v>
      </c>
      <c r="N256" s="24" t="str">
        <f t="shared" si="3"/>
        <v>Purple Twine with +696, +9% (7732 to 8428)</v>
      </c>
      <c r="O256" s="41"/>
      <c r="P256" s="40">
        <v>1932.0</v>
      </c>
      <c r="Q256" s="18">
        <f t="shared" si="4"/>
        <v>347</v>
      </c>
      <c r="R256" s="23">
        <f t="shared" si="5"/>
        <v>0.1796066253</v>
      </c>
      <c r="S256" s="24" t="str">
        <f t="shared" si="6"/>
        <v>Purple Twine with +347, +18% (1932 to 2279)</v>
      </c>
      <c r="T256" s="18"/>
      <c r="U256" s="40">
        <v>94.0</v>
      </c>
      <c r="V256" s="22">
        <f t="shared" si="7"/>
        <v>127</v>
      </c>
      <c r="W256" s="23">
        <f t="shared" si="8"/>
        <v>1.35106383</v>
      </c>
      <c r="X256" s="26" t="str">
        <f t="shared" si="9"/>
        <v>Purple Twine with +127, +135.1% (94 to 221)</v>
      </c>
    </row>
    <row r="257">
      <c r="A257" s="14" t="s">
        <v>657</v>
      </c>
      <c r="B257" s="13">
        <v>898.0</v>
      </c>
      <c r="C257" s="16">
        <v>9383.0</v>
      </c>
      <c r="D257" s="16">
        <v>2411.0</v>
      </c>
      <c r="E257" s="16">
        <v>172.0</v>
      </c>
      <c r="F257" s="38">
        <v>176836.0</v>
      </c>
      <c r="G257" s="19"/>
      <c r="H257" s="19">
        <f>VLOOKUP(A257,'Kings Ratings'!$A$2:$B$1000,2,false)</f>
        <v>3</v>
      </c>
      <c r="I257" s="7"/>
      <c r="K257" s="40">
        <v>8609.0</v>
      </c>
      <c r="L257" s="22">
        <f t="shared" si="1"/>
        <v>774</v>
      </c>
      <c r="M257" s="23">
        <f t="shared" si="2"/>
        <v>0.08990591242</v>
      </c>
      <c r="N257" s="24" t="str">
        <f t="shared" si="3"/>
        <v>Red Diary with +774, +9% (8609 to 9383)</v>
      </c>
      <c r="O257" s="41"/>
      <c r="P257" s="40">
        <v>2102.0</v>
      </c>
      <c r="Q257" s="18">
        <f t="shared" si="4"/>
        <v>309</v>
      </c>
      <c r="R257" s="23">
        <f t="shared" si="5"/>
        <v>0.1470028544</v>
      </c>
      <c r="S257" s="24" t="str">
        <f t="shared" si="6"/>
        <v>Red Diary with +309, +14.7% (2102 to 2411)</v>
      </c>
      <c r="T257" s="18"/>
      <c r="U257" s="40">
        <v>95.0</v>
      </c>
      <c r="V257" s="22">
        <f t="shared" si="7"/>
        <v>77</v>
      </c>
      <c r="W257" s="23">
        <f t="shared" si="8"/>
        <v>0.8105263158</v>
      </c>
      <c r="X257" s="26" t="str">
        <f t="shared" si="9"/>
        <v>Red Diary with +77, +81.1% (95 to 172)</v>
      </c>
    </row>
    <row r="258">
      <c r="A258" s="14" t="s">
        <v>800</v>
      </c>
      <c r="B258" s="13">
        <v>488.0</v>
      </c>
      <c r="C258" s="16">
        <v>7852.0</v>
      </c>
      <c r="D258" s="16">
        <v>2164.0</v>
      </c>
      <c r="E258" s="16">
        <v>96.0</v>
      </c>
      <c r="F258" s="38">
        <v>357192.0</v>
      </c>
      <c r="G258" s="19"/>
      <c r="H258" s="19">
        <f>VLOOKUP(A258,'Kings Ratings'!$A$2:$B$1000,2,false)</f>
        <v>11</v>
      </c>
      <c r="I258" s="7"/>
      <c r="K258" s="40">
        <v>7849.0</v>
      </c>
      <c r="L258" s="22">
        <f t="shared" si="1"/>
        <v>3</v>
      </c>
      <c r="M258" s="23">
        <f t="shared" si="2"/>
        <v>0.0003822142948</v>
      </c>
      <c r="N258" s="24" t="str">
        <f t="shared" si="3"/>
        <v>Valentines Card with +3, +0% (7849 to 7852)</v>
      </c>
      <c r="O258" s="41"/>
      <c r="P258" s="40">
        <v>2162.0</v>
      </c>
      <c r="Q258" s="18">
        <f t="shared" si="4"/>
        <v>2</v>
      </c>
      <c r="R258" s="23">
        <f t="shared" si="5"/>
        <v>0.0009250693802</v>
      </c>
      <c r="S258" s="24" t="str">
        <f t="shared" si="6"/>
        <v>Valentines Card with +2, +0.1% (2162 to 2164)</v>
      </c>
      <c r="T258" s="18"/>
      <c r="U258" s="40">
        <v>96.0</v>
      </c>
      <c r="V258" s="22">
        <f t="shared" si="7"/>
        <v>0</v>
      </c>
      <c r="W258" s="23">
        <f t="shared" si="8"/>
        <v>0</v>
      </c>
      <c r="X258" s="26" t="str">
        <f t="shared" si="9"/>
        <v>Valentines Card with +0, +0% (96 to 96)</v>
      </c>
    </row>
    <row r="259">
      <c r="A259" s="14" t="s">
        <v>914</v>
      </c>
      <c r="B259" s="16">
        <v>1399.0</v>
      </c>
      <c r="C259" s="16">
        <v>1437.0</v>
      </c>
      <c r="D259" s="16">
        <v>775.0</v>
      </c>
      <c r="E259" s="16">
        <v>210.0</v>
      </c>
      <c r="F259" s="34">
        <v>11872.0</v>
      </c>
      <c r="G259" s="19"/>
      <c r="H259" s="19">
        <f>VLOOKUP(A259,'Kings Ratings'!$A$2:$B$1000,2,false)</f>
        <v>8</v>
      </c>
      <c r="I259" s="19"/>
      <c r="K259" s="11">
        <v>949.0</v>
      </c>
      <c r="L259" s="22">
        <f t="shared" si="1"/>
        <v>488</v>
      </c>
      <c r="M259" s="23">
        <f t="shared" si="2"/>
        <v>0.5142255005</v>
      </c>
      <c r="N259" s="24" t="str">
        <f t="shared" si="3"/>
        <v>Brown Bag with +488, +51.4% (949 to 1437)</v>
      </c>
      <c r="O259" s="25"/>
      <c r="P259" s="11">
        <v>465.0</v>
      </c>
      <c r="Q259" s="18">
        <f t="shared" si="4"/>
        <v>310</v>
      </c>
      <c r="R259" s="23">
        <f t="shared" si="5"/>
        <v>0.6666666667</v>
      </c>
      <c r="S259" s="24" t="str">
        <f t="shared" si="6"/>
        <v>Brown Bag with +310, +66.7% (465 to 775)</v>
      </c>
      <c r="U259" s="11">
        <v>99.0</v>
      </c>
      <c r="V259" s="22">
        <f t="shared" si="7"/>
        <v>111</v>
      </c>
      <c r="W259" s="23">
        <f t="shared" si="8"/>
        <v>1.121212121</v>
      </c>
      <c r="X259" s="26" t="str">
        <f t="shared" si="9"/>
        <v>Brown Bag with +111, +112.1% (99 to 210)</v>
      </c>
    </row>
    <row r="260">
      <c r="A260" s="14" t="s">
        <v>909</v>
      </c>
      <c r="B260" s="16">
        <v>1391.0</v>
      </c>
      <c r="C260" s="16">
        <v>1328.0</v>
      </c>
      <c r="D260" s="16">
        <v>648.0</v>
      </c>
      <c r="E260" s="16">
        <v>243.0</v>
      </c>
      <c r="F260" s="34">
        <v>10632.0</v>
      </c>
      <c r="G260" s="19"/>
      <c r="H260" s="19">
        <f>VLOOKUP(A260,'Kings Ratings'!$A$2:$B$1000,2,false)</f>
        <v>8</v>
      </c>
      <c r="I260" s="19"/>
      <c r="K260" s="11">
        <v>891.0</v>
      </c>
      <c r="L260" s="22">
        <f t="shared" si="1"/>
        <v>437</v>
      </c>
      <c r="M260" s="23">
        <f t="shared" si="2"/>
        <v>0.4904601571</v>
      </c>
      <c r="N260" s="24" t="str">
        <f t="shared" si="3"/>
        <v>Yellow Twine with +437, +49% (891 to 1328)</v>
      </c>
      <c r="O260" s="25"/>
      <c r="P260" s="11">
        <v>407.0</v>
      </c>
      <c r="Q260" s="18">
        <f t="shared" si="4"/>
        <v>241</v>
      </c>
      <c r="R260" s="23">
        <f t="shared" si="5"/>
        <v>0.5921375921</v>
      </c>
      <c r="S260" s="24" t="str">
        <f t="shared" si="6"/>
        <v>Yellow Twine with +241, +59.2% (407 to 648)</v>
      </c>
      <c r="U260" s="11">
        <v>102.0</v>
      </c>
      <c r="V260" s="22">
        <f t="shared" si="7"/>
        <v>141</v>
      </c>
      <c r="W260" s="23">
        <f t="shared" si="8"/>
        <v>1.382352941</v>
      </c>
      <c r="X260" s="26" t="str">
        <f t="shared" si="9"/>
        <v>Yellow Twine with +141, +138.2% (102 to 243)</v>
      </c>
    </row>
    <row r="261">
      <c r="A261" s="14" t="s">
        <v>550</v>
      </c>
      <c r="B261" s="13">
        <v>678.0</v>
      </c>
      <c r="C261" s="16">
        <v>13917.0</v>
      </c>
      <c r="D261" s="16">
        <v>2483.0</v>
      </c>
      <c r="E261" s="16">
        <v>130.0</v>
      </c>
      <c r="F261" s="38">
        <v>500492.0</v>
      </c>
      <c r="G261" s="19"/>
      <c r="H261" s="19">
        <f>VLOOKUP(A261,'Kings Ratings'!$A$2:$B$1000,2,false)</f>
        <v>5</v>
      </c>
      <c r="I261" s="7"/>
      <c r="K261" s="40">
        <v>12994.0</v>
      </c>
      <c r="L261" s="22">
        <f t="shared" si="1"/>
        <v>923</v>
      </c>
      <c r="M261" s="23">
        <f t="shared" si="2"/>
        <v>0.07103278436</v>
      </c>
      <c r="N261" s="24" t="str">
        <f t="shared" si="3"/>
        <v>Metal Spool with +923, +7.1% (12994 to 13917)</v>
      </c>
      <c r="O261" s="41"/>
      <c r="P261" s="40">
        <v>2285.0</v>
      </c>
      <c r="Q261" s="18">
        <f t="shared" si="4"/>
        <v>198</v>
      </c>
      <c r="R261" s="23">
        <f t="shared" si="5"/>
        <v>0.08665207877</v>
      </c>
      <c r="S261" s="24" t="str">
        <f t="shared" si="6"/>
        <v>Metal Spool with +198, +8.7% (2285 to 2483)</v>
      </c>
      <c r="T261" s="18"/>
      <c r="U261" s="40">
        <v>106.0</v>
      </c>
      <c r="V261" s="22">
        <f t="shared" si="7"/>
        <v>24</v>
      </c>
      <c r="W261" s="23">
        <f t="shared" si="8"/>
        <v>0.2264150943</v>
      </c>
      <c r="X261" s="26" t="str">
        <f t="shared" si="9"/>
        <v>Metal Spool with +24, +22.6% (106 to 130)</v>
      </c>
    </row>
    <row r="262">
      <c r="A262" s="14" t="s">
        <v>855</v>
      </c>
      <c r="B262" s="13">
        <v>955.0</v>
      </c>
      <c r="C262" s="16">
        <v>9152.0</v>
      </c>
      <c r="D262" s="16">
        <v>2939.0</v>
      </c>
      <c r="E262" s="16">
        <v>115.0</v>
      </c>
      <c r="F262" s="38">
        <v>162250.0</v>
      </c>
      <c r="G262" s="19"/>
      <c r="H262" s="19">
        <f>VLOOKUP(A262,'Kings Ratings'!$A$2:$B$1000,2,false)</f>
        <v>11</v>
      </c>
      <c r="I262" s="7"/>
      <c r="K262" s="40">
        <v>9149.0</v>
      </c>
      <c r="L262" s="22">
        <f t="shared" si="1"/>
        <v>3</v>
      </c>
      <c r="M262" s="23">
        <f t="shared" si="2"/>
        <v>0.000327904689</v>
      </c>
      <c r="N262" s="24" t="str">
        <f t="shared" si="3"/>
        <v>Frozen Wheel with +3, +0% (9149 to 9152)</v>
      </c>
      <c r="O262" s="41"/>
      <c r="P262" s="40">
        <v>2937.0</v>
      </c>
      <c r="Q262" s="18">
        <f t="shared" si="4"/>
        <v>2</v>
      </c>
      <c r="R262" s="23">
        <f t="shared" si="5"/>
        <v>0.0006809669731</v>
      </c>
      <c r="S262" s="24" t="str">
        <f t="shared" si="6"/>
        <v>Frozen Wheel with +2, +0.1% (2937 to 2939)</v>
      </c>
      <c r="T262" s="18"/>
      <c r="U262" s="40">
        <v>115.0</v>
      </c>
      <c r="V262" s="22">
        <f t="shared" si="7"/>
        <v>0</v>
      </c>
      <c r="W262" s="23">
        <f t="shared" si="8"/>
        <v>0</v>
      </c>
      <c r="X262" s="26" t="str">
        <f t="shared" si="9"/>
        <v>Frozen Wheel with +0, +0% (115 to 115)</v>
      </c>
    </row>
    <row r="263">
      <c r="A263" s="14" t="s">
        <v>167</v>
      </c>
      <c r="B263" s="13">
        <v>361.0</v>
      </c>
      <c r="C263" s="16">
        <v>14337.0</v>
      </c>
      <c r="D263" s="16">
        <v>5662.0</v>
      </c>
      <c r="E263" s="16">
        <v>116.0</v>
      </c>
      <c r="F263" s="38">
        <v>1039725.0</v>
      </c>
      <c r="G263" s="19"/>
      <c r="H263" s="19">
        <f>VLOOKUP(A263,'Kings Ratings'!$A$2:$B$1000,2,false)</f>
        <v>11</v>
      </c>
      <c r="I263" s="7"/>
      <c r="K263" s="40">
        <v>14301.0</v>
      </c>
      <c r="L263" s="22">
        <f t="shared" si="1"/>
        <v>36</v>
      </c>
      <c r="M263" s="23">
        <f t="shared" si="2"/>
        <v>0.002517306482</v>
      </c>
      <c r="N263" s="24" t="str">
        <f t="shared" si="3"/>
        <v>Candy Corn with +36, +0.3% (14301 to 14337)</v>
      </c>
      <c r="O263" s="41"/>
      <c r="P263" s="40">
        <v>5656.0</v>
      </c>
      <c r="Q263" s="18">
        <f t="shared" si="4"/>
        <v>6</v>
      </c>
      <c r="R263" s="23">
        <f t="shared" si="5"/>
        <v>0.001060820368</v>
      </c>
      <c r="S263" s="24" t="str">
        <f t="shared" si="6"/>
        <v>Candy Corn with +6, +0.1% (5656 to 5662)</v>
      </c>
      <c r="T263" s="18"/>
      <c r="U263" s="40">
        <v>116.0</v>
      </c>
      <c r="V263" s="22">
        <f t="shared" si="7"/>
        <v>0</v>
      </c>
      <c r="W263" s="23">
        <f t="shared" si="8"/>
        <v>0</v>
      </c>
      <c r="X263" s="26" t="str">
        <f t="shared" si="9"/>
        <v>Candy Corn with +0, +0% (116 to 116)</v>
      </c>
    </row>
    <row r="264">
      <c r="A264" s="14" t="s">
        <v>889</v>
      </c>
      <c r="B264" s="16">
        <v>1363.0</v>
      </c>
      <c r="C264" s="16">
        <v>1950.0</v>
      </c>
      <c r="D264" s="16">
        <v>945.0</v>
      </c>
      <c r="E264" s="16">
        <v>298.0</v>
      </c>
      <c r="F264" s="34">
        <v>42398.0</v>
      </c>
      <c r="G264" s="19"/>
      <c r="H264" s="19">
        <f>VLOOKUP(A264,'Kings Ratings'!$A$2:$B$1000,2,false)</f>
        <v>8</v>
      </c>
      <c r="I264" s="19"/>
      <c r="K264" s="11">
        <v>1253.0</v>
      </c>
      <c r="L264" s="22">
        <f t="shared" si="1"/>
        <v>697</v>
      </c>
      <c r="M264" s="23">
        <f t="shared" si="2"/>
        <v>0.5562649641</v>
      </c>
      <c r="N264" s="24" t="str">
        <f t="shared" si="3"/>
        <v>Orange Dye with +697, +55.6% (1253 to 1950)</v>
      </c>
      <c r="O264" s="25"/>
      <c r="P264" s="11">
        <v>597.0</v>
      </c>
      <c r="Q264" s="18">
        <f t="shared" si="4"/>
        <v>348</v>
      </c>
      <c r="R264" s="23">
        <f t="shared" si="5"/>
        <v>0.5829145729</v>
      </c>
      <c r="S264" s="24" t="str">
        <f t="shared" si="6"/>
        <v>Orange Dye with +348, +58.3% (597 to 945)</v>
      </c>
      <c r="U264" s="11">
        <v>117.0</v>
      </c>
      <c r="V264" s="22">
        <f t="shared" si="7"/>
        <v>181</v>
      </c>
      <c r="W264" s="23">
        <f t="shared" si="8"/>
        <v>1.547008547</v>
      </c>
      <c r="X264" s="26" t="str">
        <f t="shared" si="9"/>
        <v>Orange Dye with +181, +154.7% (117 to 298)</v>
      </c>
    </row>
    <row r="265">
      <c r="A265" s="14" t="s">
        <v>912</v>
      </c>
      <c r="B265" s="16">
        <v>1393.0</v>
      </c>
      <c r="C265" s="16">
        <v>1504.0</v>
      </c>
      <c r="D265" s="16">
        <v>755.0</v>
      </c>
      <c r="E265" s="16">
        <v>249.0</v>
      </c>
      <c r="F265" s="34">
        <v>15197.0</v>
      </c>
      <c r="G265" s="19"/>
      <c r="H265" s="19">
        <f>VLOOKUP(A265,'Kings Ratings'!$A$2:$B$1000,2,false)</f>
        <v>8</v>
      </c>
      <c r="I265" s="19"/>
      <c r="K265" s="11">
        <v>987.0</v>
      </c>
      <c r="L265" s="22">
        <f t="shared" si="1"/>
        <v>517</v>
      </c>
      <c r="M265" s="23">
        <f t="shared" si="2"/>
        <v>0.5238095238</v>
      </c>
      <c r="N265" s="24" t="str">
        <f t="shared" si="3"/>
        <v>Yellow Purse with +517, +52.4% (987 to 1504)</v>
      </c>
      <c r="O265" s="25"/>
      <c r="P265" s="11">
        <v>456.0</v>
      </c>
      <c r="Q265" s="18">
        <f t="shared" si="4"/>
        <v>299</v>
      </c>
      <c r="R265" s="23">
        <f t="shared" si="5"/>
        <v>0.6557017544</v>
      </c>
      <c r="S265" s="24" t="str">
        <f t="shared" si="6"/>
        <v>Yellow Purse with +299, +65.6% (456 to 755)</v>
      </c>
      <c r="U265" s="11">
        <v>122.0</v>
      </c>
      <c r="V265" s="22">
        <f t="shared" si="7"/>
        <v>127</v>
      </c>
      <c r="W265" s="23">
        <f t="shared" si="8"/>
        <v>1.040983607</v>
      </c>
      <c r="X265" s="26" t="str">
        <f t="shared" si="9"/>
        <v>Yellow Purse with +127, +104.1% (122 to 249)</v>
      </c>
    </row>
    <row r="266">
      <c r="A266" s="14" t="s">
        <v>854</v>
      </c>
      <c r="B266" s="13">
        <v>948.0</v>
      </c>
      <c r="C266" s="16">
        <v>9670.0</v>
      </c>
      <c r="D266" s="16">
        <v>3722.0</v>
      </c>
      <c r="E266" s="16">
        <v>135.0</v>
      </c>
      <c r="F266" s="38">
        <v>182024.0</v>
      </c>
      <c r="G266" s="19"/>
      <c r="H266" s="19">
        <f>VLOOKUP(A266,'Kings Ratings'!$A$2:$B$1000,2,false)</f>
        <v>11</v>
      </c>
      <c r="I266" s="7"/>
      <c r="K266" s="40">
        <v>9664.0</v>
      </c>
      <c r="L266" s="22">
        <f t="shared" si="1"/>
        <v>6</v>
      </c>
      <c r="M266" s="23">
        <f t="shared" si="2"/>
        <v>0.0006208609272</v>
      </c>
      <c r="N266" s="24" t="str">
        <f t="shared" si="3"/>
        <v>Frozen Catfish with +6, +0.1% (9664 to 9670)</v>
      </c>
      <c r="O266" s="41"/>
      <c r="P266" s="40">
        <v>3720.0</v>
      </c>
      <c r="Q266" s="18">
        <f t="shared" si="4"/>
        <v>2</v>
      </c>
      <c r="R266" s="23">
        <f t="shared" si="5"/>
        <v>0.0005376344086</v>
      </c>
      <c r="S266" s="24" t="str">
        <f t="shared" si="6"/>
        <v>Frozen Catfish with +2, +0.1% (3720 to 3722)</v>
      </c>
      <c r="T266" s="18"/>
      <c r="U266" s="40">
        <v>135.0</v>
      </c>
      <c r="V266" s="22">
        <f t="shared" si="7"/>
        <v>0</v>
      </c>
      <c r="W266" s="23">
        <f t="shared" si="8"/>
        <v>0</v>
      </c>
      <c r="X266" s="26" t="str">
        <f t="shared" si="9"/>
        <v>Frozen Catfish with +0, +0% (135 to 135)</v>
      </c>
    </row>
    <row r="267">
      <c r="A267" s="14" t="s">
        <v>922</v>
      </c>
      <c r="B267" s="16">
        <v>1433.0</v>
      </c>
      <c r="C267" s="16">
        <v>1990.0</v>
      </c>
      <c r="D267" s="16">
        <v>1057.0</v>
      </c>
      <c r="E267" s="16">
        <v>333.0</v>
      </c>
      <c r="F267" s="34">
        <v>108062.0</v>
      </c>
      <c r="G267" s="19"/>
      <c r="H267" s="19">
        <f>VLOOKUP(A267,'Kings Ratings'!$A$2:$B$1000,2,false)</f>
        <v>3</v>
      </c>
      <c r="I267" s="19"/>
      <c r="K267" s="11">
        <v>1360.0</v>
      </c>
      <c r="L267" s="22">
        <f t="shared" si="1"/>
        <v>630</v>
      </c>
      <c r="M267" s="23">
        <f t="shared" si="2"/>
        <v>0.4632352941</v>
      </c>
      <c r="N267" s="24" t="str">
        <f t="shared" si="3"/>
        <v>Bamboo Rope with +630, +46.3% (1360 to 1990)</v>
      </c>
      <c r="O267" s="25"/>
      <c r="P267" s="11">
        <v>669.0</v>
      </c>
      <c r="Q267" s="18">
        <f t="shared" si="4"/>
        <v>388</v>
      </c>
      <c r="R267" s="23">
        <f t="shared" si="5"/>
        <v>0.5799701046</v>
      </c>
      <c r="S267" s="24" t="str">
        <f t="shared" si="6"/>
        <v>Bamboo Rope with +388, +58.% (669 to 1057)</v>
      </c>
      <c r="U267" s="11">
        <v>141.0</v>
      </c>
      <c r="V267" s="22">
        <f t="shared" si="7"/>
        <v>192</v>
      </c>
      <c r="W267" s="23">
        <f t="shared" si="8"/>
        <v>1.361702128</v>
      </c>
      <c r="X267" s="26" t="str">
        <f t="shared" si="9"/>
        <v>Bamboo Rope with +192, +136.2% (141 to 333)</v>
      </c>
    </row>
    <row r="268">
      <c r="A268" s="14" t="s">
        <v>911</v>
      </c>
      <c r="B268" s="16">
        <v>1392.0</v>
      </c>
      <c r="C268" s="16">
        <v>1481.0</v>
      </c>
      <c r="D268" s="16">
        <v>695.0</v>
      </c>
      <c r="E268" s="16">
        <v>259.0</v>
      </c>
      <c r="F268" s="34">
        <v>19676.0</v>
      </c>
      <c r="G268" s="19"/>
      <c r="H268" s="19">
        <f>VLOOKUP(A268,'Kings Ratings'!$A$2:$B$1000,2,false)</f>
        <v>8</v>
      </c>
      <c r="I268" s="19"/>
      <c r="K268" s="11">
        <v>1009.0</v>
      </c>
      <c r="L268" s="22">
        <f t="shared" si="1"/>
        <v>472</v>
      </c>
      <c r="M268" s="23">
        <f t="shared" si="2"/>
        <v>0.467789891</v>
      </c>
      <c r="N268" s="24" t="str">
        <f t="shared" si="3"/>
        <v>Brown Twine with +472, +46.8% (1009 to 1481)</v>
      </c>
      <c r="O268" s="25"/>
      <c r="P268" s="11">
        <v>478.0</v>
      </c>
      <c r="Q268" s="18">
        <f t="shared" si="4"/>
        <v>217</v>
      </c>
      <c r="R268" s="23">
        <f t="shared" si="5"/>
        <v>0.4539748954</v>
      </c>
      <c r="S268" s="24" t="str">
        <f t="shared" si="6"/>
        <v>Brown Twine with +217, +45.4% (478 to 695)</v>
      </c>
      <c r="U268" s="11">
        <v>142.0</v>
      </c>
      <c r="V268" s="22">
        <f t="shared" si="7"/>
        <v>117</v>
      </c>
      <c r="W268" s="23">
        <f t="shared" si="8"/>
        <v>0.823943662</v>
      </c>
      <c r="X268" s="26" t="str">
        <f t="shared" si="9"/>
        <v>Brown Twine with +117, +82.4% (142 to 259)</v>
      </c>
    </row>
    <row r="269">
      <c r="A269" s="14" t="s">
        <v>653</v>
      </c>
      <c r="B269" s="13">
        <v>723.0</v>
      </c>
      <c r="C269" s="16">
        <v>11787.0</v>
      </c>
      <c r="D269" s="16">
        <v>4097.0</v>
      </c>
      <c r="E269" s="16">
        <v>180.0</v>
      </c>
      <c r="F269" s="38">
        <v>150186.0</v>
      </c>
      <c r="G269" s="19"/>
      <c r="H269" s="19">
        <f>VLOOKUP(A269,'Kings Ratings'!$A$2:$B$1000,2,false)</f>
        <v>6</v>
      </c>
      <c r="I269" s="7"/>
      <c r="K269" s="40">
        <v>10853.0</v>
      </c>
      <c r="L269" s="22">
        <f t="shared" si="1"/>
        <v>934</v>
      </c>
      <c r="M269" s="23">
        <f t="shared" si="2"/>
        <v>0.08605915415</v>
      </c>
      <c r="N269" s="24" t="str">
        <f t="shared" si="3"/>
        <v>Red Berry Pie with +934, +8.6% (10853 to 11787)</v>
      </c>
      <c r="O269" s="41"/>
      <c r="P269" s="40">
        <v>3745.0</v>
      </c>
      <c r="Q269" s="18">
        <f t="shared" si="4"/>
        <v>352</v>
      </c>
      <c r="R269" s="23">
        <f t="shared" si="5"/>
        <v>0.09399198932</v>
      </c>
      <c r="S269" s="24" t="str">
        <f t="shared" si="6"/>
        <v>Red Berry Pie with +352, +9.4% (3745 to 4097)</v>
      </c>
      <c r="T269" s="18"/>
      <c r="U269" s="40">
        <v>146.0</v>
      </c>
      <c r="V269" s="22">
        <f t="shared" si="7"/>
        <v>34</v>
      </c>
      <c r="W269" s="23">
        <f t="shared" si="8"/>
        <v>0.2328767123</v>
      </c>
      <c r="X269" s="26" t="str">
        <f t="shared" si="9"/>
        <v>Red Berry Pie with +34, +23.3% (146 to 180)</v>
      </c>
    </row>
    <row r="270">
      <c r="A270" s="14" t="s">
        <v>853</v>
      </c>
      <c r="B270" s="13">
        <v>946.0</v>
      </c>
      <c r="C270" s="16">
        <v>9343.0</v>
      </c>
      <c r="D270" s="16">
        <v>3212.0</v>
      </c>
      <c r="E270" s="16">
        <v>158.0</v>
      </c>
      <c r="F270" s="38">
        <v>113882.0</v>
      </c>
      <c r="G270" s="19"/>
      <c r="H270" s="19">
        <f>VLOOKUP(A270,'Kings Ratings'!$A$2:$B$1000,2,false)</f>
        <v>11</v>
      </c>
      <c r="I270" s="7"/>
      <c r="K270" s="40">
        <v>9342.0</v>
      </c>
      <c r="L270" s="22">
        <f t="shared" si="1"/>
        <v>1</v>
      </c>
      <c r="M270" s="23">
        <f t="shared" si="2"/>
        <v>0.0001070434596</v>
      </c>
      <c r="N270" s="24" t="str">
        <f t="shared" si="3"/>
        <v>Frozen Boot with +1, +0% (9342 to 9343)</v>
      </c>
      <c r="O270" s="41"/>
      <c r="P270" s="40">
        <v>3210.0</v>
      </c>
      <c r="Q270" s="18">
        <f t="shared" si="4"/>
        <v>2</v>
      </c>
      <c r="R270" s="23">
        <f t="shared" si="5"/>
        <v>0.0006230529595</v>
      </c>
      <c r="S270" s="24" t="str">
        <f t="shared" si="6"/>
        <v>Frozen Boot with +2, +0.1% (3210 to 3212)</v>
      </c>
      <c r="T270" s="18"/>
      <c r="U270" s="40">
        <v>158.0</v>
      </c>
      <c r="V270" s="22">
        <f t="shared" si="7"/>
        <v>0</v>
      </c>
      <c r="W270" s="23">
        <f t="shared" si="8"/>
        <v>0</v>
      </c>
      <c r="X270" s="26" t="str">
        <f t="shared" si="9"/>
        <v>Frozen Boot with +0, +0% (158 to 158)</v>
      </c>
    </row>
    <row r="271">
      <c r="A271" s="14" t="s">
        <v>918</v>
      </c>
      <c r="B271" s="16">
        <v>1425.0</v>
      </c>
      <c r="C271" s="16">
        <v>1945.0</v>
      </c>
      <c r="D271" s="16">
        <v>1088.0</v>
      </c>
      <c r="E271" s="16">
        <v>323.0</v>
      </c>
      <c r="F271" s="34">
        <v>80176.0</v>
      </c>
      <c r="G271" s="19"/>
      <c r="H271" s="19">
        <f>VLOOKUP(A271,'Kings Ratings'!$A$2:$B$1000,2,false)</f>
        <v>2</v>
      </c>
      <c r="I271" s="19"/>
      <c r="K271" s="11">
        <v>1320.0</v>
      </c>
      <c r="L271" s="22">
        <f t="shared" si="1"/>
        <v>625</v>
      </c>
      <c r="M271" s="23">
        <f t="shared" si="2"/>
        <v>0.4734848485</v>
      </c>
      <c r="N271" s="24" t="str">
        <f t="shared" si="3"/>
        <v>Strong Paste with +625, +47.3% (1320 to 1945)</v>
      </c>
      <c r="O271" s="25"/>
      <c r="P271" s="11">
        <v>688.0</v>
      </c>
      <c r="Q271" s="18">
        <f t="shared" si="4"/>
        <v>400</v>
      </c>
      <c r="R271" s="23">
        <f t="shared" si="5"/>
        <v>0.5813953488</v>
      </c>
      <c r="S271" s="24" t="str">
        <f t="shared" si="6"/>
        <v>Strong Paste with +400, +58.1% (688 to 1088)</v>
      </c>
      <c r="U271" s="11">
        <v>160.0</v>
      </c>
      <c r="V271" s="22">
        <f t="shared" si="7"/>
        <v>163</v>
      </c>
      <c r="W271" s="23">
        <f t="shared" si="8"/>
        <v>1.01875</v>
      </c>
      <c r="X271" s="26" t="str">
        <f t="shared" si="9"/>
        <v>Strong Paste with +163, +101.9% (160 to 323)</v>
      </c>
    </row>
    <row r="272">
      <c r="A272" s="14" t="s">
        <v>664</v>
      </c>
      <c r="B272" s="13">
        <v>538.0</v>
      </c>
      <c r="C272" s="16">
        <v>16768.0</v>
      </c>
      <c r="D272" s="16">
        <v>6054.0</v>
      </c>
      <c r="E272" s="16">
        <v>201.0</v>
      </c>
      <c r="F272" s="38">
        <v>293449.0</v>
      </c>
      <c r="G272" s="19"/>
      <c r="H272" s="19">
        <f>VLOOKUP(A272,'Kings Ratings'!$A$2:$B$1000,2,false)</f>
        <v>4</v>
      </c>
      <c r="I272" s="7"/>
      <c r="K272" s="40">
        <v>15743.0</v>
      </c>
      <c r="L272" s="22">
        <f t="shared" si="1"/>
        <v>1025</v>
      </c>
      <c r="M272" s="23">
        <f t="shared" si="2"/>
        <v>0.0651083021</v>
      </c>
      <c r="N272" s="24" t="str">
        <f t="shared" si="3"/>
        <v>Red Shield with +1025, +6.5% (15743 to 16768)</v>
      </c>
      <c r="O272" s="41"/>
      <c r="P272" s="40">
        <v>5716.0</v>
      </c>
      <c r="Q272" s="18">
        <f t="shared" si="4"/>
        <v>338</v>
      </c>
      <c r="R272" s="23">
        <f t="shared" si="5"/>
        <v>0.05913226032</v>
      </c>
      <c r="S272" s="24" t="str">
        <f t="shared" si="6"/>
        <v>Red Shield with +338, +5.9% (5716 to 6054)</v>
      </c>
      <c r="T272" s="18"/>
      <c r="U272" s="40">
        <v>166.0</v>
      </c>
      <c r="V272" s="22">
        <f t="shared" si="7"/>
        <v>35</v>
      </c>
      <c r="W272" s="23">
        <f t="shared" si="8"/>
        <v>0.2108433735</v>
      </c>
      <c r="X272" s="26" t="str">
        <f t="shared" si="9"/>
        <v>Red Shield with +35, +21.1% (166 to 201)</v>
      </c>
    </row>
    <row r="273">
      <c r="A273" s="14" t="s">
        <v>878</v>
      </c>
      <c r="B273" s="16">
        <v>1211.0</v>
      </c>
      <c r="C273" s="16">
        <v>10091.0</v>
      </c>
      <c r="D273" s="16">
        <v>2535.0</v>
      </c>
      <c r="E273" s="16">
        <v>301.0</v>
      </c>
      <c r="F273" s="38">
        <v>373060.0</v>
      </c>
      <c r="G273" s="19"/>
      <c r="H273" s="19">
        <f>VLOOKUP(A273,'Kings Ratings'!$A$2:$B$1000,2,false)</f>
        <v>6</v>
      </c>
      <c r="I273" s="19"/>
      <c r="K273" s="11">
        <v>8832.0</v>
      </c>
      <c r="L273" s="22">
        <f t="shared" si="1"/>
        <v>1259</v>
      </c>
      <c r="M273" s="23">
        <f t="shared" si="2"/>
        <v>0.1425498188</v>
      </c>
      <c r="N273" s="24" t="str">
        <f t="shared" si="3"/>
        <v>Barbed Wire with +1259, +14.3% (8832 to 10091)</v>
      </c>
      <c r="O273" s="25"/>
      <c r="P273" s="11">
        <v>2038.0</v>
      </c>
      <c r="Q273" s="18">
        <f t="shared" si="4"/>
        <v>497</v>
      </c>
      <c r="R273" s="23">
        <f t="shared" si="5"/>
        <v>0.2438665358</v>
      </c>
      <c r="S273" s="24" t="str">
        <f t="shared" si="6"/>
        <v>Barbed Wire with +497, +24.4% (2038 to 2535)</v>
      </c>
      <c r="U273" s="11">
        <v>177.0</v>
      </c>
      <c r="V273" s="22">
        <f t="shared" si="7"/>
        <v>124</v>
      </c>
      <c r="W273" s="23">
        <f t="shared" si="8"/>
        <v>0.7005649718</v>
      </c>
      <c r="X273" s="26" t="str">
        <f t="shared" si="9"/>
        <v>Barbed Wire with +124, +70.1% (177 to 301)</v>
      </c>
    </row>
    <row r="274">
      <c r="A274" s="14" t="s">
        <v>516</v>
      </c>
      <c r="B274" s="13">
        <v>841.0</v>
      </c>
      <c r="C274" s="16">
        <v>10549.0</v>
      </c>
      <c r="D274" s="16">
        <v>4991.0</v>
      </c>
      <c r="E274" s="16">
        <v>339.0</v>
      </c>
      <c r="F274" s="38">
        <v>233816.0</v>
      </c>
      <c r="G274" s="19"/>
      <c r="H274" s="19">
        <f>VLOOKUP(A274,'Kings Ratings'!$A$2:$B$1000,2,false)</f>
        <v>3</v>
      </c>
      <c r="I274" s="7"/>
      <c r="K274" s="40">
        <v>9667.0</v>
      </c>
      <c r="L274" s="22">
        <f t="shared" si="1"/>
        <v>882</v>
      </c>
      <c r="M274" s="23">
        <f t="shared" si="2"/>
        <v>0.09123823316</v>
      </c>
      <c r="N274" s="24" t="str">
        <f t="shared" si="3"/>
        <v>Leather Belt with +882, +9.1% (9667 to 10549)</v>
      </c>
      <c r="O274" s="41"/>
      <c r="P274" s="40">
        <v>4400.0</v>
      </c>
      <c r="Q274" s="18">
        <f t="shared" si="4"/>
        <v>591</v>
      </c>
      <c r="R274" s="23">
        <f t="shared" si="5"/>
        <v>0.1343181818</v>
      </c>
      <c r="S274" s="24" t="str">
        <f t="shared" si="6"/>
        <v>Leather Belt with +591, +13.4% (4400 to 4991)</v>
      </c>
      <c r="T274" s="18"/>
      <c r="U274" s="40">
        <v>180.0</v>
      </c>
      <c r="V274" s="22">
        <f t="shared" si="7"/>
        <v>159</v>
      </c>
      <c r="W274" s="23">
        <f t="shared" si="8"/>
        <v>0.8833333333</v>
      </c>
      <c r="X274" s="26" t="str">
        <f t="shared" si="9"/>
        <v>Leather Belt with +159, +88.3% (180 to 339)</v>
      </c>
    </row>
    <row r="275">
      <c r="A275" s="14" t="s">
        <v>206</v>
      </c>
      <c r="B275" s="13">
        <v>726.0</v>
      </c>
      <c r="C275" s="16">
        <v>10808.0</v>
      </c>
      <c r="D275" s="16">
        <v>4096.0</v>
      </c>
      <c r="E275" s="16">
        <v>208.0</v>
      </c>
      <c r="F275" s="38">
        <v>144028.0</v>
      </c>
      <c r="G275" s="19"/>
      <c r="H275" s="19">
        <f>VLOOKUP(A275,'Kings Ratings'!$A$2:$B$1000,2,false)</f>
        <v>8</v>
      </c>
      <c r="I275" s="7"/>
      <c r="K275" s="40">
        <v>10057.0</v>
      </c>
      <c r="L275" s="22">
        <f t="shared" si="1"/>
        <v>751</v>
      </c>
      <c r="M275" s="23">
        <f t="shared" si="2"/>
        <v>0.07467435617</v>
      </c>
      <c r="N275" s="24" t="str">
        <f t="shared" si="3"/>
        <v>Concord Grape Pie with +751, +7.5% (10057 to 10808)</v>
      </c>
      <c r="O275" s="41"/>
      <c r="P275" s="40">
        <v>3803.0</v>
      </c>
      <c r="Q275" s="18">
        <f t="shared" si="4"/>
        <v>293</v>
      </c>
      <c r="R275" s="23">
        <f t="shared" si="5"/>
        <v>0.0770444386</v>
      </c>
      <c r="S275" s="24" t="str">
        <f t="shared" si="6"/>
        <v>Concord Grape Pie with +293, +7.7% (3803 to 4096)</v>
      </c>
      <c r="T275" s="18"/>
      <c r="U275" s="40">
        <v>186.0</v>
      </c>
      <c r="V275" s="22">
        <f t="shared" si="7"/>
        <v>22</v>
      </c>
      <c r="W275" s="23">
        <f t="shared" si="8"/>
        <v>0.1182795699</v>
      </c>
      <c r="X275" s="26" t="str">
        <f t="shared" si="9"/>
        <v>Concord Grape Pie with +22, +11.8% (186 to 208)</v>
      </c>
    </row>
    <row r="276">
      <c r="A276" s="14" t="s">
        <v>891</v>
      </c>
      <c r="B276" s="16">
        <v>1365.0</v>
      </c>
      <c r="C276" s="16">
        <v>2045.0</v>
      </c>
      <c r="D276" s="16">
        <v>1079.0</v>
      </c>
      <c r="E276" s="16">
        <v>383.0</v>
      </c>
      <c r="F276" s="34">
        <v>53800.0</v>
      </c>
      <c r="G276" s="19"/>
      <c r="H276" s="19">
        <f>VLOOKUP(A276,'Kings Ratings'!$A$2:$B$1000,2,false)</f>
        <v>8</v>
      </c>
      <c r="I276" s="19"/>
      <c r="K276" s="11">
        <v>1349.0</v>
      </c>
      <c r="L276" s="22">
        <f t="shared" si="1"/>
        <v>696</v>
      </c>
      <c r="M276" s="23">
        <f t="shared" si="2"/>
        <v>0.5159377317</v>
      </c>
      <c r="N276" s="24" t="str">
        <f t="shared" si="3"/>
        <v>Brown Dye with +696, +51.6% (1349 to 2045)</v>
      </c>
      <c r="O276" s="25"/>
      <c r="P276" s="11">
        <v>700.0</v>
      </c>
      <c r="Q276" s="18">
        <f t="shared" si="4"/>
        <v>379</v>
      </c>
      <c r="R276" s="23">
        <f t="shared" si="5"/>
        <v>0.5414285714</v>
      </c>
      <c r="S276" s="24" t="str">
        <f t="shared" si="6"/>
        <v>Brown Dye with +379, +54.1% (700 to 1079)</v>
      </c>
      <c r="U276" s="11">
        <v>189.0</v>
      </c>
      <c r="V276" s="22">
        <f t="shared" si="7"/>
        <v>194</v>
      </c>
      <c r="W276" s="23">
        <f t="shared" si="8"/>
        <v>1.026455026</v>
      </c>
      <c r="X276" s="26" t="str">
        <f t="shared" si="9"/>
        <v>Brown Dye with +194, +102.6% (189 to 383)</v>
      </c>
    </row>
    <row r="277">
      <c r="A277" s="14" t="s">
        <v>860</v>
      </c>
      <c r="B277" s="13">
        <v>947.0</v>
      </c>
      <c r="C277" s="16">
        <v>9357.0</v>
      </c>
      <c r="D277" s="16">
        <v>3604.0</v>
      </c>
      <c r="E277" s="16">
        <v>189.0</v>
      </c>
      <c r="F277" s="38">
        <v>126336.0</v>
      </c>
      <c r="G277" s="19"/>
      <c r="H277" s="19">
        <f>VLOOKUP(A277,'Kings Ratings'!$A$2:$B$1000,2,false)</f>
        <v>11</v>
      </c>
      <c r="I277" s="7"/>
      <c r="K277" s="40">
        <v>9354.0</v>
      </c>
      <c r="L277" s="22">
        <f t="shared" si="1"/>
        <v>3</v>
      </c>
      <c r="M277" s="23">
        <f t="shared" si="2"/>
        <v>0.0003207184092</v>
      </c>
      <c r="N277" s="24" t="str">
        <f t="shared" si="3"/>
        <v>Frozen Shell with +3, +0% (9354 to 9357)</v>
      </c>
      <c r="O277" s="41"/>
      <c r="P277" s="40">
        <v>3601.0</v>
      </c>
      <c r="Q277" s="18">
        <f t="shared" si="4"/>
        <v>3</v>
      </c>
      <c r="R277" s="23">
        <f t="shared" si="5"/>
        <v>0.0008331019161</v>
      </c>
      <c r="S277" s="24" t="str">
        <f t="shared" si="6"/>
        <v>Frozen Shell with +3, +0.1% (3601 to 3604)</v>
      </c>
      <c r="T277" s="18"/>
      <c r="U277" s="40">
        <v>189.0</v>
      </c>
      <c r="V277" s="22">
        <f t="shared" si="7"/>
        <v>0</v>
      </c>
      <c r="W277" s="23">
        <f t="shared" si="8"/>
        <v>0</v>
      </c>
      <c r="X277" s="26" t="str">
        <f t="shared" si="9"/>
        <v>Frozen Shell with +0, +0% (189 to 189)</v>
      </c>
    </row>
    <row r="278">
      <c r="A278" s="14" t="s">
        <v>33</v>
      </c>
      <c r="B278" s="13">
        <v>379.0</v>
      </c>
      <c r="C278" s="16">
        <v>23529.0</v>
      </c>
      <c r="D278" s="16">
        <v>8517.0</v>
      </c>
      <c r="E278" s="16">
        <v>334.0</v>
      </c>
      <c r="F278" s="38">
        <v>647354.0</v>
      </c>
      <c r="G278" s="19"/>
      <c r="H278" s="19">
        <f>VLOOKUP(A278,'Kings Ratings'!$A$2:$B$1000,2,false)</f>
        <v>8</v>
      </c>
      <c r="I278" s="7"/>
      <c r="K278" s="40">
        <v>21970.0</v>
      </c>
      <c r="L278" s="22">
        <f t="shared" si="1"/>
        <v>1559</v>
      </c>
      <c r="M278" s="23">
        <f t="shared" si="2"/>
        <v>0.07096040055</v>
      </c>
      <c r="N278" s="24" t="str">
        <f t="shared" si="3"/>
        <v>Apple Cider with +1559, +7.1% (21970 to 23529)</v>
      </c>
      <c r="O278" s="41"/>
      <c r="P278" s="40">
        <v>7760.0</v>
      </c>
      <c r="Q278" s="18">
        <f t="shared" si="4"/>
        <v>757</v>
      </c>
      <c r="R278" s="23">
        <f t="shared" si="5"/>
        <v>0.09755154639</v>
      </c>
      <c r="S278" s="24" t="str">
        <f t="shared" si="6"/>
        <v>Apple Cider with +757, +9.8% (7760 to 8517)</v>
      </c>
      <c r="T278" s="18"/>
      <c r="U278" s="40">
        <v>191.0</v>
      </c>
      <c r="V278" s="22">
        <f t="shared" si="7"/>
        <v>143</v>
      </c>
      <c r="W278" s="23">
        <f t="shared" si="8"/>
        <v>0.7486910995</v>
      </c>
      <c r="X278" s="26" t="str">
        <f t="shared" si="9"/>
        <v>Apple Cider with +143, +74.9% (191 to 334)</v>
      </c>
    </row>
    <row r="279">
      <c r="A279" s="14" t="s">
        <v>754</v>
      </c>
      <c r="B279" s="13">
        <v>843.0</v>
      </c>
      <c r="C279" s="16">
        <v>11928.0</v>
      </c>
      <c r="D279" s="16">
        <v>6116.0</v>
      </c>
      <c r="E279" s="16">
        <v>323.0</v>
      </c>
      <c r="F279" s="38">
        <v>450230.0</v>
      </c>
      <c r="G279" s="19"/>
      <c r="H279" s="19">
        <f>VLOOKUP(A279,'Kings Ratings'!$A$2:$B$1000,2,false)</f>
        <v>3</v>
      </c>
      <c r="I279" s="7"/>
      <c r="K279" s="40">
        <v>10874.0</v>
      </c>
      <c r="L279" s="22">
        <f t="shared" si="1"/>
        <v>1054</v>
      </c>
      <c r="M279" s="23">
        <f t="shared" si="2"/>
        <v>0.09692845319</v>
      </c>
      <c r="N279" s="24" t="str">
        <f t="shared" si="3"/>
        <v>Steel Buckle with +1054, +9.7% (10874 to 11928)</v>
      </c>
      <c r="O279" s="41"/>
      <c r="P279" s="40">
        <v>5382.0</v>
      </c>
      <c r="Q279" s="18">
        <f t="shared" si="4"/>
        <v>734</v>
      </c>
      <c r="R279" s="23">
        <f t="shared" si="5"/>
        <v>0.1363805277</v>
      </c>
      <c r="S279" s="24" t="str">
        <f t="shared" si="6"/>
        <v>Steel Buckle with +734, +13.6% (5382 to 6116)</v>
      </c>
      <c r="T279" s="18"/>
      <c r="U279" s="40">
        <v>204.0</v>
      </c>
      <c r="V279" s="22">
        <f t="shared" si="7"/>
        <v>119</v>
      </c>
      <c r="W279" s="23">
        <f t="shared" si="8"/>
        <v>0.5833333333</v>
      </c>
      <c r="X279" s="26" t="str">
        <f t="shared" si="9"/>
        <v>Steel Buckle with +119, +58.3% (204 to 323)</v>
      </c>
    </row>
    <row r="280">
      <c r="A280" s="14" t="s">
        <v>443</v>
      </c>
      <c r="B280" s="13">
        <v>1066.0</v>
      </c>
      <c r="C280" s="16">
        <v>8783.0</v>
      </c>
      <c r="D280" s="16">
        <v>2325.0</v>
      </c>
      <c r="E280" s="16">
        <v>292.0</v>
      </c>
      <c r="F280" s="38">
        <v>1060103.0</v>
      </c>
      <c r="G280" s="19"/>
      <c r="H280" s="19">
        <f>VLOOKUP(A280,'Kings Ratings'!$A$2:$B$1000,2,false)</f>
        <v>9</v>
      </c>
      <c r="I280" s="7"/>
      <c r="K280" s="40">
        <v>7975.0</v>
      </c>
      <c r="L280" s="22">
        <f t="shared" si="1"/>
        <v>808</v>
      </c>
      <c r="M280" s="23">
        <f t="shared" si="2"/>
        <v>0.1013166144</v>
      </c>
      <c r="N280" s="24" t="str">
        <f t="shared" si="3"/>
        <v>Handsaw with +808, +10.1% (7975 to 8783)</v>
      </c>
      <c r="O280" s="41"/>
      <c r="P280" s="40">
        <v>1917.0</v>
      </c>
      <c r="Q280" s="18">
        <f t="shared" si="4"/>
        <v>408</v>
      </c>
      <c r="R280" s="23">
        <f t="shared" si="5"/>
        <v>0.2128325509</v>
      </c>
      <c r="S280" s="24" t="str">
        <f t="shared" si="6"/>
        <v>Handsaw with +408, +21.3% (1917 to 2325)</v>
      </c>
      <c r="T280" s="18"/>
      <c r="U280" s="40">
        <v>217.0</v>
      </c>
      <c r="V280" s="22">
        <f t="shared" si="7"/>
        <v>75</v>
      </c>
      <c r="W280" s="23">
        <f t="shared" si="8"/>
        <v>0.3456221198</v>
      </c>
      <c r="X280" s="26" t="str">
        <f t="shared" si="9"/>
        <v>Handsaw with +75, +34.6% (217 to 292)</v>
      </c>
    </row>
    <row r="281">
      <c r="A281" s="14" t="s">
        <v>224</v>
      </c>
      <c r="B281" s="13">
        <v>254.0</v>
      </c>
      <c r="C281" s="16">
        <v>20619.0</v>
      </c>
      <c r="D281" s="16">
        <v>6790.0</v>
      </c>
      <c r="E281" s="16">
        <v>327.0</v>
      </c>
      <c r="F281" s="38">
        <v>440358.0</v>
      </c>
      <c r="G281" s="19"/>
      <c r="H281" s="19">
        <f>VLOOKUP(A281,'Kings Ratings'!$A$2:$B$1000,2,false)</f>
        <v>9</v>
      </c>
      <c r="I281" s="7"/>
      <c r="K281" s="40">
        <v>19292.0</v>
      </c>
      <c r="L281" s="22">
        <f t="shared" si="1"/>
        <v>1327</v>
      </c>
      <c r="M281" s="23">
        <f t="shared" si="2"/>
        <v>0.0687849886</v>
      </c>
      <c r="N281" s="24" t="str">
        <f t="shared" si="3"/>
        <v>Cotton with +1327, +6.9% (19292 to 20619)</v>
      </c>
      <c r="O281" s="41"/>
      <c r="P281" s="40">
        <v>6208.0</v>
      </c>
      <c r="Q281" s="18">
        <f t="shared" si="4"/>
        <v>582</v>
      </c>
      <c r="R281" s="23">
        <f t="shared" si="5"/>
        <v>0.09375</v>
      </c>
      <c r="S281" s="24" t="str">
        <f t="shared" si="6"/>
        <v>Cotton with +582, +9.4% (6208 to 6790)</v>
      </c>
      <c r="T281" s="18"/>
      <c r="U281" s="40">
        <v>227.0</v>
      </c>
      <c r="V281" s="22">
        <f t="shared" si="7"/>
        <v>100</v>
      </c>
      <c r="W281" s="23">
        <f t="shared" si="8"/>
        <v>0.4405286344</v>
      </c>
      <c r="X281" s="26" t="str">
        <f t="shared" si="9"/>
        <v>Cotton with +100, +44.1% (227 to 327)</v>
      </c>
    </row>
    <row r="282">
      <c r="A282" s="14" t="s">
        <v>636</v>
      </c>
      <c r="B282" s="13">
        <v>539.0</v>
      </c>
      <c r="C282" s="16">
        <v>11876.0</v>
      </c>
      <c r="D282" s="16">
        <v>4317.0</v>
      </c>
      <c r="E282" s="16">
        <v>273.0</v>
      </c>
      <c r="F282" s="38">
        <v>747001.0</v>
      </c>
      <c r="G282" s="19"/>
      <c r="H282" s="19">
        <f>VLOOKUP(A282,'Kings Ratings'!$A$2:$B$1000,2,false)</f>
        <v>5</v>
      </c>
      <c r="I282" s="7"/>
      <c r="K282" s="40">
        <v>11020.0</v>
      </c>
      <c r="L282" s="22">
        <f t="shared" si="1"/>
        <v>856</v>
      </c>
      <c r="M282" s="23">
        <f t="shared" si="2"/>
        <v>0.077676951</v>
      </c>
      <c r="N282" s="24" t="str">
        <f t="shared" si="3"/>
        <v>Purple Bag with +856, +7.8% (11020 to 11876)</v>
      </c>
      <c r="O282" s="41"/>
      <c r="P282" s="40">
        <v>4019.0</v>
      </c>
      <c r="Q282" s="18">
        <f t="shared" si="4"/>
        <v>298</v>
      </c>
      <c r="R282" s="23">
        <f t="shared" si="5"/>
        <v>0.07414779796</v>
      </c>
      <c r="S282" s="24" t="str">
        <f t="shared" si="6"/>
        <v>Purple Bag with +298, +7.4% (4019 to 4317)</v>
      </c>
      <c r="T282" s="18"/>
      <c r="U282" s="40">
        <v>241.0</v>
      </c>
      <c r="V282" s="22">
        <f t="shared" si="7"/>
        <v>32</v>
      </c>
      <c r="W282" s="23">
        <f t="shared" si="8"/>
        <v>0.132780083</v>
      </c>
      <c r="X282" s="26" t="str">
        <f t="shared" si="9"/>
        <v>Purple Bag with +32, +13.3% (241 to 273)</v>
      </c>
    </row>
    <row r="283">
      <c r="A283" s="14" t="s">
        <v>890</v>
      </c>
      <c r="B283" s="16">
        <v>1364.0</v>
      </c>
      <c r="C283" s="16">
        <v>2083.0</v>
      </c>
      <c r="D283" s="16">
        <v>1209.0</v>
      </c>
      <c r="E283" s="16">
        <v>449.0</v>
      </c>
      <c r="F283" s="34">
        <v>83237.0</v>
      </c>
      <c r="G283" s="19"/>
      <c r="H283" s="19">
        <f>VLOOKUP(A283,'Kings Ratings'!$A$2:$B$1000,2,false)</f>
        <v>8</v>
      </c>
      <c r="I283" s="19"/>
      <c r="K283" s="11">
        <v>1398.0</v>
      </c>
      <c r="L283" s="22">
        <f t="shared" si="1"/>
        <v>685</v>
      </c>
      <c r="M283" s="23">
        <f t="shared" si="2"/>
        <v>0.4899856938</v>
      </c>
      <c r="N283" s="24" t="str">
        <f t="shared" si="3"/>
        <v>Yellow Dye with +685, +49% (1398 to 2083)</v>
      </c>
      <c r="O283" s="25"/>
      <c r="P283" s="11">
        <v>782.0</v>
      </c>
      <c r="Q283" s="18">
        <f t="shared" si="4"/>
        <v>427</v>
      </c>
      <c r="R283" s="23">
        <f t="shared" si="5"/>
        <v>0.5460358056</v>
      </c>
      <c r="S283" s="24" t="str">
        <f t="shared" si="6"/>
        <v>Yellow Dye with +427, +54.6% (782 to 1209)</v>
      </c>
      <c r="U283" s="11">
        <v>244.0</v>
      </c>
      <c r="V283" s="22">
        <f t="shared" si="7"/>
        <v>205</v>
      </c>
      <c r="W283" s="23">
        <f t="shared" si="8"/>
        <v>0.8401639344</v>
      </c>
      <c r="X283" s="26" t="str">
        <f t="shared" si="9"/>
        <v>Yellow Dye with +205, +84% (244 to 449)</v>
      </c>
    </row>
    <row r="284">
      <c r="A284" s="14" t="s">
        <v>864</v>
      </c>
      <c r="B284" s="13">
        <v>958.0</v>
      </c>
      <c r="C284" s="16">
        <v>9527.0</v>
      </c>
      <c r="D284" s="16">
        <v>4328.0</v>
      </c>
      <c r="E284" s="16">
        <v>251.0</v>
      </c>
      <c r="F284" s="38">
        <v>391512.0</v>
      </c>
      <c r="G284" s="19"/>
      <c r="H284" s="19">
        <f>VLOOKUP(A284,'Kings Ratings'!$A$2:$B$1000,2,false)</f>
        <v>11</v>
      </c>
      <c r="I284" s="7"/>
      <c r="K284" s="40">
        <v>9526.0</v>
      </c>
      <c r="L284" s="22">
        <f t="shared" si="1"/>
        <v>1</v>
      </c>
      <c r="M284" s="23">
        <f t="shared" si="2"/>
        <v>0.0001049758556</v>
      </c>
      <c r="N284" s="24" t="str">
        <f t="shared" si="3"/>
        <v>Frozen Dagger with +1, +0% (9526 to 9527)</v>
      </c>
      <c r="O284" s="41"/>
      <c r="P284" s="40">
        <v>4325.0</v>
      </c>
      <c r="Q284" s="18">
        <f t="shared" si="4"/>
        <v>3</v>
      </c>
      <c r="R284" s="23">
        <f t="shared" si="5"/>
        <v>0.0006936416185</v>
      </c>
      <c r="S284" s="24" t="str">
        <f t="shared" si="6"/>
        <v>Frozen Dagger with +3, +0.1% (4325 to 4328)</v>
      </c>
      <c r="T284" s="18"/>
      <c r="U284" s="40">
        <v>251.0</v>
      </c>
      <c r="V284" s="22">
        <f t="shared" si="7"/>
        <v>0</v>
      </c>
      <c r="W284" s="23">
        <f t="shared" si="8"/>
        <v>0</v>
      </c>
      <c r="X284" s="26" t="str">
        <f t="shared" si="9"/>
        <v>Frozen Dagger with +0, +0% (251 to 251)</v>
      </c>
    </row>
    <row r="285">
      <c r="A285" s="14" t="s">
        <v>523</v>
      </c>
      <c r="B285" s="13">
        <v>239.0</v>
      </c>
      <c r="C285" s="16">
        <v>11392.0</v>
      </c>
      <c r="D285" s="16">
        <v>4299.0</v>
      </c>
      <c r="E285" s="16">
        <v>318.0</v>
      </c>
      <c r="F285" s="38">
        <v>263385.0</v>
      </c>
      <c r="G285" s="19"/>
      <c r="H285" s="19">
        <f>VLOOKUP(A285,'Kings Ratings'!$A$2:$B$1000,2,false)</f>
        <v>2</v>
      </c>
      <c r="I285" s="7"/>
      <c r="K285" s="40">
        <v>10491.0</v>
      </c>
      <c r="L285" s="22">
        <f t="shared" si="1"/>
        <v>901</v>
      </c>
      <c r="M285" s="23">
        <f t="shared" si="2"/>
        <v>0.08588313793</v>
      </c>
      <c r="N285" s="24" t="str">
        <f t="shared" si="3"/>
        <v>Leather Waterskin with +901, +8.6% (10491 to 11392)</v>
      </c>
      <c r="O285" s="41"/>
      <c r="P285" s="40">
        <v>4001.0</v>
      </c>
      <c r="Q285" s="18">
        <f t="shared" si="4"/>
        <v>298</v>
      </c>
      <c r="R285" s="23">
        <f t="shared" si="5"/>
        <v>0.07448137966</v>
      </c>
      <c r="S285" s="24" t="str">
        <f t="shared" si="6"/>
        <v>Leather Waterskin with +298, +7.4% (4001 to 4299)</v>
      </c>
      <c r="T285" s="18"/>
      <c r="U285" s="40">
        <v>279.0</v>
      </c>
      <c r="V285" s="22">
        <f t="shared" si="7"/>
        <v>39</v>
      </c>
      <c r="W285" s="23">
        <f t="shared" si="8"/>
        <v>0.1397849462</v>
      </c>
      <c r="X285" s="26" t="str">
        <f t="shared" si="9"/>
        <v>Leather Waterskin with +39, +14.% (279 to 318)</v>
      </c>
    </row>
    <row r="286">
      <c r="A286" s="14" t="s">
        <v>921</v>
      </c>
      <c r="B286" s="16">
        <v>1432.0</v>
      </c>
      <c r="C286" s="16">
        <v>2055.0</v>
      </c>
      <c r="D286" s="16">
        <v>1239.0</v>
      </c>
      <c r="E286" s="16">
        <v>552.0</v>
      </c>
      <c r="F286" s="34">
        <v>264272.0</v>
      </c>
      <c r="G286" s="19"/>
      <c r="H286" s="19">
        <f>VLOOKUP(A286,'Kings Ratings'!$A$2:$B$1000,2,false)</f>
        <v>3</v>
      </c>
      <c r="I286" s="19"/>
      <c r="K286" s="11">
        <v>1430.0</v>
      </c>
      <c r="L286" s="22">
        <f t="shared" si="1"/>
        <v>625</v>
      </c>
      <c r="M286" s="23">
        <f t="shared" si="2"/>
        <v>0.4370629371</v>
      </c>
      <c r="N286" s="24" t="str">
        <f t="shared" si="3"/>
        <v>Tin Scraps with +625, +43.7% (1430 to 2055)</v>
      </c>
      <c r="O286" s="25"/>
      <c r="P286" s="11">
        <v>828.0</v>
      </c>
      <c r="Q286" s="18">
        <f t="shared" si="4"/>
        <v>411</v>
      </c>
      <c r="R286" s="23">
        <f t="shared" si="5"/>
        <v>0.4963768116</v>
      </c>
      <c r="S286" s="24" t="str">
        <f t="shared" si="6"/>
        <v>Tin Scraps with +411, +49.6% (828 to 1239)</v>
      </c>
      <c r="U286" s="11">
        <v>282.0</v>
      </c>
      <c r="V286" s="22">
        <f t="shared" si="7"/>
        <v>270</v>
      </c>
      <c r="W286" s="23">
        <f t="shared" si="8"/>
        <v>0.9574468085</v>
      </c>
      <c r="X286" s="26" t="str">
        <f t="shared" si="9"/>
        <v>Tin Scraps with +270, +95.7% (282 to 552)</v>
      </c>
    </row>
    <row r="287">
      <c r="A287" s="14" t="s">
        <v>671</v>
      </c>
      <c r="B287" s="13">
        <v>788.0</v>
      </c>
      <c r="C287" s="16">
        <v>11943.0</v>
      </c>
      <c r="D287" s="16">
        <v>6969.0</v>
      </c>
      <c r="E287" s="16">
        <v>486.0</v>
      </c>
      <c r="F287" s="38">
        <v>631636.0</v>
      </c>
      <c r="G287" s="19"/>
      <c r="H287" s="19">
        <f>VLOOKUP(A287,'Kings Ratings'!$A$2:$B$1000,2,false)</f>
        <v>6</v>
      </c>
      <c r="I287" s="7"/>
      <c r="K287" s="40">
        <v>11157.0</v>
      </c>
      <c r="L287" s="22">
        <f t="shared" si="1"/>
        <v>786</v>
      </c>
      <c r="M287" s="23">
        <f t="shared" si="2"/>
        <v>0.07044904544</v>
      </c>
      <c r="N287" s="24" t="str">
        <f t="shared" si="3"/>
        <v>Red Twine with +786, +7% (11157 to 11943)</v>
      </c>
      <c r="O287" s="41"/>
      <c r="P287" s="40">
        <v>6312.0</v>
      </c>
      <c r="Q287" s="18">
        <f t="shared" si="4"/>
        <v>657</v>
      </c>
      <c r="R287" s="23">
        <f t="shared" si="5"/>
        <v>0.1040874525</v>
      </c>
      <c r="S287" s="24" t="str">
        <f t="shared" si="6"/>
        <v>Red Twine with +657, +10.4% (6312 to 6969)</v>
      </c>
      <c r="T287" s="18"/>
      <c r="U287" s="40">
        <v>313.0</v>
      </c>
      <c r="V287" s="22">
        <f t="shared" si="7"/>
        <v>173</v>
      </c>
      <c r="W287" s="23">
        <f t="shared" si="8"/>
        <v>0.552715655</v>
      </c>
      <c r="X287" s="26" t="str">
        <f t="shared" si="9"/>
        <v>Red Twine with +173, +55.3% (313 to 486)</v>
      </c>
    </row>
    <row r="288">
      <c r="A288" s="14" t="s">
        <v>780</v>
      </c>
      <c r="B288" s="13">
        <v>373.0</v>
      </c>
      <c r="C288" s="16">
        <v>19897.0</v>
      </c>
      <c r="D288" s="16">
        <v>6097.0</v>
      </c>
      <c r="E288" s="16">
        <v>489.0</v>
      </c>
      <c r="F288" s="38">
        <v>425711.0</v>
      </c>
      <c r="G288" s="19"/>
      <c r="H288" s="19">
        <f>VLOOKUP(A288,'Kings Ratings'!$A$2:$B$1000,2,false)</f>
        <v>6</v>
      </c>
      <c r="I288" s="7"/>
      <c r="K288" s="40">
        <v>18666.0</v>
      </c>
      <c r="L288" s="22">
        <f t="shared" si="1"/>
        <v>1231</v>
      </c>
      <c r="M288" s="23">
        <f t="shared" si="2"/>
        <v>0.06594878389</v>
      </c>
      <c r="N288" s="24" t="str">
        <f t="shared" si="3"/>
        <v>Sunflower with +1231, +6.6% (18666 to 19897)</v>
      </c>
      <c r="O288" s="41"/>
      <c r="P288" s="40">
        <v>5551.0</v>
      </c>
      <c r="Q288" s="18">
        <f t="shared" si="4"/>
        <v>546</v>
      </c>
      <c r="R288" s="23">
        <f t="shared" si="5"/>
        <v>0.09836065574</v>
      </c>
      <c r="S288" s="24" t="str">
        <f t="shared" si="6"/>
        <v>Sunflower with +546, +9.8% (5551 to 6097)</v>
      </c>
      <c r="T288" s="18"/>
      <c r="U288" s="40">
        <v>353.0</v>
      </c>
      <c r="V288" s="22">
        <f t="shared" si="7"/>
        <v>136</v>
      </c>
      <c r="W288" s="23">
        <f t="shared" si="8"/>
        <v>0.3852691218</v>
      </c>
      <c r="X288" s="26" t="str">
        <f t="shared" si="9"/>
        <v>Sunflower with +136, +38.5% (353 to 489)</v>
      </c>
    </row>
    <row r="289">
      <c r="A289" s="14" t="s">
        <v>641</v>
      </c>
      <c r="B289" s="13">
        <v>537.0</v>
      </c>
      <c r="C289" s="16">
        <v>16688.0</v>
      </c>
      <c r="D289" s="16">
        <v>7286.0</v>
      </c>
      <c r="E289" s="16">
        <v>513.0</v>
      </c>
      <c r="F289" s="38">
        <v>998378.0</v>
      </c>
      <c r="G289" s="19"/>
      <c r="H289" s="19">
        <f>VLOOKUP(A289,'Kings Ratings'!$A$2:$B$1000,2,false)</f>
        <v>5</v>
      </c>
      <c r="I289" s="7"/>
      <c r="K289" s="40">
        <v>15579.0</v>
      </c>
      <c r="L289" s="22">
        <f t="shared" si="1"/>
        <v>1109</v>
      </c>
      <c r="M289" s="23">
        <f t="shared" si="2"/>
        <v>0.07118557032</v>
      </c>
      <c r="N289" s="24" t="str">
        <f t="shared" si="3"/>
        <v>Purple Dye with +1109, +7.1% (15579 to 16688)</v>
      </c>
      <c r="O289" s="41"/>
      <c r="P289" s="40">
        <v>6651.0</v>
      </c>
      <c r="Q289" s="18">
        <f t="shared" si="4"/>
        <v>635</v>
      </c>
      <c r="R289" s="23">
        <f t="shared" si="5"/>
        <v>0.09547436476</v>
      </c>
      <c r="S289" s="24" t="str">
        <f t="shared" si="6"/>
        <v>Purple Dye with +635, +9.5% (6651 to 7286)</v>
      </c>
      <c r="T289" s="18"/>
      <c r="U289" s="40">
        <v>379.0</v>
      </c>
      <c r="V289" s="22">
        <f t="shared" si="7"/>
        <v>134</v>
      </c>
      <c r="W289" s="23">
        <f t="shared" si="8"/>
        <v>0.3535620053</v>
      </c>
      <c r="X289" s="26" t="str">
        <f t="shared" si="9"/>
        <v>Purple Dye with +134, +35.4% (379 to 513)</v>
      </c>
    </row>
    <row r="290">
      <c r="A290" s="14" t="s">
        <v>917</v>
      </c>
      <c r="B290" s="16">
        <v>1409.0</v>
      </c>
      <c r="C290" s="16">
        <v>2143.0</v>
      </c>
      <c r="D290" s="16">
        <v>1398.0</v>
      </c>
      <c r="E290" s="16">
        <v>600.0</v>
      </c>
      <c r="F290" s="34">
        <v>134458.0</v>
      </c>
      <c r="G290" s="19"/>
      <c r="H290" s="19">
        <f>VLOOKUP(A290,'Kings Ratings'!$A$2:$B$1000,2,false)</f>
        <v>2</v>
      </c>
      <c r="I290" s="19"/>
      <c r="K290" s="11">
        <v>1494.0</v>
      </c>
      <c r="L290" s="22">
        <f t="shared" si="1"/>
        <v>649</v>
      </c>
      <c r="M290" s="23">
        <f t="shared" si="2"/>
        <v>0.4344042838</v>
      </c>
      <c r="N290" s="24" t="str">
        <f t="shared" si="3"/>
        <v>Cloth with +649, +43.4% (1494 to 2143)</v>
      </c>
      <c r="O290" s="25"/>
      <c r="P290" s="11">
        <v>897.0</v>
      </c>
      <c r="Q290" s="18">
        <f t="shared" si="4"/>
        <v>501</v>
      </c>
      <c r="R290" s="23">
        <f t="shared" si="5"/>
        <v>0.5585284281</v>
      </c>
      <c r="S290" s="24" t="str">
        <f t="shared" si="6"/>
        <v>Cloth with +501, +55.9% (897 to 1398)</v>
      </c>
      <c r="U290" s="11">
        <v>389.0</v>
      </c>
      <c r="V290" s="22">
        <f t="shared" si="7"/>
        <v>211</v>
      </c>
      <c r="W290" s="23">
        <f t="shared" si="8"/>
        <v>0.5424164524</v>
      </c>
      <c r="X290" s="26" t="str">
        <f t="shared" si="9"/>
        <v>Cloth with +211, +54.2% (389 to 600)</v>
      </c>
    </row>
    <row r="291">
      <c r="A291" s="14" t="s">
        <v>770</v>
      </c>
      <c r="B291" s="13">
        <v>456.0</v>
      </c>
      <c r="C291" s="16">
        <v>19246.0</v>
      </c>
      <c r="D291" s="16">
        <v>4359.0</v>
      </c>
      <c r="E291" s="16">
        <v>656.0</v>
      </c>
      <c r="F291" s="38">
        <v>288500.0</v>
      </c>
      <c r="G291" s="19"/>
      <c r="H291" s="19">
        <f>VLOOKUP(A291,'Kings Ratings'!$A$2:$B$1000,2,false)</f>
        <v>5</v>
      </c>
      <c r="I291" s="7"/>
      <c r="K291" s="40">
        <v>17998.0</v>
      </c>
      <c r="L291" s="22">
        <f t="shared" si="1"/>
        <v>1248</v>
      </c>
      <c r="M291" s="23">
        <f t="shared" si="2"/>
        <v>0.06934103789</v>
      </c>
      <c r="N291" s="24" t="str">
        <f t="shared" si="3"/>
        <v>Sturdy Bow with +1248, +6.9% (17998 to 19246)</v>
      </c>
      <c r="O291" s="41"/>
      <c r="P291" s="40">
        <v>4022.0</v>
      </c>
      <c r="Q291" s="18">
        <f t="shared" si="4"/>
        <v>337</v>
      </c>
      <c r="R291" s="23">
        <f t="shared" si="5"/>
        <v>0.08378915962</v>
      </c>
      <c r="S291" s="24" t="str">
        <f t="shared" si="6"/>
        <v>Sturdy Bow with +337, +8.4% (4022 to 4359)</v>
      </c>
      <c r="T291" s="18"/>
      <c r="U291" s="40">
        <v>423.0</v>
      </c>
      <c r="V291" s="22">
        <f t="shared" si="7"/>
        <v>233</v>
      </c>
      <c r="W291" s="23">
        <f t="shared" si="8"/>
        <v>0.5508274232</v>
      </c>
      <c r="X291" s="26" t="str">
        <f t="shared" si="9"/>
        <v>Sturdy Bow with +233, +55.1% (423 to 656)</v>
      </c>
    </row>
    <row r="292">
      <c r="A292" s="14" t="s">
        <v>113</v>
      </c>
      <c r="B292" s="13">
        <v>899.0</v>
      </c>
      <c r="C292" s="16">
        <v>10884.0</v>
      </c>
      <c r="D292" s="16">
        <v>5229.0</v>
      </c>
      <c r="E292" s="16">
        <v>611.0</v>
      </c>
      <c r="F292" s="38">
        <v>531488.0</v>
      </c>
      <c r="G292" s="19"/>
      <c r="H292" s="19">
        <f>VLOOKUP(A292,'Kings Ratings'!$A$2:$B$1000,2,false)</f>
        <v>3</v>
      </c>
      <c r="I292" s="7"/>
      <c r="K292" s="40">
        <v>10052.0</v>
      </c>
      <c r="L292" s="22">
        <f t="shared" si="1"/>
        <v>832</v>
      </c>
      <c r="M292" s="23">
        <f t="shared" si="2"/>
        <v>0.08276959809</v>
      </c>
      <c r="N292" s="24" t="str">
        <f t="shared" si="3"/>
        <v>Blue Twine with +832, +8.3% (10052 to 10884)</v>
      </c>
      <c r="O292" s="41"/>
      <c r="P292" s="40">
        <v>4657.0</v>
      </c>
      <c r="Q292" s="18">
        <f t="shared" si="4"/>
        <v>572</v>
      </c>
      <c r="R292" s="23">
        <f t="shared" si="5"/>
        <v>0.1228258536</v>
      </c>
      <c r="S292" s="24" t="str">
        <f t="shared" si="6"/>
        <v>Blue Twine with +572, +12.3% (4657 to 5229)</v>
      </c>
      <c r="T292" s="18"/>
      <c r="U292" s="40">
        <v>426.0</v>
      </c>
      <c r="V292" s="22">
        <f t="shared" si="7"/>
        <v>185</v>
      </c>
      <c r="W292" s="23">
        <f t="shared" si="8"/>
        <v>0.4342723005</v>
      </c>
      <c r="X292" s="26" t="str">
        <f t="shared" si="9"/>
        <v>Blue Twine with +185, +43.4% (426 to 611)</v>
      </c>
    </row>
    <row r="293">
      <c r="A293" s="14" t="s">
        <v>644</v>
      </c>
      <c r="B293" s="13">
        <v>73.0</v>
      </c>
      <c r="C293" s="16">
        <v>15625.0</v>
      </c>
      <c r="D293" s="16">
        <v>7376.0</v>
      </c>
      <c r="E293" s="16">
        <v>550.0</v>
      </c>
      <c r="F293" s="38">
        <v>292511.0</v>
      </c>
      <c r="G293" s="19"/>
      <c r="H293" s="19">
        <f>VLOOKUP(A293,'Kings Ratings'!$A$2:$B$1000,2,false)</f>
        <v>3</v>
      </c>
      <c r="I293" s="7"/>
      <c r="K293" s="40">
        <v>14543.0</v>
      </c>
      <c r="L293" s="22">
        <f t="shared" si="1"/>
        <v>1082</v>
      </c>
      <c r="M293" s="23">
        <f t="shared" si="2"/>
        <v>0.07440005501</v>
      </c>
      <c r="N293" s="24" t="str">
        <f t="shared" si="3"/>
        <v>Purple Parchment with +1082, +7.4% (14543 to 15625)</v>
      </c>
      <c r="O293" s="41"/>
      <c r="P293" s="40">
        <v>6799.0</v>
      </c>
      <c r="Q293" s="18">
        <f t="shared" si="4"/>
        <v>577</v>
      </c>
      <c r="R293" s="23">
        <f t="shared" si="5"/>
        <v>0.08486542139</v>
      </c>
      <c r="S293" s="24" t="str">
        <f t="shared" si="6"/>
        <v>Purple Parchment with +577, +8.5% (6799 to 7376)</v>
      </c>
      <c r="T293" s="18"/>
      <c r="U293" s="40">
        <v>477.0</v>
      </c>
      <c r="V293" s="22">
        <f t="shared" si="7"/>
        <v>73</v>
      </c>
      <c r="W293" s="23">
        <f t="shared" si="8"/>
        <v>0.1530398323</v>
      </c>
      <c r="X293" s="26" t="str">
        <f t="shared" si="9"/>
        <v>Purple Parchment with +73, +15.3% (477 to 550)</v>
      </c>
    </row>
    <row r="294">
      <c r="A294" s="14" t="s">
        <v>321</v>
      </c>
      <c r="B294" s="13">
        <v>276.0</v>
      </c>
      <c r="C294" s="16">
        <v>25006.0</v>
      </c>
      <c r="D294" s="16">
        <v>8337.0</v>
      </c>
      <c r="E294" s="16">
        <v>570.0</v>
      </c>
      <c r="F294" s="38">
        <v>1026400.0</v>
      </c>
      <c r="G294" s="19"/>
      <c r="H294" s="19">
        <f>VLOOKUP(A294,'Kings Ratings'!$A$2:$B$1000,2,false)</f>
        <v>6</v>
      </c>
      <c r="I294" s="7"/>
      <c r="K294" s="40">
        <v>23747.0</v>
      </c>
      <c r="L294" s="22">
        <f t="shared" si="1"/>
        <v>1259</v>
      </c>
      <c r="M294" s="23">
        <f t="shared" si="2"/>
        <v>0.05301722323</v>
      </c>
      <c r="N294" s="24" t="str">
        <f t="shared" si="3"/>
        <v>Flour with +1259, +5.3% (23747 to 25006)</v>
      </c>
      <c r="O294" s="41"/>
      <c r="P294" s="40">
        <v>7747.0</v>
      </c>
      <c r="Q294" s="18">
        <f t="shared" si="4"/>
        <v>590</v>
      </c>
      <c r="R294" s="23">
        <f t="shared" si="5"/>
        <v>0.07615851297</v>
      </c>
      <c r="S294" s="24" t="str">
        <f t="shared" si="6"/>
        <v>Flour with +590, +7.6% (7747 to 8337)</v>
      </c>
      <c r="T294" s="18"/>
      <c r="U294" s="40">
        <v>495.0</v>
      </c>
      <c r="V294" s="22">
        <f t="shared" si="7"/>
        <v>75</v>
      </c>
      <c r="W294" s="23">
        <f t="shared" si="8"/>
        <v>0.1515151515</v>
      </c>
      <c r="X294" s="26" t="str">
        <f t="shared" si="9"/>
        <v>Flour with +75, +15.2% (495 to 570)</v>
      </c>
    </row>
    <row r="295">
      <c r="A295" s="14" t="s">
        <v>640</v>
      </c>
      <c r="B295" s="13">
        <v>83.0</v>
      </c>
      <c r="C295" s="16">
        <v>13207.0</v>
      </c>
      <c r="D295" s="16">
        <v>6171.0</v>
      </c>
      <c r="E295" s="16">
        <v>639.0</v>
      </c>
      <c r="F295" s="38">
        <v>417544.0</v>
      </c>
      <c r="G295" s="19"/>
      <c r="H295" s="19">
        <f>VLOOKUP(A295,'Kings Ratings'!$A$2:$B$1000,2,false)</f>
        <v>3</v>
      </c>
      <c r="I295" s="7"/>
      <c r="K295" s="40">
        <v>12364.0</v>
      </c>
      <c r="L295" s="22">
        <f t="shared" si="1"/>
        <v>843</v>
      </c>
      <c r="M295" s="23">
        <f t="shared" si="2"/>
        <v>0.06818181818</v>
      </c>
      <c r="N295" s="24" t="str">
        <f t="shared" si="3"/>
        <v>Purple Diary with +843, +6.8% (12364 to 13207)</v>
      </c>
      <c r="O295" s="41"/>
      <c r="P295" s="40">
        <v>5704.0</v>
      </c>
      <c r="Q295" s="18">
        <f t="shared" si="4"/>
        <v>467</v>
      </c>
      <c r="R295" s="23">
        <f t="shared" si="5"/>
        <v>0.08187237027</v>
      </c>
      <c r="S295" s="24" t="str">
        <f t="shared" si="6"/>
        <v>Purple Diary with +467, +8.2% (5704 to 6171)</v>
      </c>
      <c r="T295" s="18"/>
      <c r="U295" s="40">
        <v>504.0</v>
      </c>
      <c r="V295" s="22">
        <f t="shared" si="7"/>
        <v>135</v>
      </c>
      <c r="W295" s="23">
        <f t="shared" si="8"/>
        <v>0.2678571429</v>
      </c>
      <c r="X295" s="26" t="str">
        <f t="shared" si="9"/>
        <v>Purple Diary with +135, +26.8% (504 to 639)</v>
      </c>
    </row>
    <row r="296">
      <c r="A296" s="14" t="s">
        <v>82</v>
      </c>
      <c r="B296" s="13">
        <v>896.0</v>
      </c>
      <c r="C296" s="16">
        <v>11559.0</v>
      </c>
      <c r="D296" s="16">
        <v>6008.0</v>
      </c>
      <c r="E296" s="16">
        <v>668.0</v>
      </c>
      <c r="F296" s="38">
        <v>958084.0</v>
      </c>
      <c r="G296" s="19"/>
      <c r="H296" s="19">
        <f>VLOOKUP(A296,'Kings Ratings'!$A$2:$B$1000,2,false)</f>
        <v>2</v>
      </c>
      <c r="I296" s="7"/>
      <c r="K296" s="40">
        <v>10682.0</v>
      </c>
      <c r="L296" s="22">
        <f t="shared" si="1"/>
        <v>877</v>
      </c>
      <c r="M296" s="23">
        <f t="shared" si="2"/>
        <v>0.0821007302</v>
      </c>
      <c r="N296" s="24" t="str">
        <f t="shared" si="3"/>
        <v>Blue Diary with +877, +8.2% (10682 to 11559)</v>
      </c>
      <c r="O296" s="41"/>
      <c r="P296" s="40">
        <v>5482.0</v>
      </c>
      <c r="Q296" s="18">
        <f t="shared" si="4"/>
        <v>526</v>
      </c>
      <c r="R296" s="23">
        <f t="shared" si="5"/>
        <v>0.09595038307</v>
      </c>
      <c r="S296" s="24" t="str">
        <f t="shared" si="6"/>
        <v>Blue Diary with +526, +9.6% (5482 to 6008)</v>
      </c>
      <c r="T296" s="18"/>
      <c r="U296" s="40">
        <v>555.0</v>
      </c>
      <c r="V296" s="22">
        <f t="shared" si="7"/>
        <v>113</v>
      </c>
      <c r="W296" s="23">
        <f t="shared" si="8"/>
        <v>0.2036036036</v>
      </c>
      <c r="X296" s="26" t="str">
        <f t="shared" si="9"/>
        <v>Blue Diary with +113, +20.4% (555 to 668)</v>
      </c>
    </row>
    <row r="297">
      <c r="A297" s="14" t="s">
        <v>817</v>
      </c>
      <c r="B297" s="13">
        <v>240.0</v>
      </c>
      <c r="C297" s="16">
        <v>10457.0</v>
      </c>
      <c r="D297" s="16">
        <v>1584.0</v>
      </c>
      <c r="E297" s="16">
        <v>721.0</v>
      </c>
      <c r="F297" s="38">
        <v>639619.0</v>
      </c>
      <c r="G297" s="19"/>
      <c r="H297" s="19">
        <f>VLOOKUP(A297,'Kings Ratings'!$A$2:$B$1000,2,false)</f>
        <v>7</v>
      </c>
      <c r="I297" s="7" t="s">
        <v>927</v>
      </c>
      <c r="K297" s="40">
        <v>9605.0</v>
      </c>
      <c r="L297" s="22">
        <f t="shared" si="1"/>
        <v>852</v>
      </c>
      <c r="M297" s="23">
        <f t="shared" si="2"/>
        <v>0.0887038001</v>
      </c>
      <c r="N297" s="24" t="str">
        <f t="shared" si="3"/>
        <v>Wizard Hat with +852, +8.9% (9605 to 10457)</v>
      </c>
      <c r="O297" s="41"/>
      <c r="P297" s="40">
        <v>1374.0</v>
      </c>
      <c r="Q297" s="18">
        <f t="shared" si="4"/>
        <v>210</v>
      </c>
      <c r="R297" s="23">
        <f t="shared" si="5"/>
        <v>0.1528384279</v>
      </c>
      <c r="S297" s="24" t="str">
        <f t="shared" si="6"/>
        <v>Wizard Hat with +210, +15.3% (1374 to 1584)</v>
      </c>
      <c r="T297" s="18"/>
      <c r="U297" s="40">
        <v>560.0</v>
      </c>
      <c r="V297" s="22">
        <f t="shared" si="7"/>
        <v>161</v>
      </c>
      <c r="W297" s="23">
        <f t="shared" si="8"/>
        <v>0.2875</v>
      </c>
      <c r="X297" s="26" t="str">
        <f t="shared" si="9"/>
        <v>Wizard Hat with +161, +28.8% (560 to 721)</v>
      </c>
    </row>
    <row r="298">
      <c r="A298" s="14" t="s">
        <v>904</v>
      </c>
      <c r="B298" s="16">
        <v>1378.0</v>
      </c>
      <c r="C298" s="16">
        <v>2410.0</v>
      </c>
      <c r="D298" s="16">
        <v>2182.0</v>
      </c>
      <c r="E298" s="16">
        <v>1167.0</v>
      </c>
      <c r="F298" s="34">
        <v>185943.0</v>
      </c>
      <c r="G298" s="19"/>
      <c r="H298" s="19">
        <f>VLOOKUP(A298,'Kings Ratings'!$A$2:$B$1000,2,false)</f>
        <v>4</v>
      </c>
      <c r="I298" s="19"/>
      <c r="K298" s="11">
        <v>1694.0</v>
      </c>
      <c r="L298" s="22">
        <f t="shared" si="1"/>
        <v>716</v>
      </c>
      <c r="M298" s="23">
        <f t="shared" si="2"/>
        <v>0.4226682409</v>
      </c>
      <c r="N298" s="24" t="str">
        <f t="shared" si="3"/>
        <v>Mini Slime Squid with +716, +42.3% (1694 to 2410)</v>
      </c>
      <c r="O298" s="25"/>
      <c r="P298" s="11">
        <v>1413.0</v>
      </c>
      <c r="Q298" s="18">
        <f t="shared" si="4"/>
        <v>769</v>
      </c>
      <c r="R298" s="23">
        <f t="shared" si="5"/>
        <v>0.5442321302</v>
      </c>
      <c r="S298" s="24" t="str">
        <f t="shared" si="6"/>
        <v>Mini Slime Squid with +769, +54.4% (1413 to 2182)</v>
      </c>
      <c r="U298" s="11">
        <v>560.0</v>
      </c>
      <c r="V298" s="22">
        <f t="shared" si="7"/>
        <v>607</v>
      </c>
      <c r="W298" s="23">
        <f t="shared" si="8"/>
        <v>1.083928571</v>
      </c>
      <c r="X298" s="26" t="str">
        <f t="shared" si="9"/>
        <v>Mini Slime Squid with +607, +108.4% (560 to 1167)</v>
      </c>
    </row>
    <row r="299">
      <c r="A299" s="14" t="s">
        <v>906</v>
      </c>
      <c r="B299" s="16">
        <v>1382.0</v>
      </c>
      <c r="C299" s="16">
        <v>2410.0</v>
      </c>
      <c r="D299" s="16">
        <v>2184.0</v>
      </c>
      <c r="E299" s="16">
        <v>1167.0</v>
      </c>
      <c r="F299" s="34">
        <v>186929.0</v>
      </c>
      <c r="G299" s="19"/>
      <c r="H299" s="19">
        <f>VLOOKUP(A299,'Kings Ratings'!$A$2:$B$1000,2,false)</f>
        <v>4</v>
      </c>
      <c r="I299" s="19"/>
      <c r="K299" s="11">
        <v>1696.0</v>
      </c>
      <c r="L299" s="22">
        <f t="shared" si="1"/>
        <v>714</v>
      </c>
      <c r="M299" s="23">
        <f t="shared" si="2"/>
        <v>0.420990566</v>
      </c>
      <c r="N299" s="24" t="str">
        <f t="shared" si="3"/>
        <v>Tin Can with +714, +42.1% (1696 to 2410)</v>
      </c>
      <c r="O299" s="25"/>
      <c r="P299" s="11">
        <v>1417.0</v>
      </c>
      <c r="Q299" s="18">
        <f t="shared" si="4"/>
        <v>767</v>
      </c>
      <c r="R299" s="23">
        <f t="shared" si="5"/>
        <v>0.5412844037</v>
      </c>
      <c r="S299" s="24" t="str">
        <f t="shared" si="6"/>
        <v>Tin Can with +767, +54.1% (1417 to 2184)</v>
      </c>
      <c r="U299" s="11">
        <v>560.0</v>
      </c>
      <c r="V299" s="22">
        <f t="shared" si="7"/>
        <v>607</v>
      </c>
      <c r="W299" s="23">
        <f t="shared" si="8"/>
        <v>1.083928571</v>
      </c>
      <c r="X299" s="26" t="str">
        <f t="shared" si="9"/>
        <v>Tin Can with +607, +108.4% (560 to 1167)</v>
      </c>
    </row>
    <row r="300">
      <c r="A300" s="14" t="s">
        <v>905</v>
      </c>
      <c r="B300" s="16">
        <v>1380.0</v>
      </c>
      <c r="C300" s="16">
        <v>2410.0</v>
      </c>
      <c r="D300" s="16">
        <v>2184.0</v>
      </c>
      <c r="E300" s="16">
        <v>1168.0</v>
      </c>
      <c r="F300" s="34">
        <v>185978.0</v>
      </c>
      <c r="G300" s="19"/>
      <c r="H300" s="19">
        <f>VLOOKUP(A300,'Kings Ratings'!$A$2:$B$1000,2,false)</f>
        <v>7</v>
      </c>
      <c r="I300" s="19"/>
      <c r="K300" s="11">
        <v>1695.0</v>
      </c>
      <c r="L300" s="22">
        <f t="shared" si="1"/>
        <v>715</v>
      </c>
      <c r="M300" s="23">
        <f t="shared" si="2"/>
        <v>0.4218289086</v>
      </c>
      <c r="N300" s="24" t="str">
        <f t="shared" si="3"/>
        <v>Gold Ring with +715, +42.2% (1695 to 2410)</v>
      </c>
      <c r="O300" s="25"/>
      <c r="P300" s="11">
        <v>1417.0</v>
      </c>
      <c r="Q300" s="18">
        <f t="shared" si="4"/>
        <v>767</v>
      </c>
      <c r="R300" s="23">
        <f t="shared" si="5"/>
        <v>0.5412844037</v>
      </c>
      <c r="S300" s="24" t="str">
        <f t="shared" si="6"/>
        <v>Gold Ring with +767, +54.1% (1417 to 2184)</v>
      </c>
      <c r="U300" s="11">
        <v>560.0</v>
      </c>
      <c r="V300" s="22">
        <f t="shared" si="7"/>
        <v>608</v>
      </c>
      <c r="W300" s="23">
        <f t="shared" si="8"/>
        <v>1.085714286</v>
      </c>
      <c r="X300" s="26" t="str">
        <f t="shared" si="9"/>
        <v>Gold Ring with +608, +108.6% (560 to 1168)</v>
      </c>
    </row>
    <row r="301">
      <c r="A301" s="14" t="s">
        <v>668</v>
      </c>
      <c r="B301" s="13">
        <v>760.0</v>
      </c>
      <c r="C301" s="16">
        <v>6105.0</v>
      </c>
      <c r="D301" s="16">
        <v>1278.0</v>
      </c>
      <c r="E301" s="16">
        <v>746.0</v>
      </c>
      <c r="F301" s="38">
        <v>78666.0</v>
      </c>
      <c r="G301" s="19"/>
      <c r="H301" s="19">
        <f>VLOOKUP(A301,'Kings Ratings'!$A$2:$B$1000,2,false)</f>
        <v>9</v>
      </c>
      <c r="I301" s="7" t="s">
        <v>808</v>
      </c>
      <c r="K301" s="40">
        <v>5575.0</v>
      </c>
      <c r="L301" s="22">
        <f t="shared" si="1"/>
        <v>530</v>
      </c>
      <c r="M301" s="23">
        <f t="shared" si="2"/>
        <v>0.09506726457</v>
      </c>
      <c r="N301" s="24" t="str">
        <f t="shared" si="3"/>
        <v>Red Trunk with +530, +9.5% (5575 to 6105)</v>
      </c>
      <c r="O301" s="41"/>
      <c r="P301" s="40">
        <v>1049.0</v>
      </c>
      <c r="Q301" s="18">
        <f t="shared" si="4"/>
        <v>229</v>
      </c>
      <c r="R301" s="23">
        <f t="shared" si="5"/>
        <v>0.2183031459</v>
      </c>
      <c r="S301" s="24" t="str">
        <f t="shared" si="6"/>
        <v>Red Trunk with +229, +21.8% (1049 to 1278)</v>
      </c>
      <c r="T301" s="18"/>
      <c r="U301" s="40">
        <v>576.0</v>
      </c>
      <c r="V301" s="22">
        <f t="shared" si="7"/>
        <v>170</v>
      </c>
      <c r="W301" s="23">
        <f t="shared" si="8"/>
        <v>0.2951388889</v>
      </c>
      <c r="X301" s="26" t="str">
        <f t="shared" si="9"/>
        <v>Red Trunk with +170, +29.5% (576 to 746)</v>
      </c>
    </row>
    <row r="302">
      <c r="A302" s="14" t="s">
        <v>98</v>
      </c>
      <c r="B302" s="13">
        <v>895.0</v>
      </c>
      <c r="C302" s="16">
        <v>13701.0</v>
      </c>
      <c r="D302" s="16">
        <v>7077.0</v>
      </c>
      <c r="E302" s="16">
        <v>702.0</v>
      </c>
      <c r="F302" s="38">
        <v>887575.0</v>
      </c>
      <c r="G302" s="19"/>
      <c r="H302" s="19">
        <f>VLOOKUP(A302,'Kings Ratings'!$A$2:$B$1000,2,false)</f>
        <v>2</v>
      </c>
      <c r="I302" s="7"/>
      <c r="K302" s="40">
        <v>12691.0</v>
      </c>
      <c r="L302" s="22">
        <f t="shared" si="1"/>
        <v>1010</v>
      </c>
      <c r="M302" s="23">
        <f t="shared" si="2"/>
        <v>0.07958395713</v>
      </c>
      <c r="N302" s="24" t="str">
        <f t="shared" si="3"/>
        <v>Blue Parchment with +1010, +8% (12691 to 13701)</v>
      </c>
      <c r="O302" s="41"/>
      <c r="P302" s="40">
        <v>6472.0</v>
      </c>
      <c r="Q302" s="18">
        <f t="shared" si="4"/>
        <v>605</v>
      </c>
      <c r="R302" s="23">
        <f t="shared" si="5"/>
        <v>0.09347960445</v>
      </c>
      <c r="S302" s="24" t="str">
        <f t="shared" si="6"/>
        <v>Blue Parchment with +605, +9.3% (6472 to 7077)</v>
      </c>
      <c r="T302" s="18"/>
      <c r="U302" s="40">
        <v>576.0</v>
      </c>
      <c r="V302" s="22">
        <f t="shared" si="7"/>
        <v>126</v>
      </c>
      <c r="W302" s="23">
        <f t="shared" si="8"/>
        <v>0.21875</v>
      </c>
      <c r="X302" s="26" t="str">
        <f t="shared" si="9"/>
        <v>Blue Parchment with +126, +21.9% (576 to 702)</v>
      </c>
    </row>
    <row r="303">
      <c r="A303" s="14" t="s">
        <v>861</v>
      </c>
      <c r="B303" s="13">
        <v>943.0</v>
      </c>
      <c r="C303" s="16">
        <v>10667.0</v>
      </c>
      <c r="D303" s="16">
        <v>6022.0</v>
      </c>
      <c r="E303" s="16">
        <v>581.0</v>
      </c>
      <c r="F303" s="38">
        <v>1281246.0</v>
      </c>
      <c r="G303" s="19"/>
      <c r="H303" s="19">
        <f>VLOOKUP(A303,'Kings Ratings'!$A$2:$B$1000,2,false)</f>
        <v>11</v>
      </c>
      <c r="I303" s="7"/>
      <c r="K303" s="40">
        <v>10666.0</v>
      </c>
      <c r="L303" s="22">
        <f t="shared" si="1"/>
        <v>1</v>
      </c>
      <c r="M303" s="23">
        <f t="shared" si="2"/>
        <v>0.00009375585974</v>
      </c>
      <c r="N303" s="24" t="str">
        <f t="shared" si="3"/>
        <v>Frozen Sheepshead with +1, +0% (10666 to 10667)</v>
      </c>
      <c r="O303" s="41"/>
      <c r="P303" s="40">
        <v>6022.0</v>
      </c>
      <c r="Q303" s="18">
        <f t="shared" si="4"/>
        <v>0</v>
      </c>
      <c r="R303" s="23">
        <f t="shared" si="5"/>
        <v>0</v>
      </c>
      <c r="S303" s="24" t="str">
        <f t="shared" si="6"/>
        <v>Frozen Sheepshead with +0, +0% (6022 to 6022)</v>
      </c>
      <c r="T303" s="18"/>
      <c r="U303" s="40">
        <v>581.0</v>
      </c>
      <c r="V303" s="22">
        <f t="shared" si="7"/>
        <v>0</v>
      </c>
      <c r="W303" s="23">
        <f t="shared" si="8"/>
        <v>0</v>
      </c>
      <c r="X303" s="26" t="str">
        <f t="shared" si="9"/>
        <v>Frozen Sheepshead with +0, +0% (581 to 581)</v>
      </c>
    </row>
    <row r="304">
      <c r="A304" s="14" t="s">
        <v>531</v>
      </c>
      <c r="B304" s="13">
        <v>837.0</v>
      </c>
      <c r="C304" s="16">
        <v>14130.0</v>
      </c>
      <c r="D304" s="16">
        <v>6712.0</v>
      </c>
      <c r="E304" s="16">
        <v>791.0</v>
      </c>
      <c r="F304" s="38">
        <v>379090.0</v>
      </c>
      <c r="G304" s="19"/>
      <c r="H304" s="19">
        <f>VLOOKUP(A304,'Kings Ratings'!$A$2:$B$1000,2,false)</f>
        <v>5</v>
      </c>
      <c r="I304" s="7"/>
      <c r="K304" s="40">
        <v>12991.0</v>
      </c>
      <c r="L304" s="22">
        <f t="shared" si="1"/>
        <v>1139</v>
      </c>
      <c r="M304" s="23">
        <f t="shared" si="2"/>
        <v>0.08767608344</v>
      </c>
      <c r="N304" s="24" t="str">
        <f t="shared" si="3"/>
        <v>Linked Lantern with +1139, +8.8% (12991 to 14130)</v>
      </c>
      <c r="O304" s="41"/>
      <c r="P304" s="40">
        <v>6037.0</v>
      </c>
      <c r="Q304" s="18">
        <f t="shared" si="4"/>
        <v>675</v>
      </c>
      <c r="R304" s="23">
        <f t="shared" si="5"/>
        <v>0.1118105019</v>
      </c>
      <c r="S304" s="24" t="str">
        <f t="shared" si="6"/>
        <v>Linked Lantern with +675, +11.2% (6037 to 6712)</v>
      </c>
      <c r="T304" s="18"/>
      <c r="U304" s="40">
        <v>588.0</v>
      </c>
      <c r="V304" s="22">
        <f t="shared" si="7"/>
        <v>203</v>
      </c>
      <c r="W304" s="23">
        <f t="shared" si="8"/>
        <v>0.3452380952</v>
      </c>
      <c r="X304" s="26" t="str">
        <f t="shared" si="9"/>
        <v>Linked Lantern with +203, +34.5% (588 to 791)</v>
      </c>
    </row>
    <row r="305">
      <c r="A305" s="14" t="s">
        <v>871</v>
      </c>
      <c r="B305" s="16">
        <v>879.0</v>
      </c>
      <c r="C305" s="16">
        <v>8576.0</v>
      </c>
      <c r="D305" s="16">
        <v>2716.0</v>
      </c>
      <c r="E305" s="16">
        <v>701.0</v>
      </c>
      <c r="F305" s="38">
        <v>1009996.0</v>
      </c>
      <c r="G305" s="19"/>
      <c r="H305" s="19">
        <f>VLOOKUP(A305,'Kings Ratings'!$A$2:$B$1000,2,false)</f>
        <v>9</v>
      </c>
      <c r="I305" s="19"/>
      <c r="K305" s="11">
        <v>7704.0</v>
      </c>
      <c r="L305" s="22">
        <f t="shared" si="1"/>
        <v>872</v>
      </c>
      <c r="M305" s="23">
        <f t="shared" si="2"/>
        <v>0.1131879543</v>
      </c>
      <c r="N305" s="24" t="str">
        <f t="shared" si="3"/>
        <v>Bone Pickaxe with +872, +11.3% (7704 to 8576)</v>
      </c>
      <c r="O305" s="41"/>
      <c r="P305" s="11">
        <v>2361.0</v>
      </c>
      <c r="Q305" s="18">
        <f t="shared" si="4"/>
        <v>355</v>
      </c>
      <c r="R305" s="23">
        <f t="shared" si="5"/>
        <v>0.1503600169</v>
      </c>
      <c r="S305" s="24" t="str">
        <f t="shared" si="6"/>
        <v>Bone Pickaxe with +355, +15% (2361 to 2716)</v>
      </c>
      <c r="T305" s="18"/>
      <c r="U305" s="11">
        <v>631.0</v>
      </c>
      <c r="V305" s="22">
        <f t="shared" si="7"/>
        <v>70</v>
      </c>
      <c r="W305" s="23">
        <f t="shared" si="8"/>
        <v>0.1109350238</v>
      </c>
      <c r="X305" s="26" t="str">
        <f t="shared" si="9"/>
        <v>Bone Pickaxe with +70, +11.1% (631 to 701)</v>
      </c>
    </row>
    <row r="306">
      <c r="A306" s="14" t="s">
        <v>246</v>
      </c>
      <c r="B306" s="13">
        <v>29.0</v>
      </c>
      <c r="C306" s="16">
        <v>18277.0</v>
      </c>
      <c r="D306" s="16">
        <v>6467.0</v>
      </c>
      <c r="E306" s="16">
        <v>742.0</v>
      </c>
      <c r="F306" s="38">
        <v>1113525.0</v>
      </c>
      <c r="G306" s="19"/>
      <c r="H306" s="19">
        <f>VLOOKUP(A306,'Kings Ratings'!$A$2:$B$1000,2,false)</f>
        <v>2</v>
      </c>
      <c r="I306" s="7"/>
      <c r="K306" s="40">
        <v>17308.0</v>
      </c>
      <c r="L306" s="22">
        <f t="shared" si="1"/>
        <v>969</v>
      </c>
      <c r="M306" s="23">
        <f t="shared" si="2"/>
        <v>0.05598567137</v>
      </c>
      <c r="N306" s="24" t="str">
        <f t="shared" si="3"/>
        <v>Cucumber with +969, +5.6% (17308 to 18277)</v>
      </c>
      <c r="O306" s="41"/>
      <c r="P306" s="40">
        <v>5906.0</v>
      </c>
      <c r="Q306" s="18">
        <f t="shared" si="4"/>
        <v>561</v>
      </c>
      <c r="R306" s="23">
        <f t="shared" si="5"/>
        <v>0.09498814765</v>
      </c>
      <c r="S306" s="24" t="str">
        <f t="shared" si="6"/>
        <v>Cucumber with +561, +9.5% (5906 to 6467)</v>
      </c>
      <c r="T306" s="18"/>
      <c r="U306" s="40">
        <v>634.0</v>
      </c>
      <c r="V306" s="22">
        <f t="shared" si="7"/>
        <v>108</v>
      </c>
      <c r="W306" s="23">
        <f t="shared" si="8"/>
        <v>0.1703470032</v>
      </c>
      <c r="X306" s="26" t="str">
        <f t="shared" si="9"/>
        <v>Cucumber with +108, +17% (634 to 742)</v>
      </c>
    </row>
    <row r="307">
      <c r="A307" s="14" t="s">
        <v>838</v>
      </c>
      <c r="B307" s="13">
        <v>594.0</v>
      </c>
      <c r="C307" s="16">
        <v>14213.0</v>
      </c>
      <c r="D307" s="16">
        <v>3075.0</v>
      </c>
      <c r="E307" s="16">
        <v>847.0</v>
      </c>
      <c r="F307" s="38">
        <v>563055.0</v>
      </c>
      <c r="G307" s="19"/>
      <c r="H307" s="19">
        <f>VLOOKUP(A307,'Kings Ratings'!$A$2:$B$1000,2,false)</f>
        <v>6</v>
      </c>
      <c r="I307" s="7" t="s">
        <v>812</v>
      </c>
      <c r="K307" s="40">
        <v>13235.0</v>
      </c>
      <c r="L307" s="22">
        <f t="shared" si="1"/>
        <v>978</v>
      </c>
      <c r="M307" s="23">
        <f t="shared" si="2"/>
        <v>0.07389497544</v>
      </c>
      <c r="N307" s="24" t="str">
        <f t="shared" si="3"/>
        <v>Wrench with +978, +7.4% (13235 to 14213)</v>
      </c>
      <c r="O307" s="41"/>
      <c r="P307" s="40">
        <v>2804.0</v>
      </c>
      <c r="Q307" s="18">
        <f t="shared" si="4"/>
        <v>271</v>
      </c>
      <c r="R307" s="23">
        <f t="shared" si="5"/>
        <v>0.09664764622</v>
      </c>
      <c r="S307" s="24" t="str">
        <f t="shared" si="6"/>
        <v>Wrench with +271, +9.7% (2804 to 3075)</v>
      </c>
      <c r="T307" s="18"/>
      <c r="U307" s="40">
        <v>662.0</v>
      </c>
      <c r="V307" s="22">
        <f t="shared" si="7"/>
        <v>185</v>
      </c>
      <c r="W307" s="23">
        <f t="shared" si="8"/>
        <v>0.2794561934</v>
      </c>
      <c r="X307" s="26" t="str">
        <f t="shared" si="9"/>
        <v>Wrench with +185, +27.9% (662 to 847)</v>
      </c>
    </row>
    <row r="308">
      <c r="A308" s="14" t="s">
        <v>746</v>
      </c>
      <c r="B308" s="13">
        <v>675.0</v>
      </c>
      <c r="C308" s="16">
        <v>12485.0</v>
      </c>
      <c r="D308" s="16">
        <v>5974.0</v>
      </c>
      <c r="E308" s="16">
        <v>850.0</v>
      </c>
      <c r="F308" s="38">
        <v>1014847.0</v>
      </c>
      <c r="G308" s="19"/>
      <c r="H308" s="19">
        <f>VLOOKUP(A308,'Kings Ratings'!$A$2:$B$1000,2,false)</f>
        <v>5</v>
      </c>
      <c r="I308" s="7"/>
      <c r="K308" s="40">
        <v>11616.0</v>
      </c>
      <c r="L308" s="22">
        <f t="shared" si="1"/>
        <v>869</v>
      </c>
      <c r="M308" s="23">
        <f t="shared" si="2"/>
        <v>0.07481060606</v>
      </c>
      <c r="N308" s="24" t="str">
        <f t="shared" si="3"/>
        <v>Spoon with +869, +7.5% (11616 to 12485)</v>
      </c>
      <c r="O308" s="41"/>
      <c r="P308" s="40">
        <v>5450.0</v>
      </c>
      <c r="Q308" s="18">
        <f t="shared" si="4"/>
        <v>524</v>
      </c>
      <c r="R308" s="23">
        <f t="shared" si="5"/>
        <v>0.09614678899</v>
      </c>
      <c r="S308" s="24" t="str">
        <f t="shared" si="6"/>
        <v>Spoon with +524, +9.6% (5450 to 5974)</v>
      </c>
      <c r="T308" s="18"/>
      <c r="U308" s="40">
        <v>692.0</v>
      </c>
      <c r="V308" s="22">
        <f t="shared" si="7"/>
        <v>158</v>
      </c>
      <c r="W308" s="23">
        <f t="shared" si="8"/>
        <v>0.2283236994</v>
      </c>
      <c r="X308" s="26" t="str">
        <f t="shared" si="9"/>
        <v>Spoon with +158, +22.8% (692 to 850)</v>
      </c>
    </row>
    <row r="309">
      <c r="A309" s="14" t="s">
        <v>297</v>
      </c>
      <c r="B309" s="13">
        <v>275.0</v>
      </c>
      <c r="C309" s="16">
        <v>36607.0</v>
      </c>
      <c r="D309" s="16">
        <v>13136.0</v>
      </c>
      <c r="E309" s="16">
        <v>799.0</v>
      </c>
      <c r="F309" s="38">
        <v>1102066.0</v>
      </c>
      <c r="G309" s="19"/>
      <c r="H309" s="19">
        <f>VLOOKUP(A309,'Kings Ratings'!$A$2:$B$1000,2,false)</f>
        <v>5</v>
      </c>
      <c r="I309" s="7"/>
      <c r="K309" s="40">
        <v>34547.0</v>
      </c>
      <c r="L309" s="22">
        <f t="shared" si="1"/>
        <v>2060</v>
      </c>
      <c r="M309" s="23">
        <f t="shared" si="2"/>
        <v>0.05962891134</v>
      </c>
      <c r="N309" s="24" t="str">
        <f t="shared" si="3"/>
        <v>Feed with +2060, +6% (34547 to 36607)</v>
      </c>
      <c r="O309" s="41"/>
      <c r="P309" s="40">
        <v>12119.0</v>
      </c>
      <c r="Q309" s="18">
        <f t="shared" si="4"/>
        <v>1017</v>
      </c>
      <c r="R309" s="23">
        <f t="shared" si="5"/>
        <v>0.083917815</v>
      </c>
      <c r="S309" s="24" t="str">
        <f t="shared" si="6"/>
        <v>Feed with +1017, +8.4% (12119 to 13136)</v>
      </c>
      <c r="T309" s="18"/>
      <c r="U309" s="40">
        <v>693.0</v>
      </c>
      <c r="V309" s="22">
        <f t="shared" si="7"/>
        <v>106</v>
      </c>
      <c r="W309" s="23">
        <f t="shared" si="8"/>
        <v>0.152958153</v>
      </c>
      <c r="X309" s="26" t="str">
        <f t="shared" si="9"/>
        <v>Feed with +106, +15.3% (693 to 799)</v>
      </c>
    </row>
    <row r="310">
      <c r="A310" s="14" t="s">
        <v>278</v>
      </c>
      <c r="B310" s="13">
        <v>474.0</v>
      </c>
      <c r="C310" s="16">
        <v>9840.0</v>
      </c>
      <c r="D310" s="16">
        <v>2406.0</v>
      </c>
      <c r="E310" s="16">
        <v>918.0</v>
      </c>
      <c r="F310" s="38">
        <v>265988.0</v>
      </c>
      <c r="G310" s="19"/>
      <c r="H310" s="19">
        <f>VLOOKUP(A310,'Kings Ratings'!$A$2:$B$1000,2,false)</f>
        <v>6</v>
      </c>
      <c r="I310" s="7" t="s">
        <v>926</v>
      </c>
      <c r="K310" s="40">
        <v>9204.0</v>
      </c>
      <c r="L310" s="22">
        <f t="shared" si="1"/>
        <v>636</v>
      </c>
      <c r="M310" s="23">
        <f t="shared" si="2"/>
        <v>0.06910039113</v>
      </c>
      <c r="N310" s="24" t="str">
        <f t="shared" si="3"/>
        <v>Fancy Drum with +636, +6.9% (9204 to 9840)</v>
      </c>
      <c r="O310" s="41"/>
      <c r="P310" s="40">
        <v>2159.0</v>
      </c>
      <c r="Q310" s="18">
        <f t="shared" si="4"/>
        <v>247</v>
      </c>
      <c r="R310" s="23">
        <f t="shared" si="5"/>
        <v>0.114404817</v>
      </c>
      <c r="S310" s="24" t="str">
        <f t="shared" si="6"/>
        <v>Fancy Drum with +247, +11.4% (2159 to 2406)</v>
      </c>
      <c r="T310" s="18"/>
      <c r="U310" s="40">
        <v>711.0</v>
      </c>
      <c r="V310" s="22">
        <f t="shared" si="7"/>
        <v>207</v>
      </c>
      <c r="W310" s="23">
        <f t="shared" si="8"/>
        <v>0.2911392405</v>
      </c>
      <c r="X310" s="26" t="str">
        <f t="shared" si="9"/>
        <v>Fancy Drum with +207, +29.1% (711 to 918)</v>
      </c>
    </row>
    <row r="311">
      <c r="A311" s="14" t="s">
        <v>514</v>
      </c>
      <c r="B311" s="13">
        <v>166.0</v>
      </c>
      <c r="C311" s="16">
        <v>13074.0</v>
      </c>
      <c r="D311" s="16">
        <v>5333.0</v>
      </c>
      <c r="E311" s="16">
        <v>927.0</v>
      </c>
      <c r="F311" s="38">
        <v>1037200.0</v>
      </c>
      <c r="G311" s="19"/>
      <c r="H311" s="19">
        <f>VLOOKUP(A311,'Kings Ratings'!$A$2:$B$1000,2,false)</f>
        <v>2</v>
      </c>
      <c r="I311" s="7" t="s">
        <v>692</v>
      </c>
      <c r="K311" s="40">
        <v>12085.0</v>
      </c>
      <c r="L311" s="22">
        <f t="shared" si="1"/>
        <v>989</v>
      </c>
      <c r="M311" s="23">
        <f t="shared" si="2"/>
        <v>0.081836988</v>
      </c>
      <c r="N311" s="24" t="str">
        <f t="shared" si="3"/>
        <v>Leather Bag with +989, +8.2% (12085 to 13074)</v>
      </c>
      <c r="O311" s="41"/>
      <c r="P311" s="40">
        <v>4875.0</v>
      </c>
      <c r="Q311" s="18">
        <f t="shared" si="4"/>
        <v>458</v>
      </c>
      <c r="R311" s="23">
        <f t="shared" si="5"/>
        <v>0.09394871795</v>
      </c>
      <c r="S311" s="24" t="str">
        <f t="shared" si="6"/>
        <v>Leather Bag with +458, +9.4% (4875 to 5333)</v>
      </c>
      <c r="T311" s="18"/>
      <c r="U311" s="40">
        <v>716.0</v>
      </c>
      <c r="V311" s="22">
        <f t="shared" si="7"/>
        <v>211</v>
      </c>
      <c r="W311" s="23">
        <f t="shared" si="8"/>
        <v>0.2946927374</v>
      </c>
      <c r="X311" s="26" t="str">
        <f t="shared" si="9"/>
        <v>Leather Bag with +211, +29.5% (716 to 927)</v>
      </c>
    </row>
    <row r="312">
      <c r="A312" s="14" t="s">
        <v>250</v>
      </c>
      <c r="B312" s="13">
        <v>13.0</v>
      </c>
      <c r="C312" s="16">
        <v>22315.0</v>
      </c>
      <c r="D312" s="16">
        <v>6890.0</v>
      </c>
      <c r="E312" s="16">
        <v>838.0</v>
      </c>
      <c r="F312" s="38">
        <v>1169888.0</v>
      </c>
      <c r="G312" s="19"/>
      <c r="H312" s="19">
        <f>VLOOKUP(A312,'Kings Ratings'!$A$2:$B$1000,2,false)</f>
        <v>2</v>
      </c>
      <c r="I312" s="7"/>
      <c r="K312" s="40">
        <v>22142.0</v>
      </c>
      <c r="L312" s="22">
        <f t="shared" si="1"/>
        <v>173</v>
      </c>
      <c r="M312" s="23">
        <f t="shared" si="2"/>
        <v>0.007813205672</v>
      </c>
      <c r="N312" s="24" t="str">
        <f t="shared" si="3"/>
        <v>Eggplant with +173, +0.8% (22142 to 22315)</v>
      </c>
      <c r="O312" s="41"/>
      <c r="P312" s="40">
        <v>6348.0</v>
      </c>
      <c r="Q312" s="18">
        <f t="shared" si="4"/>
        <v>542</v>
      </c>
      <c r="R312" s="23">
        <f t="shared" si="5"/>
        <v>0.08538122243</v>
      </c>
      <c r="S312" s="24" t="str">
        <f t="shared" si="6"/>
        <v>Eggplant with +542, +8.5% (6348 to 6890)</v>
      </c>
      <c r="T312" s="18"/>
      <c r="U312" s="40">
        <v>725.0</v>
      </c>
      <c r="V312" s="22">
        <f t="shared" si="7"/>
        <v>113</v>
      </c>
      <c r="W312" s="23">
        <f t="shared" si="8"/>
        <v>0.155862069</v>
      </c>
      <c r="X312" s="26" t="str">
        <f t="shared" si="9"/>
        <v>Eggplant with +113, +15.6% (725 to 838)</v>
      </c>
    </row>
    <row r="313">
      <c r="A313" s="14" t="s">
        <v>694</v>
      </c>
      <c r="B313" s="13">
        <v>305.0</v>
      </c>
      <c r="C313" s="16">
        <v>20787.0</v>
      </c>
      <c r="D313" s="16">
        <v>7074.0</v>
      </c>
      <c r="E313" s="16">
        <v>968.0</v>
      </c>
      <c r="F313" s="38">
        <v>563503.0</v>
      </c>
      <c r="G313" s="19"/>
      <c r="H313" s="19">
        <f>VLOOKUP(A313,'Kings Ratings'!$A$2:$B$1000,2,false)</f>
        <v>7</v>
      </c>
      <c r="I313" s="7" t="s">
        <v>778</v>
      </c>
      <c r="K313" s="40">
        <v>19562.0</v>
      </c>
      <c r="L313" s="22">
        <f t="shared" si="1"/>
        <v>1225</v>
      </c>
      <c r="M313" s="23">
        <f t="shared" si="2"/>
        <v>0.06262140885</v>
      </c>
      <c r="N313" s="24" t="str">
        <f t="shared" si="3"/>
        <v>Salt with +1225, +6.3% (19562 to 20787)</v>
      </c>
      <c r="O313" s="41"/>
      <c r="P313" s="40">
        <v>6480.0</v>
      </c>
      <c r="Q313" s="18">
        <f t="shared" si="4"/>
        <v>594</v>
      </c>
      <c r="R313" s="23">
        <f t="shared" si="5"/>
        <v>0.09166666667</v>
      </c>
      <c r="S313" s="24" t="str">
        <f t="shared" si="6"/>
        <v>Salt with +594, +9.2% (6480 to 7074)</v>
      </c>
      <c r="T313" s="18"/>
      <c r="U313" s="40">
        <v>769.0</v>
      </c>
      <c r="V313" s="22">
        <f t="shared" si="7"/>
        <v>199</v>
      </c>
      <c r="W313" s="23">
        <f t="shared" si="8"/>
        <v>0.2587776333</v>
      </c>
      <c r="X313" s="26" t="str">
        <f t="shared" si="9"/>
        <v>Salt with +199, +25.9% (769 to 968)</v>
      </c>
    </row>
    <row r="314">
      <c r="A314" s="14" t="s">
        <v>204</v>
      </c>
      <c r="B314" s="13">
        <v>65.0</v>
      </c>
      <c r="C314" s="16">
        <v>39175.0</v>
      </c>
      <c r="D314" s="16">
        <v>11397.0</v>
      </c>
      <c r="E314" s="16">
        <v>1015.0</v>
      </c>
      <c r="F314" s="38">
        <v>784336.0</v>
      </c>
      <c r="G314" s="19"/>
      <c r="H314" s="19">
        <f>VLOOKUP(A314,'Kings Ratings'!$A$2:$B$1000,2,false)</f>
        <v>7</v>
      </c>
      <c r="I314" s="7"/>
      <c r="K314" s="40">
        <v>43435.0</v>
      </c>
      <c r="L314" s="22">
        <f t="shared" si="1"/>
        <v>-4260</v>
      </c>
      <c r="M314" s="23">
        <f t="shared" si="2"/>
        <v>-0.0980775872</v>
      </c>
      <c r="N314" s="24" t="str">
        <f t="shared" si="3"/>
        <v>Corn with +-4260, +-9.8% (43435 to 39175)</v>
      </c>
      <c r="O314" s="41"/>
      <c r="P314" s="40">
        <v>10526.0</v>
      </c>
      <c r="Q314" s="18">
        <f t="shared" si="4"/>
        <v>871</v>
      </c>
      <c r="R314" s="23">
        <f t="shared" si="5"/>
        <v>0.08274748242</v>
      </c>
      <c r="S314" s="24" t="str">
        <f t="shared" si="6"/>
        <v>Corn with +871, +8.3% (10526 to 11397)</v>
      </c>
      <c r="T314" s="18"/>
      <c r="U314" s="40">
        <v>786.0</v>
      </c>
      <c r="V314" s="22">
        <f t="shared" si="7"/>
        <v>229</v>
      </c>
      <c r="W314" s="23">
        <f t="shared" si="8"/>
        <v>0.2913486005</v>
      </c>
      <c r="X314" s="26" t="str">
        <f t="shared" si="9"/>
        <v>Corn with +229, +29.1% (786 to 1015)</v>
      </c>
    </row>
    <row r="315">
      <c r="A315" s="14" t="s">
        <v>343</v>
      </c>
      <c r="B315" s="13">
        <v>951.0</v>
      </c>
      <c r="C315" s="16">
        <v>15271.0</v>
      </c>
      <c r="D315" s="16">
        <v>7198.0</v>
      </c>
      <c r="E315" s="16">
        <v>791.0</v>
      </c>
      <c r="F315" s="38">
        <v>840024.0</v>
      </c>
      <c r="G315" s="19"/>
      <c r="H315" s="19">
        <f>VLOOKUP(A315,'Kings Ratings'!$A$2:$B$1000,2,false)</f>
        <v>11</v>
      </c>
      <c r="I315" s="7"/>
      <c r="K315" s="40">
        <v>15264.0</v>
      </c>
      <c r="L315" s="22">
        <f t="shared" si="1"/>
        <v>7</v>
      </c>
      <c r="M315" s="23">
        <f t="shared" si="2"/>
        <v>0.0004585953878</v>
      </c>
      <c r="N315" s="24" t="str">
        <f t="shared" si="3"/>
        <v>Frozen Bones with +7, +0% (15264 to 15271)</v>
      </c>
      <c r="O315" s="41"/>
      <c r="P315" s="40">
        <v>7194.0</v>
      </c>
      <c r="Q315" s="18">
        <f t="shared" si="4"/>
        <v>4</v>
      </c>
      <c r="R315" s="23">
        <f t="shared" si="5"/>
        <v>0.0005560189046</v>
      </c>
      <c r="S315" s="24" t="str">
        <f t="shared" si="6"/>
        <v>Frozen Bones with +4, +0.1% (7194 to 7198)</v>
      </c>
      <c r="T315" s="18"/>
      <c r="U315" s="40">
        <v>791.0</v>
      </c>
      <c r="V315" s="22">
        <f t="shared" si="7"/>
        <v>0</v>
      </c>
      <c r="W315" s="23">
        <f t="shared" si="8"/>
        <v>0</v>
      </c>
      <c r="X315" s="26" t="str">
        <f t="shared" si="9"/>
        <v>Frozen Bones with +0, +0% (791 to 791)</v>
      </c>
    </row>
    <row r="316">
      <c r="A316" s="14" t="s">
        <v>287</v>
      </c>
      <c r="B316" s="13">
        <v>737.0</v>
      </c>
      <c r="C316" s="16">
        <v>6362.0</v>
      </c>
      <c r="D316" s="16">
        <v>2484.0</v>
      </c>
      <c r="E316" s="16">
        <v>1026.0</v>
      </c>
      <c r="F316" s="38">
        <v>499636.0</v>
      </c>
      <c r="G316" s="19"/>
      <c r="H316" s="19">
        <f>VLOOKUP(A316,'Kings Ratings'!$A$2:$B$1000,2,false)</f>
        <v>6</v>
      </c>
      <c r="I316" s="7" t="s">
        <v>926</v>
      </c>
      <c r="K316" s="40">
        <v>5855.0</v>
      </c>
      <c r="L316" s="22">
        <f t="shared" si="1"/>
        <v>507</v>
      </c>
      <c r="M316" s="23">
        <f t="shared" si="2"/>
        <v>0.08659265585</v>
      </c>
      <c r="N316" s="24" t="str">
        <f t="shared" si="3"/>
        <v>Fancy Pan Flute with +507, +8.7% (5855 to 6362)</v>
      </c>
      <c r="O316" s="41"/>
      <c r="P316" s="40">
        <v>2236.0</v>
      </c>
      <c r="Q316" s="18">
        <f t="shared" si="4"/>
        <v>248</v>
      </c>
      <c r="R316" s="23">
        <f t="shared" si="5"/>
        <v>0.1109123435</v>
      </c>
      <c r="S316" s="24" t="str">
        <f t="shared" si="6"/>
        <v>Fancy Pan Flute with +248, +11.1% (2236 to 2484)</v>
      </c>
      <c r="T316" s="18"/>
      <c r="U316" s="40">
        <v>792.0</v>
      </c>
      <c r="V316" s="22">
        <f t="shared" si="7"/>
        <v>234</v>
      </c>
      <c r="W316" s="23">
        <f t="shared" si="8"/>
        <v>0.2954545455</v>
      </c>
      <c r="X316" s="26" t="str">
        <f t="shared" si="9"/>
        <v>Fancy Pan Flute with +234, +29.5% (792 to 1026)</v>
      </c>
    </row>
    <row r="317">
      <c r="A317" s="14" t="s">
        <v>873</v>
      </c>
      <c r="B317" s="16">
        <v>1129.0</v>
      </c>
      <c r="C317" s="16">
        <v>9018.0</v>
      </c>
      <c r="D317" s="16">
        <v>3339.0</v>
      </c>
      <c r="E317" s="16">
        <v>1015.0</v>
      </c>
      <c r="F317" s="38">
        <v>1124044.0</v>
      </c>
      <c r="G317" s="19"/>
      <c r="H317" s="19">
        <f>VLOOKUP(A317,'Kings Ratings'!$A$2:$B$1000,2,false)</f>
        <v>4</v>
      </c>
      <c r="I317" s="14">
        <v>300.0</v>
      </c>
      <c r="K317" s="11">
        <v>8239.0</v>
      </c>
      <c r="L317" s="22">
        <f t="shared" si="1"/>
        <v>779</v>
      </c>
      <c r="M317" s="23">
        <f t="shared" si="2"/>
        <v>0.0945503095</v>
      </c>
      <c r="N317" s="24" t="str">
        <f t="shared" si="3"/>
        <v>Sewing Needle with +779, +9.5% (8239 to 9018)</v>
      </c>
      <c r="O317" s="41"/>
      <c r="P317" s="11">
        <v>2938.0</v>
      </c>
      <c r="Q317" s="18">
        <f t="shared" si="4"/>
        <v>401</v>
      </c>
      <c r="R317" s="23">
        <f t="shared" si="5"/>
        <v>0.1364874064</v>
      </c>
      <c r="S317" s="24" t="str">
        <f t="shared" si="6"/>
        <v>Sewing Needle with +401, +13.6% (2938 to 3339)</v>
      </c>
      <c r="T317" s="18"/>
      <c r="U317" s="11">
        <v>845.0</v>
      </c>
      <c r="V317" s="22">
        <f t="shared" si="7"/>
        <v>170</v>
      </c>
      <c r="W317" s="23">
        <f t="shared" si="8"/>
        <v>0.201183432</v>
      </c>
      <c r="X317" s="26" t="str">
        <f t="shared" si="9"/>
        <v>Sewing Needle with +170, +20.1% (845 to 1015)</v>
      </c>
    </row>
    <row r="318">
      <c r="A318" s="14" t="s">
        <v>804</v>
      </c>
      <c r="B318" s="13">
        <v>378.0</v>
      </c>
      <c r="C318" s="16">
        <v>12767.0</v>
      </c>
      <c r="D318" s="16">
        <v>4327.0</v>
      </c>
      <c r="E318" s="16">
        <v>1022.0</v>
      </c>
      <c r="F318" s="38">
        <v>1014503.0</v>
      </c>
      <c r="G318" s="19"/>
      <c r="H318" s="19">
        <f>VLOOKUP(A318,'Kings Ratings'!$A$2:$B$1000,2,false)</f>
        <v>10</v>
      </c>
      <c r="I318" s="7" t="s">
        <v>927</v>
      </c>
      <c r="K318" s="40">
        <v>11912.0</v>
      </c>
      <c r="L318" s="22">
        <f t="shared" si="1"/>
        <v>855</v>
      </c>
      <c r="M318" s="23">
        <f t="shared" si="2"/>
        <v>0.07177635997</v>
      </c>
      <c r="N318" s="24" t="str">
        <f t="shared" si="3"/>
        <v>Water Lily with +855, +7.2% (11912 to 12767)</v>
      </c>
      <c r="O318" s="41"/>
      <c r="P318" s="40">
        <v>3875.0</v>
      </c>
      <c r="Q318" s="18">
        <f t="shared" si="4"/>
        <v>452</v>
      </c>
      <c r="R318" s="23">
        <f t="shared" si="5"/>
        <v>0.1166451613</v>
      </c>
      <c r="S318" s="24" t="str">
        <f t="shared" si="6"/>
        <v>Water Lily with +452, +11.7% (3875 to 4327)</v>
      </c>
      <c r="T318" s="18"/>
      <c r="U318" s="40">
        <v>858.0</v>
      </c>
      <c r="V318" s="22">
        <f t="shared" si="7"/>
        <v>164</v>
      </c>
      <c r="W318" s="23">
        <f t="shared" si="8"/>
        <v>0.1911421911</v>
      </c>
      <c r="X318" s="26" t="str">
        <f t="shared" si="9"/>
        <v>Water Lily with +164, +19.1% (858 to 1022)</v>
      </c>
    </row>
    <row r="319">
      <c r="A319" s="14" t="s">
        <v>776</v>
      </c>
      <c r="B319" s="13">
        <v>300.0</v>
      </c>
      <c r="C319" s="16">
        <v>20423.0</v>
      </c>
      <c r="D319" s="16">
        <v>8191.0</v>
      </c>
      <c r="E319" s="16">
        <v>1083.0</v>
      </c>
      <c r="F319" s="38">
        <v>1012632.0</v>
      </c>
      <c r="G319" s="19"/>
      <c r="H319" s="19">
        <f>VLOOKUP(A319,'Kings Ratings'!$A$2:$B$1000,2,false)</f>
        <v>2</v>
      </c>
      <c r="I319" s="7" t="s">
        <v>808</v>
      </c>
      <c r="K319" s="40">
        <v>19109.0</v>
      </c>
      <c r="L319" s="22">
        <f t="shared" si="1"/>
        <v>1314</v>
      </c>
      <c r="M319" s="23">
        <f t="shared" si="2"/>
        <v>0.06876340991</v>
      </c>
      <c r="N319" s="24" t="str">
        <f t="shared" si="3"/>
        <v>Sturdy Sword with +1314, +6.9% (19109 to 20423)</v>
      </c>
      <c r="O319" s="41"/>
      <c r="P319" s="40">
        <v>7565.0</v>
      </c>
      <c r="Q319" s="18">
        <f t="shared" si="4"/>
        <v>626</v>
      </c>
      <c r="R319" s="23">
        <f t="shared" si="5"/>
        <v>0.0827495043</v>
      </c>
      <c r="S319" s="24" t="str">
        <f t="shared" si="6"/>
        <v>Sturdy Sword with +626, +8.3% (7565 to 8191)</v>
      </c>
      <c r="T319" s="18"/>
      <c r="U319" s="40">
        <v>862.0</v>
      </c>
      <c r="V319" s="22">
        <f t="shared" si="7"/>
        <v>221</v>
      </c>
      <c r="W319" s="23">
        <f t="shared" si="8"/>
        <v>0.2563805104</v>
      </c>
      <c r="X319" s="26" t="str">
        <f t="shared" si="9"/>
        <v>Sturdy Sword with +221, +25.6% (862 to 1083)</v>
      </c>
    </row>
    <row r="320">
      <c r="A320" s="14" t="s">
        <v>283</v>
      </c>
      <c r="B320" s="13">
        <v>393.0</v>
      </c>
      <c r="C320" s="16">
        <v>13711.0</v>
      </c>
      <c r="D320" s="16">
        <v>3657.0</v>
      </c>
      <c r="E320" s="16">
        <v>1092.0</v>
      </c>
      <c r="F320" s="38">
        <v>1010438.0</v>
      </c>
      <c r="G320" s="19"/>
      <c r="H320" s="19">
        <f>VLOOKUP(A320,'Kings Ratings'!$A$2:$B$1000,2,false)</f>
        <v>6</v>
      </c>
      <c r="I320" s="7" t="s">
        <v>926</v>
      </c>
      <c r="K320" s="40">
        <v>12848.0</v>
      </c>
      <c r="L320" s="22">
        <f t="shared" si="1"/>
        <v>863</v>
      </c>
      <c r="M320" s="23">
        <f t="shared" si="2"/>
        <v>0.06716998755</v>
      </c>
      <c r="N320" s="24" t="str">
        <f t="shared" si="3"/>
        <v>Fancy Guitar with +863, +6.7% (12848 to 13711)</v>
      </c>
      <c r="O320" s="41"/>
      <c r="P320" s="40">
        <v>3374.0</v>
      </c>
      <c r="Q320" s="18">
        <f t="shared" si="4"/>
        <v>283</v>
      </c>
      <c r="R320" s="23">
        <f t="shared" si="5"/>
        <v>0.08387670421</v>
      </c>
      <c r="S320" s="24" t="str">
        <f t="shared" si="6"/>
        <v>Fancy Guitar with +283, +8.4% (3374 to 3657)</v>
      </c>
      <c r="T320" s="18"/>
      <c r="U320" s="40">
        <v>879.0</v>
      </c>
      <c r="V320" s="22">
        <f t="shared" si="7"/>
        <v>213</v>
      </c>
      <c r="W320" s="23">
        <f t="shared" si="8"/>
        <v>0.2423208191</v>
      </c>
      <c r="X320" s="26" t="str">
        <f t="shared" si="9"/>
        <v>Fancy Guitar with +213, +24.2% (879 to 1092)</v>
      </c>
    </row>
    <row r="321">
      <c r="A321" s="14" t="s">
        <v>568</v>
      </c>
      <c r="B321" s="13">
        <v>195.0</v>
      </c>
      <c r="C321" s="16">
        <v>15337.0</v>
      </c>
      <c r="D321" s="16">
        <v>6767.0</v>
      </c>
      <c r="E321" s="16">
        <v>1090.0</v>
      </c>
      <c r="F321" s="38">
        <v>1014713.0</v>
      </c>
      <c r="G321" s="19"/>
      <c r="H321" s="19">
        <f>VLOOKUP(A321,'Kings Ratings'!$A$2:$B$1000,2,false)</f>
        <v>4</v>
      </c>
      <c r="I321" s="7" t="s">
        <v>851</v>
      </c>
      <c r="K321" s="40">
        <v>14270.0</v>
      </c>
      <c r="L321" s="22">
        <f t="shared" si="1"/>
        <v>1067</v>
      </c>
      <c r="M321" s="23">
        <f t="shared" si="2"/>
        <v>0.07477224947</v>
      </c>
      <c r="N321" s="24" t="str">
        <f t="shared" si="3"/>
        <v>Mystic Ring with +1067, +7.5% (14270 to 15337)</v>
      </c>
      <c r="O321" s="41"/>
      <c r="P321" s="40">
        <v>6180.0</v>
      </c>
      <c r="Q321" s="18">
        <f t="shared" si="4"/>
        <v>587</v>
      </c>
      <c r="R321" s="23">
        <f t="shared" si="5"/>
        <v>0.09498381877</v>
      </c>
      <c r="S321" s="24" t="str">
        <f t="shared" si="6"/>
        <v>Mystic Ring with +587, +9.5% (6180 to 6767)</v>
      </c>
      <c r="T321" s="18"/>
      <c r="U321" s="40">
        <v>899.0</v>
      </c>
      <c r="V321" s="22">
        <f t="shared" si="7"/>
        <v>191</v>
      </c>
      <c r="W321" s="23">
        <f t="shared" si="8"/>
        <v>0.212458287</v>
      </c>
      <c r="X321" s="26" t="str">
        <f t="shared" si="9"/>
        <v>Mystic Ring with +191, +21.2% (899 to 1090)</v>
      </c>
    </row>
    <row r="322">
      <c r="A322" s="14" t="s">
        <v>418</v>
      </c>
      <c r="B322" s="13">
        <v>82.0</v>
      </c>
      <c r="C322" s="16">
        <v>15031.0</v>
      </c>
      <c r="D322" s="16">
        <v>8233.0</v>
      </c>
      <c r="E322" s="16">
        <v>1118.0</v>
      </c>
      <c r="F322" s="38">
        <v>1058174.0</v>
      </c>
      <c r="G322" s="19"/>
      <c r="H322" s="19">
        <f>VLOOKUP(A322,'Kings Ratings'!$A$2:$B$1000,2,false)</f>
        <v>2</v>
      </c>
      <c r="I322" s="7"/>
      <c r="K322" s="40">
        <v>14119.0</v>
      </c>
      <c r="L322" s="22">
        <f t="shared" si="1"/>
        <v>912</v>
      </c>
      <c r="M322" s="23">
        <f t="shared" si="2"/>
        <v>0.06459380976</v>
      </c>
      <c r="N322" s="24" t="str">
        <f t="shared" si="3"/>
        <v>Green Diary with +912, +6.5% (14119 to 15031)</v>
      </c>
      <c r="O322" s="41"/>
      <c r="P322" s="40">
        <v>7616.0</v>
      </c>
      <c r="Q322" s="18">
        <f t="shared" si="4"/>
        <v>617</v>
      </c>
      <c r="R322" s="23">
        <f t="shared" si="5"/>
        <v>0.08101365546</v>
      </c>
      <c r="S322" s="24" t="str">
        <f t="shared" si="6"/>
        <v>Green Diary with +617, +8.1% (7616 to 8233)</v>
      </c>
      <c r="T322" s="18"/>
      <c r="U322" s="40">
        <v>906.0</v>
      </c>
      <c r="V322" s="22">
        <f t="shared" si="7"/>
        <v>212</v>
      </c>
      <c r="W322" s="23">
        <f t="shared" si="8"/>
        <v>0.233995585</v>
      </c>
      <c r="X322" s="26" t="str">
        <f t="shared" si="9"/>
        <v>Green Diary with +212, +23.4% (906 to 1118)</v>
      </c>
    </row>
    <row r="323">
      <c r="A323" s="14" t="s">
        <v>901</v>
      </c>
      <c r="B323" s="16">
        <v>1374.0</v>
      </c>
      <c r="C323" s="16">
        <v>2425.0</v>
      </c>
      <c r="D323" s="16">
        <v>2284.0</v>
      </c>
      <c r="E323" s="16">
        <v>1603.0</v>
      </c>
      <c r="F323" s="34">
        <v>361834.0</v>
      </c>
      <c r="G323" s="19"/>
      <c r="H323" s="19">
        <f>VLOOKUP(A323,'Kings Ratings'!$A$2:$B$1000,2,false)</f>
        <v>4</v>
      </c>
      <c r="I323" s="19"/>
      <c r="K323" s="11">
        <v>1725.0</v>
      </c>
      <c r="L323" s="22">
        <f t="shared" si="1"/>
        <v>700</v>
      </c>
      <c r="M323" s="23">
        <f t="shared" si="2"/>
        <v>0.4057971014</v>
      </c>
      <c r="N323" s="24" t="str">
        <f t="shared" si="3"/>
        <v>Toxic Tendrils with +700, +40.6% (1725 to 2425)</v>
      </c>
      <c r="O323" s="25"/>
      <c r="P323" s="11">
        <v>1530.0</v>
      </c>
      <c r="Q323" s="18">
        <f t="shared" si="4"/>
        <v>754</v>
      </c>
      <c r="R323" s="23">
        <f t="shared" si="5"/>
        <v>0.4928104575</v>
      </c>
      <c r="S323" s="24" t="str">
        <f t="shared" si="6"/>
        <v>Toxic Tendrils with +754, +49.3% (1530 to 2284)</v>
      </c>
      <c r="U323" s="11">
        <v>925.0</v>
      </c>
      <c r="V323" s="22">
        <f t="shared" si="7"/>
        <v>678</v>
      </c>
      <c r="W323" s="23">
        <f t="shared" si="8"/>
        <v>0.732972973</v>
      </c>
      <c r="X323" s="26" t="str">
        <f t="shared" si="9"/>
        <v>Toxic Tendrils with +678, +73.3% (925 to 1603)</v>
      </c>
    </row>
    <row r="324">
      <c r="A324" s="14" t="s">
        <v>438</v>
      </c>
      <c r="B324" s="13">
        <v>976.0</v>
      </c>
      <c r="C324" s="16">
        <v>10765.0</v>
      </c>
      <c r="D324" s="16">
        <v>5157.0</v>
      </c>
      <c r="E324" s="16">
        <v>1251.0</v>
      </c>
      <c r="F324" s="38">
        <v>1063254.0</v>
      </c>
      <c r="G324" s="19"/>
      <c r="H324" s="19">
        <f>VLOOKUP(A324,'Kings Ratings'!$A$2:$B$1000,2,false)</f>
        <v>2</v>
      </c>
      <c r="I324" s="7" t="s">
        <v>825</v>
      </c>
      <c r="K324" s="40">
        <v>9966.0</v>
      </c>
      <c r="L324" s="22">
        <f t="shared" si="1"/>
        <v>799</v>
      </c>
      <c r="M324" s="23">
        <f t="shared" si="2"/>
        <v>0.0801725868</v>
      </c>
      <c r="N324" s="24" t="str">
        <f t="shared" si="3"/>
        <v>Green Twine with +799, +8% (9966 to 10765)</v>
      </c>
      <c r="O324" s="41"/>
      <c r="P324" s="40">
        <v>4576.0</v>
      </c>
      <c r="Q324" s="18">
        <f t="shared" si="4"/>
        <v>581</v>
      </c>
      <c r="R324" s="23">
        <f t="shared" si="5"/>
        <v>0.1269667832</v>
      </c>
      <c r="S324" s="24" t="str">
        <f t="shared" si="6"/>
        <v>Green Twine with +581, +12.7% (4576 to 5157)</v>
      </c>
      <c r="T324" s="18"/>
      <c r="U324" s="40">
        <v>967.0</v>
      </c>
      <c r="V324" s="22">
        <f t="shared" si="7"/>
        <v>284</v>
      </c>
      <c r="W324" s="23">
        <f t="shared" si="8"/>
        <v>0.2936918304</v>
      </c>
      <c r="X324" s="26" t="str">
        <f t="shared" si="9"/>
        <v>Green Twine with +284, +29.4% (967 to 1251)</v>
      </c>
    </row>
    <row r="325">
      <c r="A325" s="14" t="s">
        <v>462</v>
      </c>
      <c r="B325" s="13">
        <v>388.0</v>
      </c>
      <c r="C325" s="16">
        <v>12382.0</v>
      </c>
      <c r="D325" s="16">
        <v>4247.0</v>
      </c>
      <c r="E325" s="16">
        <v>1204.0</v>
      </c>
      <c r="F325" s="38">
        <v>1014474.0</v>
      </c>
      <c r="G325" s="19"/>
      <c r="H325" s="19">
        <f>VLOOKUP(A325,'Kings Ratings'!$A$2:$B$1000,2,false)</f>
        <v>5</v>
      </c>
      <c r="I325" s="7" t="s">
        <v>812</v>
      </c>
      <c r="K325" s="40">
        <v>11507.0</v>
      </c>
      <c r="L325" s="22">
        <f t="shared" si="1"/>
        <v>875</v>
      </c>
      <c r="M325" s="23">
        <f t="shared" si="2"/>
        <v>0.0760406709</v>
      </c>
      <c r="N325" s="24" t="str">
        <f t="shared" si="3"/>
        <v>Hourglass with +875, +7.6% (11507 to 12382)</v>
      </c>
      <c r="O325" s="41"/>
      <c r="P325" s="40">
        <v>3911.0</v>
      </c>
      <c r="Q325" s="18">
        <f t="shared" si="4"/>
        <v>336</v>
      </c>
      <c r="R325" s="23">
        <f t="shared" si="5"/>
        <v>0.08591153158</v>
      </c>
      <c r="S325" s="24" t="str">
        <f t="shared" si="6"/>
        <v>Hourglass with +336, +8.6% (3911 to 4247)</v>
      </c>
      <c r="T325" s="18"/>
      <c r="U325" s="40">
        <v>968.0</v>
      </c>
      <c r="V325" s="22">
        <f t="shared" si="7"/>
        <v>236</v>
      </c>
      <c r="W325" s="23">
        <f t="shared" si="8"/>
        <v>0.2438016529</v>
      </c>
      <c r="X325" s="26" t="str">
        <f t="shared" si="9"/>
        <v>Hourglass with +236, +24.4% (968 to 1204)</v>
      </c>
    </row>
    <row r="326">
      <c r="A326" s="14" t="s">
        <v>430</v>
      </c>
      <c r="B326" s="13">
        <v>414.0</v>
      </c>
      <c r="C326" s="16">
        <v>14011.0</v>
      </c>
      <c r="D326" s="16">
        <v>6176.0</v>
      </c>
      <c r="E326" s="16">
        <v>1227.0</v>
      </c>
      <c r="F326" s="38">
        <v>1127282.0</v>
      </c>
      <c r="G326" s="19"/>
      <c r="H326" s="19">
        <f>VLOOKUP(A326,'Kings Ratings'!$A$2:$B$1000,2,false)</f>
        <v>2</v>
      </c>
      <c r="I326" s="7" t="s">
        <v>700</v>
      </c>
      <c r="K326" s="40">
        <v>13150.0</v>
      </c>
      <c r="L326" s="22">
        <f t="shared" si="1"/>
        <v>861</v>
      </c>
      <c r="M326" s="23">
        <f t="shared" si="2"/>
        <v>0.06547528517</v>
      </c>
      <c r="N326" s="24" t="str">
        <f t="shared" si="3"/>
        <v>Green Scarf with +861, +6.5% (13150 to 14011)</v>
      </c>
      <c r="O326" s="41"/>
      <c r="P326" s="40">
        <v>5712.0</v>
      </c>
      <c r="Q326" s="18">
        <f t="shared" si="4"/>
        <v>464</v>
      </c>
      <c r="R326" s="23">
        <f t="shared" si="5"/>
        <v>0.081232493</v>
      </c>
      <c r="S326" s="24" t="str">
        <f t="shared" si="6"/>
        <v>Green Scarf with +464, +8.1% (5712 to 6176)</v>
      </c>
      <c r="T326" s="18"/>
      <c r="U326" s="40">
        <v>983.0</v>
      </c>
      <c r="V326" s="22">
        <f t="shared" si="7"/>
        <v>244</v>
      </c>
      <c r="W326" s="23">
        <f t="shared" si="8"/>
        <v>0.2482197355</v>
      </c>
      <c r="X326" s="26" t="str">
        <f t="shared" si="9"/>
        <v>Green Scarf with +244, +24.8% (983 to 1227)</v>
      </c>
    </row>
    <row r="327">
      <c r="A327" s="14" t="s">
        <v>56</v>
      </c>
      <c r="B327" s="13">
        <v>450.0</v>
      </c>
      <c r="C327" s="16">
        <v>24028.0</v>
      </c>
      <c r="D327" s="16">
        <v>8275.0</v>
      </c>
      <c r="E327" s="16">
        <v>1212.0</v>
      </c>
      <c r="F327" s="38">
        <v>1003694.0</v>
      </c>
      <c r="G327" s="19"/>
      <c r="H327" s="19">
        <f>VLOOKUP(A327,'Kings Ratings'!$A$2:$B$1000,2,false)</f>
        <v>5</v>
      </c>
      <c r="I327" s="7" t="s">
        <v>692</v>
      </c>
      <c r="K327" s="40">
        <v>22738.0</v>
      </c>
      <c r="L327" s="22">
        <f t="shared" si="1"/>
        <v>1290</v>
      </c>
      <c r="M327" s="23">
        <f t="shared" si="2"/>
        <v>0.05673322192</v>
      </c>
      <c r="N327" s="24" t="str">
        <f t="shared" si="3"/>
        <v>Beet with +1290, +5.7% (22738 to 24028)</v>
      </c>
      <c r="O327" s="41"/>
      <c r="P327" s="40">
        <v>7649.0</v>
      </c>
      <c r="Q327" s="18">
        <f t="shared" si="4"/>
        <v>626</v>
      </c>
      <c r="R327" s="23">
        <f t="shared" si="5"/>
        <v>0.0818407635</v>
      </c>
      <c r="S327" s="24" t="str">
        <f t="shared" si="6"/>
        <v>Beet with +626, +8.2% (7649 to 8275)</v>
      </c>
      <c r="T327" s="18"/>
      <c r="U327" s="40">
        <v>1036.0</v>
      </c>
      <c r="V327" s="22">
        <f t="shared" si="7"/>
        <v>176</v>
      </c>
      <c r="W327" s="23">
        <f t="shared" si="8"/>
        <v>0.1698841699</v>
      </c>
      <c r="X327" s="26" t="str">
        <f t="shared" si="9"/>
        <v>Beet with +176, +17% (1036 to 1212)</v>
      </c>
    </row>
    <row r="328">
      <c r="A328" s="14" t="s">
        <v>894</v>
      </c>
      <c r="B328" s="16">
        <v>1368.0</v>
      </c>
      <c r="C328" s="16">
        <v>2430.0</v>
      </c>
      <c r="D328" s="16">
        <v>2328.0</v>
      </c>
      <c r="E328" s="16">
        <v>1778.0</v>
      </c>
      <c r="F328" s="34">
        <v>480662.0</v>
      </c>
      <c r="G328" s="19"/>
      <c r="H328" s="19">
        <f>VLOOKUP(A328,'Kings Ratings'!$A$2:$B$1000,2,false)</f>
        <v>4</v>
      </c>
      <c r="I328" s="19"/>
      <c r="K328" s="11">
        <v>1740.0</v>
      </c>
      <c r="L328" s="22">
        <f t="shared" si="1"/>
        <v>690</v>
      </c>
      <c r="M328" s="23">
        <f t="shared" si="2"/>
        <v>0.3965517241</v>
      </c>
      <c r="N328" s="24" t="str">
        <f t="shared" si="3"/>
        <v>Glass Eye Urchin with +690, +39.7% (1740 to 2430)</v>
      </c>
      <c r="O328" s="25"/>
      <c r="P328" s="11">
        <v>1581.0</v>
      </c>
      <c r="Q328" s="18">
        <f t="shared" si="4"/>
        <v>747</v>
      </c>
      <c r="R328" s="23">
        <f t="shared" si="5"/>
        <v>0.4724857685</v>
      </c>
      <c r="S328" s="24" t="str">
        <f t="shared" si="6"/>
        <v>Glass Eye Urchin with +747, +47.2% (1581 to 2328)</v>
      </c>
      <c r="U328" s="11">
        <v>1078.0</v>
      </c>
      <c r="V328" s="22">
        <f t="shared" si="7"/>
        <v>700</v>
      </c>
      <c r="W328" s="23">
        <f t="shared" si="8"/>
        <v>0.6493506494</v>
      </c>
      <c r="X328" s="26" t="str">
        <f t="shared" si="9"/>
        <v>Glass Eye Urchin with +700, +64.9% (1078 to 1778)</v>
      </c>
    </row>
    <row r="329">
      <c r="A329" s="14" t="s">
        <v>897</v>
      </c>
      <c r="B329" s="16">
        <v>1370.0</v>
      </c>
      <c r="C329" s="16">
        <v>2436.0</v>
      </c>
      <c r="D329" s="16">
        <v>2344.0</v>
      </c>
      <c r="E329" s="16">
        <v>1851.0</v>
      </c>
      <c r="F329" s="34">
        <v>552455.0</v>
      </c>
      <c r="G329" s="19"/>
      <c r="H329" s="19">
        <f>VLOOKUP(A329,'Kings Ratings'!$A$2:$B$1000,2,false)</f>
        <v>4</v>
      </c>
      <c r="I329" s="19"/>
      <c r="K329" s="11">
        <v>1743.0</v>
      </c>
      <c r="L329" s="22">
        <f t="shared" si="1"/>
        <v>693</v>
      </c>
      <c r="M329" s="23">
        <f t="shared" si="2"/>
        <v>0.3975903614</v>
      </c>
      <c r="N329" s="24" t="str">
        <f t="shared" si="3"/>
        <v>Slobster with +693, +39.8% (1743 to 2436)</v>
      </c>
      <c r="O329" s="25"/>
      <c r="P329" s="11">
        <v>1598.0</v>
      </c>
      <c r="Q329" s="18">
        <f t="shared" si="4"/>
        <v>746</v>
      </c>
      <c r="R329" s="23">
        <f t="shared" si="5"/>
        <v>0.4668335419</v>
      </c>
      <c r="S329" s="24" t="str">
        <f t="shared" si="6"/>
        <v>Slobster with +746, +46.7% (1598 to 2344)</v>
      </c>
      <c r="U329" s="11">
        <v>1128.0</v>
      </c>
      <c r="V329" s="22">
        <f t="shared" si="7"/>
        <v>723</v>
      </c>
      <c r="W329" s="23">
        <f t="shared" si="8"/>
        <v>0.6409574468</v>
      </c>
      <c r="X329" s="26" t="str">
        <f t="shared" si="9"/>
        <v>Slobster with +723, +64.1% (1128 to 1851)</v>
      </c>
    </row>
    <row r="330">
      <c r="A330" s="14" t="s">
        <v>898</v>
      </c>
      <c r="B330" s="16">
        <v>1371.0</v>
      </c>
      <c r="C330" s="16">
        <v>2437.0</v>
      </c>
      <c r="D330" s="16">
        <v>2348.0</v>
      </c>
      <c r="E330" s="16">
        <v>1879.0</v>
      </c>
      <c r="F330" s="34">
        <v>597506.0</v>
      </c>
      <c r="G330" s="19"/>
      <c r="H330" s="19">
        <f>VLOOKUP(A330,'Kings Ratings'!$A$2:$B$1000,2,false)</f>
        <v>4</v>
      </c>
      <c r="I330" s="19"/>
      <c r="K330" s="11">
        <v>1748.0</v>
      </c>
      <c r="L330" s="22">
        <f t="shared" si="1"/>
        <v>689</v>
      </c>
      <c r="M330" s="23">
        <f t="shared" si="2"/>
        <v>0.3941647597</v>
      </c>
      <c r="N330" s="24" t="str">
        <f t="shared" si="3"/>
        <v>Slime Egg Shell with +689, +39.4% (1748 to 2437)</v>
      </c>
      <c r="O330" s="25"/>
      <c r="P330" s="11">
        <v>1605.0</v>
      </c>
      <c r="Q330" s="18">
        <f t="shared" si="4"/>
        <v>743</v>
      </c>
      <c r="R330" s="23">
        <f t="shared" si="5"/>
        <v>0.4629283489</v>
      </c>
      <c r="S330" s="24" t="str">
        <f t="shared" si="6"/>
        <v>Slime Egg Shell with +743, +46.3% (1605 to 2348)</v>
      </c>
      <c r="U330" s="11">
        <v>1155.0</v>
      </c>
      <c r="V330" s="22">
        <f t="shared" si="7"/>
        <v>724</v>
      </c>
      <c r="W330" s="23">
        <f t="shared" si="8"/>
        <v>0.6268398268</v>
      </c>
      <c r="X330" s="26" t="str">
        <f t="shared" si="9"/>
        <v>Slime Egg Shell with +724, +62.7% (1155 to 1879)</v>
      </c>
    </row>
    <row r="331">
      <c r="A331" s="14" t="s">
        <v>870</v>
      </c>
      <c r="B331" s="16">
        <v>820.0</v>
      </c>
      <c r="C331" s="16">
        <v>10435.0</v>
      </c>
      <c r="D331" s="16">
        <v>4089.0</v>
      </c>
      <c r="E331" s="16">
        <v>1453.0</v>
      </c>
      <c r="F331" s="38">
        <v>1606439.0</v>
      </c>
      <c r="G331" s="19"/>
      <c r="H331" s="19">
        <f>VLOOKUP(A331,'Kings Ratings'!$A$2:$B$1000,2,false)</f>
        <v>9</v>
      </c>
      <c r="I331" s="14">
        <v>294.0</v>
      </c>
      <c r="K331" s="11">
        <v>9197.0</v>
      </c>
      <c r="L331" s="22">
        <f t="shared" si="1"/>
        <v>1238</v>
      </c>
      <c r="M331" s="23">
        <f t="shared" si="2"/>
        <v>0.1346091117</v>
      </c>
      <c r="N331" s="24" t="str">
        <f t="shared" si="3"/>
        <v>Pickaxe with +1238, +13.5% (9197 to 10435)</v>
      </c>
      <c r="O331" s="41"/>
      <c r="P331" s="11">
        <v>3514.0</v>
      </c>
      <c r="Q331" s="18">
        <f t="shared" si="4"/>
        <v>575</v>
      </c>
      <c r="R331" s="23">
        <f t="shared" si="5"/>
        <v>0.1636311895</v>
      </c>
      <c r="S331" s="24" t="str">
        <f t="shared" si="6"/>
        <v>Pickaxe with +575, +16.4% (3514 to 4089)</v>
      </c>
      <c r="T331" s="18"/>
      <c r="U331" s="11">
        <v>1196.0</v>
      </c>
      <c r="V331" s="22">
        <f t="shared" si="7"/>
        <v>257</v>
      </c>
      <c r="W331" s="23">
        <f t="shared" si="8"/>
        <v>0.2148829431</v>
      </c>
      <c r="X331" s="26" t="str">
        <f t="shared" si="9"/>
        <v>Pickaxe with +257, +21.5% (1196 to 1453)</v>
      </c>
    </row>
    <row r="332">
      <c r="A332" s="14" t="s">
        <v>899</v>
      </c>
      <c r="B332" s="16">
        <v>1372.0</v>
      </c>
      <c r="C332" s="16">
        <v>2444.0</v>
      </c>
      <c r="D332" s="16">
        <v>2365.0</v>
      </c>
      <c r="E332" s="16">
        <v>1937.0</v>
      </c>
      <c r="F332" s="34">
        <v>713536.0</v>
      </c>
      <c r="G332" s="19"/>
      <c r="H332" s="19">
        <f>VLOOKUP(A332,'Kings Ratings'!$A$2:$B$1000,2,false)</f>
        <v>4</v>
      </c>
      <c r="I332" s="19"/>
      <c r="K332" s="11">
        <v>1755.0</v>
      </c>
      <c r="L332" s="22">
        <f t="shared" si="1"/>
        <v>689</v>
      </c>
      <c r="M332" s="23">
        <f t="shared" si="2"/>
        <v>0.3925925926</v>
      </c>
      <c r="N332" s="24" t="str">
        <f t="shared" si="3"/>
        <v>Boghead Snapper with +689, +39.3% (1755 to 2444)</v>
      </c>
      <c r="O332" s="25"/>
      <c r="P332" s="11">
        <v>1626.0</v>
      </c>
      <c r="Q332" s="18">
        <f t="shared" si="4"/>
        <v>739</v>
      </c>
      <c r="R332" s="23">
        <f t="shared" si="5"/>
        <v>0.4544895449</v>
      </c>
      <c r="S332" s="24" t="str">
        <f t="shared" si="6"/>
        <v>Boghead Snapper with +739, +45.4% (1626 to 2365)</v>
      </c>
      <c r="U332" s="11">
        <v>1208.0</v>
      </c>
      <c r="V332" s="22">
        <f t="shared" si="7"/>
        <v>729</v>
      </c>
      <c r="W332" s="23">
        <f t="shared" si="8"/>
        <v>0.6034768212</v>
      </c>
      <c r="X332" s="26" t="str">
        <f t="shared" si="9"/>
        <v>Boghead Snapper with +729, +60.3% (1208 to 1937)</v>
      </c>
    </row>
    <row r="333">
      <c r="A333" s="14" t="s">
        <v>907</v>
      </c>
      <c r="B333" s="16">
        <v>1385.0</v>
      </c>
      <c r="C333" s="16">
        <v>2444.0</v>
      </c>
      <c r="D333" s="16">
        <v>2365.0</v>
      </c>
      <c r="E333" s="16">
        <v>1937.0</v>
      </c>
      <c r="F333" s="34">
        <v>714758.0</v>
      </c>
      <c r="G333" s="19"/>
      <c r="H333" s="19">
        <f>VLOOKUP(A333,'Kings Ratings'!$A$2:$B$1000,2,false)</f>
        <v>4</v>
      </c>
      <c r="I333" s="19"/>
      <c r="K333" s="11">
        <v>1754.0</v>
      </c>
      <c r="L333" s="22">
        <f t="shared" si="1"/>
        <v>690</v>
      </c>
      <c r="M333" s="23">
        <f t="shared" si="2"/>
        <v>0.393386545</v>
      </c>
      <c r="N333" s="24" t="str">
        <f t="shared" si="3"/>
        <v>Blubberfish with +690, +39.3% (1754 to 2444)</v>
      </c>
      <c r="O333" s="25"/>
      <c r="P333" s="11">
        <v>1626.0</v>
      </c>
      <c r="Q333" s="18">
        <f t="shared" si="4"/>
        <v>739</v>
      </c>
      <c r="R333" s="23">
        <f t="shared" si="5"/>
        <v>0.4544895449</v>
      </c>
      <c r="S333" s="24" t="str">
        <f t="shared" si="6"/>
        <v>Blubberfish with +739, +45.4% (1626 to 2365)</v>
      </c>
      <c r="U333" s="11">
        <v>1208.0</v>
      </c>
      <c r="V333" s="22">
        <f t="shared" si="7"/>
        <v>729</v>
      </c>
      <c r="W333" s="23">
        <f t="shared" si="8"/>
        <v>0.6034768212</v>
      </c>
      <c r="X333" s="26" t="str">
        <f t="shared" si="9"/>
        <v>Blubberfish with +729, +60.3% (1208 to 1937)</v>
      </c>
    </row>
    <row r="334">
      <c r="A334" s="14" t="s">
        <v>452</v>
      </c>
      <c r="B334" s="13">
        <v>165.0</v>
      </c>
      <c r="C334" s="16">
        <v>13865.0</v>
      </c>
      <c r="D334" s="16">
        <v>6070.0</v>
      </c>
      <c r="E334" s="16">
        <v>1435.0</v>
      </c>
      <c r="F334" s="38">
        <v>1136102.0</v>
      </c>
      <c r="G334" s="19"/>
      <c r="H334" s="19">
        <f>VLOOKUP(A334,'Kings Ratings'!$A$2:$B$1000,2,false)</f>
        <v>3</v>
      </c>
      <c r="I334" s="7" t="s">
        <v>851</v>
      </c>
      <c r="K334" s="40">
        <v>13016.0</v>
      </c>
      <c r="L334" s="22">
        <f t="shared" si="1"/>
        <v>849</v>
      </c>
      <c r="M334" s="23">
        <f t="shared" si="2"/>
        <v>0.06522741242</v>
      </c>
      <c r="N334" s="24" t="str">
        <f t="shared" si="3"/>
        <v>Horn Canteen with +849, +6.5% (13016 to 13865)</v>
      </c>
      <c r="O334" s="41"/>
      <c r="P334" s="40">
        <v>5657.0</v>
      </c>
      <c r="Q334" s="18">
        <f t="shared" si="4"/>
        <v>413</v>
      </c>
      <c r="R334" s="23">
        <f t="shared" si="5"/>
        <v>0.07300689411</v>
      </c>
      <c r="S334" s="24" t="str">
        <f t="shared" si="6"/>
        <v>Horn Canteen with +413, +7.3% (5657 to 6070)</v>
      </c>
      <c r="T334" s="18"/>
      <c r="U334" s="40">
        <v>1220.0</v>
      </c>
      <c r="V334" s="22">
        <f t="shared" si="7"/>
        <v>215</v>
      </c>
      <c r="W334" s="23">
        <f t="shared" si="8"/>
        <v>0.1762295082</v>
      </c>
      <c r="X334" s="26" t="str">
        <f t="shared" si="9"/>
        <v>Horn Canteen with +215, +17.6% (1220 to 1435)</v>
      </c>
    </row>
    <row r="335">
      <c r="A335" s="14" t="s">
        <v>902</v>
      </c>
      <c r="B335" s="16">
        <v>1375.0</v>
      </c>
      <c r="C335" s="16">
        <v>2445.0</v>
      </c>
      <c r="D335" s="16">
        <v>2370.0</v>
      </c>
      <c r="E335" s="16">
        <v>1956.0</v>
      </c>
      <c r="F335" s="34">
        <v>792176.0</v>
      </c>
      <c r="G335" s="19"/>
      <c r="H335" s="19">
        <f>VLOOKUP(A335,'Kings Ratings'!$A$2:$B$1000,2,false)</f>
        <v>4</v>
      </c>
      <c r="I335" s="19"/>
      <c r="K335" s="11">
        <v>1760.0</v>
      </c>
      <c r="L335" s="22">
        <f t="shared" si="1"/>
        <v>685</v>
      </c>
      <c r="M335" s="23">
        <f t="shared" si="2"/>
        <v>0.3892045455</v>
      </c>
      <c r="N335" s="24" t="str">
        <f t="shared" si="3"/>
        <v>Reaver Claw with +685, +38.9% (1760 to 2445)</v>
      </c>
      <c r="O335" s="25"/>
      <c r="P335" s="11">
        <v>1635.0</v>
      </c>
      <c r="Q335" s="18">
        <f t="shared" si="4"/>
        <v>735</v>
      </c>
      <c r="R335" s="23">
        <f t="shared" si="5"/>
        <v>0.4495412844</v>
      </c>
      <c r="S335" s="24" t="str">
        <f t="shared" si="6"/>
        <v>Reaver Claw with +735, +45% (1635 to 2370)</v>
      </c>
      <c r="U335" s="11">
        <v>1224.0</v>
      </c>
      <c r="V335" s="22">
        <f t="shared" si="7"/>
        <v>732</v>
      </c>
      <c r="W335" s="23">
        <f t="shared" si="8"/>
        <v>0.5980392157</v>
      </c>
      <c r="X335" s="26" t="str">
        <f t="shared" si="9"/>
        <v>Reaver Claw with +732, +59.8% (1224 to 1956)</v>
      </c>
    </row>
    <row r="336">
      <c r="A336" s="14" t="s">
        <v>867</v>
      </c>
      <c r="B336" s="13">
        <v>1094.0</v>
      </c>
      <c r="C336" s="16">
        <v>8944.0</v>
      </c>
      <c r="D336" s="16">
        <v>2914.0</v>
      </c>
      <c r="E336" s="16">
        <v>1491.0</v>
      </c>
      <c r="F336" s="38">
        <v>1057009.0</v>
      </c>
      <c r="G336" s="19"/>
      <c r="H336" s="19">
        <f>VLOOKUP(A336,'Kings Ratings'!$A$2:$B$1000,2,false)</f>
        <v>10</v>
      </c>
      <c r="I336" s="14">
        <v>287.0</v>
      </c>
      <c r="K336" s="40">
        <v>8167.0</v>
      </c>
      <c r="L336" s="22">
        <f t="shared" si="1"/>
        <v>777</v>
      </c>
      <c r="M336" s="23">
        <f t="shared" si="2"/>
        <v>0.09513897392</v>
      </c>
      <c r="N336" s="24" t="str">
        <f t="shared" si="3"/>
        <v>Glass Jar with +777, +9.5% (8167 to 8944)</v>
      </c>
      <c r="O336" s="41"/>
      <c r="P336" s="40">
        <v>2534.0</v>
      </c>
      <c r="Q336" s="18">
        <f t="shared" si="4"/>
        <v>380</v>
      </c>
      <c r="R336" s="23">
        <f t="shared" si="5"/>
        <v>0.1499605367</v>
      </c>
      <c r="S336" s="24" t="str">
        <f t="shared" si="6"/>
        <v>Glass Jar with +380, +15% (2534 to 2914)</v>
      </c>
      <c r="T336" s="18"/>
      <c r="U336" s="40">
        <v>1225.0</v>
      </c>
      <c r="V336" s="22">
        <f t="shared" si="7"/>
        <v>266</v>
      </c>
      <c r="W336" s="23">
        <f t="shared" si="8"/>
        <v>0.2171428571</v>
      </c>
      <c r="X336" s="26" t="str">
        <f t="shared" si="9"/>
        <v>Glass Jar with +266, +21.7% (1225 to 1491)</v>
      </c>
    </row>
    <row r="337">
      <c r="A337" s="14" t="s">
        <v>821</v>
      </c>
      <c r="B337" s="13">
        <v>455.0</v>
      </c>
      <c r="C337" s="16">
        <v>11860.0</v>
      </c>
      <c r="D337" s="16">
        <v>5779.0</v>
      </c>
      <c r="E337" s="16">
        <v>1539.0</v>
      </c>
      <c r="F337" s="38">
        <v>1037303.0</v>
      </c>
      <c r="G337" s="19"/>
      <c r="H337" s="19">
        <f>VLOOKUP(A337,'Kings Ratings'!$A$2:$B$1000,2,false)</f>
        <v>2</v>
      </c>
      <c r="I337" s="7" t="s">
        <v>761</v>
      </c>
      <c r="K337" s="40">
        <v>10928.0</v>
      </c>
      <c r="L337" s="22">
        <f t="shared" si="1"/>
        <v>932</v>
      </c>
      <c r="M337" s="23">
        <f t="shared" si="2"/>
        <v>0.08528550512</v>
      </c>
      <c r="N337" s="24" t="str">
        <f t="shared" si="3"/>
        <v>Wooden Bow with +932, +8.5% (10928 to 11860)</v>
      </c>
      <c r="O337" s="41"/>
      <c r="P337" s="40">
        <v>5349.0</v>
      </c>
      <c r="Q337" s="18">
        <f t="shared" si="4"/>
        <v>430</v>
      </c>
      <c r="R337" s="23">
        <f t="shared" si="5"/>
        <v>0.08038885773</v>
      </c>
      <c r="S337" s="24" t="str">
        <f t="shared" si="6"/>
        <v>Wooden Bow with +430, +8% (5349 to 5779)</v>
      </c>
      <c r="T337" s="18"/>
      <c r="U337" s="40">
        <v>1239.0</v>
      </c>
      <c r="V337" s="22">
        <f t="shared" si="7"/>
        <v>300</v>
      </c>
      <c r="W337" s="23">
        <f t="shared" si="8"/>
        <v>0.2421307506</v>
      </c>
      <c r="X337" s="26" t="str">
        <f t="shared" si="9"/>
        <v>Wooden Bow with +300, +24.2% (1239 to 1539)</v>
      </c>
    </row>
    <row r="338">
      <c r="A338" s="14" t="s">
        <v>619</v>
      </c>
      <c r="B338" s="13">
        <v>900.0</v>
      </c>
      <c r="C338" s="16">
        <v>9072.0</v>
      </c>
      <c r="D338" s="16">
        <v>2809.0</v>
      </c>
      <c r="E338" s="16">
        <v>1517.0</v>
      </c>
      <c r="F338" s="38">
        <v>1043666.0</v>
      </c>
      <c r="G338" s="19"/>
      <c r="H338" s="19">
        <f>VLOOKUP(A338,'Kings Ratings'!$A$2:$B$1000,2,false)</f>
        <v>2</v>
      </c>
      <c r="I338" s="7" t="s">
        <v>661</v>
      </c>
      <c r="K338" s="40">
        <v>8171.0</v>
      </c>
      <c r="L338" s="22">
        <f t="shared" si="1"/>
        <v>901</v>
      </c>
      <c r="M338" s="23">
        <f t="shared" si="2"/>
        <v>0.1102680211</v>
      </c>
      <c r="N338" s="24" t="str">
        <f t="shared" si="3"/>
        <v>Pitchfork with +901, +11% (8171 to 9072)</v>
      </c>
      <c r="O338" s="41"/>
      <c r="P338" s="40">
        <v>2437.0</v>
      </c>
      <c r="Q338" s="18">
        <f t="shared" si="4"/>
        <v>372</v>
      </c>
      <c r="R338" s="23">
        <f t="shared" si="5"/>
        <v>0.1526466968</v>
      </c>
      <c r="S338" s="24" t="str">
        <f t="shared" si="6"/>
        <v>Pitchfork with +372, +15.3% (2437 to 2809)</v>
      </c>
      <c r="T338" s="18"/>
      <c r="U338" s="40">
        <v>1252.0</v>
      </c>
      <c r="V338" s="22">
        <f t="shared" si="7"/>
        <v>265</v>
      </c>
      <c r="W338" s="23">
        <f t="shared" si="8"/>
        <v>0.2116613419</v>
      </c>
      <c r="X338" s="26" t="str">
        <f t="shared" si="9"/>
        <v>Pitchfork with +265, +21.2% (1252 to 1517)</v>
      </c>
    </row>
    <row r="339">
      <c r="A339" s="14" t="s">
        <v>900</v>
      </c>
      <c r="B339" s="16">
        <v>1373.0</v>
      </c>
      <c r="C339" s="16">
        <v>2450.0</v>
      </c>
      <c r="D339" s="16">
        <v>2384.0</v>
      </c>
      <c r="E339" s="16">
        <v>2035.0</v>
      </c>
      <c r="F339" s="34">
        <v>1009984.0</v>
      </c>
      <c r="G339" s="19"/>
      <c r="H339" s="19">
        <f>VLOOKUP(A339,'Kings Ratings'!$A$2:$B$1000,2,false)</f>
        <v>4</v>
      </c>
      <c r="I339" s="19"/>
      <c r="K339" s="11">
        <v>1766.0</v>
      </c>
      <c r="L339" s="22">
        <f t="shared" si="1"/>
        <v>684</v>
      </c>
      <c r="M339" s="23">
        <f t="shared" si="2"/>
        <v>0.3873159683</v>
      </c>
      <c r="N339" s="24" t="str">
        <f t="shared" si="3"/>
        <v>Magenta Growth with +684, +38.7% (1766 to 2450)</v>
      </c>
      <c r="O339" s="25"/>
      <c r="P339" s="11">
        <v>1654.0</v>
      </c>
      <c r="Q339" s="18">
        <f t="shared" si="4"/>
        <v>730</v>
      </c>
      <c r="R339" s="23">
        <f t="shared" si="5"/>
        <v>0.4413542926</v>
      </c>
      <c r="S339" s="24" t="str">
        <f t="shared" si="6"/>
        <v>Magenta Growth with +730, +44.1% (1654 to 2384)</v>
      </c>
      <c r="U339" s="11">
        <v>1284.0</v>
      </c>
      <c r="V339" s="22">
        <f t="shared" si="7"/>
        <v>751</v>
      </c>
      <c r="W339" s="23">
        <f t="shared" si="8"/>
        <v>0.5848909657</v>
      </c>
      <c r="X339" s="26" t="str">
        <f t="shared" si="9"/>
        <v>Magenta Growth with +751, +58.5% (1284 to 2035)</v>
      </c>
    </row>
    <row r="340">
      <c r="A340" s="14" t="s">
        <v>856</v>
      </c>
      <c r="B340" s="13">
        <v>944.0</v>
      </c>
      <c r="C340" s="16">
        <v>16594.0</v>
      </c>
      <c r="D340" s="16">
        <v>8256.0</v>
      </c>
      <c r="E340" s="16">
        <v>1291.0</v>
      </c>
      <c r="F340" s="38">
        <v>2195884.0</v>
      </c>
      <c r="G340" s="19"/>
      <c r="H340" s="19">
        <f>VLOOKUP(A340,'Kings Ratings'!$A$2:$B$1000,2,false)</f>
        <v>11</v>
      </c>
      <c r="I340" s="7"/>
      <c r="K340" s="40">
        <v>16593.0</v>
      </c>
      <c r="L340" s="22">
        <f t="shared" si="1"/>
        <v>1</v>
      </c>
      <c r="M340" s="23">
        <f t="shared" si="2"/>
        <v>0.00006026637739</v>
      </c>
      <c r="N340" s="24" t="str">
        <f t="shared" si="3"/>
        <v>Frozen Spyfish with +1, +0% (16593 to 16594)</v>
      </c>
      <c r="O340" s="41"/>
      <c r="P340" s="40">
        <v>8250.0</v>
      </c>
      <c r="Q340" s="18">
        <f t="shared" si="4"/>
        <v>6</v>
      </c>
      <c r="R340" s="23">
        <f t="shared" si="5"/>
        <v>0.0007272727273</v>
      </c>
      <c r="S340" s="24" t="str">
        <f t="shared" si="6"/>
        <v>Frozen Spyfish with +6, +0.1% (8250 to 8256)</v>
      </c>
      <c r="T340" s="18"/>
      <c r="U340" s="40">
        <v>1290.0</v>
      </c>
      <c r="V340" s="22">
        <f t="shared" si="7"/>
        <v>1</v>
      </c>
      <c r="W340" s="23">
        <f t="shared" si="8"/>
        <v>0.0007751937984</v>
      </c>
      <c r="X340" s="26" t="str">
        <f t="shared" si="9"/>
        <v>Frozen Spyfish with +1, +0.1% (1290 to 1291)</v>
      </c>
    </row>
    <row r="341">
      <c r="A341" s="14" t="s">
        <v>903</v>
      </c>
      <c r="B341" s="16">
        <v>1376.0</v>
      </c>
      <c r="C341" s="16">
        <v>2451.0</v>
      </c>
      <c r="D341" s="16">
        <v>2391.0</v>
      </c>
      <c r="E341" s="16">
        <v>2081.0</v>
      </c>
      <c r="F341" s="34">
        <v>1176285.0</v>
      </c>
      <c r="G341" s="19"/>
      <c r="H341" s="19">
        <f>VLOOKUP(A341,'Kings Ratings'!$A$2:$B$1000,2,false)</f>
        <v>4</v>
      </c>
      <c r="I341" s="19"/>
      <c r="K341" s="11">
        <v>1767.0</v>
      </c>
      <c r="L341" s="22">
        <f t="shared" si="1"/>
        <v>684</v>
      </c>
      <c r="M341" s="23">
        <f t="shared" si="2"/>
        <v>0.3870967742</v>
      </c>
      <c r="N341" s="24" t="str">
        <f t="shared" si="3"/>
        <v>Bog Barnacle with +684, +38.7% (1767 to 2451)</v>
      </c>
      <c r="O341" s="25"/>
      <c r="P341" s="11">
        <v>1667.0</v>
      </c>
      <c r="Q341" s="18">
        <f t="shared" si="4"/>
        <v>724</v>
      </c>
      <c r="R341" s="23">
        <f t="shared" si="5"/>
        <v>0.4343131374</v>
      </c>
      <c r="S341" s="24" t="str">
        <f t="shared" si="6"/>
        <v>Bog Barnacle with +724, +43.4% (1667 to 2391)</v>
      </c>
      <c r="U341" s="11">
        <v>1311.0</v>
      </c>
      <c r="V341" s="22">
        <f t="shared" si="7"/>
        <v>770</v>
      </c>
      <c r="W341" s="23">
        <f t="shared" si="8"/>
        <v>0.58733791</v>
      </c>
      <c r="X341" s="26" t="str">
        <f t="shared" si="9"/>
        <v>Bog Barnacle with +770, +58.7% (1311 to 2081)</v>
      </c>
    </row>
    <row r="342">
      <c r="A342" s="14" t="s">
        <v>895</v>
      </c>
      <c r="B342" s="16">
        <v>1369.0</v>
      </c>
      <c r="C342" s="16">
        <v>2450.0</v>
      </c>
      <c r="D342" s="16">
        <v>2391.0</v>
      </c>
      <c r="E342" s="16">
        <v>2081.0</v>
      </c>
      <c r="F342" s="34">
        <v>1175479.0</v>
      </c>
      <c r="G342" s="19"/>
      <c r="H342" s="19">
        <f>VLOOKUP(A342,'Kings Ratings'!$A$2:$B$1000,2,false)</f>
        <v>4</v>
      </c>
      <c r="I342" s="19"/>
      <c r="K342" s="11">
        <v>1767.0</v>
      </c>
      <c r="L342" s="22">
        <f t="shared" si="1"/>
        <v>683</v>
      </c>
      <c r="M342" s="23">
        <f t="shared" si="2"/>
        <v>0.3865308432</v>
      </c>
      <c r="N342" s="24" t="str">
        <f t="shared" si="3"/>
        <v>Splatfish with +683, +38.7% (1767 to 2450)</v>
      </c>
      <c r="O342" s="25"/>
      <c r="P342" s="11">
        <v>1667.0</v>
      </c>
      <c r="Q342" s="18">
        <f t="shared" si="4"/>
        <v>724</v>
      </c>
      <c r="R342" s="23">
        <f t="shared" si="5"/>
        <v>0.4343131374</v>
      </c>
      <c r="S342" s="24" t="str">
        <f t="shared" si="6"/>
        <v>Splatfish with +724, +43.4% (1667 to 2391)</v>
      </c>
      <c r="U342" s="11">
        <v>1311.0</v>
      </c>
      <c r="V342" s="22">
        <f t="shared" si="7"/>
        <v>770</v>
      </c>
      <c r="W342" s="23">
        <f t="shared" si="8"/>
        <v>0.58733791</v>
      </c>
      <c r="X342" s="26" t="str">
        <f t="shared" si="9"/>
        <v>Splatfish with +770, +58.7% (1311 to 2081)</v>
      </c>
    </row>
    <row r="343">
      <c r="A343" s="14" t="s">
        <v>659</v>
      </c>
      <c r="B343" s="13">
        <v>536.0</v>
      </c>
      <c r="C343" s="16">
        <v>24416.0</v>
      </c>
      <c r="D343" s="16">
        <v>11464.0</v>
      </c>
      <c r="E343" s="16">
        <v>1609.0</v>
      </c>
      <c r="F343" s="38">
        <v>1372250.0</v>
      </c>
      <c r="G343" s="19"/>
      <c r="H343" s="19">
        <f>VLOOKUP(A343,'Kings Ratings'!$A$2:$B$1000,2,false)</f>
        <v>3</v>
      </c>
      <c r="I343" s="7" t="s">
        <v>692</v>
      </c>
      <c r="K343" s="40">
        <v>22727.0</v>
      </c>
      <c r="L343" s="22">
        <f t="shared" si="1"/>
        <v>1689</v>
      </c>
      <c r="M343" s="23">
        <f t="shared" si="2"/>
        <v>0.0743168918</v>
      </c>
      <c r="N343" s="24" t="str">
        <f t="shared" si="3"/>
        <v>Red Dye with +1689, +7.4% (22727 to 24416)</v>
      </c>
      <c r="O343" s="41"/>
      <c r="P343" s="40">
        <v>10614.0</v>
      </c>
      <c r="Q343" s="18">
        <f t="shared" si="4"/>
        <v>850</v>
      </c>
      <c r="R343" s="23">
        <f t="shared" si="5"/>
        <v>0.08008290936</v>
      </c>
      <c r="S343" s="24" t="str">
        <f t="shared" si="6"/>
        <v>Red Dye with +850, +8% (10614 to 11464)</v>
      </c>
      <c r="T343" s="18"/>
      <c r="U343" s="40">
        <v>1333.0</v>
      </c>
      <c r="V343" s="22">
        <f t="shared" si="7"/>
        <v>276</v>
      </c>
      <c r="W343" s="23">
        <f t="shared" si="8"/>
        <v>0.2070517629</v>
      </c>
      <c r="X343" s="26" t="str">
        <f t="shared" si="9"/>
        <v>Red Dye with +276, +20.7% (1333 to 1609)</v>
      </c>
    </row>
    <row r="344">
      <c r="A344" s="14" t="s">
        <v>519</v>
      </c>
      <c r="B344" s="13">
        <v>118.0</v>
      </c>
      <c r="C344" s="16">
        <v>18508.0</v>
      </c>
      <c r="D344" s="16">
        <v>9657.0</v>
      </c>
      <c r="E344" s="16">
        <v>1656.0</v>
      </c>
      <c r="F344" s="38">
        <v>1495569.0</v>
      </c>
      <c r="G344" s="19"/>
      <c r="H344" s="19">
        <f>VLOOKUP(A344,'Kings Ratings'!$A$2:$B$1000,2,false)</f>
        <v>2</v>
      </c>
      <c r="I344" s="7" t="s">
        <v>825</v>
      </c>
      <c r="K344" s="40">
        <v>17514.0</v>
      </c>
      <c r="L344" s="22">
        <f t="shared" si="1"/>
        <v>994</v>
      </c>
      <c r="M344" s="23">
        <f t="shared" si="2"/>
        <v>0.05675459632</v>
      </c>
      <c r="N344" s="24" t="str">
        <f t="shared" si="3"/>
        <v>Leather Diary with +994, +5.7% (17514 to 18508)</v>
      </c>
      <c r="O344" s="41"/>
      <c r="P344" s="40">
        <v>8912.0</v>
      </c>
      <c r="Q344" s="18">
        <f t="shared" si="4"/>
        <v>745</v>
      </c>
      <c r="R344" s="23">
        <f t="shared" si="5"/>
        <v>0.0835951526</v>
      </c>
      <c r="S344" s="24" t="str">
        <f t="shared" si="6"/>
        <v>Leather Diary with +745, +8.4% (8912 to 9657)</v>
      </c>
      <c r="T344" s="18"/>
      <c r="U344" s="40">
        <v>1352.0</v>
      </c>
      <c r="V344" s="22">
        <f t="shared" si="7"/>
        <v>304</v>
      </c>
      <c r="W344" s="23">
        <f t="shared" si="8"/>
        <v>0.224852071</v>
      </c>
      <c r="X344" s="26" t="str">
        <f t="shared" si="9"/>
        <v>Leather Diary with +304, +22.5% (1352 to 1656)</v>
      </c>
    </row>
    <row r="345">
      <c r="A345" s="14" t="s">
        <v>434</v>
      </c>
      <c r="B345" s="13">
        <v>204.0</v>
      </c>
      <c r="C345" s="16">
        <v>16739.0</v>
      </c>
      <c r="D345" s="16">
        <v>8342.0</v>
      </c>
      <c r="E345" s="16">
        <v>1689.0</v>
      </c>
      <c r="F345" s="38">
        <v>1047558.0</v>
      </c>
      <c r="G345" s="19"/>
      <c r="H345" s="19">
        <f>VLOOKUP(A345,'Kings Ratings'!$A$2:$B$1000,2,false)</f>
        <v>2</v>
      </c>
      <c r="I345" s="7" t="s">
        <v>761</v>
      </c>
      <c r="K345" s="40">
        <v>15669.0</v>
      </c>
      <c r="L345" s="22">
        <f t="shared" si="1"/>
        <v>1070</v>
      </c>
      <c r="M345" s="23">
        <f t="shared" si="2"/>
        <v>0.06828770183</v>
      </c>
      <c r="N345" s="24" t="str">
        <f t="shared" si="3"/>
        <v>Green Shield with +1070, +6.8% (15669 to 16739)</v>
      </c>
      <c r="O345" s="41"/>
      <c r="P345" s="40">
        <v>7745.0</v>
      </c>
      <c r="Q345" s="18">
        <f t="shared" si="4"/>
        <v>597</v>
      </c>
      <c r="R345" s="23">
        <f t="shared" si="5"/>
        <v>0.07708198838</v>
      </c>
      <c r="S345" s="24" t="str">
        <f t="shared" si="6"/>
        <v>Green Shield with +597, +7.7% (7745 to 8342)</v>
      </c>
      <c r="T345" s="18"/>
      <c r="U345" s="40">
        <v>1396.0</v>
      </c>
      <c r="V345" s="22">
        <f t="shared" si="7"/>
        <v>293</v>
      </c>
      <c r="W345" s="23">
        <f t="shared" si="8"/>
        <v>0.2098853868</v>
      </c>
      <c r="X345" s="26" t="str">
        <f t="shared" si="9"/>
        <v>Green Shield with +293, +21% (1396 to 1689)</v>
      </c>
    </row>
    <row r="346">
      <c r="A346" s="14" t="s">
        <v>893</v>
      </c>
      <c r="B346" s="16">
        <v>1367.0</v>
      </c>
      <c r="C346" s="16">
        <v>2454.0</v>
      </c>
      <c r="D346" s="16">
        <v>2408.0</v>
      </c>
      <c r="E346" s="16">
        <v>2177.0</v>
      </c>
      <c r="F346" s="34">
        <v>1749329.0</v>
      </c>
      <c r="G346" s="19"/>
      <c r="H346" s="19">
        <f>VLOOKUP(A346,'Kings Ratings'!$A$2:$B$1000,2,false)</f>
        <v>4</v>
      </c>
      <c r="I346" s="19"/>
      <c r="K346" s="11">
        <v>1775.0</v>
      </c>
      <c r="L346" s="22">
        <f t="shared" si="1"/>
        <v>679</v>
      </c>
      <c r="M346" s="23">
        <f t="shared" si="2"/>
        <v>0.3825352113</v>
      </c>
      <c r="N346" s="24" t="str">
        <f t="shared" si="3"/>
        <v>Slimeback with +679, +38.3% (1775 to 2454)</v>
      </c>
      <c r="O346" s="25"/>
      <c r="P346" s="11">
        <v>1690.0</v>
      </c>
      <c r="Q346" s="18">
        <f t="shared" si="4"/>
        <v>718</v>
      </c>
      <c r="R346" s="23">
        <f t="shared" si="5"/>
        <v>0.424852071</v>
      </c>
      <c r="S346" s="24" t="str">
        <f t="shared" si="6"/>
        <v>Slimeback with +718, +42.5% (1690 to 2408)</v>
      </c>
      <c r="U346" s="11">
        <v>1403.0</v>
      </c>
      <c r="V346" s="22">
        <f t="shared" si="7"/>
        <v>774</v>
      </c>
      <c r="W346" s="23">
        <f t="shared" si="8"/>
        <v>0.5516749822</v>
      </c>
      <c r="X346" s="26" t="str">
        <f t="shared" si="9"/>
        <v>Slimeback with +774, +55.2% (1403 to 2177)</v>
      </c>
    </row>
    <row r="347">
      <c r="A347" s="14" t="s">
        <v>382</v>
      </c>
      <c r="B347" s="13">
        <v>189.0</v>
      </c>
      <c r="C347" s="16">
        <v>19493.0</v>
      </c>
      <c r="D347" s="16">
        <v>8001.0</v>
      </c>
      <c r="E347" s="16">
        <v>1579.0</v>
      </c>
      <c r="F347" s="38">
        <v>4087249.0</v>
      </c>
      <c r="G347" s="19"/>
      <c r="H347" s="19">
        <f>VLOOKUP(A347,'Kings Ratings'!$A$2:$B$1000,2,false)</f>
        <v>8</v>
      </c>
      <c r="I347" s="7"/>
      <c r="K347" s="40">
        <v>18378.0</v>
      </c>
      <c r="L347" s="22">
        <f t="shared" si="1"/>
        <v>1115</v>
      </c>
      <c r="M347" s="23">
        <f t="shared" si="2"/>
        <v>0.06067036674</v>
      </c>
      <c r="N347" s="24" t="str">
        <f t="shared" si="3"/>
        <v>Gold Cucumber with +1115, +6.1% (18378 to 19493)</v>
      </c>
      <c r="O347" s="41"/>
      <c r="P347" s="40">
        <v>7372.0</v>
      </c>
      <c r="Q347" s="18">
        <f t="shared" si="4"/>
        <v>629</v>
      </c>
      <c r="R347" s="23">
        <f t="shared" si="5"/>
        <v>0.08532284319</v>
      </c>
      <c r="S347" s="24" t="str">
        <f t="shared" si="6"/>
        <v>Gold Cucumber with +629, +8.5% (7372 to 8001)</v>
      </c>
      <c r="T347" s="18"/>
      <c r="U347" s="40">
        <v>1426.0</v>
      </c>
      <c r="V347" s="22">
        <f t="shared" si="7"/>
        <v>153</v>
      </c>
      <c r="W347" s="23">
        <f t="shared" si="8"/>
        <v>0.1072931276</v>
      </c>
      <c r="X347" s="26" t="str">
        <f t="shared" si="9"/>
        <v>Gold Cucumber with +153, +10.7% (1426 to 1579)</v>
      </c>
    </row>
    <row r="348">
      <c r="A348" s="14" t="s">
        <v>268</v>
      </c>
      <c r="B348" s="13">
        <v>492.0</v>
      </c>
      <c r="C348" s="16">
        <v>20414.0</v>
      </c>
      <c r="D348" s="16">
        <v>9516.0</v>
      </c>
      <c r="E348" s="16">
        <v>1792.0</v>
      </c>
      <c r="F348" s="38">
        <v>1048906.0</v>
      </c>
      <c r="G348" s="19"/>
      <c r="H348" s="19">
        <f>VLOOKUP(A348,'Kings Ratings'!$A$2:$B$1000,2,false)</f>
        <v>3</v>
      </c>
      <c r="I348" s="7" t="s">
        <v>812</v>
      </c>
      <c r="K348" s="40">
        <v>19098.0</v>
      </c>
      <c r="L348" s="22">
        <f t="shared" si="1"/>
        <v>1316</v>
      </c>
      <c r="M348" s="23">
        <f t="shared" si="2"/>
        <v>0.06890773903</v>
      </c>
      <c r="N348" s="24" t="str">
        <f t="shared" si="3"/>
        <v>Essence of Slime with +1316, +6.9% (19098 to 20414)</v>
      </c>
      <c r="O348" s="41"/>
      <c r="P348" s="40">
        <v>8753.0</v>
      </c>
      <c r="Q348" s="18">
        <f t="shared" si="4"/>
        <v>763</v>
      </c>
      <c r="R348" s="23">
        <f t="shared" si="5"/>
        <v>0.0871701131</v>
      </c>
      <c r="S348" s="24" t="str">
        <f t="shared" si="6"/>
        <v>Essence of Slime with +763, +8.7% (8753 to 9516)</v>
      </c>
      <c r="T348" s="18"/>
      <c r="U348" s="40">
        <v>1498.0</v>
      </c>
      <c r="V348" s="22">
        <f t="shared" si="7"/>
        <v>294</v>
      </c>
      <c r="W348" s="23">
        <f t="shared" si="8"/>
        <v>0.1962616822</v>
      </c>
      <c r="X348" s="26" t="str">
        <f t="shared" si="9"/>
        <v>Essence of Slime with +294, +19.6% (1498 to 1792)</v>
      </c>
    </row>
    <row r="349">
      <c r="A349" s="14" t="s">
        <v>199</v>
      </c>
      <c r="B349" s="13">
        <v>122.0</v>
      </c>
      <c r="C349" s="16">
        <v>23007.0</v>
      </c>
      <c r="D349" s="16">
        <v>11659.0</v>
      </c>
      <c r="E349" s="16">
        <v>1799.0</v>
      </c>
      <c r="F349" s="38">
        <v>1425230.0</v>
      </c>
      <c r="G349" s="19"/>
      <c r="H349" s="19">
        <f>VLOOKUP(A349,'Kings Ratings'!$A$2:$B$1000,2,false)</f>
        <v>5</v>
      </c>
      <c r="I349" s="7" t="s">
        <v>700</v>
      </c>
      <c r="K349" s="40">
        <v>22147.0</v>
      </c>
      <c r="L349" s="22">
        <f t="shared" si="1"/>
        <v>860</v>
      </c>
      <c r="M349" s="23">
        <f t="shared" si="2"/>
        <v>0.03883144444</v>
      </c>
      <c r="N349" s="24" t="str">
        <f t="shared" si="3"/>
        <v>Coin Purse with +860, +3.9% (22147 to 23007)</v>
      </c>
      <c r="O349" s="41"/>
      <c r="P349" s="40">
        <v>10882.0</v>
      </c>
      <c r="Q349" s="18">
        <f t="shared" si="4"/>
        <v>777</v>
      </c>
      <c r="R349" s="23">
        <f t="shared" si="5"/>
        <v>0.07140231575</v>
      </c>
      <c r="S349" s="24" t="str">
        <f t="shared" si="6"/>
        <v>Coin Purse with +777, +7.1% (10882 to 11659)</v>
      </c>
      <c r="T349" s="18"/>
      <c r="U349" s="40">
        <v>1510.0</v>
      </c>
      <c r="V349" s="22">
        <f t="shared" si="7"/>
        <v>289</v>
      </c>
      <c r="W349" s="23">
        <f t="shared" si="8"/>
        <v>0.1913907285</v>
      </c>
      <c r="X349" s="26" t="str">
        <f t="shared" si="9"/>
        <v>Coin Purse with +289, +19.1% (1510 to 1799)</v>
      </c>
    </row>
    <row r="350">
      <c r="A350" s="14" t="s">
        <v>491</v>
      </c>
      <c r="B350" s="13">
        <v>265.0</v>
      </c>
      <c r="C350" s="16">
        <v>15294.0</v>
      </c>
      <c r="D350" s="16">
        <v>6959.0</v>
      </c>
      <c r="E350" s="16">
        <v>1799.0</v>
      </c>
      <c r="F350" s="38">
        <v>1033439.0</v>
      </c>
      <c r="G350" s="19"/>
      <c r="H350" s="19">
        <f>VLOOKUP(A350,'Kings Ratings'!$A$2:$B$1000,2,false)</f>
        <v>5</v>
      </c>
      <c r="I350" s="7" t="s">
        <v>808</v>
      </c>
      <c r="K350" s="40">
        <v>14285.0</v>
      </c>
      <c r="L350" s="22">
        <f t="shared" si="1"/>
        <v>1009</v>
      </c>
      <c r="M350" s="23">
        <f t="shared" si="2"/>
        <v>0.07063353168</v>
      </c>
      <c r="N350" s="24" t="str">
        <f t="shared" si="3"/>
        <v>Jade Charm with +1009, +7.1% (14285 to 15294)</v>
      </c>
      <c r="O350" s="41"/>
      <c r="P350" s="40">
        <v>6421.0</v>
      </c>
      <c r="Q350" s="18">
        <f t="shared" si="4"/>
        <v>538</v>
      </c>
      <c r="R350" s="23">
        <f t="shared" si="5"/>
        <v>0.08378757203</v>
      </c>
      <c r="S350" s="24" t="str">
        <f t="shared" si="6"/>
        <v>Jade Charm with +538, +8.4% (6421 to 6959)</v>
      </c>
      <c r="T350" s="18"/>
      <c r="U350" s="40">
        <v>1534.0</v>
      </c>
      <c r="V350" s="22">
        <f t="shared" si="7"/>
        <v>265</v>
      </c>
      <c r="W350" s="23">
        <f t="shared" si="8"/>
        <v>0.1727509778</v>
      </c>
      <c r="X350" s="26" t="str">
        <f t="shared" si="9"/>
        <v>Jade Charm with +265, +17.3% (1534 to 1799)</v>
      </c>
    </row>
    <row r="351">
      <c r="A351" s="14" t="s">
        <v>427</v>
      </c>
      <c r="B351" s="13">
        <v>74.0</v>
      </c>
      <c r="C351" s="16">
        <v>19204.0</v>
      </c>
      <c r="D351" s="16">
        <v>10567.0</v>
      </c>
      <c r="E351" s="16">
        <v>1851.0</v>
      </c>
      <c r="F351" s="38">
        <v>1273344.0</v>
      </c>
      <c r="G351" s="19"/>
      <c r="H351" s="19">
        <f>VLOOKUP(A351,'Kings Ratings'!$A$2:$B$1000,2,false)</f>
        <v>1</v>
      </c>
      <c r="I351" s="7" t="s">
        <v>851</v>
      </c>
      <c r="K351" s="40">
        <v>17996.0</v>
      </c>
      <c r="L351" s="22">
        <f t="shared" si="1"/>
        <v>1208</v>
      </c>
      <c r="M351" s="23">
        <f t="shared" si="2"/>
        <v>0.06712602801</v>
      </c>
      <c r="N351" s="24" t="str">
        <f t="shared" si="3"/>
        <v>Green Parchment with +1208, +6.7% (17996 to 19204)</v>
      </c>
      <c r="O351" s="41"/>
      <c r="P351" s="40">
        <v>9709.0</v>
      </c>
      <c r="Q351" s="18">
        <f t="shared" si="4"/>
        <v>858</v>
      </c>
      <c r="R351" s="23">
        <f t="shared" si="5"/>
        <v>0.08837161397</v>
      </c>
      <c r="S351" s="24" t="str">
        <f t="shared" si="6"/>
        <v>Green Parchment with +858, +8.8% (9709 to 10567)</v>
      </c>
      <c r="T351" s="18"/>
      <c r="U351" s="40">
        <v>1561.0</v>
      </c>
      <c r="V351" s="22">
        <f t="shared" si="7"/>
        <v>290</v>
      </c>
      <c r="W351" s="23">
        <f t="shared" si="8"/>
        <v>0.1857783472</v>
      </c>
      <c r="X351" s="26" t="str">
        <f t="shared" si="9"/>
        <v>Green Parchment with +290, +18.6% (1561 to 1851)</v>
      </c>
    </row>
    <row r="352">
      <c r="A352" s="14" t="s">
        <v>100</v>
      </c>
      <c r="B352" s="13">
        <v>540.0</v>
      </c>
      <c r="C352" s="16">
        <v>19343.0</v>
      </c>
      <c r="D352" s="16">
        <v>10535.0</v>
      </c>
      <c r="E352" s="16">
        <v>1950.0</v>
      </c>
      <c r="F352" s="38">
        <v>1040072.0</v>
      </c>
      <c r="G352" s="19"/>
      <c r="H352" s="19">
        <f>VLOOKUP(A352,'Kings Ratings'!$A$2:$B$1000,2,false)</f>
        <v>4</v>
      </c>
      <c r="I352" s="7" t="s">
        <v>700</v>
      </c>
      <c r="K352" s="40">
        <v>18218.0</v>
      </c>
      <c r="L352" s="22">
        <f t="shared" si="1"/>
        <v>1125</v>
      </c>
      <c r="M352" s="23">
        <f t="shared" si="2"/>
        <v>0.06175211329</v>
      </c>
      <c r="N352" s="24" t="str">
        <f t="shared" si="3"/>
        <v>Blue Purse with +1125, +6.2% (18218 to 19343)</v>
      </c>
      <c r="O352" s="41"/>
      <c r="P352" s="40">
        <v>9887.0</v>
      </c>
      <c r="Q352" s="18">
        <f t="shared" si="4"/>
        <v>648</v>
      </c>
      <c r="R352" s="23">
        <f t="shared" si="5"/>
        <v>0.06554060888</v>
      </c>
      <c r="S352" s="24" t="str">
        <f t="shared" si="6"/>
        <v>Blue Purse with +648, +6.6% (9887 to 10535)</v>
      </c>
      <c r="T352" s="18"/>
      <c r="U352" s="40">
        <v>1645.0</v>
      </c>
      <c r="V352" s="22">
        <f t="shared" si="7"/>
        <v>305</v>
      </c>
      <c r="W352" s="23">
        <f t="shared" si="8"/>
        <v>0.1854103343</v>
      </c>
      <c r="X352" s="26" t="str">
        <f t="shared" si="9"/>
        <v>Blue Purse with +305, +18.5% (1645 to 1950)</v>
      </c>
    </row>
    <row r="353">
      <c r="A353" s="14" t="s">
        <v>723</v>
      </c>
      <c r="B353" s="13">
        <v>238.0</v>
      </c>
      <c r="C353" s="16">
        <v>17223.0</v>
      </c>
      <c r="D353" s="16">
        <v>7731.0</v>
      </c>
      <c r="E353" s="16">
        <v>1960.0</v>
      </c>
      <c r="F353" s="38">
        <v>1028719.0</v>
      </c>
      <c r="G353" s="19"/>
      <c r="H353" s="19">
        <f>VLOOKUP(A353,'Kings Ratings'!$A$2:$B$1000,2,false)</f>
        <v>1</v>
      </c>
      <c r="I353" s="7" t="s">
        <v>580</v>
      </c>
      <c r="K353" s="40">
        <v>16001.0</v>
      </c>
      <c r="L353" s="22">
        <f t="shared" si="1"/>
        <v>1222</v>
      </c>
      <c r="M353" s="23">
        <f t="shared" si="2"/>
        <v>0.07637022686</v>
      </c>
      <c r="N353" s="24" t="str">
        <f t="shared" si="3"/>
        <v>Shovel with +1222, +7.6% (16001 to 17223)</v>
      </c>
      <c r="O353" s="41"/>
      <c r="P353" s="40">
        <v>7105.0</v>
      </c>
      <c r="Q353" s="18">
        <f t="shared" si="4"/>
        <v>626</v>
      </c>
      <c r="R353" s="23">
        <f t="shared" si="5"/>
        <v>0.08810696692</v>
      </c>
      <c r="S353" s="24" t="str">
        <f t="shared" si="6"/>
        <v>Shovel with +626, +8.8% (7105 to 7731)</v>
      </c>
      <c r="T353" s="18"/>
      <c r="U353" s="40">
        <v>1651.0</v>
      </c>
      <c r="V353" s="22">
        <f t="shared" si="7"/>
        <v>309</v>
      </c>
      <c r="W353" s="23">
        <f t="shared" si="8"/>
        <v>0.1871592974</v>
      </c>
      <c r="X353" s="26" t="str">
        <f t="shared" si="9"/>
        <v>Shovel with +309, +18.7% (1651 to 1960)</v>
      </c>
    </row>
    <row r="354">
      <c r="A354" s="14" t="s">
        <v>540</v>
      </c>
      <c r="B354" s="13">
        <v>176.0</v>
      </c>
      <c r="C354" s="16">
        <v>24523.0</v>
      </c>
      <c r="D354" s="16">
        <v>10539.0</v>
      </c>
      <c r="E354" s="16">
        <v>2020.0</v>
      </c>
      <c r="F354" s="38">
        <v>1765295.0</v>
      </c>
      <c r="G354" s="19"/>
      <c r="H354" s="19">
        <f>VLOOKUP(A354,'Kings Ratings'!$A$2:$B$1000,2,false)</f>
        <v>5</v>
      </c>
      <c r="I354" s="7" t="s">
        <v>691</v>
      </c>
      <c r="K354" s="40">
        <v>23018.0</v>
      </c>
      <c r="L354" s="22">
        <f t="shared" si="1"/>
        <v>1505</v>
      </c>
      <c r="M354" s="23">
        <f t="shared" si="2"/>
        <v>0.06538361282</v>
      </c>
      <c r="N354" s="24" t="str">
        <f t="shared" si="3"/>
        <v>Magicite with +1505, +6.5% (23018 to 24523)</v>
      </c>
      <c r="O354" s="41"/>
      <c r="P354" s="40">
        <v>9771.0</v>
      </c>
      <c r="Q354" s="18">
        <f t="shared" si="4"/>
        <v>768</v>
      </c>
      <c r="R354" s="23">
        <f t="shared" si="5"/>
        <v>0.07859993859</v>
      </c>
      <c r="S354" s="24" t="str">
        <f t="shared" si="6"/>
        <v>Magicite with +768, +7.9% (9771 to 10539)</v>
      </c>
      <c r="T354" s="18"/>
      <c r="U354" s="40">
        <v>1703.0</v>
      </c>
      <c r="V354" s="22">
        <f t="shared" si="7"/>
        <v>317</v>
      </c>
      <c r="W354" s="23">
        <f t="shared" si="8"/>
        <v>0.1861421022</v>
      </c>
      <c r="X354" s="26" t="str">
        <f t="shared" si="9"/>
        <v>Magicite with +317, +18.6% (1703 to 2020)</v>
      </c>
    </row>
    <row r="355">
      <c r="A355" s="14" t="s">
        <v>271</v>
      </c>
      <c r="B355" s="13">
        <v>106.0</v>
      </c>
      <c r="C355" s="16">
        <v>19709.0</v>
      </c>
      <c r="D355" s="16">
        <v>8350.0</v>
      </c>
      <c r="E355" s="16">
        <v>2018.0</v>
      </c>
      <c r="F355" s="38">
        <v>2073625.0</v>
      </c>
      <c r="G355" s="19"/>
      <c r="H355" s="19">
        <f>VLOOKUP(A355,'Kings Ratings'!$A$2:$B$1000,2,false)</f>
        <v>3</v>
      </c>
      <c r="I355" s="7" t="s">
        <v>825</v>
      </c>
      <c r="K355" s="40">
        <v>18522.0</v>
      </c>
      <c r="L355" s="22">
        <f t="shared" si="1"/>
        <v>1187</v>
      </c>
      <c r="M355" s="23">
        <f t="shared" si="2"/>
        <v>0.06408595184</v>
      </c>
      <c r="N355" s="24" t="str">
        <f t="shared" si="3"/>
        <v>Explosive with +1187, +6.4% (18522 to 19709)</v>
      </c>
      <c r="O355" s="41"/>
      <c r="P355" s="40">
        <v>7802.0</v>
      </c>
      <c r="Q355" s="18">
        <f t="shared" si="4"/>
        <v>548</v>
      </c>
      <c r="R355" s="23">
        <f t="shared" si="5"/>
        <v>0.07023840041</v>
      </c>
      <c r="S355" s="24" t="str">
        <f t="shared" si="6"/>
        <v>Explosive with +548, +7% (7802 to 8350)</v>
      </c>
      <c r="T355" s="18"/>
      <c r="U355" s="40">
        <v>1741.0</v>
      </c>
      <c r="V355" s="22">
        <f t="shared" si="7"/>
        <v>277</v>
      </c>
      <c r="W355" s="23">
        <f t="shared" si="8"/>
        <v>0.1591039632</v>
      </c>
      <c r="X355" s="26" t="str">
        <f t="shared" si="9"/>
        <v>Explosive with +277, +15.9% (1741 to 2018)</v>
      </c>
    </row>
    <row r="356">
      <c r="A356" s="14" t="s">
        <v>626</v>
      </c>
      <c r="B356" s="13">
        <v>48.0</v>
      </c>
      <c r="C356" s="16">
        <v>26625.0</v>
      </c>
      <c r="D356" s="16">
        <v>12141.0</v>
      </c>
      <c r="E356" s="16">
        <v>2002.0</v>
      </c>
      <c r="F356" s="38">
        <v>4466928.0</v>
      </c>
      <c r="G356" s="19"/>
      <c r="H356" s="19">
        <f>VLOOKUP(A356,'Kings Ratings'!$A$2:$B$1000,2,false)</f>
        <v>4</v>
      </c>
      <c r="I356" s="7" t="s">
        <v>661</v>
      </c>
      <c r="K356" s="40">
        <v>25485.0</v>
      </c>
      <c r="L356" s="22">
        <f t="shared" si="1"/>
        <v>1140</v>
      </c>
      <c r="M356" s="23">
        <f t="shared" si="2"/>
        <v>0.04473219541</v>
      </c>
      <c r="N356" s="24" t="str">
        <f t="shared" si="3"/>
        <v>Potato with +1140, +4.5% (25485 to 26625)</v>
      </c>
      <c r="O356" s="41"/>
      <c r="P356" s="40">
        <v>11184.0</v>
      </c>
      <c r="Q356" s="18">
        <f t="shared" si="4"/>
        <v>957</v>
      </c>
      <c r="R356" s="23">
        <f t="shared" si="5"/>
        <v>0.08556866953</v>
      </c>
      <c r="S356" s="24" t="str">
        <f t="shared" si="6"/>
        <v>Potato with +957, +8.6% (11184 to 12141)</v>
      </c>
      <c r="T356" s="18"/>
      <c r="U356" s="40">
        <v>1757.0</v>
      </c>
      <c r="V356" s="22">
        <f t="shared" si="7"/>
        <v>245</v>
      </c>
      <c r="W356" s="23">
        <f t="shared" si="8"/>
        <v>0.1394422311</v>
      </c>
      <c r="X356" s="26" t="str">
        <f t="shared" si="9"/>
        <v>Potato with +245, +13.9% (1757 to 2002)</v>
      </c>
    </row>
    <row r="357">
      <c r="A357" s="14" t="s">
        <v>713</v>
      </c>
      <c r="B357" s="13">
        <v>249.0</v>
      </c>
      <c r="C357" s="16">
        <v>20743.0</v>
      </c>
      <c r="D357" s="16">
        <v>10209.0</v>
      </c>
      <c r="E357" s="16">
        <v>2098.0</v>
      </c>
      <c r="F357" s="38">
        <v>1024280.0</v>
      </c>
      <c r="G357" s="19"/>
      <c r="H357" s="19">
        <f>VLOOKUP(A357,'Kings Ratings'!$A$2:$B$1000,2,false)</f>
        <v>2</v>
      </c>
      <c r="I357" s="7" t="s">
        <v>778</v>
      </c>
      <c r="K357" s="40">
        <v>19500.0</v>
      </c>
      <c r="L357" s="22">
        <f t="shared" si="1"/>
        <v>1243</v>
      </c>
      <c r="M357" s="23">
        <f t="shared" si="2"/>
        <v>0.06374358974</v>
      </c>
      <c r="N357" s="24" t="str">
        <f t="shared" si="3"/>
        <v>Shimmer Ring with +1243, +6.4% (19500 to 20743)</v>
      </c>
      <c r="O357" s="41"/>
      <c r="P357" s="40">
        <v>9457.0</v>
      </c>
      <c r="Q357" s="18">
        <f t="shared" si="4"/>
        <v>752</v>
      </c>
      <c r="R357" s="23">
        <f t="shared" si="5"/>
        <v>0.07951781749</v>
      </c>
      <c r="S357" s="24" t="str">
        <f t="shared" si="6"/>
        <v>Shimmer Ring with +752, +8% (9457 to 10209)</v>
      </c>
      <c r="T357" s="18"/>
      <c r="U357" s="40">
        <v>1767.0</v>
      </c>
      <c r="V357" s="22">
        <f t="shared" si="7"/>
        <v>331</v>
      </c>
      <c r="W357" s="23">
        <f t="shared" si="8"/>
        <v>0.1873231466</v>
      </c>
      <c r="X357" s="26" t="str">
        <f t="shared" si="9"/>
        <v>Shimmer Ring with +331, +18.7% (1767 to 2098)</v>
      </c>
    </row>
    <row r="358">
      <c r="A358" s="14" t="s">
        <v>47</v>
      </c>
      <c r="B358" s="13">
        <v>237.0</v>
      </c>
      <c r="C358" s="16">
        <v>25222.0</v>
      </c>
      <c r="D358" s="16">
        <v>12158.0</v>
      </c>
      <c r="E358" s="16">
        <v>2153.0</v>
      </c>
      <c r="F358" s="38">
        <v>3968926.0</v>
      </c>
      <c r="G358" s="19"/>
      <c r="H358" s="19">
        <f>VLOOKUP(A358,'Kings Ratings'!$A$2:$B$1000,2,false)</f>
        <v>2</v>
      </c>
      <c r="I358" s="7" t="s">
        <v>580</v>
      </c>
      <c r="K358" s="40">
        <v>23660.0</v>
      </c>
      <c r="L358" s="22">
        <f t="shared" si="1"/>
        <v>1562</v>
      </c>
      <c r="M358" s="23">
        <f t="shared" si="2"/>
        <v>0.06601859679</v>
      </c>
      <c r="N358" s="24" t="str">
        <f t="shared" si="3"/>
        <v>Axe with +1562, +6.6% (23660 to 25222)</v>
      </c>
      <c r="O358" s="41"/>
      <c r="P358" s="40">
        <v>11215.0</v>
      </c>
      <c r="Q358" s="18">
        <f t="shared" si="4"/>
        <v>943</v>
      </c>
      <c r="R358" s="23">
        <f t="shared" si="5"/>
        <v>0.08408381632</v>
      </c>
      <c r="S358" s="24" t="str">
        <f t="shared" si="6"/>
        <v>Axe with +943, +8.4% (11215 to 12158)</v>
      </c>
      <c r="T358" s="18"/>
      <c r="U358" s="40">
        <v>1825.0</v>
      </c>
      <c r="V358" s="22">
        <f t="shared" si="7"/>
        <v>328</v>
      </c>
      <c r="W358" s="23">
        <f t="shared" si="8"/>
        <v>0.1797260274</v>
      </c>
      <c r="X358" s="26" t="str">
        <f t="shared" si="9"/>
        <v>Axe with +328, +18% (1825 to 2153)</v>
      </c>
    </row>
    <row r="359">
      <c r="A359" s="14" t="s">
        <v>831</v>
      </c>
      <c r="B359" s="13">
        <v>894.0</v>
      </c>
      <c r="C359" s="16">
        <v>11808.0</v>
      </c>
      <c r="D359" s="16">
        <v>6888.0</v>
      </c>
      <c r="E359" s="16">
        <v>2206.0</v>
      </c>
      <c r="F359" s="38">
        <v>1034892.0</v>
      </c>
      <c r="G359" s="19"/>
      <c r="H359" s="19">
        <f>VLOOKUP(A359,'Kings Ratings'!$A$2:$B$1000,2,false)</f>
        <v>2</v>
      </c>
      <c r="I359" s="7" t="s">
        <v>859</v>
      </c>
      <c r="K359" s="40">
        <v>10807.0</v>
      </c>
      <c r="L359" s="22">
        <f t="shared" si="1"/>
        <v>1001</v>
      </c>
      <c r="M359" s="23">
        <f t="shared" si="2"/>
        <v>0.09262515037</v>
      </c>
      <c r="N359" s="24" t="str">
        <f t="shared" si="3"/>
        <v>Wooden Spear with +1001, +9.3% (10807 to 11808)</v>
      </c>
      <c r="O359" s="41"/>
      <c r="P359" s="40">
        <v>6262.0</v>
      </c>
      <c r="Q359" s="18">
        <f t="shared" si="4"/>
        <v>626</v>
      </c>
      <c r="R359" s="23">
        <f t="shared" si="5"/>
        <v>0.09996806132</v>
      </c>
      <c r="S359" s="24" t="str">
        <f t="shared" si="6"/>
        <v>Wooden Spear with +626, +10% (6262 to 6888)</v>
      </c>
      <c r="T359" s="18"/>
      <c r="U359" s="40">
        <v>1830.0</v>
      </c>
      <c r="V359" s="22">
        <f t="shared" si="7"/>
        <v>376</v>
      </c>
      <c r="W359" s="23">
        <f t="shared" si="8"/>
        <v>0.2054644809</v>
      </c>
      <c r="X359" s="26" t="str">
        <f t="shared" si="9"/>
        <v>Wooden Spear with +376, +20.5% (1830 to 2206)</v>
      </c>
    </row>
    <row r="360">
      <c r="A360" s="14" t="s">
        <v>37</v>
      </c>
      <c r="B360" s="13">
        <v>125.0</v>
      </c>
      <c r="C360" s="16">
        <v>19143.0</v>
      </c>
      <c r="D360" s="16">
        <v>10607.0</v>
      </c>
      <c r="E360" s="16">
        <v>2162.0</v>
      </c>
      <c r="F360" s="38">
        <v>1022828.0</v>
      </c>
      <c r="G360" s="19"/>
      <c r="H360" s="19">
        <f>VLOOKUP(A360,'Kings Ratings'!$A$2:$B$1000,2,false)</f>
        <v>3</v>
      </c>
      <c r="I360" s="7" t="s">
        <v>859</v>
      </c>
      <c r="K360" s="40">
        <v>17822.0</v>
      </c>
      <c r="L360" s="22">
        <f t="shared" si="1"/>
        <v>1321</v>
      </c>
      <c r="M360" s="23">
        <f t="shared" si="2"/>
        <v>0.07412187184</v>
      </c>
      <c r="N360" s="24" t="str">
        <f t="shared" si="3"/>
        <v>Aquamarine Ring with +1321, +7.4% (17822 to 19143)</v>
      </c>
      <c r="O360" s="41"/>
      <c r="P360" s="40">
        <v>9765.0</v>
      </c>
      <c r="Q360" s="18">
        <f t="shared" si="4"/>
        <v>842</v>
      </c>
      <c r="R360" s="23">
        <f t="shared" si="5"/>
        <v>0.08622631848</v>
      </c>
      <c r="S360" s="24" t="str">
        <f t="shared" si="6"/>
        <v>Aquamarine Ring with +842, +8.6% (9765 to 10607)</v>
      </c>
      <c r="T360" s="18"/>
      <c r="U360" s="40">
        <v>1849.0</v>
      </c>
      <c r="V360" s="22">
        <f t="shared" si="7"/>
        <v>313</v>
      </c>
      <c r="W360" s="23">
        <f t="shared" si="8"/>
        <v>0.1692806923</v>
      </c>
      <c r="X360" s="26" t="str">
        <f t="shared" si="9"/>
        <v>Aquamarine Ring with +313, +16.9% (1849 to 2162)</v>
      </c>
    </row>
    <row r="361">
      <c r="A361" s="14" t="s">
        <v>697</v>
      </c>
      <c r="B361" s="13">
        <v>326.0</v>
      </c>
      <c r="C361" s="16">
        <v>14406.0</v>
      </c>
      <c r="D361" s="16">
        <v>7487.0</v>
      </c>
      <c r="E361" s="16">
        <v>2216.0</v>
      </c>
      <c r="F361" s="38">
        <v>1097562.0</v>
      </c>
      <c r="G361" s="19"/>
      <c r="H361" s="19">
        <f>VLOOKUP(A361,'Kings Ratings'!$A$2:$B$1000,2,false)</f>
        <v>2</v>
      </c>
      <c r="I361" s="7" t="s">
        <v>661</v>
      </c>
      <c r="K361" s="40">
        <v>13405.0</v>
      </c>
      <c r="L361" s="22">
        <f t="shared" si="1"/>
        <v>1001</v>
      </c>
      <c r="M361" s="23">
        <f t="shared" si="2"/>
        <v>0.07467362924</v>
      </c>
      <c r="N361" s="24" t="str">
        <f t="shared" si="3"/>
        <v>Scissors with +1001, +7.5% (13405 to 14406)</v>
      </c>
      <c r="O361" s="41"/>
      <c r="P361" s="40">
        <v>7018.0</v>
      </c>
      <c r="Q361" s="18">
        <f t="shared" si="4"/>
        <v>469</v>
      </c>
      <c r="R361" s="23">
        <f t="shared" si="5"/>
        <v>0.06682815617</v>
      </c>
      <c r="S361" s="24" t="str">
        <f t="shared" si="6"/>
        <v>Scissors with +469, +6.7% (7018 to 7487)</v>
      </c>
      <c r="T361" s="18"/>
      <c r="U361" s="40">
        <v>1937.0</v>
      </c>
      <c r="V361" s="22">
        <f t="shared" si="7"/>
        <v>279</v>
      </c>
      <c r="W361" s="23">
        <f t="shared" si="8"/>
        <v>0.1440371709</v>
      </c>
      <c r="X361" s="26" t="str">
        <f t="shared" si="9"/>
        <v>Scissors with +279, +14.4% (1937 to 2216)</v>
      </c>
    </row>
    <row r="362">
      <c r="A362" s="14" t="s">
        <v>177</v>
      </c>
      <c r="B362" s="13">
        <v>19.0</v>
      </c>
      <c r="C362" s="16">
        <v>28343.0</v>
      </c>
      <c r="D362" s="16">
        <v>11238.0</v>
      </c>
      <c r="E362" s="16">
        <v>2318.0</v>
      </c>
      <c r="F362" s="38">
        <v>2683176.0</v>
      </c>
      <c r="G362" s="19"/>
      <c r="H362" s="19">
        <f>VLOOKUP(A362,'Kings Ratings'!$A$2:$B$1000,2,false)</f>
        <v>3</v>
      </c>
      <c r="I362" s="7" t="s">
        <v>589</v>
      </c>
      <c r="K362" s="40">
        <v>28046.0</v>
      </c>
      <c r="L362" s="22">
        <f t="shared" si="1"/>
        <v>297</v>
      </c>
      <c r="M362" s="23">
        <f t="shared" si="2"/>
        <v>0.01058974542</v>
      </c>
      <c r="N362" s="24" t="str">
        <f t="shared" si="3"/>
        <v>Carrot with +297, +1.1% (28046 to 28343)</v>
      </c>
      <c r="O362" s="41"/>
      <c r="P362" s="40">
        <v>10587.0</v>
      </c>
      <c r="Q362" s="18">
        <f t="shared" si="4"/>
        <v>651</v>
      </c>
      <c r="R362" s="23">
        <f t="shared" si="5"/>
        <v>0.06149050723</v>
      </c>
      <c r="S362" s="24" t="str">
        <f t="shared" si="6"/>
        <v>Carrot with +651, +6.1% (10587 to 11238)</v>
      </c>
      <c r="T362" s="18"/>
      <c r="U362" s="40">
        <v>2001.0</v>
      </c>
      <c r="V362" s="22">
        <f t="shared" si="7"/>
        <v>317</v>
      </c>
      <c r="W362" s="23">
        <f t="shared" si="8"/>
        <v>0.1584207896</v>
      </c>
      <c r="X362" s="26" t="str">
        <f t="shared" si="9"/>
        <v>Carrot with +317, +15.8% (2001 to 2318)</v>
      </c>
    </row>
    <row r="363">
      <c r="A363" s="14" t="s">
        <v>545</v>
      </c>
      <c r="B363" s="13">
        <v>216.0</v>
      </c>
      <c r="C363" s="16">
        <v>13243.0</v>
      </c>
      <c r="D363" s="16">
        <v>7666.0</v>
      </c>
      <c r="E363" s="16">
        <v>2316.0</v>
      </c>
      <c r="F363" s="38">
        <v>1035269.0</v>
      </c>
      <c r="G363" s="19"/>
      <c r="H363" s="19">
        <f>VLOOKUP(A363,'Kings Ratings'!$A$2:$B$1000,2,false)</f>
        <v>2</v>
      </c>
      <c r="I363" s="7" t="s">
        <v>768</v>
      </c>
      <c r="K363" s="40">
        <v>12378.0</v>
      </c>
      <c r="L363" s="22">
        <f t="shared" si="1"/>
        <v>865</v>
      </c>
      <c r="M363" s="23">
        <f t="shared" si="2"/>
        <v>0.0698820488</v>
      </c>
      <c r="N363" s="24" t="str">
        <f t="shared" si="3"/>
        <v>Magnifying Glass with +865, +7% (12378 to 13243)</v>
      </c>
      <c r="O363" s="41"/>
      <c r="P363" s="40">
        <v>7159.0</v>
      </c>
      <c r="Q363" s="18">
        <f t="shared" si="4"/>
        <v>507</v>
      </c>
      <c r="R363" s="23">
        <f t="shared" si="5"/>
        <v>0.07081994692</v>
      </c>
      <c r="S363" s="24" t="str">
        <f t="shared" si="6"/>
        <v>Magnifying Glass with +507, +7.1% (7159 to 7666)</v>
      </c>
      <c r="T363" s="18"/>
      <c r="U363" s="40">
        <v>2002.0</v>
      </c>
      <c r="V363" s="22">
        <f t="shared" si="7"/>
        <v>314</v>
      </c>
      <c r="W363" s="23">
        <f t="shared" si="8"/>
        <v>0.1568431568</v>
      </c>
      <c r="X363" s="26" t="str">
        <f t="shared" si="9"/>
        <v>Magnifying Glass with +314, +15.7% (2002 to 2316)</v>
      </c>
    </row>
    <row r="364">
      <c r="A364" s="14" t="s">
        <v>849</v>
      </c>
      <c r="B364" s="13">
        <v>950.0</v>
      </c>
      <c r="C364" s="16">
        <v>14581.0</v>
      </c>
      <c r="D364" s="16">
        <v>8945.0</v>
      </c>
      <c r="E364" s="16">
        <v>2159.0</v>
      </c>
      <c r="F364" s="38">
        <v>1025601.0</v>
      </c>
      <c r="G364" s="19"/>
      <c r="H364" s="19">
        <f>VLOOKUP(A364,'Kings Ratings'!$A$2:$B$1000,2,false)</f>
        <v>11</v>
      </c>
      <c r="I364" s="7"/>
      <c r="K364" s="40">
        <v>14578.0</v>
      </c>
      <c r="L364" s="22">
        <f t="shared" si="1"/>
        <v>3</v>
      </c>
      <c r="M364" s="23">
        <f t="shared" si="2"/>
        <v>0.0002057895459</v>
      </c>
      <c r="N364" s="24" t="str">
        <f t="shared" si="3"/>
        <v>Frozen Biter with +3, +0% (14578 to 14581)</v>
      </c>
      <c r="O364" s="41"/>
      <c r="P364" s="40">
        <v>8939.0</v>
      </c>
      <c r="Q364" s="18">
        <f t="shared" si="4"/>
        <v>6</v>
      </c>
      <c r="R364" s="23">
        <f t="shared" si="5"/>
        <v>0.0006712160197</v>
      </c>
      <c r="S364" s="24" t="str">
        <f t="shared" si="6"/>
        <v>Frozen Biter with +6, +0.1% (8939 to 8945)</v>
      </c>
      <c r="T364" s="18"/>
      <c r="U364" s="40">
        <v>2156.0</v>
      </c>
      <c r="V364" s="22">
        <f t="shared" si="7"/>
        <v>3</v>
      </c>
      <c r="W364" s="23">
        <f t="shared" si="8"/>
        <v>0.001391465677</v>
      </c>
      <c r="X364" s="26" t="str">
        <f t="shared" si="9"/>
        <v>Frozen Biter with +3, +0.1% (2156 to 2159)</v>
      </c>
    </row>
    <row r="365">
      <c r="A365" s="14" t="s">
        <v>602</v>
      </c>
      <c r="B365" s="13">
        <v>27.0</v>
      </c>
      <c r="C365" s="16">
        <v>22410.0</v>
      </c>
      <c r="D365" s="16">
        <v>10484.0</v>
      </c>
      <c r="E365" s="16">
        <v>2500.0</v>
      </c>
      <c r="F365" s="38">
        <v>1300872.0</v>
      </c>
      <c r="G365" s="19"/>
      <c r="H365" s="19">
        <f>VLOOKUP(A365,'Kings Ratings'!$A$2:$B$1000,2,false)</f>
        <v>1</v>
      </c>
      <c r="I365" s="7" t="s">
        <v>708</v>
      </c>
      <c r="K365" s="40">
        <v>21962.0</v>
      </c>
      <c r="L365" s="22">
        <f t="shared" si="1"/>
        <v>448</v>
      </c>
      <c r="M365" s="23">
        <f t="shared" si="2"/>
        <v>0.02039887078</v>
      </c>
      <c r="N365" s="24" t="str">
        <f t="shared" si="3"/>
        <v>Peas with +448, +2% (21962 to 22410)</v>
      </c>
      <c r="O365" s="41"/>
      <c r="P365" s="40">
        <v>10068.0</v>
      </c>
      <c r="Q365" s="18">
        <f t="shared" si="4"/>
        <v>416</v>
      </c>
      <c r="R365" s="23">
        <f t="shared" si="5"/>
        <v>0.04131903059</v>
      </c>
      <c r="S365" s="24" t="str">
        <f t="shared" si="6"/>
        <v>Peas with +416, +4.1% (10068 to 10484)</v>
      </c>
      <c r="T365" s="18"/>
      <c r="U365" s="40">
        <v>2157.0</v>
      </c>
      <c r="V365" s="22">
        <f t="shared" si="7"/>
        <v>343</v>
      </c>
      <c r="W365" s="23">
        <f t="shared" si="8"/>
        <v>0.1590171535</v>
      </c>
      <c r="X365" s="26" t="str">
        <f t="shared" si="9"/>
        <v>Peas with +343, +15.9% (2157 to 2500)</v>
      </c>
    </row>
    <row r="366">
      <c r="A366" s="14" t="s">
        <v>526</v>
      </c>
      <c r="B366" s="13">
        <v>124.0</v>
      </c>
      <c r="C366" s="16">
        <v>19702.0</v>
      </c>
      <c r="D366" s="16">
        <v>10442.0</v>
      </c>
      <c r="E366" s="16">
        <v>2527.0</v>
      </c>
      <c r="F366" s="38">
        <v>1031965.0</v>
      </c>
      <c r="G366" s="19"/>
      <c r="H366" s="19">
        <f>VLOOKUP(A366,'Kings Ratings'!$A$2:$B$1000,2,false)</f>
        <v>1</v>
      </c>
      <c r="I366" s="7" t="s">
        <v>829</v>
      </c>
      <c r="K366" s="40">
        <v>18516.0</v>
      </c>
      <c r="L366" s="22">
        <f t="shared" si="1"/>
        <v>1186</v>
      </c>
      <c r="M366" s="23">
        <f t="shared" si="2"/>
        <v>0.06405271117</v>
      </c>
      <c r="N366" s="24" t="str">
        <f t="shared" si="3"/>
        <v>Lemon Quartz Ring with +1186, +6.4% (18516 to 19702)</v>
      </c>
      <c r="O366" s="41"/>
      <c r="P366" s="40">
        <v>9640.0</v>
      </c>
      <c r="Q366" s="18">
        <f t="shared" si="4"/>
        <v>802</v>
      </c>
      <c r="R366" s="23">
        <f t="shared" si="5"/>
        <v>0.08319502075</v>
      </c>
      <c r="S366" s="24" t="str">
        <f t="shared" si="6"/>
        <v>Lemon Quartz Ring with +802, +8.3% (9640 to 10442)</v>
      </c>
      <c r="T366" s="18"/>
      <c r="U366" s="40">
        <v>2173.0</v>
      </c>
      <c r="V366" s="22">
        <f t="shared" si="7"/>
        <v>354</v>
      </c>
      <c r="W366" s="23">
        <f t="shared" si="8"/>
        <v>0.1629084215</v>
      </c>
      <c r="X366" s="26" t="str">
        <f t="shared" si="9"/>
        <v>Lemon Quartz Ring with +354, +16.3% (2173 to 2527)</v>
      </c>
    </row>
    <row r="367">
      <c r="A367" s="14" t="s">
        <v>846</v>
      </c>
      <c r="B367" s="13">
        <v>945.0</v>
      </c>
      <c r="C367" s="16">
        <v>14594.0</v>
      </c>
      <c r="D367" s="16">
        <v>8601.0</v>
      </c>
      <c r="E367" s="16">
        <v>2197.0</v>
      </c>
      <c r="F367" s="38">
        <v>2118823.0</v>
      </c>
      <c r="G367" s="19"/>
      <c r="H367" s="19">
        <f>VLOOKUP(A367,'Kings Ratings'!$A$2:$B$1000,2,false)</f>
        <v>11</v>
      </c>
      <c r="I367" s="7"/>
      <c r="K367" s="40">
        <v>14593.0</v>
      </c>
      <c r="L367" s="22">
        <f t="shared" si="1"/>
        <v>1</v>
      </c>
      <c r="M367" s="23">
        <f t="shared" si="2"/>
        <v>0.00006852600562</v>
      </c>
      <c r="N367" s="24" t="str">
        <f t="shared" si="3"/>
        <v>Frozen Manta Ray with +1, +0% (14593 to 14594)</v>
      </c>
      <c r="O367" s="41"/>
      <c r="P367" s="40">
        <v>8593.0</v>
      </c>
      <c r="Q367" s="18">
        <f t="shared" si="4"/>
        <v>8</v>
      </c>
      <c r="R367" s="23">
        <f t="shared" si="5"/>
        <v>0.000930990341</v>
      </c>
      <c r="S367" s="24" t="str">
        <f t="shared" si="6"/>
        <v>Frozen Manta Ray with +8, +0.1% (8593 to 8601)</v>
      </c>
      <c r="T367" s="18"/>
      <c r="U367" s="40">
        <v>2195.0</v>
      </c>
      <c r="V367" s="22">
        <f t="shared" si="7"/>
        <v>2</v>
      </c>
      <c r="W367" s="23">
        <f t="shared" si="8"/>
        <v>0.0009111617312</v>
      </c>
      <c r="X367" s="26" t="str">
        <f t="shared" si="9"/>
        <v>Frozen Manta Ray with +2, +0.1% (2195 to 2197)</v>
      </c>
    </row>
    <row r="368">
      <c r="A368" s="14" t="s">
        <v>227</v>
      </c>
      <c r="B368" s="13">
        <v>368.0</v>
      </c>
      <c r="C368" s="16">
        <v>43658.0</v>
      </c>
      <c r="D368" s="16">
        <v>14916.0</v>
      </c>
      <c r="E368" s="16">
        <v>2663.0</v>
      </c>
      <c r="F368" s="38">
        <v>1091923.0</v>
      </c>
      <c r="G368" s="19"/>
      <c r="H368" s="19">
        <f>VLOOKUP(A368,'Kings Ratings'!$A$2:$B$1000,2,false)</f>
        <v>2</v>
      </c>
      <c r="I368" s="7" t="s">
        <v>395</v>
      </c>
      <c r="K368" s="40">
        <v>41305.0</v>
      </c>
      <c r="L368" s="22">
        <f t="shared" si="1"/>
        <v>2353</v>
      </c>
      <c r="M368" s="23">
        <f t="shared" si="2"/>
        <v>0.05696646895</v>
      </c>
      <c r="N368" s="24" t="str">
        <f t="shared" si="3"/>
        <v>Lantern with +2353, +5.7% (41305 to 43658)</v>
      </c>
      <c r="O368" s="41"/>
      <c r="P368" s="40">
        <v>13937.0</v>
      </c>
      <c r="Q368" s="18">
        <f t="shared" si="4"/>
        <v>979</v>
      </c>
      <c r="R368" s="23">
        <f t="shared" si="5"/>
        <v>0.07024467245</v>
      </c>
      <c r="S368" s="24" t="str">
        <f t="shared" si="6"/>
        <v>Lantern with +979, +7% (13937 to 14916)</v>
      </c>
      <c r="T368" s="18"/>
      <c r="U368" s="40">
        <v>2254.0</v>
      </c>
      <c r="V368" s="22">
        <f t="shared" si="7"/>
        <v>409</v>
      </c>
      <c r="W368" s="23">
        <f t="shared" si="8"/>
        <v>0.1814551908</v>
      </c>
      <c r="X368" s="26" t="str">
        <f t="shared" si="9"/>
        <v>Lantern with +409, +18.1% (2254 to 2663)</v>
      </c>
    </row>
    <row r="369">
      <c r="A369" s="14" t="s">
        <v>683</v>
      </c>
      <c r="B369" s="13">
        <v>96.0</v>
      </c>
      <c r="C369" s="16">
        <v>20750.0</v>
      </c>
      <c r="D369" s="16">
        <v>11487.0</v>
      </c>
      <c r="E369" s="16">
        <v>2676.0</v>
      </c>
      <c r="F369" s="38">
        <v>1023870.0</v>
      </c>
      <c r="G369" s="19"/>
      <c r="H369" s="19">
        <f>VLOOKUP(A369,'Kings Ratings'!$A$2:$B$1000,2,false)</f>
        <v>2</v>
      </c>
      <c r="I369" s="7" t="s">
        <v>796</v>
      </c>
      <c r="K369" s="40">
        <v>19361.0</v>
      </c>
      <c r="L369" s="22">
        <f t="shared" si="1"/>
        <v>1389</v>
      </c>
      <c r="M369" s="23">
        <f t="shared" si="2"/>
        <v>0.07174216208</v>
      </c>
      <c r="N369" s="24" t="str">
        <f t="shared" si="3"/>
        <v>Ruby Ring with +1389, +7.2% (19361 to 20750)</v>
      </c>
      <c r="O369" s="41"/>
      <c r="P369" s="40">
        <v>10599.0</v>
      </c>
      <c r="Q369" s="18">
        <f t="shared" si="4"/>
        <v>888</v>
      </c>
      <c r="R369" s="23">
        <f t="shared" si="5"/>
        <v>0.08378148882</v>
      </c>
      <c r="S369" s="24" t="str">
        <f t="shared" si="6"/>
        <v>Ruby Ring with +888, +8.4% (10599 to 11487)</v>
      </c>
      <c r="T369" s="18"/>
      <c r="U369" s="40">
        <v>2267.0</v>
      </c>
      <c r="V369" s="22">
        <f t="shared" si="7"/>
        <v>409</v>
      </c>
      <c r="W369" s="23">
        <f t="shared" si="8"/>
        <v>0.1804146449</v>
      </c>
      <c r="X369" s="26" t="str">
        <f t="shared" si="9"/>
        <v>Ruby Ring with +409, +18% (2267 to 2676)</v>
      </c>
    </row>
    <row r="370">
      <c r="A370" s="14" t="s">
        <v>93</v>
      </c>
      <c r="B370" s="13">
        <v>535.0</v>
      </c>
      <c r="C370" s="16">
        <v>24698.0</v>
      </c>
      <c r="D370" s="16">
        <v>12753.0</v>
      </c>
      <c r="E370" s="16">
        <v>2659.0</v>
      </c>
      <c r="F370" s="38">
        <v>2011993.0</v>
      </c>
      <c r="G370" s="19"/>
      <c r="H370" s="19">
        <f>VLOOKUP(A370,'Kings Ratings'!$A$2:$B$1000,2,false)</f>
        <v>3</v>
      </c>
      <c r="I370" s="7" t="s">
        <v>689</v>
      </c>
      <c r="K370" s="40">
        <v>23063.0</v>
      </c>
      <c r="L370" s="22">
        <f t="shared" si="1"/>
        <v>1635</v>
      </c>
      <c r="M370" s="23">
        <f t="shared" si="2"/>
        <v>0.07089277197</v>
      </c>
      <c r="N370" s="24" t="str">
        <f t="shared" si="3"/>
        <v>Blue Dye with +1635, +7.1% (23063 to 24698)</v>
      </c>
      <c r="O370" s="41"/>
      <c r="P370" s="40">
        <v>11869.0</v>
      </c>
      <c r="Q370" s="18">
        <f t="shared" si="4"/>
        <v>884</v>
      </c>
      <c r="R370" s="23">
        <f t="shared" si="5"/>
        <v>0.07447973713</v>
      </c>
      <c r="S370" s="24" t="str">
        <f t="shared" si="6"/>
        <v>Blue Dye with +884, +7.4% (11869 to 12753)</v>
      </c>
      <c r="T370" s="18"/>
      <c r="U370" s="40">
        <v>2272.0</v>
      </c>
      <c r="V370" s="22">
        <f t="shared" si="7"/>
        <v>387</v>
      </c>
      <c r="W370" s="23">
        <f t="shared" si="8"/>
        <v>0.170334507</v>
      </c>
      <c r="X370" s="26" t="str">
        <f t="shared" si="9"/>
        <v>Blue Dye with +387, +17% (2272 to 2659)</v>
      </c>
    </row>
    <row r="371">
      <c r="A371" s="14" t="s">
        <v>847</v>
      </c>
      <c r="B371" s="13">
        <v>949.0</v>
      </c>
      <c r="C371" s="16">
        <v>14561.0</v>
      </c>
      <c r="D371" s="16">
        <v>9123.0</v>
      </c>
      <c r="E371" s="16">
        <v>2282.0</v>
      </c>
      <c r="F371" s="38">
        <v>1147705.0</v>
      </c>
      <c r="G371" s="19"/>
      <c r="H371" s="19">
        <f>VLOOKUP(A371,'Kings Ratings'!$A$2:$B$1000,2,false)</f>
        <v>11</v>
      </c>
      <c r="I371" s="7"/>
      <c r="K371" s="40">
        <v>14558.0</v>
      </c>
      <c r="L371" s="22">
        <f t="shared" si="1"/>
        <v>3</v>
      </c>
      <c r="M371" s="23">
        <f t="shared" si="2"/>
        <v>0.0002060722627</v>
      </c>
      <c r="N371" s="24" t="str">
        <f t="shared" si="3"/>
        <v>Frozen Lobster with +3, +0% (14558 to 14561)</v>
      </c>
      <c r="O371" s="41"/>
      <c r="P371" s="40">
        <v>9113.0</v>
      </c>
      <c r="Q371" s="18">
        <f t="shared" si="4"/>
        <v>10</v>
      </c>
      <c r="R371" s="23">
        <f t="shared" si="5"/>
        <v>0.00109733348</v>
      </c>
      <c r="S371" s="24" t="str">
        <f t="shared" si="6"/>
        <v>Frozen Lobster with +10, +0.1% (9113 to 9123)</v>
      </c>
      <c r="T371" s="18"/>
      <c r="U371" s="40">
        <v>2280.0</v>
      </c>
      <c r="V371" s="22">
        <f t="shared" si="7"/>
        <v>2</v>
      </c>
      <c r="W371" s="23">
        <f t="shared" si="8"/>
        <v>0.0008771929825</v>
      </c>
      <c r="X371" s="26" t="str">
        <f t="shared" si="9"/>
        <v>Frozen Lobster with +2, +0.1% (2280 to 2282)</v>
      </c>
    </row>
    <row r="372">
      <c r="A372" s="14" t="s">
        <v>132</v>
      </c>
      <c r="B372" s="13">
        <v>105.0</v>
      </c>
      <c r="C372" s="16">
        <v>21132.0</v>
      </c>
      <c r="D372" s="16">
        <v>8888.0</v>
      </c>
      <c r="E372" s="16">
        <v>2655.0</v>
      </c>
      <c r="F372" s="38">
        <v>1024136.0</v>
      </c>
      <c r="G372" s="19"/>
      <c r="H372" s="19">
        <f>VLOOKUP(A372,'Kings Ratings'!$A$2:$B$1000,2,false)</f>
        <v>3</v>
      </c>
      <c r="I372" s="7" t="s">
        <v>698</v>
      </c>
      <c r="K372" s="40">
        <v>18906.0</v>
      </c>
      <c r="L372" s="22">
        <f t="shared" si="1"/>
        <v>2226</v>
      </c>
      <c r="M372" s="23">
        <f t="shared" si="2"/>
        <v>0.1177403999</v>
      </c>
      <c r="N372" s="24" t="str">
        <f t="shared" si="3"/>
        <v>Bottle Rocket with +2226, +11.8% (18906 to 21132)</v>
      </c>
      <c r="O372" s="41"/>
      <c r="P372" s="40">
        <v>8263.0</v>
      </c>
      <c r="Q372" s="18">
        <f t="shared" si="4"/>
        <v>625</v>
      </c>
      <c r="R372" s="23">
        <f t="shared" si="5"/>
        <v>0.07563838799</v>
      </c>
      <c r="S372" s="24" t="str">
        <f t="shared" si="6"/>
        <v>Bottle Rocket with +625, +7.6% (8263 to 8888)</v>
      </c>
      <c r="T372" s="18"/>
      <c r="U372" s="40">
        <v>2286.0</v>
      </c>
      <c r="V372" s="22">
        <f t="shared" si="7"/>
        <v>369</v>
      </c>
      <c r="W372" s="23">
        <f t="shared" si="8"/>
        <v>0.1614173228</v>
      </c>
      <c r="X372" s="26" t="str">
        <f t="shared" si="9"/>
        <v>Bottle Rocket with +369, +16.1% (2286 to 2655)</v>
      </c>
    </row>
    <row r="373">
      <c r="A373" s="14" t="s">
        <v>532</v>
      </c>
      <c r="B373" s="13">
        <v>79.0</v>
      </c>
      <c r="C373" s="16">
        <v>13322.0</v>
      </c>
      <c r="D373" s="16">
        <v>8063.0</v>
      </c>
      <c r="E373" s="16">
        <v>2692.0</v>
      </c>
      <c r="F373" s="38">
        <v>1055180.0</v>
      </c>
      <c r="G373" s="19"/>
      <c r="H373" s="19">
        <f>VLOOKUP(A373,'Kings Ratings'!$A$2:$B$1000,2,false)</f>
        <v>2</v>
      </c>
      <c r="I373" s="7" t="s">
        <v>492</v>
      </c>
      <c r="K373" s="40">
        <v>12414.0</v>
      </c>
      <c r="L373" s="22">
        <f t="shared" si="1"/>
        <v>908</v>
      </c>
      <c r="M373" s="23">
        <f t="shared" si="2"/>
        <v>0.07314322539</v>
      </c>
      <c r="N373" s="24" t="str">
        <f t="shared" si="3"/>
        <v>Looking Glass with +908, +7.3% (12414 to 13322)</v>
      </c>
      <c r="O373" s="41"/>
      <c r="P373" s="40">
        <v>7476.0</v>
      </c>
      <c r="Q373" s="18">
        <f t="shared" si="4"/>
        <v>587</v>
      </c>
      <c r="R373" s="23">
        <f t="shared" si="5"/>
        <v>0.07851792402</v>
      </c>
      <c r="S373" s="24" t="str">
        <f t="shared" si="6"/>
        <v>Looking Glass with +587, +7.9% (7476 to 8063)</v>
      </c>
      <c r="T373" s="18"/>
      <c r="U373" s="40">
        <v>2291.0</v>
      </c>
      <c r="V373" s="22">
        <f t="shared" si="7"/>
        <v>401</v>
      </c>
      <c r="W373" s="23">
        <f t="shared" si="8"/>
        <v>0.1750327368</v>
      </c>
      <c r="X373" s="26" t="str">
        <f t="shared" si="9"/>
        <v>Looking Glass with +401, +17.5% (2291 to 2692)</v>
      </c>
    </row>
    <row r="374">
      <c r="A374" s="14" t="s">
        <v>599</v>
      </c>
      <c r="B374" s="13">
        <v>196.0</v>
      </c>
      <c r="C374" s="16">
        <v>15262.0</v>
      </c>
      <c r="D374" s="16">
        <v>8348.0</v>
      </c>
      <c r="E374" s="16">
        <v>2727.0</v>
      </c>
      <c r="F374" s="38">
        <v>1035088.0</v>
      </c>
      <c r="G374" s="19"/>
      <c r="H374" s="19">
        <f>VLOOKUP(A374,'Kings Ratings'!$A$2:$B$1000,2,false)</f>
        <v>2</v>
      </c>
      <c r="I374" s="7" t="s">
        <v>829</v>
      </c>
      <c r="K374" s="40">
        <v>14256.0</v>
      </c>
      <c r="L374" s="22">
        <f t="shared" si="1"/>
        <v>1006</v>
      </c>
      <c r="M374" s="23">
        <f t="shared" si="2"/>
        <v>0.0705667789</v>
      </c>
      <c r="N374" s="24" t="str">
        <f t="shared" si="3"/>
        <v>Pearl Necklace with +1006, +7.1% (14256 to 15262)</v>
      </c>
      <c r="O374" s="41"/>
      <c r="P374" s="40">
        <v>7712.0</v>
      </c>
      <c r="Q374" s="18">
        <f t="shared" si="4"/>
        <v>636</v>
      </c>
      <c r="R374" s="23">
        <f t="shared" si="5"/>
        <v>0.08246887967</v>
      </c>
      <c r="S374" s="24" t="str">
        <f t="shared" si="6"/>
        <v>Pearl Necklace with +636, +8.2% (7712 to 8348)</v>
      </c>
      <c r="T374" s="18"/>
      <c r="U374" s="40">
        <v>2299.0</v>
      </c>
      <c r="V374" s="22">
        <f t="shared" si="7"/>
        <v>428</v>
      </c>
      <c r="W374" s="23">
        <f t="shared" si="8"/>
        <v>0.1861678991</v>
      </c>
      <c r="X374" s="26" t="str">
        <f t="shared" si="9"/>
        <v>Pearl Necklace with +428, +18.6% (2299 to 2727)</v>
      </c>
    </row>
    <row r="375">
      <c r="A375" s="14" t="s">
        <v>359</v>
      </c>
      <c r="B375" s="13">
        <v>140.0</v>
      </c>
      <c r="C375" s="16">
        <v>20757.0</v>
      </c>
      <c r="D375" s="16">
        <v>13411.0</v>
      </c>
      <c r="E375" s="16">
        <v>2669.0</v>
      </c>
      <c r="F375" s="38">
        <v>2009210.0</v>
      </c>
      <c r="G375" s="19"/>
      <c r="H375" s="19">
        <f>VLOOKUP(A375,'Kings Ratings'!$A$2:$B$1000,2,false)</f>
        <v>7</v>
      </c>
      <c r="I375" s="7" t="s">
        <v>691</v>
      </c>
      <c r="K375" s="40">
        <v>19423.0</v>
      </c>
      <c r="L375" s="22">
        <f t="shared" si="1"/>
        <v>1334</v>
      </c>
      <c r="M375" s="23">
        <f t="shared" si="2"/>
        <v>0.06868146012</v>
      </c>
      <c r="N375" s="24" t="str">
        <f t="shared" si="3"/>
        <v>Giant Squid with +1334, +6.9% (19423 to 20757)</v>
      </c>
      <c r="O375" s="41"/>
      <c r="P375" s="40">
        <v>12347.0</v>
      </c>
      <c r="Q375" s="18">
        <f t="shared" si="4"/>
        <v>1064</v>
      </c>
      <c r="R375" s="23">
        <f t="shared" si="5"/>
        <v>0.0861747793</v>
      </c>
      <c r="S375" s="24" t="str">
        <f t="shared" si="6"/>
        <v>Giant Squid with +1064, +8.6% (12347 to 13411)</v>
      </c>
      <c r="T375" s="18"/>
      <c r="U375" s="40">
        <v>2314.0</v>
      </c>
      <c r="V375" s="22">
        <f t="shared" si="7"/>
        <v>355</v>
      </c>
      <c r="W375" s="23">
        <f t="shared" si="8"/>
        <v>0.1534140017</v>
      </c>
      <c r="X375" s="26" t="str">
        <f t="shared" si="9"/>
        <v>Giant Squid with +355, +15.3% (2314 to 2669)</v>
      </c>
    </row>
    <row r="376">
      <c r="A376" s="14" t="s">
        <v>441</v>
      </c>
      <c r="B376" s="13">
        <v>236.0</v>
      </c>
      <c r="C376" s="16">
        <v>30496.0</v>
      </c>
      <c r="D376" s="16">
        <v>13846.0</v>
      </c>
      <c r="E376" s="16">
        <v>2760.0</v>
      </c>
      <c r="F376" s="38">
        <v>2923494.0</v>
      </c>
      <c r="G376" s="19"/>
      <c r="H376" s="19">
        <f>VLOOKUP(A376,'Kings Ratings'!$A$2:$B$1000,2,false)</f>
        <v>1</v>
      </c>
      <c r="I376" s="7" t="s">
        <v>580</v>
      </c>
      <c r="K376" s="40">
        <v>28607.0</v>
      </c>
      <c r="L376" s="22">
        <f t="shared" si="1"/>
        <v>1889</v>
      </c>
      <c r="M376" s="23">
        <f t="shared" si="2"/>
        <v>0.06603278918</v>
      </c>
      <c r="N376" s="24" t="str">
        <f t="shared" si="3"/>
        <v>Hammer with +1889, +6.6% (28607 to 30496)</v>
      </c>
      <c r="O376" s="41"/>
      <c r="P376" s="40">
        <v>12771.0</v>
      </c>
      <c r="Q376" s="18">
        <f t="shared" si="4"/>
        <v>1075</v>
      </c>
      <c r="R376" s="23">
        <f t="shared" si="5"/>
        <v>0.08417508418</v>
      </c>
      <c r="S376" s="24" t="str">
        <f t="shared" si="6"/>
        <v>Hammer with +1075, +8.4% (12771 to 13846)</v>
      </c>
      <c r="T376" s="18"/>
      <c r="U376" s="40">
        <v>2337.0</v>
      </c>
      <c r="V376" s="22">
        <f t="shared" si="7"/>
        <v>423</v>
      </c>
      <c r="W376" s="23">
        <f t="shared" si="8"/>
        <v>0.1810012837</v>
      </c>
      <c r="X376" s="26" t="str">
        <f t="shared" si="9"/>
        <v>Hammer with +423, +18.1% (2337 to 2760)</v>
      </c>
    </row>
    <row r="377">
      <c r="A377" s="14" t="s">
        <v>31</v>
      </c>
      <c r="B377" s="13">
        <v>126.0</v>
      </c>
      <c r="C377" s="16">
        <v>21381.0</v>
      </c>
      <c r="D377" s="16">
        <v>11787.0</v>
      </c>
      <c r="E377" s="16">
        <v>2669.0</v>
      </c>
      <c r="F377" s="38">
        <v>1171149.0</v>
      </c>
      <c r="G377" s="19"/>
      <c r="H377" s="19">
        <f>VLOOKUP(A377,'Kings Ratings'!$A$2:$B$1000,2,false)</f>
        <v>2</v>
      </c>
      <c r="I377" s="7" t="s">
        <v>768</v>
      </c>
      <c r="K377" s="40">
        <v>20068.0</v>
      </c>
      <c r="L377" s="22">
        <f t="shared" si="1"/>
        <v>1313</v>
      </c>
      <c r="M377" s="23">
        <f t="shared" si="2"/>
        <v>0.06542754634</v>
      </c>
      <c r="N377" s="24" t="str">
        <f t="shared" si="3"/>
        <v>Amethyst Necklace with +1313, +6.5% (20068 to 21381)</v>
      </c>
      <c r="O377" s="41"/>
      <c r="P377" s="40">
        <v>10899.0</v>
      </c>
      <c r="Q377" s="18">
        <f t="shared" si="4"/>
        <v>888</v>
      </c>
      <c r="R377" s="23">
        <f t="shared" si="5"/>
        <v>0.08147536471</v>
      </c>
      <c r="S377" s="24" t="str">
        <f t="shared" si="6"/>
        <v>Amethyst Necklace with +888, +8.1% (10899 to 11787)</v>
      </c>
      <c r="T377" s="18"/>
      <c r="U377" s="40">
        <v>2355.0</v>
      </c>
      <c r="V377" s="22">
        <f t="shared" si="7"/>
        <v>314</v>
      </c>
      <c r="W377" s="23">
        <f t="shared" si="8"/>
        <v>0.1333333333</v>
      </c>
      <c r="X377" s="26" t="str">
        <f t="shared" si="9"/>
        <v>Amethyst Necklace with +314, +13.3% (2355 to 2669)</v>
      </c>
    </row>
    <row r="378">
      <c r="A378" s="14" t="s">
        <v>845</v>
      </c>
      <c r="B378" s="13">
        <v>942.0</v>
      </c>
      <c r="C378" s="16">
        <v>14199.0</v>
      </c>
      <c r="D378" s="16">
        <v>8454.0</v>
      </c>
      <c r="E378" s="16">
        <v>2377.0</v>
      </c>
      <c r="F378" s="38">
        <v>1838948.0</v>
      </c>
      <c r="G378" s="19"/>
      <c r="H378" s="19">
        <f>VLOOKUP(A378,'Kings Ratings'!$A$2:$B$1000,2,false)</f>
        <v>11</v>
      </c>
      <c r="I378" s="7"/>
      <c r="K378" s="40">
        <v>14196.0</v>
      </c>
      <c r="L378" s="22">
        <f t="shared" si="1"/>
        <v>3</v>
      </c>
      <c r="M378" s="23">
        <f t="shared" si="2"/>
        <v>0.0002113271344</v>
      </c>
      <c r="N378" s="24" t="str">
        <f t="shared" si="3"/>
        <v>Frozen Squid with +3, +0% (14196 to 14199)</v>
      </c>
      <c r="O378" s="41"/>
      <c r="P378" s="40">
        <v>8449.0</v>
      </c>
      <c r="Q378" s="18">
        <f t="shared" si="4"/>
        <v>5</v>
      </c>
      <c r="R378" s="23">
        <f t="shared" si="5"/>
        <v>0.0005917860102</v>
      </c>
      <c r="S378" s="24" t="str">
        <f t="shared" si="6"/>
        <v>Frozen Squid with +5, +0.1% (8449 to 8454)</v>
      </c>
      <c r="T378" s="18"/>
      <c r="U378" s="40">
        <v>2375.0</v>
      </c>
      <c r="V378" s="22">
        <f t="shared" si="7"/>
        <v>2</v>
      </c>
      <c r="W378" s="23">
        <f t="shared" si="8"/>
        <v>0.0008421052632</v>
      </c>
      <c r="X378" s="26" t="str">
        <f t="shared" si="9"/>
        <v>Frozen Squid with +2, +0.1% (2375 to 2377)</v>
      </c>
    </row>
    <row r="379">
      <c r="A379" s="14" t="s">
        <v>236</v>
      </c>
      <c r="B379" s="13">
        <v>585.0</v>
      </c>
      <c r="C379" s="16">
        <v>18377.0</v>
      </c>
      <c r="D379" s="16">
        <v>10106.0</v>
      </c>
      <c r="E379" s="16">
        <v>2819.0</v>
      </c>
      <c r="F379" s="38">
        <v>1011730.0</v>
      </c>
      <c r="G379" s="19"/>
      <c r="H379" s="19">
        <f>VLOOKUP(A379,'Kings Ratings'!$A$2:$B$1000,2,false)</f>
        <v>4</v>
      </c>
      <c r="I379" s="7" t="s">
        <v>872</v>
      </c>
      <c r="K379" s="40">
        <v>17425.0</v>
      </c>
      <c r="L379" s="22">
        <f t="shared" si="1"/>
        <v>952</v>
      </c>
      <c r="M379" s="23">
        <f t="shared" si="2"/>
        <v>0.05463414634</v>
      </c>
      <c r="N379" s="24" t="str">
        <f t="shared" si="3"/>
        <v>Crossbow with +952, +5.5% (17425 to 18377)</v>
      </c>
      <c r="O379" s="41"/>
      <c r="P379" s="40">
        <v>9484.0</v>
      </c>
      <c r="Q379" s="18">
        <f t="shared" si="4"/>
        <v>622</v>
      </c>
      <c r="R379" s="23">
        <f t="shared" si="5"/>
        <v>0.06558414171</v>
      </c>
      <c r="S379" s="24" t="str">
        <f t="shared" si="6"/>
        <v>Crossbow with +622, +6.6% (9484 to 10106)</v>
      </c>
      <c r="T379" s="18"/>
      <c r="U379" s="40">
        <v>2415.0</v>
      </c>
      <c r="V379" s="22">
        <f t="shared" si="7"/>
        <v>404</v>
      </c>
      <c r="W379" s="23">
        <f t="shared" si="8"/>
        <v>0.1672877847</v>
      </c>
      <c r="X379" s="26" t="str">
        <f t="shared" si="9"/>
        <v>Crossbow with +404, +16.7% (2415 to 2819)</v>
      </c>
    </row>
    <row r="380">
      <c r="A380" s="14" t="s">
        <v>604</v>
      </c>
      <c r="B380" s="56">
        <v>11.0</v>
      </c>
      <c r="C380" s="16">
        <v>25127.0</v>
      </c>
      <c r="D380" s="16">
        <v>10612.0</v>
      </c>
      <c r="E380" s="16">
        <v>2818.0</v>
      </c>
      <c r="F380" s="38">
        <v>3274917.0</v>
      </c>
      <c r="G380" s="19"/>
      <c r="H380" s="19">
        <f>VLOOKUP(A380,'Kings Ratings'!$A$2:$B$1000,2,false)</f>
        <v>1</v>
      </c>
      <c r="I380" s="7" t="s">
        <v>673</v>
      </c>
      <c r="K380" s="40">
        <v>24715.0</v>
      </c>
      <c r="L380" s="22">
        <f t="shared" si="1"/>
        <v>412</v>
      </c>
      <c r="M380" s="23">
        <f t="shared" si="2"/>
        <v>0.01667003844</v>
      </c>
      <c r="N380" s="24" t="str">
        <f t="shared" si="3"/>
        <v>Peppers with +412, +1.7% (24715 to 25127)</v>
      </c>
      <c r="O380" s="41"/>
      <c r="P380" s="40">
        <v>9600.0</v>
      </c>
      <c r="Q380" s="18">
        <f t="shared" si="4"/>
        <v>1012</v>
      </c>
      <c r="R380" s="23">
        <f t="shared" si="5"/>
        <v>0.1054166667</v>
      </c>
      <c r="S380" s="24" t="str">
        <f t="shared" si="6"/>
        <v>Peppers with +1012, +10.5% (9600 to 10612)</v>
      </c>
      <c r="T380" s="18"/>
      <c r="U380" s="40">
        <v>2440.0</v>
      </c>
      <c r="V380" s="22">
        <f t="shared" si="7"/>
        <v>378</v>
      </c>
      <c r="W380" s="23">
        <f t="shared" si="8"/>
        <v>0.1549180328</v>
      </c>
      <c r="X380" s="26" t="str">
        <f t="shared" si="9"/>
        <v>Peppers with +378, +15.5% (2440 to 2818)</v>
      </c>
    </row>
    <row r="381">
      <c r="A381" s="14" t="s">
        <v>801</v>
      </c>
      <c r="B381" s="13">
        <v>328.0</v>
      </c>
      <c r="C381" s="16">
        <v>15694.0</v>
      </c>
      <c r="D381" s="16">
        <v>8691.0</v>
      </c>
      <c r="E381" s="16">
        <v>2897.0</v>
      </c>
      <c r="F381" s="38">
        <v>1225795.0</v>
      </c>
      <c r="G381" s="19"/>
      <c r="H381" s="19">
        <f>VLOOKUP(A381,'Kings Ratings'!$A$2:$B$1000,2,false)</f>
        <v>2</v>
      </c>
      <c r="I381" s="7" t="s">
        <v>920</v>
      </c>
      <c r="K381" s="40">
        <v>14494.0</v>
      </c>
      <c r="L381" s="22">
        <f t="shared" si="1"/>
        <v>1200</v>
      </c>
      <c r="M381" s="23">
        <f t="shared" si="2"/>
        <v>0.08279287981</v>
      </c>
      <c r="N381" s="24" t="str">
        <f t="shared" si="3"/>
        <v>Wagon Wheel with +1200, +8.3% (14494 to 15694)</v>
      </c>
      <c r="O381" s="41"/>
      <c r="P381" s="40">
        <v>8124.0</v>
      </c>
      <c r="Q381" s="18">
        <f t="shared" si="4"/>
        <v>567</v>
      </c>
      <c r="R381" s="23">
        <f t="shared" si="5"/>
        <v>0.06979320532</v>
      </c>
      <c r="S381" s="24" t="str">
        <f t="shared" si="6"/>
        <v>Wagon Wheel with +567, +7% (8124 to 8691)</v>
      </c>
      <c r="T381" s="18"/>
      <c r="U381" s="40">
        <v>2524.0</v>
      </c>
      <c r="V381" s="22">
        <f t="shared" si="7"/>
        <v>373</v>
      </c>
      <c r="W381" s="23">
        <f t="shared" si="8"/>
        <v>0.1477812995</v>
      </c>
      <c r="X381" s="26" t="str">
        <f t="shared" si="9"/>
        <v>Wagon Wheel with +373, +14.8% (2524 to 2897)</v>
      </c>
    </row>
    <row r="382">
      <c r="A382" s="14" t="s">
        <v>257</v>
      </c>
      <c r="B382" s="13">
        <v>146.0</v>
      </c>
      <c r="C382" s="16">
        <v>22042.0</v>
      </c>
      <c r="D382" s="16">
        <v>11673.0</v>
      </c>
      <c r="E382" s="16">
        <v>2977.0</v>
      </c>
      <c r="F382" s="38">
        <v>1030955.0</v>
      </c>
      <c r="G382" s="19"/>
      <c r="H382" s="19">
        <f>VLOOKUP(A382,'Kings Ratings'!$A$2:$B$1000,2,false)</f>
        <v>2</v>
      </c>
      <c r="I382" s="7" t="s">
        <v>589</v>
      </c>
      <c r="K382" s="40">
        <v>20712.0</v>
      </c>
      <c r="L382" s="22">
        <f t="shared" si="1"/>
        <v>1330</v>
      </c>
      <c r="M382" s="23">
        <f t="shared" si="2"/>
        <v>0.06421398223</v>
      </c>
      <c r="N382" s="24" t="str">
        <f t="shared" si="3"/>
        <v>Emerald Ring with +1330, +6.4% (20712 to 22042)</v>
      </c>
      <c r="O382" s="41"/>
      <c r="P382" s="40">
        <v>10843.0</v>
      </c>
      <c r="Q382" s="18">
        <f t="shared" si="4"/>
        <v>830</v>
      </c>
      <c r="R382" s="23">
        <f t="shared" si="5"/>
        <v>0.07654708107</v>
      </c>
      <c r="S382" s="24" t="str">
        <f t="shared" si="6"/>
        <v>Emerald Ring with +830, +7.7% (10843 to 11673)</v>
      </c>
      <c r="T382" s="18"/>
      <c r="U382" s="40">
        <v>2549.0</v>
      </c>
      <c r="V382" s="22">
        <f t="shared" si="7"/>
        <v>428</v>
      </c>
      <c r="W382" s="23">
        <f t="shared" si="8"/>
        <v>0.1679089839</v>
      </c>
      <c r="X382" s="26" t="str">
        <f t="shared" si="9"/>
        <v>Emerald Ring with +428, +16.8% (2549 to 2977)</v>
      </c>
    </row>
    <row r="383">
      <c r="A383" s="14" t="s">
        <v>833</v>
      </c>
      <c r="B383" s="13">
        <v>299.0</v>
      </c>
      <c r="C383" s="16">
        <v>13725.0</v>
      </c>
      <c r="D383" s="16">
        <v>9236.0</v>
      </c>
      <c r="E383" s="16">
        <v>2918.0</v>
      </c>
      <c r="F383" s="38">
        <v>1067600.0</v>
      </c>
      <c r="G383" s="19"/>
      <c r="H383" s="19">
        <f>VLOOKUP(A383,'Kings Ratings'!$A$2:$B$1000,2,false)</f>
        <v>1</v>
      </c>
      <c r="I383" s="7" t="s">
        <v>920</v>
      </c>
      <c r="K383" s="40">
        <v>12799.0</v>
      </c>
      <c r="L383" s="22">
        <f t="shared" si="1"/>
        <v>926</v>
      </c>
      <c r="M383" s="23">
        <f t="shared" si="2"/>
        <v>0.0723494023</v>
      </c>
      <c r="N383" s="24" t="str">
        <f t="shared" si="3"/>
        <v>Wooden Sword with +926, +7.2% (12799 to 13725)</v>
      </c>
      <c r="O383" s="41"/>
      <c r="P383" s="40">
        <v>8673.0</v>
      </c>
      <c r="Q383" s="18">
        <f t="shared" si="4"/>
        <v>563</v>
      </c>
      <c r="R383" s="23">
        <f t="shared" si="5"/>
        <v>0.06491410123</v>
      </c>
      <c r="S383" s="24" t="str">
        <f t="shared" si="6"/>
        <v>Wooden Sword with +563, +6.5% (8673 to 9236)</v>
      </c>
      <c r="T383" s="18"/>
      <c r="U383" s="40">
        <v>2551.0</v>
      </c>
      <c r="V383" s="22">
        <f t="shared" si="7"/>
        <v>367</v>
      </c>
      <c r="W383" s="23">
        <f t="shared" si="8"/>
        <v>0.1438651509</v>
      </c>
      <c r="X383" s="26" t="str">
        <f t="shared" si="9"/>
        <v>Wooden Sword with +367, +14.4% (2551 to 2918)</v>
      </c>
    </row>
    <row r="384">
      <c r="A384" s="14" t="s">
        <v>574</v>
      </c>
      <c r="B384" s="13">
        <v>207.0</v>
      </c>
      <c r="C384" s="16">
        <v>21779.0</v>
      </c>
      <c r="D384" s="16">
        <v>14157.0</v>
      </c>
      <c r="E384" s="16">
        <v>3001.0</v>
      </c>
      <c r="F384" s="38">
        <v>2684707.0</v>
      </c>
      <c r="G384" s="19"/>
      <c r="H384" s="19">
        <f>VLOOKUP(A384,'Kings Ratings'!$A$2:$B$1000,2,false)</f>
        <v>5</v>
      </c>
      <c r="I384" s="7" t="s">
        <v>761</v>
      </c>
      <c r="K384" s="40">
        <v>20381.0</v>
      </c>
      <c r="L384" s="22">
        <f t="shared" si="1"/>
        <v>1398</v>
      </c>
      <c r="M384" s="23">
        <f t="shared" si="2"/>
        <v>0.06859329768</v>
      </c>
      <c r="N384" s="24" t="str">
        <f t="shared" si="3"/>
        <v>Octopus with +1398, +6.9% (20381 to 21779)</v>
      </c>
      <c r="O384" s="41"/>
      <c r="P384" s="40">
        <v>13096.0</v>
      </c>
      <c r="Q384" s="18">
        <f t="shared" si="4"/>
        <v>1061</v>
      </c>
      <c r="R384" s="23">
        <f t="shared" si="5"/>
        <v>0.08101710446</v>
      </c>
      <c r="S384" s="24" t="str">
        <f t="shared" si="6"/>
        <v>Octopus with +1061, +8.1% (13096 to 14157)</v>
      </c>
      <c r="T384" s="18"/>
      <c r="U384" s="40">
        <v>2580.0</v>
      </c>
      <c r="V384" s="22">
        <f t="shared" si="7"/>
        <v>421</v>
      </c>
      <c r="W384" s="23">
        <f t="shared" si="8"/>
        <v>0.1631782946</v>
      </c>
      <c r="X384" s="26" t="str">
        <f t="shared" si="9"/>
        <v>Octopus with +421, +16.3% (2580 to 3001)</v>
      </c>
    </row>
    <row r="385">
      <c r="A385" s="14" t="s">
        <v>850</v>
      </c>
      <c r="B385" s="13">
        <v>953.0</v>
      </c>
      <c r="C385" s="16">
        <v>11575.0</v>
      </c>
      <c r="D385" s="16">
        <v>8876.0</v>
      </c>
      <c r="E385" s="16">
        <v>2588.0</v>
      </c>
      <c r="F385" s="38">
        <v>1957759.0</v>
      </c>
      <c r="G385" s="19"/>
      <c r="H385" s="19">
        <f>VLOOKUP(A385,'Kings Ratings'!$A$2:$B$1000,2,false)</f>
        <v>11</v>
      </c>
      <c r="I385" s="7"/>
      <c r="K385" s="40">
        <v>11574.0</v>
      </c>
      <c r="L385" s="22">
        <f t="shared" si="1"/>
        <v>1</v>
      </c>
      <c r="M385" s="23">
        <f t="shared" si="2"/>
        <v>0.00008640055296</v>
      </c>
      <c r="N385" s="24" t="str">
        <f t="shared" si="3"/>
        <v>Frozen Angelfish with +1, +0% (11574 to 11575)</v>
      </c>
      <c r="O385" s="41"/>
      <c r="P385" s="40">
        <v>8874.0</v>
      </c>
      <c r="Q385" s="18">
        <f t="shared" si="4"/>
        <v>2</v>
      </c>
      <c r="R385" s="23">
        <f t="shared" si="5"/>
        <v>0.0002253775073</v>
      </c>
      <c r="S385" s="24" t="str">
        <f t="shared" si="6"/>
        <v>Frozen Angelfish with +2, +0% (8874 to 8876)</v>
      </c>
      <c r="T385" s="18"/>
      <c r="U385" s="40">
        <v>2588.0</v>
      </c>
      <c r="V385" s="22">
        <f t="shared" si="7"/>
        <v>0</v>
      </c>
      <c r="W385" s="23">
        <f t="shared" si="8"/>
        <v>0</v>
      </c>
      <c r="X385" s="26" t="str">
        <f t="shared" si="9"/>
        <v>Frozen Angelfish with +0, +0% (2588 to 2588)</v>
      </c>
    </row>
    <row r="386">
      <c r="A386" s="14" t="s">
        <v>422</v>
      </c>
      <c r="B386" s="13">
        <v>203.0</v>
      </c>
      <c r="C386" s="16">
        <v>28802.0</v>
      </c>
      <c r="D386" s="16">
        <v>12998.0</v>
      </c>
      <c r="E386" s="16">
        <v>2988.0</v>
      </c>
      <c r="F386" s="38">
        <v>3956164.0</v>
      </c>
      <c r="G386" s="19"/>
      <c r="H386" s="19">
        <f>VLOOKUP(A386,'Kings Ratings'!$A$2:$B$1000,2,false)</f>
        <v>2</v>
      </c>
      <c r="I386" s="7" t="s">
        <v>395</v>
      </c>
      <c r="K386" s="40">
        <v>27175.0</v>
      </c>
      <c r="L386" s="22">
        <f t="shared" si="1"/>
        <v>1627</v>
      </c>
      <c r="M386" s="23">
        <f t="shared" si="2"/>
        <v>0.05987120515</v>
      </c>
      <c r="N386" s="24" t="str">
        <f t="shared" si="3"/>
        <v>Green Dye with +1627, +6% (27175 to 28802)</v>
      </c>
      <c r="O386" s="41"/>
      <c r="P386" s="40">
        <v>12070.0</v>
      </c>
      <c r="Q386" s="18">
        <f t="shared" si="4"/>
        <v>928</v>
      </c>
      <c r="R386" s="23">
        <f t="shared" si="5"/>
        <v>0.07688483844</v>
      </c>
      <c r="S386" s="24" t="str">
        <f t="shared" si="6"/>
        <v>Green Dye with +928, +7.7% (12070 to 12998)</v>
      </c>
      <c r="T386" s="18"/>
      <c r="U386" s="40">
        <v>2590.0</v>
      </c>
      <c r="V386" s="22">
        <f t="shared" si="7"/>
        <v>398</v>
      </c>
      <c r="W386" s="23">
        <f t="shared" si="8"/>
        <v>0.1536679537</v>
      </c>
      <c r="X386" s="26" t="str">
        <f t="shared" si="9"/>
        <v>Green Dye with +398, +15.4% (2590 to 2988)</v>
      </c>
    </row>
    <row r="387">
      <c r="A387" s="14" t="s">
        <v>848</v>
      </c>
      <c r="B387" s="13">
        <v>952.0</v>
      </c>
      <c r="C387" s="16">
        <v>11608.0</v>
      </c>
      <c r="D387" s="16">
        <v>8927.0</v>
      </c>
      <c r="E387" s="16">
        <v>2641.0</v>
      </c>
      <c r="F387" s="38">
        <v>2089017.0</v>
      </c>
      <c r="G387" s="19"/>
      <c r="H387" s="19">
        <f>VLOOKUP(A387,'Kings Ratings'!$A$2:$B$1000,2,false)</f>
        <v>11</v>
      </c>
      <c r="I387" s="7"/>
      <c r="K387" s="40">
        <v>11607.0</v>
      </c>
      <c r="L387" s="22">
        <f t="shared" si="1"/>
        <v>1</v>
      </c>
      <c r="M387" s="23">
        <f t="shared" si="2"/>
        <v>0.00008615490652</v>
      </c>
      <c r="N387" s="24" t="str">
        <f t="shared" si="3"/>
        <v>Frozen Jelly with +1, +0% (11607 to 11608)</v>
      </c>
      <c r="O387" s="41"/>
      <c r="P387" s="40">
        <v>8924.0</v>
      </c>
      <c r="Q387" s="18">
        <f t="shared" si="4"/>
        <v>3</v>
      </c>
      <c r="R387" s="23">
        <f t="shared" si="5"/>
        <v>0.0003361721201</v>
      </c>
      <c r="S387" s="24" t="str">
        <f t="shared" si="6"/>
        <v>Frozen Jelly with +3, +0% (8924 to 8927)</v>
      </c>
      <c r="T387" s="18"/>
      <c r="U387" s="40">
        <v>2641.0</v>
      </c>
      <c r="V387" s="22">
        <f t="shared" si="7"/>
        <v>0</v>
      </c>
      <c r="W387" s="23">
        <f t="shared" si="8"/>
        <v>0</v>
      </c>
      <c r="X387" s="26" t="str">
        <f t="shared" si="9"/>
        <v>Frozen Jelly with +0, +0% (2641 to 2641)</v>
      </c>
    </row>
    <row r="388">
      <c r="A388" s="14" t="s">
        <v>158</v>
      </c>
      <c r="B388" s="13">
        <v>659.0</v>
      </c>
      <c r="C388" s="16">
        <v>14611.0</v>
      </c>
      <c r="D388" s="16">
        <v>8451.0</v>
      </c>
      <c r="E388" s="16">
        <v>3494.0</v>
      </c>
      <c r="F388" s="38">
        <v>1163703.0</v>
      </c>
      <c r="G388" s="19"/>
      <c r="H388" s="19">
        <f>VLOOKUP(A388,'Kings Ratings'!$A$2:$B$1000,2,false)</f>
        <v>1</v>
      </c>
      <c r="I388" s="7" t="s">
        <v>872</v>
      </c>
      <c r="K388" s="40">
        <v>13621.0</v>
      </c>
      <c r="L388" s="22">
        <f t="shared" si="1"/>
        <v>990</v>
      </c>
      <c r="M388" s="23">
        <f t="shared" si="2"/>
        <v>0.07268188826</v>
      </c>
      <c r="N388" s="24" t="str">
        <f t="shared" si="3"/>
        <v>Butter Churn with +990, +7.3% (13621 to 14611)</v>
      </c>
      <c r="O388" s="41"/>
      <c r="P388" s="40">
        <v>7838.0</v>
      </c>
      <c r="Q388" s="18">
        <f t="shared" si="4"/>
        <v>613</v>
      </c>
      <c r="R388" s="23">
        <f t="shared" si="5"/>
        <v>0.07820872672</v>
      </c>
      <c r="S388" s="24" t="str">
        <f t="shared" si="6"/>
        <v>Butter Churn with +613, +7.8% (7838 to 8451)</v>
      </c>
      <c r="T388" s="18"/>
      <c r="U388" s="40">
        <v>3064.0</v>
      </c>
      <c r="V388" s="22">
        <f t="shared" si="7"/>
        <v>430</v>
      </c>
      <c r="W388" s="23">
        <f t="shared" si="8"/>
        <v>0.1403394256</v>
      </c>
      <c r="X388" s="26" t="str">
        <f t="shared" si="9"/>
        <v>Butter Churn with +430, +14.% (3064 to 3494)</v>
      </c>
    </row>
    <row r="389">
      <c r="A389" s="14" t="s">
        <v>835</v>
      </c>
      <c r="B389" s="13">
        <v>738.0</v>
      </c>
      <c r="C389" s="16">
        <v>13438.0</v>
      </c>
      <c r="D389" s="16">
        <v>8573.0</v>
      </c>
      <c r="E389" s="16">
        <v>3545.0</v>
      </c>
      <c r="F389" s="38">
        <v>3116508.0</v>
      </c>
      <c r="G389" s="19"/>
      <c r="H389" s="19">
        <f>VLOOKUP(A389,'Kings Ratings'!$A$2:$B$1000,2,false)</f>
        <v>2</v>
      </c>
      <c r="I389" s="7" t="s">
        <v>673</v>
      </c>
      <c r="K389" s="40">
        <v>12478.0</v>
      </c>
      <c r="L389" s="22">
        <f t="shared" si="1"/>
        <v>960</v>
      </c>
      <c r="M389" s="23">
        <f t="shared" si="2"/>
        <v>0.07693540632</v>
      </c>
      <c r="N389" s="24" t="str">
        <f t="shared" si="3"/>
        <v>Wooden Table with +960, +7.7% (12478 to 13438)</v>
      </c>
      <c r="O389" s="41"/>
      <c r="P389" s="40">
        <v>7939.0</v>
      </c>
      <c r="Q389" s="18">
        <f t="shared" si="4"/>
        <v>634</v>
      </c>
      <c r="R389" s="23">
        <f t="shared" si="5"/>
        <v>0.0798589243</v>
      </c>
      <c r="S389" s="24" t="str">
        <f t="shared" si="6"/>
        <v>Wooden Table with +634, +8% (7939 to 8573)</v>
      </c>
      <c r="T389" s="18"/>
      <c r="U389" s="40">
        <v>3115.0</v>
      </c>
      <c r="V389" s="22">
        <f t="shared" si="7"/>
        <v>430</v>
      </c>
      <c r="W389" s="23">
        <f t="shared" si="8"/>
        <v>0.1380417335</v>
      </c>
      <c r="X389" s="26" t="str">
        <f t="shared" si="9"/>
        <v>Wooden Table with +430, +13.8% (3115 to 3545)</v>
      </c>
    </row>
    <row r="390">
      <c r="A390" s="14" t="s">
        <v>792</v>
      </c>
      <c r="B390" s="13">
        <v>252.0</v>
      </c>
      <c r="C390" s="16">
        <v>14542.0</v>
      </c>
      <c r="D390" s="16">
        <v>8919.0</v>
      </c>
      <c r="E390" s="16">
        <v>3735.0</v>
      </c>
      <c r="F390" s="38">
        <v>1028344.0</v>
      </c>
      <c r="G390" s="19"/>
      <c r="H390" s="19">
        <f>VLOOKUP(A390,'Kings Ratings'!$A$2:$B$1000,2,false)</f>
        <v>2</v>
      </c>
      <c r="I390" s="7" t="s">
        <v>925</v>
      </c>
      <c r="K390" s="40">
        <v>13580.0</v>
      </c>
      <c r="L390" s="22">
        <f t="shared" si="1"/>
        <v>962</v>
      </c>
      <c r="M390" s="23">
        <f t="shared" si="2"/>
        <v>0.07083946981</v>
      </c>
      <c r="N390" s="24" t="str">
        <f t="shared" si="3"/>
        <v>Treasure Chest with +962, +7.1% (13580 to 14542)</v>
      </c>
      <c r="O390" s="41"/>
      <c r="P390" s="40">
        <v>8303.0</v>
      </c>
      <c r="Q390" s="18">
        <f t="shared" si="4"/>
        <v>616</v>
      </c>
      <c r="R390" s="23">
        <f t="shared" si="5"/>
        <v>0.07419005179</v>
      </c>
      <c r="S390" s="24" t="str">
        <f t="shared" si="6"/>
        <v>Treasure Chest with +616, +7.4% (8303 to 8919)</v>
      </c>
      <c r="T390" s="18"/>
      <c r="U390" s="40">
        <v>3261.0</v>
      </c>
      <c r="V390" s="22">
        <f t="shared" si="7"/>
        <v>474</v>
      </c>
      <c r="W390" s="23">
        <f t="shared" si="8"/>
        <v>0.1453541858</v>
      </c>
      <c r="X390" s="26" t="str">
        <f t="shared" si="9"/>
        <v>Treasure Chest with +474, +14.5% (3261 to 3735)</v>
      </c>
    </row>
    <row r="391">
      <c r="A391" s="14" t="s">
        <v>819</v>
      </c>
      <c r="B391" s="13">
        <v>72.0</v>
      </c>
      <c r="C391" s="16">
        <v>18315.0</v>
      </c>
      <c r="D391" s="16">
        <v>10509.0</v>
      </c>
      <c r="E391" s="16">
        <v>3739.0</v>
      </c>
      <c r="F391" s="38">
        <v>1144352.0</v>
      </c>
      <c r="G391" s="19"/>
      <c r="H391" s="19">
        <f>VLOOKUP(A391,'Kings Ratings'!$A$2:$B$1000,2,false)</f>
        <v>1</v>
      </c>
      <c r="I391" s="7" t="s">
        <v>876</v>
      </c>
      <c r="K391" s="40">
        <v>17276.0</v>
      </c>
      <c r="L391" s="22">
        <f t="shared" si="1"/>
        <v>1039</v>
      </c>
      <c r="M391" s="23">
        <f t="shared" si="2"/>
        <v>0.0601412364</v>
      </c>
      <c r="N391" s="24" t="str">
        <f t="shared" si="3"/>
        <v>Wooden Barrel with +1039, +6% (17276 to 18315)</v>
      </c>
      <c r="O391" s="41"/>
      <c r="P391" s="40">
        <v>9860.0</v>
      </c>
      <c r="Q391" s="18">
        <f t="shared" si="4"/>
        <v>649</v>
      </c>
      <c r="R391" s="23">
        <f t="shared" si="5"/>
        <v>0.06582150101</v>
      </c>
      <c r="S391" s="24" t="str">
        <f t="shared" si="6"/>
        <v>Wooden Barrel with +649, +6.6% (9860 to 10509)</v>
      </c>
      <c r="T391" s="18"/>
      <c r="U391" s="40">
        <v>3303.0</v>
      </c>
      <c r="V391" s="22">
        <f t="shared" si="7"/>
        <v>436</v>
      </c>
      <c r="W391" s="23">
        <f t="shared" si="8"/>
        <v>0.132001211</v>
      </c>
      <c r="X391" s="26" t="str">
        <f t="shared" si="9"/>
        <v>Wooden Barrel with +436, +13.2% (3303 to 3739)</v>
      </c>
    </row>
    <row r="392">
      <c r="A392" s="14" t="s">
        <v>772</v>
      </c>
      <c r="B392" s="13">
        <v>55.0</v>
      </c>
      <c r="C392" s="16">
        <v>14771.0</v>
      </c>
      <c r="D392" s="16">
        <v>9310.0</v>
      </c>
      <c r="E392" s="16">
        <v>3914.0</v>
      </c>
      <c r="F392" s="38">
        <v>1028134.0</v>
      </c>
      <c r="G392" s="19"/>
      <c r="H392" s="19">
        <f>VLOOKUP(A392,'Kings Ratings'!$A$2:$B$1000,2,false)</f>
        <v>2</v>
      </c>
      <c r="I392" s="7" t="s">
        <v>924</v>
      </c>
      <c r="K392" s="40">
        <v>13736.0</v>
      </c>
      <c r="L392" s="22">
        <f t="shared" si="1"/>
        <v>1035</v>
      </c>
      <c r="M392" s="23">
        <f t="shared" si="2"/>
        <v>0.07534944671</v>
      </c>
      <c r="N392" s="24" t="str">
        <f t="shared" si="3"/>
        <v>Sturdy Box with +1035, +7.5% (13736 to 14771)</v>
      </c>
      <c r="O392" s="41"/>
      <c r="P392" s="40">
        <v>8677.0</v>
      </c>
      <c r="Q392" s="18">
        <f t="shared" si="4"/>
        <v>633</v>
      </c>
      <c r="R392" s="23">
        <f t="shared" si="5"/>
        <v>0.07295148093</v>
      </c>
      <c r="S392" s="24" t="str">
        <f t="shared" si="6"/>
        <v>Sturdy Box with +633, +7.3% (8677 to 9310)</v>
      </c>
      <c r="T392" s="18"/>
      <c r="U392" s="40">
        <v>3442.0</v>
      </c>
      <c r="V392" s="22">
        <f t="shared" si="7"/>
        <v>472</v>
      </c>
      <c r="W392" s="23">
        <f t="shared" si="8"/>
        <v>0.1371295758</v>
      </c>
      <c r="X392" s="26" t="str">
        <f t="shared" si="9"/>
        <v>Sturdy Box with +472, +13.7% (3442 to 3914)</v>
      </c>
    </row>
    <row r="393">
      <c r="A393" s="14" t="s">
        <v>318</v>
      </c>
      <c r="B393" s="13">
        <v>173.0</v>
      </c>
      <c r="C393" s="16">
        <v>20675.0</v>
      </c>
      <c r="D393" s="16">
        <v>13513.0</v>
      </c>
      <c r="E393" s="16">
        <v>3844.0</v>
      </c>
      <c r="F393" s="38">
        <v>1039300.0</v>
      </c>
      <c r="G393" s="19"/>
      <c r="H393" s="19">
        <f>VLOOKUP(A393,'Kings Ratings'!$A$2:$B$1000,2,false)</f>
        <v>5</v>
      </c>
      <c r="I393" s="7" t="s">
        <v>689</v>
      </c>
      <c r="K393" s="40">
        <v>19405.0</v>
      </c>
      <c r="L393" s="22">
        <f t="shared" si="1"/>
        <v>1270</v>
      </c>
      <c r="M393" s="23">
        <f t="shared" si="2"/>
        <v>0.06544704973</v>
      </c>
      <c r="N393" s="24" t="str">
        <f t="shared" si="3"/>
        <v>Flier with +1270, +6.5% (19405 to 20675)</v>
      </c>
      <c r="O393" s="41"/>
      <c r="P393" s="40">
        <v>12585.0</v>
      </c>
      <c r="Q393" s="18">
        <f t="shared" si="4"/>
        <v>928</v>
      </c>
      <c r="R393" s="23">
        <f t="shared" si="5"/>
        <v>0.07373857767</v>
      </c>
      <c r="S393" s="24" t="str">
        <f t="shared" si="6"/>
        <v>Flier with +928, +7.4% (12585 to 13513)</v>
      </c>
      <c r="T393" s="18"/>
      <c r="U393" s="40">
        <v>3448.0</v>
      </c>
      <c r="V393" s="22">
        <f t="shared" si="7"/>
        <v>396</v>
      </c>
      <c r="W393" s="23">
        <f t="shared" si="8"/>
        <v>0.1148491879</v>
      </c>
      <c r="X393" s="26" t="str">
        <f t="shared" si="9"/>
        <v>Flier with +396, +11.5% (3448 to 3844)</v>
      </c>
    </row>
    <row r="394">
      <c r="A394" s="14" t="s">
        <v>184</v>
      </c>
      <c r="B394" s="13">
        <v>107.0</v>
      </c>
      <c r="C394" s="16">
        <v>19294.0</v>
      </c>
      <c r="D394" s="16">
        <v>13296.0</v>
      </c>
      <c r="E394" s="16">
        <v>4045.0</v>
      </c>
      <c r="F394" s="38">
        <v>3584522.0</v>
      </c>
      <c r="G394" s="19"/>
      <c r="H394" s="19">
        <f>VLOOKUP(A394,'Kings Ratings'!$A$2:$B$1000,2,false)</f>
        <v>5</v>
      </c>
      <c r="I394" s="7" t="s">
        <v>708</v>
      </c>
      <c r="K394" s="40">
        <v>18084.0</v>
      </c>
      <c r="L394" s="22">
        <f t="shared" si="1"/>
        <v>1210</v>
      </c>
      <c r="M394" s="23">
        <f t="shared" si="2"/>
        <v>0.06690997567</v>
      </c>
      <c r="N394" s="24" t="str">
        <f t="shared" si="3"/>
        <v>Catfish with +1210, +6.7% (18084 to 19294)</v>
      </c>
      <c r="O394" s="41"/>
      <c r="P394" s="40">
        <v>12352.0</v>
      </c>
      <c r="Q394" s="18">
        <f t="shared" si="4"/>
        <v>944</v>
      </c>
      <c r="R394" s="23">
        <f t="shared" si="5"/>
        <v>0.07642487047</v>
      </c>
      <c r="S394" s="24" t="str">
        <f t="shared" si="6"/>
        <v>Catfish with +944, +7.6% (12352 to 13296)</v>
      </c>
      <c r="T394" s="18"/>
      <c r="U394" s="40">
        <v>3670.0</v>
      </c>
      <c r="V394" s="22">
        <f t="shared" si="7"/>
        <v>375</v>
      </c>
      <c r="W394" s="23">
        <f t="shared" si="8"/>
        <v>0.1021798365</v>
      </c>
      <c r="X394" s="26" t="str">
        <f t="shared" si="9"/>
        <v>Catfish with +375, +10.2% (3670 to 4045)</v>
      </c>
    </row>
    <row r="395">
      <c r="A395" s="14" t="s">
        <v>356</v>
      </c>
      <c r="B395" s="13">
        <v>316.0</v>
      </c>
      <c r="C395" s="16">
        <v>29180.0</v>
      </c>
      <c r="D395" s="16">
        <v>13848.0</v>
      </c>
      <c r="E395" s="16">
        <v>4274.0</v>
      </c>
      <c r="F395" s="38">
        <v>1155821.0</v>
      </c>
      <c r="G395" s="19"/>
      <c r="H395" s="19">
        <f>VLOOKUP(A395,'Kings Ratings'!$A$2:$B$1000,2,false)</f>
        <v>3</v>
      </c>
      <c r="I395" s="7" t="s">
        <v>611</v>
      </c>
      <c r="K395" s="40">
        <v>27454.0</v>
      </c>
      <c r="L395" s="22">
        <f t="shared" si="1"/>
        <v>1726</v>
      </c>
      <c r="M395" s="23">
        <f t="shared" si="2"/>
        <v>0.06286879872</v>
      </c>
      <c r="N395" s="24" t="str">
        <f t="shared" si="3"/>
        <v>Garnet Ring with +1726, +6.3% (27454 to 29180)</v>
      </c>
      <c r="O395" s="41"/>
      <c r="P395" s="40">
        <v>12906.0</v>
      </c>
      <c r="Q395" s="18">
        <f t="shared" si="4"/>
        <v>942</v>
      </c>
      <c r="R395" s="23">
        <f t="shared" si="5"/>
        <v>0.0729893073</v>
      </c>
      <c r="S395" s="24" t="str">
        <f t="shared" si="6"/>
        <v>Garnet Ring with +942, +7.3% (12906 to 13848)</v>
      </c>
      <c r="T395" s="18"/>
      <c r="U395" s="40">
        <v>3717.0</v>
      </c>
      <c r="V395" s="22">
        <f t="shared" si="7"/>
        <v>557</v>
      </c>
      <c r="W395" s="23">
        <f t="shared" si="8"/>
        <v>0.1498520312</v>
      </c>
      <c r="X395" s="26" t="str">
        <f t="shared" si="9"/>
        <v>Garnet Ring with +557, +15% (3717 to 4274)</v>
      </c>
    </row>
    <row r="396">
      <c r="A396" s="14" t="s">
        <v>565</v>
      </c>
      <c r="B396" s="13">
        <v>136.0</v>
      </c>
      <c r="C396" s="16">
        <v>23305.0</v>
      </c>
      <c r="D396" s="16">
        <v>14007.0</v>
      </c>
      <c r="E396" s="16">
        <v>4442.0</v>
      </c>
      <c r="F396" s="38">
        <v>1011246.0</v>
      </c>
      <c r="G396" s="19"/>
      <c r="H396" s="19">
        <f>VLOOKUP(A396,'Kings Ratings'!$A$2:$B$1000,2,false)</f>
        <v>4</v>
      </c>
      <c r="I396" s="7" t="s">
        <v>714</v>
      </c>
      <c r="K396" s="40">
        <v>21764.0</v>
      </c>
      <c r="L396" s="22">
        <f t="shared" si="1"/>
        <v>1541</v>
      </c>
      <c r="M396" s="23">
        <f t="shared" si="2"/>
        <v>0.07080499908</v>
      </c>
      <c r="N396" s="24" t="str">
        <f t="shared" si="3"/>
        <v>Mussel with +1541, +7.1% (21764 to 23305)</v>
      </c>
      <c r="O396" s="41"/>
      <c r="P396" s="40">
        <v>12895.0</v>
      </c>
      <c r="Q396" s="18">
        <f t="shared" si="4"/>
        <v>1112</v>
      </c>
      <c r="R396" s="23">
        <f t="shared" si="5"/>
        <v>0.0862349748</v>
      </c>
      <c r="S396" s="24" t="str">
        <f t="shared" si="6"/>
        <v>Mussel with +1112, +8.6% (12895 to 14007)</v>
      </c>
      <c r="T396" s="18"/>
      <c r="U396" s="40">
        <v>3841.0</v>
      </c>
      <c r="V396" s="22">
        <f t="shared" si="7"/>
        <v>601</v>
      </c>
      <c r="W396" s="23">
        <f t="shared" si="8"/>
        <v>0.1564696694</v>
      </c>
      <c r="X396" s="26" t="str">
        <f t="shared" si="9"/>
        <v>Mussel with +601, +15.6% (3841 to 4442)</v>
      </c>
    </row>
    <row r="397">
      <c r="A397" s="14" t="s">
        <v>554</v>
      </c>
      <c r="B397" s="13">
        <v>135.0</v>
      </c>
      <c r="C397" s="16">
        <v>24379.0</v>
      </c>
      <c r="D397" s="16">
        <v>15259.0</v>
      </c>
      <c r="E397" s="16">
        <v>4574.0</v>
      </c>
      <c r="F397" s="38">
        <v>3498717.0</v>
      </c>
      <c r="G397" s="19"/>
      <c r="H397" s="19">
        <f>VLOOKUP(A397,'Kings Ratings'!$A$2:$B$1000,2,false)</f>
        <v>4</v>
      </c>
      <c r="I397" s="7" t="s">
        <v>698</v>
      </c>
      <c r="K397" s="40">
        <v>22703.0</v>
      </c>
      <c r="L397" s="22">
        <f t="shared" si="1"/>
        <v>1676</v>
      </c>
      <c r="M397" s="23">
        <f t="shared" si="2"/>
        <v>0.0738228428</v>
      </c>
      <c r="N397" s="24" t="str">
        <f t="shared" si="3"/>
        <v>MIAB with +1676, +7.4% (22703 to 24379)</v>
      </c>
      <c r="O397" s="41"/>
      <c r="P397" s="40">
        <v>14006.0</v>
      </c>
      <c r="Q397" s="18">
        <f t="shared" si="4"/>
        <v>1253</v>
      </c>
      <c r="R397" s="23">
        <f t="shared" si="5"/>
        <v>0.08946165929</v>
      </c>
      <c r="S397" s="24" t="str">
        <f t="shared" si="6"/>
        <v>MIAB with +1253, +8.9% (14006 to 15259)</v>
      </c>
      <c r="T397" s="18"/>
      <c r="U397" s="40">
        <v>3878.0</v>
      </c>
      <c r="V397" s="22">
        <f t="shared" si="7"/>
        <v>696</v>
      </c>
      <c r="W397" s="23">
        <f t="shared" si="8"/>
        <v>0.1794739556</v>
      </c>
      <c r="X397" s="26" t="str">
        <f t="shared" si="9"/>
        <v>MIAB with +696, +17.9% (3878 to 4574)</v>
      </c>
    </row>
    <row r="398">
      <c r="A398" s="14" t="s">
        <v>506</v>
      </c>
      <c r="B398" s="13">
        <v>500.0</v>
      </c>
      <c r="C398" s="16">
        <v>27048.0</v>
      </c>
      <c r="D398" s="16">
        <v>14377.0</v>
      </c>
      <c r="E398" s="16">
        <v>4467.0</v>
      </c>
      <c r="F398" s="38">
        <v>2936446.0</v>
      </c>
      <c r="G398" s="19"/>
      <c r="H398" s="19">
        <f>VLOOKUP(A398,'Kings Ratings'!$A$2:$B$1000,2,false)</f>
        <v>4</v>
      </c>
      <c r="I398" s="7" t="s">
        <v>666</v>
      </c>
      <c r="K398" s="40">
        <v>25438.0</v>
      </c>
      <c r="L398" s="22">
        <f t="shared" si="1"/>
        <v>1610</v>
      </c>
      <c r="M398" s="23">
        <f t="shared" si="2"/>
        <v>0.06329113924</v>
      </c>
      <c r="N398" s="24" t="str">
        <f t="shared" si="3"/>
        <v>Large Net with +1610, +6.3% (25438 to 27048)</v>
      </c>
      <c r="O398" s="41"/>
      <c r="P398" s="40">
        <v>13271.0</v>
      </c>
      <c r="Q398" s="18">
        <f t="shared" si="4"/>
        <v>1106</v>
      </c>
      <c r="R398" s="23">
        <f t="shared" si="5"/>
        <v>0.08333961269</v>
      </c>
      <c r="S398" s="24" t="str">
        <f t="shared" si="6"/>
        <v>Large Net with +1106, +8.3% (13271 to 14377)</v>
      </c>
      <c r="T398" s="18"/>
      <c r="U398" s="40">
        <v>3975.0</v>
      </c>
      <c r="V398" s="22">
        <f t="shared" si="7"/>
        <v>492</v>
      </c>
      <c r="W398" s="23">
        <f t="shared" si="8"/>
        <v>0.1237735849</v>
      </c>
      <c r="X398" s="26" t="str">
        <f t="shared" si="9"/>
        <v>Large Net with +492, +12.4% (3975 to 4467)</v>
      </c>
    </row>
    <row r="399">
      <c r="A399" s="14" t="s">
        <v>502</v>
      </c>
      <c r="B399" s="13">
        <v>260.0</v>
      </c>
      <c r="C399" s="16">
        <v>17265.0</v>
      </c>
      <c r="D399" s="16">
        <v>10898.0</v>
      </c>
      <c r="E399" s="16">
        <v>4624.0</v>
      </c>
      <c r="F399" s="38">
        <v>1096216.0</v>
      </c>
      <c r="G399" s="19"/>
      <c r="H399" s="19">
        <f>VLOOKUP(A399,'Kings Ratings'!$A$2:$B$1000,2,false)</f>
        <v>1</v>
      </c>
      <c r="I399" s="7" t="s">
        <v>666</v>
      </c>
      <c r="K399" s="40">
        <v>16101.0</v>
      </c>
      <c r="L399" s="22">
        <f t="shared" si="1"/>
        <v>1164</v>
      </c>
      <c r="M399" s="23">
        <f t="shared" si="2"/>
        <v>0.07229364636</v>
      </c>
      <c r="N399" s="24" t="str">
        <f t="shared" si="3"/>
        <v>Ladder with +1164, +7.2% (16101 to 17265)</v>
      </c>
      <c r="O399" s="41"/>
      <c r="P399" s="40">
        <v>10197.0</v>
      </c>
      <c r="Q399" s="18">
        <f t="shared" si="4"/>
        <v>701</v>
      </c>
      <c r="R399" s="23">
        <f t="shared" si="5"/>
        <v>0.06874570952</v>
      </c>
      <c r="S399" s="24" t="str">
        <f t="shared" si="6"/>
        <v>Ladder with +701, +6.9% (10197 to 10898)</v>
      </c>
      <c r="T399" s="18"/>
      <c r="U399" s="40">
        <v>4183.0</v>
      </c>
      <c r="V399" s="22">
        <f t="shared" si="7"/>
        <v>441</v>
      </c>
      <c r="W399" s="23">
        <f t="shared" si="8"/>
        <v>0.1054267272</v>
      </c>
      <c r="X399" s="26" t="str">
        <f t="shared" si="9"/>
        <v>Ladder with +441, +10.5% (4183 to 4624)</v>
      </c>
    </row>
    <row r="400">
      <c r="A400" s="14" t="s">
        <v>352</v>
      </c>
      <c r="B400" s="13">
        <v>317.0</v>
      </c>
      <c r="C400" s="16">
        <v>33891.0</v>
      </c>
      <c r="D400" s="16">
        <v>15069.0</v>
      </c>
      <c r="E400" s="16">
        <v>4823.0</v>
      </c>
      <c r="F400" s="38">
        <v>1588037.0</v>
      </c>
      <c r="G400" s="19"/>
      <c r="H400" s="19">
        <f>VLOOKUP(A400,'Kings Ratings'!$A$2:$B$1000,2,false)</f>
        <v>2</v>
      </c>
      <c r="I400" s="7" t="s">
        <v>536</v>
      </c>
      <c r="K400" s="40">
        <v>32053.0</v>
      </c>
      <c r="L400" s="22">
        <f t="shared" si="1"/>
        <v>1838</v>
      </c>
      <c r="M400" s="23">
        <f t="shared" si="2"/>
        <v>0.05734252644</v>
      </c>
      <c r="N400" s="24" t="str">
        <f t="shared" si="3"/>
        <v>Garnet with +1838, +5.7% (32053 to 33891)</v>
      </c>
      <c r="O400" s="41"/>
      <c r="P400" s="40">
        <v>14094.0</v>
      </c>
      <c r="Q400" s="18">
        <f t="shared" si="4"/>
        <v>975</v>
      </c>
      <c r="R400" s="23">
        <f t="shared" si="5"/>
        <v>0.06917837378</v>
      </c>
      <c r="S400" s="24" t="str">
        <f t="shared" si="6"/>
        <v>Garnet with +975, +6.9% (14094 to 15069)</v>
      </c>
      <c r="T400" s="18"/>
      <c r="U400" s="40">
        <v>4315.0</v>
      </c>
      <c r="V400" s="22">
        <f t="shared" si="7"/>
        <v>508</v>
      </c>
      <c r="W400" s="23">
        <f t="shared" si="8"/>
        <v>0.1177288528</v>
      </c>
      <c r="X400" s="26" t="str">
        <f t="shared" si="9"/>
        <v>Garnet with +508, +11.8% (4315 to 4823)</v>
      </c>
    </row>
    <row r="401">
      <c r="A401" s="14" t="s">
        <v>747</v>
      </c>
      <c r="B401" s="13">
        <v>127.0</v>
      </c>
      <c r="C401" s="16">
        <v>21359.0</v>
      </c>
      <c r="D401" s="16">
        <v>13231.0</v>
      </c>
      <c r="E401" s="16">
        <v>4975.0</v>
      </c>
      <c r="F401" s="38">
        <v>1751324.0</v>
      </c>
      <c r="G401" s="19"/>
      <c r="H401" s="19">
        <f>VLOOKUP(A401,'Kings Ratings'!$A$2:$B$1000,2,false)</f>
        <v>1</v>
      </c>
      <c r="I401" s="7" t="s">
        <v>749</v>
      </c>
      <c r="K401" s="40">
        <v>20788.0</v>
      </c>
      <c r="L401" s="22">
        <f t="shared" si="1"/>
        <v>571</v>
      </c>
      <c r="M401" s="23">
        <f t="shared" si="2"/>
        <v>0.02746776987</v>
      </c>
      <c r="N401" s="24" t="str">
        <f t="shared" si="3"/>
        <v>Wooden Shield with +571, +2.7% (20788 to 21359)</v>
      </c>
      <c r="O401" s="41"/>
      <c r="P401" s="40">
        <v>12487.0</v>
      </c>
      <c r="Q401" s="18">
        <f t="shared" si="4"/>
        <v>744</v>
      </c>
      <c r="R401" s="23">
        <f t="shared" si="5"/>
        <v>0.05958196524</v>
      </c>
      <c r="S401" s="24" t="str">
        <f t="shared" si="6"/>
        <v>Wooden Shield with +744, +6% (12487 to 13231)</v>
      </c>
      <c r="T401" s="18"/>
      <c r="U401" s="40">
        <v>4482.0</v>
      </c>
      <c r="V401" s="22">
        <f t="shared" si="7"/>
        <v>493</v>
      </c>
      <c r="W401" s="23">
        <f t="shared" si="8"/>
        <v>0.1099955377</v>
      </c>
      <c r="X401" s="26" t="str">
        <f t="shared" si="9"/>
        <v>Wooden Shield with +493, +11% (4482 to 4975)</v>
      </c>
    </row>
    <row r="402">
      <c r="A402" s="14" t="s">
        <v>485</v>
      </c>
      <c r="B402" s="13">
        <v>264.0</v>
      </c>
      <c r="C402" s="16">
        <v>26647.0</v>
      </c>
      <c r="D402" s="16">
        <v>14905.0</v>
      </c>
      <c r="E402" s="16">
        <v>5021.0</v>
      </c>
      <c r="F402" s="38">
        <v>2091301.0</v>
      </c>
      <c r="G402" s="19"/>
      <c r="H402" s="19">
        <f>VLOOKUP(A402,'Kings Ratings'!$A$2:$B$1000,2,false)</f>
        <v>2</v>
      </c>
      <c r="I402" s="7" t="s">
        <v>536</v>
      </c>
      <c r="K402" s="40">
        <v>25176.0</v>
      </c>
      <c r="L402" s="22">
        <f t="shared" si="1"/>
        <v>1471</v>
      </c>
      <c r="M402" s="23">
        <f t="shared" si="2"/>
        <v>0.05842866222</v>
      </c>
      <c r="N402" s="24" t="str">
        <f t="shared" si="3"/>
        <v>Jade with +1471, +5.8% (25176 to 26647)</v>
      </c>
      <c r="O402" s="41"/>
      <c r="P402" s="40">
        <v>13955.0</v>
      </c>
      <c r="Q402" s="18">
        <f t="shared" si="4"/>
        <v>950</v>
      </c>
      <c r="R402" s="23">
        <f t="shared" si="5"/>
        <v>0.06807595844</v>
      </c>
      <c r="S402" s="24" t="str">
        <f t="shared" si="6"/>
        <v>Jade with +950, +6.8% (13955 to 14905)</v>
      </c>
      <c r="T402" s="18"/>
      <c r="U402" s="40">
        <v>4495.0</v>
      </c>
      <c r="V402" s="22">
        <f t="shared" si="7"/>
        <v>526</v>
      </c>
      <c r="W402" s="23">
        <f t="shared" si="8"/>
        <v>0.1170189099</v>
      </c>
      <c r="X402" s="26" t="str">
        <f t="shared" si="9"/>
        <v>Jade with +526, +11.7% (4495 to 5021)</v>
      </c>
    </row>
    <row r="403">
      <c r="A403" s="14" t="s">
        <v>790</v>
      </c>
      <c r="B403" s="13">
        <v>37.0</v>
      </c>
      <c r="C403" s="16">
        <v>20445.0</v>
      </c>
      <c r="D403" s="16">
        <v>12246.0</v>
      </c>
      <c r="E403" s="16">
        <v>5019.0</v>
      </c>
      <c r="F403" s="38">
        <v>7453192.0</v>
      </c>
      <c r="G403" s="19"/>
      <c r="H403" s="19">
        <f>VLOOKUP(A403,'Kings Ratings'!$A$2:$B$1000,2,false)</f>
        <v>2</v>
      </c>
      <c r="I403" s="7" t="s">
        <v>749</v>
      </c>
      <c r="K403" s="40">
        <v>19375.0</v>
      </c>
      <c r="L403" s="22">
        <f t="shared" si="1"/>
        <v>1070</v>
      </c>
      <c r="M403" s="23">
        <f t="shared" si="2"/>
        <v>0.05522580645</v>
      </c>
      <c r="N403" s="24" t="str">
        <f t="shared" si="3"/>
        <v>Wooden Box with +1070, +5.5% (19375 to 20445)</v>
      </c>
      <c r="O403" s="41"/>
      <c r="P403" s="40">
        <v>11379.0</v>
      </c>
      <c r="Q403" s="18">
        <f t="shared" si="4"/>
        <v>867</v>
      </c>
      <c r="R403" s="23">
        <f t="shared" si="5"/>
        <v>0.07619298708</v>
      </c>
      <c r="S403" s="24" t="str">
        <f t="shared" si="6"/>
        <v>Wooden Box with +867, +7.6% (11379 to 12246)</v>
      </c>
      <c r="T403" s="18"/>
      <c r="U403" s="40">
        <v>4501.0</v>
      </c>
      <c r="V403" s="22">
        <f t="shared" si="7"/>
        <v>518</v>
      </c>
      <c r="W403" s="23">
        <f t="shared" si="8"/>
        <v>0.1150855365</v>
      </c>
      <c r="X403" s="26" t="str">
        <f t="shared" si="9"/>
        <v>Wooden Box with +518, +11.5% (4501 to 5019)</v>
      </c>
    </row>
    <row r="404">
      <c r="A404" s="14" t="s">
        <v>596</v>
      </c>
      <c r="B404" s="13">
        <v>248.0</v>
      </c>
      <c r="C404" s="16">
        <v>28454.0</v>
      </c>
      <c r="D404" s="16">
        <v>15246.0</v>
      </c>
      <c r="E404" s="16">
        <v>5098.0</v>
      </c>
      <c r="F404" s="38">
        <v>2190280.0</v>
      </c>
      <c r="G404" s="19"/>
      <c r="H404" s="19">
        <f>VLOOKUP(A404,'Kings Ratings'!$A$2:$B$1000,2,false)</f>
        <v>1</v>
      </c>
      <c r="I404" s="7" t="s">
        <v>638</v>
      </c>
      <c r="K404" s="40">
        <v>26859.0</v>
      </c>
      <c r="L404" s="22">
        <f t="shared" si="1"/>
        <v>1595</v>
      </c>
      <c r="M404" s="23">
        <f t="shared" si="2"/>
        <v>0.05938419152</v>
      </c>
      <c r="N404" s="24" t="str">
        <f t="shared" si="3"/>
        <v>Shimmer Topaz with +1595, +5.9% (26859 to 28454)</v>
      </c>
      <c r="O404" s="41"/>
      <c r="P404" s="40">
        <v>14286.0</v>
      </c>
      <c r="Q404" s="18">
        <f t="shared" si="4"/>
        <v>960</v>
      </c>
      <c r="R404" s="23">
        <f t="shared" si="5"/>
        <v>0.06719865603</v>
      </c>
      <c r="S404" s="24" t="str">
        <f t="shared" si="6"/>
        <v>Shimmer Topaz with +960, +6.7% (14286 to 15246)</v>
      </c>
      <c r="T404" s="18"/>
      <c r="U404" s="40">
        <v>4567.0</v>
      </c>
      <c r="V404" s="22">
        <f t="shared" si="7"/>
        <v>531</v>
      </c>
      <c r="W404" s="23">
        <f t="shared" si="8"/>
        <v>0.1162688855</v>
      </c>
      <c r="X404" s="26" t="str">
        <f t="shared" si="9"/>
        <v>Shimmer Topaz with +531, +11.6% (4567 to 5098)</v>
      </c>
    </row>
    <row r="405">
      <c r="A405" s="14" t="s">
        <v>190</v>
      </c>
      <c r="B405" s="13">
        <v>481.0</v>
      </c>
      <c r="C405" s="16">
        <v>21154.0</v>
      </c>
      <c r="D405" s="16">
        <v>10839.0</v>
      </c>
      <c r="E405" s="16">
        <v>5279.0</v>
      </c>
      <c r="F405" s="38">
        <v>1057433.0</v>
      </c>
      <c r="G405" s="19"/>
      <c r="H405" s="19">
        <f>VLOOKUP(A405,'Kings Ratings'!$A$2:$B$1000,2,false)</f>
        <v>3</v>
      </c>
      <c r="I405" s="7" t="s">
        <v>774</v>
      </c>
      <c r="K405" s="40">
        <v>19773.0</v>
      </c>
      <c r="L405" s="22">
        <f t="shared" si="1"/>
        <v>1381</v>
      </c>
      <c r="M405" s="23">
        <f t="shared" si="2"/>
        <v>0.06984271481</v>
      </c>
      <c r="N405" s="24" t="str">
        <f t="shared" si="3"/>
        <v>Chum with +1381, +7% (19773 to 21154)</v>
      </c>
      <c r="O405" s="41"/>
      <c r="P405" s="40">
        <v>10102.0</v>
      </c>
      <c r="Q405" s="18">
        <f t="shared" si="4"/>
        <v>737</v>
      </c>
      <c r="R405" s="23">
        <f t="shared" si="5"/>
        <v>0.07295585033</v>
      </c>
      <c r="S405" s="24" t="str">
        <f t="shared" si="6"/>
        <v>Chum with +737, +7.3% (10102 to 10839)</v>
      </c>
      <c r="T405" s="18"/>
      <c r="U405" s="40">
        <v>4759.0</v>
      </c>
      <c r="V405" s="22">
        <f t="shared" si="7"/>
        <v>520</v>
      </c>
      <c r="W405" s="23">
        <f t="shared" si="8"/>
        <v>0.1092666527</v>
      </c>
      <c r="X405" s="26" t="str">
        <f t="shared" si="9"/>
        <v>Chum with +520, +10.9% (4759 to 5279)</v>
      </c>
    </row>
    <row r="406">
      <c r="A406" s="14" t="s">
        <v>824</v>
      </c>
      <c r="B406" s="13">
        <v>845.0</v>
      </c>
      <c r="C406" s="16">
        <v>17330.0</v>
      </c>
      <c r="D406" s="16">
        <v>12339.0</v>
      </c>
      <c r="E406" s="16">
        <v>5331.0</v>
      </c>
      <c r="F406" s="38">
        <v>7535545.0</v>
      </c>
      <c r="G406" s="19"/>
      <c r="H406" s="19">
        <f>VLOOKUP(A406,'Kings Ratings'!$A$2:$B$1000,2,false)</f>
        <v>1</v>
      </c>
      <c r="I406" s="7" t="s">
        <v>666</v>
      </c>
      <c r="K406" s="40">
        <v>16165.0</v>
      </c>
      <c r="L406" s="22">
        <f t="shared" si="1"/>
        <v>1165</v>
      </c>
      <c r="M406" s="23">
        <f t="shared" si="2"/>
        <v>0.07206928549</v>
      </c>
      <c r="N406" s="24" t="str">
        <f t="shared" si="3"/>
        <v>Wooden Button with +1165, +7.2% (16165 to 17330)</v>
      </c>
      <c r="O406" s="41"/>
      <c r="P406" s="40">
        <v>11400.0</v>
      </c>
      <c r="Q406" s="18">
        <f t="shared" si="4"/>
        <v>939</v>
      </c>
      <c r="R406" s="23">
        <f t="shared" si="5"/>
        <v>0.08236842105</v>
      </c>
      <c r="S406" s="24" t="str">
        <f t="shared" si="6"/>
        <v>Wooden Button with +939, +8.2% (11400 to 12339)</v>
      </c>
      <c r="T406" s="18"/>
      <c r="U406" s="40">
        <v>4831.0</v>
      </c>
      <c r="V406" s="22">
        <f t="shared" si="7"/>
        <v>500</v>
      </c>
      <c r="W406" s="23">
        <f t="shared" si="8"/>
        <v>0.1034982405</v>
      </c>
      <c r="X406" s="26" t="str">
        <f t="shared" si="9"/>
        <v>Wooden Button with +500, +10.3% (4831 to 5331)</v>
      </c>
    </row>
    <row r="407">
      <c r="A407" s="14" t="s">
        <v>44</v>
      </c>
      <c r="B407" s="13">
        <v>844.0</v>
      </c>
      <c r="C407" s="16">
        <v>19635.0</v>
      </c>
      <c r="D407" s="16">
        <v>13449.0</v>
      </c>
      <c r="E407" s="16">
        <v>5374.0</v>
      </c>
      <c r="F407" s="38">
        <v>7526651.0</v>
      </c>
      <c r="G407" s="19"/>
      <c r="H407" s="19">
        <f>VLOOKUP(A407,'Kings Ratings'!$A$2:$B$1000,2,false)</f>
        <v>1</v>
      </c>
      <c r="I407" s="7" t="s">
        <v>774</v>
      </c>
      <c r="K407" s="40">
        <v>18279.0</v>
      </c>
      <c r="L407" s="22">
        <f t="shared" si="1"/>
        <v>1356</v>
      </c>
      <c r="M407" s="23">
        <f t="shared" si="2"/>
        <v>0.07418348925</v>
      </c>
      <c r="N407" s="24" t="str">
        <f t="shared" si="3"/>
        <v>Awl with +1356, +7.4% (18279 to 19635)</v>
      </c>
      <c r="O407" s="41"/>
      <c r="P407" s="40">
        <v>12437.0</v>
      </c>
      <c r="Q407" s="18">
        <f t="shared" si="4"/>
        <v>1012</v>
      </c>
      <c r="R407" s="23">
        <f t="shared" si="5"/>
        <v>0.08137010533</v>
      </c>
      <c r="S407" s="24" t="str">
        <f t="shared" si="6"/>
        <v>Awl with +1012, +8.1% (12437 to 13449)</v>
      </c>
      <c r="T407" s="18"/>
      <c r="U407" s="40">
        <v>4854.0</v>
      </c>
      <c r="V407" s="22">
        <f t="shared" si="7"/>
        <v>520</v>
      </c>
      <c r="W407" s="23">
        <f t="shared" si="8"/>
        <v>0.1071281417</v>
      </c>
      <c r="X407" s="26" t="str">
        <f t="shared" si="9"/>
        <v>Awl with +520, +10.7% (4854 to 5374)</v>
      </c>
    </row>
    <row r="408">
      <c r="A408" s="14" t="s">
        <v>290</v>
      </c>
      <c r="B408" s="13">
        <v>86.0</v>
      </c>
      <c r="C408" s="16">
        <v>35876.0</v>
      </c>
      <c r="D408" s="16">
        <v>18404.0</v>
      </c>
      <c r="E408" s="16">
        <v>5440.0</v>
      </c>
      <c r="F408" s="38">
        <v>1998579.0</v>
      </c>
      <c r="G408" s="19"/>
      <c r="H408" s="19">
        <f>VLOOKUP(A408,'Kings Ratings'!$A$2:$B$1000,2,false)</f>
        <v>3</v>
      </c>
      <c r="I408" s="7" t="s">
        <v>439</v>
      </c>
      <c r="K408" s="40">
        <v>39332.0</v>
      </c>
      <c r="L408" s="22">
        <f t="shared" si="1"/>
        <v>-3456</v>
      </c>
      <c r="M408" s="23">
        <f t="shared" si="2"/>
        <v>-0.08786738534</v>
      </c>
      <c r="N408" s="24" t="str">
        <f t="shared" si="3"/>
        <v>Lemonade with +-3456, +-8.8% (39332 to 35876)</v>
      </c>
      <c r="O408" s="41"/>
      <c r="P408" s="40">
        <v>17342.0</v>
      </c>
      <c r="Q408" s="18">
        <f t="shared" si="4"/>
        <v>1062</v>
      </c>
      <c r="R408" s="23">
        <f t="shared" si="5"/>
        <v>0.06123861146</v>
      </c>
      <c r="S408" s="24" t="str">
        <f t="shared" si="6"/>
        <v>Lemonade with +1062, +6.1% (17342 to 18404)</v>
      </c>
      <c r="T408" s="18"/>
      <c r="U408" s="40">
        <v>4893.0</v>
      </c>
      <c r="V408" s="22">
        <f t="shared" si="7"/>
        <v>547</v>
      </c>
      <c r="W408" s="23">
        <f t="shared" si="8"/>
        <v>0.1117923564</v>
      </c>
      <c r="X408" s="26" t="str">
        <f t="shared" si="9"/>
        <v>Lemonade with +547, +11.2% (4893 to 5440)</v>
      </c>
    </row>
    <row r="409">
      <c r="A409" s="14" t="s">
        <v>145</v>
      </c>
      <c r="B409" s="13">
        <v>129.0</v>
      </c>
      <c r="C409" s="16">
        <v>19306.0</v>
      </c>
      <c r="D409" s="16">
        <v>13252.0</v>
      </c>
      <c r="E409" s="16">
        <v>5585.0</v>
      </c>
      <c r="F409" s="38">
        <v>1037028.0</v>
      </c>
      <c r="G409" s="19"/>
      <c r="H409" s="19">
        <f>VLOOKUP(A409,'Kings Ratings'!$A$2:$B$1000,2,false)</f>
        <v>1</v>
      </c>
      <c r="I409" s="7" t="s">
        <v>598</v>
      </c>
      <c r="K409" s="40">
        <v>18846.0</v>
      </c>
      <c r="L409" s="22">
        <f t="shared" si="1"/>
        <v>460</v>
      </c>
      <c r="M409" s="23">
        <f t="shared" si="2"/>
        <v>0.02440836252</v>
      </c>
      <c r="N409" s="24" t="str">
        <f t="shared" si="3"/>
        <v>Broom with +460, +2.4% (18846 to 19306)</v>
      </c>
      <c r="O409" s="41"/>
      <c r="P409" s="40">
        <v>12504.0</v>
      </c>
      <c r="Q409" s="18">
        <f t="shared" si="4"/>
        <v>748</v>
      </c>
      <c r="R409" s="23">
        <f t="shared" si="5"/>
        <v>0.05982085733</v>
      </c>
      <c r="S409" s="24" t="str">
        <f t="shared" si="6"/>
        <v>Broom with +748, +6% (12504 to 13252)</v>
      </c>
      <c r="T409" s="18"/>
      <c r="U409" s="40">
        <v>5065.0</v>
      </c>
      <c r="V409" s="22">
        <f t="shared" si="7"/>
        <v>520</v>
      </c>
      <c r="W409" s="23">
        <f t="shared" si="8"/>
        <v>0.1026653504</v>
      </c>
      <c r="X409" s="26" t="str">
        <f t="shared" si="9"/>
        <v>Broom with +520, +10.3% (5065 to 5585)</v>
      </c>
    </row>
    <row r="410">
      <c r="A410" s="14" t="s">
        <v>314</v>
      </c>
      <c r="B410" s="13">
        <v>234.0</v>
      </c>
      <c r="C410" s="16">
        <v>26128.0</v>
      </c>
      <c r="D410" s="16">
        <v>15912.0</v>
      </c>
      <c r="E410" s="16">
        <v>5659.0</v>
      </c>
      <c r="F410" s="38">
        <v>7260545.0</v>
      </c>
      <c r="G410" s="19"/>
      <c r="H410" s="19">
        <f>VLOOKUP(A410,'Kings Ratings'!$A$2:$B$1000,2,false)</f>
        <v>3</v>
      </c>
      <c r="I410" s="7" t="s">
        <v>638</v>
      </c>
      <c r="K410" s="40">
        <v>24397.0</v>
      </c>
      <c r="L410" s="22">
        <f t="shared" si="1"/>
        <v>1731</v>
      </c>
      <c r="M410" s="23">
        <f t="shared" si="2"/>
        <v>0.07095134648</v>
      </c>
      <c r="N410" s="24" t="str">
        <f t="shared" si="3"/>
        <v>Flarefin with +1731, +7.1% (24397 to 26128)</v>
      </c>
      <c r="O410" s="41"/>
      <c r="P410" s="40">
        <v>14795.0</v>
      </c>
      <c r="Q410" s="18">
        <f t="shared" si="4"/>
        <v>1117</v>
      </c>
      <c r="R410" s="23">
        <f t="shared" si="5"/>
        <v>0.07549847922</v>
      </c>
      <c r="S410" s="24" t="str">
        <f t="shared" si="6"/>
        <v>Flarefin with +1117, +7.5% (14795 to 15912)</v>
      </c>
      <c r="T410" s="18"/>
      <c r="U410" s="40">
        <v>5117.0</v>
      </c>
      <c r="V410" s="22">
        <f t="shared" si="7"/>
        <v>542</v>
      </c>
      <c r="W410" s="23">
        <f t="shared" si="8"/>
        <v>0.1059214383</v>
      </c>
      <c r="X410" s="26" t="str">
        <f t="shared" si="9"/>
        <v>Flarefin with +542, +10.6% (5117 to 5659)</v>
      </c>
    </row>
    <row r="411">
      <c r="A411" s="14" t="s">
        <v>600</v>
      </c>
      <c r="B411" s="13">
        <v>94.0</v>
      </c>
      <c r="C411" s="16">
        <v>28457.0</v>
      </c>
      <c r="D411" s="16">
        <v>16149.0</v>
      </c>
      <c r="E411" s="16">
        <v>5693.0</v>
      </c>
      <c r="F411" s="38">
        <v>2626716.0</v>
      </c>
      <c r="G411" s="19"/>
      <c r="H411" s="19">
        <f>VLOOKUP(A411,'Kings Ratings'!$A$2:$B$1000,2,false)</f>
        <v>1</v>
      </c>
      <c r="I411" s="7" t="s">
        <v>439</v>
      </c>
      <c r="K411" s="40">
        <v>26798.0</v>
      </c>
      <c r="L411" s="22">
        <f t="shared" si="1"/>
        <v>1659</v>
      </c>
      <c r="M411" s="23">
        <f t="shared" si="2"/>
        <v>0.06190760505</v>
      </c>
      <c r="N411" s="24" t="str">
        <f t="shared" si="3"/>
        <v>Ruby with +1659, +6.2% (26798 to 28457)</v>
      </c>
      <c r="O411" s="41"/>
      <c r="P411" s="40">
        <v>15137.0</v>
      </c>
      <c r="Q411" s="18">
        <f t="shared" si="4"/>
        <v>1012</v>
      </c>
      <c r="R411" s="23">
        <f t="shared" si="5"/>
        <v>0.06685604809</v>
      </c>
      <c r="S411" s="24" t="str">
        <f t="shared" si="6"/>
        <v>Ruby with +1012, +6.7% (15137 to 16149)</v>
      </c>
      <c r="T411" s="18"/>
      <c r="U411" s="40">
        <v>5171.0</v>
      </c>
      <c r="V411" s="22">
        <f t="shared" si="7"/>
        <v>522</v>
      </c>
      <c r="W411" s="23">
        <f t="shared" si="8"/>
        <v>0.1009475923</v>
      </c>
      <c r="X411" s="26" t="str">
        <f t="shared" si="9"/>
        <v>Ruby with +522, +10.1% (5171 to 5693)</v>
      </c>
    </row>
    <row r="412">
      <c r="A412" s="14" t="s">
        <v>210</v>
      </c>
      <c r="B412" s="13">
        <v>84.0</v>
      </c>
      <c r="C412" s="16">
        <v>39349.0</v>
      </c>
      <c r="D412" s="16">
        <v>19723.0</v>
      </c>
      <c r="E412" s="16">
        <v>5904.0</v>
      </c>
      <c r="F412" s="38">
        <v>2068081.0</v>
      </c>
      <c r="G412" s="19"/>
      <c r="H412" s="19">
        <f>VLOOKUP(A412,'Kings Ratings'!$A$2:$B$1000,2,false)</f>
        <v>3</v>
      </c>
      <c r="I412" s="7" t="s">
        <v>363</v>
      </c>
      <c r="K412" s="40">
        <v>43373.0</v>
      </c>
      <c r="L412" s="22">
        <f t="shared" si="1"/>
        <v>-4024</v>
      </c>
      <c r="M412" s="23">
        <f t="shared" si="2"/>
        <v>-0.09277661218</v>
      </c>
      <c r="N412" s="24" t="str">
        <f t="shared" si="3"/>
        <v>Orange Juice with +-4024, +-9.3% (43373 to 39349)</v>
      </c>
      <c r="O412" s="41"/>
      <c r="P412" s="40">
        <v>18514.0</v>
      </c>
      <c r="Q412" s="18">
        <f t="shared" si="4"/>
        <v>1209</v>
      </c>
      <c r="R412" s="23">
        <f t="shared" si="5"/>
        <v>0.06530193367</v>
      </c>
      <c r="S412" s="24" t="str">
        <f t="shared" si="6"/>
        <v>Orange Juice with +1209, +6.5% (18514 to 19723)</v>
      </c>
      <c r="T412" s="18"/>
      <c r="U412" s="40">
        <v>5315.0</v>
      </c>
      <c r="V412" s="22">
        <f t="shared" si="7"/>
        <v>589</v>
      </c>
      <c r="W412" s="23">
        <f t="shared" si="8"/>
        <v>0.1108184384</v>
      </c>
      <c r="X412" s="26" t="str">
        <f t="shared" si="9"/>
        <v>Orange Juice with +589, +11.1% (5315 to 5904)</v>
      </c>
    </row>
    <row r="413">
      <c r="A413" s="14" t="s">
        <v>147</v>
      </c>
      <c r="B413" s="13">
        <v>23.0</v>
      </c>
      <c r="C413" s="16">
        <v>26626.0</v>
      </c>
      <c r="D413" s="16">
        <v>14630.0</v>
      </c>
      <c r="E413" s="16">
        <v>5901.0</v>
      </c>
      <c r="F413" s="38">
        <v>2749457.0</v>
      </c>
      <c r="G413" s="19"/>
      <c r="H413" s="19">
        <f>VLOOKUP(A413,'Kings Ratings'!$A$2:$B$1000,2,false)</f>
        <v>1</v>
      </c>
      <c r="I413" s="7" t="s">
        <v>486</v>
      </c>
      <c r="K413" s="40">
        <v>25856.0</v>
      </c>
      <c r="L413" s="22">
        <f t="shared" si="1"/>
        <v>770</v>
      </c>
      <c r="M413" s="23">
        <f t="shared" si="2"/>
        <v>0.02978032178</v>
      </c>
      <c r="N413" s="24" t="str">
        <f t="shared" si="3"/>
        <v>Bucket with +770, +3% (25856 to 26626)</v>
      </c>
      <c r="O413" s="41"/>
      <c r="P413" s="40">
        <v>13648.0</v>
      </c>
      <c r="Q413" s="18">
        <f t="shared" si="4"/>
        <v>982</v>
      </c>
      <c r="R413" s="23">
        <f t="shared" si="5"/>
        <v>0.07195193435</v>
      </c>
      <c r="S413" s="24" t="str">
        <f t="shared" si="6"/>
        <v>Bucket with +982, +7.2% (13648 to 14630)</v>
      </c>
      <c r="T413" s="18"/>
      <c r="U413" s="40">
        <v>5334.0</v>
      </c>
      <c r="V413" s="22">
        <f t="shared" si="7"/>
        <v>567</v>
      </c>
      <c r="W413" s="23">
        <f t="shared" si="8"/>
        <v>0.1062992126</v>
      </c>
      <c r="X413" s="26" t="str">
        <f t="shared" si="9"/>
        <v>Bucket with +567, +10.6% (5334 to 5901)</v>
      </c>
    </row>
    <row r="414">
      <c r="A414" s="14" t="s">
        <v>303</v>
      </c>
      <c r="B414" s="13">
        <v>45.0</v>
      </c>
      <c r="C414" s="16">
        <v>28786.0</v>
      </c>
      <c r="D414" s="16">
        <v>15120.0</v>
      </c>
      <c r="E414" s="16">
        <v>5908.0</v>
      </c>
      <c r="F414" s="38">
        <v>9262794.0</v>
      </c>
      <c r="G414" s="19"/>
      <c r="H414" s="19">
        <f>VLOOKUP(A414,'Kings Ratings'!$A$2:$B$1000,2,false)</f>
        <v>4</v>
      </c>
      <c r="I414" s="7" t="s">
        <v>627</v>
      </c>
      <c r="K414" s="40">
        <v>27087.0</v>
      </c>
      <c r="L414" s="22">
        <f t="shared" si="1"/>
        <v>1699</v>
      </c>
      <c r="M414" s="23">
        <f t="shared" si="2"/>
        <v>0.06272381585</v>
      </c>
      <c r="N414" s="24" t="str">
        <f t="shared" si="3"/>
        <v>Fish Bones with +1699, +6.3% (27087 to 28786)</v>
      </c>
      <c r="O414" s="41"/>
      <c r="P414" s="40">
        <v>14110.0</v>
      </c>
      <c r="Q414" s="18">
        <f t="shared" si="4"/>
        <v>1010</v>
      </c>
      <c r="R414" s="23">
        <f t="shared" si="5"/>
        <v>0.0715804394</v>
      </c>
      <c r="S414" s="24" t="str">
        <f t="shared" si="6"/>
        <v>Fish Bones with +1010, +7.2% (14110 to 15120)</v>
      </c>
      <c r="T414" s="18"/>
      <c r="U414" s="40">
        <v>5404.0</v>
      </c>
      <c r="V414" s="22">
        <f t="shared" si="7"/>
        <v>504</v>
      </c>
      <c r="W414" s="23">
        <f t="shared" si="8"/>
        <v>0.0932642487</v>
      </c>
      <c r="X414" s="26" t="str">
        <f t="shared" si="9"/>
        <v>Fish Bones with +504, +9.3% (5404 to 5908)</v>
      </c>
    </row>
    <row r="415">
      <c r="A415" s="14" t="s">
        <v>173</v>
      </c>
      <c r="B415" s="13">
        <v>132.0</v>
      </c>
      <c r="C415" s="16">
        <v>28655.0</v>
      </c>
      <c r="D415" s="16">
        <v>15559.0</v>
      </c>
      <c r="E415" s="16">
        <v>5946.0</v>
      </c>
      <c r="F415" s="38">
        <v>3883003.0</v>
      </c>
      <c r="G415" s="19"/>
      <c r="H415" s="19">
        <f>VLOOKUP(A415,'Kings Ratings'!$A$2:$B$1000,2,false)</f>
        <v>3</v>
      </c>
      <c r="I415" s="7" t="s">
        <v>620</v>
      </c>
      <c r="K415" s="40">
        <v>26904.0</v>
      </c>
      <c r="L415" s="22">
        <f t="shared" si="1"/>
        <v>1751</v>
      </c>
      <c r="M415" s="23">
        <f t="shared" si="2"/>
        <v>0.06508325899</v>
      </c>
      <c r="N415" s="24" t="str">
        <f t="shared" si="3"/>
        <v>Carp with +1751, +6.5% (26904 to 28655)</v>
      </c>
      <c r="O415" s="41"/>
      <c r="P415" s="40">
        <v>14482.0</v>
      </c>
      <c r="Q415" s="18">
        <f t="shared" si="4"/>
        <v>1077</v>
      </c>
      <c r="R415" s="23">
        <f t="shared" si="5"/>
        <v>0.07436818119</v>
      </c>
      <c r="S415" s="24" t="str">
        <f t="shared" si="6"/>
        <v>Carp with +1077, +7.4% (14482 to 15559)</v>
      </c>
      <c r="T415" s="18"/>
      <c r="U415" s="40">
        <v>5515.0</v>
      </c>
      <c r="V415" s="22">
        <f t="shared" si="7"/>
        <v>431</v>
      </c>
      <c r="W415" s="23">
        <f t="shared" si="8"/>
        <v>0.07815049864</v>
      </c>
      <c r="X415" s="26" t="str">
        <f t="shared" si="9"/>
        <v>Carp with +431, +7.8% (5515 to 5946)</v>
      </c>
    </row>
    <row r="416">
      <c r="A416" s="14" t="s">
        <v>68</v>
      </c>
      <c r="B416" s="13">
        <v>104.0</v>
      </c>
      <c r="C416" s="16">
        <v>33176.0</v>
      </c>
      <c r="D416" s="16">
        <v>16819.0</v>
      </c>
      <c r="E416" s="16">
        <v>6132.0</v>
      </c>
      <c r="F416" s="38">
        <v>1.3838566E7</v>
      </c>
      <c r="G416" s="19"/>
      <c r="H416" s="19">
        <f>VLOOKUP(A416,'Kings Ratings'!$A$2:$B$1000,2,false)</f>
        <v>2</v>
      </c>
      <c r="I416" s="7" t="s">
        <v>486</v>
      </c>
      <c r="K416" s="40">
        <v>33771.0</v>
      </c>
      <c r="L416" s="22">
        <f t="shared" si="1"/>
        <v>-595</v>
      </c>
      <c r="M416" s="23">
        <f t="shared" si="2"/>
        <v>-0.0176186669</v>
      </c>
      <c r="N416" s="24" t="str">
        <f t="shared" si="3"/>
        <v>Black Powder with +-595, +-1.8% (33771 to 33176)</v>
      </c>
      <c r="O416" s="41"/>
      <c r="P416" s="40">
        <v>15663.0</v>
      </c>
      <c r="Q416" s="18">
        <f t="shared" si="4"/>
        <v>1156</v>
      </c>
      <c r="R416" s="23">
        <f t="shared" si="5"/>
        <v>0.07380450744</v>
      </c>
      <c r="S416" s="24" t="str">
        <f t="shared" si="6"/>
        <v>Black Powder with +1156, +7.4% (15663 to 16819)</v>
      </c>
      <c r="T416" s="18"/>
      <c r="U416" s="40">
        <v>5583.0</v>
      </c>
      <c r="V416" s="22">
        <f t="shared" si="7"/>
        <v>549</v>
      </c>
      <c r="W416" s="23">
        <f t="shared" si="8"/>
        <v>0.09833422891</v>
      </c>
      <c r="X416" s="26" t="str">
        <f t="shared" si="9"/>
        <v>Black Powder with +549, +9.8% (5583 to 6132)</v>
      </c>
    </row>
    <row r="417">
      <c r="A417" s="14" t="s">
        <v>252</v>
      </c>
      <c r="B417" s="13">
        <v>143.0</v>
      </c>
      <c r="C417" s="16">
        <v>29662.0</v>
      </c>
      <c r="D417" s="16">
        <v>16346.0</v>
      </c>
      <c r="E417" s="16">
        <v>6322.0</v>
      </c>
      <c r="F417" s="38">
        <v>4115988.0</v>
      </c>
      <c r="G417" s="19"/>
      <c r="H417" s="19">
        <f>VLOOKUP(A417,'Kings Ratings'!$A$2:$B$1000,2,false)</f>
        <v>1</v>
      </c>
      <c r="I417" s="7" t="s">
        <v>584</v>
      </c>
      <c r="K417" s="40">
        <v>27939.0</v>
      </c>
      <c r="L417" s="22">
        <f t="shared" si="1"/>
        <v>1723</v>
      </c>
      <c r="M417" s="23">
        <f t="shared" si="2"/>
        <v>0.06167006693</v>
      </c>
      <c r="N417" s="24" t="str">
        <f t="shared" si="3"/>
        <v>Emerald with +1723, +6.2% (27939 to 29662)</v>
      </c>
      <c r="O417" s="41"/>
      <c r="P417" s="40">
        <v>15316.0</v>
      </c>
      <c r="Q417" s="18">
        <f t="shared" si="4"/>
        <v>1030</v>
      </c>
      <c r="R417" s="23">
        <f t="shared" si="5"/>
        <v>0.06724993471</v>
      </c>
      <c r="S417" s="24" t="str">
        <f t="shared" si="6"/>
        <v>Emerald with +1030, +6.7% (15316 to 16346)</v>
      </c>
      <c r="T417" s="18"/>
      <c r="U417" s="40">
        <v>5759.0</v>
      </c>
      <c r="V417" s="22">
        <f t="shared" si="7"/>
        <v>563</v>
      </c>
      <c r="W417" s="23">
        <f t="shared" si="8"/>
        <v>0.09776002778</v>
      </c>
      <c r="X417" s="26" t="str">
        <f t="shared" si="9"/>
        <v>Emerald with +563, +9.8% (5759 to 6322)</v>
      </c>
    </row>
    <row r="418">
      <c r="A418" s="14" t="s">
        <v>571</v>
      </c>
      <c r="B418" s="13">
        <v>842.0</v>
      </c>
      <c r="C418" s="16">
        <v>15960.0</v>
      </c>
      <c r="D418" s="16">
        <v>11847.0</v>
      </c>
      <c r="E418" s="16">
        <v>6331.0</v>
      </c>
      <c r="F418" s="38">
        <v>1111998.0</v>
      </c>
      <c r="G418" s="19"/>
      <c r="H418" s="19">
        <f>VLOOKUP(A418,'Kings Ratings'!$A$2:$B$1000,2,false)</f>
        <v>1</v>
      </c>
      <c r="I418" s="7" t="s">
        <v>424</v>
      </c>
      <c r="K418" s="40">
        <v>14843.0</v>
      </c>
      <c r="L418" s="22">
        <f t="shared" si="1"/>
        <v>1117</v>
      </c>
      <c r="M418" s="23">
        <f t="shared" si="2"/>
        <v>0.07525432864</v>
      </c>
      <c r="N418" s="24" t="str">
        <f t="shared" si="3"/>
        <v>Nailed Board with +1117, +7.5% (14843 to 15960)</v>
      </c>
      <c r="O418" s="41"/>
      <c r="P418" s="40">
        <v>10969.0</v>
      </c>
      <c r="Q418" s="18">
        <f t="shared" si="4"/>
        <v>878</v>
      </c>
      <c r="R418" s="23">
        <f t="shared" si="5"/>
        <v>0.08004375969</v>
      </c>
      <c r="S418" s="24" t="str">
        <f t="shared" si="6"/>
        <v>Nailed Board with +878, +8% (10969 to 11847)</v>
      </c>
      <c r="T418" s="18"/>
      <c r="U418" s="40">
        <v>5777.0</v>
      </c>
      <c r="V418" s="22">
        <f t="shared" si="7"/>
        <v>554</v>
      </c>
      <c r="W418" s="23">
        <f t="shared" si="8"/>
        <v>0.09589752467</v>
      </c>
      <c r="X418" s="26" t="str">
        <f t="shared" si="9"/>
        <v>Nailed Board with +554, +9.6% (5777 to 6331)</v>
      </c>
    </row>
    <row r="419">
      <c r="A419" s="14" t="s">
        <v>266</v>
      </c>
      <c r="B419" s="13">
        <v>301.0</v>
      </c>
      <c r="C419" s="16">
        <v>42321.0</v>
      </c>
      <c r="D419" s="16">
        <v>19289.0</v>
      </c>
      <c r="E419" s="16">
        <v>6505.0</v>
      </c>
      <c r="F419" s="38">
        <v>1031445.0</v>
      </c>
      <c r="G419" s="19"/>
      <c r="H419" s="19">
        <f>VLOOKUP(A419,'Kings Ratings'!$A$2:$B$1000,2,false)</f>
        <v>1</v>
      </c>
      <c r="I419" s="7" t="s">
        <v>424</v>
      </c>
      <c r="K419" s="40">
        <v>40088.0</v>
      </c>
      <c r="L419" s="22">
        <f t="shared" si="1"/>
        <v>2233</v>
      </c>
      <c r="M419" s="23">
        <f t="shared" si="2"/>
        <v>0.0557024546</v>
      </c>
      <c r="N419" s="24" t="str">
        <f t="shared" si="3"/>
        <v>Fancy Pipe with +2233, +5.6% (40088 to 42321)</v>
      </c>
      <c r="O419" s="41"/>
      <c r="P419" s="40">
        <v>18245.0</v>
      </c>
      <c r="Q419" s="18">
        <f t="shared" si="4"/>
        <v>1044</v>
      </c>
      <c r="R419" s="23">
        <f t="shared" si="5"/>
        <v>0.05722115648</v>
      </c>
      <c r="S419" s="24" t="str">
        <f t="shared" si="6"/>
        <v>Fancy Pipe with +1044, +5.7% (18245 to 19289)</v>
      </c>
      <c r="T419" s="18"/>
      <c r="U419" s="40">
        <v>5929.0</v>
      </c>
      <c r="V419" s="22">
        <f t="shared" si="7"/>
        <v>576</v>
      </c>
      <c r="W419" s="23">
        <f t="shared" si="8"/>
        <v>0.09714960364</v>
      </c>
      <c r="X419" s="26" t="str">
        <f t="shared" si="9"/>
        <v>Fancy Pipe with +576, +9.7% (5929 to 6505)</v>
      </c>
    </row>
    <row r="420">
      <c r="A420" s="14" t="s">
        <v>396</v>
      </c>
      <c r="B420" s="13">
        <v>81.0</v>
      </c>
      <c r="C420" s="16">
        <v>33084.0</v>
      </c>
      <c r="D420" s="16">
        <v>18524.0</v>
      </c>
      <c r="E420" s="16">
        <v>6795.0</v>
      </c>
      <c r="F420" s="38">
        <v>7709189.0</v>
      </c>
      <c r="G420" s="19"/>
      <c r="H420" s="19">
        <f>VLOOKUP(A420,'Kings Ratings'!$A$2:$B$1000,2,false)</f>
        <v>1</v>
      </c>
      <c r="I420" s="7" t="s">
        <v>501</v>
      </c>
      <c r="K420" s="40">
        <v>33381.0</v>
      </c>
      <c r="L420" s="22">
        <f t="shared" si="1"/>
        <v>-297</v>
      </c>
      <c r="M420" s="23">
        <f t="shared" si="2"/>
        <v>-0.008897276894</v>
      </c>
      <c r="N420" s="24" t="str">
        <f t="shared" si="3"/>
        <v>White Parchment with +-297, +-0.9% (33381 to 33084)</v>
      </c>
      <c r="O420" s="41"/>
      <c r="P420" s="40">
        <v>16679.0</v>
      </c>
      <c r="Q420" s="18">
        <f t="shared" si="4"/>
        <v>1845</v>
      </c>
      <c r="R420" s="23">
        <f t="shared" si="5"/>
        <v>0.1106181426</v>
      </c>
      <c r="S420" s="24" t="str">
        <f t="shared" si="6"/>
        <v>White Parchment with +1845, +11.1% (16679 to 18524)</v>
      </c>
      <c r="T420" s="18"/>
      <c r="U420" s="40">
        <v>6158.0</v>
      </c>
      <c r="V420" s="22">
        <f t="shared" si="7"/>
        <v>637</v>
      </c>
      <c r="W420" s="23">
        <f t="shared" si="8"/>
        <v>0.1034426762</v>
      </c>
      <c r="X420" s="26" t="str">
        <f t="shared" si="9"/>
        <v>White Parchment with +637, +10.3% (6158 to 6795)</v>
      </c>
    </row>
    <row r="421">
      <c r="A421" s="14" t="s">
        <v>614</v>
      </c>
      <c r="B421" s="13">
        <v>174.0</v>
      </c>
      <c r="C421" s="16">
        <v>28255.0</v>
      </c>
      <c r="D421" s="16">
        <v>17517.0</v>
      </c>
      <c r="E421" s="16">
        <v>7129.0</v>
      </c>
      <c r="F421" s="38">
        <v>6544234.0</v>
      </c>
      <c r="G421" s="19"/>
      <c r="H421" s="19">
        <f>VLOOKUP(A421,'Kings Ratings'!$A$2:$B$1000,2,false)</f>
        <v>3</v>
      </c>
      <c r="I421" s="7" t="s">
        <v>609</v>
      </c>
      <c r="K421" s="40">
        <v>26435.0</v>
      </c>
      <c r="L421" s="22">
        <f t="shared" si="1"/>
        <v>1820</v>
      </c>
      <c r="M421" s="23">
        <f t="shared" si="2"/>
        <v>0.06884811803</v>
      </c>
      <c r="N421" s="24" t="str">
        <f t="shared" si="3"/>
        <v>Ruby Fish with +1820, +6.9% (26435 to 28255)</v>
      </c>
      <c r="O421" s="41"/>
      <c r="P421" s="40">
        <v>16209.0</v>
      </c>
      <c r="Q421" s="18">
        <f t="shared" si="4"/>
        <v>1308</v>
      </c>
      <c r="R421" s="23">
        <f t="shared" si="5"/>
        <v>0.08069590968</v>
      </c>
      <c r="S421" s="24" t="str">
        <f t="shared" si="6"/>
        <v>Ruby Fish with +1308, +8.1% (16209 to 17517)</v>
      </c>
      <c r="T421" s="18"/>
      <c r="U421" s="40">
        <v>6258.0</v>
      </c>
      <c r="V421" s="22">
        <f t="shared" si="7"/>
        <v>871</v>
      </c>
      <c r="W421" s="23">
        <f t="shared" si="8"/>
        <v>0.1391818472</v>
      </c>
      <c r="X421" s="26" t="str">
        <f t="shared" si="9"/>
        <v>Ruby Fish with +871, +13.9% (6258 to 7129)</v>
      </c>
    </row>
    <row r="422">
      <c r="A422" s="14" t="s">
        <v>541</v>
      </c>
      <c r="B422" s="13">
        <v>114.0</v>
      </c>
      <c r="C422" s="16">
        <v>29324.0</v>
      </c>
      <c r="D422" s="16">
        <v>17570.0</v>
      </c>
      <c r="E422" s="16">
        <v>7150.0</v>
      </c>
      <c r="F422" s="38">
        <v>6552978.0</v>
      </c>
      <c r="G422" s="19"/>
      <c r="H422" s="19">
        <f>VLOOKUP(A422,'Kings Ratings'!$A$2:$B$1000,2,false)</f>
        <v>3</v>
      </c>
      <c r="I422" s="7" t="s">
        <v>609</v>
      </c>
      <c r="K422" s="40">
        <v>27473.0</v>
      </c>
      <c r="L422" s="22">
        <f t="shared" si="1"/>
        <v>1851</v>
      </c>
      <c r="M422" s="23">
        <f t="shared" si="2"/>
        <v>0.06737524115</v>
      </c>
      <c r="N422" s="24" t="str">
        <f t="shared" si="3"/>
        <v>Marlin with +1851, +6.7% (27473 to 29324)</v>
      </c>
      <c r="O422" s="41"/>
      <c r="P422" s="40">
        <v>16255.0</v>
      </c>
      <c r="Q422" s="18">
        <f t="shared" si="4"/>
        <v>1315</v>
      </c>
      <c r="R422" s="23">
        <f t="shared" si="5"/>
        <v>0.08089818517</v>
      </c>
      <c r="S422" s="24" t="str">
        <f t="shared" si="6"/>
        <v>Marlin with +1315, +8.1% (16255 to 17570)</v>
      </c>
      <c r="T422" s="18"/>
      <c r="U422" s="40">
        <v>6277.0</v>
      </c>
      <c r="V422" s="22">
        <f t="shared" si="7"/>
        <v>873</v>
      </c>
      <c r="W422" s="23">
        <f t="shared" si="8"/>
        <v>0.139079178</v>
      </c>
      <c r="X422" s="26" t="str">
        <f t="shared" si="9"/>
        <v>Marlin with +873, +13.9% (6277 to 7150)</v>
      </c>
    </row>
    <row r="423">
      <c r="A423" s="14" t="s">
        <v>606</v>
      </c>
      <c r="B423" s="13">
        <v>206.0</v>
      </c>
      <c r="C423" s="16">
        <v>28682.0</v>
      </c>
      <c r="D423" s="16">
        <v>17522.0</v>
      </c>
      <c r="E423" s="16">
        <v>7232.0</v>
      </c>
      <c r="F423" s="38">
        <v>5111009.0</v>
      </c>
      <c r="G423" s="19"/>
      <c r="H423" s="19">
        <f>VLOOKUP(A423,'Kings Ratings'!$A$2:$B$1000,2,false)</f>
        <v>3</v>
      </c>
      <c r="I423" s="7" t="s">
        <v>617</v>
      </c>
      <c r="K423" s="40">
        <v>26758.0</v>
      </c>
      <c r="L423" s="22">
        <f t="shared" si="1"/>
        <v>1924</v>
      </c>
      <c r="M423" s="23">
        <f t="shared" si="2"/>
        <v>0.07190372973</v>
      </c>
      <c r="N423" s="24" t="str">
        <f t="shared" si="3"/>
        <v>Seahorse with +1924, +7.2% (26758 to 28682)</v>
      </c>
      <c r="O423" s="41"/>
      <c r="P423" s="40">
        <v>16073.0</v>
      </c>
      <c r="Q423" s="18">
        <f t="shared" si="4"/>
        <v>1449</v>
      </c>
      <c r="R423" s="23">
        <f t="shared" si="5"/>
        <v>0.09015118522</v>
      </c>
      <c r="S423" s="24" t="str">
        <f t="shared" si="6"/>
        <v>Seahorse with +1449, +9% (16073 to 17522)</v>
      </c>
      <c r="T423" s="18"/>
      <c r="U423" s="40">
        <v>6331.0</v>
      </c>
      <c r="V423" s="22">
        <f t="shared" si="7"/>
        <v>901</v>
      </c>
      <c r="W423" s="23">
        <f t="shared" si="8"/>
        <v>0.14231559</v>
      </c>
      <c r="X423" s="26" t="str">
        <f t="shared" si="9"/>
        <v>Seahorse with +901, +14.2% (6331 to 7232)</v>
      </c>
    </row>
    <row r="424">
      <c r="A424" s="14" t="s">
        <v>555</v>
      </c>
      <c r="B424" s="13">
        <v>115.0</v>
      </c>
      <c r="C424" s="16">
        <v>29377.0</v>
      </c>
      <c r="D424" s="16">
        <v>17545.0</v>
      </c>
      <c r="E424" s="16">
        <v>7235.0</v>
      </c>
      <c r="F424" s="38">
        <v>5109892.0</v>
      </c>
      <c r="G424" s="19"/>
      <c r="H424" s="19">
        <f>VLOOKUP(A424,'Kings Ratings'!$A$2:$B$1000,2,false)</f>
        <v>3</v>
      </c>
      <c r="I424" s="7" t="s">
        <v>617</v>
      </c>
      <c r="K424" s="40">
        <v>27399.0</v>
      </c>
      <c r="L424" s="22">
        <f t="shared" si="1"/>
        <v>1978</v>
      </c>
      <c r="M424" s="23">
        <f t="shared" si="2"/>
        <v>0.07219241578</v>
      </c>
      <c r="N424" s="24" t="str">
        <f t="shared" si="3"/>
        <v>Puffer with +1978, +7.2% (27399 to 29377)</v>
      </c>
      <c r="O424" s="41"/>
      <c r="P424" s="40">
        <v>16085.0</v>
      </c>
      <c r="Q424" s="18">
        <f t="shared" si="4"/>
        <v>1460</v>
      </c>
      <c r="R424" s="23">
        <f t="shared" si="5"/>
        <v>0.09076779608</v>
      </c>
      <c r="S424" s="24" t="str">
        <f t="shared" si="6"/>
        <v>Puffer with +1460, +9.1% (16085 to 17545)</v>
      </c>
      <c r="T424" s="18"/>
      <c r="U424" s="40">
        <v>6332.0</v>
      </c>
      <c r="V424" s="22">
        <f t="shared" si="7"/>
        <v>903</v>
      </c>
      <c r="W424" s="23">
        <f t="shared" si="8"/>
        <v>0.1426089703</v>
      </c>
      <c r="X424" s="26" t="str">
        <f t="shared" si="9"/>
        <v>Puffer with +903, +14.3% (6332 to 7235)</v>
      </c>
    </row>
    <row r="425">
      <c r="A425" s="14" t="s">
        <v>183</v>
      </c>
      <c r="B425" s="13">
        <v>167.0</v>
      </c>
      <c r="C425" s="16">
        <v>36791.0</v>
      </c>
      <c r="D425" s="16">
        <v>20100.0</v>
      </c>
      <c r="E425" s="16">
        <v>7002.0</v>
      </c>
      <c r="F425" s="38">
        <v>1223634.0</v>
      </c>
      <c r="G425" s="19"/>
      <c r="H425" s="19">
        <f>VLOOKUP(A425,'Kings Ratings'!$A$2:$B$1000,2,false)</f>
        <v>1</v>
      </c>
      <c r="I425" s="7" t="s">
        <v>363</v>
      </c>
      <c r="K425" s="40">
        <v>45023.0</v>
      </c>
      <c r="L425" s="22">
        <f t="shared" si="1"/>
        <v>-8232</v>
      </c>
      <c r="M425" s="23">
        <f t="shared" si="2"/>
        <v>-0.1828398818</v>
      </c>
      <c r="N425" s="24" t="str">
        <f t="shared" si="3"/>
        <v>Sturdy Shield with +-8232, +-18.3% (45023 to 36791)</v>
      </c>
      <c r="O425" s="41"/>
      <c r="P425" s="40">
        <v>20631.0</v>
      </c>
      <c r="Q425" s="18">
        <f t="shared" si="4"/>
        <v>-531</v>
      </c>
      <c r="R425" s="23">
        <f t="shared" si="5"/>
        <v>-0.02573796714</v>
      </c>
      <c r="S425" s="24" t="str">
        <f t="shared" si="6"/>
        <v>Sturdy Shield with +-531, +-2.6% (20631 to 20100)</v>
      </c>
      <c r="T425" s="18"/>
      <c r="U425" s="40">
        <v>6417.0</v>
      </c>
      <c r="V425" s="22">
        <f t="shared" si="7"/>
        <v>585</v>
      </c>
      <c r="W425" s="23">
        <f t="shared" si="8"/>
        <v>0.09116409537</v>
      </c>
      <c r="X425" s="26" t="str">
        <f t="shared" si="9"/>
        <v>Sturdy Shield with +585, +9.1% (6417 to 7002)</v>
      </c>
    </row>
    <row r="426">
      <c r="A426" s="14" t="s">
        <v>590</v>
      </c>
      <c r="B426" s="13">
        <v>427.0</v>
      </c>
      <c r="C426" s="16">
        <v>28590.0</v>
      </c>
      <c r="D426" s="16">
        <v>16239.0</v>
      </c>
      <c r="E426" s="16">
        <v>7267.0</v>
      </c>
      <c r="F426" s="38">
        <v>1.6712994E7</v>
      </c>
      <c r="G426" s="19"/>
      <c r="H426" s="19">
        <f>VLOOKUP(A426,'Kings Ratings'!$A$2:$B$1000,2,false)</f>
        <v>1</v>
      </c>
      <c r="I426" s="7" t="s">
        <v>563</v>
      </c>
      <c r="K426" s="40">
        <v>26874.0</v>
      </c>
      <c r="L426" s="22">
        <f t="shared" si="1"/>
        <v>1716</v>
      </c>
      <c r="M426" s="23">
        <f t="shared" si="2"/>
        <v>0.06385353874</v>
      </c>
      <c r="N426" s="24" t="str">
        <f t="shared" si="3"/>
        <v>Yarn with +1716, +6.4% (26874 to 28590)</v>
      </c>
      <c r="O426" s="41"/>
      <c r="P426" s="40">
        <v>15173.0</v>
      </c>
      <c r="Q426" s="18">
        <f t="shared" si="4"/>
        <v>1066</v>
      </c>
      <c r="R426" s="23">
        <f t="shared" si="5"/>
        <v>0.07025637646</v>
      </c>
      <c r="S426" s="24" t="str">
        <f t="shared" si="6"/>
        <v>Yarn with +1066, +7% (15173 to 16239)</v>
      </c>
      <c r="T426" s="18"/>
      <c r="U426" s="40">
        <v>6704.0</v>
      </c>
      <c r="V426" s="22">
        <f t="shared" si="7"/>
        <v>563</v>
      </c>
      <c r="W426" s="23">
        <f t="shared" si="8"/>
        <v>0.0839797136</v>
      </c>
      <c r="X426" s="26" t="str">
        <f t="shared" si="9"/>
        <v>Yarn with +563, +8.4% (6704 to 7267)</v>
      </c>
    </row>
    <row r="427">
      <c r="A427" s="14" t="s">
        <v>326</v>
      </c>
      <c r="B427" s="13">
        <v>201.0</v>
      </c>
      <c r="C427" s="16">
        <v>29814.0</v>
      </c>
      <c r="D427" s="16">
        <v>17926.0</v>
      </c>
      <c r="E427" s="16">
        <v>7503.0</v>
      </c>
      <c r="F427" s="38">
        <v>8181046.0</v>
      </c>
      <c r="G427" s="19"/>
      <c r="H427" s="19">
        <f>VLOOKUP(A427,'Kings Ratings'!$A$2:$B$1000,2,false)</f>
        <v>3</v>
      </c>
      <c r="I427" s="7" t="s">
        <v>584</v>
      </c>
      <c r="K427" s="40">
        <v>28119.0</v>
      </c>
      <c r="L427" s="22">
        <f t="shared" si="1"/>
        <v>1695</v>
      </c>
      <c r="M427" s="23">
        <f t="shared" si="2"/>
        <v>0.0602795263</v>
      </c>
      <c r="N427" s="24" t="str">
        <f t="shared" si="3"/>
        <v>Fluorifish with +1695, +6% (28119 to 29814)</v>
      </c>
      <c r="O427" s="41"/>
      <c r="P427" s="40">
        <v>16707.0</v>
      </c>
      <c r="Q427" s="18">
        <f t="shared" si="4"/>
        <v>1219</v>
      </c>
      <c r="R427" s="23">
        <f t="shared" si="5"/>
        <v>0.0729634285</v>
      </c>
      <c r="S427" s="24" t="str">
        <f t="shared" si="6"/>
        <v>Fluorifish with +1219, +7.3% (16707 to 17926)</v>
      </c>
      <c r="T427" s="18"/>
      <c r="U427" s="40">
        <v>6720.0</v>
      </c>
      <c r="V427" s="22">
        <f t="shared" si="7"/>
        <v>783</v>
      </c>
      <c r="W427" s="23">
        <f t="shared" si="8"/>
        <v>0.1165178571</v>
      </c>
      <c r="X427" s="26" t="str">
        <f t="shared" si="9"/>
        <v>Fluorifish with +783, +11.7% (6720 to 7503)</v>
      </c>
    </row>
    <row r="428">
      <c r="A428" s="14" t="s">
        <v>479</v>
      </c>
      <c r="B428" s="13">
        <v>233.0</v>
      </c>
      <c r="C428" s="16">
        <v>32667.0</v>
      </c>
      <c r="D428" s="16">
        <v>18313.0</v>
      </c>
      <c r="E428" s="16">
        <v>7346.0</v>
      </c>
      <c r="F428" s="38">
        <v>1.5091173E7</v>
      </c>
      <c r="G428" s="19"/>
      <c r="H428" s="19">
        <f>VLOOKUP(A428,'Kings Ratings'!$A$2:$B$1000,2,false)</f>
        <v>1</v>
      </c>
      <c r="I428" s="7" t="s">
        <v>563</v>
      </c>
      <c r="K428" s="40">
        <v>30695.0</v>
      </c>
      <c r="L428" s="22">
        <f t="shared" si="1"/>
        <v>1972</v>
      </c>
      <c r="M428" s="23">
        <f t="shared" si="2"/>
        <v>0.06424499104</v>
      </c>
      <c r="N428" s="24" t="str">
        <f t="shared" si="3"/>
        <v>Redgill with +1972, +6.4% (30695 to 32667)</v>
      </c>
      <c r="O428" s="41"/>
      <c r="P428" s="40">
        <v>17046.0</v>
      </c>
      <c r="Q428" s="18">
        <f t="shared" si="4"/>
        <v>1267</v>
      </c>
      <c r="R428" s="23">
        <f t="shared" si="5"/>
        <v>0.07432828816</v>
      </c>
      <c r="S428" s="24" t="str">
        <f t="shared" si="6"/>
        <v>Redgill with +1267, +7.4% (17046 to 18313)</v>
      </c>
      <c r="T428" s="18"/>
      <c r="U428" s="40">
        <v>6730.0</v>
      </c>
      <c r="V428" s="22">
        <f t="shared" si="7"/>
        <v>616</v>
      </c>
      <c r="W428" s="23">
        <f t="shared" si="8"/>
        <v>0.09153046062</v>
      </c>
      <c r="X428" s="26" t="str">
        <f t="shared" si="9"/>
        <v>Redgill with +616, +9.2% (6730 to 7346)</v>
      </c>
    </row>
    <row r="429">
      <c r="A429" s="14" t="s">
        <v>107</v>
      </c>
      <c r="B429" s="13">
        <v>90.0</v>
      </c>
      <c r="C429" s="16">
        <v>34004.0</v>
      </c>
      <c r="D429" s="16">
        <v>18050.0</v>
      </c>
      <c r="E429" s="16">
        <v>7592.0</v>
      </c>
      <c r="F429" s="38">
        <v>2838976.0</v>
      </c>
      <c r="G429" s="19"/>
      <c r="H429" s="19">
        <f>VLOOKUP(A429,'Kings Ratings'!$A$2:$B$1000,2,false)</f>
        <v>3</v>
      </c>
      <c r="I429" s="7" t="s">
        <v>501</v>
      </c>
      <c r="K429" s="40">
        <v>32063.0</v>
      </c>
      <c r="L429" s="22">
        <f t="shared" si="1"/>
        <v>1941</v>
      </c>
      <c r="M429" s="23">
        <f t="shared" si="2"/>
        <v>0.06053706765</v>
      </c>
      <c r="N429" s="24" t="str">
        <f t="shared" si="3"/>
        <v>Blue Shell with +1941, +6.1% (32063 to 34004)</v>
      </c>
      <c r="O429" s="41"/>
      <c r="P429" s="40">
        <v>16832.0</v>
      </c>
      <c r="Q429" s="18">
        <f t="shared" si="4"/>
        <v>1218</v>
      </c>
      <c r="R429" s="23">
        <f t="shared" si="5"/>
        <v>0.0723621673</v>
      </c>
      <c r="S429" s="24" t="str">
        <f t="shared" si="6"/>
        <v>Blue Shell with +1218, +7.2% (16832 to 18050)</v>
      </c>
      <c r="T429" s="18"/>
      <c r="U429" s="40">
        <v>6867.0</v>
      </c>
      <c r="V429" s="22">
        <f t="shared" si="7"/>
        <v>725</v>
      </c>
      <c r="W429" s="23">
        <f t="shared" si="8"/>
        <v>0.1055773992</v>
      </c>
      <c r="X429" s="26" t="str">
        <f t="shared" si="9"/>
        <v>Blue Shell with +725, +10.6% (6867 to 7592)</v>
      </c>
    </row>
    <row r="430">
      <c r="A430" s="14" t="s">
        <v>241</v>
      </c>
      <c r="B430" s="13">
        <v>110.0</v>
      </c>
      <c r="C430" s="16">
        <v>37476.0</v>
      </c>
      <c r="D430" s="16">
        <v>19340.0</v>
      </c>
      <c r="E430" s="16">
        <v>7622.0</v>
      </c>
      <c r="F430" s="38">
        <v>1.0578777E7</v>
      </c>
      <c r="G430" s="19"/>
      <c r="H430" s="19">
        <f>VLOOKUP(A430,'Kings Ratings'!$A$2:$B$1000,2,false)</f>
        <v>1</v>
      </c>
      <c r="I430" s="7" t="s">
        <v>406</v>
      </c>
      <c r="K430" s="40">
        <v>41041.0</v>
      </c>
      <c r="L430" s="22">
        <f t="shared" si="1"/>
        <v>-3565</v>
      </c>
      <c r="M430" s="23">
        <f t="shared" si="2"/>
        <v>-0.08686435516</v>
      </c>
      <c r="N430" s="24" t="str">
        <f t="shared" si="3"/>
        <v>Leather with +-3565, +-8.7% (41041 to 37476)</v>
      </c>
      <c r="O430" s="41"/>
      <c r="P430" s="40">
        <v>18077.0</v>
      </c>
      <c r="Q430" s="18">
        <f t="shared" si="4"/>
        <v>1263</v>
      </c>
      <c r="R430" s="23">
        <f t="shared" si="5"/>
        <v>0.0698677878</v>
      </c>
      <c r="S430" s="24" t="str">
        <f t="shared" si="6"/>
        <v>Leather with +1263, +7% (18077 to 19340)</v>
      </c>
      <c r="T430" s="18"/>
      <c r="U430" s="40">
        <v>6888.0</v>
      </c>
      <c r="V430" s="22">
        <f t="shared" si="7"/>
        <v>734</v>
      </c>
      <c r="W430" s="23">
        <f t="shared" si="8"/>
        <v>0.106562137</v>
      </c>
      <c r="X430" s="26" t="str">
        <f t="shared" si="9"/>
        <v>Leather with +734, +10.7% (6888 to 7622)</v>
      </c>
    </row>
    <row r="431">
      <c r="A431" s="14" t="s">
        <v>456</v>
      </c>
      <c r="B431" s="13">
        <v>217.0</v>
      </c>
      <c r="C431" s="16">
        <v>26443.0</v>
      </c>
      <c r="D431" s="16">
        <v>16860.0</v>
      </c>
      <c r="E431" s="16">
        <v>7914.0</v>
      </c>
      <c r="F431" s="38">
        <v>1106884.0</v>
      </c>
      <c r="G431" s="19"/>
      <c r="H431" s="19">
        <f>VLOOKUP(A431,'Kings Ratings'!$A$2:$B$1000,2,false)</f>
        <v>1</v>
      </c>
      <c r="I431" s="7" t="s">
        <v>419</v>
      </c>
      <c r="K431" s="40">
        <v>24822.0</v>
      </c>
      <c r="L431" s="22">
        <f t="shared" si="1"/>
        <v>1621</v>
      </c>
      <c r="M431" s="23">
        <f t="shared" si="2"/>
        <v>0.0653049714</v>
      </c>
      <c r="N431" s="24" t="str">
        <f t="shared" si="3"/>
        <v>Horseshoe with +1621, +6.5% (24822 to 26443)</v>
      </c>
      <c r="O431" s="41"/>
      <c r="P431" s="40">
        <v>15808.0</v>
      </c>
      <c r="Q431" s="18">
        <f t="shared" si="4"/>
        <v>1052</v>
      </c>
      <c r="R431" s="23">
        <f t="shared" si="5"/>
        <v>0.066548583</v>
      </c>
      <c r="S431" s="24" t="str">
        <f t="shared" si="6"/>
        <v>Horseshoe with +1052, +6.7% (15808 to 16860)</v>
      </c>
      <c r="T431" s="18"/>
      <c r="U431" s="40">
        <v>7283.0</v>
      </c>
      <c r="V431" s="22">
        <f t="shared" si="7"/>
        <v>631</v>
      </c>
      <c r="W431" s="23">
        <f t="shared" si="8"/>
        <v>0.08664012083</v>
      </c>
      <c r="X431" s="26" t="str">
        <f t="shared" si="9"/>
        <v>Horseshoe with +631, +8.7% (7283 to 7914)</v>
      </c>
    </row>
    <row r="432">
      <c r="A432" s="14" t="s">
        <v>233</v>
      </c>
      <c r="B432" s="13">
        <v>39.0</v>
      </c>
      <c r="C432" s="16">
        <v>33624.0</v>
      </c>
      <c r="D432" s="16">
        <v>18458.0</v>
      </c>
      <c r="E432" s="16">
        <v>7963.0</v>
      </c>
      <c r="F432" s="38">
        <v>1297061.0</v>
      </c>
      <c r="G432" s="19"/>
      <c r="H432" s="19">
        <f>VLOOKUP(A432,'Kings Ratings'!$A$2:$B$1000,2,false)</f>
        <v>1</v>
      </c>
      <c r="I432" s="7" t="s">
        <v>428</v>
      </c>
      <c r="K432" s="40">
        <v>33859.0</v>
      </c>
      <c r="L432" s="22">
        <f t="shared" si="1"/>
        <v>-235</v>
      </c>
      <c r="M432" s="23">
        <f t="shared" si="2"/>
        <v>-0.006940547565</v>
      </c>
      <c r="N432" s="24" t="str">
        <f t="shared" si="3"/>
        <v>Crappie with +-235, +-0.7% (33859 to 33624)</v>
      </c>
      <c r="O432" s="41"/>
      <c r="P432" s="40">
        <v>17348.0</v>
      </c>
      <c r="Q432" s="18">
        <f t="shared" si="4"/>
        <v>1110</v>
      </c>
      <c r="R432" s="23">
        <f t="shared" si="5"/>
        <v>0.06398432096</v>
      </c>
      <c r="S432" s="24" t="str">
        <f t="shared" si="6"/>
        <v>Crappie with +1110, +6.4% (17348 to 18458)</v>
      </c>
      <c r="T432" s="18"/>
      <c r="U432" s="40">
        <v>7297.0</v>
      </c>
      <c r="V432" s="22">
        <f t="shared" si="7"/>
        <v>666</v>
      </c>
      <c r="W432" s="23">
        <f t="shared" si="8"/>
        <v>0.09127038509</v>
      </c>
      <c r="X432" s="26" t="str">
        <f t="shared" si="9"/>
        <v>Crappie with +666, +9.1% (7297 to 7963)</v>
      </c>
    </row>
    <row r="433">
      <c r="A433" s="14" t="s">
        <v>274</v>
      </c>
      <c r="B433" s="13">
        <v>312.0</v>
      </c>
      <c r="C433" s="16">
        <v>42365.0</v>
      </c>
      <c r="D433" s="16">
        <v>24195.0</v>
      </c>
      <c r="E433" s="16">
        <v>8038.0</v>
      </c>
      <c r="F433" s="38">
        <v>2189141.0</v>
      </c>
      <c r="G433" s="19"/>
      <c r="H433" s="19">
        <f>VLOOKUP(A433,'Kings Ratings'!$A$2:$B$1000,2,false)</f>
        <v>1</v>
      </c>
      <c r="I433" s="7" t="s">
        <v>428</v>
      </c>
      <c r="K433" s="40">
        <v>39805.0</v>
      </c>
      <c r="L433" s="22">
        <f t="shared" si="1"/>
        <v>2560</v>
      </c>
      <c r="M433" s="23">
        <f t="shared" si="2"/>
        <v>0.06431352845</v>
      </c>
      <c r="N433" s="24" t="str">
        <f t="shared" si="3"/>
        <v>Ruby Coral with +2560, +6.4% (39805 to 42365)</v>
      </c>
      <c r="O433" s="41"/>
      <c r="P433" s="40">
        <v>22649.0</v>
      </c>
      <c r="Q433" s="18">
        <f t="shared" si="4"/>
        <v>1546</v>
      </c>
      <c r="R433" s="23">
        <f t="shared" si="5"/>
        <v>0.06825908429</v>
      </c>
      <c r="S433" s="24" t="str">
        <f t="shared" si="6"/>
        <v>Ruby Coral with +1546, +6.8% (22649 to 24195)</v>
      </c>
      <c r="T433" s="18"/>
      <c r="U433" s="40">
        <v>7345.0</v>
      </c>
      <c r="V433" s="22">
        <f t="shared" si="7"/>
        <v>693</v>
      </c>
      <c r="W433" s="23">
        <f t="shared" si="8"/>
        <v>0.09434989789</v>
      </c>
      <c r="X433" s="26" t="str">
        <f t="shared" si="9"/>
        <v>Ruby Coral with +693, +9.4% (7345 to 8038)</v>
      </c>
    </row>
    <row r="434">
      <c r="A434" s="14" t="s">
        <v>109</v>
      </c>
      <c r="B434" s="13">
        <v>200.0</v>
      </c>
      <c r="C434" s="16">
        <v>31800.0</v>
      </c>
      <c r="D434" s="16">
        <v>18714.0</v>
      </c>
      <c r="E434" s="16">
        <v>8481.0</v>
      </c>
      <c r="F434" s="38">
        <v>8289164.0</v>
      </c>
      <c r="G434" s="19"/>
      <c r="H434" s="19">
        <f>VLOOKUP(A434,'Kings Ratings'!$A$2:$B$1000,2,false)</f>
        <v>2</v>
      </c>
      <c r="I434" s="7" t="s">
        <v>399</v>
      </c>
      <c r="K434" s="40">
        <v>29738.0</v>
      </c>
      <c r="L434" s="22">
        <f t="shared" si="1"/>
        <v>2062</v>
      </c>
      <c r="M434" s="23">
        <f t="shared" si="2"/>
        <v>0.069338893</v>
      </c>
      <c r="N434" s="24" t="str">
        <f t="shared" si="3"/>
        <v>Blue Tiger Fish with +2062, +6.9% (29738 to 31800)</v>
      </c>
      <c r="O434" s="41"/>
      <c r="P434" s="40">
        <v>17200.0</v>
      </c>
      <c r="Q434" s="18">
        <f t="shared" si="4"/>
        <v>1514</v>
      </c>
      <c r="R434" s="23">
        <f t="shared" si="5"/>
        <v>0.08802325581</v>
      </c>
      <c r="S434" s="24" t="str">
        <f t="shared" si="6"/>
        <v>Blue Tiger Fish with +1514, +8.8% (17200 to 18714)</v>
      </c>
      <c r="T434" s="18"/>
      <c r="U434" s="40">
        <v>7446.0</v>
      </c>
      <c r="V434" s="22">
        <f t="shared" si="7"/>
        <v>1035</v>
      </c>
      <c r="W434" s="23">
        <f t="shared" si="8"/>
        <v>0.1390008058</v>
      </c>
      <c r="X434" s="26" t="str">
        <f t="shared" si="9"/>
        <v>Blue Tiger Fish with +1035, +13.9% (7446 to 8481)</v>
      </c>
    </row>
    <row r="435">
      <c r="A435" s="14" t="s">
        <v>115</v>
      </c>
      <c r="B435" s="13">
        <v>131.0</v>
      </c>
      <c r="C435" s="16">
        <v>27243.0</v>
      </c>
      <c r="D435" s="16">
        <v>15352.0</v>
      </c>
      <c r="E435" s="16">
        <v>8262.0</v>
      </c>
      <c r="F435" s="38">
        <v>3.2709038E7</v>
      </c>
      <c r="G435" s="19"/>
      <c r="H435" s="19">
        <f>VLOOKUP(A435,'Kings Ratings'!$A$2:$B$1000,2,false)</f>
        <v>2</v>
      </c>
      <c r="I435" s="7" t="s">
        <v>392</v>
      </c>
      <c r="K435" s="40">
        <v>25689.0</v>
      </c>
      <c r="L435" s="22">
        <f t="shared" si="1"/>
        <v>1554</v>
      </c>
      <c r="M435" s="23">
        <f t="shared" si="2"/>
        <v>0.06049281794</v>
      </c>
      <c r="N435" s="24" t="str">
        <f t="shared" si="3"/>
        <v>Bluegill with +1554, +6% (25689 to 27243)</v>
      </c>
      <c r="O435" s="41"/>
      <c r="P435" s="40">
        <v>14390.0</v>
      </c>
      <c r="Q435" s="18">
        <f t="shared" si="4"/>
        <v>962</v>
      </c>
      <c r="R435" s="23">
        <f t="shared" si="5"/>
        <v>0.06685198054</v>
      </c>
      <c r="S435" s="24" t="str">
        <f t="shared" si="6"/>
        <v>Bluegill with +962, +6.7% (14390 to 15352)</v>
      </c>
      <c r="T435" s="18"/>
      <c r="U435" s="40">
        <v>7599.0</v>
      </c>
      <c r="V435" s="22">
        <f t="shared" si="7"/>
        <v>663</v>
      </c>
      <c r="W435" s="23">
        <f t="shared" si="8"/>
        <v>0.08724832215</v>
      </c>
      <c r="X435" s="26" t="str">
        <f t="shared" si="9"/>
        <v>Bluegill with +663, +8.7% (7599 to 8262)</v>
      </c>
    </row>
    <row r="436">
      <c r="A436" s="14" t="s">
        <v>259</v>
      </c>
      <c r="B436" s="13">
        <v>311.0</v>
      </c>
      <c r="C436" s="16">
        <v>43080.0</v>
      </c>
      <c r="D436" s="16">
        <v>24844.0</v>
      </c>
      <c r="E436" s="16">
        <v>8331.0</v>
      </c>
      <c r="F436" s="38">
        <v>2525001.0</v>
      </c>
      <c r="G436" s="19"/>
      <c r="H436" s="19">
        <f>VLOOKUP(A436,'Kings Ratings'!$A$2:$B$1000,2,false)</f>
        <v>1</v>
      </c>
      <c r="I436" s="7" t="s">
        <v>419</v>
      </c>
      <c r="K436" s="40">
        <v>40515.0</v>
      </c>
      <c r="L436" s="22">
        <f t="shared" si="1"/>
        <v>2565</v>
      </c>
      <c r="M436" s="23">
        <f t="shared" si="2"/>
        <v>0.06330988523</v>
      </c>
      <c r="N436" s="24" t="str">
        <f t="shared" si="3"/>
        <v>Serpent Eel with +2565, +6.3% (40515 to 43080)</v>
      </c>
      <c r="O436" s="41"/>
      <c r="P436" s="40">
        <v>23251.0</v>
      </c>
      <c r="Q436" s="18">
        <f t="shared" si="4"/>
        <v>1593</v>
      </c>
      <c r="R436" s="23">
        <f t="shared" si="5"/>
        <v>0.06851318223</v>
      </c>
      <c r="S436" s="24" t="str">
        <f t="shared" si="6"/>
        <v>Serpent Eel with +1593, +6.9% (23251 to 24844)</v>
      </c>
      <c r="T436" s="18"/>
      <c r="U436" s="40">
        <v>7618.0</v>
      </c>
      <c r="V436" s="22">
        <f t="shared" si="7"/>
        <v>713</v>
      </c>
      <c r="W436" s="23">
        <f t="shared" si="8"/>
        <v>0.09359411919</v>
      </c>
      <c r="X436" s="26" t="str">
        <f t="shared" si="9"/>
        <v>Serpent Eel with +713, +9.4% (7618 to 8331)</v>
      </c>
    </row>
    <row r="437">
      <c r="A437" s="14" t="s">
        <v>129</v>
      </c>
      <c r="B437" s="13">
        <v>77.0</v>
      </c>
      <c r="C437" s="16">
        <v>50378.0</v>
      </c>
      <c r="D437" s="16">
        <v>22315.0</v>
      </c>
      <c r="E437" s="16">
        <v>8326.0</v>
      </c>
      <c r="F437" s="38">
        <v>1.2613491E7</v>
      </c>
      <c r="G437" s="19"/>
      <c r="H437" s="19">
        <f>VLOOKUP(A437,'Kings Ratings'!$A$2:$B$1000,2,false)</f>
        <v>1</v>
      </c>
      <c r="I437" s="7" t="s">
        <v>324</v>
      </c>
      <c r="K437" s="40">
        <v>47762.0</v>
      </c>
      <c r="L437" s="22">
        <f t="shared" si="1"/>
        <v>2616</v>
      </c>
      <c r="M437" s="23">
        <f t="shared" si="2"/>
        <v>0.05477157573</v>
      </c>
      <c r="N437" s="24" t="str">
        <f t="shared" si="3"/>
        <v>Shimmer Stone with +2616, +5.5% (47762 to 50378)</v>
      </c>
      <c r="O437" s="41"/>
      <c r="P437" s="40">
        <v>21000.0</v>
      </c>
      <c r="Q437" s="18">
        <f t="shared" si="4"/>
        <v>1315</v>
      </c>
      <c r="R437" s="23">
        <f t="shared" si="5"/>
        <v>0.06261904762</v>
      </c>
      <c r="S437" s="24" t="str">
        <f t="shared" si="6"/>
        <v>Shimmer Stone with +1315, +6.3% (21000 to 22315)</v>
      </c>
      <c r="T437" s="18"/>
      <c r="U437" s="40">
        <v>7664.0</v>
      </c>
      <c r="V437" s="22">
        <f t="shared" si="7"/>
        <v>662</v>
      </c>
      <c r="W437" s="23">
        <f t="shared" si="8"/>
        <v>0.08637787056</v>
      </c>
      <c r="X437" s="26" t="str">
        <f t="shared" si="9"/>
        <v>Shimmer Stone with +662, +8.6% (7664 to 8326)</v>
      </c>
    </row>
    <row r="438">
      <c r="A438" s="14" t="s">
        <v>235</v>
      </c>
      <c r="B438" s="13">
        <v>310.0</v>
      </c>
      <c r="C438" s="16">
        <v>43826.0</v>
      </c>
      <c r="D438" s="16">
        <v>25455.0</v>
      </c>
      <c r="E438" s="16">
        <v>8438.0</v>
      </c>
      <c r="F438" s="38">
        <v>2729550.0</v>
      </c>
      <c r="G438" s="19"/>
      <c r="H438" s="19">
        <f>VLOOKUP(A438,'Kings Ratings'!$A$2:$B$1000,2,false)</f>
        <v>1</v>
      </c>
      <c r="I438" s="7" t="s">
        <v>399</v>
      </c>
      <c r="K438" s="40">
        <v>41236.0</v>
      </c>
      <c r="L438" s="22">
        <f t="shared" si="1"/>
        <v>2590</v>
      </c>
      <c r="M438" s="23">
        <f t="shared" si="2"/>
        <v>0.06280919585</v>
      </c>
      <c r="N438" s="24" t="str">
        <f t="shared" si="3"/>
        <v>Spiral Shell with +2590, +6.3% (41236 to 43826)</v>
      </c>
      <c r="O438" s="41"/>
      <c r="P438" s="40">
        <v>23820.0</v>
      </c>
      <c r="Q438" s="18">
        <f t="shared" si="4"/>
        <v>1635</v>
      </c>
      <c r="R438" s="23">
        <f t="shared" si="5"/>
        <v>0.06863979849</v>
      </c>
      <c r="S438" s="24" t="str">
        <f t="shared" si="6"/>
        <v>Spiral Shell with +1635, +6.9% (23820 to 25455)</v>
      </c>
      <c r="T438" s="18"/>
      <c r="U438" s="40">
        <v>7719.0</v>
      </c>
      <c r="V438" s="22">
        <f t="shared" si="7"/>
        <v>719</v>
      </c>
      <c r="W438" s="23">
        <f t="shared" si="8"/>
        <v>0.09314678067</v>
      </c>
      <c r="X438" s="26" t="str">
        <f t="shared" si="9"/>
        <v>Spiral Shell with +719, +9.3% (7719 to 8438)</v>
      </c>
    </row>
    <row r="439">
      <c r="A439" s="14" t="s">
        <v>472</v>
      </c>
      <c r="B439" s="13">
        <v>119.0</v>
      </c>
      <c r="C439" s="16">
        <v>32680.0</v>
      </c>
      <c r="D439" s="16">
        <v>18666.0</v>
      </c>
      <c r="E439" s="16">
        <v>8692.0</v>
      </c>
      <c r="F439" s="38">
        <v>9182361.0</v>
      </c>
      <c r="G439" s="19"/>
      <c r="H439" s="19">
        <f>VLOOKUP(A439,'Kings Ratings'!$A$2:$B$1000,2,false)</f>
        <v>2</v>
      </c>
      <c r="I439" s="7" t="s">
        <v>406</v>
      </c>
      <c r="K439" s="40">
        <v>30823.0</v>
      </c>
      <c r="L439" s="22">
        <f t="shared" si="1"/>
        <v>1857</v>
      </c>
      <c r="M439" s="23">
        <f t="shared" si="2"/>
        <v>0.06024721799</v>
      </c>
      <c r="N439" s="24" t="str">
        <f t="shared" si="3"/>
        <v>Jellyfish with +1857, +6% (30823 to 32680)</v>
      </c>
      <c r="O439" s="41"/>
      <c r="P439" s="40">
        <v>17425.0</v>
      </c>
      <c r="Q439" s="18">
        <f t="shared" si="4"/>
        <v>1241</v>
      </c>
      <c r="R439" s="23">
        <f t="shared" si="5"/>
        <v>0.0712195122</v>
      </c>
      <c r="S439" s="24" t="str">
        <f t="shared" si="6"/>
        <v>Jellyfish with +1241, +7.1% (17425 to 18666)</v>
      </c>
      <c r="T439" s="18"/>
      <c r="U439" s="40">
        <v>7859.0</v>
      </c>
      <c r="V439" s="22">
        <f t="shared" si="7"/>
        <v>833</v>
      </c>
      <c r="W439" s="23">
        <f t="shared" si="8"/>
        <v>0.1059931289</v>
      </c>
      <c r="X439" s="26" t="str">
        <f t="shared" si="9"/>
        <v>Jellyfish with +833, +10.6% (7859 to 8692)</v>
      </c>
    </row>
    <row r="440">
      <c r="A440" s="14" t="s">
        <v>76</v>
      </c>
      <c r="B440" s="13">
        <v>57.0</v>
      </c>
      <c r="C440" s="16">
        <v>35087.0</v>
      </c>
      <c r="D440" s="16">
        <v>20105.0</v>
      </c>
      <c r="E440" s="16">
        <v>8739.0</v>
      </c>
      <c r="F440" s="38">
        <v>4452015.0</v>
      </c>
      <c r="G440" s="19"/>
      <c r="H440" s="19">
        <f>VLOOKUP(A440,'Kings Ratings'!$A$2:$B$1000,2,false)</f>
        <v>2</v>
      </c>
      <c r="I440" s="7" t="s">
        <v>388</v>
      </c>
      <c r="K440" s="40">
        <v>33137.0</v>
      </c>
      <c r="L440" s="22">
        <f t="shared" si="1"/>
        <v>1950</v>
      </c>
      <c r="M440" s="23">
        <f t="shared" si="2"/>
        <v>0.05884660651</v>
      </c>
      <c r="N440" s="24" t="str">
        <f t="shared" si="3"/>
        <v>Blue Crab with +1950, +5.9% (33137 to 35087)</v>
      </c>
      <c r="O440" s="41"/>
      <c r="P440" s="40">
        <v>18856.0</v>
      </c>
      <c r="Q440" s="18">
        <f t="shared" si="4"/>
        <v>1249</v>
      </c>
      <c r="R440" s="23">
        <f t="shared" si="5"/>
        <v>0.06623886296</v>
      </c>
      <c r="S440" s="24" t="str">
        <f t="shared" si="6"/>
        <v>Blue Crab with +1249, +6.6% (18856 to 20105)</v>
      </c>
      <c r="T440" s="18"/>
      <c r="U440" s="40">
        <v>7936.0</v>
      </c>
      <c r="V440" s="22">
        <f t="shared" si="7"/>
        <v>803</v>
      </c>
      <c r="W440" s="23">
        <f t="shared" si="8"/>
        <v>0.1011844758</v>
      </c>
      <c r="X440" s="26" t="str">
        <f t="shared" si="9"/>
        <v>Blue Crab with +803, +10.1% (7936 to 8739)</v>
      </c>
    </row>
    <row r="441">
      <c r="A441" s="14" t="s">
        <v>390</v>
      </c>
      <c r="B441" s="13">
        <v>56.0</v>
      </c>
      <c r="C441" s="16">
        <v>35552.0</v>
      </c>
      <c r="D441" s="16">
        <v>20170.0</v>
      </c>
      <c r="E441" s="16">
        <v>8749.0</v>
      </c>
      <c r="F441" s="38">
        <v>4458694.0</v>
      </c>
      <c r="G441" s="19"/>
      <c r="H441" s="19">
        <f>VLOOKUP(A441,'Kings Ratings'!$A$2:$B$1000,2,false)</f>
        <v>1</v>
      </c>
      <c r="I441" s="7" t="s">
        <v>496</v>
      </c>
      <c r="K441" s="40">
        <v>33566.0</v>
      </c>
      <c r="L441" s="22">
        <f t="shared" si="1"/>
        <v>1986</v>
      </c>
      <c r="M441" s="23">
        <f t="shared" si="2"/>
        <v>0.05916701424</v>
      </c>
      <c r="N441" s="24" t="str">
        <f t="shared" si="3"/>
        <v>Green Chromis with +1986, +5.9% (33566 to 35552)</v>
      </c>
      <c r="O441" s="41"/>
      <c r="P441" s="40">
        <v>18911.0</v>
      </c>
      <c r="Q441" s="18">
        <f t="shared" si="4"/>
        <v>1259</v>
      </c>
      <c r="R441" s="23">
        <f t="shared" si="5"/>
        <v>0.06657500925</v>
      </c>
      <c r="S441" s="24" t="str">
        <f t="shared" si="6"/>
        <v>Green Chromis with +1259, +6.7% (18911 to 20170)</v>
      </c>
      <c r="T441" s="18"/>
      <c r="U441" s="40">
        <v>7947.0</v>
      </c>
      <c r="V441" s="22">
        <f t="shared" si="7"/>
        <v>802</v>
      </c>
      <c r="W441" s="23">
        <f t="shared" si="8"/>
        <v>0.1009185856</v>
      </c>
      <c r="X441" s="26" t="str">
        <f t="shared" si="9"/>
        <v>Green Chromis with +802, +10.1% (7947 to 8749)</v>
      </c>
    </row>
    <row r="442">
      <c r="A442" s="14" t="s">
        <v>372</v>
      </c>
      <c r="B442" s="13">
        <v>199.0</v>
      </c>
      <c r="C442" s="16">
        <v>28918.0</v>
      </c>
      <c r="D442" s="16">
        <v>18095.0</v>
      </c>
      <c r="E442" s="16">
        <v>8334.0</v>
      </c>
      <c r="F442" s="38">
        <v>7053635.0</v>
      </c>
      <c r="G442" s="19"/>
      <c r="H442" s="19">
        <f>VLOOKUP(A442,'Kings Ratings'!$A$2:$B$1000,2,false)</f>
        <v>4</v>
      </c>
      <c r="I442" s="7" t="s">
        <v>598</v>
      </c>
      <c r="K442" s="40">
        <v>27932.0</v>
      </c>
      <c r="L442" s="22">
        <f t="shared" si="1"/>
        <v>986</v>
      </c>
      <c r="M442" s="23">
        <f t="shared" si="2"/>
        <v>0.03530001432</v>
      </c>
      <c r="N442" s="24" t="str">
        <f t="shared" si="3"/>
        <v>Globber with +986, +3.5% (27932 to 28918)</v>
      </c>
      <c r="O442" s="41"/>
      <c r="P442" s="40">
        <v>17339.0</v>
      </c>
      <c r="Q442" s="18">
        <f t="shared" si="4"/>
        <v>756</v>
      </c>
      <c r="R442" s="23">
        <f t="shared" si="5"/>
        <v>0.0436011304</v>
      </c>
      <c r="S442" s="24" t="str">
        <f t="shared" si="6"/>
        <v>Globber with +756, +4.4% (17339 to 18095)</v>
      </c>
      <c r="T442" s="18"/>
      <c r="U442" s="40">
        <v>7981.0</v>
      </c>
      <c r="V442" s="22">
        <f t="shared" si="7"/>
        <v>353</v>
      </c>
      <c r="W442" s="23">
        <f t="shared" si="8"/>
        <v>0.04423004636</v>
      </c>
      <c r="X442" s="26" t="str">
        <f t="shared" si="9"/>
        <v>Globber with +353, +4.4% (7981 to 8334)</v>
      </c>
    </row>
    <row r="443">
      <c r="A443" s="14" t="s">
        <v>487</v>
      </c>
      <c r="B443" s="13">
        <v>100.0</v>
      </c>
      <c r="C443" s="16">
        <v>32655.0</v>
      </c>
      <c r="D443" s="16">
        <v>19723.0</v>
      </c>
      <c r="E443" s="16">
        <v>9077.0</v>
      </c>
      <c r="F443" s="38">
        <v>8837902.0</v>
      </c>
      <c r="G443" s="19"/>
      <c r="H443" s="19">
        <f>VLOOKUP(A443,'Kings Ratings'!$A$2:$B$1000,2,false)</f>
        <v>1</v>
      </c>
      <c r="I443" s="7" t="s">
        <v>496</v>
      </c>
      <c r="K443" s="40">
        <v>30650.0</v>
      </c>
      <c r="L443" s="22">
        <f t="shared" si="1"/>
        <v>2005</v>
      </c>
      <c r="M443" s="23">
        <f t="shared" si="2"/>
        <v>0.06541598695</v>
      </c>
      <c r="N443" s="24" t="str">
        <f t="shared" si="3"/>
        <v>Pearl with +2005, +6.5% (30650 to 32655)</v>
      </c>
      <c r="O443" s="41"/>
      <c r="P443" s="40">
        <v>18275.0</v>
      </c>
      <c r="Q443" s="18">
        <f t="shared" si="4"/>
        <v>1448</v>
      </c>
      <c r="R443" s="23">
        <f t="shared" si="5"/>
        <v>0.07923392613</v>
      </c>
      <c r="S443" s="24" t="str">
        <f t="shared" si="6"/>
        <v>Pearl with +1448, +7.9% (18275 to 19723)</v>
      </c>
      <c r="T443" s="18"/>
      <c r="U443" s="40">
        <v>8050.0</v>
      </c>
      <c r="V443" s="22">
        <f t="shared" si="7"/>
        <v>1027</v>
      </c>
      <c r="W443" s="23">
        <f t="shared" si="8"/>
        <v>0.1275776398</v>
      </c>
      <c r="X443" s="26" t="str">
        <f t="shared" si="9"/>
        <v>Pearl with +1027, +12.8% (8050 to 9077)</v>
      </c>
    </row>
    <row r="444">
      <c r="A444" s="14" t="s">
        <v>221</v>
      </c>
      <c r="B444" s="13">
        <v>309.0</v>
      </c>
      <c r="C444" s="16">
        <v>45312.0</v>
      </c>
      <c r="D444" s="16">
        <v>26552.0</v>
      </c>
      <c r="E444" s="16">
        <v>8881.0</v>
      </c>
      <c r="F444" s="38">
        <v>3297129.0</v>
      </c>
      <c r="G444" s="19"/>
      <c r="H444" s="19">
        <f>VLOOKUP(A444,'Kings Ratings'!$A$2:$B$1000,2,false)</f>
        <v>1</v>
      </c>
      <c r="I444" s="7" t="s">
        <v>392</v>
      </c>
      <c r="K444" s="40">
        <v>42655.0</v>
      </c>
      <c r="L444" s="22">
        <f t="shared" si="1"/>
        <v>2657</v>
      </c>
      <c r="M444" s="23">
        <f t="shared" si="2"/>
        <v>0.06229047005</v>
      </c>
      <c r="N444" s="24" t="str">
        <f t="shared" si="3"/>
        <v>Plumbfish with +2657, +6.2% (42655 to 45312)</v>
      </c>
      <c r="O444" s="41"/>
      <c r="P444" s="40">
        <v>24898.0</v>
      </c>
      <c r="Q444" s="18">
        <f t="shared" si="4"/>
        <v>1654</v>
      </c>
      <c r="R444" s="23">
        <f t="shared" si="5"/>
        <v>0.06643103864</v>
      </c>
      <c r="S444" s="24" t="str">
        <f t="shared" si="6"/>
        <v>Plumbfish with +1654, +6.6% (24898 to 26552)</v>
      </c>
      <c r="T444" s="18"/>
      <c r="U444" s="40">
        <v>8153.0</v>
      </c>
      <c r="V444" s="22">
        <f t="shared" si="7"/>
        <v>728</v>
      </c>
      <c r="W444" s="23">
        <f t="shared" si="8"/>
        <v>0.08929228505</v>
      </c>
      <c r="X444" s="26" t="str">
        <f t="shared" si="9"/>
        <v>Plumbfish with +728, +8.9% (8153 to 8881)</v>
      </c>
    </row>
    <row r="445">
      <c r="A445" s="14" t="s">
        <v>73</v>
      </c>
      <c r="B445" s="13">
        <v>89.0</v>
      </c>
      <c r="C445" s="16">
        <v>28251.0</v>
      </c>
      <c r="D445" s="16">
        <v>18123.0</v>
      </c>
      <c r="E445" s="16">
        <v>8553.0</v>
      </c>
      <c r="F445" s="38">
        <v>9062051.0</v>
      </c>
      <c r="G445" s="19"/>
      <c r="H445" s="19">
        <f>VLOOKUP(A445,'Kings Ratings'!$A$2:$B$1000,2,false)</f>
        <v>3</v>
      </c>
      <c r="I445" s="7" t="s">
        <v>620</v>
      </c>
      <c r="K445" s="40">
        <v>27394.0</v>
      </c>
      <c r="L445" s="22">
        <f t="shared" si="1"/>
        <v>857</v>
      </c>
      <c r="M445" s="23">
        <f t="shared" si="2"/>
        <v>0.03128422282</v>
      </c>
      <c r="N445" s="24" t="str">
        <f t="shared" si="3"/>
        <v>Blue Catfish with +857, +3.1% (27394 to 28251)</v>
      </c>
      <c r="O445" s="41"/>
      <c r="P445" s="40">
        <v>17452.0</v>
      </c>
      <c r="Q445" s="18">
        <f t="shared" si="4"/>
        <v>671</v>
      </c>
      <c r="R445" s="23">
        <f t="shared" si="5"/>
        <v>0.03844831538</v>
      </c>
      <c r="S445" s="24" t="str">
        <f t="shared" si="6"/>
        <v>Blue Catfish with +671, +3.8% (17452 to 18123)</v>
      </c>
      <c r="T445" s="18"/>
      <c r="U445" s="40">
        <v>8274.0</v>
      </c>
      <c r="V445" s="22">
        <f t="shared" si="7"/>
        <v>279</v>
      </c>
      <c r="W445" s="23">
        <f t="shared" si="8"/>
        <v>0.03372008702</v>
      </c>
      <c r="X445" s="26" t="str">
        <f t="shared" si="9"/>
        <v>Blue Catfish with +279, +3.4% (8274 to 8553)</v>
      </c>
    </row>
    <row r="446">
      <c r="A446" s="14" t="s">
        <v>215</v>
      </c>
      <c r="B446" s="13">
        <v>308.0</v>
      </c>
      <c r="C446" s="16">
        <v>45818.0</v>
      </c>
      <c r="D446" s="16">
        <v>27614.0</v>
      </c>
      <c r="E446" s="16">
        <v>9065.0</v>
      </c>
      <c r="F446" s="38">
        <v>3668604.0</v>
      </c>
      <c r="G446" s="19"/>
      <c r="H446" s="19">
        <f>VLOOKUP(A446,'Kings Ratings'!$A$2:$B$1000,2,false)</f>
        <v>1</v>
      </c>
      <c r="I446" s="7" t="s">
        <v>388</v>
      </c>
      <c r="K446" s="40">
        <v>43161.0</v>
      </c>
      <c r="L446" s="22">
        <f t="shared" si="1"/>
        <v>2657</v>
      </c>
      <c r="M446" s="23">
        <f t="shared" si="2"/>
        <v>0.06156020481</v>
      </c>
      <c r="N446" s="24" t="str">
        <f t="shared" si="3"/>
        <v>Sea Catfish with +2657, +6.2% (43161 to 45818)</v>
      </c>
      <c r="O446" s="41"/>
      <c r="P446" s="40">
        <v>25914.0</v>
      </c>
      <c r="Q446" s="18">
        <f t="shared" si="4"/>
        <v>1700</v>
      </c>
      <c r="R446" s="23">
        <f t="shared" si="5"/>
        <v>0.06560160531</v>
      </c>
      <c r="S446" s="24" t="str">
        <f t="shared" si="6"/>
        <v>Sea Catfish with +1700, +6.6% (25914 to 27614)</v>
      </c>
      <c r="T446" s="18"/>
      <c r="U446" s="40">
        <v>8330.0</v>
      </c>
      <c r="V446" s="22">
        <f t="shared" si="7"/>
        <v>735</v>
      </c>
      <c r="W446" s="23">
        <f t="shared" si="8"/>
        <v>0.08823529412</v>
      </c>
      <c r="X446" s="26" t="str">
        <f t="shared" si="9"/>
        <v>Sea Catfish with +735, +8.8% (8330 to 9065)</v>
      </c>
    </row>
    <row r="447">
      <c r="A447" s="14" t="s">
        <v>477</v>
      </c>
      <c r="B447" s="13">
        <v>130.0</v>
      </c>
      <c r="C447" s="16">
        <v>29323.0</v>
      </c>
      <c r="D447" s="16">
        <v>18864.0</v>
      </c>
      <c r="E447" s="16">
        <v>9058.0</v>
      </c>
      <c r="F447" s="38">
        <v>4000220.0</v>
      </c>
      <c r="G447" s="19"/>
      <c r="H447" s="19">
        <f>VLOOKUP(A447,'Kings Ratings'!$A$2:$B$1000,2,false)</f>
        <v>1</v>
      </c>
      <c r="I447" s="7" t="s">
        <v>324</v>
      </c>
      <c r="K447" s="40">
        <v>27793.0</v>
      </c>
      <c r="L447" s="22">
        <f t="shared" si="1"/>
        <v>1530</v>
      </c>
      <c r="M447" s="23">
        <f t="shared" si="2"/>
        <v>0.05504983269</v>
      </c>
      <c r="N447" s="24" t="str">
        <f t="shared" si="3"/>
        <v>Iron Cup with +1530, +5.5% (27793 to 29323)</v>
      </c>
      <c r="O447" s="41"/>
      <c r="P447" s="40">
        <v>17761.0</v>
      </c>
      <c r="Q447" s="18">
        <f t="shared" si="4"/>
        <v>1103</v>
      </c>
      <c r="R447" s="23">
        <f t="shared" si="5"/>
        <v>0.0621023591</v>
      </c>
      <c r="S447" s="24" t="str">
        <f t="shared" si="6"/>
        <v>Iron Cup with +1103, +6.2% (17761 to 18864)</v>
      </c>
      <c r="T447" s="18"/>
      <c r="U447" s="40">
        <v>8356.0</v>
      </c>
      <c r="V447" s="22">
        <f t="shared" si="7"/>
        <v>702</v>
      </c>
      <c r="W447" s="23">
        <f t="shared" si="8"/>
        <v>0.08401148875</v>
      </c>
      <c r="X447" s="26" t="str">
        <f t="shared" si="9"/>
        <v>Iron Cup with +702, +8.4% (8356 to 9058)</v>
      </c>
    </row>
    <row r="448">
      <c r="A448" s="14" t="s">
        <v>465</v>
      </c>
      <c r="B448" s="13">
        <v>205.0</v>
      </c>
      <c r="C448" s="16">
        <v>33176.0</v>
      </c>
      <c r="D448" s="16">
        <v>19930.0</v>
      </c>
      <c r="E448" s="16">
        <v>9914.0</v>
      </c>
      <c r="F448" s="38">
        <v>1.4179578E7</v>
      </c>
      <c r="G448" s="19"/>
      <c r="H448" s="19">
        <f>VLOOKUP(A448,'Kings Ratings'!$A$2:$B$1000,2,false)</f>
        <v>2</v>
      </c>
      <c r="I448" s="7" t="s">
        <v>546</v>
      </c>
      <c r="K448" s="40">
        <v>30987.0</v>
      </c>
      <c r="L448" s="22">
        <f t="shared" si="1"/>
        <v>2189</v>
      </c>
      <c r="M448" s="23">
        <f t="shared" si="2"/>
        <v>0.07064252751</v>
      </c>
      <c r="N448" s="24" t="str">
        <f t="shared" si="3"/>
        <v>Red Starfish with +2189, +7.1% (30987 to 33176)</v>
      </c>
      <c r="O448" s="41"/>
      <c r="P448" s="40">
        <v>18326.0</v>
      </c>
      <c r="Q448" s="18">
        <f t="shared" si="4"/>
        <v>1604</v>
      </c>
      <c r="R448" s="23">
        <f t="shared" si="5"/>
        <v>0.08752591946</v>
      </c>
      <c r="S448" s="24" t="str">
        <f t="shared" si="6"/>
        <v>Red Starfish with +1604, +8.8% (18326 to 19930)</v>
      </c>
      <c r="T448" s="18"/>
      <c r="U448" s="40">
        <v>8666.0</v>
      </c>
      <c r="V448" s="22">
        <f t="shared" si="7"/>
        <v>1248</v>
      </c>
      <c r="W448" s="23">
        <f t="shared" si="8"/>
        <v>0.1440110778</v>
      </c>
      <c r="X448" s="26" t="str">
        <f t="shared" si="9"/>
        <v>Red Starfish with +1248, +14.4% (8666 to 9914)</v>
      </c>
    </row>
    <row r="449">
      <c r="A449" s="14" t="s">
        <v>195</v>
      </c>
      <c r="B449" s="13">
        <v>99.0</v>
      </c>
      <c r="C449" s="16">
        <v>33745.0</v>
      </c>
      <c r="D449" s="16">
        <v>19969.0</v>
      </c>
      <c r="E449" s="16">
        <v>9921.0</v>
      </c>
      <c r="F449" s="38">
        <v>1.419243E7</v>
      </c>
      <c r="G449" s="19"/>
      <c r="H449" s="19">
        <f>VLOOKUP(A449,'Kings Ratings'!$A$2:$B$1000,2,false)</f>
        <v>2</v>
      </c>
      <c r="I449" s="7" t="s">
        <v>367</v>
      </c>
      <c r="K449" s="40">
        <v>31552.0</v>
      </c>
      <c r="L449" s="22">
        <f t="shared" si="1"/>
        <v>2193</v>
      </c>
      <c r="M449" s="23">
        <f t="shared" si="2"/>
        <v>0.06950431034</v>
      </c>
      <c r="N449" s="24" t="str">
        <f t="shared" si="3"/>
        <v>Clownfish with +2193, +7% (31552 to 33745)</v>
      </c>
      <c r="O449" s="41"/>
      <c r="P449" s="40">
        <v>18362.0</v>
      </c>
      <c r="Q449" s="18">
        <f t="shared" si="4"/>
        <v>1607</v>
      </c>
      <c r="R449" s="23">
        <f t="shared" si="5"/>
        <v>0.0875176996</v>
      </c>
      <c r="S449" s="24" t="str">
        <f t="shared" si="6"/>
        <v>Clownfish with +1607, +8.8% (18362 to 19969)</v>
      </c>
      <c r="T449" s="18"/>
      <c r="U449" s="40">
        <v>8669.0</v>
      </c>
      <c r="V449" s="22">
        <f t="shared" si="7"/>
        <v>1252</v>
      </c>
      <c r="W449" s="23">
        <f t="shared" si="8"/>
        <v>0.1444226554</v>
      </c>
      <c r="X449" s="26" t="str">
        <f t="shared" si="9"/>
        <v>Clownfish with +1252, +14.4% (8669 to 9921)</v>
      </c>
    </row>
    <row r="450">
      <c r="A450" s="14" t="s">
        <v>458</v>
      </c>
      <c r="B450" s="13">
        <v>134.0</v>
      </c>
      <c r="C450" s="16">
        <v>33398.0</v>
      </c>
      <c r="D450" s="16">
        <v>19330.0</v>
      </c>
      <c r="E450" s="16">
        <v>9818.0</v>
      </c>
      <c r="F450" s="38">
        <v>1.3264976E7</v>
      </c>
      <c r="G450" s="19"/>
      <c r="H450" s="19">
        <f>VLOOKUP(A450,'Kings Ratings'!$A$2:$B$1000,2,false)</f>
        <v>2</v>
      </c>
      <c r="I450" s="7" t="s">
        <v>546</v>
      </c>
      <c r="K450" s="40">
        <v>31338.0</v>
      </c>
      <c r="L450" s="22">
        <f t="shared" si="1"/>
        <v>2060</v>
      </c>
      <c r="M450" s="23">
        <f t="shared" si="2"/>
        <v>0.06573489055</v>
      </c>
      <c r="N450" s="24" t="str">
        <f t="shared" si="3"/>
        <v>Stingray with +2060, +6.6% (31338 to 33398)</v>
      </c>
      <c r="O450" s="41"/>
      <c r="P450" s="40">
        <v>17925.0</v>
      </c>
      <c r="Q450" s="18">
        <f t="shared" si="4"/>
        <v>1405</v>
      </c>
      <c r="R450" s="23">
        <f t="shared" si="5"/>
        <v>0.07838214784</v>
      </c>
      <c r="S450" s="24" t="str">
        <f t="shared" si="6"/>
        <v>Stingray with +1405, +7.8% (17925 to 19330)</v>
      </c>
      <c r="T450" s="18"/>
      <c r="U450" s="40">
        <v>8747.0</v>
      </c>
      <c r="V450" s="22">
        <f t="shared" si="7"/>
        <v>1071</v>
      </c>
      <c r="W450" s="23">
        <f t="shared" si="8"/>
        <v>0.1224419801</v>
      </c>
      <c r="X450" s="26" t="str">
        <f t="shared" si="9"/>
        <v>Stingray with +1071, +12.2% (8747 to 9818)</v>
      </c>
    </row>
    <row r="451">
      <c r="A451" s="14" t="s">
        <v>308</v>
      </c>
      <c r="B451" s="13">
        <v>392.0</v>
      </c>
      <c r="C451" s="16">
        <v>39554.0</v>
      </c>
      <c r="D451" s="16">
        <v>21718.0</v>
      </c>
      <c r="E451" s="16">
        <v>9571.0</v>
      </c>
      <c r="F451" s="38">
        <v>1.5330666E7</v>
      </c>
      <c r="G451" s="19"/>
      <c r="H451" s="19">
        <f>VLOOKUP(A451,'Kings Ratings'!$A$2:$B$1000,2,false)</f>
        <v>2</v>
      </c>
      <c r="I451" s="7" t="s">
        <v>353</v>
      </c>
      <c r="K451" s="40">
        <v>37444.0</v>
      </c>
      <c r="L451" s="22">
        <f t="shared" si="1"/>
        <v>2110</v>
      </c>
      <c r="M451" s="23">
        <f t="shared" si="2"/>
        <v>0.05635081722</v>
      </c>
      <c r="N451" s="24" t="str">
        <f t="shared" si="3"/>
        <v>Steel Wire with +2110, +5.6% (37444 to 39554)</v>
      </c>
      <c r="O451" s="41"/>
      <c r="P451" s="40">
        <v>20411.0</v>
      </c>
      <c r="Q451" s="18">
        <f t="shared" si="4"/>
        <v>1307</v>
      </c>
      <c r="R451" s="23">
        <f t="shared" si="5"/>
        <v>0.06403409926</v>
      </c>
      <c r="S451" s="24" t="str">
        <f t="shared" si="6"/>
        <v>Steel Wire with +1307, +6.4% (20411 to 21718)</v>
      </c>
      <c r="T451" s="18"/>
      <c r="U451" s="40">
        <v>8791.0</v>
      </c>
      <c r="V451" s="22">
        <f t="shared" si="7"/>
        <v>780</v>
      </c>
      <c r="W451" s="23">
        <f t="shared" si="8"/>
        <v>0.08872710727</v>
      </c>
      <c r="X451" s="26" t="str">
        <f t="shared" si="9"/>
        <v>Steel Wire with +780, +8.9% (8791 to 9571)</v>
      </c>
    </row>
    <row r="452">
      <c r="A452" s="14" t="s">
        <v>52</v>
      </c>
      <c r="B452" s="13">
        <v>307.0</v>
      </c>
      <c r="C452" s="16">
        <v>47218.0</v>
      </c>
      <c r="D452" s="16">
        <v>29449.0</v>
      </c>
      <c r="E452" s="16">
        <v>9736.0</v>
      </c>
      <c r="F452" s="38">
        <v>4757541.0</v>
      </c>
      <c r="G452" s="19"/>
      <c r="H452" s="19">
        <f>VLOOKUP(A452,'Kings Ratings'!$A$2:$B$1000,2,false)</f>
        <v>1</v>
      </c>
      <c r="I452" s="7" t="s">
        <v>367</v>
      </c>
      <c r="K452" s="40">
        <v>44524.0</v>
      </c>
      <c r="L452" s="22">
        <f t="shared" si="1"/>
        <v>2694</v>
      </c>
      <c r="M452" s="23">
        <f t="shared" si="2"/>
        <v>0.06050669302</v>
      </c>
      <c r="N452" s="24" t="str">
        <f t="shared" si="3"/>
        <v>Barracuda with +2694, +6.1% (44524 to 47218)</v>
      </c>
      <c r="O452" s="41"/>
      <c r="P452" s="40">
        <v>27593.0</v>
      </c>
      <c r="Q452" s="18">
        <f t="shared" si="4"/>
        <v>1856</v>
      </c>
      <c r="R452" s="23">
        <f t="shared" si="5"/>
        <v>0.06726343638</v>
      </c>
      <c r="S452" s="24" t="str">
        <f t="shared" si="6"/>
        <v>Barracuda with +1856, +6.7% (27593 to 29449)</v>
      </c>
      <c r="T452" s="18"/>
      <c r="U452" s="40">
        <v>8966.0</v>
      </c>
      <c r="V452" s="22">
        <f t="shared" si="7"/>
        <v>770</v>
      </c>
      <c r="W452" s="23">
        <f t="shared" si="8"/>
        <v>0.08587999108</v>
      </c>
      <c r="X452" s="26" t="str">
        <f t="shared" si="9"/>
        <v>Barracuda with +770, +8.6% (8966 to 9736)</v>
      </c>
    </row>
    <row r="453">
      <c r="A453" s="14" t="s">
        <v>282</v>
      </c>
      <c r="B453" s="13">
        <v>232.0</v>
      </c>
      <c r="C453" s="16">
        <v>42145.0</v>
      </c>
      <c r="D453" s="16">
        <v>22324.0</v>
      </c>
      <c r="E453" s="16">
        <v>9757.0</v>
      </c>
      <c r="F453" s="38">
        <v>3.3102301E7</v>
      </c>
      <c r="G453" s="19"/>
      <c r="H453" s="19">
        <f>VLOOKUP(A453,'Kings Ratings'!$A$2:$B$1000,2,false)</f>
        <v>1</v>
      </c>
      <c r="I453" s="7" t="s">
        <v>433</v>
      </c>
      <c r="K453" s="40">
        <v>39632.0</v>
      </c>
      <c r="L453" s="22">
        <f t="shared" si="1"/>
        <v>2513</v>
      </c>
      <c r="M453" s="23">
        <f t="shared" si="2"/>
        <v>0.06340835688</v>
      </c>
      <c r="N453" s="24" t="str">
        <f t="shared" si="3"/>
        <v>Flamejack with +2513, +6.3% (39632 to 42145)</v>
      </c>
      <c r="O453" s="41"/>
      <c r="P453" s="40">
        <v>20827.0</v>
      </c>
      <c r="Q453" s="18">
        <f t="shared" si="4"/>
        <v>1497</v>
      </c>
      <c r="R453" s="23">
        <f t="shared" si="5"/>
        <v>0.07187785087</v>
      </c>
      <c r="S453" s="24" t="str">
        <f t="shared" si="6"/>
        <v>Flamejack with +1497, +7.2% (20827 to 22324)</v>
      </c>
      <c r="T453" s="18"/>
      <c r="U453" s="40">
        <v>9228.0</v>
      </c>
      <c r="V453" s="22">
        <f t="shared" si="7"/>
        <v>529</v>
      </c>
      <c r="W453" s="23">
        <f t="shared" si="8"/>
        <v>0.05732553099</v>
      </c>
      <c r="X453" s="26" t="str">
        <f t="shared" si="9"/>
        <v>Flamejack with +529, +5.7% (9228 to 9757)</v>
      </c>
    </row>
    <row r="454">
      <c r="A454" s="14" t="s">
        <v>103</v>
      </c>
      <c r="B454" s="13">
        <v>133.0</v>
      </c>
      <c r="C454" s="16">
        <v>34600.0</v>
      </c>
      <c r="D454" s="16">
        <v>19302.0</v>
      </c>
      <c r="E454" s="16">
        <v>10241.0</v>
      </c>
      <c r="F454" s="38">
        <v>1.2362495E7</v>
      </c>
      <c r="G454" s="19"/>
      <c r="H454" s="19">
        <f>VLOOKUP(A454,'Kings Ratings'!$A$2:$B$1000,2,false)</f>
        <v>2</v>
      </c>
      <c r="I454" s="7" t="s">
        <v>433</v>
      </c>
      <c r="K454" s="40">
        <v>32618.0</v>
      </c>
      <c r="L454" s="22">
        <f t="shared" si="1"/>
        <v>1982</v>
      </c>
      <c r="M454" s="23">
        <f t="shared" si="2"/>
        <v>0.06076399534</v>
      </c>
      <c r="N454" s="24" t="str">
        <f t="shared" si="3"/>
        <v>Blue Sea Bass with +1982, +6.1% (32618 to 34600)</v>
      </c>
      <c r="O454" s="41"/>
      <c r="P454" s="40">
        <v>18049.0</v>
      </c>
      <c r="Q454" s="18">
        <f t="shared" si="4"/>
        <v>1253</v>
      </c>
      <c r="R454" s="23">
        <f t="shared" si="5"/>
        <v>0.06942212865</v>
      </c>
      <c r="S454" s="24" t="str">
        <f t="shared" si="6"/>
        <v>Blue Sea Bass with +1253, +6.9% (18049 to 19302)</v>
      </c>
      <c r="T454" s="18"/>
      <c r="U454" s="40">
        <v>9339.0</v>
      </c>
      <c r="V454" s="22">
        <f t="shared" si="7"/>
        <v>902</v>
      </c>
      <c r="W454" s="23">
        <f t="shared" si="8"/>
        <v>0.09658421673</v>
      </c>
      <c r="X454" s="26" t="str">
        <f t="shared" si="9"/>
        <v>Blue Sea Bass with +902, +9.7% (9339 to 10241)</v>
      </c>
    </row>
    <row r="455">
      <c r="A455" s="14" t="s">
        <v>123</v>
      </c>
      <c r="B455" s="13">
        <v>75.0</v>
      </c>
      <c r="C455" s="16">
        <v>42146.0</v>
      </c>
      <c r="D455" s="16">
        <v>25300.0</v>
      </c>
      <c r="E455" s="16">
        <v>10578.0</v>
      </c>
      <c r="F455" s="38">
        <v>2.8897759E7</v>
      </c>
      <c r="G455" s="19"/>
      <c r="H455" s="19">
        <f>VLOOKUP(A455,'Kings Ratings'!$A$2:$B$1000,2,false)</f>
        <v>1</v>
      </c>
      <c r="I455" s="7" t="s">
        <v>319</v>
      </c>
      <c r="K455" s="40">
        <v>48836.0</v>
      </c>
      <c r="L455" s="22">
        <f t="shared" si="1"/>
        <v>-6690</v>
      </c>
      <c r="M455" s="23">
        <f t="shared" si="2"/>
        <v>-0.1369891064</v>
      </c>
      <c r="N455" s="24" t="str">
        <f t="shared" si="3"/>
        <v>Mushroom Paste with +-6690, +-13.7% (48836 to 42146)</v>
      </c>
      <c r="O455" s="41"/>
      <c r="P455" s="40">
        <v>24253.0</v>
      </c>
      <c r="Q455" s="18">
        <f t="shared" si="4"/>
        <v>1047</v>
      </c>
      <c r="R455" s="23">
        <f t="shared" si="5"/>
        <v>0.04316991712</v>
      </c>
      <c r="S455" s="24" t="str">
        <f t="shared" si="6"/>
        <v>Mushroom Paste with +1047, +4.3% (24253 to 25300)</v>
      </c>
      <c r="T455" s="18"/>
      <c r="U455" s="40">
        <v>9654.0</v>
      </c>
      <c r="V455" s="22">
        <f t="shared" si="7"/>
        <v>924</v>
      </c>
      <c r="W455" s="23">
        <f t="shared" si="8"/>
        <v>0.09571162213</v>
      </c>
      <c r="X455" s="26" t="str">
        <f t="shared" si="9"/>
        <v>Mushroom Paste with +924, +9.6% (9654 to 10578)</v>
      </c>
    </row>
    <row r="456">
      <c r="A456" s="14" t="s">
        <v>168</v>
      </c>
      <c r="B456" s="13">
        <v>306.0</v>
      </c>
      <c r="C456" s="16">
        <v>48572.0</v>
      </c>
      <c r="D456" s="16">
        <v>31802.0</v>
      </c>
      <c r="E456" s="16">
        <v>10715.0</v>
      </c>
      <c r="F456" s="38">
        <v>6845812.0</v>
      </c>
      <c r="G456" s="19"/>
      <c r="H456" s="19">
        <f>VLOOKUP(A456,'Kings Ratings'!$A$2:$B$1000,2,false)</f>
        <v>1</v>
      </c>
      <c r="I456" s="7" t="s">
        <v>353</v>
      </c>
      <c r="K456" s="40">
        <v>45848.0</v>
      </c>
      <c r="L456" s="22">
        <f t="shared" si="1"/>
        <v>2724</v>
      </c>
      <c r="M456" s="23">
        <f t="shared" si="2"/>
        <v>0.05941371488</v>
      </c>
      <c r="N456" s="24" t="str">
        <f t="shared" si="3"/>
        <v>Swordfish with +2724, +5.9% (45848 to 48572)</v>
      </c>
      <c r="O456" s="41"/>
      <c r="P456" s="40">
        <v>29791.0</v>
      </c>
      <c r="Q456" s="18">
        <f t="shared" si="4"/>
        <v>2011</v>
      </c>
      <c r="R456" s="23">
        <f t="shared" si="5"/>
        <v>0.06750360847</v>
      </c>
      <c r="S456" s="24" t="str">
        <f t="shared" si="6"/>
        <v>Swordfish with +2011, +6.8% (29791 to 31802)</v>
      </c>
      <c r="T456" s="18"/>
      <c r="U456" s="40">
        <v>9867.0</v>
      </c>
      <c r="V456" s="22">
        <f t="shared" si="7"/>
        <v>848</v>
      </c>
      <c r="W456" s="23">
        <f t="shared" si="8"/>
        <v>0.08594304246</v>
      </c>
      <c r="X456" s="26" t="str">
        <f t="shared" si="9"/>
        <v>Swordfish with +848, +8.6% (9867 to 10715)</v>
      </c>
    </row>
    <row r="457">
      <c r="A457" s="14" t="s">
        <v>366</v>
      </c>
      <c r="B457" s="13">
        <v>98.0</v>
      </c>
      <c r="C457" s="16">
        <v>36553.0</v>
      </c>
      <c r="D457" s="16">
        <v>22854.0</v>
      </c>
      <c r="E457" s="16">
        <v>11588.0</v>
      </c>
      <c r="F457" s="38">
        <v>2.209334E7</v>
      </c>
      <c r="G457" s="19"/>
      <c r="H457" s="19">
        <f>VLOOKUP(A457,'Kings Ratings'!$A$2:$B$1000,2,false)</f>
        <v>1</v>
      </c>
      <c r="I457" s="7" t="s">
        <v>478</v>
      </c>
      <c r="K457" s="40">
        <v>34063.0</v>
      </c>
      <c r="L457" s="22">
        <f t="shared" si="1"/>
        <v>2490</v>
      </c>
      <c r="M457" s="23">
        <f t="shared" si="2"/>
        <v>0.07309984441</v>
      </c>
      <c r="N457" s="24" t="str">
        <f t="shared" si="3"/>
        <v>Starfish with +2490, +7.3% (34063 to 36553)</v>
      </c>
      <c r="O457" s="41"/>
      <c r="P457" s="40">
        <v>21144.0</v>
      </c>
      <c r="Q457" s="18">
        <f t="shared" si="4"/>
        <v>1710</v>
      </c>
      <c r="R457" s="23">
        <f t="shared" si="5"/>
        <v>0.08087400681</v>
      </c>
      <c r="S457" s="24" t="str">
        <f t="shared" si="6"/>
        <v>Starfish with +1710, +8.1% (21144 to 22854)</v>
      </c>
      <c r="T457" s="18"/>
      <c r="U457" s="40">
        <v>10007.0</v>
      </c>
      <c r="V457" s="22">
        <f t="shared" si="7"/>
        <v>1581</v>
      </c>
      <c r="W457" s="23">
        <f t="shared" si="8"/>
        <v>0.1579894074</v>
      </c>
      <c r="X457" s="26" t="str">
        <f t="shared" si="9"/>
        <v>Starfish with +1581, +15.8% (10007 to 11588)</v>
      </c>
    </row>
    <row r="458">
      <c r="A458" s="14" t="s">
        <v>104</v>
      </c>
      <c r="B458" s="13">
        <v>117.0</v>
      </c>
      <c r="C458" s="16">
        <v>56832.0</v>
      </c>
      <c r="D458" s="16">
        <v>29392.0</v>
      </c>
      <c r="E458" s="16">
        <v>10808.0</v>
      </c>
      <c r="F458" s="38">
        <v>1.2702898E7</v>
      </c>
      <c r="G458" s="19"/>
      <c r="H458" s="19">
        <f>VLOOKUP(A458,'Kings Ratings'!$A$2:$B$1000,2,false)</f>
        <v>1</v>
      </c>
      <c r="I458" s="7" t="s">
        <v>304</v>
      </c>
      <c r="K458" s="40">
        <v>53956.0</v>
      </c>
      <c r="L458" s="22">
        <f t="shared" si="1"/>
        <v>2876</v>
      </c>
      <c r="M458" s="23">
        <f t="shared" si="2"/>
        <v>0.05330269108</v>
      </c>
      <c r="N458" s="24" t="str">
        <f t="shared" si="3"/>
        <v>Glass Bottle with +2876, +5.3% (53956 to 56832)</v>
      </c>
      <c r="O458" s="41"/>
      <c r="P458" s="40">
        <v>27811.0</v>
      </c>
      <c r="Q458" s="18">
        <f t="shared" si="4"/>
        <v>1581</v>
      </c>
      <c r="R458" s="23">
        <f t="shared" si="5"/>
        <v>0.05684800978</v>
      </c>
      <c r="S458" s="24" t="str">
        <f t="shared" si="6"/>
        <v>Glass Bottle with +1581, +5.7% (27811 to 29392)</v>
      </c>
      <c r="T458" s="18"/>
      <c r="U458" s="40">
        <v>10067.0</v>
      </c>
      <c r="V458" s="22">
        <f t="shared" si="7"/>
        <v>741</v>
      </c>
      <c r="W458" s="23">
        <f t="shared" si="8"/>
        <v>0.07360683421</v>
      </c>
      <c r="X458" s="26" t="str">
        <f t="shared" si="9"/>
        <v>Glass Bottle with +741, +7.4% (10067 to 10808)</v>
      </c>
    </row>
    <row r="459">
      <c r="A459" s="14" t="s">
        <v>410</v>
      </c>
      <c r="B459" s="13">
        <v>138.0</v>
      </c>
      <c r="C459" s="16">
        <v>35260.0</v>
      </c>
      <c r="D459" s="16">
        <v>19477.0</v>
      </c>
      <c r="E459" s="16">
        <v>11211.0</v>
      </c>
      <c r="F459" s="38">
        <v>1.6872983E7</v>
      </c>
      <c r="G459" s="19"/>
      <c r="H459" s="19">
        <f>VLOOKUP(A459,'Kings Ratings'!$A$2:$B$1000,2,false)</f>
        <v>2</v>
      </c>
      <c r="I459" s="7" t="s">
        <v>478</v>
      </c>
      <c r="K459" s="40">
        <v>33222.0</v>
      </c>
      <c r="L459" s="22">
        <f t="shared" si="1"/>
        <v>2038</v>
      </c>
      <c r="M459" s="23">
        <f t="shared" si="2"/>
        <v>0.06134489194</v>
      </c>
      <c r="N459" s="24" t="str">
        <f t="shared" si="3"/>
        <v>Green Jellyfish with +2038, +6.1% (33222 to 35260)</v>
      </c>
      <c r="O459" s="41"/>
      <c r="P459" s="40">
        <v>18209.0</v>
      </c>
      <c r="Q459" s="18">
        <f t="shared" si="4"/>
        <v>1268</v>
      </c>
      <c r="R459" s="23">
        <f t="shared" si="5"/>
        <v>0.06963589434</v>
      </c>
      <c r="S459" s="24" t="str">
        <f t="shared" si="6"/>
        <v>Green Jellyfish with +1268, +7% (18209 to 19477)</v>
      </c>
      <c r="T459" s="18"/>
      <c r="U459" s="40">
        <v>10242.0</v>
      </c>
      <c r="V459" s="22">
        <f t="shared" si="7"/>
        <v>969</v>
      </c>
      <c r="W459" s="23">
        <f t="shared" si="8"/>
        <v>0.09461042765</v>
      </c>
      <c r="X459" s="26" t="str">
        <f t="shared" si="9"/>
        <v>Green Jellyfish with +969, +9.5% (10242 to 11211)</v>
      </c>
    </row>
    <row r="460">
      <c r="A460" s="14" t="s">
        <v>440</v>
      </c>
      <c r="B460" s="13">
        <v>578.0</v>
      </c>
      <c r="C460" s="16">
        <v>34418.0</v>
      </c>
      <c r="D460" s="16">
        <v>26397.0</v>
      </c>
      <c r="E460" s="16">
        <v>11204.0</v>
      </c>
      <c r="F460" s="38">
        <v>8435513.0</v>
      </c>
      <c r="G460" s="19"/>
      <c r="H460" s="19">
        <f>VLOOKUP(A460,'Kings Ratings'!$A$2:$B$1000,2,false)</f>
        <v>1</v>
      </c>
      <c r="I460" s="7" t="s">
        <v>527</v>
      </c>
      <c r="K460" s="40">
        <v>32389.0</v>
      </c>
      <c r="L460" s="22">
        <f t="shared" si="1"/>
        <v>2029</v>
      </c>
      <c r="M460" s="23">
        <f t="shared" si="2"/>
        <v>0.06264472506</v>
      </c>
      <c r="N460" s="24" t="str">
        <f t="shared" si="3"/>
        <v>Speckled Grouper with +2029, +6.3% (32389 to 34418)</v>
      </c>
      <c r="O460" s="41"/>
      <c r="P460" s="40">
        <v>24796.0</v>
      </c>
      <c r="Q460" s="18">
        <f t="shared" si="4"/>
        <v>1601</v>
      </c>
      <c r="R460" s="23">
        <f t="shared" si="5"/>
        <v>0.06456686562</v>
      </c>
      <c r="S460" s="24" t="str">
        <f t="shared" si="6"/>
        <v>Speckled Grouper with +1601, +6.5% (24796 to 26397)</v>
      </c>
      <c r="T460" s="18"/>
      <c r="U460" s="40">
        <v>10305.0</v>
      </c>
      <c r="V460" s="22">
        <f t="shared" si="7"/>
        <v>899</v>
      </c>
      <c r="W460" s="23">
        <f t="shared" si="8"/>
        <v>0.08723920427</v>
      </c>
      <c r="X460" s="26" t="str">
        <f t="shared" si="9"/>
        <v>Speckled Grouper with +899, +8.7% (10305 to 11204)</v>
      </c>
    </row>
    <row r="461">
      <c r="A461" s="14" t="s">
        <v>97</v>
      </c>
      <c r="B461" s="13">
        <v>36.0</v>
      </c>
      <c r="C461" s="16">
        <v>44010.0</v>
      </c>
      <c r="D461" s="16">
        <v>26259.0</v>
      </c>
      <c r="E461" s="16">
        <v>11119.0</v>
      </c>
      <c r="F461" s="38">
        <v>4.3671156E7</v>
      </c>
      <c r="G461" s="19"/>
      <c r="H461" s="19">
        <f>VLOOKUP(A461,'Kings Ratings'!$A$2:$B$1000,2,false)</f>
        <v>1</v>
      </c>
      <c r="I461" s="7" t="s">
        <v>298</v>
      </c>
      <c r="K461" s="40">
        <v>54015.0</v>
      </c>
      <c r="L461" s="22">
        <f t="shared" si="1"/>
        <v>-10005</v>
      </c>
      <c r="M461" s="23">
        <f t="shared" si="2"/>
        <v>-0.185226326</v>
      </c>
      <c r="N461" s="24" t="str">
        <f t="shared" si="3"/>
        <v>Wooden Plank with +-10005, +-18.5% (54015 to 44010)</v>
      </c>
      <c r="O461" s="41"/>
      <c r="P461" s="40">
        <v>26311.0</v>
      </c>
      <c r="Q461" s="18">
        <f t="shared" si="4"/>
        <v>-52</v>
      </c>
      <c r="R461" s="23">
        <f t="shared" si="5"/>
        <v>-0.001976359697</v>
      </c>
      <c r="S461" s="24" t="str">
        <f t="shared" si="6"/>
        <v>Wooden Plank with +-52, +-0.2% (26311 to 26259)</v>
      </c>
      <c r="T461" s="18"/>
      <c r="U461" s="40">
        <v>10335.0</v>
      </c>
      <c r="V461" s="22">
        <f t="shared" si="7"/>
        <v>784</v>
      </c>
      <c r="W461" s="23">
        <f t="shared" si="8"/>
        <v>0.07585873246</v>
      </c>
      <c r="X461" s="26" t="str">
        <f t="shared" si="9"/>
        <v>Wooden Plank with +784, +7.6% (10335 to 11119)</v>
      </c>
    </row>
    <row r="462">
      <c r="A462" s="14" t="s">
        <v>426</v>
      </c>
      <c r="B462" s="13">
        <v>579.0</v>
      </c>
      <c r="C462" s="16">
        <v>34799.0</v>
      </c>
      <c r="D462" s="16">
        <v>26831.0</v>
      </c>
      <c r="E462" s="16">
        <v>11569.0</v>
      </c>
      <c r="F462" s="38">
        <v>9146938.0</v>
      </c>
      <c r="G462" s="19"/>
      <c r="H462" s="19">
        <f>VLOOKUP(A462,'Kings Ratings'!$A$2:$B$1000,2,false)</f>
        <v>1</v>
      </c>
      <c r="I462" s="7" t="s">
        <v>520</v>
      </c>
      <c r="K462" s="40">
        <v>32751.0</v>
      </c>
      <c r="L462" s="22">
        <f t="shared" si="1"/>
        <v>2048</v>
      </c>
      <c r="M462" s="23">
        <f t="shared" si="2"/>
        <v>0.06253244176</v>
      </c>
      <c r="N462" s="24" t="str">
        <f t="shared" si="3"/>
        <v>Orcafish with +2048, +6.3% (32751 to 34799)</v>
      </c>
      <c r="O462" s="41"/>
      <c r="P462" s="40">
        <v>25220.0</v>
      </c>
      <c r="Q462" s="18">
        <f t="shared" si="4"/>
        <v>1611</v>
      </c>
      <c r="R462" s="23">
        <f t="shared" si="5"/>
        <v>0.0638778747</v>
      </c>
      <c r="S462" s="24" t="str">
        <f t="shared" si="6"/>
        <v>Orcafish with +1611, +6.4% (25220 to 26831)</v>
      </c>
      <c r="T462" s="18"/>
      <c r="U462" s="40">
        <v>10620.0</v>
      </c>
      <c r="V462" s="22">
        <f t="shared" si="7"/>
        <v>949</v>
      </c>
      <c r="W462" s="23">
        <f t="shared" si="8"/>
        <v>0.08935969868</v>
      </c>
      <c r="X462" s="26" t="str">
        <f t="shared" si="9"/>
        <v>Orcafish with +949, +8.9% (10620 to 11569)</v>
      </c>
    </row>
    <row r="463">
      <c r="A463" s="14" t="s">
        <v>66</v>
      </c>
      <c r="B463" s="13">
        <v>78.0</v>
      </c>
      <c r="C463" s="16">
        <v>61821.0</v>
      </c>
      <c r="D463" s="16">
        <v>30628.0</v>
      </c>
      <c r="E463" s="16">
        <v>11835.0</v>
      </c>
      <c r="F463" s="38">
        <v>1.9213313E7</v>
      </c>
      <c r="G463" s="19"/>
      <c r="H463" s="19">
        <f>VLOOKUP(A463,'Kings Ratings'!$A$2:$B$1000,2,false)</f>
        <v>1</v>
      </c>
      <c r="I463" s="7" t="s">
        <v>280</v>
      </c>
      <c r="K463" s="40">
        <v>58571.0</v>
      </c>
      <c r="L463" s="22">
        <f t="shared" si="1"/>
        <v>3250</v>
      </c>
      <c r="M463" s="23">
        <f t="shared" si="2"/>
        <v>0.05548821089</v>
      </c>
      <c r="N463" s="24" t="str">
        <f t="shared" si="3"/>
        <v>Glass Orb with +3250, +5.5% (58571 to 61821)</v>
      </c>
      <c r="O463" s="41"/>
      <c r="P463" s="40">
        <v>28809.0</v>
      </c>
      <c r="Q463" s="18">
        <f t="shared" si="4"/>
        <v>1819</v>
      </c>
      <c r="R463" s="23">
        <f t="shared" si="5"/>
        <v>0.06313999098</v>
      </c>
      <c r="S463" s="24" t="str">
        <f t="shared" si="6"/>
        <v>Glass Orb with +1819, +6.3% (28809 to 30628)</v>
      </c>
      <c r="T463" s="18"/>
      <c r="U463" s="40">
        <v>11011.0</v>
      </c>
      <c r="V463" s="22">
        <f t="shared" si="7"/>
        <v>824</v>
      </c>
      <c r="W463" s="23">
        <f t="shared" si="8"/>
        <v>0.07483425665</v>
      </c>
      <c r="X463" s="26" t="str">
        <f t="shared" si="9"/>
        <v>Glass Orb with +824, +7.5% (11011 to 11835)</v>
      </c>
    </row>
    <row r="464">
      <c r="A464" s="14" t="s">
        <v>466</v>
      </c>
      <c r="B464" s="13">
        <v>696.0</v>
      </c>
      <c r="C464" s="16">
        <v>22595.0</v>
      </c>
      <c r="D464" s="16">
        <v>19989.0</v>
      </c>
      <c r="E464" s="16">
        <v>12031.0</v>
      </c>
      <c r="F464" s="38">
        <v>2.6222439E7</v>
      </c>
      <c r="G464" s="19"/>
      <c r="H464" s="19">
        <f>VLOOKUP(A464,'Kings Ratings'!$A$2:$B$1000,2,false)</f>
        <v>1</v>
      </c>
      <c r="I464" s="7" t="s">
        <v>743</v>
      </c>
      <c r="K464" s="40">
        <v>21155.0</v>
      </c>
      <c r="L464" s="22">
        <f t="shared" si="1"/>
        <v>1440</v>
      </c>
      <c r="M464" s="23">
        <f t="shared" si="2"/>
        <v>0.06806901442</v>
      </c>
      <c r="N464" s="24" t="str">
        <f t="shared" si="3"/>
        <v>Ice Shark with +1440, +6.8% (21155 to 22595)</v>
      </c>
      <c r="O464" s="41"/>
      <c r="P464" s="40">
        <v>18628.0</v>
      </c>
      <c r="Q464" s="18">
        <f t="shared" si="4"/>
        <v>1361</v>
      </c>
      <c r="R464" s="23">
        <f t="shared" si="5"/>
        <v>0.07306205712</v>
      </c>
      <c r="S464" s="24" t="str">
        <f t="shared" si="6"/>
        <v>Ice Shark with +1361, +7.3% (18628 to 19989)</v>
      </c>
      <c r="T464" s="18"/>
      <c r="U464" s="40">
        <v>11084.0</v>
      </c>
      <c r="V464" s="22">
        <f t="shared" si="7"/>
        <v>947</v>
      </c>
      <c r="W464" s="23">
        <f t="shared" si="8"/>
        <v>0.08543846987</v>
      </c>
      <c r="X464" s="26" t="str">
        <f t="shared" si="9"/>
        <v>Ice Shark with +947, +8.5% (11084 to 12031)</v>
      </c>
    </row>
    <row r="465">
      <c r="A465" s="14" t="s">
        <v>737</v>
      </c>
      <c r="B465" s="13">
        <v>694.0</v>
      </c>
      <c r="C465" s="16">
        <v>22611.0</v>
      </c>
      <c r="D465" s="16">
        <v>20024.0</v>
      </c>
      <c r="E465" s="16">
        <v>12187.0</v>
      </c>
      <c r="F465" s="38">
        <v>2.8240734E7</v>
      </c>
      <c r="G465" s="19"/>
      <c r="H465" s="19">
        <f>VLOOKUP(A465,'Kings Ratings'!$A$2:$B$1000,2,false)</f>
        <v>1</v>
      </c>
      <c r="I465" s="7" t="s">
        <v>739</v>
      </c>
      <c r="K465" s="40">
        <v>21166.0</v>
      </c>
      <c r="L465" s="22">
        <f t="shared" si="1"/>
        <v>1445</v>
      </c>
      <c r="M465" s="23">
        <f t="shared" si="2"/>
        <v>0.06826986677</v>
      </c>
      <c r="N465" s="24" t="str">
        <f t="shared" si="3"/>
        <v>Stone Jelly with +1445, +6.8% (21166 to 22611)</v>
      </c>
      <c r="O465" s="41"/>
      <c r="P465" s="40">
        <v>18669.0</v>
      </c>
      <c r="Q465" s="18">
        <f t="shared" si="4"/>
        <v>1355</v>
      </c>
      <c r="R465" s="23">
        <f t="shared" si="5"/>
        <v>0.07258021319</v>
      </c>
      <c r="S465" s="24" t="str">
        <f t="shared" si="6"/>
        <v>Stone Jelly with +1355, +7.3% (18669 to 20024)</v>
      </c>
      <c r="T465" s="18"/>
      <c r="U465" s="40">
        <v>11234.0</v>
      </c>
      <c r="V465" s="22">
        <f t="shared" si="7"/>
        <v>953</v>
      </c>
      <c r="W465" s="23">
        <f t="shared" si="8"/>
        <v>0.08483176073</v>
      </c>
      <c r="X465" s="26" t="str">
        <f t="shared" si="9"/>
        <v>Stone Jelly with +953, +8.5% (11234 to 12187)</v>
      </c>
    </row>
    <row r="466">
      <c r="A466" s="14" t="s">
        <v>414</v>
      </c>
      <c r="B466" s="13">
        <v>577.0</v>
      </c>
      <c r="C466" s="16">
        <v>35229.0</v>
      </c>
      <c r="D466" s="16">
        <v>27366.0</v>
      </c>
      <c r="E466" s="16">
        <v>12484.0</v>
      </c>
      <c r="F466" s="38">
        <v>1.0981473E7</v>
      </c>
      <c r="G466" s="19"/>
      <c r="H466" s="19">
        <f>VLOOKUP(A466,'Kings Ratings'!$A$2:$B$1000,2,false)</f>
        <v>1</v>
      </c>
      <c r="I466" s="7" t="s">
        <v>511</v>
      </c>
      <c r="K466" s="40">
        <v>33173.0</v>
      </c>
      <c r="L466" s="22">
        <f t="shared" si="1"/>
        <v>2056</v>
      </c>
      <c r="M466" s="23">
        <f t="shared" si="2"/>
        <v>0.06197811473</v>
      </c>
      <c r="N466" s="24" t="str">
        <f t="shared" si="3"/>
        <v>Jumbo Fish with +2056, +6.2% (33173 to 35229)</v>
      </c>
      <c r="O466" s="41"/>
      <c r="P466" s="40">
        <v>25724.0</v>
      </c>
      <c r="Q466" s="18">
        <f t="shared" si="4"/>
        <v>1642</v>
      </c>
      <c r="R466" s="23">
        <f t="shared" si="5"/>
        <v>0.06383144146</v>
      </c>
      <c r="S466" s="24" t="str">
        <f t="shared" si="6"/>
        <v>Jumbo Fish with +1642, +6.4% (25724 to 27366)</v>
      </c>
      <c r="T466" s="18"/>
      <c r="U466" s="40">
        <v>11348.0</v>
      </c>
      <c r="V466" s="22">
        <f t="shared" si="7"/>
        <v>1136</v>
      </c>
      <c r="W466" s="23">
        <f t="shared" si="8"/>
        <v>0.1001057455</v>
      </c>
      <c r="X466" s="26" t="str">
        <f t="shared" si="9"/>
        <v>Jumbo Fish with +1136, +10% (11348 to 12484)</v>
      </c>
    </row>
    <row r="467">
      <c r="A467" s="14" t="s">
        <v>710</v>
      </c>
      <c r="B467" s="13">
        <v>693.0</v>
      </c>
      <c r="C467" s="16">
        <v>22675.0</v>
      </c>
      <c r="D467" s="16">
        <v>20134.0</v>
      </c>
      <c r="E467" s="16">
        <v>12397.0</v>
      </c>
      <c r="F467" s="38">
        <v>3.0607402E7</v>
      </c>
      <c r="G467" s="19"/>
      <c r="H467" s="19">
        <f>VLOOKUP(A467,'Kings Ratings'!$A$2:$B$1000,2,false)</f>
        <v>1</v>
      </c>
      <c r="I467" s="7" t="s">
        <v>733</v>
      </c>
      <c r="K467" s="40">
        <v>21238.0</v>
      </c>
      <c r="L467" s="22">
        <f t="shared" si="1"/>
        <v>1437</v>
      </c>
      <c r="M467" s="23">
        <f t="shared" si="2"/>
        <v>0.06766173839</v>
      </c>
      <c r="N467" s="24" t="str">
        <f t="shared" si="3"/>
        <v>Seeker with +1437, +6.8% (21238 to 22675)</v>
      </c>
      <c r="O467" s="41"/>
      <c r="P467" s="40">
        <v>18772.0</v>
      </c>
      <c r="Q467" s="18">
        <f t="shared" si="4"/>
        <v>1362</v>
      </c>
      <c r="R467" s="23">
        <f t="shared" si="5"/>
        <v>0.07255486895</v>
      </c>
      <c r="S467" s="24" t="str">
        <f t="shared" si="6"/>
        <v>Seeker with +1362, +7.3% (18772 to 20134)</v>
      </c>
      <c r="T467" s="18"/>
      <c r="U467" s="40">
        <v>11412.0</v>
      </c>
      <c r="V467" s="22">
        <f t="shared" si="7"/>
        <v>985</v>
      </c>
      <c r="W467" s="23">
        <f t="shared" si="8"/>
        <v>0.08631265335</v>
      </c>
      <c r="X467" s="26" t="str">
        <f t="shared" si="9"/>
        <v>Seeker with +985, +8.6% (11412 to 12397)</v>
      </c>
    </row>
    <row r="468">
      <c r="A468" s="14" t="s">
        <v>702</v>
      </c>
      <c r="B468" s="13">
        <v>692.0</v>
      </c>
      <c r="C468" s="16">
        <v>22772.0</v>
      </c>
      <c r="D468" s="16">
        <v>20335.0</v>
      </c>
      <c r="E468" s="16">
        <v>12874.0</v>
      </c>
      <c r="F468" s="38">
        <v>3.6725035E7</v>
      </c>
      <c r="G468" s="19"/>
      <c r="H468" s="19">
        <f>VLOOKUP(A468,'Kings Ratings'!$A$2:$B$1000,2,false)</f>
        <v>1</v>
      </c>
      <c r="I468" s="7" t="s">
        <v>730</v>
      </c>
      <c r="K468" s="40">
        <v>21338.0</v>
      </c>
      <c r="L468" s="22">
        <f t="shared" si="1"/>
        <v>1434</v>
      </c>
      <c r="M468" s="23">
        <f t="shared" si="2"/>
        <v>0.06720404911</v>
      </c>
      <c r="N468" s="24" t="str">
        <f t="shared" si="3"/>
        <v>Sea Crest with +1434, +6.7% (21338 to 22772)</v>
      </c>
      <c r="O468" s="41"/>
      <c r="P468" s="40">
        <v>18960.0</v>
      </c>
      <c r="Q468" s="18">
        <f t="shared" si="4"/>
        <v>1375</v>
      </c>
      <c r="R468" s="23">
        <f t="shared" si="5"/>
        <v>0.07252109705</v>
      </c>
      <c r="S468" s="24" t="str">
        <f t="shared" si="6"/>
        <v>Sea Crest with +1375, +7.3% (18960 to 20335)</v>
      </c>
      <c r="T468" s="18"/>
      <c r="U468" s="40">
        <v>11865.0</v>
      </c>
      <c r="V468" s="22">
        <f t="shared" si="7"/>
        <v>1009</v>
      </c>
      <c r="W468" s="23">
        <f t="shared" si="8"/>
        <v>0.08504003371</v>
      </c>
      <c r="X468" s="26" t="str">
        <f t="shared" si="9"/>
        <v>Sea Crest with +1009, +8.5% (11865 to 12874)</v>
      </c>
    </row>
    <row r="469">
      <c r="A469" s="14" t="s">
        <v>384</v>
      </c>
      <c r="B469" s="13">
        <v>576.0</v>
      </c>
      <c r="C469" s="16">
        <v>35665.0</v>
      </c>
      <c r="D469" s="16">
        <v>27864.0</v>
      </c>
      <c r="E469" s="16">
        <v>13164.0</v>
      </c>
      <c r="F469" s="38">
        <v>1.2241973E7</v>
      </c>
      <c r="G469" s="19"/>
      <c r="H469" s="19">
        <f>VLOOKUP(A469,'Kings Ratings'!$A$2:$B$1000,2,false)</f>
        <v>1</v>
      </c>
      <c r="I469" s="7" t="s">
        <v>492</v>
      </c>
      <c r="K469" s="40">
        <v>33592.0</v>
      </c>
      <c r="L469" s="22">
        <f t="shared" si="1"/>
        <v>2073</v>
      </c>
      <c r="M469" s="23">
        <f t="shared" si="2"/>
        <v>0.0617111217</v>
      </c>
      <c r="N469" s="24" t="str">
        <f t="shared" si="3"/>
        <v>Mulberry Snapper with +2073, +6.2% (33592 to 35665)</v>
      </c>
      <c r="O469" s="41"/>
      <c r="P469" s="40">
        <v>26201.0</v>
      </c>
      <c r="Q469" s="18">
        <f t="shared" si="4"/>
        <v>1663</v>
      </c>
      <c r="R469" s="23">
        <f t="shared" si="5"/>
        <v>0.06347085989</v>
      </c>
      <c r="S469" s="24" t="str">
        <f t="shared" si="6"/>
        <v>Mulberry Snapper with +1663, +6.3% (26201 to 27864)</v>
      </c>
      <c r="T469" s="18"/>
      <c r="U469" s="40">
        <v>11902.0</v>
      </c>
      <c r="V469" s="22">
        <f t="shared" si="7"/>
        <v>1262</v>
      </c>
      <c r="W469" s="23">
        <f t="shared" si="8"/>
        <v>0.1060325996</v>
      </c>
      <c r="X469" s="26" t="str">
        <f t="shared" si="9"/>
        <v>Mulberry Snapper with +1262, +10.6% (11902 to 13164)</v>
      </c>
    </row>
    <row r="470">
      <c r="A470" s="14" t="s">
        <v>370</v>
      </c>
      <c r="B470" s="13">
        <v>691.0</v>
      </c>
      <c r="C470" s="16">
        <v>22858.0</v>
      </c>
      <c r="D470" s="16">
        <v>20493.0</v>
      </c>
      <c r="E470" s="16">
        <v>13104.0</v>
      </c>
      <c r="F470" s="38">
        <v>4.0820396E7</v>
      </c>
      <c r="G470" s="19"/>
      <c r="H470" s="19">
        <f>VLOOKUP(A470,'Kings Ratings'!$A$2:$B$1000,2,false)</f>
        <v>1</v>
      </c>
      <c r="I470" s="7" t="s">
        <v>727</v>
      </c>
      <c r="K470" s="40">
        <v>21429.0</v>
      </c>
      <c r="L470" s="22">
        <f t="shared" si="1"/>
        <v>1429</v>
      </c>
      <c r="M470" s="23">
        <f t="shared" si="2"/>
        <v>0.06668533296</v>
      </c>
      <c r="N470" s="24" t="str">
        <f t="shared" si="3"/>
        <v>Glassback with +1429, +6.7% (21429 to 22858)</v>
      </c>
      <c r="O470" s="41"/>
      <c r="P470" s="40">
        <v>19107.0</v>
      </c>
      <c r="Q470" s="18">
        <f t="shared" si="4"/>
        <v>1386</v>
      </c>
      <c r="R470" s="23">
        <f t="shared" si="5"/>
        <v>0.0725388601</v>
      </c>
      <c r="S470" s="24" t="str">
        <f t="shared" si="6"/>
        <v>Glassback with +1386, +7.3% (19107 to 20493)</v>
      </c>
      <c r="T470" s="18"/>
      <c r="U470" s="40">
        <v>12104.0</v>
      </c>
      <c r="V470" s="22">
        <f t="shared" si="7"/>
        <v>1000</v>
      </c>
      <c r="W470" s="23">
        <f t="shared" si="8"/>
        <v>0.08261731659</v>
      </c>
      <c r="X470" s="26" t="str">
        <f t="shared" si="9"/>
        <v>Glassback with +1000, +8.3% (12104 to 13104)</v>
      </c>
    </row>
    <row r="471">
      <c r="A471" s="14" t="s">
        <v>51</v>
      </c>
      <c r="B471" s="13">
        <v>76.0</v>
      </c>
      <c r="C471" s="16">
        <v>48780.0</v>
      </c>
      <c r="D471" s="16">
        <v>31579.0</v>
      </c>
      <c r="E471" s="16">
        <v>13268.0</v>
      </c>
      <c r="F471" s="38">
        <v>1.9508763E7</v>
      </c>
      <c r="G471" s="19"/>
      <c r="H471" s="19">
        <f>VLOOKUP(A471,'Kings Ratings'!$A$2:$B$1000,2,false)</f>
        <v>1</v>
      </c>
      <c r="I471" s="7" t="s">
        <v>269</v>
      </c>
      <c r="K471" s="40">
        <v>60495.0</v>
      </c>
      <c r="L471" s="22">
        <f t="shared" si="1"/>
        <v>-11715</v>
      </c>
      <c r="M471" s="23">
        <f t="shared" si="2"/>
        <v>-0.193652368</v>
      </c>
      <c r="N471" s="24" t="str">
        <f t="shared" si="3"/>
        <v>Unpolished Shimmer Stone with +-11715, +-19.4% (60495 to 48780)</v>
      </c>
      <c r="O471" s="41"/>
      <c r="P471" s="40">
        <v>31241.0</v>
      </c>
      <c r="Q471" s="18">
        <f t="shared" si="4"/>
        <v>338</v>
      </c>
      <c r="R471" s="23">
        <f t="shared" si="5"/>
        <v>0.01081911591</v>
      </c>
      <c r="S471" s="24" t="str">
        <f t="shared" si="6"/>
        <v>Unpolished Shimmer Stone with +338, +1.1% (31241 to 31579)</v>
      </c>
      <c r="T471" s="18"/>
      <c r="U471" s="40">
        <v>12251.0</v>
      </c>
      <c r="V471" s="22">
        <f t="shared" si="7"/>
        <v>1017</v>
      </c>
      <c r="W471" s="23">
        <f t="shared" si="8"/>
        <v>0.08301363154</v>
      </c>
      <c r="X471" s="26" t="str">
        <f t="shared" si="9"/>
        <v>Unpolished Shimmer Stone with +1017, +8.3% (12251 to 13268)</v>
      </c>
    </row>
    <row r="472">
      <c r="A472" s="14" t="s">
        <v>301</v>
      </c>
      <c r="B472" s="13">
        <v>58.0</v>
      </c>
      <c r="C472" s="16">
        <v>35989.0</v>
      </c>
      <c r="D472" s="16">
        <v>26154.0</v>
      </c>
      <c r="E472" s="16">
        <v>13476.0</v>
      </c>
      <c r="F472" s="38">
        <v>1.1093026E7</v>
      </c>
      <c r="G472" s="19"/>
      <c r="H472" s="19">
        <f>VLOOKUP(A472,'Kings Ratings'!$A$2:$B$1000,2,false)</f>
        <v>1</v>
      </c>
      <c r="I472" s="7" t="s">
        <v>445</v>
      </c>
      <c r="K472" s="40">
        <v>37609.0</v>
      </c>
      <c r="L472" s="22">
        <f t="shared" si="1"/>
        <v>-1620</v>
      </c>
      <c r="M472" s="23">
        <f t="shared" si="2"/>
        <v>-0.04307479593</v>
      </c>
      <c r="N472" s="24" t="str">
        <f t="shared" si="3"/>
        <v>Small Prawn with +-1620, +-4.3% (37609 to 35989)</v>
      </c>
      <c r="O472" s="41"/>
      <c r="P472" s="40">
        <v>24636.0</v>
      </c>
      <c r="Q472" s="18">
        <f t="shared" si="4"/>
        <v>1518</v>
      </c>
      <c r="R472" s="23">
        <f t="shared" si="5"/>
        <v>0.06161714564</v>
      </c>
      <c r="S472" s="24" t="str">
        <f t="shared" si="6"/>
        <v>Small Prawn with +1518, +6.2% (24636 to 26154)</v>
      </c>
      <c r="T472" s="18"/>
      <c r="U472" s="40">
        <v>12347.0</v>
      </c>
      <c r="V472" s="22">
        <f t="shared" si="7"/>
        <v>1129</v>
      </c>
      <c r="W472" s="23">
        <f t="shared" si="8"/>
        <v>0.091439216</v>
      </c>
      <c r="X472" s="26" t="str">
        <f t="shared" si="9"/>
        <v>Small Prawn with +1129, +9.1% (12347 to 13476)</v>
      </c>
    </row>
    <row r="473">
      <c r="A473" s="14" t="s">
        <v>149</v>
      </c>
      <c r="B473" s="13">
        <v>145.0</v>
      </c>
      <c r="C473" s="16">
        <v>41308.0</v>
      </c>
      <c r="D473" s="16">
        <v>28442.0</v>
      </c>
      <c r="E473" s="16">
        <v>13446.0</v>
      </c>
      <c r="F473" s="38">
        <v>3.9732998E7</v>
      </c>
      <c r="G473" s="19"/>
      <c r="H473" s="19">
        <f>VLOOKUP(A473,'Kings Ratings'!$A$2:$B$1000,2,false)</f>
        <v>1</v>
      </c>
      <c r="I473" s="7" t="s">
        <v>336</v>
      </c>
      <c r="K473" s="40">
        <v>46469.0</v>
      </c>
      <c r="L473" s="22">
        <f t="shared" si="1"/>
        <v>-5161</v>
      </c>
      <c r="M473" s="23">
        <f t="shared" si="2"/>
        <v>-0.1110632895</v>
      </c>
      <c r="N473" s="24" t="str">
        <f t="shared" si="3"/>
        <v>Steel with +-5161, +-11.1% (46469 to 41308)</v>
      </c>
      <c r="O473" s="41"/>
      <c r="P473" s="40">
        <v>27712.0</v>
      </c>
      <c r="Q473" s="18">
        <f t="shared" si="4"/>
        <v>730</v>
      </c>
      <c r="R473" s="23">
        <f t="shared" si="5"/>
        <v>0.02634237875</v>
      </c>
      <c r="S473" s="24" t="str">
        <f t="shared" si="6"/>
        <v>Steel with +730, +2.6% (27712 to 28442)</v>
      </c>
      <c r="T473" s="18"/>
      <c r="U473" s="40">
        <v>12441.0</v>
      </c>
      <c r="V473" s="22">
        <f t="shared" si="7"/>
        <v>1005</v>
      </c>
      <c r="W473" s="23">
        <f t="shared" si="8"/>
        <v>0.08078128768</v>
      </c>
      <c r="X473" s="26" t="str">
        <f t="shared" si="9"/>
        <v>Steel with +1005, +8.1% (12441 to 13446)</v>
      </c>
    </row>
    <row r="474">
      <c r="A474" s="14" t="s">
        <v>331</v>
      </c>
      <c r="B474" s="13">
        <v>88.0</v>
      </c>
      <c r="C474" s="16">
        <v>34338.0</v>
      </c>
      <c r="D474" s="16">
        <v>24361.0</v>
      </c>
      <c r="E474" s="16">
        <v>13157.0</v>
      </c>
      <c r="F474" s="38">
        <v>3.4193898E7</v>
      </c>
      <c r="G474" s="19"/>
      <c r="H474" s="19">
        <f>VLOOKUP(A474,'Kings Ratings'!$A$2:$B$1000,2,false)</f>
        <v>1</v>
      </c>
      <c r="I474" s="7" t="s">
        <v>453</v>
      </c>
      <c r="K474" s="40">
        <v>35260.0</v>
      </c>
      <c r="L474" s="22">
        <f t="shared" si="1"/>
        <v>-922</v>
      </c>
      <c r="M474" s="23">
        <f t="shared" si="2"/>
        <v>-0.02614861032</v>
      </c>
      <c r="N474" s="24" t="str">
        <f t="shared" si="3"/>
        <v>Sunfish with +-922, +-2.6% (35260 to 34338)</v>
      </c>
      <c r="O474" s="41"/>
      <c r="P474" s="40">
        <v>23845.0</v>
      </c>
      <c r="Q474" s="18">
        <f t="shared" si="4"/>
        <v>516</v>
      </c>
      <c r="R474" s="23">
        <f t="shared" si="5"/>
        <v>0.02163975676</v>
      </c>
      <c r="S474" s="24" t="str">
        <f t="shared" si="6"/>
        <v>Sunfish with +516, +2.2% (23845 to 24361)</v>
      </c>
      <c r="T474" s="18"/>
      <c r="U474" s="40">
        <v>12724.0</v>
      </c>
      <c r="V474" s="22">
        <f t="shared" si="7"/>
        <v>433</v>
      </c>
      <c r="W474" s="23">
        <f t="shared" si="8"/>
        <v>0.03403017919</v>
      </c>
      <c r="X474" s="26" t="str">
        <f t="shared" si="9"/>
        <v>Sunfish with +433, +3.4% (12724 to 13157)</v>
      </c>
    </row>
    <row r="475">
      <c r="A475" s="14" t="s">
        <v>128</v>
      </c>
      <c r="B475" s="13">
        <v>87.0</v>
      </c>
      <c r="C475" s="16">
        <v>35135.0</v>
      </c>
      <c r="D475" s="16">
        <v>24408.0</v>
      </c>
      <c r="E475" s="16">
        <v>13164.0</v>
      </c>
      <c r="F475" s="38">
        <v>3.4210486E7</v>
      </c>
      <c r="G475" s="19"/>
      <c r="H475" s="19">
        <f>VLOOKUP(A475,'Kings Ratings'!$A$2:$B$1000,2,false)</f>
        <v>1</v>
      </c>
      <c r="I475" s="7" t="s">
        <v>453</v>
      </c>
      <c r="K475" s="40">
        <v>36308.0</v>
      </c>
      <c r="L475" s="22">
        <f t="shared" si="1"/>
        <v>-1173</v>
      </c>
      <c r="M475" s="23">
        <f t="shared" si="2"/>
        <v>-0.0323069296</v>
      </c>
      <c r="N475" s="24" t="str">
        <f t="shared" si="3"/>
        <v>Bone Fish with +-1173, +-3.2% (36308 to 35135)</v>
      </c>
      <c r="O475" s="41"/>
      <c r="P475" s="40">
        <v>23891.0</v>
      </c>
      <c r="Q475" s="18">
        <f t="shared" si="4"/>
        <v>517</v>
      </c>
      <c r="R475" s="23">
        <f t="shared" si="5"/>
        <v>0.0216399481</v>
      </c>
      <c r="S475" s="24" t="str">
        <f t="shared" si="6"/>
        <v>Bone Fish with +517, +2.2% (23891 to 24408)</v>
      </c>
      <c r="T475" s="18"/>
      <c r="U475" s="40">
        <v>12732.0</v>
      </c>
      <c r="V475" s="22">
        <f t="shared" si="7"/>
        <v>432</v>
      </c>
      <c r="W475" s="23">
        <f t="shared" si="8"/>
        <v>0.03393025448</v>
      </c>
      <c r="X475" s="26" t="str">
        <f t="shared" si="9"/>
        <v>Bone Fish with +432, +3.4% (12732 to 13164)</v>
      </c>
    </row>
    <row r="476">
      <c r="A476" s="14" t="s">
        <v>151</v>
      </c>
      <c r="B476" s="13">
        <v>690.0</v>
      </c>
      <c r="C476" s="16">
        <v>22982.0</v>
      </c>
      <c r="D476" s="16">
        <v>20741.0</v>
      </c>
      <c r="E476" s="16">
        <v>13878.0</v>
      </c>
      <c r="F476" s="38">
        <v>5.2635572E7</v>
      </c>
      <c r="G476" s="19"/>
      <c r="H476" s="19">
        <f>VLOOKUP(A476,'Kings Ratings'!$A$2:$B$1000,2,false)</f>
        <v>1</v>
      </c>
      <c r="I476" s="7" t="s">
        <v>724</v>
      </c>
      <c r="K476" s="40">
        <v>21544.0</v>
      </c>
      <c r="L476" s="22">
        <f t="shared" si="1"/>
        <v>1438</v>
      </c>
      <c r="M476" s="23">
        <f t="shared" si="2"/>
        <v>0.06674712217</v>
      </c>
      <c r="N476" s="24" t="str">
        <f t="shared" si="3"/>
        <v>Bullfish with +1438, +6.7% (21544 to 22982)</v>
      </c>
      <c r="O476" s="41"/>
      <c r="P476" s="40">
        <v>19357.0</v>
      </c>
      <c r="Q476" s="18">
        <f t="shared" si="4"/>
        <v>1384</v>
      </c>
      <c r="R476" s="23">
        <f t="shared" si="5"/>
        <v>0.07149868265</v>
      </c>
      <c r="S476" s="24" t="str">
        <f t="shared" si="6"/>
        <v>Bullfish with +1384, +7.1% (19357 to 20741)</v>
      </c>
      <c r="T476" s="18"/>
      <c r="U476" s="40">
        <v>12817.0</v>
      </c>
      <c r="V476" s="22">
        <f t="shared" si="7"/>
        <v>1061</v>
      </c>
      <c r="W476" s="23">
        <f t="shared" si="8"/>
        <v>0.08278068191</v>
      </c>
      <c r="X476" s="26" t="str">
        <f t="shared" si="9"/>
        <v>Bullfish with +1061, +8.3% (12817 to 13878)</v>
      </c>
    </row>
    <row r="477">
      <c r="A477" s="14" t="s">
        <v>316</v>
      </c>
      <c r="B477" s="13">
        <v>141.0</v>
      </c>
      <c r="C477" s="16">
        <v>38697.0</v>
      </c>
      <c r="D477" s="16">
        <v>21154.0</v>
      </c>
      <c r="E477" s="16">
        <v>13978.0</v>
      </c>
      <c r="F477" s="38">
        <v>3.6235424E7</v>
      </c>
      <c r="G477" s="19"/>
      <c r="H477" s="19">
        <f>VLOOKUP(A477,'Kings Ratings'!$A$2:$B$1000,2,false)</f>
        <v>1</v>
      </c>
      <c r="I477" s="7" t="s">
        <v>451</v>
      </c>
      <c r="K477" s="40">
        <v>36339.0</v>
      </c>
      <c r="L477" s="22">
        <f t="shared" si="1"/>
        <v>2358</v>
      </c>
      <c r="M477" s="23">
        <f t="shared" si="2"/>
        <v>0.06488896227</v>
      </c>
      <c r="N477" s="24" t="str">
        <f t="shared" si="3"/>
        <v>Shrimp with +2358, +6.5% (36339 to 38697)</v>
      </c>
      <c r="O477" s="41"/>
      <c r="P477" s="40">
        <v>19810.0</v>
      </c>
      <c r="Q477" s="18">
        <f t="shared" si="4"/>
        <v>1344</v>
      </c>
      <c r="R477" s="23">
        <f t="shared" si="5"/>
        <v>0.06784452297</v>
      </c>
      <c r="S477" s="24" t="str">
        <f t="shared" si="6"/>
        <v>Shrimp with +1344, +6.8% (19810 to 21154)</v>
      </c>
      <c r="T477" s="18"/>
      <c r="U477" s="40">
        <v>12900.0</v>
      </c>
      <c r="V477" s="22">
        <f t="shared" si="7"/>
        <v>1078</v>
      </c>
      <c r="W477" s="23">
        <f t="shared" si="8"/>
        <v>0.08356589147</v>
      </c>
      <c r="X477" s="26" t="str">
        <f t="shared" si="9"/>
        <v>Shrimp with +1078, +8.4% (12900 to 13978)</v>
      </c>
    </row>
    <row r="478">
      <c r="A478" s="14" t="s">
        <v>161</v>
      </c>
      <c r="B478" s="13">
        <v>25.0</v>
      </c>
      <c r="C478" s="16">
        <v>41363.0</v>
      </c>
      <c r="D478" s="16">
        <v>25139.0</v>
      </c>
      <c r="E478" s="16">
        <v>13873.0</v>
      </c>
      <c r="F478" s="38">
        <v>8.6032813E7</v>
      </c>
      <c r="G478" s="19"/>
      <c r="H478" s="19">
        <f>VLOOKUP(A478,'Kings Ratings'!$A$2:$B$1000,2,false)</f>
        <v>1</v>
      </c>
      <c r="I478" s="7" t="s">
        <v>349</v>
      </c>
      <c r="K478" s="40">
        <v>45911.0</v>
      </c>
      <c r="L478" s="22">
        <f t="shared" si="1"/>
        <v>-4548</v>
      </c>
      <c r="M478" s="23">
        <f t="shared" si="2"/>
        <v>-0.09906122716</v>
      </c>
      <c r="N478" s="24" t="str">
        <f t="shared" si="3"/>
        <v>Largemouth Bass with +-4548, +-9.9% (45911 to 41363)</v>
      </c>
      <c r="O478" s="41"/>
      <c r="P478" s="40">
        <v>23878.0</v>
      </c>
      <c r="Q478" s="18">
        <f t="shared" si="4"/>
        <v>1261</v>
      </c>
      <c r="R478" s="23">
        <f t="shared" si="5"/>
        <v>0.0528101181</v>
      </c>
      <c r="S478" s="24" t="str">
        <f t="shared" si="6"/>
        <v>Largemouth Bass with +1261, +5.3% (23878 to 25139)</v>
      </c>
      <c r="T478" s="18"/>
      <c r="U478" s="40">
        <v>12903.0</v>
      </c>
      <c r="V478" s="22">
        <f t="shared" si="7"/>
        <v>970</v>
      </c>
      <c r="W478" s="23">
        <f t="shared" si="8"/>
        <v>0.07517631559</v>
      </c>
      <c r="X478" s="26" t="str">
        <f t="shared" si="9"/>
        <v>Largemouth Bass with +970, +7.5% (12903 to 13873)</v>
      </c>
    </row>
    <row r="479">
      <c r="A479" s="14" t="s">
        <v>361</v>
      </c>
      <c r="B479" s="13">
        <v>575.0</v>
      </c>
      <c r="C479" s="16">
        <v>36192.0</v>
      </c>
      <c r="D479" s="16">
        <v>28542.0</v>
      </c>
      <c r="E479" s="16">
        <v>14636.0</v>
      </c>
      <c r="F479" s="38">
        <v>1.5794802E7</v>
      </c>
      <c r="G479" s="19"/>
      <c r="H479" s="19">
        <f>VLOOKUP(A479,'Kings Ratings'!$A$2:$B$1000,2,false)</f>
        <v>1</v>
      </c>
      <c r="I479" s="7" t="s">
        <v>473</v>
      </c>
      <c r="K479" s="40">
        <v>34124.0</v>
      </c>
      <c r="L479" s="22">
        <f t="shared" si="1"/>
        <v>2068</v>
      </c>
      <c r="M479" s="23">
        <f t="shared" si="2"/>
        <v>0.0606025085</v>
      </c>
      <c r="N479" s="24" t="str">
        <f t="shared" si="3"/>
        <v>Green Barracuda with +2068, +6.1% (34124 to 36192)</v>
      </c>
      <c r="O479" s="41"/>
      <c r="P479" s="40">
        <v>26841.0</v>
      </c>
      <c r="Q479" s="18">
        <f t="shared" si="4"/>
        <v>1701</v>
      </c>
      <c r="R479" s="23">
        <f t="shared" si="5"/>
        <v>0.06337319772</v>
      </c>
      <c r="S479" s="24" t="str">
        <f t="shared" si="6"/>
        <v>Green Barracuda with +1701, +6.3% (26841 to 28542)</v>
      </c>
      <c r="T479" s="18"/>
      <c r="U479" s="40">
        <v>13125.0</v>
      </c>
      <c r="V479" s="22">
        <f t="shared" si="7"/>
        <v>1511</v>
      </c>
      <c r="W479" s="23">
        <f t="shared" si="8"/>
        <v>0.1151238095</v>
      </c>
      <c r="X479" s="26" t="str">
        <f t="shared" si="9"/>
        <v>Green Barracuda with +1511, +11.5% (13125 to 14636)</v>
      </c>
    </row>
    <row r="480">
      <c r="A480" s="14" t="s">
        <v>111</v>
      </c>
      <c r="B480" s="13">
        <v>24.0</v>
      </c>
      <c r="C480" s="16">
        <v>44929.0</v>
      </c>
      <c r="D480" s="16">
        <v>28001.0</v>
      </c>
      <c r="E480" s="16">
        <v>14378.0</v>
      </c>
      <c r="F480" s="38">
        <v>9.3172389E7</v>
      </c>
      <c r="G480" s="19"/>
      <c r="H480" s="19">
        <f>VLOOKUP(A480,'Kings Ratings'!$A$2:$B$1000,2,false)</f>
        <v>1</v>
      </c>
      <c r="I480" s="7" t="s">
        <v>309</v>
      </c>
      <c r="K480" s="40">
        <v>52952.0</v>
      </c>
      <c r="L480" s="22">
        <f t="shared" si="1"/>
        <v>-8023</v>
      </c>
      <c r="M480" s="23">
        <f t="shared" si="2"/>
        <v>-0.1515145792</v>
      </c>
      <c r="N480" s="24" t="str">
        <f t="shared" si="3"/>
        <v>Yellow Perch with +-8023, +-15.2% (52952 to 44929)</v>
      </c>
      <c r="O480" s="41"/>
      <c r="P480" s="40">
        <v>26633.0</v>
      </c>
      <c r="Q480" s="18">
        <f t="shared" si="4"/>
        <v>1368</v>
      </c>
      <c r="R480" s="23">
        <f t="shared" si="5"/>
        <v>0.05136484812</v>
      </c>
      <c r="S480" s="24" t="str">
        <f t="shared" si="6"/>
        <v>Yellow Perch with +1368, +5.1% (26633 to 28001)</v>
      </c>
      <c r="T480" s="18"/>
      <c r="U480" s="40">
        <v>13370.0</v>
      </c>
      <c r="V480" s="22">
        <f t="shared" si="7"/>
        <v>1008</v>
      </c>
      <c r="W480" s="23">
        <f t="shared" si="8"/>
        <v>0.07539267016</v>
      </c>
      <c r="X480" s="26" t="str">
        <f t="shared" si="9"/>
        <v>Yellow Perch with +1008, +7.5% (13370 to 14378)</v>
      </c>
    </row>
    <row r="481">
      <c r="A481" s="14" t="s">
        <v>156</v>
      </c>
      <c r="B481" s="13">
        <v>63.0</v>
      </c>
      <c r="C481" s="16">
        <v>48360.0</v>
      </c>
      <c r="D481" s="16">
        <v>27418.0</v>
      </c>
      <c r="E481" s="16">
        <v>14039.0</v>
      </c>
      <c r="F481" s="38">
        <v>3.2763497E7</v>
      </c>
      <c r="G481" s="19"/>
      <c r="H481" s="19">
        <f>VLOOKUP(A481,'Kings Ratings'!$A$2:$B$1000,2,false)</f>
        <v>1</v>
      </c>
      <c r="I481" s="7" t="s">
        <v>341</v>
      </c>
      <c r="K481" s="40">
        <v>46177.0</v>
      </c>
      <c r="L481" s="22">
        <f t="shared" si="1"/>
        <v>2183</v>
      </c>
      <c r="M481" s="23">
        <f t="shared" si="2"/>
        <v>0.04727461723</v>
      </c>
      <c r="N481" s="24" t="str">
        <f t="shared" si="3"/>
        <v>Trout with +2183, +4.7% (46177 to 48360)</v>
      </c>
      <c r="O481" s="41"/>
      <c r="P481" s="40">
        <v>26256.0</v>
      </c>
      <c r="Q481" s="18">
        <f t="shared" si="4"/>
        <v>1162</v>
      </c>
      <c r="R481" s="23">
        <f t="shared" si="5"/>
        <v>0.04425655088</v>
      </c>
      <c r="S481" s="24" t="str">
        <f t="shared" si="6"/>
        <v>Trout with +1162, +4.4% (26256 to 27418)</v>
      </c>
      <c r="T481" s="18"/>
      <c r="U481" s="40">
        <v>13373.0</v>
      </c>
      <c r="V481" s="22">
        <f t="shared" si="7"/>
        <v>666</v>
      </c>
      <c r="W481" s="23">
        <f t="shared" si="8"/>
        <v>0.04980183953</v>
      </c>
      <c r="X481" s="26" t="str">
        <f t="shared" si="9"/>
        <v>Trout with +666, +5% (13373 to 14039)</v>
      </c>
    </row>
    <row r="482">
      <c r="A482" s="14" t="s">
        <v>80</v>
      </c>
      <c r="B482" s="13">
        <v>17.0</v>
      </c>
      <c r="C482" s="16">
        <v>45493.0</v>
      </c>
      <c r="D482" s="16">
        <v>28092.0</v>
      </c>
      <c r="E482" s="16">
        <v>14390.0</v>
      </c>
      <c r="F482" s="38">
        <v>9.3176881E7</v>
      </c>
      <c r="G482" s="19"/>
      <c r="H482" s="19">
        <f>VLOOKUP(A482,'Kings Ratings'!$A$2:$B$1000,2,false)</f>
        <v>1</v>
      </c>
      <c r="I482" s="7" t="s">
        <v>291</v>
      </c>
      <c r="K482" s="40">
        <v>54150.0</v>
      </c>
      <c r="L482" s="22">
        <f t="shared" si="1"/>
        <v>-8657</v>
      </c>
      <c r="M482" s="23">
        <f t="shared" si="2"/>
        <v>-0.1598707295</v>
      </c>
      <c r="N482" s="24" t="str">
        <f t="shared" si="3"/>
        <v>Drum with +-8657, +-16% (54150 to 45493)</v>
      </c>
      <c r="O482" s="41"/>
      <c r="P482" s="40">
        <v>26728.0</v>
      </c>
      <c r="Q482" s="18">
        <f t="shared" si="4"/>
        <v>1364</v>
      </c>
      <c r="R482" s="23">
        <f t="shared" si="5"/>
        <v>0.05103262496</v>
      </c>
      <c r="S482" s="24" t="str">
        <f t="shared" si="6"/>
        <v>Drum with +1364, +5.1% (26728 to 28092)</v>
      </c>
      <c r="T482" s="18"/>
      <c r="U482" s="40">
        <v>13381.0</v>
      </c>
      <c r="V482" s="22">
        <f t="shared" si="7"/>
        <v>1009</v>
      </c>
      <c r="W482" s="23">
        <f t="shared" si="8"/>
        <v>0.0754054256</v>
      </c>
      <c r="X482" s="26" t="str">
        <f t="shared" si="9"/>
        <v>Drum with +1009, +7.5% (13381 to 14390)</v>
      </c>
    </row>
    <row r="483">
      <c r="A483" s="14" t="s">
        <v>240</v>
      </c>
      <c r="B483" s="13">
        <v>689.0</v>
      </c>
      <c r="C483" s="16">
        <v>23118.0</v>
      </c>
      <c r="D483" s="16">
        <v>21055.0</v>
      </c>
      <c r="E483" s="16">
        <v>14796.0</v>
      </c>
      <c r="F483" s="38">
        <v>7.4664372E7</v>
      </c>
      <c r="G483" s="19"/>
      <c r="H483" s="19">
        <f>VLOOKUP(A483,'Kings Ratings'!$A$2:$B$1000,2,false)</f>
        <v>1</v>
      </c>
      <c r="I483" s="7" t="s">
        <v>719</v>
      </c>
      <c r="K483" s="40">
        <v>21674.0</v>
      </c>
      <c r="L483" s="22">
        <f t="shared" si="1"/>
        <v>1444</v>
      </c>
      <c r="M483" s="23">
        <f t="shared" si="2"/>
        <v>0.06662360432</v>
      </c>
      <c r="N483" s="24" t="str">
        <f t="shared" si="3"/>
        <v>Crowfish with +1444, +6.7% (21674 to 23118)</v>
      </c>
      <c r="O483" s="41"/>
      <c r="P483" s="40">
        <v>19667.0</v>
      </c>
      <c r="Q483" s="18">
        <f t="shared" si="4"/>
        <v>1388</v>
      </c>
      <c r="R483" s="23">
        <f t="shared" si="5"/>
        <v>0.070575075</v>
      </c>
      <c r="S483" s="24" t="str">
        <f t="shared" si="6"/>
        <v>Crowfish with +1388, +7.1% (19667 to 21055)</v>
      </c>
      <c r="T483" s="18"/>
      <c r="U483" s="40">
        <v>13684.0</v>
      </c>
      <c r="V483" s="22">
        <f t="shared" si="7"/>
        <v>1112</v>
      </c>
      <c r="W483" s="23">
        <f t="shared" si="8"/>
        <v>0.08126278866</v>
      </c>
      <c r="X483" s="26" t="str">
        <f t="shared" si="9"/>
        <v>Crowfish with +1112, +8.1% (13684 to 14796)</v>
      </c>
    </row>
    <row r="484">
      <c r="A484" s="14" t="s">
        <v>340</v>
      </c>
      <c r="B484" s="13">
        <v>688.0</v>
      </c>
      <c r="C484" s="16">
        <v>23164.0</v>
      </c>
      <c r="D484" s="16">
        <v>21129.0</v>
      </c>
      <c r="E484" s="16">
        <v>14869.0</v>
      </c>
      <c r="F484" s="38">
        <v>7.467178E7</v>
      </c>
      <c r="G484" s="19"/>
      <c r="H484" s="19">
        <f>VLOOKUP(A484,'Kings Ratings'!$A$2:$B$1000,2,false)</f>
        <v>1</v>
      </c>
      <c r="I484" s="7" t="s">
        <v>717</v>
      </c>
      <c r="K484" s="40">
        <v>21722.0</v>
      </c>
      <c r="L484" s="22">
        <f t="shared" si="1"/>
        <v>1442</v>
      </c>
      <c r="M484" s="23">
        <f t="shared" si="2"/>
        <v>0.06638431084</v>
      </c>
      <c r="N484" s="24" t="str">
        <f t="shared" si="3"/>
        <v>Frosteye with +1442, +6.6% (21722 to 23164)</v>
      </c>
      <c r="O484" s="41"/>
      <c r="P484" s="40">
        <v>19740.0</v>
      </c>
      <c r="Q484" s="18">
        <f t="shared" si="4"/>
        <v>1389</v>
      </c>
      <c r="R484" s="23">
        <f t="shared" si="5"/>
        <v>0.07036474164</v>
      </c>
      <c r="S484" s="24" t="str">
        <f t="shared" si="6"/>
        <v>Frosteye with +1389, +7% (19740 to 21129)</v>
      </c>
      <c r="T484" s="18"/>
      <c r="U484" s="40">
        <v>13751.0</v>
      </c>
      <c r="V484" s="22">
        <f t="shared" si="7"/>
        <v>1118</v>
      </c>
      <c r="W484" s="23">
        <f t="shared" si="8"/>
        <v>0.08130317795</v>
      </c>
      <c r="X484" s="26" t="str">
        <f t="shared" si="9"/>
        <v>Frosteye with +1118, +8.1% (13751 to 14869)</v>
      </c>
    </row>
    <row r="485">
      <c r="A485" s="14" t="s">
        <v>196</v>
      </c>
      <c r="B485" s="13">
        <v>198.0</v>
      </c>
      <c r="C485" s="16">
        <v>47323.0</v>
      </c>
      <c r="D485" s="16">
        <v>27775.0</v>
      </c>
      <c r="E485" s="16">
        <v>14943.0</v>
      </c>
      <c r="F485" s="38">
        <v>4.0682488E7</v>
      </c>
      <c r="G485" s="19"/>
      <c r="H485" s="19">
        <f>VLOOKUP(A485,'Kings Ratings'!$A$2:$B$1000,2,false)</f>
        <v>1</v>
      </c>
      <c r="I485" s="7" t="s">
        <v>373</v>
      </c>
      <c r="K485" s="40">
        <v>44464.0</v>
      </c>
      <c r="L485" s="22">
        <f t="shared" si="1"/>
        <v>2859</v>
      </c>
      <c r="M485" s="23">
        <f t="shared" si="2"/>
        <v>0.06429920835</v>
      </c>
      <c r="N485" s="24" t="str">
        <f t="shared" si="3"/>
        <v>Mackerel with +2859, +6.4% (44464 to 47323)</v>
      </c>
      <c r="O485" s="41"/>
      <c r="P485" s="40">
        <v>26145.0</v>
      </c>
      <c r="Q485" s="18">
        <f t="shared" si="4"/>
        <v>1630</v>
      </c>
      <c r="R485" s="23">
        <f t="shared" si="5"/>
        <v>0.06234461656</v>
      </c>
      <c r="S485" s="24" t="str">
        <f t="shared" si="6"/>
        <v>Mackerel with +1630, +6.2% (26145 to 27775)</v>
      </c>
      <c r="T485" s="18"/>
      <c r="U485" s="40">
        <v>13806.0</v>
      </c>
      <c r="V485" s="22">
        <f t="shared" si="7"/>
        <v>1137</v>
      </c>
      <c r="W485" s="23">
        <f t="shared" si="8"/>
        <v>0.08235549761</v>
      </c>
      <c r="X485" s="26" t="str">
        <f t="shared" si="9"/>
        <v>Mackerel with +1137, +8.2% (13806 to 14943)</v>
      </c>
    </row>
    <row r="486">
      <c r="A486" s="14" t="s">
        <v>175</v>
      </c>
      <c r="B486" s="13">
        <v>194.0</v>
      </c>
      <c r="C486" s="16">
        <v>47808.0</v>
      </c>
      <c r="D486" s="16">
        <v>28870.0</v>
      </c>
      <c r="E486" s="16">
        <v>15044.0</v>
      </c>
      <c r="F486" s="38">
        <v>4.0730935E7</v>
      </c>
      <c r="G486" s="19"/>
      <c r="H486" s="19">
        <f>VLOOKUP(A486,'Kings Ratings'!$A$2:$B$1000,2,false)</f>
        <v>2</v>
      </c>
      <c r="I486" s="7" t="s">
        <v>357</v>
      </c>
      <c r="K486" s="40">
        <v>45431.0</v>
      </c>
      <c r="L486" s="22">
        <f t="shared" si="1"/>
        <v>2377</v>
      </c>
      <c r="M486" s="23">
        <f t="shared" si="2"/>
        <v>0.05232110233</v>
      </c>
      <c r="N486" s="24" t="str">
        <f t="shared" si="3"/>
        <v>Fishing Net with +2377, +5.2% (45431 to 47808)</v>
      </c>
      <c r="O486" s="41"/>
      <c r="P486" s="40">
        <v>27323.0</v>
      </c>
      <c r="Q486" s="18">
        <f t="shared" si="4"/>
        <v>1547</v>
      </c>
      <c r="R486" s="23">
        <f t="shared" si="5"/>
        <v>0.05661896571</v>
      </c>
      <c r="S486" s="24" t="str">
        <f t="shared" si="6"/>
        <v>Fishing Net with +1547, +5.7% (27323 to 28870)</v>
      </c>
      <c r="T486" s="18"/>
      <c r="U486" s="40">
        <v>13902.0</v>
      </c>
      <c r="V486" s="22">
        <f t="shared" si="7"/>
        <v>1142</v>
      </c>
      <c r="W486" s="23">
        <f t="shared" si="8"/>
        <v>0.08214645375</v>
      </c>
      <c r="X486" s="26" t="str">
        <f t="shared" si="9"/>
        <v>Fishing Net with +1142, +8.2% (13902 to 15044)</v>
      </c>
    </row>
    <row r="487">
      <c r="A487" s="14" t="s">
        <v>402</v>
      </c>
      <c r="B487" s="13">
        <v>387.0</v>
      </c>
      <c r="C487" s="16">
        <v>35441.0</v>
      </c>
      <c r="D487" s="16">
        <v>27238.0</v>
      </c>
      <c r="E487" s="16">
        <v>15357.0</v>
      </c>
      <c r="F487" s="38">
        <v>2.7159901E7</v>
      </c>
      <c r="G487" s="19"/>
      <c r="H487" s="19">
        <f>VLOOKUP(A487,'Kings Ratings'!$A$2:$B$1000,2,false)</f>
        <v>1</v>
      </c>
      <c r="I487" s="7" t="s">
        <v>507</v>
      </c>
      <c r="K487" s="40">
        <v>33238.0</v>
      </c>
      <c r="L487" s="22">
        <f t="shared" si="1"/>
        <v>2203</v>
      </c>
      <c r="M487" s="23">
        <f t="shared" si="2"/>
        <v>0.06627955954</v>
      </c>
      <c r="N487" s="24" t="str">
        <f t="shared" si="3"/>
        <v>Sand with +2203, +6.6% (33238 to 35441)</v>
      </c>
      <c r="O487" s="41"/>
      <c r="P487" s="40">
        <v>25523.0</v>
      </c>
      <c r="Q487" s="18">
        <f t="shared" si="4"/>
        <v>1715</v>
      </c>
      <c r="R487" s="23">
        <f t="shared" si="5"/>
        <v>0.06719429534</v>
      </c>
      <c r="S487" s="24" t="str">
        <f t="shared" si="6"/>
        <v>Sand with +1715, +6.7% (25523 to 27238)</v>
      </c>
      <c r="T487" s="18"/>
      <c r="U487" s="40">
        <v>14315.0</v>
      </c>
      <c r="V487" s="22">
        <f t="shared" si="7"/>
        <v>1042</v>
      </c>
      <c r="W487" s="23">
        <f t="shared" si="8"/>
        <v>0.0727907789</v>
      </c>
      <c r="X487" s="26" t="str">
        <f t="shared" si="9"/>
        <v>Sand with +1042, +7.3% (14315 to 15357)</v>
      </c>
    </row>
    <row r="488">
      <c r="A488" s="14" t="s">
        <v>118</v>
      </c>
      <c r="B488" s="13">
        <v>231.0</v>
      </c>
      <c r="C488" s="16">
        <v>54372.0</v>
      </c>
      <c r="D488" s="16">
        <v>30610.0</v>
      </c>
      <c r="E488" s="16">
        <v>15587.0</v>
      </c>
      <c r="F488" s="38">
        <v>9.4698043E7</v>
      </c>
      <c r="G488" s="19"/>
      <c r="H488" s="19">
        <f>VLOOKUP(A488,'Kings Ratings'!$A$2:$B$1000,2,false)</f>
        <v>1</v>
      </c>
      <c r="I488" s="7" t="s">
        <v>313</v>
      </c>
      <c r="K488" s="40">
        <v>51290.0</v>
      </c>
      <c r="L488" s="22">
        <f t="shared" si="1"/>
        <v>3082</v>
      </c>
      <c r="M488" s="23">
        <f t="shared" si="2"/>
        <v>0.0600896861</v>
      </c>
      <c r="N488" s="24" t="str">
        <f t="shared" si="3"/>
        <v>Torch Fish with +3082, +6% (51290 to 54372)</v>
      </c>
      <c r="O488" s="41"/>
      <c r="P488" s="40">
        <v>28756.0</v>
      </c>
      <c r="Q488" s="18">
        <f t="shared" si="4"/>
        <v>1854</v>
      </c>
      <c r="R488" s="23">
        <f t="shared" si="5"/>
        <v>0.06447350118</v>
      </c>
      <c r="S488" s="24" t="str">
        <f t="shared" si="6"/>
        <v>Torch Fish with +1854, +6.4% (28756 to 30610)</v>
      </c>
      <c r="T488" s="18"/>
      <c r="U488" s="40">
        <v>14430.0</v>
      </c>
      <c r="V488" s="22">
        <f t="shared" si="7"/>
        <v>1157</v>
      </c>
      <c r="W488" s="23">
        <f t="shared" si="8"/>
        <v>0.08018018018</v>
      </c>
      <c r="X488" s="26" t="str">
        <f t="shared" si="9"/>
        <v>Torch Fish with +1157, +8% (14430 to 15587)</v>
      </c>
    </row>
    <row r="489">
      <c r="A489" s="14" t="s">
        <v>226</v>
      </c>
      <c r="B489" s="13">
        <v>574.0</v>
      </c>
      <c r="C489" s="16">
        <v>36781.0</v>
      </c>
      <c r="D489" s="16">
        <v>29477.0</v>
      </c>
      <c r="E489" s="16">
        <v>16318.0</v>
      </c>
      <c r="F489" s="38">
        <v>2.2470032E7</v>
      </c>
      <c r="G489" s="19"/>
      <c r="H489" s="19">
        <f>VLOOKUP(A489,'Kings Ratings'!$A$2:$B$1000,2,false)</f>
        <v>1</v>
      </c>
      <c r="I489" s="7" t="s">
        <v>464</v>
      </c>
      <c r="K489" s="40">
        <v>34674.0</v>
      </c>
      <c r="L489" s="22">
        <f t="shared" si="1"/>
        <v>2107</v>
      </c>
      <c r="M489" s="23">
        <f t="shared" si="2"/>
        <v>0.06076599181</v>
      </c>
      <c r="N489" s="24" t="str">
        <f t="shared" si="3"/>
        <v>Crab with +2107, +6.1% (34674 to 36781)</v>
      </c>
      <c r="O489" s="41"/>
      <c r="P489" s="40">
        <v>27718.0</v>
      </c>
      <c r="Q489" s="18">
        <f t="shared" si="4"/>
        <v>1759</v>
      </c>
      <c r="R489" s="23">
        <f t="shared" si="5"/>
        <v>0.06346056714</v>
      </c>
      <c r="S489" s="24" t="str">
        <f t="shared" si="6"/>
        <v>Crab with +1759, +6.3% (27718 to 29477)</v>
      </c>
      <c r="T489" s="18"/>
      <c r="U489" s="40">
        <v>14764.0</v>
      </c>
      <c r="V489" s="22">
        <f t="shared" si="7"/>
        <v>1554</v>
      </c>
      <c r="W489" s="23">
        <f t="shared" si="8"/>
        <v>0.1052560282</v>
      </c>
      <c r="X489" s="26" t="str">
        <f t="shared" si="9"/>
        <v>Crab with +1554, +10.5% (14764 to 16318)</v>
      </c>
    </row>
    <row r="490">
      <c r="A490" s="14" t="s">
        <v>203</v>
      </c>
      <c r="B490" s="13">
        <v>101.0</v>
      </c>
      <c r="C490" s="16">
        <v>39189.0</v>
      </c>
      <c r="D490" s="16">
        <v>29191.0</v>
      </c>
      <c r="E490" s="16">
        <v>16504.0</v>
      </c>
      <c r="F490" s="38">
        <v>5.155392E7</v>
      </c>
      <c r="G490" s="19"/>
      <c r="H490" s="19">
        <f>VLOOKUP(A490,'Kings Ratings'!$A$2:$B$1000,2,false)</f>
        <v>1</v>
      </c>
      <c r="I490" s="7" t="s">
        <v>412</v>
      </c>
      <c r="K490" s="40">
        <v>40922.0</v>
      </c>
      <c r="L490" s="22">
        <f t="shared" si="1"/>
        <v>-1733</v>
      </c>
      <c r="M490" s="23">
        <f t="shared" si="2"/>
        <v>-0.0423488588</v>
      </c>
      <c r="N490" s="24" t="str">
        <f t="shared" si="3"/>
        <v>Conch Shell with +-1733, +-4.2% (40922 to 39189)</v>
      </c>
      <c r="O490" s="41"/>
      <c r="P490" s="40">
        <v>27718.0</v>
      </c>
      <c r="Q490" s="18">
        <f t="shared" si="4"/>
        <v>1473</v>
      </c>
      <c r="R490" s="23">
        <f t="shared" si="5"/>
        <v>0.05314236236</v>
      </c>
      <c r="S490" s="24" t="str">
        <f t="shared" si="6"/>
        <v>Conch Shell with +1473, +5.3% (27718 to 29191)</v>
      </c>
      <c r="T490" s="18"/>
      <c r="U490" s="40">
        <v>15021.0</v>
      </c>
      <c r="V490" s="22">
        <f t="shared" si="7"/>
        <v>1483</v>
      </c>
      <c r="W490" s="23">
        <f t="shared" si="8"/>
        <v>0.09872844684</v>
      </c>
      <c r="X490" s="26" t="str">
        <f t="shared" si="9"/>
        <v>Conch Shell with +1483, +9.9% (15021 to 16504)</v>
      </c>
    </row>
    <row r="491">
      <c r="A491" s="14" t="s">
        <v>192</v>
      </c>
      <c r="B491" s="13">
        <v>97.0</v>
      </c>
      <c r="C491" s="16">
        <v>39119.0</v>
      </c>
      <c r="D491" s="16">
        <v>29185.0</v>
      </c>
      <c r="E491" s="16">
        <v>16506.0</v>
      </c>
      <c r="F491" s="38">
        <v>5.1552039E7</v>
      </c>
      <c r="G491" s="19"/>
      <c r="H491" s="19">
        <f>VLOOKUP(A491,'Kings Ratings'!$A$2:$B$1000,2,false)</f>
        <v>1</v>
      </c>
      <c r="I491" s="7" t="s">
        <v>415</v>
      </c>
      <c r="K491" s="40">
        <v>40826.0</v>
      </c>
      <c r="L491" s="22">
        <f t="shared" si="1"/>
        <v>-1707</v>
      </c>
      <c r="M491" s="23">
        <f t="shared" si="2"/>
        <v>-0.04181159065</v>
      </c>
      <c r="N491" s="24" t="str">
        <f t="shared" si="3"/>
        <v>Clam Shell with +-1707, +-4.2% (40826 to 39119)</v>
      </c>
      <c r="O491" s="41"/>
      <c r="P491" s="40">
        <v>27710.0</v>
      </c>
      <c r="Q491" s="18">
        <f t="shared" si="4"/>
        <v>1475</v>
      </c>
      <c r="R491" s="23">
        <f t="shared" si="5"/>
        <v>0.05322988091</v>
      </c>
      <c r="S491" s="24" t="str">
        <f t="shared" si="6"/>
        <v>Clam Shell with +1475, +5.3% (27710 to 29185)</v>
      </c>
      <c r="T491" s="18"/>
      <c r="U491" s="40">
        <v>15023.0</v>
      </c>
      <c r="V491" s="22">
        <f t="shared" si="7"/>
        <v>1483</v>
      </c>
      <c r="W491" s="23">
        <f t="shared" si="8"/>
        <v>0.0987153032</v>
      </c>
      <c r="X491" s="26" t="str">
        <f t="shared" si="9"/>
        <v>Clam Shell with +1483, +9.9% (15023 to 16506)</v>
      </c>
    </row>
    <row r="492">
      <c r="A492" s="14" t="s">
        <v>138</v>
      </c>
      <c r="B492" s="13">
        <v>193.0</v>
      </c>
      <c r="C492" s="16">
        <v>50030.0</v>
      </c>
      <c r="D492" s="16">
        <v>31411.0</v>
      </c>
      <c r="E492" s="16">
        <v>16481.0</v>
      </c>
      <c r="F492" s="38">
        <v>5.5807902E7</v>
      </c>
      <c r="G492" s="19"/>
      <c r="H492" s="19">
        <f>VLOOKUP(A492,'Kings Ratings'!$A$2:$B$1000,2,false)</f>
        <v>1</v>
      </c>
      <c r="I492" s="7" t="s">
        <v>330</v>
      </c>
      <c r="K492" s="40">
        <v>47364.0</v>
      </c>
      <c r="L492" s="22">
        <f t="shared" si="1"/>
        <v>2666</v>
      </c>
      <c r="M492" s="23">
        <f t="shared" si="2"/>
        <v>0.05628747572</v>
      </c>
      <c r="N492" s="24" t="str">
        <f t="shared" si="3"/>
        <v>Rope with +2666, +5.6% (47364 to 50030)</v>
      </c>
      <c r="O492" s="41"/>
      <c r="P492" s="40">
        <v>29729.0</v>
      </c>
      <c r="Q492" s="18">
        <f t="shared" si="4"/>
        <v>1682</v>
      </c>
      <c r="R492" s="23">
        <f t="shared" si="5"/>
        <v>0.05657775236</v>
      </c>
      <c r="S492" s="24" t="str">
        <f t="shared" si="6"/>
        <v>Rope with +1682, +5.7% (29729 to 31411)</v>
      </c>
      <c r="T492" s="18"/>
      <c r="U492" s="40">
        <v>15253.0</v>
      </c>
      <c r="V492" s="22">
        <f t="shared" si="7"/>
        <v>1228</v>
      </c>
      <c r="W492" s="23">
        <f t="shared" si="8"/>
        <v>0.08050875238</v>
      </c>
      <c r="X492" s="26" t="str">
        <f t="shared" si="9"/>
        <v>Rope with +1228, +8.1% (15253 to 16481)</v>
      </c>
    </row>
    <row r="493">
      <c r="A493" s="14" t="s">
        <v>338</v>
      </c>
      <c r="B493" s="13">
        <v>570.0</v>
      </c>
      <c r="C493" s="16">
        <v>37142.0</v>
      </c>
      <c r="D493" s="16">
        <v>29954.0</v>
      </c>
      <c r="E493" s="16">
        <v>16906.0</v>
      </c>
      <c r="F493" s="38">
        <v>2.2566468E7</v>
      </c>
      <c r="G493" s="19"/>
      <c r="H493" s="19">
        <f>VLOOKUP(A493,'Kings Ratings'!$A$2:$B$1000,2,false)</f>
        <v>1</v>
      </c>
      <c r="I493" s="7" t="s">
        <v>459</v>
      </c>
      <c r="K493" s="40">
        <v>34993.0</v>
      </c>
      <c r="L493" s="22">
        <f t="shared" si="1"/>
        <v>2149</v>
      </c>
      <c r="M493" s="23">
        <f t="shared" si="2"/>
        <v>0.06141228246</v>
      </c>
      <c r="N493" s="24" t="str">
        <f t="shared" si="3"/>
        <v>Purple Butterfly Fish with +2149, +6.1% (34993 to 37142)</v>
      </c>
      <c r="O493" s="41"/>
      <c r="P493" s="40">
        <v>28186.0</v>
      </c>
      <c r="Q493" s="18">
        <f t="shared" si="4"/>
        <v>1768</v>
      </c>
      <c r="R493" s="23">
        <f t="shared" si="5"/>
        <v>0.06272617612</v>
      </c>
      <c r="S493" s="24" t="str">
        <f t="shared" si="6"/>
        <v>Purple Butterfly Fish with +1768, +6.3% (28186 to 29954)</v>
      </c>
      <c r="T493" s="18"/>
      <c r="U493" s="40">
        <v>15317.0</v>
      </c>
      <c r="V493" s="22">
        <f t="shared" si="7"/>
        <v>1589</v>
      </c>
      <c r="W493" s="23">
        <f t="shared" si="8"/>
        <v>0.1037409414</v>
      </c>
      <c r="X493" s="26" t="str">
        <f t="shared" si="9"/>
        <v>Purple Butterfly Fish with +1589, +10.4% (15317 to 16906)</v>
      </c>
    </row>
    <row r="494">
      <c r="A494" s="14" t="s">
        <v>34</v>
      </c>
      <c r="B494" s="13">
        <v>43.0</v>
      </c>
      <c r="C494" s="16">
        <v>68738.0</v>
      </c>
      <c r="D494" s="16">
        <v>39991.0</v>
      </c>
      <c r="E494" s="16">
        <v>16935.0</v>
      </c>
      <c r="F494" s="38">
        <v>6.6228551E7</v>
      </c>
      <c r="G494" s="19"/>
      <c r="H494" s="19">
        <f>VLOOKUP(A494,'Kings Ratings'!$A$2:$B$1000,2,false)</f>
        <v>1</v>
      </c>
      <c r="I494" s="7" t="s">
        <v>256</v>
      </c>
      <c r="K494" s="40">
        <v>64993.0</v>
      </c>
      <c r="L494" s="22">
        <f t="shared" si="1"/>
        <v>3745</v>
      </c>
      <c r="M494" s="23">
        <f t="shared" si="2"/>
        <v>0.05762159002</v>
      </c>
      <c r="N494" s="24" t="str">
        <f t="shared" si="3"/>
        <v>Mushroom with +3745, +5.8% (64993 to 68738)</v>
      </c>
      <c r="O494" s="41"/>
      <c r="P494" s="40">
        <v>37722.0</v>
      </c>
      <c r="Q494" s="18">
        <f t="shared" si="4"/>
        <v>2269</v>
      </c>
      <c r="R494" s="23">
        <f t="shared" si="5"/>
        <v>0.06015057526</v>
      </c>
      <c r="S494" s="24" t="str">
        <f t="shared" si="6"/>
        <v>Mushroom with +2269, +6% (37722 to 39991)</v>
      </c>
      <c r="T494" s="18"/>
      <c r="U494" s="40">
        <v>15495.0</v>
      </c>
      <c r="V494" s="22">
        <f t="shared" si="7"/>
        <v>1440</v>
      </c>
      <c r="W494" s="23">
        <f t="shared" si="8"/>
        <v>0.09293320426</v>
      </c>
      <c r="X494" s="26" t="str">
        <f t="shared" si="9"/>
        <v>Mushroom with +1440, +9.3% (15495 to 16935)</v>
      </c>
    </row>
    <row r="495">
      <c r="A495" s="14" t="s">
        <v>72</v>
      </c>
      <c r="B495" s="13">
        <v>139.0</v>
      </c>
      <c r="C495" s="16">
        <v>46914.0</v>
      </c>
      <c r="D495" s="16">
        <v>31049.0</v>
      </c>
      <c r="E495" s="16">
        <v>17022.0</v>
      </c>
      <c r="F495" s="38">
        <v>9.2690755E7</v>
      </c>
      <c r="G495" s="19"/>
      <c r="H495" s="19">
        <f>VLOOKUP(A495,'Kings Ratings'!$A$2:$B$1000,2,false)</f>
        <v>1</v>
      </c>
      <c r="I495" s="7" t="s">
        <v>286</v>
      </c>
      <c r="K495" s="40">
        <v>56454.0</v>
      </c>
      <c r="L495" s="22">
        <f t="shared" si="1"/>
        <v>-9540</v>
      </c>
      <c r="M495" s="23">
        <f t="shared" si="2"/>
        <v>-0.16898714</v>
      </c>
      <c r="N495" s="24" t="str">
        <f t="shared" si="3"/>
        <v>Skipjack with +-9540, +-16.9% (56454 to 46914)</v>
      </c>
      <c r="O495" s="41"/>
      <c r="P495" s="40">
        <v>30475.0</v>
      </c>
      <c r="Q495" s="18">
        <f t="shared" si="4"/>
        <v>574</v>
      </c>
      <c r="R495" s="23">
        <f t="shared" si="5"/>
        <v>0.01883511075</v>
      </c>
      <c r="S495" s="24" t="str">
        <f t="shared" si="6"/>
        <v>Skipjack with +574, +1.9% (30475 to 31049)</v>
      </c>
      <c r="T495" s="18"/>
      <c r="U495" s="40">
        <v>15776.0</v>
      </c>
      <c r="V495" s="22">
        <f t="shared" si="7"/>
        <v>1246</v>
      </c>
      <c r="W495" s="23">
        <f t="shared" si="8"/>
        <v>0.07898073022</v>
      </c>
      <c r="X495" s="26" t="str">
        <f t="shared" si="9"/>
        <v>Skipjack with +1246, +7.9% (15776 to 17022)</v>
      </c>
    </row>
    <row r="496">
      <c r="A496" s="14" t="s">
        <v>42</v>
      </c>
      <c r="B496" s="13">
        <v>95.0</v>
      </c>
      <c r="C496" s="16">
        <v>65180.0</v>
      </c>
      <c r="D496" s="16">
        <v>41205.0</v>
      </c>
      <c r="E496" s="16">
        <v>18016.0</v>
      </c>
      <c r="F496" s="38">
        <v>7.2004978E7</v>
      </c>
      <c r="G496" s="19"/>
      <c r="H496" s="19">
        <f>VLOOKUP(A496,'Kings Ratings'!$A$2:$B$1000,2,false)</f>
        <v>1</v>
      </c>
      <c r="I496" s="7" t="s">
        <v>262</v>
      </c>
      <c r="K496" s="40">
        <v>61712.0</v>
      </c>
      <c r="L496" s="22">
        <f t="shared" si="1"/>
        <v>3468</v>
      </c>
      <c r="M496" s="23">
        <f t="shared" si="2"/>
        <v>0.0561965258</v>
      </c>
      <c r="N496" s="24" t="str">
        <f t="shared" si="3"/>
        <v>Iron Ring with +3468, +5.6% (61712 to 65180)</v>
      </c>
      <c r="O496" s="41"/>
      <c r="P496" s="40">
        <v>39090.0</v>
      </c>
      <c r="Q496" s="18">
        <f t="shared" si="4"/>
        <v>2115</v>
      </c>
      <c r="R496" s="23">
        <f t="shared" si="5"/>
        <v>0.05410590944</v>
      </c>
      <c r="S496" s="24" t="str">
        <f t="shared" si="6"/>
        <v>Iron Ring with +2115, +5.4% (39090 to 41205)</v>
      </c>
      <c r="T496" s="18"/>
      <c r="U496" s="40">
        <v>16767.0</v>
      </c>
      <c r="V496" s="22">
        <f t="shared" si="7"/>
        <v>1249</v>
      </c>
      <c r="W496" s="23">
        <f t="shared" si="8"/>
        <v>0.0744915608</v>
      </c>
      <c r="X496" s="26" t="str">
        <f t="shared" si="9"/>
        <v>Iron Ring with +1249, +7.4% (16767 to 18016)</v>
      </c>
    </row>
    <row r="497">
      <c r="A497" s="14" t="s">
        <v>59</v>
      </c>
      <c r="B497" s="13">
        <v>163.0</v>
      </c>
      <c r="C497" s="16">
        <v>47358.0</v>
      </c>
      <c r="D497" s="16">
        <v>36740.0</v>
      </c>
      <c r="E497" s="16">
        <v>21766.0</v>
      </c>
      <c r="F497" s="38">
        <v>1.75805688E8</v>
      </c>
      <c r="G497" s="19"/>
      <c r="H497" s="19">
        <f>VLOOKUP(A497,'Kings Ratings'!$A$2:$B$1000,2,false)</f>
        <v>1</v>
      </c>
      <c r="I497" s="7" t="s">
        <v>276</v>
      </c>
      <c r="K497" s="40">
        <v>59720.0</v>
      </c>
      <c r="L497" s="22">
        <f t="shared" si="1"/>
        <v>-12362</v>
      </c>
      <c r="M497" s="23">
        <f t="shared" si="2"/>
        <v>-0.2069993302</v>
      </c>
      <c r="N497" s="24" t="str">
        <f t="shared" si="3"/>
        <v>Twine with +-12362, +-20.7% (59720 to 47358)</v>
      </c>
      <c r="O497" s="41"/>
      <c r="P497" s="40">
        <v>40498.0</v>
      </c>
      <c r="Q497" s="18">
        <f t="shared" si="4"/>
        <v>-3758</v>
      </c>
      <c r="R497" s="23">
        <f t="shared" si="5"/>
        <v>-0.09279470591</v>
      </c>
      <c r="S497" s="24" t="str">
        <f t="shared" si="6"/>
        <v>Twine with +-3758, +-9.3% (40498 to 36740)</v>
      </c>
      <c r="T497" s="18"/>
      <c r="U497" s="40">
        <v>20388.0</v>
      </c>
      <c r="V497" s="22">
        <f t="shared" si="7"/>
        <v>1378</v>
      </c>
      <c r="W497" s="23">
        <f t="shared" si="8"/>
        <v>0.06758877771</v>
      </c>
      <c r="X497" s="26" t="str">
        <f t="shared" si="9"/>
        <v>Twine with +1378, +6.8% (20388 to 21766)</v>
      </c>
    </row>
    <row r="498">
      <c r="A498" s="14" t="s">
        <v>23</v>
      </c>
      <c r="B498" s="13">
        <v>21.0</v>
      </c>
      <c r="C498" s="16">
        <v>61372.0</v>
      </c>
      <c r="D498" s="16">
        <v>49328.0</v>
      </c>
      <c r="E498" s="16">
        <v>30725.0</v>
      </c>
      <c r="F498" s="38">
        <v>3.74871574E8</v>
      </c>
      <c r="G498" s="19"/>
      <c r="H498" s="19">
        <f>VLOOKUP(A498,'Kings Ratings'!$A$2:$B$1000,2,false)</f>
        <v>1</v>
      </c>
      <c r="I498" s="7" t="s">
        <v>239</v>
      </c>
      <c r="K498" s="40">
        <v>87800.0</v>
      </c>
      <c r="L498" s="22">
        <f t="shared" si="1"/>
        <v>-26428</v>
      </c>
      <c r="M498" s="23">
        <f t="shared" si="2"/>
        <v>-0.3010022779</v>
      </c>
      <c r="N498" s="24" t="str">
        <f t="shared" si="3"/>
        <v>Board with +-26428, +-30.1% (87800 to 61372)</v>
      </c>
      <c r="O498" s="41"/>
      <c r="P498" s="40">
        <v>62478.0</v>
      </c>
      <c r="Q498" s="18">
        <f t="shared" si="4"/>
        <v>-13150</v>
      </c>
      <c r="R498" s="23">
        <f t="shared" si="5"/>
        <v>-0.2104740869</v>
      </c>
      <c r="S498" s="24" t="str">
        <f t="shared" si="6"/>
        <v>Board with +-13150, +-21% (62478 to 49328)</v>
      </c>
      <c r="T498" s="18"/>
      <c r="U498" s="40">
        <v>30235.0</v>
      </c>
      <c r="V498" s="22">
        <f t="shared" si="7"/>
        <v>490</v>
      </c>
      <c r="W498" s="23">
        <f t="shared" si="8"/>
        <v>0.01620638333</v>
      </c>
      <c r="X498" s="26" t="str">
        <f t="shared" si="9"/>
        <v>Board with +490, +1.6% (30235 to 30725)</v>
      </c>
    </row>
    <row r="499">
      <c r="A499" s="14" t="s">
        <v>928</v>
      </c>
      <c r="B499" s="63">
        <v>595.0</v>
      </c>
      <c r="C499" s="16">
        <v>11292.0</v>
      </c>
      <c r="D499" s="16">
        <v>7708.0</v>
      </c>
      <c r="E499" s="16">
        <v>1551.0</v>
      </c>
      <c r="F499" s="34"/>
      <c r="G499" s="19"/>
      <c r="H499" s="19"/>
      <c r="I499" s="19"/>
      <c r="N499" s="26"/>
      <c r="O499" s="25"/>
      <c r="S499" s="26"/>
    </row>
    <row r="500">
      <c r="A500" s="14" t="s">
        <v>929</v>
      </c>
      <c r="B500" s="63">
        <v>821.0</v>
      </c>
      <c r="C500" s="16">
        <v>418.0</v>
      </c>
      <c r="D500" s="16">
        <v>6.0</v>
      </c>
      <c r="E500" s="16">
        <v>0.0</v>
      </c>
      <c r="F500" s="34"/>
      <c r="G500" s="19"/>
      <c r="H500" s="19"/>
      <c r="I500" s="19"/>
      <c r="N500" s="26"/>
      <c r="O500" s="25"/>
      <c r="S500" s="26"/>
    </row>
    <row r="501">
      <c r="A501" s="14" t="s">
        <v>930</v>
      </c>
      <c r="B501" s="63">
        <v>902.0</v>
      </c>
      <c r="C501" s="16">
        <v>35.0</v>
      </c>
      <c r="D501" s="16">
        <v>1.0</v>
      </c>
      <c r="E501" s="16">
        <v>0.0</v>
      </c>
      <c r="F501" s="34"/>
      <c r="G501" s="19"/>
      <c r="H501" s="19"/>
      <c r="I501" s="19"/>
      <c r="N501" s="26"/>
      <c r="O501" s="25"/>
      <c r="S501" s="26"/>
    </row>
    <row r="502">
      <c r="A502" s="14" t="s">
        <v>931</v>
      </c>
      <c r="B502" s="63">
        <v>905.0</v>
      </c>
      <c r="C502" s="16">
        <v>158.0</v>
      </c>
      <c r="D502" s="16">
        <v>4.0</v>
      </c>
      <c r="E502" s="16">
        <v>0.0</v>
      </c>
      <c r="F502" s="34"/>
      <c r="G502" s="19"/>
      <c r="H502" s="19"/>
      <c r="I502" s="19"/>
      <c r="N502" s="26"/>
      <c r="O502" s="25"/>
      <c r="S502" s="26"/>
    </row>
    <row r="503">
      <c r="A503" s="14" t="s">
        <v>932</v>
      </c>
      <c r="B503" s="63">
        <v>906.0</v>
      </c>
      <c r="C503" s="16">
        <v>265.0</v>
      </c>
      <c r="D503" s="16">
        <v>8.0</v>
      </c>
      <c r="E503" s="16">
        <v>0.0</v>
      </c>
      <c r="F503" s="34"/>
      <c r="G503" s="19"/>
      <c r="H503" s="19"/>
      <c r="I503" s="19"/>
      <c r="N503" s="26"/>
      <c r="O503" s="25"/>
      <c r="S503" s="26"/>
    </row>
    <row r="504">
      <c r="A504" s="14" t="s">
        <v>933</v>
      </c>
      <c r="B504" s="63">
        <v>907.0</v>
      </c>
      <c r="C504" s="16">
        <v>128.0</v>
      </c>
      <c r="D504" s="16">
        <v>3.0</v>
      </c>
      <c r="E504" s="16">
        <v>0.0</v>
      </c>
      <c r="F504" s="34"/>
      <c r="G504" s="19"/>
      <c r="H504" s="19"/>
      <c r="I504" s="19"/>
      <c r="N504" s="26"/>
      <c r="O504" s="25"/>
      <c r="S504" s="26"/>
    </row>
    <row r="505">
      <c r="A505" s="14" t="s">
        <v>934</v>
      </c>
      <c r="B505" s="63">
        <v>909.0</v>
      </c>
      <c r="C505" s="16">
        <v>89.0</v>
      </c>
      <c r="D505" s="16">
        <v>3.0</v>
      </c>
      <c r="E505" s="16">
        <v>0.0</v>
      </c>
      <c r="F505" s="34"/>
      <c r="G505" s="19"/>
      <c r="H505" s="19"/>
      <c r="I505" s="19"/>
      <c r="N505" s="26"/>
      <c r="O505" s="25"/>
      <c r="S505" s="26"/>
    </row>
    <row r="506">
      <c r="A506" s="14" t="s">
        <v>935</v>
      </c>
      <c r="B506" s="63">
        <v>910.0</v>
      </c>
      <c r="C506" s="16">
        <v>55.0</v>
      </c>
      <c r="D506" s="16">
        <v>1.0</v>
      </c>
      <c r="E506" s="16">
        <v>0.0</v>
      </c>
      <c r="F506" s="34"/>
      <c r="G506" s="19"/>
      <c r="H506" s="19"/>
      <c r="I506" s="19"/>
      <c r="N506" s="26"/>
      <c r="O506" s="25"/>
      <c r="S506" s="26"/>
    </row>
    <row r="507">
      <c r="A507" s="14" t="s">
        <v>936</v>
      </c>
      <c r="B507" s="63">
        <v>912.0</v>
      </c>
      <c r="C507" s="16">
        <v>181.0</v>
      </c>
      <c r="D507" s="16">
        <v>5.0</v>
      </c>
      <c r="E507" s="16">
        <v>0.0</v>
      </c>
      <c r="F507" s="34"/>
      <c r="G507" s="19"/>
      <c r="H507" s="19"/>
      <c r="I507" s="19"/>
      <c r="N507" s="26"/>
      <c r="O507" s="25"/>
      <c r="S507" s="26"/>
    </row>
    <row r="508">
      <c r="A508" s="14" t="s">
        <v>937</v>
      </c>
      <c r="B508" s="63">
        <v>914.0</v>
      </c>
      <c r="C508" s="16">
        <v>72.0</v>
      </c>
      <c r="D508" s="16">
        <v>3.0</v>
      </c>
      <c r="E508" s="16">
        <v>0.0</v>
      </c>
      <c r="F508" s="34"/>
      <c r="G508" s="19"/>
      <c r="H508" s="19"/>
      <c r="I508" s="19"/>
      <c r="N508" s="26"/>
      <c r="O508" s="25"/>
      <c r="S508" s="26"/>
    </row>
    <row r="509">
      <c r="A509" s="14" t="s">
        <v>938</v>
      </c>
      <c r="B509" s="63">
        <v>916.0</v>
      </c>
      <c r="C509" s="16">
        <v>48.0</v>
      </c>
      <c r="D509" s="16">
        <v>2.0</v>
      </c>
      <c r="E509" s="16">
        <v>0.0</v>
      </c>
      <c r="F509" s="34"/>
      <c r="G509" s="19"/>
      <c r="H509" s="19"/>
      <c r="I509" s="19"/>
      <c r="N509" s="26"/>
      <c r="O509" s="25"/>
      <c r="S509" s="26"/>
    </row>
    <row r="510">
      <c r="A510" s="14" t="s">
        <v>939</v>
      </c>
      <c r="B510" s="63">
        <v>918.0</v>
      </c>
      <c r="C510" s="16">
        <v>52.0</v>
      </c>
      <c r="D510" s="16">
        <v>3.0</v>
      </c>
      <c r="E510" s="16">
        <v>0.0</v>
      </c>
      <c r="F510" s="34"/>
      <c r="G510" s="19"/>
      <c r="H510" s="19"/>
      <c r="I510" s="19"/>
      <c r="N510" s="26"/>
      <c r="O510" s="25"/>
      <c r="S510" s="26"/>
    </row>
    <row r="511">
      <c r="A511" s="14" t="s">
        <v>940</v>
      </c>
      <c r="B511" s="63">
        <v>924.0</v>
      </c>
      <c r="C511" s="16">
        <v>59.0</v>
      </c>
      <c r="D511" s="16">
        <v>1.0</v>
      </c>
      <c r="E511" s="16">
        <v>0.0</v>
      </c>
      <c r="F511" s="34"/>
      <c r="G511" s="19"/>
      <c r="H511" s="19"/>
      <c r="I511" s="19"/>
      <c r="N511" s="26"/>
      <c r="O511" s="25"/>
      <c r="S511" s="26"/>
    </row>
    <row r="512">
      <c r="A512" s="14" t="s">
        <v>941</v>
      </c>
      <c r="B512" s="63">
        <v>1112.0</v>
      </c>
      <c r="C512" s="16">
        <v>41.0</v>
      </c>
      <c r="D512" s="16">
        <v>0.0</v>
      </c>
      <c r="E512" s="16">
        <v>0.0</v>
      </c>
      <c r="F512" s="34"/>
      <c r="G512" s="19"/>
      <c r="H512" s="19"/>
      <c r="I512" s="19"/>
      <c r="N512" s="26"/>
      <c r="O512" s="25"/>
      <c r="S512" s="26"/>
    </row>
    <row r="513">
      <c r="A513" s="14" t="s">
        <v>942</v>
      </c>
      <c r="B513" s="63">
        <v>1113.0</v>
      </c>
      <c r="C513" s="16">
        <v>102.0</v>
      </c>
      <c r="D513" s="16">
        <v>0.0</v>
      </c>
      <c r="E513" s="16">
        <v>0.0</v>
      </c>
      <c r="F513" s="34"/>
      <c r="G513" s="19"/>
      <c r="H513" s="19"/>
      <c r="I513" s="19"/>
      <c r="N513" s="26"/>
      <c r="O513" s="25"/>
      <c r="S513" s="26"/>
    </row>
    <row r="514">
      <c r="A514" s="14" t="s">
        <v>943</v>
      </c>
      <c r="B514" s="63">
        <v>1114.0</v>
      </c>
      <c r="C514" s="16">
        <v>25.0</v>
      </c>
      <c r="D514" s="16">
        <v>0.0</v>
      </c>
      <c r="E514" s="16">
        <v>0.0</v>
      </c>
      <c r="F514" s="34"/>
      <c r="G514" s="19"/>
      <c r="H514" s="19"/>
      <c r="I514" s="19"/>
      <c r="N514" s="26"/>
      <c r="O514" s="25"/>
      <c r="S514" s="26"/>
    </row>
    <row r="515">
      <c r="A515" s="14" t="s">
        <v>944</v>
      </c>
      <c r="B515" s="63">
        <v>1460.0</v>
      </c>
      <c r="C515" s="16">
        <v>1.0</v>
      </c>
      <c r="D515" s="16">
        <v>0.0</v>
      </c>
      <c r="E515" s="16">
        <v>0.0</v>
      </c>
      <c r="F515" s="34"/>
      <c r="G515" s="19"/>
      <c r="H515" s="19"/>
      <c r="I515" s="19"/>
      <c r="N515" s="26"/>
      <c r="O515" s="25"/>
      <c r="S515" s="26"/>
    </row>
    <row r="516">
      <c r="A516" s="14" t="s">
        <v>945</v>
      </c>
      <c r="B516" s="63">
        <v>1495.0</v>
      </c>
      <c r="C516" s="16">
        <v>69.0</v>
      </c>
      <c r="D516" s="16">
        <v>5.0</v>
      </c>
      <c r="E516" s="16">
        <v>0.0</v>
      </c>
      <c r="F516" s="34"/>
      <c r="G516" s="19"/>
      <c r="H516" s="19"/>
      <c r="I516" s="19"/>
      <c r="N516" s="26"/>
      <c r="O516" s="25"/>
      <c r="S516" s="26"/>
    </row>
    <row r="517">
      <c r="A517" s="14" t="s">
        <v>946</v>
      </c>
      <c r="B517" s="63">
        <v>1506.0</v>
      </c>
      <c r="C517" s="16">
        <v>2322.0</v>
      </c>
      <c r="D517" s="16">
        <v>150.0</v>
      </c>
      <c r="E517" s="16">
        <v>9.0</v>
      </c>
      <c r="F517" s="34"/>
      <c r="G517" s="19"/>
      <c r="H517" s="19"/>
      <c r="I517" s="19"/>
      <c r="N517" s="26"/>
      <c r="O517" s="25"/>
      <c r="S517" s="26"/>
    </row>
    <row r="518">
      <c r="A518" s="14" t="s">
        <v>947</v>
      </c>
      <c r="B518" s="63">
        <v>1510.0</v>
      </c>
      <c r="C518" s="16">
        <v>1123.0</v>
      </c>
      <c r="D518" s="16">
        <v>54.0</v>
      </c>
      <c r="E518" s="16">
        <v>0.0</v>
      </c>
      <c r="F518" s="34"/>
      <c r="G518" s="19"/>
      <c r="H518" s="19"/>
      <c r="I518" s="19"/>
      <c r="N518" s="26"/>
      <c r="O518" s="25"/>
      <c r="S518" s="26"/>
    </row>
    <row r="519">
      <c r="A519" s="14" t="s">
        <v>948</v>
      </c>
      <c r="B519" s="63">
        <v>1511.0</v>
      </c>
      <c r="C519" s="16">
        <v>2021.0</v>
      </c>
      <c r="D519" s="16">
        <v>53.0</v>
      </c>
      <c r="E519" s="16">
        <v>1.0</v>
      </c>
      <c r="F519" s="34"/>
      <c r="G519" s="19"/>
      <c r="H519" s="19"/>
      <c r="I519" s="19"/>
      <c r="N519" s="26"/>
      <c r="O519" s="25"/>
      <c r="S519" s="26"/>
    </row>
    <row r="520">
      <c r="A520" s="14" t="s">
        <v>949</v>
      </c>
      <c r="B520" s="63">
        <v>1516.0</v>
      </c>
      <c r="C520" s="16">
        <v>387.0</v>
      </c>
      <c r="D520" s="16">
        <v>0.0</v>
      </c>
      <c r="E520" s="16">
        <v>0.0</v>
      </c>
      <c r="F520" s="34"/>
      <c r="G520" s="19"/>
      <c r="H520" s="19"/>
      <c r="I520" s="19"/>
      <c r="N520" s="26"/>
      <c r="O520" s="25"/>
      <c r="S520" s="26"/>
    </row>
    <row r="521">
      <c r="A521" s="14" t="s">
        <v>950</v>
      </c>
      <c r="B521" s="63">
        <v>1517.0</v>
      </c>
      <c r="C521" s="16">
        <v>451.0</v>
      </c>
      <c r="D521" s="16">
        <v>0.0</v>
      </c>
      <c r="E521" s="16">
        <v>0.0</v>
      </c>
      <c r="F521" s="34"/>
      <c r="G521" s="19"/>
      <c r="H521" s="19"/>
      <c r="I521" s="19"/>
      <c r="N521" s="26"/>
      <c r="O521" s="25"/>
      <c r="S521" s="26"/>
    </row>
    <row r="522">
      <c r="A522" s="14" t="s">
        <v>951</v>
      </c>
      <c r="B522" s="63">
        <v>1533.0</v>
      </c>
      <c r="C522" s="16">
        <v>1.0</v>
      </c>
      <c r="D522" s="16">
        <v>0.0</v>
      </c>
      <c r="E522" s="16">
        <v>0.0</v>
      </c>
      <c r="F522" s="34"/>
      <c r="G522" s="19"/>
      <c r="H522" s="19"/>
      <c r="I522" s="19"/>
      <c r="N522" s="26"/>
      <c r="O522" s="25"/>
      <c r="S522" s="26"/>
    </row>
    <row r="523">
      <c r="A523" s="14" t="s">
        <v>952</v>
      </c>
      <c r="B523" s="63">
        <v>1534.0</v>
      </c>
      <c r="C523" s="16">
        <v>505.0</v>
      </c>
      <c r="D523" s="16">
        <v>6.0</v>
      </c>
      <c r="E523" s="16">
        <v>0.0</v>
      </c>
      <c r="F523" s="34"/>
      <c r="G523" s="19"/>
      <c r="H523" s="19"/>
      <c r="I523" s="19"/>
      <c r="N523" s="26"/>
      <c r="O523" s="25"/>
      <c r="S523" s="26"/>
    </row>
    <row r="524">
      <c r="A524" s="14" t="s">
        <v>953</v>
      </c>
      <c r="B524" s="63">
        <v>1537.0</v>
      </c>
      <c r="C524" s="16">
        <v>40.0</v>
      </c>
      <c r="D524" s="16">
        <v>0.0</v>
      </c>
      <c r="E524" s="16">
        <v>0.0</v>
      </c>
      <c r="F524" s="34"/>
      <c r="G524" s="19"/>
      <c r="H524" s="19"/>
      <c r="I524" s="19"/>
      <c r="N524" s="26"/>
      <c r="O524" s="25"/>
      <c r="S524" s="26"/>
    </row>
    <row r="525">
      <c r="A525" s="14" t="s">
        <v>954</v>
      </c>
      <c r="B525" s="63">
        <v>1541.0</v>
      </c>
      <c r="C525" s="16">
        <v>6.0</v>
      </c>
      <c r="D525" s="16">
        <v>0.0</v>
      </c>
      <c r="E525" s="16">
        <v>0.0</v>
      </c>
      <c r="F525" s="34"/>
      <c r="G525" s="19"/>
      <c r="H525" s="19"/>
      <c r="I525" s="19"/>
      <c r="N525" s="26"/>
      <c r="O525" s="25"/>
      <c r="S525" s="26"/>
    </row>
    <row r="526">
      <c r="A526" s="14" t="s">
        <v>955</v>
      </c>
      <c r="B526" s="63">
        <v>1542.0</v>
      </c>
      <c r="C526" s="16">
        <v>3.0</v>
      </c>
      <c r="D526" s="16">
        <v>0.0</v>
      </c>
      <c r="E526" s="16">
        <v>0.0</v>
      </c>
      <c r="F526" s="34"/>
      <c r="G526" s="19"/>
      <c r="H526" s="19"/>
      <c r="I526" s="19"/>
      <c r="N526" s="26"/>
      <c r="O526" s="25"/>
      <c r="S526" s="26"/>
    </row>
    <row r="527">
      <c r="A527" s="14" t="s">
        <v>956</v>
      </c>
      <c r="B527" s="63">
        <v>1544.0</v>
      </c>
      <c r="C527" s="16">
        <v>1.0</v>
      </c>
      <c r="D527" s="16">
        <v>0.0</v>
      </c>
      <c r="E527" s="16">
        <v>0.0</v>
      </c>
      <c r="F527" s="34"/>
      <c r="G527" s="19"/>
      <c r="H527" s="19"/>
      <c r="I527" s="19"/>
      <c r="N527" s="26"/>
      <c r="O527" s="25"/>
      <c r="S527" s="26"/>
    </row>
    <row r="528">
      <c r="A528" s="14" t="s">
        <v>957</v>
      </c>
      <c r="B528" s="63">
        <v>1545.0</v>
      </c>
      <c r="C528" s="16">
        <v>1.0</v>
      </c>
      <c r="D528" s="16">
        <v>0.0</v>
      </c>
      <c r="E528" s="16">
        <v>0.0</v>
      </c>
      <c r="F528" s="34"/>
      <c r="G528" s="19"/>
      <c r="H528" s="19"/>
      <c r="I528" s="19"/>
      <c r="N528" s="26"/>
      <c r="O528" s="25"/>
      <c r="S528" s="26"/>
    </row>
    <row r="529">
      <c r="A529" s="14" t="s">
        <v>958</v>
      </c>
      <c r="B529" s="63">
        <v>1546.0</v>
      </c>
      <c r="C529" s="16">
        <v>1.0</v>
      </c>
      <c r="D529" s="16">
        <v>0.0</v>
      </c>
      <c r="E529" s="16">
        <v>0.0</v>
      </c>
      <c r="F529" s="34"/>
      <c r="G529" s="19"/>
      <c r="H529" s="19"/>
      <c r="I529" s="19"/>
      <c r="N529" s="26"/>
      <c r="O529" s="25"/>
      <c r="S529" s="26"/>
    </row>
    <row r="530">
      <c r="A530" s="14" t="s">
        <v>959</v>
      </c>
      <c r="B530" s="63">
        <v>1547.0</v>
      </c>
      <c r="C530" s="16">
        <v>3.0</v>
      </c>
      <c r="D530" s="16">
        <v>0.0</v>
      </c>
      <c r="E530" s="16">
        <v>0.0</v>
      </c>
      <c r="F530" s="34"/>
      <c r="G530" s="19"/>
      <c r="H530" s="19"/>
      <c r="I530" s="19"/>
      <c r="N530" s="26"/>
      <c r="O530" s="25"/>
      <c r="S530" s="26"/>
    </row>
    <row r="531">
      <c r="A531" s="14" t="s">
        <v>960</v>
      </c>
      <c r="B531" s="63">
        <v>1548.0</v>
      </c>
      <c r="C531" s="16">
        <v>1.0</v>
      </c>
      <c r="D531" s="16">
        <v>0.0</v>
      </c>
      <c r="E531" s="16">
        <v>0.0</v>
      </c>
      <c r="F531" s="34"/>
      <c r="G531" s="19"/>
      <c r="H531" s="19"/>
      <c r="I531" s="19"/>
      <c r="N531" s="26"/>
      <c r="O531" s="25"/>
      <c r="S531" s="26"/>
    </row>
    <row r="532">
      <c r="A532" s="14" t="s">
        <v>961</v>
      </c>
      <c r="B532" s="63">
        <v>1549.0</v>
      </c>
      <c r="C532" s="16">
        <v>1.0</v>
      </c>
      <c r="D532" s="16">
        <v>0.0</v>
      </c>
      <c r="E532" s="16">
        <v>0.0</v>
      </c>
      <c r="F532" s="34"/>
      <c r="G532" s="19"/>
      <c r="H532" s="19"/>
      <c r="I532" s="19"/>
      <c r="N532" s="26"/>
      <c r="O532" s="25"/>
      <c r="S532" s="26"/>
    </row>
    <row r="533">
      <c r="A533" s="14" t="s">
        <v>962</v>
      </c>
      <c r="B533" s="63">
        <v>1550.0</v>
      </c>
      <c r="C533" s="16">
        <v>1.0</v>
      </c>
      <c r="D533" s="16">
        <v>0.0</v>
      </c>
      <c r="E533" s="16">
        <v>0.0</v>
      </c>
      <c r="F533" s="34"/>
      <c r="G533" s="19"/>
      <c r="H533" s="19"/>
      <c r="I533" s="19"/>
      <c r="N533" s="26"/>
      <c r="O533" s="25"/>
      <c r="S533" s="26"/>
    </row>
    <row r="534">
      <c r="A534" s="14" t="s">
        <v>963</v>
      </c>
      <c r="B534" s="63">
        <v>1551.0</v>
      </c>
      <c r="C534" s="16">
        <v>1.0</v>
      </c>
      <c r="D534" s="16">
        <v>0.0</v>
      </c>
      <c r="E534" s="16">
        <v>0.0</v>
      </c>
      <c r="F534" s="34"/>
      <c r="G534" s="19"/>
      <c r="H534" s="19"/>
      <c r="I534" s="19"/>
      <c r="N534" s="26"/>
      <c r="O534" s="25"/>
      <c r="S534" s="26"/>
    </row>
    <row r="535">
      <c r="A535" s="14" t="s">
        <v>964</v>
      </c>
      <c r="B535" s="63">
        <v>1552.0</v>
      </c>
      <c r="C535" s="16">
        <v>2.0</v>
      </c>
      <c r="D535" s="16">
        <v>0.0</v>
      </c>
      <c r="E535" s="16">
        <v>0.0</v>
      </c>
      <c r="F535" s="34"/>
      <c r="G535" s="19"/>
      <c r="H535" s="19"/>
      <c r="I535" s="19"/>
      <c r="N535" s="26"/>
      <c r="O535" s="25"/>
      <c r="S535" s="26"/>
    </row>
    <row r="536">
      <c r="A536" s="14" t="s">
        <v>965</v>
      </c>
      <c r="B536" s="63">
        <v>1562.0</v>
      </c>
      <c r="C536" s="16">
        <v>28.0</v>
      </c>
      <c r="D536" s="16">
        <v>0.0</v>
      </c>
      <c r="E536" s="16">
        <v>0.0</v>
      </c>
      <c r="F536" s="34"/>
      <c r="G536" s="19"/>
      <c r="H536" s="19"/>
      <c r="I536" s="19"/>
      <c r="N536" s="26"/>
      <c r="O536" s="25"/>
      <c r="S536" s="26"/>
    </row>
    <row r="537">
      <c r="A537" s="14" t="s">
        <v>966</v>
      </c>
      <c r="B537" s="63">
        <v>1563.0</v>
      </c>
      <c r="C537" s="16">
        <v>14.0</v>
      </c>
      <c r="D537" s="16">
        <v>0.0</v>
      </c>
      <c r="E537" s="16">
        <v>0.0</v>
      </c>
      <c r="F537" s="34"/>
      <c r="G537" s="19"/>
      <c r="H537" s="19"/>
      <c r="I537" s="19"/>
      <c r="N537" s="26"/>
      <c r="O537" s="25"/>
      <c r="S537" s="26"/>
    </row>
    <row r="538">
      <c r="A538" s="14" t="s">
        <v>967</v>
      </c>
      <c r="B538" s="63">
        <v>1564.0</v>
      </c>
      <c r="C538" s="16">
        <v>74.0</v>
      </c>
      <c r="D538" s="16">
        <v>0.0</v>
      </c>
      <c r="E538" s="16">
        <v>0.0</v>
      </c>
      <c r="F538" s="34"/>
      <c r="G538" s="19"/>
      <c r="H538" s="19"/>
      <c r="I538" s="19"/>
      <c r="N538" s="26"/>
      <c r="O538" s="25"/>
      <c r="S538" s="26"/>
    </row>
    <row r="539">
      <c r="A539" s="14" t="s">
        <v>968</v>
      </c>
      <c r="B539" s="63">
        <v>1565.0</v>
      </c>
      <c r="C539" s="16">
        <v>26.0</v>
      </c>
      <c r="D539" s="16">
        <v>0.0</v>
      </c>
      <c r="E539" s="16">
        <v>0.0</v>
      </c>
      <c r="F539" s="34"/>
      <c r="G539" s="19"/>
      <c r="H539" s="19"/>
      <c r="I539" s="19"/>
      <c r="N539" s="26"/>
      <c r="O539" s="25"/>
      <c r="S539" s="26"/>
    </row>
    <row r="540">
      <c r="A540" s="14" t="s">
        <v>969</v>
      </c>
      <c r="B540" s="63">
        <v>1566.0</v>
      </c>
      <c r="C540" s="16">
        <v>8.0</v>
      </c>
      <c r="D540" s="16">
        <v>1.0</v>
      </c>
      <c r="E540" s="16">
        <v>0.0</v>
      </c>
      <c r="F540" s="34"/>
      <c r="G540" s="19"/>
      <c r="H540" s="19"/>
      <c r="I540" s="19"/>
      <c r="N540" s="26"/>
      <c r="O540" s="25"/>
      <c r="S540" s="26"/>
    </row>
    <row r="541">
      <c r="A541" s="14" t="s">
        <v>970</v>
      </c>
      <c r="B541" s="63">
        <v>1567.0</v>
      </c>
      <c r="C541" s="16">
        <v>113.0</v>
      </c>
      <c r="D541" s="16">
        <v>1.0</v>
      </c>
      <c r="E541" s="16">
        <v>0.0</v>
      </c>
      <c r="F541" s="34"/>
      <c r="G541" s="19"/>
      <c r="H541" s="19"/>
      <c r="I541" s="19"/>
      <c r="N541" s="26"/>
      <c r="O541" s="25"/>
      <c r="S541" s="26"/>
    </row>
    <row r="542">
      <c r="A542" s="14" t="s">
        <v>971</v>
      </c>
      <c r="B542" s="63">
        <v>1568.0</v>
      </c>
      <c r="C542" s="16">
        <v>60.0</v>
      </c>
      <c r="D542" s="16">
        <v>1.0</v>
      </c>
      <c r="E542" s="16">
        <v>0.0</v>
      </c>
      <c r="F542" s="34"/>
      <c r="G542" s="19"/>
      <c r="H542" s="19"/>
      <c r="I542" s="19"/>
      <c r="N542" s="26"/>
      <c r="O542" s="25"/>
      <c r="S542" s="26"/>
    </row>
    <row r="543">
      <c r="A543" s="14" t="s">
        <v>972</v>
      </c>
      <c r="B543" s="63">
        <v>1571.0</v>
      </c>
      <c r="C543" s="16">
        <v>9.0</v>
      </c>
      <c r="D543" s="16">
        <v>0.0</v>
      </c>
      <c r="E543" s="16">
        <v>0.0</v>
      </c>
      <c r="F543" s="34"/>
      <c r="G543" s="19"/>
      <c r="H543" s="19"/>
      <c r="I543" s="19"/>
      <c r="N543" s="26"/>
      <c r="O543" s="25"/>
      <c r="S543" s="26"/>
    </row>
    <row r="544">
      <c r="A544" s="14" t="s">
        <v>973</v>
      </c>
      <c r="B544" s="63">
        <v>1572.0</v>
      </c>
      <c r="C544" s="16">
        <v>61.0</v>
      </c>
      <c r="D544" s="16">
        <v>0.0</v>
      </c>
      <c r="E544" s="16">
        <v>0.0</v>
      </c>
      <c r="F544" s="34"/>
      <c r="G544" s="19"/>
      <c r="H544" s="19"/>
      <c r="I544" s="19"/>
      <c r="N544" s="26"/>
      <c r="O544" s="25"/>
      <c r="S544" s="26"/>
    </row>
    <row r="545">
      <c r="A545" s="14" t="s">
        <v>974</v>
      </c>
      <c r="B545" s="63">
        <v>1573.0</v>
      </c>
      <c r="C545" s="16">
        <v>25.0</v>
      </c>
      <c r="D545" s="16">
        <v>0.0</v>
      </c>
      <c r="E545" s="16">
        <v>0.0</v>
      </c>
      <c r="F545" s="34"/>
      <c r="G545" s="19"/>
      <c r="H545" s="19"/>
      <c r="I545" s="19"/>
      <c r="N545" s="26"/>
      <c r="O545" s="25"/>
      <c r="S545" s="26"/>
    </row>
    <row r="546">
      <c r="A546" s="14" t="s">
        <v>975</v>
      </c>
      <c r="B546" s="63">
        <v>1574.0</v>
      </c>
      <c r="C546" s="16">
        <v>16.0</v>
      </c>
      <c r="D546" s="16">
        <v>0.0</v>
      </c>
      <c r="E546" s="16">
        <v>0.0</v>
      </c>
      <c r="F546" s="34"/>
      <c r="G546" s="19"/>
      <c r="H546" s="19"/>
      <c r="I546" s="19"/>
      <c r="N546" s="26"/>
      <c r="O546" s="25"/>
      <c r="S546" s="26"/>
    </row>
    <row r="547">
      <c r="A547" s="14" t="s">
        <v>976</v>
      </c>
      <c r="B547" s="63">
        <v>1575.0</v>
      </c>
      <c r="C547" s="16">
        <v>20.0</v>
      </c>
      <c r="D547" s="16">
        <v>0.0</v>
      </c>
      <c r="E547" s="16">
        <v>0.0</v>
      </c>
      <c r="F547" s="34"/>
      <c r="G547" s="19"/>
      <c r="H547" s="19"/>
      <c r="I547" s="19"/>
      <c r="N547" s="26"/>
      <c r="O547" s="25"/>
      <c r="S547" s="26"/>
    </row>
    <row r="548">
      <c r="A548" s="14" t="s">
        <v>977</v>
      </c>
      <c r="B548" s="63">
        <v>1576.0</v>
      </c>
      <c r="C548" s="16">
        <v>18.0</v>
      </c>
      <c r="D548" s="16">
        <v>0.0</v>
      </c>
      <c r="E548" s="16">
        <v>0.0</v>
      </c>
      <c r="F548" s="34"/>
      <c r="G548" s="19"/>
      <c r="H548" s="19"/>
      <c r="I548" s="19"/>
      <c r="N548" s="26"/>
      <c r="O548" s="25"/>
      <c r="S548" s="26"/>
    </row>
    <row r="549">
      <c r="A549" s="14" t="s">
        <v>978</v>
      </c>
      <c r="B549" s="63">
        <v>1577.0</v>
      </c>
      <c r="C549" s="16">
        <v>15.0</v>
      </c>
      <c r="D549" s="16">
        <v>0.0</v>
      </c>
      <c r="E549" s="16">
        <v>0.0</v>
      </c>
      <c r="F549" s="34"/>
      <c r="G549" s="19"/>
      <c r="H549" s="19"/>
      <c r="I549" s="19"/>
      <c r="N549" s="26"/>
      <c r="O549" s="25"/>
      <c r="S549" s="26"/>
    </row>
    <row r="550">
      <c r="A550" s="14" t="s">
        <v>979</v>
      </c>
      <c r="B550" s="63">
        <v>1578.0</v>
      </c>
      <c r="C550" s="16">
        <v>144.0</v>
      </c>
      <c r="D550" s="16">
        <v>5.0</v>
      </c>
      <c r="E550" s="16">
        <v>0.0</v>
      </c>
      <c r="F550" s="34"/>
      <c r="G550" s="19"/>
      <c r="H550" s="19"/>
      <c r="I550" s="19"/>
      <c r="N550" s="26"/>
      <c r="O550" s="25"/>
      <c r="S550" s="26"/>
    </row>
    <row r="551">
      <c r="A551" s="14" t="s">
        <v>980</v>
      </c>
      <c r="B551" s="63">
        <v>1579.0</v>
      </c>
      <c r="C551" s="16">
        <v>416.0</v>
      </c>
      <c r="D551" s="16">
        <v>11.0</v>
      </c>
      <c r="E551" s="16">
        <v>0.0</v>
      </c>
      <c r="F551" s="34"/>
      <c r="G551" s="19"/>
      <c r="H551" s="19"/>
      <c r="I551" s="19"/>
      <c r="N551" s="26"/>
      <c r="O551" s="25"/>
      <c r="S551" s="26"/>
    </row>
    <row r="552">
      <c r="A552" s="14" t="s">
        <v>981</v>
      </c>
      <c r="B552" s="63">
        <v>1580.0</v>
      </c>
      <c r="C552" s="16">
        <v>4.0</v>
      </c>
      <c r="D552" s="16">
        <v>0.0</v>
      </c>
      <c r="E552" s="16">
        <v>0.0</v>
      </c>
      <c r="F552" s="34"/>
      <c r="G552" s="19"/>
      <c r="H552" s="19"/>
      <c r="I552" s="19"/>
      <c r="N552" s="26"/>
      <c r="O552" s="25"/>
      <c r="S552" s="26"/>
    </row>
    <row r="553">
      <c r="A553" s="14" t="s">
        <v>982</v>
      </c>
      <c r="B553" s="63">
        <v>1581.0</v>
      </c>
      <c r="C553" s="16">
        <v>6.0</v>
      </c>
      <c r="D553" s="16">
        <v>0.0</v>
      </c>
      <c r="E553" s="16">
        <v>0.0</v>
      </c>
      <c r="F553" s="34"/>
      <c r="G553" s="19"/>
      <c r="H553" s="19"/>
      <c r="I553" s="19"/>
      <c r="N553" s="26"/>
      <c r="O553" s="25"/>
      <c r="S553" s="26"/>
    </row>
    <row r="554">
      <c r="A554" s="14" t="s">
        <v>983</v>
      </c>
      <c r="B554" s="63">
        <v>1582.0</v>
      </c>
      <c r="C554" s="16">
        <v>32.0</v>
      </c>
      <c r="D554" s="16">
        <v>0.0</v>
      </c>
      <c r="E554" s="16">
        <v>0.0</v>
      </c>
      <c r="F554" s="34"/>
      <c r="G554" s="19"/>
      <c r="H554" s="19"/>
      <c r="I554" s="19"/>
      <c r="N554" s="26"/>
      <c r="O554" s="25"/>
      <c r="S554" s="26"/>
    </row>
    <row r="555">
      <c r="A555" s="14" t="s">
        <v>984</v>
      </c>
      <c r="B555" s="63">
        <v>1583.0</v>
      </c>
      <c r="C555" s="16">
        <v>31.0</v>
      </c>
      <c r="D555" s="16">
        <v>0.0</v>
      </c>
      <c r="E555" s="16">
        <v>0.0</v>
      </c>
      <c r="F555" s="34"/>
      <c r="G555" s="19"/>
      <c r="H555" s="19"/>
      <c r="I555" s="19"/>
      <c r="N555" s="26"/>
      <c r="O555" s="25"/>
      <c r="S555" s="26"/>
    </row>
    <row r="556">
      <c r="A556" s="14" t="s">
        <v>985</v>
      </c>
      <c r="B556" s="63">
        <v>1584.0</v>
      </c>
      <c r="C556" s="16">
        <v>30.0</v>
      </c>
      <c r="D556" s="16">
        <v>0.0</v>
      </c>
      <c r="E556" s="16">
        <v>0.0</v>
      </c>
      <c r="F556" s="34"/>
      <c r="G556" s="19"/>
      <c r="H556" s="19"/>
      <c r="I556" s="19"/>
      <c r="N556" s="26"/>
      <c r="O556" s="25"/>
      <c r="S556" s="26"/>
    </row>
    <row r="557">
      <c r="A557" s="14" t="s">
        <v>986</v>
      </c>
      <c r="B557" s="63">
        <v>1585.0</v>
      </c>
      <c r="C557" s="16">
        <v>1.0</v>
      </c>
      <c r="D557" s="16">
        <v>0.0</v>
      </c>
      <c r="E557" s="16">
        <v>0.0</v>
      </c>
      <c r="F557" s="34"/>
      <c r="G557" s="19"/>
      <c r="H557" s="19"/>
      <c r="I557" s="19"/>
      <c r="N557" s="26"/>
      <c r="O557" s="25"/>
      <c r="S557" s="26"/>
    </row>
    <row r="558">
      <c r="A558" s="14" t="s">
        <v>987</v>
      </c>
      <c r="B558" s="63">
        <v>1586.0</v>
      </c>
      <c r="C558" s="16">
        <v>1.0</v>
      </c>
      <c r="D558" s="16">
        <v>0.0</v>
      </c>
      <c r="E558" s="16">
        <v>0.0</v>
      </c>
      <c r="F558" s="34"/>
      <c r="G558" s="19"/>
      <c r="H558" s="19"/>
      <c r="I558" s="19"/>
      <c r="N558" s="26"/>
      <c r="O558" s="25"/>
      <c r="S558" s="26"/>
    </row>
    <row r="559">
      <c r="A559" s="14" t="s">
        <v>988</v>
      </c>
      <c r="B559" s="63">
        <v>1587.0</v>
      </c>
      <c r="C559" s="16">
        <v>1.0</v>
      </c>
      <c r="D559" s="16">
        <v>0.0</v>
      </c>
      <c r="E559" s="16">
        <v>0.0</v>
      </c>
      <c r="F559" s="34"/>
      <c r="G559" s="19"/>
      <c r="H559" s="19"/>
      <c r="I559" s="19"/>
      <c r="N559" s="26"/>
      <c r="O559" s="25"/>
      <c r="S559" s="26"/>
    </row>
    <row r="560">
      <c r="A560" s="14" t="s">
        <v>989</v>
      </c>
      <c r="B560" s="63">
        <v>1588.0</v>
      </c>
      <c r="C560" s="16">
        <v>2.0</v>
      </c>
      <c r="D560" s="16">
        <v>0.0</v>
      </c>
      <c r="E560" s="16">
        <v>0.0</v>
      </c>
      <c r="F560" s="34"/>
      <c r="G560" s="19"/>
      <c r="H560" s="19"/>
      <c r="I560" s="19"/>
      <c r="N560" s="26"/>
      <c r="O560" s="25"/>
      <c r="S560" s="26"/>
    </row>
    <row r="561">
      <c r="A561" s="14" t="s">
        <v>990</v>
      </c>
      <c r="B561" s="63">
        <v>1589.0</v>
      </c>
      <c r="C561" s="16">
        <v>3.0</v>
      </c>
      <c r="D561" s="16">
        <v>0.0</v>
      </c>
      <c r="E561" s="16">
        <v>0.0</v>
      </c>
      <c r="F561" s="34"/>
      <c r="G561" s="19"/>
      <c r="H561" s="19"/>
      <c r="I561" s="19"/>
      <c r="N561" s="26"/>
      <c r="O561" s="25"/>
      <c r="S561" s="26"/>
    </row>
    <row r="562">
      <c r="A562" s="14" t="s">
        <v>991</v>
      </c>
      <c r="B562" s="63">
        <v>1590.0</v>
      </c>
      <c r="C562" s="16">
        <v>5.0</v>
      </c>
      <c r="D562" s="16">
        <v>0.0</v>
      </c>
      <c r="E562" s="16">
        <v>0.0</v>
      </c>
      <c r="F562" s="34"/>
      <c r="G562" s="19"/>
      <c r="H562" s="19"/>
      <c r="I562" s="19"/>
      <c r="N562" s="26"/>
      <c r="O562" s="25"/>
      <c r="S562" s="26"/>
    </row>
    <row r="563">
      <c r="A563" s="14" t="s">
        <v>992</v>
      </c>
      <c r="B563" s="63">
        <v>1591.0</v>
      </c>
      <c r="C563" s="16">
        <v>24.0</v>
      </c>
      <c r="D563" s="16">
        <v>0.0</v>
      </c>
      <c r="E563" s="16">
        <v>0.0</v>
      </c>
      <c r="F563" s="34"/>
      <c r="G563" s="19"/>
      <c r="H563" s="19"/>
      <c r="I563" s="19"/>
      <c r="N563" s="26"/>
      <c r="O563" s="25"/>
      <c r="S563" s="26"/>
    </row>
    <row r="564">
      <c r="A564" s="14" t="s">
        <v>993</v>
      </c>
      <c r="B564" s="63">
        <v>1596.0</v>
      </c>
      <c r="C564" s="16">
        <v>1.0</v>
      </c>
      <c r="D564" s="16">
        <v>0.0</v>
      </c>
      <c r="E564" s="16">
        <v>0.0</v>
      </c>
      <c r="F564" s="34"/>
      <c r="G564" s="19"/>
      <c r="H564" s="19"/>
      <c r="I564" s="19"/>
      <c r="N564" s="26"/>
      <c r="O564" s="25"/>
      <c r="S564" s="26"/>
    </row>
    <row r="565">
      <c r="A565" s="14" t="s">
        <v>994</v>
      </c>
      <c r="B565" s="63">
        <v>1597.0</v>
      </c>
      <c r="C565" s="16">
        <v>24.0</v>
      </c>
      <c r="D565" s="16">
        <v>1.0</v>
      </c>
      <c r="E565" s="16">
        <v>0.0</v>
      </c>
      <c r="F565" s="34"/>
      <c r="G565" s="19"/>
      <c r="H565" s="19"/>
      <c r="I565" s="19"/>
      <c r="N565" s="26"/>
      <c r="O565" s="25"/>
      <c r="S565" s="26"/>
    </row>
    <row r="566">
      <c r="A566" s="14" t="s">
        <v>995</v>
      </c>
      <c r="B566" s="63">
        <v>1598.0</v>
      </c>
      <c r="C566" s="16">
        <v>6.0</v>
      </c>
      <c r="D566" s="16">
        <v>0.0</v>
      </c>
      <c r="E566" s="16">
        <v>0.0</v>
      </c>
      <c r="F566" s="34"/>
      <c r="G566" s="19"/>
      <c r="H566" s="19"/>
      <c r="I566" s="19"/>
      <c r="N566" s="26"/>
      <c r="O566" s="25"/>
      <c r="S566" s="26"/>
    </row>
    <row r="567">
      <c r="A567" s="14" t="s">
        <v>996</v>
      </c>
      <c r="B567" s="63">
        <v>1599.0</v>
      </c>
      <c r="C567" s="16">
        <v>71.0</v>
      </c>
      <c r="D567" s="16">
        <v>1.0</v>
      </c>
      <c r="E567" s="16">
        <v>0.0</v>
      </c>
      <c r="F567" s="34"/>
      <c r="G567" s="19"/>
      <c r="H567" s="19"/>
      <c r="I567" s="19"/>
      <c r="N567" s="26"/>
      <c r="O567" s="25"/>
      <c r="S567" s="26"/>
    </row>
    <row r="568">
      <c r="A568" s="14" t="s">
        <v>997</v>
      </c>
      <c r="B568" s="63">
        <v>1600.0</v>
      </c>
      <c r="C568" s="16">
        <v>4.0</v>
      </c>
      <c r="D568" s="16">
        <v>0.0</v>
      </c>
      <c r="E568" s="16">
        <v>0.0</v>
      </c>
      <c r="F568" s="34"/>
      <c r="G568" s="19"/>
      <c r="H568" s="19"/>
      <c r="I568" s="19"/>
      <c r="N568" s="26"/>
      <c r="O568" s="25"/>
      <c r="S568" s="26"/>
    </row>
    <row r="569">
      <c r="A569" s="14" t="s">
        <v>998</v>
      </c>
      <c r="B569" s="63">
        <v>1601.0</v>
      </c>
      <c r="C569" s="16">
        <v>46.0</v>
      </c>
      <c r="D569" s="16">
        <v>0.0</v>
      </c>
      <c r="E569" s="16">
        <v>0.0</v>
      </c>
      <c r="F569" s="34"/>
      <c r="G569" s="19"/>
      <c r="H569" s="19"/>
      <c r="I569" s="19"/>
      <c r="N569" s="26"/>
      <c r="O569" s="25"/>
      <c r="S569" s="26"/>
    </row>
    <row r="570">
      <c r="A570" s="14" t="s">
        <v>999</v>
      </c>
      <c r="B570" s="63">
        <v>1602.0</v>
      </c>
      <c r="C570" s="16">
        <v>110.0</v>
      </c>
      <c r="D570" s="16">
        <v>8.0</v>
      </c>
      <c r="E570" s="16">
        <v>0.0</v>
      </c>
      <c r="F570" s="34"/>
      <c r="G570" s="19"/>
      <c r="H570" s="19"/>
      <c r="I570" s="19"/>
      <c r="N570" s="26"/>
      <c r="O570" s="25"/>
      <c r="S570" s="26"/>
    </row>
    <row r="571">
      <c r="A571" s="14" t="s">
        <v>1000</v>
      </c>
      <c r="B571" s="63">
        <v>1603.0</v>
      </c>
      <c r="C571" s="16">
        <v>123.0</v>
      </c>
      <c r="D571" s="16">
        <v>1.0</v>
      </c>
      <c r="E571" s="16">
        <v>0.0</v>
      </c>
      <c r="F571" s="34"/>
      <c r="G571" s="19"/>
      <c r="H571" s="19"/>
      <c r="I571" s="19"/>
      <c r="N571" s="26"/>
      <c r="O571" s="25"/>
      <c r="S571" s="26"/>
    </row>
    <row r="572">
      <c r="A572" s="14" t="s">
        <v>1001</v>
      </c>
      <c r="B572" s="63">
        <v>1604.0</v>
      </c>
      <c r="C572" s="16">
        <v>183.0</v>
      </c>
      <c r="D572" s="16">
        <v>4.0</v>
      </c>
      <c r="E572" s="16">
        <v>0.0</v>
      </c>
      <c r="F572" s="34"/>
      <c r="G572" s="19"/>
      <c r="H572" s="19"/>
      <c r="I572" s="19"/>
      <c r="N572" s="26"/>
      <c r="O572" s="25"/>
      <c r="S572" s="26"/>
    </row>
    <row r="573">
      <c r="A573" s="14" t="s">
        <v>1002</v>
      </c>
      <c r="B573" s="63">
        <v>1605.0</v>
      </c>
      <c r="C573" s="16">
        <v>3.0</v>
      </c>
      <c r="D573" s="16">
        <v>0.0</v>
      </c>
      <c r="E573" s="16">
        <v>0.0</v>
      </c>
      <c r="F573" s="34"/>
      <c r="G573" s="19"/>
      <c r="H573" s="19"/>
      <c r="I573" s="19"/>
      <c r="N573" s="26"/>
      <c r="O573" s="25"/>
      <c r="S573" s="26"/>
    </row>
    <row r="574">
      <c r="A574" s="14" t="s">
        <v>1003</v>
      </c>
      <c r="B574" s="63">
        <v>1607.0</v>
      </c>
      <c r="C574" s="16">
        <v>32.0</v>
      </c>
      <c r="D574" s="16">
        <v>0.0</v>
      </c>
      <c r="E574" s="16">
        <v>0.0</v>
      </c>
      <c r="F574" s="34"/>
      <c r="G574" s="19"/>
      <c r="H574" s="19"/>
      <c r="I574" s="19"/>
      <c r="N574" s="26"/>
      <c r="O574" s="25"/>
      <c r="S574" s="26"/>
    </row>
    <row r="575">
      <c r="A575" s="19"/>
      <c r="B575" s="6"/>
      <c r="C575" s="34"/>
      <c r="D575" s="34"/>
      <c r="E575" s="34"/>
      <c r="F575" s="34"/>
      <c r="G575" s="19"/>
      <c r="H575" s="19"/>
      <c r="I575" s="19"/>
      <c r="N575" s="26"/>
      <c r="O575" s="25"/>
      <c r="S575" s="26"/>
    </row>
    <row r="576">
      <c r="A576" s="19"/>
      <c r="B576" s="6"/>
      <c r="C576" s="34"/>
      <c r="D576" s="34"/>
      <c r="E576" s="34"/>
      <c r="F576" s="34"/>
      <c r="G576" s="19"/>
      <c r="H576" s="19"/>
      <c r="I576" s="19"/>
      <c r="N576" s="26"/>
      <c r="O576" s="25"/>
      <c r="S576" s="26"/>
    </row>
    <row r="577">
      <c r="A577" s="19"/>
      <c r="B577" s="6"/>
      <c r="C577" s="34"/>
      <c r="D577" s="34"/>
      <c r="E577" s="34"/>
      <c r="F577" s="34"/>
      <c r="G577" s="19"/>
      <c r="H577" s="19"/>
      <c r="I577" s="19"/>
      <c r="N577" s="26"/>
      <c r="O577" s="25"/>
      <c r="S577" s="26"/>
    </row>
    <row r="578">
      <c r="A578" s="19"/>
      <c r="B578" s="6"/>
      <c r="C578" s="34"/>
      <c r="D578" s="34"/>
      <c r="E578" s="34"/>
      <c r="F578" s="34"/>
      <c r="G578" s="19"/>
      <c r="H578" s="19"/>
      <c r="I578" s="19"/>
      <c r="N578" s="26"/>
      <c r="O578" s="25"/>
      <c r="S578" s="26"/>
    </row>
    <row r="579">
      <c r="A579" s="19"/>
      <c r="B579" s="6"/>
      <c r="C579" s="34"/>
      <c r="D579" s="34"/>
      <c r="E579" s="34"/>
      <c r="F579" s="34"/>
      <c r="G579" s="19"/>
      <c r="H579" s="19"/>
      <c r="I579" s="19"/>
      <c r="N579" s="26"/>
      <c r="O579" s="25"/>
      <c r="S579" s="26"/>
    </row>
    <row r="580">
      <c r="A580" s="19"/>
      <c r="B580" s="6"/>
      <c r="C580" s="34"/>
      <c r="D580" s="34"/>
      <c r="E580" s="34"/>
      <c r="F580" s="34"/>
      <c r="G580" s="19"/>
      <c r="H580" s="19"/>
      <c r="I580" s="19"/>
      <c r="N580" s="26"/>
      <c r="O580" s="25"/>
      <c r="S580" s="26"/>
    </row>
    <row r="581">
      <c r="A581" s="19"/>
      <c r="B581" s="6"/>
      <c r="C581" s="34"/>
      <c r="D581" s="34"/>
      <c r="E581" s="34"/>
      <c r="F581" s="34"/>
      <c r="G581" s="19"/>
      <c r="H581" s="19"/>
      <c r="I581" s="19"/>
      <c r="N581" s="26"/>
      <c r="O581" s="25"/>
      <c r="S581" s="26"/>
    </row>
    <row r="582">
      <c r="A582" s="19"/>
      <c r="B582" s="6"/>
      <c r="C582" s="34"/>
      <c r="D582" s="34"/>
      <c r="E582" s="34"/>
      <c r="F582" s="34"/>
      <c r="G582" s="19"/>
      <c r="H582" s="19"/>
      <c r="I582" s="19"/>
      <c r="N582" s="26"/>
      <c r="O582" s="25"/>
      <c r="S582" s="26"/>
    </row>
    <row r="583">
      <c r="A583" s="19"/>
      <c r="B583" s="6"/>
      <c r="C583" s="34"/>
      <c r="D583" s="34"/>
      <c r="E583" s="34"/>
      <c r="F583" s="34"/>
      <c r="G583" s="19"/>
      <c r="H583" s="19"/>
      <c r="I583" s="19"/>
      <c r="N583" s="26"/>
      <c r="O583" s="25"/>
      <c r="S583" s="26"/>
    </row>
    <row r="584">
      <c r="A584" s="19"/>
      <c r="B584" s="6"/>
      <c r="C584" s="34"/>
      <c r="D584" s="34"/>
      <c r="E584" s="34"/>
      <c r="F584" s="34"/>
      <c r="G584" s="19"/>
      <c r="H584" s="19"/>
      <c r="I584" s="19"/>
      <c r="N584" s="26"/>
      <c r="O584" s="25"/>
      <c r="S584" s="26"/>
    </row>
    <row r="585">
      <c r="A585" s="19"/>
      <c r="B585" s="6"/>
      <c r="C585" s="34"/>
      <c r="D585" s="34"/>
      <c r="E585" s="34"/>
      <c r="F585" s="34"/>
      <c r="G585" s="19"/>
      <c r="H585" s="19"/>
      <c r="I585" s="19"/>
      <c r="N585" s="26"/>
      <c r="O585" s="25"/>
      <c r="S585" s="26"/>
    </row>
    <row r="586">
      <c r="A586" s="19"/>
      <c r="B586" s="6"/>
      <c r="C586" s="34"/>
      <c r="D586" s="34"/>
      <c r="E586" s="34"/>
      <c r="F586" s="34"/>
      <c r="G586" s="19"/>
      <c r="H586" s="19"/>
      <c r="I586" s="19"/>
      <c r="N586" s="26"/>
      <c r="O586" s="25"/>
      <c r="S586" s="26"/>
    </row>
    <row r="587">
      <c r="A587" s="19"/>
      <c r="B587" s="6"/>
      <c r="C587" s="34"/>
      <c r="D587" s="34"/>
      <c r="E587" s="34"/>
      <c r="F587" s="34"/>
      <c r="G587" s="19"/>
      <c r="H587" s="19"/>
      <c r="I587" s="19"/>
      <c r="N587" s="26"/>
      <c r="O587" s="25"/>
      <c r="S587" s="26"/>
    </row>
    <row r="588">
      <c r="A588" s="19"/>
      <c r="B588" s="6"/>
      <c r="C588" s="34"/>
      <c r="D588" s="34"/>
      <c r="E588" s="34"/>
      <c r="F588" s="34"/>
      <c r="G588" s="19"/>
      <c r="H588" s="19"/>
      <c r="I588" s="19"/>
      <c r="N588" s="26"/>
      <c r="O588" s="25"/>
      <c r="S588" s="26"/>
    </row>
    <row r="589">
      <c r="A589" s="19"/>
      <c r="B589" s="6"/>
      <c r="C589" s="34"/>
      <c r="D589" s="34"/>
      <c r="E589" s="34"/>
      <c r="F589" s="34"/>
      <c r="G589" s="19"/>
      <c r="H589" s="19"/>
      <c r="I589" s="19"/>
      <c r="N589" s="26"/>
      <c r="O589" s="25"/>
      <c r="S589" s="26"/>
    </row>
    <row r="590">
      <c r="A590" s="19"/>
      <c r="B590" s="6"/>
      <c r="C590" s="34"/>
      <c r="D590" s="34"/>
      <c r="E590" s="34"/>
      <c r="F590" s="34"/>
      <c r="G590" s="19"/>
      <c r="H590" s="19"/>
      <c r="I590" s="19"/>
      <c r="N590" s="26"/>
      <c r="O590" s="25"/>
      <c r="S590" s="26"/>
    </row>
    <row r="591">
      <c r="A591" s="19"/>
      <c r="B591" s="6"/>
      <c r="C591" s="34"/>
      <c r="D591" s="34"/>
      <c r="E591" s="34"/>
      <c r="F591" s="34"/>
      <c r="G591" s="19"/>
      <c r="H591" s="19"/>
      <c r="I591" s="19"/>
      <c r="N591" s="26"/>
      <c r="O591" s="25"/>
      <c r="S591" s="26"/>
    </row>
    <row r="592">
      <c r="A592" s="19"/>
      <c r="B592" s="6"/>
      <c r="C592" s="34"/>
      <c r="D592" s="34"/>
      <c r="E592" s="34"/>
      <c r="F592" s="34"/>
      <c r="G592" s="19"/>
      <c r="H592" s="19"/>
      <c r="I592" s="19"/>
      <c r="N592" s="26"/>
      <c r="O592" s="25"/>
      <c r="S592" s="26"/>
    </row>
    <row r="593">
      <c r="A593" s="19"/>
      <c r="B593" s="6"/>
      <c r="C593" s="34"/>
      <c r="D593" s="34"/>
      <c r="E593" s="34"/>
      <c r="F593" s="34"/>
      <c r="G593" s="19"/>
      <c r="H593" s="19"/>
      <c r="I593" s="19"/>
      <c r="N593" s="26"/>
      <c r="O593" s="25"/>
      <c r="S593" s="26"/>
    </row>
    <row r="594">
      <c r="A594" s="19"/>
      <c r="B594" s="6"/>
      <c r="C594" s="34"/>
      <c r="D594" s="34"/>
      <c r="E594" s="34"/>
      <c r="F594" s="34"/>
      <c r="G594" s="19"/>
      <c r="H594" s="19"/>
      <c r="I594" s="19"/>
      <c r="N594" s="26"/>
      <c r="O594" s="25"/>
      <c r="S594" s="26"/>
    </row>
    <row r="595">
      <c r="A595" s="19"/>
      <c r="B595" s="6"/>
      <c r="C595" s="34"/>
      <c r="D595" s="34"/>
      <c r="E595" s="34"/>
      <c r="F595" s="34"/>
      <c r="G595" s="19"/>
      <c r="H595" s="19"/>
      <c r="I595" s="19"/>
      <c r="N595" s="26"/>
      <c r="O595" s="25"/>
      <c r="S595" s="26"/>
    </row>
    <row r="596">
      <c r="A596" s="19"/>
      <c r="B596" s="6"/>
      <c r="C596" s="34"/>
      <c r="D596" s="34"/>
      <c r="E596" s="34"/>
      <c r="F596" s="34"/>
      <c r="G596" s="19"/>
      <c r="H596" s="19"/>
      <c r="I596" s="19"/>
      <c r="N596" s="26"/>
      <c r="O596" s="25"/>
      <c r="S596" s="26"/>
    </row>
    <row r="597">
      <c r="A597" s="19"/>
      <c r="B597" s="6"/>
      <c r="C597" s="34"/>
      <c r="D597" s="34"/>
      <c r="E597" s="34"/>
      <c r="F597" s="34"/>
      <c r="G597" s="19"/>
      <c r="H597" s="19"/>
      <c r="I597" s="19"/>
      <c r="N597" s="26"/>
      <c r="O597" s="25"/>
      <c r="S597" s="26"/>
    </row>
    <row r="598">
      <c r="A598" s="19"/>
      <c r="B598" s="6"/>
      <c r="C598" s="34"/>
      <c r="D598" s="34"/>
      <c r="E598" s="34"/>
      <c r="F598" s="34"/>
      <c r="G598" s="19"/>
      <c r="H598" s="19"/>
      <c r="I598" s="19"/>
      <c r="N598" s="26"/>
      <c r="O598" s="25"/>
      <c r="S598" s="26"/>
    </row>
    <row r="599">
      <c r="A599" s="19"/>
      <c r="B599" s="6"/>
      <c r="C599" s="34"/>
      <c r="D599" s="34"/>
      <c r="E599" s="34"/>
      <c r="F599" s="34"/>
      <c r="G599" s="19"/>
      <c r="H599" s="19"/>
      <c r="I599" s="19"/>
      <c r="N599" s="26"/>
      <c r="O599" s="25"/>
      <c r="S599" s="26"/>
    </row>
    <row r="600">
      <c r="A600" s="19"/>
      <c r="B600" s="6"/>
      <c r="C600" s="34"/>
      <c r="D600" s="34"/>
      <c r="E600" s="34"/>
      <c r="F600" s="34"/>
      <c r="G600" s="19"/>
      <c r="H600" s="19"/>
      <c r="I600" s="19"/>
      <c r="N600" s="26"/>
      <c r="O600" s="25"/>
      <c r="S600" s="26"/>
    </row>
    <row r="601">
      <c r="A601" s="19"/>
      <c r="B601" s="6"/>
      <c r="C601" s="34"/>
      <c r="D601" s="34"/>
      <c r="E601" s="34"/>
      <c r="F601" s="34"/>
      <c r="G601" s="19"/>
      <c r="H601" s="19"/>
      <c r="I601" s="19"/>
      <c r="N601" s="26"/>
      <c r="O601" s="25"/>
      <c r="S601" s="26"/>
    </row>
    <row r="602">
      <c r="A602" s="19"/>
      <c r="B602" s="6"/>
      <c r="C602" s="34"/>
      <c r="D602" s="34"/>
      <c r="E602" s="34"/>
      <c r="F602" s="34"/>
      <c r="G602" s="19"/>
      <c r="H602" s="19"/>
      <c r="I602" s="19"/>
      <c r="N602" s="26"/>
      <c r="O602" s="25"/>
      <c r="S602" s="26"/>
    </row>
    <row r="603">
      <c r="A603" s="19"/>
      <c r="B603" s="6"/>
      <c r="C603" s="34"/>
      <c r="D603" s="34"/>
      <c r="E603" s="34"/>
      <c r="F603" s="34"/>
      <c r="G603" s="19"/>
      <c r="H603" s="19"/>
      <c r="I603" s="19"/>
      <c r="N603" s="26"/>
      <c r="O603" s="25"/>
      <c r="S603" s="26"/>
    </row>
    <row r="604">
      <c r="A604" s="19"/>
      <c r="B604" s="6"/>
      <c r="C604" s="34"/>
      <c r="D604" s="34"/>
      <c r="E604" s="34"/>
      <c r="F604" s="34"/>
      <c r="G604" s="19"/>
      <c r="H604" s="19"/>
      <c r="I604" s="19"/>
      <c r="N604" s="26"/>
      <c r="O604" s="25"/>
      <c r="S604" s="26"/>
    </row>
    <row r="605">
      <c r="A605" s="19"/>
      <c r="B605" s="6"/>
      <c r="C605" s="34"/>
      <c r="D605" s="34"/>
      <c r="E605" s="34"/>
      <c r="F605" s="34"/>
      <c r="G605" s="19"/>
      <c r="H605" s="19"/>
      <c r="I605" s="19"/>
      <c r="N605" s="26"/>
      <c r="O605" s="25"/>
      <c r="S605" s="26"/>
    </row>
    <row r="606">
      <c r="A606" s="19"/>
      <c r="B606" s="6"/>
      <c r="C606" s="34"/>
      <c r="D606" s="34"/>
      <c r="E606" s="34"/>
      <c r="F606" s="34"/>
      <c r="G606" s="19"/>
      <c r="H606" s="19"/>
      <c r="I606" s="19"/>
      <c r="N606" s="26"/>
      <c r="O606" s="25"/>
      <c r="S606" s="26"/>
    </row>
    <row r="607">
      <c r="A607" s="19"/>
      <c r="B607" s="6"/>
      <c r="C607" s="34"/>
      <c r="D607" s="34"/>
      <c r="E607" s="34"/>
      <c r="F607" s="34"/>
      <c r="G607" s="19"/>
      <c r="H607" s="19"/>
      <c r="I607" s="19"/>
      <c r="N607" s="26"/>
      <c r="O607" s="25"/>
      <c r="S607" s="26"/>
    </row>
    <row r="608">
      <c r="A608" s="19"/>
      <c r="B608" s="6"/>
      <c r="C608" s="34"/>
      <c r="D608" s="34"/>
      <c r="E608" s="34"/>
      <c r="F608" s="34"/>
      <c r="G608" s="19"/>
      <c r="H608" s="19"/>
      <c r="I608" s="19"/>
      <c r="N608" s="26"/>
      <c r="O608" s="25"/>
      <c r="S608" s="26"/>
    </row>
    <row r="609">
      <c r="A609" s="19"/>
      <c r="B609" s="6"/>
      <c r="C609" s="34"/>
      <c r="D609" s="34"/>
      <c r="E609" s="34"/>
      <c r="F609" s="34"/>
      <c r="G609" s="19"/>
      <c r="H609" s="19"/>
      <c r="I609" s="19"/>
      <c r="N609" s="26"/>
      <c r="O609" s="25"/>
      <c r="S609" s="26"/>
    </row>
    <row r="610">
      <c r="A610" s="19"/>
      <c r="B610" s="6"/>
      <c r="C610" s="34"/>
      <c r="D610" s="34"/>
      <c r="E610" s="34"/>
      <c r="F610" s="34"/>
      <c r="G610" s="19"/>
      <c r="H610" s="19"/>
      <c r="I610" s="19"/>
      <c r="N610" s="26"/>
      <c r="O610" s="25"/>
      <c r="S610" s="26"/>
    </row>
    <row r="611">
      <c r="A611" s="19"/>
      <c r="B611" s="6"/>
      <c r="C611" s="34"/>
      <c r="D611" s="34"/>
      <c r="E611" s="34"/>
      <c r="F611" s="34"/>
      <c r="G611" s="19"/>
      <c r="H611" s="19"/>
      <c r="I611" s="19"/>
      <c r="N611" s="26"/>
      <c r="O611" s="25"/>
      <c r="S611" s="26"/>
    </row>
    <row r="612">
      <c r="A612" s="19"/>
      <c r="B612" s="6"/>
      <c r="C612" s="34"/>
      <c r="D612" s="34"/>
      <c r="E612" s="34"/>
      <c r="F612" s="34"/>
      <c r="G612" s="19"/>
      <c r="H612" s="19"/>
      <c r="I612" s="19"/>
      <c r="N612" s="26"/>
      <c r="O612" s="25"/>
      <c r="S612" s="26"/>
    </row>
    <row r="613">
      <c r="A613" s="19"/>
      <c r="B613" s="6"/>
      <c r="C613" s="34"/>
      <c r="D613" s="34"/>
      <c r="E613" s="34"/>
      <c r="F613" s="34"/>
      <c r="G613" s="19"/>
      <c r="H613" s="19"/>
      <c r="I613" s="19"/>
      <c r="N613" s="26"/>
      <c r="O613" s="25"/>
      <c r="S613" s="26"/>
    </row>
    <row r="614">
      <c r="A614" s="19"/>
      <c r="B614" s="6"/>
      <c r="C614" s="34"/>
      <c r="D614" s="34"/>
      <c r="E614" s="34"/>
      <c r="F614" s="34"/>
      <c r="G614" s="19"/>
      <c r="H614" s="19"/>
      <c r="I614" s="19"/>
      <c r="N614" s="26"/>
      <c r="O614" s="25"/>
      <c r="S614" s="26"/>
    </row>
    <row r="615">
      <c r="A615" s="19"/>
      <c r="B615" s="6"/>
      <c r="C615" s="34"/>
      <c r="D615" s="34"/>
      <c r="E615" s="34"/>
      <c r="F615" s="34"/>
      <c r="G615" s="19"/>
      <c r="H615" s="19"/>
      <c r="I615" s="19"/>
      <c r="N615" s="26"/>
      <c r="O615" s="25"/>
      <c r="S615" s="26"/>
    </row>
    <row r="616">
      <c r="A616" s="19"/>
      <c r="B616" s="6"/>
      <c r="C616" s="34"/>
      <c r="D616" s="34"/>
      <c r="E616" s="34"/>
      <c r="F616" s="34"/>
      <c r="G616" s="19"/>
      <c r="H616" s="19"/>
      <c r="I616" s="19"/>
      <c r="N616" s="26"/>
      <c r="O616" s="25"/>
      <c r="S616" s="26"/>
    </row>
    <row r="617">
      <c r="A617" s="19"/>
      <c r="B617" s="6"/>
      <c r="C617" s="34"/>
      <c r="D617" s="34"/>
      <c r="E617" s="34"/>
      <c r="F617" s="34"/>
      <c r="G617" s="19"/>
      <c r="H617" s="19"/>
      <c r="I617" s="19"/>
      <c r="N617" s="26"/>
      <c r="O617" s="25"/>
      <c r="S617" s="26"/>
    </row>
    <row r="618">
      <c r="A618" s="19"/>
      <c r="B618" s="6"/>
      <c r="C618" s="34"/>
      <c r="D618" s="34"/>
      <c r="E618" s="34"/>
      <c r="F618" s="34"/>
      <c r="G618" s="19"/>
      <c r="H618" s="19"/>
      <c r="I618" s="19"/>
      <c r="N618" s="26"/>
      <c r="O618" s="25"/>
      <c r="S618" s="26"/>
    </row>
    <row r="619">
      <c r="A619" s="19"/>
      <c r="B619" s="6"/>
      <c r="C619" s="34"/>
      <c r="D619" s="34"/>
      <c r="E619" s="34"/>
      <c r="F619" s="34"/>
      <c r="G619" s="19"/>
      <c r="H619" s="19"/>
      <c r="I619" s="19"/>
      <c r="N619" s="26"/>
      <c r="O619" s="25"/>
      <c r="S619" s="26"/>
    </row>
    <row r="620">
      <c r="A620" s="19"/>
      <c r="B620" s="6"/>
      <c r="C620" s="34"/>
      <c r="D620" s="34"/>
      <c r="E620" s="34"/>
      <c r="F620" s="34"/>
      <c r="G620" s="19"/>
      <c r="H620" s="19"/>
      <c r="I620" s="19"/>
      <c r="N620" s="26"/>
      <c r="O620" s="25"/>
      <c r="S620" s="26"/>
    </row>
    <row r="621">
      <c r="A621" s="19"/>
      <c r="B621" s="6"/>
      <c r="C621" s="34"/>
      <c r="D621" s="34"/>
      <c r="E621" s="34"/>
      <c r="F621" s="34"/>
      <c r="G621" s="19"/>
      <c r="H621" s="19"/>
      <c r="I621" s="19"/>
      <c r="N621" s="26"/>
      <c r="O621" s="25"/>
      <c r="S621" s="26"/>
    </row>
    <row r="622">
      <c r="A622" s="19"/>
      <c r="B622" s="6"/>
      <c r="C622" s="34"/>
      <c r="D622" s="34"/>
      <c r="E622" s="34"/>
      <c r="F622" s="34"/>
      <c r="G622" s="19"/>
      <c r="H622" s="19"/>
      <c r="I622" s="19"/>
      <c r="N622" s="26"/>
      <c r="O622" s="25"/>
      <c r="S622" s="26"/>
    </row>
    <row r="623">
      <c r="A623" s="19"/>
      <c r="B623" s="6"/>
      <c r="C623" s="34"/>
      <c r="D623" s="34"/>
      <c r="E623" s="34"/>
      <c r="F623" s="34"/>
      <c r="G623" s="19"/>
      <c r="H623" s="19"/>
      <c r="I623" s="19"/>
      <c r="N623" s="26"/>
      <c r="O623" s="25"/>
      <c r="S623" s="26"/>
    </row>
    <row r="624">
      <c r="A624" s="19"/>
      <c r="B624" s="6"/>
      <c r="C624" s="34"/>
      <c r="D624" s="34"/>
      <c r="E624" s="34"/>
      <c r="F624" s="34"/>
      <c r="G624" s="19"/>
      <c r="H624" s="19"/>
      <c r="I624" s="19"/>
      <c r="N624" s="26"/>
      <c r="O624" s="25"/>
      <c r="S624" s="26"/>
    </row>
    <row r="625">
      <c r="A625" s="19"/>
      <c r="B625" s="6"/>
      <c r="C625" s="34"/>
      <c r="D625" s="34"/>
      <c r="E625" s="34"/>
      <c r="F625" s="34"/>
      <c r="G625" s="19"/>
      <c r="H625" s="19"/>
      <c r="I625" s="19"/>
      <c r="N625" s="26"/>
      <c r="O625" s="25"/>
      <c r="S625" s="26"/>
    </row>
    <row r="626">
      <c r="A626" s="19"/>
      <c r="B626" s="6"/>
      <c r="C626" s="34"/>
      <c r="D626" s="34"/>
      <c r="E626" s="34"/>
      <c r="F626" s="34"/>
      <c r="G626" s="19"/>
      <c r="H626" s="19"/>
      <c r="I626" s="19"/>
      <c r="N626" s="26"/>
      <c r="O626" s="25"/>
      <c r="S626" s="26"/>
    </row>
    <row r="627">
      <c r="A627" s="19"/>
      <c r="B627" s="6"/>
      <c r="C627" s="34"/>
      <c r="D627" s="34"/>
      <c r="E627" s="34"/>
      <c r="F627" s="34"/>
      <c r="G627" s="19"/>
      <c r="H627" s="19"/>
      <c r="I627" s="19"/>
      <c r="N627" s="26"/>
      <c r="O627" s="25"/>
      <c r="S627" s="26"/>
    </row>
    <row r="628">
      <c r="A628" s="19"/>
      <c r="B628" s="6"/>
      <c r="C628" s="34"/>
      <c r="D628" s="34"/>
      <c r="E628" s="34"/>
      <c r="F628" s="34"/>
      <c r="G628" s="19"/>
      <c r="H628" s="19"/>
      <c r="I628" s="19"/>
      <c r="N628" s="26"/>
      <c r="O628" s="25"/>
      <c r="S628" s="26"/>
    </row>
    <row r="629">
      <c r="A629" s="19"/>
      <c r="B629" s="6"/>
      <c r="C629" s="34"/>
      <c r="D629" s="34"/>
      <c r="E629" s="34"/>
      <c r="F629" s="34"/>
      <c r="G629" s="19"/>
      <c r="H629" s="19"/>
      <c r="I629" s="19"/>
      <c r="N629" s="26"/>
      <c r="O629" s="25"/>
      <c r="S629" s="26"/>
    </row>
    <row r="630">
      <c r="A630" s="19"/>
      <c r="B630" s="6"/>
      <c r="C630" s="34"/>
      <c r="D630" s="34"/>
      <c r="E630" s="34"/>
      <c r="F630" s="34"/>
      <c r="G630" s="19"/>
      <c r="H630" s="19"/>
      <c r="I630" s="19"/>
      <c r="N630" s="26"/>
      <c r="O630" s="25"/>
      <c r="S630" s="26"/>
    </row>
    <row r="631">
      <c r="A631" s="19"/>
      <c r="B631" s="6"/>
      <c r="C631" s="34"/>
      <c r="D631" s="34"/>
      <c r="E631" s="34"/>
      <c r="F631" s="34"/>
      <c r="G631" s="19"/>
      <c r="H631" s="19"/>
      <c r="I631" s="19"/>
      <c r="N631" s="26"/>
      <c r="O631" s="25"/>
      <c r="S631" s="26"/>
    </row>
    <row r="632">
      <c r="A632" s="19"/>
      <c r="B632" s="6"/>
      <c r="C632" s="34"/>
      <c r="D632" s="34"/>
      <c r="E632" s="34"/>
      <c r="F632" s="34"/>
      <c r="G632" s="19"/>
      <c r="H632" s="19"/>
      <c r="I632" s="19"/>
      <c r="N632" s="26"/>
      <c r="O632" s="25"/>
      <c r="S632" s="26"/>
    </row>
    <row r="633">
      <c r="A633" s="19"/>
      <c r="B633" s="6"/>
      <c r="C633" s="34"/>
      <c r="D633" s="34"/>
      <c r="E633" s="34"/>
      <c r="F633" s="34"/>
      <c r="G633" s="19"/>
      <c r="H633" s="19"/>
      <c r="I633" s="19"/>
      <c r="N633" s="26"/>
      <c r="O633" s="25"/>
      <c r="S633" s="26"/>
    </row>
    <row r="634">
      <c r="A634" s="19"/>
      <c r="B634" s="6"/>
      <c r="C634" s="34"/>
      <c r="D634" s="34"/>
      <c r="E634" s="34"/>
      <c r="F634" s="34"/>
      <c r="G634" s="19"/>
      <c r="H634" s="19"/>
      <c r="I634" s="19"/>
      <c r="N634" s="26"/>
      <c r="O634" s="25"/>
      <c r="S634" s="26"/>
    </row>
    <row r="635">
      <c r="A635" s="19"/>
      <c r="B635" s="6"/>
      <c r="C635" s="34"/>
      <c r="D635" s="34"/>
      <c r="E635" s="34"/>
      <c r="F635" s="34"/>
      <c r="G635" s="19"/>
      <c r="H635" s="19"/>
      <c r="I635" s="19"/>
      <c r="N635" s="26"/>
      <c r="O635" s="25"/>
      <c r="S635" s="26"/>
    </row>
    <row r="636">
      <c r="A636" s="19"/>
      <c r="B636" s="6"/>
      <c r="C636" s="34"/>
      <c r="D636" s="34"/>
      <c r="E636" s="34"/>
      <c r="F636" s="34"/>
      <c r="G636" s="19"/>
      <c r="H636" s="19"/>
      <c r="I636" s="19"/>
      <c r="N636" s="26"/>
      <c r="O636" s="25"/>
      <c r="S636" s="26"/>
    </row>
    <row r="637">
      <c r="A637" s="19"/>
      <c r="B637" s="6"/>
      <c r="C637" s="34"/>
      <c r="D637" s="34"/>
      <c r="E637" s="34"/>
      <c r="F637" s="34"/>
      <c r="G637" s="19"/>
      <c r="H637" s="19"/>
      <c r="I637" s="19"/>
      <c r="N637" s="26"/>
      <c r="O637" s="25"/>
      <c r="S637" s="26"/>
    </row>
    <row r="638">
      <c r="A638" s="19"/>
      <c r="B638" s="6"/>
      <c r="C638" s="34"/>
      <c r="D638" s="34"/>
      <c r="E638" s="34"/>
      <c r="F638" s="34"/>
      <c r="G638" s="19"/>
      <c r="H638" s="19"/>
      <c r="I638" s="19"/>
      <c r="N638" s="26"/>
      <c r="O638" s="25"/>
      <c r="S638" s="26"/>
    </row>
    <row r="639">
      <c r="A639" s="19"/>
      <c r="B639" s="6"/>
      <c r="C639" s="34"/>
      <c r="D639" s="34"/>
      <c r="E639" s="34"/>
      <c r="F639" s="34"/>
      <c r="G639" s="19"/>
      <c r="H639" s="19"/>
      <c r="I639" s="19"/>
      <c r="N639" s="26"/>
      <c r="O639" s="25"/>
      <c r="S639" s="26"/>
    </row>
    <row r="640">
      <c r="A640" s="19"/>
      <c r="B640" s="6"/>
      <c r="C640" s="34"/>
      <c r="D640" s="34"/>
      <c r="E640" s="34"/>
      <c r="F640" s="34"/>
      <c r="G640" s="19"/>
      <c r="H640" s="19"/>
      <c r="I640" s="19"/>
      <c r="N640" s="26"/>
      <c r="O640" s="25"/>
      <c r="S640" s="26"/>
    </row>
    <row r="641">
      <c r="A641" s="19"/>
      <c r="B641" s="6"/>
      <c r="C641" s="34"/>
      <c r="D641" s="34"/>
      <c r="E641" s="34"/>
      <c r="F641" s="34"/>
      <c r="G641" s="19"/>
      <c r="H641" s="19"/>
      <c r="I641" s="19"/>
      <c r="N641" s="26"/>
      <c r="O641" s="25"/>
      <c r="S641" s="26"/>
    </row>
    <row r="642">
      <c r="A642" s="19"/>
      <c r="B642" s="6"/>
      <c r="C642" s="34"/>
      <c r="D642" s="34"/>
      <c r="E642" s="34"/>
      <c r="F642" s="34"/>
      <c r="G642" s="19"/>
      <c r="H642" s="19"/>
      <c r="I642" s="19"/>
      <c r="N642" s="26"/>
      <c r="O642" s="25"/>
      <c r="S642" s="26"/>
    </row>
    <row r="643">
      <c r="A643" s="19"/>
      <c r="B643" s="6"/>
      <c r="C643" s="34"/>
      <c r="D643" s="34"/>
      <c r="E643" s="34"/>
      <c r="F643" s="34"/>
      <c r="G643" s="19"/>
      <c r="H643" s="19"/>
      <c r="I643" s="19"/>
      <c r="N643" s="26"/>
      <c r="O643" s="25"/>
      <c r="S643" s="26"/>
    </row>
    <row r="644">
      <c r="A644" s="19"/>
      <c r="B644" s="6"/>
      <c r="C644" s="34"/>
      <c r="D644" s="34"/>
      <c r="E644" s="34"/>
      <c r="F644" s="34"/>
      <c r="G644" s="19"/>
      <c r="H644" s="19"/>
      <c r="I644" s="19"/>
      <c r="N644" s="26"/>
      <c r="O644" s="25"/>
      <c r="S644" s="26"/>
    </row>
    <row r="645">
      <c r="A645" s="19"/>
      <c r="B645" s="6"/>
      <c r="C645" s="34"/>
      <c r="D645" s="34"/>
      <c r="E645" s="34"/>
      <c r="F645" s="34"/>
      <c r="G645" s="19"/>
      <c r="H645" s="19"/>
      <c r="I645" s="19"/>
      <c r="N645" s="26"/>
      <c r="O645" s="25"/>
      <c r="S645" s="26"/>
    </row>
    <row r="646">
      <c r="A646" s="19"/>
      <c r="B646" s="6"/>
      <c r="C646" s="34"/>
      <c r="D646" s="34"/>
      <c r="E646" s="34"/>
      <c r="F646" s="34"/>
      <c r="G646" s="19"/>
      <c r="H646" s="19"/>
      <c r="I646" s="19"/>
      <c r="N646" s="26"/>
      <c r="O646" s="25"/>
      <c r="S646" s="26"/>
    </row>
    <row r="647">
      <c r="A647" s="19"/>
      <c r="B647" s="6"/>
      <c r="C647" s="34"/>
      <c r="D647" s="34"/>
      <c r="E647" s="34"/>
      <c r="F647" s="34"/>
      <c r="G647" s="19"/>
      <c r="H647" s="19"/>
      <c r="I647" s="19"/>
      <c r="N647" s="26"/>
      <c r="O647" s="25"/>
      <c r="S647" s="26"/>
    </row>
    <row r="648">
      <c r="A648" s="19"/>
      <c r="B648" s="6"/>
      <c r="C648" s="34"/>
      <c r="D648" s="34"/>
      <c r="E648" s="34"/>
      <c r="F648" s="34"/>
      <c r="G648" s="19"/>
      <c r="H648" s="19"/>
      <c r="I648" s="19"/>
      <c r="N648" s="26"/>
      <c r="O648" s="25"/>
      <c r="S648" s="26"/>
    </row>
    <row r="649">
      <c r="A649" s="19"/>
      <c r="B649" s="6"/>
      <c r="C649" s="34"/>
      <c r="D649" s="34"/>
      <c r="E649" s="34"/>
      <c r="F649" s="34"/>
      <c r="G649" s="19"/>
      <c r="H649" s="19"/>
      <c r="I649" s="19"/>
      <c r="N649" s="26"/>
      <c r="O649" s="25"/>
      <c r="S649" s="26"/>
    </row>
    <row r="650">
      <c r="A650" s="19"/>
      <c r="B650" s="6"/>
      <c r="C650" s="34"/>
      <c r="D650" s="34"/>
      <c r="E650" s="34"/>
      <c r="F650" s="34"/>
      <c r="G650" s="19"/>
      <c r="H650" s="19"/>
      <c r="I650" s="19"/>
      <c r="N650" s="26"/>
      <c r="O650" s="25"/>
      <c r="S650" s="26"/>
    </row>
    <row r="651">
      <c r="A651" s="19"/>
      <c r="B651" s="6"/>
      <c r="C651" s="34"/>
      <c r="D651" s="34"/>
      <c r="E651" s="34"/>
      <c r="F651" s="34"/>
      <c r="G651" s="19"/>
      <c r="H651" s="19"/>
      <c r="I651" s="19"/>
      <c r="N651" s="26"/>
      <c r="O651" s="25"/>
      <c r="S651" s="26"/>
    </row>
    <row r="652">
      <c r="A652" s="19"/>
      <c r="B652" s="6"/>
      <c r="C652" s="34"/>
      <c r="D652" s="34"/>
      <c r="E652" s="34"/>
      <c r="F652" s="34"/>
      <c r="G652" s="19"/>
      <c r="H652" s="19"/>
      <c r="I652" s="19"/>
      <c r="N652" s="26"/>
      <c r="O652" s="25"/>
      <c r="S652" s="26"/>
    </row>
    <row r="653">
      <c r="A653" s="19"/>
      <c r="B653" s="6"/>
      <c r="C653" s="34"/>
      <c r="D653" s="34"/>
      <c r="E653" s="34"/>
      <c r="F653" s="34"/>
      <c r="G653" s="19"/>
      <c r="H653" s="19"/>
      <c r="I653" s="19"/>
      <c r="N653" s="26"/>
      <c r="O653" s="25"/>
      <c r="S653" s="26"/>
    </row>
    <row r="654">
      <c r="A654" s="19"/>
      <c r="B654" s="6"/>
      <c r="C654" s="34"/>
      <c r="D654" s="34"/>
      <c r="E654" s="34"/>
      <c r="F654" s="34"/>
      <c r="G654" s="19"/>
      <c r="H654" s="19"/>
      <c r="I654" s="19"/>
      <c r="N654" s="26"/>
      <c r="O654" s="25"/>
      <c r="S654" s="26"/>
    </row>
    <row r="655">
      <c r="A655" s="19"/>
      <c r="B655" s="6"/>
      <c r="C655" s="34"/>
      <c r="D655" s="34"/>
      <c r="E655" s="34"/>
      <c r="F655" s="34"/>
      <c r="G655" s="19"/>
      <c r="H655" s="19"/>
      <c r="I655" s="19"/>
      <c r="N655" s="26"/>
      <c r="O655" s="25"/>
      <c r="S655" s="26"/>
    </row>
    <row r="656">
      <c r="A656" s="19"/>
      <c r="B656" s="6"/>
      <c r="C656" s="34"/>
      <c r="D656" s="34"/>
      <c r="E656" s="34"/>
      <c r="F656" s="34"/>
      <c r="G656" s="19"/>
      <c r="H656" s="19"/>
      <c r="I656" s="19"/>
      <c r="N656" s="26"/>
      <c r="O656" s="25"/>
      <c r="S656" s="26"/>
    </row>
    <row r="657">
      <c r="A657" s="19"/>
      <c r="B657" s="6"/>
      <c r="C657" s="34"/>
      <c r="D657" s="34"/>
      <c r="E657" s="34"/>
      <c r="F657" s="34"/>
      <c r="G657" s="19"/>
      <c r="H657" s="19"/>
      <c r="I657" s="19"/>
      <c r="N657" s="26"/>
      <c r="O657" s="25"/>
      <c r="S657" s="26"/>
    </row>
    <row r="658">
      <c r="A658" s="19"/>
      <c r="B658" s="6"/>
      <c r="C658" s="34"/>
      <c r="D658" s="34"/>
      <c r="E658" s="34"/>
      <c r="F658" s="34"/>
      <c r="G658" s="19"/>
      <c r="H658" s="19"/>
      <c r="I658" s="19"/>
      <c r="N658" s="26"/>
      <c r="O658" s="25"/>
      <c r="S658" s="26"/>
    </row>
    <row r="659">
      <c r="A659" s="19"/>
      <c r="B659" s="6"/>
      <c r="C659" s="34"/>
      <c r="D659" s="34"/>
      <c r="E659" s="34"/>
      <c r="F659" s="34"/>
      <c r="G659" s="19"/>
      <c r="H659" s="19"/>
      <c r="I659" s="19"/>
      <c r="N659" s="26"/>
      <c r="O659" s="25"/>
      <c r="S659" s="26"/>
    </row>
    <row r="660">
      <c r="A660" s="19"/>
      <c r="B660" s="6"/>
      <c r="C660" s="34"/>
      <c r="D660" s="34"/>
      <c r="E660" s="34"/>
      <c r="F660" s="34"/>
      <c r="G660" s="19"/>
      <c r="H660" s="19"/>
      <c r="I660" s="19"/>
      <c r="N660" s="26"/>
      <c r="O660" s="25"/>
      <c r="S660" s="26"/>
    </row>
    <row r="661">
      <c r="A661" s="19"/>
      <c r="B661" s="6"/>
      <c r="C661" s="34"/>
      <c r="D661" s="34"/>
      <c r="E661" s="34"/>
      <c r="F661" s="34"/>
      <c r="G661" s="19"/>
      <c r="H661" s="19"/>
      <c r="I661" s="19"/>
      <c r="N661" s="26"/>
      <c r="O661" s="25"/>
      <c r="S661" s="26"/>
    </row>
    <row r="662">
      <c r="A662" s="19"/>
      <c r="B662" s="6"/>
      <c r="C662" s="34"/>
      <c r="D662" s="34"/>
      <c r="E662" s="34"/>
      <c r="F662" s="34"/>
      <c r="G662" s="19"/>
      <c r="H662" s="19"/>
      <c r="I662" s="19"/>
      <c r="N662" s="26"/>
      <c r="O662" s="25"/>
      <c r="S662" s="26"/>
    </row>
    <row r="663">
      <c r="A663" s="19"/>
      <c r="B663" s="6"/>
      <c r="C663" s="34"/>
      <c r="D663" s="34"/>
      <c r="E663" s="34"/>
      <c r="F663" s="34"/>
      <c r="G663" s="19"/>
      <c r="H663" s="19"/>
      <c r="I663" s="19"/>
      <c r="N663" s="26"/>
      <c r="O663" s="25"/>
      <c r="S663" s="26"/>
    </row>
    <row r="664">
      <c r="A664" s="19"/>
      <c r="B664" s="6"/>
      <c r="C664" s="34"/>
      <c r="D664" s="34"/>
      <c r="E664" s="34"/>
      <c r="F664" s="34"/>
      <c r="G664" s="19"/>
      <c r="H664" s="19"/>
      <c r="I664" s="19"/>
      <c r="N664" s="26"/>
      <c r="O664" s="25"/>
      <c r="S664" s="26"/>
    </row>
    <row r="665">
      <c r="A665" s="19"/>
      <c r="B665" s="6"/>
      <c r="C665" s="34"/>
      <c r="D665" s="34"/>
      <c r="E665" s="34"/>
      <c r="F665" s="34"/>
      <c r="G665" s="19"/>
      <c r="H665" s="19"/>
      <c r="I665" s="19"/>
      <c r="N665" s="26"/>
      <c r="O665" s="25"/>
      <c r="S665" s="26"/>
    </row>
    <row r="666">
      <c r="A666" s="19"/>
      <c r="B666" s="6"/>
      <c r="C666" s="34"/>
      <c r="D666" s="34"/>
      <c r="E666" s="34"/>
      <c r="F666" s="34"/>
      <c r="G666" s="19"/>
      <c r="H666" s="19"/>
      <c r="I666" s="19"/>
      <c r="N666" s="26"/>
      <c r="O666" s="25"/>
      <c r="S666" s="26"/>
    </row>
    <row r="667">
      <c r="A667" s="19"/>
      <c r="B667" s="6"/>
      <c r="C667" s="34"/>
      <c r="D667" s="34"/>
      <c r="E667" s="34"/>
      <c r="F667" s="34"/>
      <c r="G667" s="19"/>
      <c r="H667" s="19"/>
      <c r="I667" s="19"/>
      <c r="N667" s="26"/>
      <c r="O667" s="25"/>
      <c r="S667" s="26"/>
    </row>
    <row r="668">
      <c r="A668" s="19"/>
      <c r="B668" s="6"/>
      <c r="C668" s="34"/>
      <c r="D668" s="34"/>
      <c r="E668" s="34"/>
      <c r="F668" s="34"/>
      <c r="G668" s="19"/>
      <c r="H668" s="19"/>
      <c r="I668" s="19"/>
      <c r="N668" s="26"/>
      <c r="O668" s="25"/>
      <c r="S668" s="26"/>
    </row>
    <row r="669">
      <c r="A669" s="19"/>
      <c r="B669" s="6"/>
      <c r="C669" s="34"/>
      <c r="D669" s="34"/>
      <c r="E669" s="34"/>
      <c r="F669" s="34"/>
      <c r="G669" s="19"/>
      <c r="H669" s="19"/>
      <c r="I669" s="19"/>
      <c r="N669" s="26"/>
      <c r="O669" s="25"/>
      <c r="S669" s="26"/>
    </row>
    <row r="670">
      <c r="A670" s="19"/>
      <c r="B670" s="6"/>
      <c r="C670" s="34"/>
      <c r="D670" s="34"/>
      <c r="E670" s="34"/>
      <c r="F670" s="34"/>
      <c r="G670" s="19"/>
      <c r="H670" s="19"/>
      <c r="I670" s="19"/>
      <c r="N670" s="26"/>
      <c r="O670" s="25"/>
      <c r="S670" s="26"/>
    </row>
    <row r="671">
      <c r="A671" s="19"/>
      <c r="B671" s="6"/>
      <c r="C671" s="34"/>
      <c r="D671" s="34"/>
      <c r="E671" s="34"/>
      <c r="F671" s="34"/>
      <c r="G671" s="19"/>
      <c r="H671" s="19"/>
      <c r="I671" s="19"/>
      <c r="N671" s="26"/>
      <c r="O671" s="25"/>
      <c r="S671" s="26"/>
    </row>
    <row r="672">
      <c r="A672" s="19"/>
      <c r="B672" s="6"/>
      <c r="C672" s="34"/>
      <c r="D672" s="34"/>
      <c r="E672" s="34"/>
      <c r="F672" s="34"/>
      <c r="G672" s="19"/>
      <c r="H672" s="19"/>
      <c r="I672" s="19"/>
      <c r="N672" s="26"/>
      <c r="O672" s="25"/>
      <c r="S672" s="26"/>
    </row>
    <row r="673">
      <c r="A673" s="19"/>
      <c r="B673" s="6"/>
      <c r="C673" s="34"/>
      <c r="D673" s="34"/>
      <c r="E673" s="34"/>
      <c r="F673" s="34"/>
      <c r="G673" s="19"/>
      <c r="H673" s="19"/>
      <c r="I673" s="19"/>
      <c r="N673" s="26"/>
      <c r="O673" s="25"/>
      <c r="S673" s="26"/>
    </row>
    <row r="674">
      <c r="A674" s="19"/>
      <c r="B674" s="6"/>
      <c r="C674" s="34"/>
      <c r="D674" s="34"/>
      <c r="E674" s="34"/>
      <c r="F674" s="34"/>
      <c r="G674" s="19"/>
      <c r="H674" s="19"/>
      <c r="I674" s="19"/>
      <c r="N674" s="26"/>
      <c r="O674" s="25"/>
      <c r="S674" s="26"/>
    </row>
    <row r="675">
      <c r="A675" s="19"/>
      <c r="B675" s="6"/>
      <c r="C675" s="34"/>
      <c r="D675" s="34"/>
      <c r="E675" s="34"/>
      <c r="F675" s="34"/>
      <c r="G675" s="19"/>
      <c r="H675" s="19"/>
      <c r="I675" s="19"/>
      <c r="N675" s="26"/>
      <c r="O675" s="25"/>
      <c r="S675" s="26"/>
    </row>
    <row r="676">
      <c r="A676" s="19"/>
      <c r="B676" s="6"/>
      <c r="C676" s="34"/>
      <c r="D676" s="34"/>
      <c r="E676" s="34"/>
      <c r="F676" s="34"/>
      <c r="G676" s="19"/>
      <c r="H676" s="19"/>
      <c r="I676" s="19"/>
      <c r="N676" s="26"/>
      <c r="O676" s="25"/>
      <c r="S676" s="26"/>
    </row>
    <row r="677">
      <c r="A677" s="19"/>
      <c r="B677" s="6"/>
      <c r="C677" s="34"/>
      <c r="D677" s="34"/>
      <c r="E677" s="34"/>
      <c r="F677" s="34"/>
      <c r="G677" s="19"/>
      <c r="H677" s="19"/>
      <c r="I677" s="19"/>
      <c r="N677" s="26"/>
      <c r="O677" s="25"/>
      <c r="S677" s="26"/>
    </row>
    <row r="678">
      <c r="A678" s="19"/>
      <c r="B678" s="6"/>
      <c r="C678" s="34"/>
      <c r="D678" s="34"/>
      <c r="E678" s="34"/>
      <c r="F678" s="34"/>
      <c r="G678" s="19"/>
      <c r="H678" s="19"/>
      <c r="I678" s="19"/>
      <c r="N678" s="26"/>
      <c r="O678" s="25"/>
      <c r="S678" s="26"/>
    </row>
    <row r="679">
      <c r="A679" s="19"/>
      <c r="B679" s="6"/>
      <c r="C679" s="34"/>
      <c r="D679" s="34"/>
      <c r="E679" s="34"/>
      <c r="F679" s="34"/>
      <c r="G679" s="19"/>
      <c r="H679" s="19"/>
      <c r="I679" s="19"/>
      <c r="N679" s="26"/>
      <c r="O679" s="25"/>
      <c r="S679" s="26"/>
    </row>
    <row r="680">
      <c r="A680" s="19"/>
      <c r="B680" s="6"/>
      <c r="C680" s="34"/>
      <c r="D680" s="34"/>
      <c r="E680" s="34"/>
      <c r="F680" s="34"/>
      <c r="G680" s="19"/>
      <c r="H680" s="19"/>
      <c r="I680" s="19"/>
      <c r="N680" s="26"/>
      <c r="O680" s="25"/>
      <c r="S680" s="26"/>
    </row>
    <row r="681">
      <c r="A681" s="19"/>
      <c r="B681" s="6"/>
      <c r="C681" s="34"/>
      <c r="D681" s="34"/>
      <c r="E681" s="34"/>
      <c r="F681" s="34"/>
      <c r="G681" s="19"/>
      <c r="H681" s="19"/>
      <c r="I681" s="19"/>
      <c r="N681" s="26"/>
      <c r="O681" s="25"/>
      <c r="S681" s="26"/>
    </row>
    <row r="682">
      <c r="A682" s="19"/>
      <c r="B682" s="6"/>
      <c r="C682" s="34"/>
      <c r="D682" s="34"/>
      <c r="E682" s="34"/>
      <c r="F682" s="34"/>
      <c r="G682" s="19"/>
      <c r="H682" s="19"/>
      <c r="I682" s="19"/>
      <c r="N682" s="26"/>
      <c r="O682" s="25"/>
      <c r="S682" s="26"/>
    </row>
    <row r="683">
      <c r="A683" s="19"/>
      <c r="B683" s="6"/>
      <c r="C683" s="34"/>
      <c r="D683" s="34"/>
      <c r="E683" s="34"/>
      <c r="F683" s="34"/>
      <c r="G683" s="19"/>
      <c r="H683" s="19"/>
      <c r="I683" s="19"/>
      <c r="N683" s="26"/>
      <c r="O683" s="25"/>
      <c r="S683" s="26"/>
    </row>
    <row r="684">
      <c r="A684" s="19"/>
      <c r="B684" s="6"/>
      <c r="C684" s="34"/>
      <c r="D684" s="34"/>
      <c r="E684" s="34"/>
      <c r="F684" s="34"/>
      <c r="G684" s="19"/>
      <c r="H684" s="19"/>
      <c r="I684" s="19"/>
      <c r="N684" s="26"/>
      <c r="O684" s="25"/>
      <c r="S684" s="26"/>
    </row>
    <row r="685">
      <c r="A685" s="19"/>
      <c r="B685" s="6"/>
      <c r="C685" s="34"/>
      <c r="D685" s="34"/>
      <c r="E685" s="34"/>
      <c r="F685" s="34"/>
      <c r="G685" s="19"/>
      <c r="H685" s="19"/>
      <c r="I685" s="19"/>
      <c r="N685" s="26"/>
      <c r="O685" s="25"/>
      <c r="S685" s="26"/>
    </row>
    <row r="686">
      <c r="A686" s="19"/>
      <c r="B686" s="6"/>
      <c r="C686" s="34"/>
      <c r="D686" s="34"/>
      <c r="E686" s="34"/>
      <c r="F686" s="34"/>
      <c r="G686" s="19"/>
      <c r="H686" s="19"/>
      <c r="I686" s="19"/>
      <c r="N686" s="26"/>
      <c r="O686" s="25"/>
      <c r="S686" s="26"/>
    </row>
    <row r="687">
      <c r="A687" s="19"/>
      <c r="B687" s="6"/>
      <c r="C687" s="34"/>
      <c r="D687" s="34"/>
      <c r="E687" s="34"/>
      <c r="F687" s="34"/>
      <c r="G687" s="19"/>
      <c r="H687" s="19"/>
      <c r="I687" s="19"/>
      <c r="N687" s="26"/>
      <c r="O687" s="25"/>
      <c r="S687" s="26"/>
    </row>
    <row r="688">
      <c r="A688" s="19"/>
      <c r="B688" s="6"/>
      <c r="C688" s="34"/>
      <c r="D688" s="34"/>
      <c r="E688" s="34"/>
      <c r="F688" s="34"/>
      <c r="G688" s="19"/>
      <c r="H688" s="19"/>
      <c r="I688" s="19"/>
      <c r="N688" s="26"/>
      <c r="O688" s="25"/>
      <c r="S688" s="26"/>
    </row>
    <row r="689">
      <c r="A689" s="19"/>
      <c r="B689" s="6"/>
      <c r="C689" s="34"/>
      <c r="D689" s="34"/>
      <c r="E689" s="34"/>
      <c r="F689" s="34"/>
      <c r="G689" s="19"/>
      <c r="H689" s="19"/>
      <c r="I689" s="19"/>
      <c r="N689" s="26"/>
      <c r="O689" s="25"/>
      <c r="S689" s="26"/>
    </row>
    <row r="690">
      <c r="A690" s="19"/>
      <c r="B690" s="6"/>
      <c r="C690" s="34"/>
      <c r="D690" s="34"/>
      <c r="E690" s="34"/>
      <c r="F690" s="34"/>
      <c r="G690" s="19"/>
      <c r="H690" s="19"/>
      <c r="I690" s="19"/>
      <c r="N690" s="26"/>
      <c r="O690" s="25"/>
      <c r="S690" s="26"/>
    </row>
    <row r="691">
      <c r="A691" s="19"/>
      <c r="B691" s="6"/>
      <c r="C691" s="34"/>
      <c r="D691" s="34"/>
      <c r="E691" s="34"/>
      <c r="F691" s="34"/>
      <c r="G691" s="19"/>
      <c r="H691" s="19"/>
      <c r="I691" s="19"/>
      <c r="N691" s="26"/>
      <c r="O691" s="25"/>
      <c r="S691" s="26"/>
    </row>
    <row r="692">
      <c r="A692" s="19"/>
      <c r="B692" s="6"/>
      <c r="C692" s="34"/>
      <c r="D692" s="34"/>
      <c r="E692" s="34"/>
      <c r="F692" s="34"/>
      <c r="G692" s="19"/>
      <c r="H692" s="19"/>
      <c r="I692" s="19"/>
      <c r="N692" s="26"/>
      <c r="O692" s="25"/>
      <c r="S692" s="26"/>
    </row>
    <row r="693">
      <c r="A693" s="19"/>
      <c r="B693" s="6"/>
      <c r="C693" s="34"/>
      <c r="D693" s="34"/>
      <c r="E693" s="34"/>
      <c r="F693" s="34"/>
      <c r="G693" s="19"/>
      <c r="H693" s="19"/>
      <c r="I693" s="19"/>
      <c r="N693" s="26"/>
      <c r="O693" s="25"/>
      <c r="S693" s="26"/>
    </row>
    <row r="694">
      <c r="A694" s="19"/>
      <c r="B694" s="6"/>
      <c r="C694" s="34"/>
      <c r="D694" s="34"/>
      <c r="E694" s="34"/>
      <c r="F694" s="34"/>
      <c r="G694" s="19"/>
      <c r="H694" s="19"/>
      <c r="I694" s="19"/>
      <c r="N694" s="26"/>
      <c r="O694" s="25"/>
      <c r="S694" s="26"/>
    </row>
    <row r="695">
      <c r="A695" s="19"/>
      <c r="B695" s="6"/>
      <c r="C695" s="34"/>
      <c r="D695" s="34"/>
      <c r="E695" s="34"/>
      <c r="F695" s="34"/>
      <c r="G695" s="19"/>
      <c r="H695" s="19"/>
      <c r="I695" s="19"/>
      <c r="N695" s="26"/>
      <c r="O695" s="25"/>
      <c r="S695" s="26"/>
    </row>
    <row r="696">
      <c r="A696" s="19"/>
      <c r="B696" s="6"/>
      <c r="C696" s="34"/>
      <c r="D696" s="34"/>
      <c r="E696" s="34"/>
      <c r="F696" s="34"/>
      <c r="G696" s="19"/>
      <c r="H696" s="19"/>
      <c r="I696" s="19"/>
      <c r="N696" s="26"/>
      <c r="O696" s="25"/>
      <c r="S696" s="26"/>
    </row>
    <row r="697">
      <c r="A697" s="19"/>
      <c r="B697" s="6"/>
      <c r="C697" s="34"/>
      <c r="D697" s="34"/>
      <c r="E697" s="34"/>
      <c r="F697" s="34"/>
      <c r="G697" s="19"/>
      <c r="H697" s="19"/>
      <c r="I697" s="19"/>
      <c r="N697" s="26"/>
      <c r="O697" s="25"/>
      <c r="S697" s="26"/>
    </row>
    <row r="698">
      <c r="A698" s="19"/>
      <c r="B698" s="6"/>
      <c r="C698" s="34"/>
      <c r="D698" s="34"/>
      <c r="E698" s="34"/>
      <c r="F698" s="34"/>
      <c r="G698" s="19"/>
      <c r="H698" s="19"/>
      <c r="I698" s="19"/>
      <c r="N698" s="26"/>
      <c r="O698" s="25"/>
      <c r="S698" s="26"/>
    </row>
    <row r="699">
      <c r="A699" s="19"/>
      <c r="B699" s="6"/>
      <c r="C699" s="34"/>
      <c r="D699" s="34"/>
      <c r="E699" s="34"/>
      <c r="F699" s="34"/>
      <c r="G699" s="19"/>
      <c r="H699" s="19"/>
      <c r="I699" s="19"/>
      <c r="N699" s="26"/>
      <c r="O699" s="25"/>
      <c r="S699" s="26"/>
    </row>
    <row r="700">
      <c r="A700" s="19"/>
      <c r="B700" s="6"/>
      <c r="C700" s="34"/>
      <c r="D700" s="34"/>
      <c r="E700" s="34"/>
      <c r="F700" s="34"/>
      <c r="G700" s="19"/>
      <c r="H700" s="19"/>
      <c r="I700" s="19"/>
      <c r="N700" s="26"/>
      <c r="O700" s="25"/>
      <c r="S700" s="26"/>
    </row>
    <row r="701">
      <c r="A701" s="19"/>
      <c r="B701" s="6"/>
      <c r="C701" s="34"/>
      <c r="D701" s="34"/>
      <c r="E701" s="34"/>
      <c r="F701" s="34"/>
      <c r="G701" s="19"/>
      <c r="H701" s="19"/>
      <c r="I701" s="19"/>
      <c r="N701" s="26"/>
      <c r="O701" s="25"/>
      <c r="S701" s="26"/>
    </row>
    <row r="702">
      <c r="A702" s="19"/>
      <c r="B702" s="6"/>
      <c r="C702" s="34"/>
      <c r="D702" s="34"/>
      <c r="E702" s="34"/>
      <c r="F702" s="34"/>
      <c r="G702" s="19"/>
      <c r="H702" s="19"/>
      <c r="I702" s="19"/>
      <c r="N702" s="26"/>
      <c r="O702" s="25"/>
      <c r="S702" s="26"/>
    </row>
    <row r="703">
      <c r="A703" s="19"/>
      <c r="B703" s="6"/>
      <c r="C703" s="34"/>
      <c r="D703" s="34"/>
      <c r="E703" s="34"/>
      <c r="F703" s="34"/>
      <c r="G703" s="19"/>
      <c r="H703" s="19"/>
      <c r="I703" s="19"/>
      <c r="N703" s="26"/>
      <c r="O703" s="25"/>
      <c r="S703" s="26"/>
    </row>
    <row r="704">
      <c r="A704" s="19"/>
      <c r="B704" s="6"/>
      <c r="C704" s="34"/>
      <c r="D704" s="34"/>
      <c r="E704" s="34"/>
      <c r="F704" s="34"/>
      <c r="G704" s="19"/>
      <c r="H704" s="19"/>
      <c r="I704" s="19"/>
      <c r="N704" s="26"/>
      <c r="O704" s="25"/>
      <c r="S704" s="26"/>
    </row>
    <row r="705">
      <c r="A705" s="19"/>
      <c r="B705" s="6"/>
      <c r="C705" s="34"/>
      <c r="D705" s="34"/>
      <c r="E705" s="34"/>
      <c r="F705" s="34"/>
      <c r="G705" s="19"/>
      <c r="H705" s="19"/>
      <c r="I705" s="19"/>
      <c r="N705" s="26"/>
      <c r="O705" s="25"/>
      <c r="S705" s="26"/>
    </row>
    <row r="706">
      <c r="A706" s="19"/>
      <c r="B706" s="6"/>
      <c r="C706" s="34"/>
      <c r="D706" s="34"/>
      <c r="E706" s="34"/>
      <c r="F706" s="34"/>
      <c r="G706" s="19"/>
      <c r="H706" s="19"/>
      <c r="I706" s="19"/>
      <c r="N706" s="26"/>
      <c r="O706" s="25"/>
      <c r="S706" s="26"/>
    </row>
    <row r="707">
      <c r="A707" s="19"/>
      <c r="B707" s="6"/>
      <c r="C707" s="34"/>
      <c r="D707" s="34"/>
      <c r="E707" s="34"/>
      <c r="F707" s="34"/>
      <c r="G707" s="19"/>
      <c r="H707" s="19"/>
      <c r="I707" s="19"/>
      <c r="N707" s="26"/>
      <c r="O707" s="25"/>
      <c r="S707" s="26"/>
    </row>
    <row r="708">
      <c r="A708" s="19"/>
      <c r="B708" s="6"/>
      <c r="C708" s="34"/>
      <c r="D708" s="34"/>
      <c r="E708" s="34"/>
      <c r="F708" s="34"/>
      <c r="G708" s="19"/>
      <c r="H708" s="19"/>
      <c r="I708" s="19"/>
      <c r="N708" s="26"/>
      <c r="O708" s="25"/>
      <c r="S708" s="26"/>
    </row>
    <row r="709">
      <c r="A709" s="19"/>
      <c r="B709" s="6"/>
      <c r="C709" s="34"/>
      <c r="D709" s="34"/>
      <c r="E709" s="34"/>
      <c r="F709" s="34"/>
      <c r="G709" s="19"/>
      <c r="H709" s="19"/>
      <c r="I709" s="19"/>
      <c r="N709" s="26"/>
      <c r="O709" s="25"/>
      <c r="S709" s="26"/>
    </row>
    <row r="710">
      <c r="A710" s="19"/>
      <c r="B710" s="6"/>
      <c r="C710" s="34"/>
      <c r="D710" s="34"/>
      <c r="E710" s="34"/>
      <c r="F710" s="34"/>
      <c r="G710" s="19"/>
      <c r="H710" s="19"/>
      <c r="I710" s="19"/>
      <c r="N710" s="26"/>
      <c r="O710" s="25"/>
      <c r="S710" s="26"/>
    </row>
    <row r="711">
      <c r="A711" s="19"/>
      <c r="B711" s="6"/>
      <c r="C711" s="34"/>
      <c r="D711" s="34"/>
      <c r="E711" s="34"/>
      <c r="F711" s="34"/>
      <c r="G711" s="19"/>
      <c r="H711" s="19"/>
      <c r="I711" s="19"/>
      <c r="N711" s="26"/>
      <c r="O711" s="25"/>
      <c r="S711" s="26"/>
    </row>
    <row r="712">
      <c r="A712" s="19"/>
      <c r="B712" s="6"/>
      <c r="C712" s="34"/>
      <c r="D712" s="34"/>
      <c r="E712" s="34"/>
      <c r="F712" s="34"/>
      <c r="G712" s="19"/>
      <c r="H712" s="19"/>
      <c r="I712" s="19"/>
      <c r="N712" s="26"/>
      <c r="O712" s="25"/>
      <c r="S712" s="26"/>
    </row>
    <row r="713">
      <c r="A713" s="19"/>
      <c r="B713" s="6"/>
      <c r="C713" s="34"/>
      <c r="D713" s="34"/>
      <c r="E713" s="34"/>
      <c r="F713" s="34"/>
      <c r="G713" s="19"/>
      <c r="H713" s="19"/>
      <c r="I713" s="19"/>
      <c r="N713" s="26"/>
      <c r="O713" s="25"/>
      <c r="S713" s="26"/>
    </row>
    <row r="714">
      <c r="A714" s="19"/>
      <c r="B714" s="6"/>
      <c r="C714" s="34"/>
      <c r="D714" s="34"/>
      <c r="E714" s="34"/>
      <c r="F714" s="34"/>
      <c r="G714" s="19"/>
      <c r="H714" s="19"/>
      <c r="I714" s="19"/>
      <c r="N714" s="26"/>
      <c r="O714" s="25"/>
      <c r="S714" s="26"/>
    </row>
    <row r="715">
      <c r="A715" s="19"/>
      <c r="B715" s="6"/>
      <c r="C715" s="34"/>
      <c r="D715" s="34"/>
      <c r="E715" s="34"/>
      <c r="F715" s="34"/>
      <c r="G715" s="19"/>
      <c r="H715" s="19"/>
      <c r="I715" s="19"/>
      <c r="N715" s="26"/>
      <c r="O715" s="25"/>
      <c r="S715" s="26"/>
    </row>
    <row r="716">
      <c r="A716" s="19"/>
      <c r="B716" s="6"/>
      <c r="C716" s="34"/>
      <c r="D716" s="34"/>
      <c r="E716" s="34"/>
      <c r="F716" s="34"/>
      <c r="G716" s="19"/>
      <c r="H716" s="19"/>
      <c r="I716" s="19"/>
      <c r="N716" s="26"/>
      <c r="O716" s="25"/>
      <c r="S716" s="26"/>
    </row>
    <row r="717">
      <c r="A717" s="19"/>
      <c r="B717" s="6"/>
      <c r="C717" s="34"/>
      <c r="D717" s="34"/>
      <c r="E717" s="34"/>
      <c r="F717" s="34"/>
      <c r="G717" s="19"/>
      <c r="H717" s="19"/>
      <c r="I717" s="19"/>
      <c r="N717" s="26"/>
      <c r="O717" s="25"/>
      <c r="S717" s="26"/>
    </row>
    <row r="718">
      <c r="A718" s="19"/>
      <c r="B718" s="6"/>
      <c r="C718" s="34"/>
      <c r="D718" s="34"/>
      <c r="E718" s="34"/>
      <c r="F718" s="34"/>
      <c r="G718" s="19"/>
      <c r="H718" s="19"/>
      <c r="I718" s="19"/>
      <c r="N718" s="26"/>
      <c r="O718" s="25"/>
      <c r="S718" s="26"/>
    </row>
    <row r="719">
      <c r="A719" s="19"/>
      <c r="B719" s="6"/>
      <c r="C719" s="34"/>
      <c r="D719" s="34"/>
      <c r="E719" s="34"/>
      <c r="F719" s="34"/>
      <c r="G719" s="19"/>
      <c r="H719" s="19"/>
      <c r="I719" s="19"/>
      <c r="N719" s="26"/>
      <c r="O719" s="25"/>
      <c r="S719" s="26"/>
    </row>
    <row r="720">
      <c r="A720" s="19"/>
      <c r="B720" s="6"/>
      <c r="C720" s="34"/>
      <c r="D720" s="34"/>
      <c r="E720" s="34"/>
      <c r="F720" s="34"/>
      <c r="G720" s="19"/>
      <c r="H720" s="19"/>
      <c r="I720" s="19"/>
      <c r="N720" s="26"/>
      <c r="O720" s="25"/>
      <c r="S720" s="26"/>
    </row>
    <row r="721">
      <c r="A721" s="19"/>
      <c r="B721" s="6"/>
      <c r="C721" s="34"/>
      <c r="D721" s="34"/>
      <c r="E721" s="34"/>
      <c r="F721" s="34"/>
      <c r="G721" s="19"/>
      <c r="H721" s="19"/>
      <c r="I721" s="19"/>
      <c r="N721" s="26"/>
      <c r="O721" s="25"/>
      <c r="S721" s="26"/>
    </row>
    <row r="722">
      <c r="A722" s="19"/>
      <c r="B722" s="6"/>
      <c r="C722" s="34"/>
      <c r="D722" s="34"/>
      <c r="E722" s="34"/>
      <c r="F722" s="34"/>
      <c r="G722" s="19"/>
      <c r="H722" s="19"/>
      <c r="I722" s="19"/>
      <c r="N722" s="26"/>
      <c r="O722" s="25"/>
      <c r="S722" s="26"/>
    </row>
    <row r="723">
      <c r="A723" s="19"/>
      <c r="B723" s="6"/>
      <c r="C723" s="34"/>
      <c r="D723" s="34"/>
      <c r="E723" s="34"/>
      <c r="F723" s="34"/>
      <c r="G723" s="19"/>
      <c r="H723" s="19"/>
      <c r="I723" s="19"/>
      <c r="N723" s="26"/>
      <c r="O723" s="25"/>
      <c r="S723" s="26"/>
    </row>
    <row r="724">
      <c r="A724" s="19"/>
      <c r="B724" s="6"/>
      <c r="C724" s="34"/>
      <c r="D724" s="34"/>
      <c r="E724" s="34"/>
      <c r="F724" s="34"/>
      <c r="G724" s="19"/>
      <c r="H724" s="19"/>
      <c r="I724" s="19"/>
      <c r="N724" s="26"/>
      <c r="O724" s="25"/>
      <c r="S724" s="26"/>
    </row>
    <row r="725">
      <c r="A725" s="19"/>
      <c r="B725" s="6"/>
      <c r="C725" s="34"/>
      <c r="D725" s="34"/>
      <c r="E725" s="34"/>
      <c r="F725" s="34"/>
      <c r="G725" s="19"/>
      <c r="H725" s="19"/>
      <c r="I725" s="19"/>
      <c r="N725" s="26"/>
      <c r="O725" s="25"/>
      <c r="S725" s="26"/>
    </row>
    <row r="726">
      <c r="A726" s="19"/>
      <c r="B726" s="6"/>
      <c r="C726" s="34"/>
      <c r="D726" s="34"/>
      <c r="E726" s="34"/>
      <c r="F726" s="34"/>
      <c r="G726" s="19"/>
      <c r="H726" s="19"/>
      <c r="I726" s="19"/>
      <c r="N726" s="26"/>
      <c r="O726" s="25"/>
      <c r="S726" s="26"/>
    </row>
    <row r="727">
      <c r="A727" s="19"/>
      <c r="B727" s="6"/>
      <c r="C727" s="34"/>
      <c r="D727" s="34"/>
      <c r="E727" s="34"/>
      <c r="F727" s="34"/>
      <c r="G727" s="19"/>
      <c r="H727" s="19"/>
      <c r="I727" s="19"/>
      <c r="N727" s="26"/>
      <c r="O727" s="25"/>
      <c r="S727" s="26"/>
    </row>
    <row r="728">
      <c r="A728" s="19"/>
      <c r="B728" s="6"/>
      <c r="C728" s="34"/>
      <c r="D728" s="34"/>
      <c r="E728" s="34"/>
      <c r="F728" s="34"/>
      <c r="G728" s="19"/>
      <c r="H728" s="19"/>
      <c r="I728" s="19"/>
      <c r="N728" s="26"/>
      <c r="O728" s="25"/>
      <c r="S728" s="26"/>
    </row>
    <row r="729">
      <c r="A729" s="19"/>
      <c r="B729" s="6"/>
      <c r="C729" s="34"/>
      <c r="D729" s="34"/>
      <c r="E729" s="34"/>
      <c r="F729" s="34"/>
      <c r="G729" s="19"/>
      <c r="H729" s="19"/>
      <c r="I729" s="19"/>
      <c r="N729" s="26"/>
      <c r="O729" s="25"/>
      <c r="S729" s="26"/>
    </row>
    <row r="730">
      <c r="A730" s="19"/>
      <c r="B730" s="6"/>
      <c r="C730" s="34"/>
      <c r="D730" s="34"/>
      <c r="E730" s="34"/>
      <c r="F730" s="34"/>
      <c r="G730" s="19"/>
      <c r="H730" s="19"/>
      <c r="I730" s="19"/>
      <c r="N730" s="26"/>
      <c r="O730" s="25"/>
      <c r="S730" s="26"/>
    </row>
    <row r="731">
      <c r="A731" s="19"/>
      <c r="B731" s="6"/>
      <c r="C731" s="34"/>
      <c r="D731" s="34"/>
      <c r="E731" s="34"/>
      <c r="F731" s="34"/>
      <c r="G731" s="19"/>
      <c r="H731" s="19"/>
      <c r="I731" s="19"/>
      <c r="N731" s="26"/>
      <c r="O731" s="25"/>
      <c r="S731" s="26"/>
    </row>
    <row r="732">
      <c r="A732" s="19"/>
      <c r="B732" s="6"/>
      <c r="C732" s="34"/>
      <c r="D732" s="34"/>
      <c r="E732" s="34"/>
      <c r="F732" s="34"/>
      <c r="G732" s="19"/>
      <c r="H732" s="19"/>
      <c r="I732" s="19"/>
      <c r="N732" s="26"/>
      <c r="O732" s="25"/>
      <c r="S732" s="26"/>
    </row>
    <row r="733">
      <c r="A733" s="19"/>
      <c r="B733" s="6"/>
      <c r="C733" s="34"/>
      <c r="D733" s="34"/>
      <c r="E733" s="34"/>
      <c r="F733" s="34"/>
      <c r="G733" s="19"/>
      <c r="H733" s="19"/>
      <c r="I733" s="19"/>
      <c r="N733" s="26"/>
      <c r="O733" s="25"/>
      <c r="S733" s="26"/>
    </row>
    <row r="734">
      <c r="A734" s="19"/>
      <c r="B734" s="6"/>
      <c r="C734" s="34"/>
      <c r="D734" s="34"/>
      <c r="E734" s="34"/>
      <c r="F734" s="34"/>
      <c r="G734" s="19"/>
      <c r="H734" s="19"/>
      <c r="I734" s="19"/>
      <c r="N734" s="26"/>
      <c r="O734" s="25"/>
      <c r="S734" s="26"/>
    </row>
    <row r="735">
      <c r="A735" s="19"/>
      <c r="B735" s="6"/>
      <c r="C735" s="34"/>
      <c r="D735" s="34"/>
      <c r="E735" s="34"/>
      <c r="F735" s="34"/>
      <c r="G735" s="19"/>
      <c r="H735" s="19"/>
      <c r="I735" s="19"/>
      <c r="N735" s="26"/>
      <c r="O735" s="25"/>
      <c r="S735" s="26"/>
    </row>
    <row r="736">
      <c r="A736" s="19"/>
      <c r="B736" s="6"/>
      <c r="C736" s="34"/>
      <c r="D736" s="34"/>
      <c r="E736" s="34"/>
      <c r="F736" s="34"/>
      <c r="G736" s="19"/>
      <c r="H736" s="19"/>
      <c r="I736" s="19"/>
      <c r="N736" s="26"/>
      <c r="O736" s="25"/>
      <c r="S736" s="26"/>
    </row>
    <row r="737">
      <c r="A737" s="19"/>
      <c r="B737" s="6"/>
      <c r="C737" s="34"/>
      <c r="D737" s="34"/>
      <c r="E737" s="34"/>
      <c r="F737" s="34"/>
      <c r="G737" s="19"/>
      <c r="H737" s="19"/>
      <c r="I737" s="19"/>
      <c r="N737" s="26"/>
      <c r="O737" s="25"/>
      <c r="S737" s="26"/>
    </row>
    <row r="738">
      <c r="A738" s="19"/>
      <c r="B738" s="6"/>
      <c r="C738" s="34"/>
      <c r="D738" s="34"/>
      <c r="E738" s="34"/>
      <c r="F738" s="34"/>
      <c r="G738" s="19"/>
      <c r="H738" s="19"/>
      <c r="I738" s="19"/>
      <c r="N738" s="26"/>
      <c r="O738" s="25"/>
      <c r="S738" s="26"/>
    </row>
    <row r="739">
      <c r="A739" s="19"/>
      <c r="B739" s="6"/>
      <c r="C739" s="34"/>
      <c r="D739" s="34"/>
      <c r="E739" s="34"/>
      <c r="F739" s="34"/>
      <c r="G739" s="19"/>
      <c r="H739" s="19"/>
      <c r="I739" s="19"/>
      <c r="N739" s="26"/>
      <c r="O739" s="25"/>
      <c r="S739" s="26"/>
    </row>
    <row r="740">
      <c r="A740" s="19"/>
      <c r="B740" s="6"/>
      <c r="C740" s="34"/>
      <c r="D740" s="34"/>
      <c r="E740" s="34"/>
      <c r="F740" s="34"/>
      <c r="G740" s="19"/>
      <c r="H740" s="19"/>
      <c r="I740" s="19"/>
      <c r="N740" s="26"/>
      <c r="O740" s="25"/>
      <c r="S740" s="26"/>
    </row>
    <row r="741">
      <c r="A741" s="19"/>
      <c r="B741" s="6"/>
      <c r="C741" s="34"/>
      <c r="D741" s="34"/>
      <c r="E741" s="34"/>
      <c r="F741" s="34"/>
      <c r="G741" s="19"/>
      <c r="H741" s="19"/>
      <c r="I741" s="19"/>
      <c r="N741" s="26"/>
      <c r="O741" s="25"/>
      <c r="S741" s="26"/>
    </row>
    <row r="742">
      <c r="A742" s="19"/>
      <c r="B742" s="6"/>
      <c r="C742" s="34"/>
      <c r="D742" s="34"/>
      <c r="E742" s="34"/>
      <c r="F742" s="34"/>
      <c r="G742" s="19"/>
      <c r="H742" s="19"/>
      <c r="I742" s="19"/>
      <c r="N742" s="26"/>
      <c r="O742" s="25"/>
      <c r="S742" s="26"/>
    </row>
    <row r="743">
      <c r="A743" s="19"/>
      <c r="B743" s="6"/>
      <c r="C743" s="34"/>
      <c r="D743" s="34"/>
      <c r="E743" s="34"/>
      <c r="F743" s="34"/>
      <c r="G743" s="19"/>
      <c r="H743" s="19"/>
      <c r="I743" s="19"/>
      <c r="N743" s="26"/>
      <c r="O743" s="25"/>
      <c r="S743" s="26"/>
    </row>
    <row r="744">
      <c r="A744" s="19"/>
      <c r="B744" s="6"/>
      <c r="C744" s="34"/>
      <c r="D744" s="34"/>
      <c r="E744" s="34"/>
      <c r="F744" s="34"/>
      <c r="G744" s="19"/>
      <c r="H744" s="19"/>
      <c r="I744" s="19"/>
      <c r="N744" s="26"/>
      <c r="O744" s="25"/>
      <c r="S744" s="26"/>
    </row>
    <row r="745">
      <c r="A745" s="19"/>
      <c r="B745" s="6"/>
      <c r="C745" s="34"/>
      <c r="D745" s="34"/>
      <c r="E745" s="34"/>
      <c r="F745" s="34"/>
      <c r="G745" s="19"/>
      <c r="H745" s="19"/>
      <c r="I745" s="19"/>
      <c r="N745" s="26"/>
      <c r="O745" s="25"/>
      <c r="S745" s="26"/>
    </row>
    <row r="746">
      <c r="A746" s="19"/>
      <c r="B746" s="6"/>
      <c r="C746" s="34"/>
      <c r="D746" s="34"/>
      <c r="E746" s="34"/>
      <c r="F746" s="34"/>
      <c r="G746" s="19"/>
      <c r="H746" s="19"/>
      <c r="I746" s="19"/>
      <c r="N746" s="26"/>
      <c r="O746" s="25"/>
      <c r="S746" s="26"/>
    </row>
    <row r="747">
      <c r="A747" s="19"/>
      <c r="B747" s="6"/>
      <c r="C747" s="34"/>
      <c r="D747" s="34"/>
      <c r="E747" s="34"/>
      <c r="F747" s="34"/>
      <c r="G747" s="19"/>
      <c r="H747" s="19"/>
      <c r="I747" s="19"/>
      <c r="N747" s="26"/>
      <c r="O747" s="25"/>
      <c r="S747" s="26"/>
    </row>
    <row r="748">
      <c r="A748" s="19"/>
      <c r="B748" s="6"/>
      <c r="C748" s="34"/>
      <c r="D748" s="34"/>
      <c r="E748" s="34"/>
      <c r="F748" s="34"/>
      <c r="G748" s="19"/>
      <c r="H748" s="19"/>
      <c r="I748" s="19"/>
      <c r="N748" s="26"/>
      <c r="O748" s="25"/>
      <c r="S748" s="26"/>
    </row>
    <row r="749">
      <c r="A749" s="19"/>
      <c r="B749" s="6"/>
      <c r="C749" s="34"/>
      <c r="D749" s="34"/>
      <c r="E749" s="34"/>
      <c r="F749" s="34"/>
      <c r="G749" s="19"/>
      <c r="H749" s="19"/>
      <c r="I749" s="19"/>
      <c r="N749" s="26"/>
      <c r="O749" s="25"/>
      <c r="S749" s="26"/>
    </row>
    <row r="750">
      <c r="A750" s="19"/>
      <c r="B750" s="6"/>
      <c r="C750" s="34"/>
      <c r="D750" s="34"/>
      <c r="E750" s="34"/>
      <c r="F750" s="34"/>
      <c r="G750" s="19"/>
      <c r="H750" s="19"/>
      <c r="I750" s="19"/>
      <c r="N750" s="26"/>
      <c r="O750" s="25"/>
      <c r="S750" s="26"/>
    </row>
    <row r="751">
      <c r="A751" s="19"/>
      <c r="B751" s="6"/>
      <c r="C751" s="34"/>
      <c r="D751" s="34"/>
      <c r="E751" s="34"/>
      <c r="F751" s="34"/>
      <c r="G751" s="19"/>
      <c r="H751" s="19"/>
      <c r="I751" s="19"/>
      <c r="N751" s="26"/>
      <c r="O751" s="25"/>
      <c r="S751" s="26"/>
    </row>
    <row r="752">
      <c r="A752" s="19"/>
      <c r="B752" s="6"/>
      <c r="C752" s="34"/>
      <c r="D752" s="34"/>
      <c r="E752" s="34"/>
      <c r="F752" s="34"/>
      <c r="G752" s="19"/>
      <c r="H752" s="19"/>
      <c r="I752" s="19"/>
      <c r="N752" s="26"/>
      <c r="O752" s="25"/>
      <c r="S752" s="26"/>
    </row>
    <row r="753">
      <c r="A753" s="19"/>
      <c r="B753" s="6"/>
      <c r="C753" s="34"/>
      <c r="D753" s="34"/>
      <c r="E753" s="34"/>
      <c r="F753" s="34"/>
      <c r="G753" s="19"/>
      <c r="H753" s="19"/>
      <c r="I753" s="19"/>
      <c r="N753" s="26"/>
      <c r="O753" s="25"/>
      <c r="S753" s="26"/>
    </row>
    <row r="754">
      <c r="A754" s="19"/>
      <c r="B754" s="6"/>
      <c r="C754" s="34"/>
      <c r="D754" s="34"/>
      <c r="E754" s="34"/>
      <c r="F754" s="34"/>
      <c r="G754" s="19"/>
      <c r="H754" s="19"/>
      <c r="I754" s="19"/>
      <c r="N754" s="26"/>
      <c r="O754" s="25"/>
      <c r="S754" s="26"/>
    </row>
    <row r="755">
      <c r="A755" s="19"/>
      <c r="B755" s="6"/>
      <c r="C755" s="34"/>
      <c r="D755" s="34"/>
      <c r="E755" s="34"/>
      <c r="F755" s="34"/>
      <c r="G755" s="19"/>
      <c r="H755" s="19"/>
      <c r="I755" s="19"/>
      <c r="N755" s="26"/>
      <c r="O755" s="25"/>
      <c r="S755" s="26"/>
    </row>
    <row r="756">
      <c r="A756" s="19"/>
      <c r="B756" s="6"/>
      <c r="C756" s="34"/>
      <c r="D756" s="34"/>
      <c r="E756" s="34"/>
      <c r="F756" s="34"/>
      <c r="G756" s="19"/>
      <c r="H756" s="19"/>
      <c r="I756" s="19"/>
      <c r="N756" s="26"/>
      <c r="O756" s="25"/>
      <c r="S756" s="26"/>
    </row>
    <row r="757">
      <c r="A757" s="19"/>
      <c r="B757" s="6"/>
      <c r="C757" s="34"/>
      <c r="D757" s="34"/>
      <c r="E757" s="34"/>
      <c r="F757" s="34"/>
      <c r="G757" s="19"/>
      <c r="H757" s="19"/>
      <c r="I757" s="19"/>
      <c r="N757" s="26"/>
      <c r="O757" s="25"/>
      <c r="S757" s="26"/>
    </row>
    <row r="758">
      <c r="A758" s="19"/>
      <c r="B758" s="6"/>
      <c r="C758" s="34"/>
      <c r="D758" s="34"/>
      <c r="E758" s="34"/>
      <c r="F758" s="34"/>
      <c r="G758" s="19"/>
      <c r="H758" s="19"/>
      <c r="I758" s="19"/>
      <c r="N758" s="26"/>
      <c r="O758" s="25"/>
      <c r="S758" s="26"/>
    </row>
    <row r="759">
      <c r="A759" s="19"/>
      <c r="B759" s="6"/>
      <c r="C759" s="34"/>
      <c r="D759" s="34"/>
      <c r="E759" s="34"/>
      <c r="F759" s="34"/>
      <c r="G759" s="19"/>
      <c r="H759" s="19"/>
      <c r="I759" s="19"/>
      <c r="N759" s="26"/>
      <c r="O759" s="25"/>
      <c r="S759" s="26"/>
    </row>
    <row r="760">
      <c r="A760" s="19"/>
      <c r="B760" s="6"/>
      <c r="C760" s="34"/>
      <c r="D760" s="34"/>
      <c r="E760" s="34"/>
      <c r="F760" s="34"/>
      <c r="G760" s="19"/>
      <c r="H760" s="19"/>
      <c r="I760" s="19"/>
      <c r="N760" s="26"/>
      <c r="O760" s="25"/>
      <c r="S760" s="26"/>
    </row>
    <row r="761">
      <c r="A761" s="19"/>
      <c r="B761" s="6"/>
      <c r="C761" s="34"/>
      <c r="D761" s="34"/>
      <c r="E761" s="34"/>
      <c r="F761" s="34"/>
      <c r="G761" s="19"/>
      <c r="H761" s="19"/>
      <c r="I761" s="19"/>
      <c r="N761" s="26"/>
      <c r="O761" s="25"/>
      <c r="S761" s="26"/>
    </row>
    <row r="762">
      <c r="A762" s="19"/>
      <c r="B762" s="6"/>
      <c r="C762" s="34"/>
      <c r="D762" s="34"/>
      <c r="E762" s="34"/>
      <c r="F762" s="34"/>
      <c r="G762" s="19"/>
      <c r="H762" s="19"/>
      <c r="I762" s="19"/>
      <c r="N762" s="26"/>
      <c r="O762" s="25"/>
      <c r="S762" s="26"/>
    </row>
    <row r="763">
      <c r="A763" s="19"/>
      <c r="B763" s="6"/>
      <c r="C763" s="34"/>
      <c r="D763" s="34"/>
      <c r="E763" s="34"/>
      <c r="F763" s="34"/>
      <c r="G763" s="19"/>
      <c r="H763" s="19"/>
      <c r="I763" s="19"/>
      <c r="N763" s="26"/>
      <c r="O763" s="25"/>
      <c r="S763" s="26"/>
    </row>
    <row r="764">
      <c r="A764" s="19"/>
      <c r="B764" s="6"/>
      <c r="C764" s="34"/>
      <c r="D764" s="34"/>
      <c r="E764" s="34"/>
      <c r="F764" s="34"/>
      <c r="G764" s="19"/>
      <c r="H764" s="19"/>
      <c r="I764" s="19"/>
      <c r="N764" s="26"/>
      <c r="O764" s="25"/>
      <c r="S764" s="26"/>
    </row>
    <row r="765">
      <c r="A765" s="19"/>
      <c r="B765" s="6"/>
      <c r="C765" s="34"/>
      <c r="D765" s="34"/>
      <c r="E765" s="34"/>
      <c r="F765" s="34"/>
      <c r="G765" s="19"/>
      <c r="H765" s="19"/>
      <c r="I765" s="19"/>
      <c r="N765" s="26"/>
      <c r="O765" s="25"/>
      <c r="S765" s="26"/>
    </row>
    <row r="766">
      <c r="A766" s="19"/>
      <c r="B766" s="6"/>
      <c r="C766" s="34"/>
      <c r="D766" s="34"/>
      <c r="E766" s="34"/>
      <c r="F766" s="34"/>
      <c r="G766" s="19"/>
      <c r="H766" s="19"/>
      <c r="I766" s="19"/>
      <c r="N766" s="26"/>
      <c r="O766" s="25"/>
      <c r="S766" s="26"/>
    </row>
    <row r="767">
      <c r="A767" s="19"/>
      <c r="B767" s="6"/>
      <c r="C767" s="34"/>
      <c r="D767" s="34"/>
      <c r="E767" s="34"/>
      <c r="F767" s="34"/>
      <c r="G767" s="19"/>
      <c r="H767" s="19"/>
      <c r="I767" s="19"/>
      <c r="N767" s="26"/>
      <c r="O767" s="25"/>
      <c r="S767" s="26"/>
    </row>
    <row r="768">
      <c r="A768" s="19"/>
      <c r="B768" s="6"/>
      <c r="C768" s="34"/>
      <c r="D768" s="34"/>
      <c r="E768" s="34"/>
      <c r="F768" s="34"/>
      <c r="G768" s="19"/>
      <c r="H768" s="19"/>
      <c r="I768" s="19"/>
      <c r="N768" s="26"/>
      <c r="O768" s="25"/>
      <c r="S768" s="26"/>
    </row>
    <row r="769">
      <c r="A769" s="19"/>
      <c r="B769" s="6"/>
      <c r="C769" s="34"/>
      <c r="D769" s="34"/>
      <c r="E769" s="34"/>
      <c r="F769" s="34"/>
      <c r="G769" s="19"/>
      <c r="H769" s="19"/>
      <c r="I769" s="19"/>
      <c r="N769" s="26"/>
      <c r="O769" s="25"/>
      <c r="S769" s="26"/>
    </row>
    <row r="770">
      <c r="A770" s="19"/>
      <c r="B770" s="6"/>
      <c r="C770" s="34"/>
      <c r="D770" s="34"/>
      <c r="E770" s="34"/>
      <c r="F770" s="34"/>
      <c r="G770" s="19"/>
      <c r="H770" s="19"/>
      <c r="I770" s="19"/>
      <c r="N770" s="26"/>
      <c r="O770" s="25"/>
      <c r="S770" s="26"/>
    </row>
    <row r="771">
      <c r="A771" s="19"/>
      <c r="B771" s="6"/>
      <c r="C771" s="34"/>
      <c r="D771" s="34"/>
      <c r="E771" s="34"/>
      <c r="F771" s="34"/>
      <c r="G771" s="19"/>
      <c r="H771" s="19"/>
      <c r="I771" s="19"/>
      <c r="N771" s="26"/>
      <c r="O771" s="25"/>
      <c r="S771" s="26"/>
    </row>
    <row r="772">
      <c r="A772" s="19"/>
      <c r="B772" s="6"/>
      <c r="C772" s="34"/>
      <c r="D772" s="34"/>
      <c r="E772" s="34"/>
      <c r="F772" s="34"/>
      <c r="G772" s="19"/>
      <c r="H772" s="19"/>
      <c r="I772" s="19"/>
      <c r="N772" s="26"/>
      <c r="O772" s="25"/>
      <c r="S772" s="26"/>
    </row>
    <row r="773">
      <c r="A773" s="19"/>
      <c r="B773" s="6"/>
      <c r="C773" s="34"/>
      <c r="D773" s="34"/>
      <c r="E773" s="34"/>
      <c r="F773" s="34"/>
      <c r="G773" s="19"/>
      <c r="H773" s="19"/>
      <c r="I773" s="19"/>
      <c r="N773" s="26"/>
      <c r="O773" s="25"/>
      <c r="S773" s="26"/>
    </row>
    <row r="774">
      <c r="A774" s="19"/>
      <c r="B774" s="6"/>
      <c r="C774" s="34"/>
      <c r="D774" s="34"/>
      <c r="E774" s="34"/>
      <c r="F774" s="34"/>
      <c r="G774" s="19"/>
      <c r="H774" s="19"/>
      <c r="I774" s="19"/>
      <c r="N774" s="26"/>
      <c r="O774" s="25"/>
      <c r="S774" s="26"/>
    </row>
    <row r="775">
      <c r="A775" s="19"/>
      <c r="B775" s="6"/>
      <c r="C775" s="34"/>
      <c r="D775" s="34"/>
      <c r="E775" s="34"/>
      <c r="F775" s="34"/>
      <c r="G775" s="19"/>
      <c r="H775" s="19"/>
      <c r="I775" s="19"/>
      <c r="N775" s="26"/>
      <c r="O775" s="25"/>
      <c r="S775" s="26"/>
    </row>
    <row r="776">
      <c r="A776" s="19"/>
      <c r="B776" s="6"/>
      <c r="C776" s="34"/>
      <c r="D776" s="34"/>
      <c r="E776" s="34"/>
      <c r="F776" s="34"/>
      <c r="G776" s="19"/>
      <c r="H776" s="19"/>
      <c r="I776" s="19"/>
      <c r="N776" s="26"/>
      <c r="O776" s="25"/>
      <c r="S776" s="26"/>
    </row>
    <row r="777">
      <c r="A777" s="19"/>
      <c r="B777" s="6"/>
      <c r="C777" s="34"/>
      <c r="D777" s="34"/>
      <c r="E777" s="34"/>
      <c r="F777" s="34"/>
      <c r="G777" s="19"/>
      <c r="H777" s="19"/>
      <c r="I777" s="19"/>
      <c r="N777" s="26"/>
      <c r="O777" s="25"/>
      <c r="S777" s="26"/>
    </row>
    <row r="778">
      <c r="A778" s="19"/>
      <c r="B778" s="6"/>
      <c r="C778" s="34"/>
      <c r="D778" s="34"/>
      <c r="E778" s="34"/>
      <c r="F778" s="34"/>
      <c r="G778" s="19"/>
      <c r="H778" s="19"/>
      <c r="I778" s="19"/>
      <c r="N778" s="26"/>
      <c r="O778" s="25"/>
      <c r="S778" s="26"/>
    </row>
    <row r="779">
      <c r="A779" s="19"/>
      <c r="B779" s="6"/>
      <c r="C779" s="34"/>
      <c r="D779" s="34"/>
      <c r="E779" s="34"/>
      <c r="F779" s="34"/>
      <c r="G779" s="19"/>
      <c r="H779" s="19"/>
      <c r="I779" s="19"/>
      <c r="N779" s="26"/>
      <c r="O779" s="25"/>
      <c r="S779" s="26"/>
    </row>
    <row r="780">
      <c r="A780" s="19"/>
      <c r="B780" s="6"/>
      <c r="C780" s="34"/>
      <c r="D780" s="34"/>
      <c r="E780" s="34"/>
      <c r="F780" s="34"/>
      <c r="G780" s="19"/>
      <c r="H780" s="19"/>
      <c r="I780" s="19"/>
      <c r="N780" s="26"/>
      <c r="O780" s="25"/>
      <c r="S780" s="26"/>
    </row>
    <row r="781">
      <c r="A781" s="19"/>
      <c r="B781" s="6"/>
      <c r="C781" s="34"/>
      <c r="D781" s="34"/>
      <c r="E781" s="34"/>
      <c r="F781" s="34"/>
      <c r="G781" s="19"/>
      <c r="H781" s="19"/>
      <c r="I781" s="19"/>
      <c r="N781" s="26"/>
      <c r="O781" s="25"/>
      <c r="S781" s="26"/>
    </row>
    <row r="782">
      <c r="A782" s="19"/>
      <c r="B782" s="6"/>
      <c r="C782" s="34"/>
      <c r="D782" s="34"/>
      <c r="E782" s="34"/>
      <c r="F782" s="34"/>
      <c r="G782" s="19"/>
      <c r="H782" s="19"/>
      <c r="I782" s="19"/>
      <c r="N782" s="26"/>
      <c r="O782" s="25"/>
      <c r="S782" s="26"/>
    </row>
    <row r="783">
      <c r="A783" s="19"/>
      <c r="B783" s="6"/>
      <c r="C783" s="34"/>
      <c r="D783" s="34"/>
      <c r="E783" s="34"/>
      <c r="F783" s="34"/>
      <c r="G783" s="19"/>
      <c r="H783" s="19"/>
      <c r="I783" s="19"/>
      <c r="N783" s="26"/>
      <c r="O783" s="25"/>
      <c r="S783" s="26"/>
    </row>
    <row r="784">
      <c r="A784" s="19"/>
      <c r="B784" s="6"/>
      <c r="C784" s="34"/>
      <c r="D784" s="34"/>
      <c r="E784" s="34"/>
      <c r="F784" s="34"/>
      <c r="G784" s="19"/>
      <c r="H784" s="19"/>
      <c r="I784" s="19"/>
      <c r="N784" s="26"/>
      <c r="O784" s="25"/>
      <c r="S784" s="26"/>
    </row>
    <row r="785">
      <c r="A785" s="19"/>
      <c r="B785" s="6"/>
      <c r="C785" s="34"/>
      <c r="D785" s="34"/>
      <c r="E785" s="34"/>
      <c r="F785" s="34"/>
      <c r="G785" s="19"/>
      <c r="H785" s="19"/>
      <c r="I785" s="19"/>
      <c r="N785" s="26"/>
      <c r="O785" s="25"/>
      <c r="S785" s="26"/>
    </row>
    <row r="786">
      <c r="A786" s="19"/>
      <c r="B786" s="6"/>
      <c r="C786" s="34"/>
      <c r="D786" s="34"/>
      <c r="E786" s="34"/>
      <c r="F786" s="34"/>
      <c r="G786" s="19"/>
      <c r="H786" s="19"/>
      <c r="I786" s="19"/>
      <c r="N786" s="26"/>
      <c r="O786" s="25"/>
      <c r="S786" s="26"/>
    </row>
    <row r="787">
      <c r="A787" s="19"/>
      <c r="B787" s="6"/>
      <c r="C787" s="34"/>
      <c r="D787" s="34"/>
      <c r="E787" s="34"/>
      <c r="F787" s="34"/>
      <c r="G787" s="19"/>
      <c r="H787" s="19"/>
      <c r="I787" s="19"/>
      <c r="N787" s="26"/>
      <c r="O787" s="25"/>
      <c r="S787" s="26"/>
    </row>
    <row r="788">
      <c r="A788" s="19"/>
      <c r="B788" s="6"/>
      <c r="C788" s="34"/>
      <c r="D788" s="34"/>
      <c r="E788" s="34"/>
      <c r="F788" s="34"/>
      <c r="G788" s="19"/>
      <c r="H788" s="19"/>
      <c r="I788" s="19"/>
      <c r="N788" s="26"/>
      <c r="O788" s="25"/>
      <c r="S788" s="26"/>
    </row>
    <row r="789">
      <c r="A789" s="19"/>
      <c r="B789" s="6"/>
      <c r="C789" s="34"/>
      <c r="D789" s="34"/>
      <c r="E789" s="34"/>
      <c r="F789" s="34"/>
      <c r="G789" s="19"/>
      <c r="H789" s="19"/>
      <c r="I789" s="19"/>
      <c r="N789" s="26"/>
      <c r="O789" s="25"/>
      <c r="S789" s="26"/>
    </row>
    <row r="790">
      <c r="A790" s="19"/>
      <c r="B790" s="6"/>
      <c r="C790" s="34"/>
      <c r="D790" s="34"/>
      <c r="E790" s="34"/>
      <c r="F790" s="34"/>
      <c r="G790" s="19"/>
      <c r="H790" s="19"/>
      <c r="I790" s="19"/>
      <c r="N790" s="26"/>
      <c r="O790" s="25"/>
      <c r="S790" s="26"/>
    </row>
    <row r="791">
      <c r="A791" s="19"/>
      <c r="B791" s="6"/>
      <c r="C791" s="34"/>
      <c r="D791" s="34"/>
      <c r="E791" s="34"/>
      <c r="F791" s="34"/>
      <c r="G791" s="19"/>
      <c r="H791" s="19"/>
      <c r="I791" s="19"/>
      <c r="N791" s="26"/>
      <c r="O791" s="25"/>
      <c r="S791" s="26"/>
    </row>
    <row r="792">
      <c r="A792" s="19"/>
      <c r="B792" s="6"/>
      <c r="C792" s="34"/>
      <c r="D792" s="34"/>
      <c r="E792" s="34"/>
      <c r="F792" s="34"/>
      <c r="G792" s="19"/>
      <c r="H792" s="19"/>
      <c r="I792" s="19"/>
      <c r="N792" s="26"/>
      <c r="O792" s="25"/>
      <c r="S792" s="26"/>
    </row>
    <row r="793">
      <c r="A793" s="19"/>
      <c r="B793" s="6"/>
      <c r="C793" s="34"/>
      <c r="D793" s="34"/>
      <c r="E793" s="34"/>
      <c r="F793" s="34"/>
      <c r="G793" s="19"/>
      <c r="H793" s="19"/>
      <c r="I793" s="19"/>
      <c r="N793" s="26"/>
      <c r="O793" s="25"/>
      <c r="S793" s="26"/>
    </row>
    <row r="794">
      <c r="A794" s="19"/>
      <c r="B794" s="6"/>
      <c r="C794" s="34"/>
      <c r="D794" s="34"/>
      <c r="E794" s="34"/>
      <c r="F794" s="34"/>
      <c r="G794" s="19"/>
      <c r="H794" s="19"/>
      <c r="I794" s="19"/>
      <c r="N794" s="26"/>
      <c r="O794" s="25"/>
      <c r="S794" s="26"/>
    </row>
    <row r="795">
      <c r="A795" s="19"/>
      <c r="B795" s="6"/>
      <c r="C795" s="34"/>
      <c r="D795" s="34"/>
      <c r="E795" s="34"/>
      <c r="F795" s="34"/>
      <c r="G795" s="19"/>
      <c r="H795" s="19"/>
      <c r="I795" s="19"/>
      <c r="N795" s="26"/>
      <c r="O795" s="25"/>
      <c r="S795" s="26"/>
    </row>
    <row r="796">
      <c r="A796" s="19"/>
      <c r="B796" s="6"/>
      <c r="C796" s="34"/>
      <c r="D796" s="34"/>
      <c r="E796" s="34"/>
      <c r="F796" s="34"/>
      <c r="G796" s="19"/>
      <c r="H796" s="19"/>
      <c r="I796" s="19"/>
      <c r="N796" s="26"/>
      <c r="O796" s="25"/>
      <c r="S796" s="26"/>
    </row>
    <row r="797">
      <c r="A797" s="19"/>
      <c r="B797" s="6"/>
      <c r="C797" s="34"/>
      <c r="D797" s="34"/>
      <c r="E797" s="34"/>
      <c r="F797" s="34"/>
      <c r="G797" s="19"/>
      <c r="H797" s="19"/>
      <c r="I797" s="19"/>
      <c r="N797" s="26"/>
      <c r="O797" s="25"/>
      <c r="S797" s="26"/>
    </row>
    <row r="798">
      <c r="A798" s="19"/>
      <c r="B798" s="6"/>
      <c r="C798" s="34"/>
      <c r="D798" s="34"/>
      <c r="E798" s="34"/>
      <c r="F798" s="34"/>
      <c r="G798" s="19"/>
      <c r="H798" s="19"/>
      <c r="I798" s="19"/>
      <c r="N798" s="26"/>
      <c r="O798" s="25"/>
      <c r="S798" s="26"/>
    </row>
    <row r="799">
      <c r="A799" s="19"/>
      <c r="B799" s="6"/>
      <c r="C799" s="34"/>
      <c r="D799" s="34"/>
      <c r="E799" s="34"/>
      <c r="F799" s="34"/>
      <c r="G799" s="19"/>
      <c r="H799" s="19"/>
      <c r="I799" s="19"/>
      <c r="N799" s="26"/>
      <c r="O799" s="25"/>
      <c r="S799" s="26"/>
    </row>
    <row r="800">
      <c r="A800" s="19"/>
      <c r="B800" s="6"/>
      <c r="C800" s="34"/>
      <c r="D800" s="34"/>
      <c r="E800" s="34"/>
      <c r="F800" s="34"/>
      <c r="G800" s="19"/>
      <c r="H800" s="19"/>
      <c r="I800" s="19"/>
      <c r="N800" s="26"/>
      <c r="O800" s="25"/>
      <c r="S800" s="26"/>
    </row>
    <row r="801">
      <c r="A801" s="19"/>
      <c r="B801" s="6"/>
      <c r="C801" s="34"/>
      <c r="D801" s="34"/>
      <c r="E801" s="34"/>
      <c r="F801" s="34"/>
      <c r="G801" s="19"/>
      <c r="H801" s="19"/>
      <c r="I801" s="19"/>
      <c r="N801" s="26"/>
      <c r="O801" s="25"/>
      <c r="S801" s="26"/>
    </row>
    <row r="802">
      <c r="A802" s="19"/>
      <c r="B802" s="6"/>
      <c r="C802" s="34"/>
      <c r="D802" s="34"/>
      <c r="E802" s="34"/>
      <c r="F802" s="34"/>
      <c r="G802" s="19"/>
      <c r="H802" s="19"/>
      <c r="I802" s="19"/>
      <c r="N802" s="26"/>
      <c r="O802" s="25"/>
      <c r="S802" s="26"/>
    </row>
    <row r="803">
      <c r="A803" s="19"/>
      <c r="B803" s="6"/>
      <c r="C803" s="34"/>
      <c r="D803" s="34"/>
      <c r="E803" s="34"/>
      <c r="F803" s="34"/>
      <c r="G803" s="19"/>
      <c r="H803" s="19"/>
      <c r="I803" s="19"/>
      <c r="N803" s="26"/>
      <c r="O803" s="25"/>
      <c r="S803" s="26"/>
    </row>
    <row r="804">
      <c r="A804" s="19"/>
      <c r="B804" s="6"/>
      <c r="C804" s="34"/>
      <c r="D804" s="34"/>
      <c r="E804" s="34"/>
      <c r="F804" s="34"/>
      <c r="G804" s="19"/>
      <c r="H804" s="19"/>
      <c r="I804" s="19"/>
      <c r="N804" s="26"/>
      <c r="O804" s="25"/>
      <c r="S804" s="26"/>
    </row>
    <row r="805">
      <c r="A805" s="19"/>
      <c r="B805" s="6"/>
      <c r="C805" s="34"/>
      <c r="D805" s="34"/>
      <c r="E805" s="34"/>
      <c r="F805" s="34"/>
      <c r="G805" s="19"/>
      <c r="H805" s="19"/>
      <c r="I805" s="19"/>
      <c r="N805" s="26"/>
      <c r="O805" s="25"/>
      <c r="S805" s="26"/>
    </row>
    <row r="806">
      <c r="A806" s="19"/>
      <c r="B806" s="6"/>
      <c r="C806" s="34"/>
      <c r="D806" s="34"/>
      <c r="E806" s="34"/>
      <c r="F806" s="34"/>
      <c r="G806" s="19"/>
      <c r="H806" s="19"/>
      <c r="I806" s="19"/>
      <c r="N806" s="26"/>
      <c r="O806" s="25"/>
      <c r="S806" s="26"/>
    </row>
    <row r="807">
      <c r="A807" s="19"/>
      <c r="B807" s="6"/>
      <c r="C807" s="34"/>
      <c r="D807" s="34"/>
      <c r="E807" s="34"/>
      <c r="F807" s="34"/>
      <c r="G807" s="19"/>
      <c r="H807" s="19"/>
      <c r="I807" s="19"/>
      <c r="N807" s="26"/>
      <c r="O807" s="25"/>
      <c r="S807" s="26"/>
    </row>
    <row r="808">
      <c r="A808" s="19"/>
      <c r="B808" s="6"/>
      <c r="C808" s="34"/>
      <c r="D808" s="34"/>
      <c r="E808" s="34"/>
      <c r="F808" s="34"/>
      <c r="G808" s="19"/>
      <c r="H808" s="19"/>
      <c r="I808" s="19"/>
      <c r="N808" s="26"/>
      <c r="O808" s="25"/>
      <c r="S808" s="26"/>
    </row>
    <row r="809">
      <c r="A809" s="19"/>
      <c r="B809" s="6"/>
      <c r="C809" s="34"/>
      <c r="D809" s="34"/>
      <c r="E809" s="34"/>
      <c r="F809" s="34"/>
      <c r="G809" s="19"/>
      <c r="H809" s="19"/>
      <c r="I809" s="19"/>
      <c r="N809" s="26"/>
      <c r="O809" s="25"/>
      <c r="S809" s="26"/>
    </row>
    <row r="810">
      <c r="A810" s="19"/>
      <c r="B810" s="6"/>
      <c r="C810" s="34"/>
      <c r="D810" s="34"/>
      <c r="E810" s="34"/>
      <c r="F810" s="34"/>
      <c r="G810" s="19"/>
      <c r="H810" s="19"/>
      <c r="I810" s="19"/>
      <c r="N810" s="26"/>
      <c r="O810" s="25"/>
      <c r="S810" s="26"/>
    </row>
    <row r="811">
      <c r="A811" s="19"/>
      <c r="B811" s="6"/>
      <c r="C811" s="34"/>
      <c r="D811" s="34"/>
      <c r="E811" s="34"/>
      <c r="F811" s="34"/>
      <c r="G811" s="19"/>
      <c r="H811" s="19"/>
      <c r="I811" s="19"/>
      <c r="N811" s="26"/>
      <c r="O811" s="25"/>
      <c r="S811" s="26"/>
    </row>
    <row r="812">
      <c r="A812" s="19"/>
      <c r="B812" s="6"/>
      <c r="C812" s="34"/>
      <c r="D812" s="34"/>
      <c r="E812" s="34"/>
      <c r="F812" s="34"/>
      <c r="G812" s="19"/>
      <c r="H812" s="19"/>
      <c r="I812" s="19"/>
      <c r="N812" s="26"/>
      <c r="O812" s="25"/>
      <c r="S812" s="26"/>
    </row>
    <row r="813">
      <c r="A813" s="19"/>
      <c r="B813" s="6"/>
      <c r="C813" s="34"/>
      <c r="D813" s="34"/>
      <c r="E813" s="34"/>
      <c r="F813" s="34"/>
      <c r="G813" s="19"/>
      <c r="H813" s="19"/>
      <c r="I813" s="19"/>
      <c r="N813" s="26"/>
      <c r="O813" s="25"/>
      <c r="S813" s="26"/>
    </row>
    <row r="814">
      <c r="A814" s="19"/>
      <c r="B814" s="6"/>
      <c r="C814" s="34"/>
      <c r="D814" s="34"/>
      <c r="E814" s="34"/>
      <c r="F814" s="34"/>
      <c r="G814" s="19"/>
      <c r="H814" s="19"/>
      <c r="I814" s="19"/>
      <c r="N814" s="26"/>
      <c r="O814" s="25"/>
      <c r="S814" s="26"/>
    </row>
    <row r="815">
      <c r="A815" s="19"/>
      <c r="B815" s="6"/>
      <c r="C815" s="34"/>
      <c r="D815" s="34"/>
      <c r="E815" s="34"/>
      <c r="F815" s="34"/>
      <c r="G815" s="19"/>
      <c r="H815" s="19"/>
      <c r="I815" s="19"/>
      <c r="N815" s="26"/>
      <c r="O815" s="25"/>
      <c r="S815" s="26"/>
    </row>
    <row r="816">
      <c r="A816" s="19"/>
      <c r="B816" s="6"/>
      <c r="C816" s="34"/>
      <c r="D816" s="34"/>
      <c r="E816" s="34"/>
      <c r="F816" s="34"/>
      <c r="G816" s="19"/>
      <c r="H816" s="19"/>
      <c r="I816" s="19"/>
      <c r="N816" s="26"/>
      <c r="O816" s="25"/>
      <c r="S816" s="26"/>
    </row>
    <row r="817">
      <c r="A817" s="19"/>
      <c r="B817" s="6"/>
      <c r="C817" s="34"/>
      <c r="D817" s="34"/>
      <c r="E817" s="34"/>
      <c r="F817" s="34"/>
      <c r="G817" s="19"/>
      <c r="H817" s="19"/>
      <c r="I817" s="19"/>
      <c r="N817" s="26"/>
      <c r="O817" s="25"/>
      <c r="S817" s="26"/>
    </row>
    <row r="818">
      <c r="A818" s="19"/>
      <c r="B818" s="6"/>
      <c r="C818" s="34"/>
      <c r="D818" s="34"/>
      <c r="E818" s="34"/>
      <c r="F818" s="34"/>
      <c r="G818" s="19"/>
      <c r="H818" s="19"/>
      <c r="I818" s="19"/>
      <c r="N818" s="26"/>
      <c r="O818" s="25"/>
      <c r="S818" s="26"/>
    </row>
    <row r="819">
      <c r="A819" s="19"/>
      <c r="B819" s="6"/>
      <c r="C819" s="34"/>
      <c r="D819" s="34"/>
      <c r="E819" s="34"/>
      <c r="F819" s="34"/>
      <c r="G819" s="19"/>
      <c r="H819" s="19"/>
      <c r="I819" s="19"/>
      <c r="N819" s="26"/>
      <c r="O819" s="25"/>
      <c r="S819" s="26"/>
    </row>
    <row r="820">
      <c r="A820" s="19"/>
      <c r="B820" s="6"/>
      <c r="C820" s="34"/>
      <c r="D820" s="34"/>
      <c r="E820" s="34"/>
      <c r="F820" s="34"/>
      <c r="G820" s="19"/>
      <c r="H820" s="19"/>
      <c r="I820" s="19"/>
      <c r="N820" s="26"/>
      <c r="O820" s="25"/>
      <c r="S820" s="26"/>
    </row>
    <row r="821">
      <c r="A821" s="19"/>
      <c r="B821" s="6"/>
      <c r="C821" s="34"/>
      <c r="D821" s="34"/>
      <c r="E821" s="34"/>
      <c r="F821" s="34"/>
      <c r="G821" s="19"/>
      <c r="H821" s="19"/>
      <c r="I821" s="19"/>
      <c r="N821" s="26"/>
      <c r="O821" s="25"/>
      <c r="S821" s="26"/>
    </row>
    <row r="822">
      <c r="A822" s="19"/>
      <c r="B822" s="6"/>
      <c r="C822" s="34"/>
      <c r="D822" s="34"/>
      <c r="E822" s="34"/>
      <c r="F822" s="34"/>
      <c r="G822" s="19"/>
      <c r="H822" s="19"/>
      <c r="I822" s="19"/>
      <c r="N822" s="26"/>
      <c r="O822" s="25"/>
      <c r="S822" s="26"/>
    </row>
    <row r="823">
      <c r="A823" s="19"/>
      <c r="B823" s="6"/>
      <c r="C823" s="34"/>
      <c r="D823" s="34"/>
      <c r="E823" s="34"/>
      <c r="F823" s="34"/>
      <c r="G823" s="19"/>
      <c r="H823" s="19"/>
      <c r="I823" s="19"/>
      <c r="N823" s="26"/>
      <c r="O823" s="25"/>
      <c r="S823" s="26"/>
    </row>
    <row r="824">
      <c r="A824" s="19"/>
      <c r="B824" s="6"/>
      <c r="C824" s="34"/>
      <c r="D824" s="34"/>
      <c r="E824" s="34"/>
      <c r="F824" s="34"/>
      <c r="G824" s="19"/>
      <c r="H824" s="19"/>
      <c r="I824" s="19"/>
      <c r="N824" s="26"/>
      <c r="O824" s="25"/>
      <c r="S824" s="26"/>
    </row>
    <row r="825">
      <c r="A825" s="19"/>
      <c r="B825" s="6"/>
      <c r="C825" s="34"/>
      <c r="D825" s="34"/>
      <c r="E825" s="34"/>
      <c r="F825" s="34"/>
      <c r="G825" s="19"/>
      <c r="H825" s="19"/>
      <c r="I825" s="19"/>
      <c r="N825" s="26"/>
      <c r="O825" s="25"/>
      <c r="S825" s="26"/>
    </row>
    <row r="826">
      <c r="A826" s="19"/>
      <c r="B826" s="6"/>
      <c r="C826" s="34"/>
      <c r="D826" s="34"/>
      <c r="E826" s="34"/>
      <c r="F826" s="34"/>
      <c r="G826" s="19"/>
      <c r="H826" s="19"/>
      <c r="I826" s="19"/>
      <c r="N826" s="26"/>
      <c r="O826" s="25"/>
      <c r="S826" s="26"/>
    </row>
    <row r="827">
      <c r="A827" s="19"/>
      <c r="B827" s="6"/>
      <c r="C827" s="34"/>
      <c r="D827" s="34"/>
      <c r="E827" s="34"/>
      <c r="F827" s="34"/>
      <c r="G827" s="19"/>
      <c r="H827" s="19"/>
      <c r="I827" s="19"/>
      <c r="N827" s="26"/>
      <c r="O827" s="25"/>
      <c r="S827" s="26"/>
    </row>
    <row r="828">
      <c r="A828" s="19"/>
      <c r="B828" s="6"/>
      <c r="C828" s="34"/>
      <c r="D828" s="34"/>
      <c r="E828" s="34"/>
      <c r="F828" s="34"/>
      <c r="G828" s="19"/>
      <c r="H828" s="19"/>
      <c r="I828" s="19"/>
      <c r="N828" s="26"/>
      <c r="O828" s="25"/>
      <c r="S828" s="26"/>
    </row>
    <row r="829">
      <c r="A829" s="19"/>
      <c r="B829" s="6"/>
      <c r="C829" s="34"/>
      <c r="D829" s="34"/>
      <c r="E829" s="34"/>
      <c r="F829" s="34"/>
      <c r="G829" s="19"/>
      <c r="H829" s="19"/>
      <c r="I829" s="19"/>
      <c r="N829" s="26"/>
      <c r="O829" s="25"/>
      <c r="S829" s="26"/>
    </row>
    <row r="830">
      <c r="A830" s="19"/>
      <c r="B830" s="6"/>
      <c r="C830" s="34"/>
      <c r="D830" s="34"/>
      <c r="E830" s="34"/>
      <c r="F830" s="34"/>
      <c r="G830" s="19"/>
      <c r="H830" s="19"/>
      <c r="I830" s="19"/>
      <c r="N830" s="26"/>
      <c r="O830" s="25"/>
      <c r="S830" s="26"/>
    </row>
    <row r="831">
      <c r="A831" s="19"/>
      <c r="B831" s="6"/>
      <c r="C831" s="34"/>
      <c r="D831" s="34"/>
      <c r="E831" s="34"/>
      <c r="F831" s="34"/>
      <c r="G831" s="19"/>
      <c r="H831" s="19"/>
      <c r="I831" s="19"/>
      <c r="N831" s="26"/>
      <c r="O831" s="25"/>
      <c r="S831" s="26"/>
    </row>
    <row r="832">
      <c r="A832" s="19"/>
      <c r="B832" s="6"/>
      <c r="C832" s="34"/>
      <c r="D832" s="34"/>
      <c r="E832" s="34"/>
      <c r="F832" s="34"/>
      <c r="G832" s="19"/>
      <c r="H832" s="19"/>
      <c r="I832" s="19"/>
      <c r="N832" s="26"/>
      <c r="O832" s="25"/>
      <c r="S832" s="26"/>
    </row>
    <row r="833">
      <c r="A833" s="19"/>
      <c r="B833" s="6"/>
      <c r="C833" s="34"/>
      <c r="D833" s="34"/>
      <c r="E833" s="34"/>
      <c r="F833" s="34"/>
      <c r="G833" s="19"/>
      <c r="H833" s="19"/>
      <c r="I833" s="19"/>
      <c r="N833" s="26"/>
      <c r="O833" s="25"/>
      <c r="S833" s="26"/>
    </row>
    <row r="834">
      <c r="A834" s="19"/>
      <c r="B834" s="6"/>
      <c r="C834" s="34"/>
      <c r="D834" s="34"/>
      <c r="E834" s="34"/>
      <c r="F834" s="34"/>
      <c r="G834" s="19"/>
      <c r="H834" s="19"/>
      <c r="I834" s="19"/>
      <c r="N834" s="26"/>
      <c r="O834" s="25"/>
      <c r="S834" s="26"/>
    </row>
    <row r="835">
      <c r="A835" s="19"/>
      <c r="B835" s="6"/>
      <c r="C835" s="34"/>
      <c r="D835" s="34"/>
      <c r="E835" s="34"/>
      <c r="F835" s="34"/>
      <c r="G835" s="19"/>
      <c r="H835" s="19"/>
      <c r="I835" s="19"/>
      <c r="N835" s="26"/>
      <c r="O835" s="25"/>
      <c r="S835" s="26"/>
    </row>
    <row r="836">
      <c r="A836" s="19"/>
      <c r="B836" s="6"/>
      <c r="C836" s="34"/>
      <c r="D836" s="34"/>
      <c r="E836" s="34"/>
      <c r="F836" s="34"/>
      <c r="G836" s="19"/>
      <c r="H836" s="19"/>
      <c r="I836" s="19"/>
      <c r="N836" s="26"/>
      <c r="O836" s="25"/>
      <c r="S836" s="26"/>
    </row>
    <row r="837">
      <c r="A837" s="19"/>
      <c r="B837" s="6"/>
      <c r="C837" s="34"/>
      <c r="D837" s="34"/>
      <c r="E837" s="34"/>
      <c r="F837" s="34"/>
      <c r="G837" s="19"/>
      <c r="H837" s="19"/>
      <c r="I837" s="19"/>
      <c r="N837" s="26"/>
      <c r="O837" s="25"/>
      <c r="S837" s="26"/>
    </row>
    <row r="838">
      <c r="A838" s="19"/>
      <c r="B838" s="6"/>
      <c r="C838" s="34"/>
      <c r="D838" s="34"/>
      <c r="E838" s="34"/>
      <c r="F838" s="34"/>
      <c r="G838" s="19"/>
      <c r="H838" s="19"/>
      <c r="I838" s="19"/>
      <c r="N838" s="26"/>
      <c r="O838" s="25"/>
      <c r="S838" s="26"/>
    </row>
    <row r="839">
      <c r="A839" s="19"/>
      <c r="B839" s="6"/>
      <c r="C839" s="34"/>
      <c r="D839" s="34"/>
      <c r="E839" s="34"/>
      <c r="F839" s="34"/>
      <c r="G839" s="19"/>
      <c r="H839" s="19"/>
      <c r="I839" s="19"/>
      <c r="N839" s="26"/>
      <c r="O839" s="25"/>
      <c r="S839" s="26"/>
    </row>
    <row r="840">
      <c r="A840" s="19"/>
      <c r="B840" s="6"/>
      <c r="C840" s="34"/>
      <c r="D840" s="34"/>
      <c r="E840" s="34"/>
      <c r="F840" s="34"/>
      <c r="G840" s="19"/>
      <c r="H840" s="19"/>
      <c r="I840" s="19"/>
      <c r="N840" s="26"/>
      <c r="O840" s="25"/>
      <c r="S840" s="26"/>
    </row>
    <row r="841">
      <c r="A841" s="19"/>
      <c r="B841" s="6"/>
      <c r="C841" s="34"/>
      <c r="D841" s="34"/>
      <c r="E841" s="34"/>
      <c r="F841" s="34"/>
      <c r="G841" s="19"/>
      <c r="H841" s="19"/>
      <c r="I841" s="19"/>
      <c r="N841" s="26"/>
      <c r="O841" s="25"/>
      <c r="S841" s="26"/>
    </row>
    <row r="842">
      <c r="A842" s="19"/>
      <c r="B842" s="6"/>
      <c r="C842" s="34"/>
      <c r="D842" s="34"/>
      <c r="E842" s="34"/>
      <c r="F842" s="34"/>
      <c r="G842" s="19"/>
      <c r="H842" s="19"/>
      <c r="I842" s="19"/>
      <c r="N842" s="26"/>
      <c r="O842" s="25"/>
      <c r="S842" s="26"/>
    </row>
    <row r="843">
      <c r="A843" s="19"/>
      <c r="B843" s="6"/>
      <c r="C843" s="34"/>
      <c r="D843" s="34"/>
      <c r="E843" s="34"/>
      <c r="F843" s="34"/>
      <c r="G843" s="19"/>
      <c r="H843" s="19"/>
      <c r="I843" s="19"/>
      <c r="N843" s="26"/>
      <c r="O843" s="25"/>
      <c r="S843" s="26"/>
    </row>
    <row r="844">
      <c r="A844" s="19"/>
      <c r="B844" s="6"/>
      <c r="C844" s="34"/>
      <c r="D844" s="34"/>
      <c r="E844" s="34"/>
      <c r="F844" s="34"/>
      <c r="G844" s="19"/>
      <c r="H844" s="19"/>
      <c r="I844" s="19"/>
      <c r="N844" s="26"/>
      <c r="O844" s="25"/>
      <c r="S844" s="26"/>
    </row>
    <row r="845">
      <c r="A845" s="19"/>
      <c r="B845" s="6"/>
      <c r="C845" s="34"/>
      <c r="D845" s="34"/>
      <c r="E845" s="34"/>
      <c r="F845" s="34"/>
      <c r="G845" s="19"/>
      <c r="H845" s="19"/>
      <c r="I845" s="19"/>
      <c r="N845" s="26"/>
      <c r="O845" s="25"/>
      <c r="S845" s="26"/>
    </row>
    <row r="846">
      <c r="A846" s="19"/>
      <c r="B846" s="6"/>
      <c r="C846" s="34"/>
      <c r="D846" s="34"/>
      <c r="E846" s="34"/>
      <c r="F846" s="34"/>
      <c r="G846" s="19"/>
      <c r="H846" s="19"/>
      <c r="I846" s="19"/>
      <c r="N846" s="26"/>
      <c r="O846" s="25"/>
      <c r="S846" s="26"/>
    </row>
    <row r="847">
      <c r="A847" s="19"/>
      <c r="B847" s="6"/>
      <c r="C847" s="34"/>
      <c r="D847" s="34"/>
      <c r="E847" s="34"/>
      <c r="F847" s="34"/>
      <c r="G847" s="19"/>
      <c r="H847" s="19"/>
      <c r="I847" s="19"/>
      <c r="N847" s="26"/>
      <c r="O847" s="25"/>
      <c r="S847" s="26"/>
    </row>
    <row r="848">
      <c r="A848" s="19"/>
      <c r="B848" s="6"/>
      <c r="C848" s="34"/>
      <c r="D848" s="34"/>
      <c r="E848" s="34"/>
      <c r="F848" s="34"/>
      <c r="G848" s="19"/>
      <c r="H848" s="19"/>
      <c r="I848" s="19"/>
      <c r="N848" s="26"/>
      <c r="O848" s="25"/>
      <c r="S848" s="26"/>
    </row>
    <row r="849">
      <c r="A849" s="19"/>
      <c r="B849" s="6"/>
      <c r="C849" s="34"/>
      <c r="D849" s="34"/>
      <c r="E849" s="34"/>
      <c r="F849" s="34"/>
      <c r="G849" s="19"/>
      <c r="H849" s="19"/>
      <c r="I849" s="19"/>
      <c r="N849" s="26"/>
      <c r="O849" s="25"/>
      <c r="S849" s="26"/>
    </row>
    <row r="850">
      <c r="A850" s="19"/>
      <c r="B850" s="6"/>
      <c r="C850" s="34"/>
      <c r="D850" s="34"/>
      <c r="E850" s="34"/>
      <c r="F850" s="34"/>
      <c r="G850" s="19"/>
      <c r="H850" s="19"/>
      <c r="I850" s="19"/>
      <c r="N850" s="26"/>
      <c r="O850" s="25"/>
      <c r="S850" s="26"/>
    </row>
    <row r="851">
      <c r="A851" s="19"/>
      <c r="B851" s="6"/>
      <c r="C851" s="34"/>
      <c r="D851" s="34"/>
      <c r="E851" s="34"/>
      <c r="F851" s="34"/>
      <c r="G851" s="19"/>
      <c r="H851" s="19"/>
      <c r="I851" s="19"/>
      <c r="N851" s="26"/>
      <c r="O851" s="25"/>
      <c r="S851" s="26"/>
    </row>
    <row r="852">
      <c r="A852" s="19"/>
      <c r="B852" s="6"/>
      <c r="C852" s="34"/>
      <c r="D852" s="34"/>
      <c r="E852" s="34"/>
      <c r="F852" s="34"/>
      <c r="G852" s="19"/>
      <c r="H852" s="19"/>
      <c r="I852" s="19"/>
      <c r="N852" s="26"/>
      <c r="O852" s="25"/>
      <c r="S852" s="26"/>
    </row>
    <row r="853">
      <c r="A853" s="19"/>
      <c r="B853" s="6"/>
      <c r="C853" s="34"/>
      <c r="D853" s="34"/>
      <c r="E853" s="34"/>
      <c r="F853" s="34"/>
      <c r="G853" s="19"/>
      <c r="H853" s="19"/>
      <c r="I853" s="19"/>
      <c r="N853" s="26"/>
      <c r="O853" s="25"/>
      <c r="S853" s="26"/>
    </row>
    <row r="854">
      <c r="A854" s="19"/>
      <c r="B854" s="6"/>
      <c r="C854" s="34"/>
      <c r="D854" s="34"/>
      <c r="E854" s="34"/>
      <c r="F854" s="34"/>
      <c r="G854" s="19"/>
      <c r="H854" s="19"/>
      <c r="I854" s="19"/>
      <c r="N854" s="26"/>
      <c r="O854" s="25"/>
      <c r="S854" s="26"/>
    </row>
    <row r="855">
      <c r="A855" s="19"/>
      <c r="B855" s="6"/>
      <c r="C855" s="34"/>
      <c r="D855" s="34"/>
      <c r="E855" s="34"/>
      <c r="F855" s="34"/>
      <c r="G855" s="19"/>
      <c r="H855" s="19"/>
      <c r="I855" s="19"/>
      <c r="N855" s="26"/>
      <c r="O855" s="25"/>
      <c r="S855" s="26"/>
    </row>
    <row r="856">
      <c r="A856" s="19"/>
      <c r="B856" s="6"/>
      <c r="C856" s="34"/>
      <c r="D856" s="34"/>
      <c r="E856" s="34"/>
      <c r="F856" s="34"/>
      <c r="G856" s="19"/>
      <c r="H856" s="19"/>
      <c r="I856" s="19"/>
      <c r="N856" s="26"/>
      <c r="O856" s="25"/>
      <c r="S856" s="26"/>
    </row>
    <row r="857">
      <c r="A857" s="19"/>
      <c r="B857" s="6"/>
      <c r="C857" s="34"/>
      <c r="D857" s="34"/>
      <c r="E857" s="34"/>
      <c r="F857" s="34"/>
      <c r="G857" s="19"/>
      <c r="H857" s="19"/>
      <c r="I857" s="19"/>
      <c r="N857" s="26"/>
      <c r="O857" s="25"/>
      <c r="S857" s="26"/>
    </row>
    <row r="858">
      <c r="A858" s="19"/>
      <c r="B858" s="6"/>
      <c r="C858" s="34"/>
      <c r="D858" s="34"/>
      <c r="E858" s="34"/>
      <c r="F858" s="34"/>
      <c r="G858" s="19"/>
      <c r="H858" s="19"/>
      <c r="I858" s="19"/>
      <c r="N858" s="26"/>
      <c r="O858" s="25"/>
      <c r="S858" s="26"/>
    </row>
    <row r="859">
      <c r="A859" s="19"/>
      <c r="B859" s="6"/>
      <c r="C859" s="34"/>
      <c r="D859" s="34"/>
      <c r="E859" s="34"/>
      <c r="F859" s="34"/>
      <c r="G859" s="19"/>
      <c r="H859" s="19"/>
      <c r="I859" s="19"/>
      <c r="N859" s="26"/>
      <c r="O859" s="25"/>
      <c r="S859" s="26"/>
    </row>
    <row r="860">
      <c r="A860" s="19"/>
      <c r="B860" s="6"/>
      <c r="C860" s="34"/>
      <c r="D860" s="34"/>
      <c r="E860" s="34"/>
      <c r="F860" s="34"/>
      <c r="G860" s="19"/>
      <c r="H860" s="19"/>
      <c r="I860" s="19"/>
      <c r="N860" s="26"/>
      <c r="O860" s="25"/>
      <c r="S860" s="26"/>
    </row>
    <row r="861">
      <c r="A861" s="19"/>
      <c r="B861" s="6"/>
      <c r="C861" s="34"/>
      <c r="D861" s="34"/>
      <c r="E861" s="34"/>
      <c r="F861" s="34"/>
      <c r="G861" s="19"/>
      <c r="H861" s="19"/>
      <c r="I861" s="19"/>
      <c r="N861" s="26"/>
      <c r="O861" s="25"/>
      <c r="S861" s="26"/>
    </row>
    <row r="862">
      <c r="A862" s="19"/>
      <c r="B862" s="6"/>
      <c r="C862" s="34"/>
      <c r="D862" s="34"/>
      <c r="E862" s="34"/>
      <c r="F862" s="34"/>
      <c r="G862" s="19"/>
      <c r="H862" s="19"/>
      <c r="I862" s="19"/>
      <c r="N862" s="26"/>
      <c r="O862" s="25"/>
      <c r="S862" s="26"/>
    </row>
    <row r="863">
      <c r="A863" s="19"/>
      <c r="B863" s="6"/>
      <c r="C863" s="34"/>
      <c r="D863" s="34"/>
      <c r="E863" s="34"/>
      <c r="F863" s="34"/>
      <c r="G863" s="19"/>
      <c r="H863" s="19"/>
      <c r="I863" s="19"/>
      <c r="N863" s="26"/>
      <c r="O863" s="25"/>
      <c r="S863" s="26"/>
    </row>
    <row r="864">
      <c r="A864" s="19"/>
      <c r="B864" s="6"/>
      <c r="C864" s="34"/>
      <c r="D864" s="34"/>
      <c r="E864" s="34"/>
      <c r="F864" s="34"/>
      <c r="G864" s="19"/>
      <c r="H864" s="19"/>
      <c r="I864" s="19"/>
      <c r="N864" s="26"/>
      <c r="O864" s="25"/>
      <c r="S864" s="26"/>
    </row>
    <row r="865">
      <c r="A865" s="19"/>
      <c r="B865" s="6"/>
      <c r="C865" s="34"/>
      <c r="D865" s="34"/>
      <c r="E865" s="34"/>
      <c r="F865" s="34"/>
      <c r="G865" s="19"/>
      <c r="H865" s="19"/>
      <c r="I865" s="19"/>
      <c r="N865" s="26"/>
      <c r="O865" s="25"/>
      <c r="S865" s="26"/>
    </row>
    <row r="866">
      <c r="A866" s="19"/>
      <c r="B866" s="6"/>
      <c r="C866" s="34"/>
      <c r="D866" s="34"/>
      <c r="E866" s="34"/>
      <c r="F866" s="34"/>
      <c r="G866" s="19"/>
      <c r="H866" s="19"/>
      <c r="I866" s="19"/>
      <c r="N866" s="26"/>
      <c r="O866" s="25"/>
      <c r="S866" s="26"/>
    </row>
    <row r="867">
      <c r="A867" s="19"/>
      <c r="B867" s="6"/>
      <c r="C867" s="34"/>
      <c r="D867" s="34"/>
      <c r="E867" s="34"/>
      <c r="F867" s="34"/>
      <c r="G867" s="19"/>
      <c r="H867" s="19"/>
      <c r="I867" s="19"/>
      <c r="N867" s="26"/>
      <c r="O867" s="25"/>
      <c r="S867" s="26"/>
    </row>
    <row r="868">
      <c r="A868" s="19"/>
      <c r="B868" s="6"/>
      <c r="C868" s="34"/>
      <c r="D868" s="34"/>
      <c r="E868" s="34"/>
      <c r="F868" s="34"/>
      <c r="G868" s="19"/>
      <c r="H868" s="19"/>
      <c r="I868" s="19"/>
      <c r="N868" s="26"/>
      <c r="O868" s="25"/>
      <c r="S868" s="26"/>
    </row>
    <row r="869">
      <c r="A869" s="19"/>
      <c r="B869" s="6"/>
      <c r="C869" s="34"/>
      <c r="D869" s="34"/>
      <c r="E869" s="34"/>
      <c r="F869" s="34"/>
      <c r="G869" s="19"/>
      <c r="H869" s="19"/>
      <c r="I869" s="19"/>
      <c r="N869" s="26"/>
      <c r="O869" s="25"/>
      <c r="S869" s="26"/>
    </row>
    <row r="870">
      <c r="A870" s="19"/>
      <c r="B870" s="6"/>
      <c r="C870" s="34"/>
      <c r="D870" s="34"/>
      <c r="E870" s="34"/>
      <c r="F870" s="34"/>
      <c r="G870" s="19"/>
      <c r="H870" s="19"/>
      <c r="I870" s="19"/>
      <c r="N870" s="26"/>
      <c r="O870" s="25"/>
      <c r="S870" s="26"/>
    </row>
    <row r="871">
      <c r="A871" s="19"/>
      <c r="B871" s="6"/>
      <c r="C871" s="34"/>
      <c r="D871" s="34"/>
      <c r="E871" s="34"/>
      <c r="F871" s="34"/>
      <c r="G871" s="19"/>
      <c r="H871" s="19"/>
      <c r="I871" s="19"/>
      <c r="N871" s="26"/>
      <c r="O871" s="25"/>
      <c r="S871" s="26"/>
    </row>
    <row r="872">
      <c r="A872" s="19"/>
      <c r="B872" s="6"/>
      <c r="C872" s="34"/>
      <c r="D872" s="34"/>
      <c r="E872" s="34"/>
      <c r="F872" s="34"/>
      <c r="G872" s="19"/>
      <c r="H872" s="19"/>
      <c r="I872" s="19"/>
      <c r="N872" s="26"/>
      <c r="O872" s="25"/>
      <c r="S872" s="26"/>
    </row>
    <row r="873">
      <c r="A873" s="19"/>
      <c r="B873" s="6"/>
      <c r="C873" s="34"/>
      <c r="D873" s="34"/>
      <c r="E873" s="34"/>
      <c r="F873" s="34"/>
      <c r="G873" s="19"/>
      <c r="H873" s="19"/>
      <c r="I873" s="19"/>
      <c r="N873" s="26"/>
      <c r="O873" s="25"/>
      <c r="S873" s="26"/>
    </row>
    <row r="874">
      <c r="A874" s="19"/>
      <c r="B874" s="6"/>
      <c r="C874" s="34"/>
      <c r="D874" s="34"/>
      <c r="E874" s="34"/>
      <c r="F874" s="34"/>
      <c r="G874" s="19"/>
      <c r="H874" s="19"/>
      <c r="I874" s="19"/>
      <c r="N874" s="26"/>
      <c r="O874" s="25"/>
      <c r="S874" s="26"/>
    </row>
    <row r="875">
      <c r="A875" s="19"/>
      <c r="B875" s="6"/>
      <c r="C875" s="34"/>
      <c r="D875" s="34"/>
      <c r="E875" s="34"/>
      <c r="F875" s="34"/>
      <c r="G875" s="19"/>
      <c r="H875" s="19"/>
      <c r="I875" s="19"/>
      <c r="N875" s="26"/>
      <c r="O875" s="25"/>
      <c r="S875" s="26"/>
    </row>
    <row r="876">
      <c r="A876" s="19"/>
      <c r="B876" s="6"/>
      <c r="C876" s="34"/>
      <c r="D876" s="34"/>
      <c r="E876" s="34"/>
      <c r="F876" s="34"/>
      <c r="G876" s="19"/>
      <c r="H876" s="19"/>
      <c r="I876" s="19"/>
      <c r="N876" s="26"/>
      <c r="O876" s="25"/>
      <c r="S876" s="26"/>
    </row>
    <row r="877">
      <c r="A877" s="19"/>
      <c r="B877" s="6"/>
      <c r="C877" s="34"/>
      <c r="D877" s="34"/>
      <c r="E877" s="34"/>
      <c r="F877" s="34"/>
      <c r="G877" s="19"/>
      <c r="H877" s="19"/>
      <c r="I877" s="19"/>
      <c r="N877" s="26"/>
      <c r="O877" s="25"/>
      <c r="S877" s="26"/>
    </row>
    <row r="878">
      <c r="A878" s="19"/>
      <c r="B878" s="6"/>
      <c r="C878" s="34"/>
      <c r="D878" s="34"/>
      <c r="E878" s="34"/>
      <c r="F878" s="34"/>
      <c r="G878" s="19"/>
      <c r="H878" s="19"/>
      <c r="I878" s="19"/>
      <c r="N878" s="26"/>
      <c r="O878" s="25"/>
      <c r="S878" s="26"/>
    </row>
    <row r="879">
      <c r="A879" s="19"/>
      <c r="B879" s="6"/>
      <c r="C879" s="34"/>
      <c r="D879" s="34"/>
      <c r="E879" s="34"/>
      <c r="F879" s="34"/>
      <c r="G879" s="19"/>
      <c r="H879" s="19"/>
      <c r="I879" s="19"/>
      <c r="N879" s="26"/>
      <c r="O879" s="25"/>
      <c r="S879" s="26"/>
    </row>
    <row r="880">
      <c r="A880" s="19"/>
      <c r="B880" s="6"/>
      <c r="C880" s="34"/>
      <c r="D880" s="34"/>
      <c r="E880" s="34"/>
      <c r="F880" s="34"/>
      <c r="G880" s="19"/>
      <c r="H880" s="19"/>
      <c r="I880" s="19"/>
      <c r="N880" s="26"/>
      <c r="O880" s="25"/>
      <c r="S880" s="26"/>
    </row>
    <row r="881">
      <c r="A881" s="19"/>
      <c r="B881" s="6"/>
      <c r="C881" s="34"/>
      <c r="D881" s="34"/>
      <c r="E881" s="34"/>
      <c r="F881" s="34"/>
      <c r="G881" s="19"/>
      <c r="H881" s="19"/>
      <c r="I881" s="19"/>
      <c r="N881" s="26"/>
      <c r="O881" s="25"/>
      <c r="S881" s="26"/>
    </row>
    <row r="882">
      <c r="A882" s="19"/>
      <c r="B882" s="6"/>
      <c r="C882" s="34"/>
      <c r="D882" s="34"/>
      <c r="E882" s="34"/>
      <c r="F882" s="34"/>
      <c r="G882" s="19"/>
      <c r="H882" s="19"/>
      <c r="I882" s="19"/>
      <c r="N882" s="26"/>
      <c r="O882" s="25"/>
      <c r="S882" s="26"/>
    </row>
    <row r="883">
      <c r="A883" s="19"/>
      <c r="B883" s="6"/>
      <c r="C883" s="34"/>
      <c r="D883" s="34"/>
      <c r="E883" s="34"/>
      <c r="F883" s="34"/>
      <c r="G883" s="19"/>
      <c r="H883" s="19"/>
      <c r="I883" s="19"/>
      <c r="N883" s="26"/>
      <c r="O883" s="25"/>
      <c r="S883" s="26"/>
    </row>
    <row r="884">
      <c r="A884" s="19"/>
      <c r="B884" s="6"/>
      <c r="C884" s="34"/>
      <c r="D884" s="34"/>
      <c r="E884" s="34"/>
      <c r="F884" s="34"/>
      <c r="G884" s="19"/>
      <c r="H884" s="19"/>
      <c r="I884" s="19"/>
      <c r="N884" s="26"/>
      <c r="O884" s="25"/>
      <c r="S884" s="26"/>
    </row>
    <row r="885">
      <c r="A885" s="19"/>
      <c r="B885" s="6"/>
      <c r="C885" s="34"/>
      <c r="D885" s="34"/>
      <c r="E885" s="34"/>
      <c r="F885" s="34"/>
      <c r="G885" s="19"/>
      <c r="H885" s="19"/>
      <c r="I885" s="19"/>
      <c r="N885" s="26"/>
      <c r="O885" s="25"/>
      <c r="S885" s="26"/>
    </row>
    <row r="886">
      <c r="A886" s="19"/>
      <c r="B886" s="6"/>
      <c r="C886" s="34"/>
      <c r="D886" s="34"/>
      <c r="E886" s="34"/>
      <c r="F886" s="34"/>
      <c r="G886" s="19"/>
      <c r="H886" s="19"/>
      <c r="I886" s="19"/>
      <c r="N886" s="26"/>
      <c r="O886" s="25"/>
      <c r="S886" s="26"/>
    </row>
    <row r="887">
      <c r="A887" s="19"/>
      <c r="B887" s="6"/>
      <c r="C887" s="34"/>
      <c r="D887" s="34"/>
      <c r="E887" s="34"/>
      <c r="F887" s="34"/>
      <c r="G887" s="19"/>
      <c r="H887" s="19"/>
      <c r="I887" s="19"/>
      <c r="N887" s="26"/>
      <c r="O887" s="25"/>
      <c r="S887" s="26"/>
    </row>
    <row r="888">
      <c r="A888" s="19"/>
      <c r="B888" s="6"/>
      <c r="C888" s="34"/>
      <c r="D888" s="34"/>
      <c r="E888" s="34"/>
      <c r="F888" s="34"/>
      <c r="G888" s="19"/>
      <c r="H888" s="19"/>
      <c r="I888" s="19"/>
      <c r="N888" s="26"/>
      <c r="O888" s="25"/>
      <c r="S888" s="26"/>
    </row>
    <row r="889">
      <c r="A889" s="19"/>
      <c r="B889" s="6"/>
      <c r="C889" s="34"/>
      <c r="D889" s="34"/>
      <c r="E889" s="34"/>
      <c r="F889" s="34"/>
      <c r="G889" s="19"/>
      <c r="H889" s="19"/>
      <c r="I889" s="19"/>
      <c r="N889" s="26"/>
      <c r="O889" s="25"/>
      <c r="S889" s="26"/>
    </row>
    <row r="890">
      <c r="A890" s="19"/>
      <c r="B890" s="6"/>
      <c r="C890" s="34"/>
      <c r="D890" s="34"/>
      <c r="E890" s="34"/>
      <c r="F890" s="34"/>
      <c r="G890" s="19"/>
      <c r="H890" s="19"/>
      <c r="I890" s="19"/>
      <c r="N890" s="26"/>
      <c r="O890" s="25"/>
      <c r="S890" s="26"/>
    </row>
    <row r="891">
      <c r="A891" s="19"/>
      <c r="B891" s="6"/>
      <c r="C891" s="34"/>
      <c r="D891" s="34"/>
      <c r="E891" s="34"/>
      <c r="F891" s="34"/>
      <c r="G891" s="19"/>
      <c r="H891" s="19"/>
      <c r="I891" s="19"/>
      <c r="N891" s="26"/>
      <c r="O891" s="25"/>
      <c r="S891" s="26"/>
    </row>
    <row r="892">
      <c r="A892" s="19"/>
      <c r="B892" s="6"/>
      <c r="C892" s="34"/>
      <c r="D892" s="34"/>
      <c r="E892" s="34"/>
      <c r="F892" s="34"/>
      <c r="G892" s="19"/>
      <c r="H892" s="19"/>
      <c r="I892" s="19"/>
      <c r="N892" s="26"/>
      <c r="O892" s="25"/>
      <c r="S892" s="26"/>
    </row>
    <row r="893">
      <c r="A893" s="19"/>
      <c r="B893" s="6"/>
      <c r="C893" s="34"/>
      <c r="D893" s="34"/>
      <c r="E893" s="34"/>
      <c r="F893" s="34"/>
      <c r="G893" s="19"/>
      <c r="H893" s="19"/>
      <c r="I893" s="19"/>
      <c r="N893" s="26"/>
      <c r="O893" s="25"/>
      <c r="S893" s="26"/>
    </row>
    <row r="894">
      <c r="A894" s="19"/>
      <c r="B894" s="6"/>
      <c r="C894" s="34"/>
      <c r="D894" s="34"/>
      <c r="E894" s="34"/>
      <c r="F894" s="34"/>
      <c r="G894" s="19"/>
      <c r="H894" s="19"/>
      <c r="I894" s="19"/>
      <c r="N894" s="26"/>
      <c r="O894" s="25"/>
      <c r="S894" s="26"/>
    </row>
    <row r="895">
      <c r="A895" s="19"/>
      <c r="B895" s="6"/>
      <c r="C895" s="34"/>
      <c r="D895" s="34"/>
      <c r="E895" s="34"/>
      <c r="F895" s="34"/>
      <c r="G895" s="19"/>
      <c r="H895" s="19"/>
      <c r="I895" s="19"/>
      <c r="N895" s="26"/>
      <c r="O895" s="25"/>
      <c r="S895" s="26"/>
    </row>
    <row r="896">
      <c r="A896" s="19"/>
      <c r="B896" s="6"/>
      <c r="C896" s="34"/>
      <c r="D896" s="34"/>
      <c r="E896" s="34"/>
      <c r="F896" s="34"/>
      <c r="G896" s="19"/>
      <c r="H896" s="19"/>
      <c r="I896" s="19"/>
      <c r="N896" s="26"/>
      <c r="O896" s="25"/>
      <c r="S896" s="26"/>
    </row>
    <row r="897">
      <c r="A897" s="19"/>
      <c r="B897" s="6"/>
      <c r="C897" s="34"/>
      <c r="D897" s="34"/>
      <c r="E897" s="34"/>
      <c r="F897" s="34"/>
      <c r="G897" s="19"/>
      <c r="H897" s="19"/>
      <c r="I897" s="19"/>
      <c r="N897" s="26"/>
      <c r="O897" s="25"/>
      <c r="S897" s="26"/>
    </row>
    <row r="898">
      <c r="A898" s="19"/>
      <c r="B898" s="6"/>
      <c r="C898" s="34"/>
      <c r="D898" s="34"/>
      <c r="E898" s="34"/>
      <c r="F898" s="34"/>
      <c r="G898" s="19"/>
      <c r="H898" s="19"/>
      <c r="I898" s="19"/>
      <c r="N898" s="26"/>
      <c r="O898" s="25"/>
      <c r="S898" s="26"/>
    </row>
    <row r="899">
      <c r="A899" s="19"/>
      <c r="B899" s="6"/>
      <c r="C899" s="34"/>
      <c r="D899" s="34"/>
      <c r="E899" s="34"/>
      <c r="F899" s="34"/>
      <c r="G899" s="19"/>
      <c r="H899" s="19"/>
      <c r="I899" s="19"/>
      <c r="N899" s="26"/>
      <c r="O899" s="25"/>
      <c r="S899" s="26"/>
    </row>
    <row r="900">
      <c r="A900" s="19"/>
      <c r="B900" s="6"/>
      <c r="C900" s="34"/>
      <c r="D900" s="34"/>
      <c r="E900" s="34"/>
      <c r="F900" s="34"/>
      <c r="G900" s="19"/>
      <c r="H900" s="19"/>
      <c r="I900" s="19"/>
      <c r="N900" s="26"/>
      <c r="O900" s="25"/>
      <c r="S900" s="26"/>
    </row>
    <row r="901">
      <c r="A901" s="19"/>
      <c r="B901" s="6"/>
      <c r="C901" s="34"/>
      <c r="D901" s="34"/>
      <c r="E901" s="34"/>
      <c r="F901" s="34"/>
      <c r="G901" s="19"/>
      <c r="H901" s="19"/>
      <c r="I901" s="19"/>
      <c r="N901" s="26"/>
      <c r="O901" s="25"/>
      <c r="S901" s="26"/>
    </row>
    <row r="902">
      <c r="A902" s="19"/>
      <c r="B902" s="6"/>
      <c r="C902" s="34"/>
      <c r="D902" s="34"/>
      <c r="E902" s="34"/>
      <c r="F902" s="34"/>
      <c r="G902" s="19"/>
      <c r="H902" s="19"/>
      <c r="I902" s="19"/>
      <c r="N902" s="26"/>
      <c r="O902" s="25"/>
      <c r="S902" s="26"/>
    </row>
    <row r="903">
      <c r="A903" s="19"/>
      <c r="B903" s="6"/>
      <c r="C903" s="34"/>
      <c r="D903" s="34"/>
      <c r="E903" s="34"/>
      <c r="F903" s="34"/>
      <c r="G903" s="19"/>
      <c r="H903" s="19"/>
      <c r="I903" s="19"/>
      <c r="N903" s="26"/>
      <c r="O903" s="25"/>
      <c r="S903" s="26"/>
    </row>
    <row r="904">
      <c r="A904" s="19"/>
      <c r="B904" s="6"/>
      <c r="C904" s="34"/>
      <c r="D904" s="34"/>
      <c r="E904" s="34"/>
      <c r="F904" s="34"/>
      <c r="G904" s="19"/>
      <c r="H904" s="19"/>
      <c r="I904" s="19"/>
      <c r="N904" s="26"/>
      <c r="O904" s="25"/>
      <c r="S904" s="26"/>
    </row>
    <row r="905">
      <c r="A905" s="19"/>
      <c r="B905" s="6"/>
      <c r="C905" s="34"/>
      <c r="D905" s="34"/>
      <c r="E905" s="34"/>
      <c r="F905" s="34"/>
      <c r="G905" s="19"/>
      <c r="H905" s="19"/>
      <c r="I905" s="19"/>
      <c r="N905" s="26"/>
      <c r="O905" s="25"/>
      <c r="S905" s="26"/>
    </row>
    <row r="906">
      <c r="A906" s="19"/>
      <c r="B906" s="6"/>
      <c r="C906" s="34"/>
      <c r="D906" s="34"/>
      <c r="E906" s="34"/>
      <c r="F906" s="34"/>
      <c r="G906" s="19"/>
      <c r="H906" s="19"/>
      <c r="I906" s="19"/>
      <c r="N906" s="26"/>
      <c r="O906" s="25"/>
      <c r="S906" s="26"/>
    </row>
    <row r="907">
      <c r="A907" s="19"/>
      <c r="B907" s="6"/>
      <c r="C907" s="34"/>
      <c r="D907" s="34"/>
      <c r="E907" s="34"/>
      <c r="F907" s="34"/>
      <c r="G907" s="19"/>
      <c r="H907" s="19"/>
      <c r="I907" s="19"/>
      <c r="N907" s="26"/>
      <c r="O907" s="25"/>
      <c r="S907" s="26"/>
    </row>
    <row r="908">
      <c r="A908" s="19"/>
      <c r="B908" s="6"/>
      <c r="C908" s="34"/>
      <c r="D908" s="34"/>
      <c r="E908" s="34"/>
      <c r="F908" s="34"/>
      <c r="G908" s="19"/>
      <c r="H908" s="19"/>
      <c r="I908" s="19"/>
      <c r="N908" s="26"/>
      <c r="O908" s="25"/>
      <c r="S908" s="26"/>
    </row>
    <row r="909">
      <c r="A909" s="19"/>
      <c r="B909" s="6"/>
      <c r="C909" s="34"/>
      <c r="D909" s="34"/>
      <c r="E909" s="34"/>
      <c r="F909" s="34"/>
      <c r="G909" s="19"/>
      <c r="H909" s="19"/>
      <c r="I909" s="19"/>
      <c r="N909" s="26"/>
      <c r="O909" s="25"/>
      <c r="S909" s="26"/>
    </row>
    <row r="910">
      <c r="A910" s="19"/>
      <c r="B910" s="6"/>
      <c r="C910" s="34"/>
      <c r="D910" s="34"/>
      <c r="E910" s="34"/>
      <c r="F910" s="34"/>
      <c r="G910" s="19"/>
      <c r="H910" s="19"/>
      <c r="I910" s="19"/>
      <c r="N910" s="26"/>
      <c r="O910" s="25"/>
      <c r="S910" s="26"/>
    </row>
    <row r="911">
      <c r="A911" s="19"/>
      <c r="B911" s="6"/>
      <c r="C911" s="34"/>
      <c r="D911" s="34"/>
      <c r="E911" s="34"/>
      <c r="F911" s="34"/>
      <c r="G911" s="19"/>
      <c r="H911" s="19"/>
      <c r="I911" s="19"/>
      <c r="N911" s="26"/>
      <c r="O911" s="25"/>
      <c r="S911" s="26"/>
    </row>
    <row r="912">
      <c r="A912" s="19"/>
      <c r="B912" s="6"/>
      <c r="C912" s="34"/>
      <c r="D912" s="34"/>
      <c r="E912" s="34"/>
      <c r="F912" s="34"/>
      <c r="G912" s="19"/>
      <c r="H912" s="19"/>
      <c r="I912" s="19"/>
      <c r="N912" s="26"/>
      <c r="O912" s="25"/>
      <c r="S912" s="26"/>
    </row>
    <row r="913">
      <c r="A913" s="19"/>
      <c r="B913" s="6"/>
      <c r="C913" s="34"/>
      <c r="D913" s="34"/>
      <c r="E913" s="34"/>
      <c r="F913" s="34"/>
      <c r="G913" s="19"/>
      <c r="H913" s="19"/>
      <c r="I913" s="19"/>
      <c r="N913" s="26"/>
      <c r="O913" s="25"/>
      <c r="S913" s="26"/>
    </row>
    <row r="914">
      <c r="A914" s="19"/>
      <c r="B914" s="6"/>
      <c r="C914" s="34"/>
      <c r="D914" s="34"/>
      <c r="E914" s="34"/>
      <c r="F914" s="34"/>
      <c r="G914" s="19"/>
      <c r="H914" s="19"/>
      <c r="I914" s="19"/>
      <c r="N914" s="26"/>
      <c r="O914" s="25"/>
      <c r="S914" s="26"/>
    </row>
    <row r="915">
      <c r="A915" s="19"/>
      <c r="B915" s="6"/>
      <c r="C915" s="34"/>
      <c r="D915" s="34"/>
      <c r="E915" s="34"/>
      <c r="F915" s="34"/>
      <c r="G915" s="19"/>
      <c r="H915" s="19"/>
      <c r="I915" s="19"/>
      <c r="N915" s="26"/>
      <c r="O915" s="25"/>
      <c r="S915" s="26"/>
    </row>
    <row r="916">
      <c r="A916" s="19"/>
      <c r="B916" s="6"/>
      <c r="C916" s="34"/>
      <c r="D916" s="34"/>
      <c r="E916" s="34"/>
      <c r="F916" s="34"/>
      <c r="G916" s="19"/>
      <c r="H916" s="19"/>
      <c r="I916" s="19"/>
      <c r="N916" s="26"/>
      <c r="O916" s="25"/>
      <c r="S916" s="26"/>
    </row>
    <row r="917">
      <c r="A917" s="19"/>
      <c r="B917" s="6"/>
      <c r="C917" s="34"/>
      <c r="D917" s="34"/>
      <c r="E917" s="34"/>
      <c r="F917" s="34"/>
      <c r="G917" s="19"/>
      <c r="H917" s="19"/>
      <c r="I917" s="19"/>
      <c r="N917" s="26"/>
      <c r="O917" s="25"/>
      <c r="S917" s="26"/>
    </row>
    <row r="918">
      <c r="A918" s="19"/>
      <c r="B918" s="6"/>
      <c r="C918" s="34"/>
      <c r="D918" s="34"/>
      <c r="E918" s="34"/>
      <c r="F918" s="34"/>
      <c r="G918" s="19"/>
      <c r="H918" s="19"/>
      <c r="I918" s="19"/>
      <c r="N918" s="26"/>
      <c r="O918" s="25"/>
      <c r="S918" s="26"/>
    </row>
    <row r="919">
      <c r="A919" s="19"/>
      <c r="B919" s="6"/>
      <c r="C919" s="34"/>
      <c r="D919" s="34"/>
      <c r="E919" s="34"/>
      <c r="F919" s="34"/>
      <c r="G919" s="19"/>
      <c r="H919" s="19"/>
      <c r="I919" s="19"/>
      <c r="N919" s="26"/>
      <c r="O919" s="25"/>
      <c r="S919" s="26"/>
    </row>
    <row r="920">
      <c r="A920" s="19"/>
      <c r="B920" s="6"/>
      <c r="C920" s="34"/>
      <c r="D920" s="34"/>
      <c r="E920" s="34"/>
      <c r="F920" s="34"/>
      <c r="G920" s="19"/>
      <c r="H920" s="19"/>
      <c r="I920" s="19"/>
      <c r="N920" s="26"/>
      <c r="O920" s="25"/>
      <c r="S920" s="26"/>
    </row>
    <row r="921">
      <c r="A921" s="19"/>
      <c r="B921" s="6"/>
      <c r="C921" s="34"/>
      <c r="D921" s="34"/>
      <c r="E921" s="34"/>
      <c r="F921" s="34"/>
      <c r="G921" s="19"/>
      <c r="H921" s="19"/>
      <c r="I921" s="19"/>
      <c r="N921" s="26"/>
      <c r="O921" s="25"/>
      <c r="S921" s="26"/>
    </row>
    <row r="922">
      <c r="A922" s="19"/>
      <c r="B922" s="6"/>
      <c r="C922" s="34"/>
      <c r="D922" s="34"/>
      <c r="E922" s="34"/>
      <c r="F922" s="34"/>
      <c r="G922" s="19"/>
      <c r="H922" s="19"/>
      <c r="I922" s="19"/>
      <c r="N922" s="26"/>
      <c r="O922" s="25"/>
      <c r="S922" s="26"/>
    </row>
    <row r="923">
      <c r="A923" s="19"/>
      <c r="B923" s="6"/>
      <c r="C923" s="34"/>
      <c r="D923" s="34"/>
      <c r="E923" s="34"/>
      <c r="F923" s="34"/>
      <c r="G923" s="19"/>
      <c r="H923" s="19"/>
      <c r="I923" s="19"/>
      <c r="N923" s="26"/>
      <c r="O923" s="25"/>
      <c r="S923" s="26"/>
    </row>
    <row r="924">
      <c r="A924" s="19"/>
      <c r="B924" s="6"/>
      <c r="C924" s="34"/>
      <c r="D924" s="34"/>
      <c r="E924" s="34"/>
      <c r="F924" s="34"/>
      <c r="G924" s="19"/>
      <c r="H924" s="19"/>
      <c r="I924" s="19"/>
      <c r="N924" s="26"/>
      <c r="O924" s="25"/>
      <c r="S924" s="26"/>
    </row>
    <row r="925">
      <c r="A925" s="19"/>
      <c r="B925" s="6"/>
      <c r="C925" s="34"/>
      <c r="D925" s="34"/>
      <c r="E925" s="34"/>
      <c r="F925" s="34"/>
      <c r="G925" s="19"/>
      <c r="H925" s="19"/>
      <c r="I925" s="19"/>
      <c r="N925" s="26"/>
      <c r="O925" s="25"/>
      <c r="S925" s="26"/>
    </row>
    <row r="926">
      <c r="A926" s="19"/>
      <c r="B926" s="6"/>
      <c r="C926" s="34"/>
      <c r="D926" s="34"/>
      <c r="E926" s="34"/>
      <c r="F926" s="34"/>
      <c r="G926" s="19"/>
      <c r="H926" s="19"/>
      <c r="I926" s="19"/>
      <c r="N926" s="26"/>
      <c r="O926" s="25"/>
      <c r="S926" s="26"/>
    </row>
    <row r="927">
      <c r="A927" s="19"/>
      <c r="B927" s="6"/>
      <c r="C927" s="34"/>
      <c r="D927" s="34"/>
      <c r="E927" s="34"/>
      <c r="F927" s="34"/>
      <c r="G927" s="19"/>
      <c r="H927" s="19"/>
      <c r="I927" s="19"/>
      <c r="N927" s="26"/>
      <c r="O927" s="25"/>
      <c r="S927" s="26"/>
    </row>
    <row r="928">
      <c r="A928" s="19"/>
      <c r="B928" s="6"/>
      <c r="C928" s="34"/>
      <c r="D928" s="34"/>
      <c r="E928" s="34"/>
      <c r="F928" s="34"/>
      <c r="G928" s="19"/>
      <c r="H928" s="19"/>
      <c r="I928" s="19"/>
      <c r="N928" s="26"/>
      <c r="O928" s="25"/>
      <c r="S928" s="26"/>
    </row>
    <row r="929">
      <c r="A929" s="19"/>
      <c r="B929" s="6"/>
      <c r="C929" s="34"/>
      <c r="D929" s="34"/>
      <c r="E929" s="34"/>
      <c r="F929" s="34"/>
      <c r="G929" s="19"/>
      <c r="H929" s="19"/>
      <c r="I929" s="19"/>
      <c r="N929" s="26"/>
      <c r="O929" s="25"/>
      <c r="S929" s="26"/>
    </row>
    <row r="930">
      <c r="A930" s="19"/>
      <c r="B930" s="6"/>
      <c r="C930" s="34"/>
      <c r="D930" s="34"/>
      <c r="E930" s="34"/>
      <c r="F930" s="34"/>
      <c r="G930" s="19"/>
      <c r="H930" s="19"/>
      <c r="I930" s="19"/>
      <c r="N930" s="26"/>
      <c r="O930" s="25"/>
      <c r="S930" s="26"/>
    </row>
    <row r="931">
      <c r="A931" s="19"/>
      <c r="B931" s="6"/>
      <c r="C931" s="34"/>
      <c r="D931" s="34"/>
      <c r="E931" s="34"/>
      <c r="F931" s="34"/>
      <c r="G931" s="19"/>
      <c r="H931" s="19"/>
      <c r="I931" s="19"/>
      <c r="N931" s="26"/>
      <c r="O931" s="25"/>
      <c r="S931" s="26"/>
    </row>
    <row r="932">
      <c r="A932" s="19"/>
      <c r="B932" s="6"/>
      <c r="C932" s="34"/>
      <c r="D932" s="34"/>
      <c r="E932" s="34"/>
      <c r="F932" s="34"/>
      <c r="G932" s="19"/>
      <c r="H932" s="19"/>
      <c r="I932" s="19"/>
      <c r="N932" s="26"/>
      <c r="O932" s="25"/>
      <c r="S932" s="26"/>
    </row>
    <row r="933">
      <c r="A933" s="19"/>
      <c r="B933" s="6"/>
      <c r="C933" s="34"/>
      <c r="D933" s="34"/>
      <c r="E933" s="34"/>
      <c r="F933" s="34"/>
      <c r="G933" s="19"/>
      <c r="H933" s="19"/>
      <c r="I933" s="19"/>
      <c r="N933" s="26"/>
      <c r="O933" s="25"/>
      <c r="S933" s="26"/>
    </row>
    <row r="934">
      <c r="A934" s="19"/>
      <c r="B934" s="6"/>
      <c r="C934" s="34"/>
      <c r="D934" s="34"/>
      <c r="E934" s="34"/>
      <c r="F934" s="34"/>
      <c r="G934" s="19"/>
      <c r="H934" s="19"/>
      <c r="I934" s="19"/>
      <c r="N934" s="26"/>
      <c r="O934" s="25"/>
      <c r="S934" s="26"/>
    </row>
    <row r="935">
      <c r="A935" s="19"/>
      <c r="B935" s="6"/>
      <c r="C935" s="34"/>
      <c r="D935" s="34"/>
      <c r="E935" s="34"/>
      <c r="F935" s="34"/>
      <c r="G935" s="19"/>
      <c r="H935" s="19"/>
      <c r="I935" s="19"/>
      <c r="N935" s="26"/>
      <c r="O935" s="25"/>
      <c r="S935" s="26"/>
    </row>
    <row r="936">
      <c r="A936" s="19"/>
      <c r="B936" s="6"/>
      <c r="C936" s="34"/>
      <c r="D936" s="34"/>
      <c r="E936" s="34"/>
      <c r="F936" s="34"/>
      <c r="G936" s="19"/>
      <c r="H936" s="19"/>
      <c r="I936" s="19"/>
      <c r="N936" s="26"/>
      <c r="O936" s="25"/>
      <c r="S936" s="26"/>
    </row>
    <row r="937">
      <c r="A937" s="19"/>
      <c r="B937" s="6"/>
      <c r="C937" s="34"/>
      <c r="D937" s="34"/>
      <c r="E937" s="34"/>
      <c r="F937" s="34"/>
      <c r="G937" s="19"/>
      <c r="H937" s="19"/>
      <c r="I937" s="19"/>
      <c r="N937" s="26"/>
      <c r="O937" s="25"/>
      <c r="S937" s="26"/>
    </row>
    <row r="938">
      <c r="A938" s="19"/>
      <c r="B938" s="6"/>
      <c r="C938" s="34"/>
      <c r="D938" s="34"/>
      <c r="E938" s="34"/>
      <c r="F938" s="34"/>
      <c r="G938" s="19"/>
      <c r="H938" s="19"/>
      <c r="I938" s="19"/>
      <c r="N938" s="26"/>
      <c r="O938" s="25"/>
      <c r="S938" s="26"/>
    </row>
    <row r="939">
      <c r="A939" s="19"/>
      <c r="B939" s="6"/>
      <c r="C939" s="34"/>
      <c r="D939" s="34"/>
      <c r="E939" s="34"/>
      <c r="F939" s="34"/>
      <c r="G939" s="19"/>
      <c r="H939" s="19"/>
      <c r="I939" s="19"/>
      <c r="N939" s="26"/>
      <c r="O939" s="25"/>
      <c r="S939" s="26"/>
    </row>
    <row r="940">
      <c r="A940" s="19"/>
      <c r="B940" s="6"/>
      <c r="C940" s="34"/>
      <c r="D940" s="34"/>
      <c r="E940" s="34"/>
      <c r="F940" s="34"/>
      <c r="G940" s="19"/>
      <c r="H940" s="19"/>
      <c r="I940" s="19"/>
      <c r="N940" s="26"/>
      <c r="O940" s="25"/>
      <c r="S940" s="26"/>
    </row>
    <row r="941">
      <c r="A941" s="19"/>
      <c r="B941" s="6"/>
      <c r="C941" s="34"/>
      <c r="D941" s="34"/>
      <c r="E941" s="34"/>
      <c r="F941" s="34"/>
      <c r="G941" s="19"/>
      <c r="H941" s="19"/>
      <c r="I941" s="19"/>
      <c r="N941" s="26"/>
      <c r="O941" s="25"/>
      <c r="S941" s="26"/>
    </row>
    <row r="942">
      <c r="A942" s="19"/>
      <c r="B942" s="6"/>
      <c r="C942" s="34"/>
      <c r="D942" s="34"/>
      <c r="E942" s="34"/>
      <c r="F942" s="34"/>
      <c r="G942" s="19"/>
      <c r="H942" s="19"/>
      <c r="I942" s="19"/>
      <c r="N942" s="26"/>
      <c r="O942" s="25"/>
      <c r="S942" s="26"/>
    </row>
    <row r="943">
      <c r="A943" s="19"/>
      <c r="B943" s="6"/>
      <c r="C943" s="34"/>
      <c r="D943" s="34"/>
      <c r="E943" s="34"/>
      <c r="F943" s="34"/>
      <c r="G943" s="19"/>
      <c r="H943" s="19"/>
      <c r="I943" s="19"/>
      <c r="N943" s="26"/>
      <c r="O943" s="25"/>
      <c r="S943" s="26"/>
    </row>
    <row r="944">
      <c r="A944" s="19"/>
      <c r="B944" s="6"/>
      <c r="C944" s="34"/>
      <c r="D944" s="34"/>
      <c r="E944" s="34"/>
      <c r="F944" s="34"/>
      <c r="G944" s="19"/>
      <c r="H944" s="19"/>
      <c r="I944" s="19"/>
      <c r="N944" s="26"/>
      <c r="O944" s="25"/>
      <c r="S944" s="26"/>
    </row>
    <row r="945">
      <c r="A945" s="19"/>
      <c r="B945" s="6"/>
      <c r="C945" s="34"/>
      <c r="D945" s="34"/>
      <c r="E945" s="34"/>
      <c r="F945" s="34"/>
      <c r="G945" s="19"/>
      <c r="H945" s="19"/>
      <c r="I945" s="19"/>
      <c r="N945" s="26"/>
      <c r="O945" s="25"/>
      <c r="S945" s="26"/>
    </row>
    <row r="946">
      <c r="A946" s="19"/>
      <c r="B946" s="6"/>
      <c r="C946" s="34"/>
      <c r="D946" s="34"/>
      <c r="E946" s="34"/>
      <c r="F946" s="34"/>
      <c r="G946" s="19"/>
      <c r="H946" s="19"/>
      <c r="I946" s="19"/>
      <c r="N946" s="26"/>
      <c r="O946" s="25"/>
      <c r="S946" s="26"/>
    </row>
    <row r="947">
      <c r="A947" s="19"/>
      <c r="B947" s="6"/>
      <c r="C947" s="34"/>
      <c r="D947" s="34"/>
      <c r="E947" s="34"/>
      <c r="F947" s="34"/>
      <c r="G947" s="19"/>
      <c r="H947" s="19"/>
      <c r="I947" s="19"/>
      <c r="N947" s="26"/>
      <c r="O947" s="25"/>
      <c r="S947" s="26"/>
    </row>
    <row r="948">
      <c r="A948" s="19"/>
      <c r="B948" s="6"/>
      <c r="C948" s="34"/>
      <c r="D948" s="34"/>
      <c r="E948" s="34"/>
      <c r="F948" s="34"/>
      <c r="G948" s="19"/>
      <c r="H948" s="19"/>
      <c r="I948" s="19"/>
      <c r="N948" s="26"/>
      <c r="O948" s="25"/>
      <c r="S948" s="26"/>
    </row>
    <row r="949">
      <c r="A949" s="19"/>
      <c r="B949" s="6"/>
      <c r="C949" s="34"/>
      <c r="D949" s="34"/>
      <c r="E949" s="34"/>
      <c r="F949" s="34"/>
      <c r="G949" s="19"/>
      <c r="H949" s="19"/>
      <c r="I949" s="19"/>
      <c r="N949" s="26"/>
      <c r="O949" s="25"/>
      <c r="S949" s="26"/>
    </row>
    <row r="950">
      <c r="A950" s="19"/>
      <c r="B950" s="6"/>
      <c r="C950" s="34"/>
      <c r="D950" s="34"/>
      <c r="E950" s="34"/>
      <c r="F950" s="34"/>
      <c r="G950" s="19"/>
      <c r="H950" s="19"/>
      <c r="I950" s="19"/>
      <c r="N950" s="26"/>
      <c r="O950" s="25"/>
      <c r="S950" s="26"/>
    </row>
    <row r="951">
      <c r="A951" s="19"/>
      <c r="B951" s="6"/>
      <c r="C951" s="34"/>
      <c r="D951" s="34"/>
      <c r="E951" s="34"/>
      <c r="F951" s="34"/>
      <c r="G951" s="19"/>
      <c r="H951" s="19"/>
      <c r="I951" s="19"/>
      <c r="N951" s="26"/>
      <c r="O951" s="25"/>
      <c r="S951" s="26"/>
    </row>
    <row r="952">
      <c r="A952" s="19"/>
      <c r="B952" s="6"/>
      <c r="C952" s="34"/>
      <c r="D952" s="34"/>
      <c r="E952" s="34"/>
      <c r="F952" s="34"/>
      <c r="G952" s="19"/>
      <c r="H952" s="19"/>
      <c r="I952" s="19"/>
      <c r="N952" s="26"/>
      <c r="O952" s="25"/>
      <c r="S952" s="26"/>
    </row>
    <row r="953">
      <c r="A953" s="19"/>
      <c r="B953" s="6"/>
      <c r="C953" s="34"/>
      <c r="D953" s="34"/>
      <c r="E953" s="34"/>
      <c r="F953" s="34"/>
      <c r="G953" s="19"/>
      <c r="H953" s="19"/>
      <c r="I953" s="19"/>
      <c r="N953" s="26"/>
      <c r="O953" s="25"/>
      <c r="S953" s="26"/>
    </row>
    <row r="954">
      <c r="A954" s="19"/>
      <c r="B954" s="6"/>
      <c r="C954" s="34"/>
      <c r="D954" s="34"/>
      <c r="E954" s="34"/>
      <c r="F954" s="34"/>
      <c r="G954" s="19"/>
      <c r="H954" s="19"/>
      <c r="I954" s="19"/>
      <c r="N954" s="26"/>
      <c r="O954" s="25"/>
      <c r="S954" s="26"/>
    </row>
    <row r="955">
      <c r="A955" s="19"/>
      <c r="B955" s="6"/>
      <c r="C955" s="34"/>
      <c r="D955" s="34"/>
      <c r="E955" s="34"/>
      <c r="F955" s="34"/>
      <c r="G955" s="19"/>
      <c r="H955" s="19"/>
      <c r="I955" s="19"/>
      <c r="N955" s="26"/>
      <c r="O955" s="25"/>
      <c r="S955" s="26"/>
    </row>
    <row r="956">
      <c r="A956" s="19"/>
      <c r="B956" s="6"/>
      <c r="C956" s="34"/>
      <c r="D956" s="34"/>
      <c r="E956" s="34"/>
      <c r="F956" s="34"/>
      <c r="G956" s="19"/>
      <c r="H956" s="19"/>
      <c r="I956" s="19"/>
      <c r="N956" s="26"/>
      <c r="O956" s="25"/>
      <c r="S956" s="26"/>
    </row>
    <row r="957">
      <c r="A957" s="19"/>
      <c r="B957" s="6"/>
      <c r="C957" s="34"/>
      <c r="D957" s="34"/>
      <c r="E957" s="34"/>
      <c r="F957" s="34"/>
      <c r="G957" s="19"/>
      <c r="H957" s="19"/>
      <c r="I957" s="19"/>
      <c r="N957" s="26"/>
      <c r="O957" s="25"/>
      <c r="S957" s="26"/>
    </row>
    <row r="958">
      <c r="A958" s="19"/>
      <c r="B958" s="6"/>
      <c r="C958" s="34"/>
      <c r="D958" s="34"/>
      <c r="E958" s="34"/>
      <c r="F958" s="34"/>
      <c r="G958" s="19"/>
      <c r="H958" s="19"/>
      <c r="I958" s="19"/>
      <c r="N958" s="26"/>
      <c r="O958" s="25"/>
      <c r="S958" s="26"/>
    </row>
    <row r="959">
      <c r="A959" s="19"/>
      <c r="B959" s="6"/>
      <c r="C959" s="34"/>
      <c r="D959" s="34"/>
      <c r="E959" s="34"/>
      <c r="F959" s="34"/>
      <c r="G959" s="19"/>
      <c r="H959" s="19"/>
      <c r="I959" s="19"/>
      <c r="N959" s="26"/>
      <c r="O959" s="25"/>
      <c r="S959" s="26"/>
    </row>
    <row r="960">
      <c r="A960" s="19"/>
      <c r="B960" s="6"/>
      <c r="C960" s="34"/>
      <c r="D960" s="34"/>
      <c r="E960" s="34"/>
      <c r="F960" s="34"/>
      <c r="G960" s="19"/>
      <c r="H960" s="19"/>
      <c r="I960" s="19"/>
      <c r="N960" s="26"/>
      <c r="O960" s="25"/>
      <c r="S960" s="26"/>
    </row>
    <row r="961">
      <c r="A961" s="19"/>
      <c r="B961" s="6"/>
      <c r="C961" s="34"/>
      <c r="D961" s="34"/>
      <c r="E961" s="34"/>
      <c r="F961" s="34"/>
      <c r="G961" s="19"/>
      <c r="H961" s="19"/>
      <c r="I961" s="19"/>
      <c r="N961" s="26"/>
      <c r="O961" s="25"/>
      <c r="S961" s="26"/>
    </row>
    <row r="962">
      <c r="A962" s="19"/>
      <c r="B962" s="6"/>
      <c r="C962" s="34"/>
      <c r="D962" s="34"/>
      <c r="E962" s="34"/>
      <c r="F962" s="34"/>
      <c r="G962" s="19"/>
      <c r="H962" s="19"/>
      <c r="I962" s="19"/>
      <c r="N962" s="26"/>
      <c r="O962" s="25"/>
      <c r="S962" s="26"/>
    </row>
    <row r="963">
      <c r="A963" s="19"/>
      <c r="B963" s="6"/>
      <c r="C963" s="34"/>
      <c r="D963" s="34"/>
      <c r="E963" s="34"/>
      <c r="F963" s="34"/>
      <c r="G963" s="19"/>
      <c r="H963" s="19"/>
      <c r="I963" s="19"/>
      <c r="N963" s="26"/>
      <c r="O963" s="25"/>
      <c r="S963" s="26"/>
    </row>
    <row r="964">
      <c r="A964" s="19"/>
      <c r="B964" s="6"/>
      <c r="C964" s="34"/>
      <c r="D964" s="34"/>
      <c r="E964" s="34"/>
      <c r="F964" s="34"/>
      <c r="G964" s="19"/>
      <c r="H964" s="19"/>
      <c r="I964" s="19"/>
      <c r="N964" s="26"/>
      <c r="O964" s="25"/>
      <c r="S964" s="26"/>
    </row>
    <row r="965">
      <c r="A965" s="19"/>
      <c r="B965" s="6"/>
      <c r="C965" s="34"/>
      <c r="D965" s="34"/>
      <c r="E965" s="34"/>
      <c r="F965" s="34"/>
      <c r="G965" s="19"/>
      <c r="H965" s="19"/>
      <c r="I965" s="19"/>
      <c r="N965" s="26"/>
      <c r="O965" s="25"/>
      <c r="S965" s="26"/>
    </row>
    <row r="966">
      <c r="A966" s="19"/>
      <c r="B966" s="6"/>
      <c r="C966" s="34"/>
      <c r="D966" s="34"/>
      <c r="E966" s="34"/>
      <c r="F966" s="34"/>
      <c r="G966" s="19"/>
      <c r="H966" s="19"/>
      <c r="I966" s="19"/>
      <c r="N966" s="26"/>
      <c r="O966" s="25"/>
      <c r="S966" s="26"/>
    </row>
    <row r="967">
      <c r="A967" s="19"/>
      <c r="B967" s="6"/>
      <c r="C967" s="34"/>
      <c r="D967" s="34"/>
      <c r="E967" s="34"/>
      <c r="F967" s="34"/>
      <c r="G967" s="19"/>
      <c r="H967" s="19"/>
      <c r="I967" s="19"/>
      <c r="N967" s="26"/>
      <c r="O967" s="25"/>
      <c r="S967" s="26"/>
    </row>
    <row r="968">
      <c r="A968" s="19"/>
      <c r="B968" s="6"/>
      <c r="C968" s="34"/>
      <c r="D968" s="34"/>
      <c r="E968" s="34"/>
      <c r="F968" s="34"/>
      <c r="G968" s="19"/>
      <c r="H968" s="19"/>
      <c r="I968" s="19"/>
      <c r="N968" s="26"/>
      <c r="O968" s="25"/>
      <c r="S968" s="26"/>
    </row>
    <row r="969">
      <c r="A969" s="19"/>
      <c r="B969" s="6"/>
      <c r="C969" s="34"/>
      <c r="D969" s="34"/>
      <c r="E969" s="34"/>
      <c r="F969" s="34"/>
      <c r="G969" s="19"/>
      <c r="H969" s="19"/>
      <c r="I969" s="19"/>
      <c r="N969" s="26"/>
      <c r="O969" s="25"/>
      <c r="S969" s="26"/>
    </row>
    <row r="970">
      <c r="A970" s="19"/>
      <c r="B970" s="6"/>
      <c r="C970" s="34"/>
      <c r="D970" s="34"/>
      <c r="E970" s="34"/>
      <c r="F970" s="34"/>
      <c r="G970" s="19"/>
      <c r="H970" s="19"/>
      <c r="I970" s="19"/>
      <c r="N970" s="26"/>
      <c r="O970" s="25"/>
      <c r="S970" s="26"/>
    </row>
    <row r="971">
      <c r="A971" s="19"/>
      <c r="B971" s="6"/>
      <c r="C971" s="34"/>
      <c r="D971" s="34"/>
      <c r="E971" s="34"/>
      <c r="F971" s="34"/>
      <c r="G971" s="19"/>
      <c r="H971" s="19"/>
      <c r="I971" s="19"/>
      <c r="N971" s="26"/>
      <c r="O971" s="25"/>
      <c r="S971" s="26"/>
    </row>
    <row r="972">
      <c r="A972" s="19"/>
      <c r="B972" s="6"/>
      <c r="C972" s="34"/>
      <c r="D972" s="34"/>
      <c r="E972" s="34"/>
      <c r="F972" s="34"/>
      <c r="G972" s="19"/>
      <c r="H972" s="19"/>
      <c r="I972" s="19"/>
      <c r="N972" s="26"/>
      <c r="O972" s="25"/>
      <c r="S972" s="26"/>
    </row>
    <row r="973">
      <c r="A973" s="19"/>
      <c r="B973" s="6"/>
      <c r="C973" s="34"/>
      <c r="D973" s="34"/>
      <c r="E973" s="34"/>
      <c r="F973" s="34"/>
      <c r="G973" s="19"/>
      <c r="H973" s="19"/>
      <c r="I973" s="19"/>
      <c r="N973" s="26"/>
      <c r="O973" s="25"/>
      <c r="S973" s="26"/>
    </row>
    <row r="974">
      <c r="A974" s="19"/>
      <c r="B974" s="6"/>
      <c r="C974" s="34"/>
      <c r="D974" s="34"/>
      <c r="E974" s="34"/>
      <c r="F974" s="34"/>
      <c r="G974" s="19"/>
      <c r="H974" s="19"/>
      <c r="I974" s="19"/>
      <c r="N974" s="26"/>
      <c r="O974" s="25"/>
      <c r="S974" s="26"/>
    </row>
    <row r="975">
      <c r="A975" s="19"/>
      <c r="B975" s="6"/>
      <c r="C975" s="34"/>
      <c r="D975" s="34"/>
      <c r="E975" s="34"/>
      <c r="F975" s="34"/>
      <c r="G975" s="19"/>
      <c r="H975" s="19"/>
      <c r="I975" s="19"/>
      <c r="N975" s="26"/>
      <c r="O975" s="25"/>
      <c r="S975" s="26"/>
    </row>
    <row r="976">
      <c r="A976" s="19"/>
      <c r="B976" s="6"/>
      <c r="C976" s="34"/>
      <c r="D976" s="34"/>
      <c r="E976" s="34"/>
      <c r="F976" s="34"/>
      <c r="G976" s="19"/>
      <c r="H976" s="19"/>
      <c r="I976" s="19"/>
      <c r="N976" s="26"/>
      <c r="O976" s="25"/>
      <c r="S976" s="26"/>
    </row>
    <row r="977">
      <c r="A977" s="19"/>
      <c r="B977" s="6"/>
      <c r="C977" s="34"/>
      <c r="D977" s="34"/>
      <c r="E977" s="34"/>
      <c r="F977" s="34"/>
      <c r="G977" s="19"/>
      <c r="H977" s="19"/>
      <c r="I977" s="19"/>
      <c r="N977" s="26"/>
      <c r="O977" s="25"/>
      <c r="S977" s="26"/>
    </row>
    <row r="978">
      <c r="A978" s="19"/>
      <c r="B978" s="6"/>
      <c r="C978" s="34"/>
      <c r="D978" s="34"/>
      <c r="E978" s="34"/>
      <c r="F978" s="34"/>
      <c r="G978" s="19"/>
      <c r="H978" s="19"/>
      <c r="I978" s="19"/>
      <c r="N978" s="26"/>
      <c r="O978" s="25"/>
      <c r="S978" s="26"/>
    </row>
    <row r="979">
      <c r="A979" s="19"/>
      <c r="B979" s="6"/>
      <c r="C979" s="34"/>
      <c r="D979" s="34"/>
      <c r="E979" s="34"/>
      <c r="F979" s="34"/>
      <c r="G979" s="19"/>
      <c r="H979" s="19"/>
      <c r="I979" s="19"/>
      <c r="N979" s="26"/>
      <c r="O979" s="25"/>
      <c r="S979" s="26"/>
    </row>
    <row r="980">
      <c r="A980" s="19"/>
      <c r="B980" s="6"/>
      <c r="C980" s="34"/>
      <c r="D980" s="34"/>
      <c r="E980" s="34"/>
      <c r="F980" s="34"/>
      <c r="G980" s="19"/>
      <c r="H980" s="19"/>
      <c r="I980" s="19"/>
      <c r="N980" s="26"/>
      <c r="O980" s="25"/>
      <c r="S980" s="26"/>
    </row>
    <row r="981">
      <c r="A981" s="19"/>
      <c r="B981" s="6"/>
      <c r="C981" s="34"/>
      <c r="D981" s="34"/>
      <c r="E981" s="34"/>
      <c r="F981" s="34"/>
      <c r="G981" s="19"/>
      <c r="H981" s="19"/>
      <c r="I981" s="19"/>
      <c r="N981" s="26"/>
      <c r="O981" s="25"/>
      <c r="S981" s="26"/>
    </row>
    <row r="982">
      <c r="A982" s="19"/>
      <c r="B982" s="6"/>
      <c r="C982" s="34"/>
      <c r="D982" s="34"/>
      <c r="E982" s="34"/>
      <c r="F982" s="34"/>
      <c r="G982" s="19"/>
      <c r="H982" s="19"/>
      <c r="I982" s="19"/>
      <c r="N982" s="26"/>
      <c r="O982" s="25"/>
      <c r="S982" s="26"/>
    </row>
    <row r="983">
      <c r="A983" s="19"/>
      <c r="B983" s="6"/>
      <c r="C983" s="34"/>
      <c r="D983" s="34"/>
      <c r="E983" s="34"/>
      <c r="F983" s="34"/>
      <c r="G983" s="19"/>
      <c r="H983" s="19"/>
      <c r="I983" s="19"/>
      <c r="N983" s="26"/>
      <c r="O983" s="25"/>
      <c r="S983" s="26"/>
    </row>
    <row r="984">
      <c r="A984" s="19"/>
      <c r="B984" s="6"/>
      <c r="C984" s="34"/>
      <c r="D984" s="34"/>
      <c r="E984" s="34"/>
      <c r="F984" s="34"/>
      <c r="G984" s="19"/>
      <c r="H984" s="19"/>
      <c r="I984" s="19"/>
      <c r="N984" s="26"/>
      <c r="O984" s="25"/>
      <c r="S984" s="26"/>
    </row>
    <row r="985">
      <c r="A985" s="19"/>
      <c r="B985" s="6"/>
      <c r="C985" s="34"/>
      <c r="D985" s="34"/>
      <c r="E985" s="34"/>
      <c r="F985" s="34"/>
      <c r="G985" s="19"/>
      <c r="H985" s="19"/>
      <c r="I985" s="19"/>
      <c r="N985" s="26"/>
      <c r="O985" s="25"/>
      <c r="S985" s="26"/>
    </row>
    <row r="986">
      <c r="A986" s="19"/>
      <c r="B986" s="6"/>
      <c r="C986" s="34"/>
      <c r="D986" s="34"/>
      <c r="E986" s="34"/>
      <c r="F986" s="34"/>
      <c r="G986" s="19"/>
      <c r="H986" s="19"/>
      <c r="I986" s="19"/>
      <c r="N986" s="26"/>
      <c r="O986" s="25"/>
      <c r="S986" s="26"/>
    </row>
    <row r="987">
      <c r="A987" s="19"/>
      <c r="B987" s="6"/>
      <c r="C987" s="34"/>
      <c r="D987" s="34"/>
      <c r="E987" s="34"/>
      <c r="F987" s="34"/>
      <c r="G987" s="19"/>
      <c r="H987" s="19"/>
      <c r="I987" s="19"/>
      <c r="N987" s="26"/>
      <c r="O987" s="25"/>
      <c r="S987" s="26"/>
    </row>
    <row r="988">
      <c r="A988" s="19"/>
      <c r="B988" s="6"/>
      <c r="C988" s="34"/>
      <c r="D988" s="34"/>
      <c r="E988" s="34"/>
      <c r="F988" s="34"/>
      <c r="G988" s="19"/>
      <c r="H988" s="19"/>
      <c r="I988" s="19"/>
      <c r="N988" s="26"/>
      <c r="O988" s="25"/>
      <c r="S988" s="26"/>
    </row>
    <row r="989">
      <c r="A989" s="19"/>
      <c r="B989" s="6"/>
      <c r="C989" s="34"/>
      <c r="D989" s="34"/>
      <c r="E989" s="34"/>
      <c r="F989" s="34"/>
      <c r="G989" s="19"/>
      <c r="H989" s="19"/>
      <c r="I989" s="19"/>
      <c r="N989" s="26"/>
      <c r="O989" s="25"/>
      <c r="S989" s="26"/>
    </row>
    <row r="990">
      <c r="A990" s="19"/>
      <c r="B990" s="6"/>
      <c r="C990" s="34"/>
      <c r="D990" s="34"/>
      <c r="E990" s="34"/>
      <c r="F990" s="34"/>
      <c r="G990" s="19"/>
      <c r="H990" s="19"/>
      <c r="I990" s="19"/>
      <c r="N990" s="26"/>
      <c r="O990" s="25"/>
      <c r="S990" s="26"/>
    </row>
    <row r="991">
      <c r="A991" s="19"/>
      <c r="B991" s="6"/>
      <c r="C991" s="34"/>
      <c r="D991" s="34"/>
      <c r="E991" s="34"/>
      <c r="F991" s="34"/>
      <c r="G991" s="19"/>
      <c r="H991" s="19"/>
      <c r="I991" s="19"/>
      <c r="N991" s="26"/>
      <c r="O991" s="25"/>
      <c r="S991" s="26"/>
    </row>
    <row r="992">
      <c r="A992" s="19"/>
      <c r="B992" s="6"/>
      <c r="C992" s="34"/>
      <c r="D992" s="34"/>
      <c r="E992" s="34"/>
      <c r="F992" s="34"/>
      <c r="G992" s="19"/>
      <c r="H992" s="19"/>
      <c r="I992" s="19"/>
      <c r="N992" s="26"/>
      <c r="O992" s="25"/>
      <c r="S992" s="26"/>
    </row>
    <row r="993">
      <c r="A993" s="19"/>
      <c r="B993" s="6"/>
      <c r="C993" s="34"/>
      <c r="D993" s="34"/>
      <c r="E993" s="34"/>
      <c r="F993" s="34"/>
      <c r="G993" s="19"/>
      <c r="H993" s="19"/>
      <c r="I993" s="19"/>
      <c r="N993" s="26"/>
      <c r="O993" s="25"/>
      <c r="S993" s="26"/>
    </row>
    <row r="994">
      <c r="A994" s="19"/>
      <c r="B994" s="6"/>
      <c r="C994" s="34"/>
      <c r="D994" s="34"/>
      <c r="E994" s="34"/>
      <c r="F994" s="34"/>
      <c r="G994" s="19"/>
      <c r="H994" s="19"/>
      <c r="I994" s="19"/>
      <c r="N994" s="26"/>
      <c r="O994" s="25"/>
      <c r="S994" s="26"/>
    </row>
    <row r="995">
      <c r="A995" s="19"/>
      <c r="B995" s="6"/>
      <c r="C995" s="34"/>
      <c r="D995" s="34"/>
      <c r="E995" s="34"/>
      <c r="F995" s="34"/>
      <c r="G995" s="19"/>
      <c r="H995" s="19"/>
      <c r="I995" s="19"/>
      <c r="N995" s="26"/>
      <c r="O995" s="25"/>
      <c r="S995" s="26"/>
    </row>
    <row r="996">
      <c r="A996" s="19"/>
      <c r="B996" s="6"/>
      <c r="C996" s="34"/>
      <c r="D996" s="34"/>
      <c r="E996" s="34"/>
      <c r="F996" s="34"/>
      <c r="G996" s="19"/>
      <c r="H996" s="19"/>
      <c r="I996" s="19"/>
      <c r="N996" s="26"/>
      <c r="O996" s="25"/>
      <c r="S996" s="26"/>
    </row>
    <row r="997">
      <c r="A997" s="19"/>
      <c r="B997" s="6"/>
      <c r="C997" s="34"/>
      <c r="D997" s="34"/>
      <c r="E997" s="34"/>
      <c r="F997" s="34"/>
      <c r="G997" s="19"/>
      <c r="H997" s="19"/>
      <c r="I997" s="19"/>
      <c r="N997" s="26"/>
      <c r="O997" s="25"/>
      <c r="S997" s="26"/>
    </row>
    <row r="998">
      <c r="A998" s="19"/>
      <c r="B998" s="6"/>
      <c r="C998" s="34"/>
      <c r="D998" s="34"/>
      <c r="E998" s="34"/>
      <c r="F998" s="34"/>
      <c r="G998" s="19"/>
      <c r="H998" s="19"/>
      <c r="I998" s="19"/>
      <c r="N998" s="26"/>
      <c r="O998" s="25"/>
      <c r="S998" s="26"/>
    </row>
    <row r="999">
      <c r="A999" s="19"/>
      <c r="B999" s="6"/>
      <c r="C999" s="34"/>
      <c r="D999" s="34"/>
      <c r="E999" s="34"/>
      <c r="F999" s="34"/>
      <c r="G999" s="19"/>
      <c r="H999" s="19"/>
      <c r="I999" s="19"/>
      <c r="N999" s="26"/>
      <c r="O999" s="25"/>
      <c r="S999" s="26"/>
    </row>
    <row r="1000">
      <c r="A1000" s="19"/>
      <c r="B1000" s="6"/>
      <c r="C1000" s="34"/>
      <c r="D1000" s="34"/>
      <c r="E1000" s="34"/>
      <c r="F1000" s="34"/>
      <c r="G1000" s="19"/>
      <c r="H1000" s="19"/>
      <c r="I1000" s="19"/>
      <c r="N1000" s="26"/>
      <c r="O1000" s="25"/>
      <c r="S1000" s="26"/>
    </row>
    <row r="1001">
      <c r="A1001" s="19"/>
      <c r="B1001" s="6"/>
      <c r="C1001" s="34"/>
      <c r="D1001" s="34"/>
      <c r="E1001" s="34"/>
      <c r="F1001" s="34"/>
      <c r="G1001" s="19"/>
      <c r="H1001" s="19"/>
      <c r="I1001" s="19"/>
      <c r="N1001" s="26"/>
      <c r="O1001" s="25"/>
      <c r="S1001" s="26"/>
    </row>
    <row r="1002">
      <c r="A1002" s="19"/>
      <c r="B1002" s="6"/>
      <c r="C1002" s="34"/>
      <c r="D1002" s="34"/>
      <c r="E1002" s="34"/>
      <c r="F1002" s="34"/>
      <c r="G1002" s="19"/>
      <c r="H1002" s="19"/>
      <c r="I1002" s="19"/>
      <c r="N1002" s="26"/>
      <c r="O1002" s="25"/>
      <c r="S1002" s="26"/>
    </row>
    <row r="1003">
      <c r="A1003" s="19"/>
      <c r="B1003" s="6"/>
      <c r="C1003" s="34"/>
      <c r="D1003" s="34"/>
      <c r="E1003" s="34"/>
      <c r="F1003" s="34"/>
      <c r="G1003" s="19"/>
      <c r="H1003" s="19"/>
      <c r="I1003" s="19"/>
      <c r="N1003" s="26"/>
      <c r="O1003" s="25"/>
      <c r="S1003" s="26"/>
    </row>
    <row r="1004">
      <c r="A1004" s="19"/>
      <c r="B1004" s="6"/>
      <c r="C1004" s="34"/>
      <c r="D1004" s="34"/>
      <c r="E1004" s="34"/>
      <c r="F1004" s="34"/>
      <c r="G1004" s="19"/>
      <c r="H1004" s="19"/>
      <c r="I1004" s="19"/>
      <c r="N1004" s="26"/>
      <c r="O1004" s="25"/>
      <c r="S1004" s="26"/>
    </row>
    <row r="1005">
      <c r="A1005" s="19"/>
      <c r="B1005" s="6"/>
      <c r="C1005" s="34"/>
      <c r="D1005" s="34"/>
      <c r="E1005" s="34"/>
      <c r="F1005" s="34"/>
      <c r="G1005" s="19"/>
      <c r="H1005" s="19"/>
      <c r="I1005" s="19"/>
      <c r="N1005" s="26"/>
      <c r="O1005" s="25"/>
      <c r="S1005" s="26"/>
    </row>
    <row r="1006">
      <c r="B1006" s="6"/>
      <c r="C1006" s="34"/>
      <c r="D1006" s="34"/>
      <c r="E1006" s="34"/>
      <c r="F1006" s="34"/>
      <c r="G1006" s="19"/>
      <c r="H1006" s="19"/>
      <c r="I1006" s="19"/>
      <c r="N1006" s="26"/>
      <c r="O1006" s="25"/>
      <c r="S1006" s="26"/>
    </row>
    <row r="1007">
      <c r="B1007" s="6"/>
      <c r="C1007" s="34"/>
      <c r="D1007" s="34"/>
      <c r="E1007" s="34"/>
      <c r="F1007" s="34"/>
      <c r="G1007" s="19"/>
      <c r="H1007" s="19"/>
      <c r="I1007" s="19"/>
      <c r="N1007" s="26"/>
      <c r="O1007" s="25"/>
      <c r="S1007" s="26"/>
    </row>
    <row r="1008">
      <c r="B1008" s="6"/>
      <c r="C1008" s="34"/>
      <c r="D1008" s="34"/>
      <c r="E1008" s="34"/>
      <c r="F1008" s="34"/>
      <c r="G1008" s="19"/>
      <c r="H1008" s="19"/>
      <c r="I1008" s="19"/>
      <c r="N1008" s="26"/>
      <c r="O1008" s="25"/>
      <c r="S1008" s="26"/>
    </row>
    <row r="1009">
      <c r="B1009" s="6"/>
      <c r="C1009" s="34"/>
      <c r="D1009" s="34"/>
      <c r="E1009" s="34"/>
      <c r="F1009" s="34"/>
      <c r="G1009" s="19"/>
      <c r="H1009" s="19"/>
      <c r="I1009" s="19"/>
      <c r="N1009" s="26"/>
      <c r="O1009" s="25"/>
      <c r="S1009" s="26"/>
    </row>
    <row r="1010">
      <c r="B1010" s="6"/>
      <c r="C1010" s="34"/>
      <c r="D1010" s="34"/>
      <c r="E1010" s="34"/>
      <c r="F1010" s="34"/>
      <c r="G1010" s="19"/>
      <c r="H1010" s="19"/>
      <c r="I1010" s="19"/>
      <c r="N1010" s="26"/>
      <c r="O1010" s="25"/>
      <c r="S1010" s="26"/>
    </row>
    <row r="1011">
      <c r="B1011" s="6"/>
      <c r="C1011" s="34"/>
      <c r="D1011" s="34"/>
      <c r="E1011" s="34"/>
      <c r="F1011" s="34"/>
      <c r="G1011" s="19"/>
      <c r="H1011" s="19"/>
      <c r="I1011" s="19"/>
      <c r="N1011" s="26"/>
      <c r="O1011" s="25"/>
      <c r="S1011" s="26"/>
    </row>
    <row r="1012">
      <c r="B1012" s="6"/>
      <c r="C1012" s="34"/>
      <c r="D1012" s="34"/>
      <c r="E1012" s="34"/>
      <c r="F1012" s="34"/>
      <c r="G1012" s="19"/>
      <c r="H1012" s="19"/>
      <c r="I1012" s="19"/>
      <c r="N1012" s="26"/>
      <c r="O1012" s="75"/>
      <c r="S1012" s="26"/>
    </row>
  </sheetData>
  <autoFilter ref="$A$1:$AH$1012">
    <sortState ref="A1:AH1012">
      <sortCondition ref="E1:E1012"/>
      <sortCondition ref="D1:D1012"/>
      <sortCondition ref="P1:P1012"/>
      <sortCondition descending="1" ref="W1:W1012"/>
      <sortCondition descending="1" ref="R1:R1012"/>
      <sortCondition descending="1" ref="M1:M1012"/>
      <sortCondition ref="B1:B1012"/>
      <sortCondition ref="C1:C1012"/>
      <sortCondition descending="1" ref="V1:V1012"/>
      <sortCondition ref="K1:K1012"/>
      <sortCondition ref="U1:U1012"/>
      <sortCondition ref="Q1:Q1012"/>
      <sortCondition ref="L1:L1012"/>
    </sortState>
  </autoFilter>
  <conditionalFormatting sqref="A2:A366 F2:G366 H2:H498">
    <cfRule type="cellIs" dxfId="0" priority="1" operator="lessThan">
      <formula>4</formula>
    </cfRule>
  </conditionalFormatting>
  <conditionalFormatting sqref="A2:A366 F2:G366 H2:H498">
    <cfRule type="cellIs" dxfId="1" priority="2" operator="lessThan">
      <formula>8</formula>
    </cfRule>
  </conditionalFormatting>
  <conditionalFormatting sqref="A2:A366 F2:G366 H2:H498">
    <cfRule type="cellIs" dxfId="2" priority="3" operator="equal">
      <formula>11</formula>
    </cfRule>
  </conditionalFormatting>
  <conditionalFormatting sqref="S1:S1012">
    <cfRule type="expression" dxfId="0" priority="4">
      <formula>(P:P+Q:Q)&gt;100</formula>
    </cfRule>
  </conditionalFormatting>
  <conditionalFormatting sqref="N1:N1012">
    <cfRule type="expression" dxfId="0" priority="5">
      <formula>(K:K+L:L)&gt;250</formula>
    </cfRule>
  </conditionalFormatting>
  <conditionalFormatting sqref="X1:X1012">
    <cfRule type="expression" dxfId="0" priority="6">
      <formula>(U:U+V:V)&gt;100</formula>
    </cfRule>
  </conditionalFormatting>
  <conditionalFormatting sqref="N1:N1012">
    <cfRule type="expression" dxfId="3" priority="7">
      <formula>AND(K:K=0, L:L&gt;0)</formula>
    </cfRule>
  </conditionalFormatting>
  <conditionalFormatting sqref="S1:S1012">
    <cfRule type="expression" dxfId="3" priority="8">
      <formula>AND(P:P=0, Q:Q&gt;0)</formula>
    </cfRule>
  </conditionalFormatting>
  <conditionalFormatting sqref="X1:X1012">
    <cfRule type="expression" dxfId="3" priority="9">
      <formula>AND(U:U=0, V:V&gt;0)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5"/>
    <col customWidth="1" min="6" max="8" width="12.5"/>
    <col customWidth="1" min="14" max="14" width="19.75"/>
    <col customWidth="1" min="15" max="15" width="3.25"/>
    <col customWidth="1" min="19" max="19" width="19.13"/>
    <col customWidth="1" min="20" max="20" width="3.63"/>
    <col customWidth="1" min="24" max="24" width="45.88"/>
  </cols>
  <sheetData>
    <row r="1">
      <c r="A1" s="3" t="s">
        <v>0</v>
      </c>
      <c r="B1" s="1" t="s">
        <v>1</v>
      </c>
      <c r="C1" s="1" t="s">
        <v>4</v>
      </c>
      <c r="D1" s="1" t="s">
        <v>5</v>
      </c>
      <c r="E1" s="1" t="s">
        <v>7</v>
      </c>
      <c r="F1" s="8" t="s">
        <v>9</v>
      </c>
      <c r="G1" s="3"/>
      <c r="H1" s="3" t="s">
        <v>8</v>
      </c>
      <c r="I1" s="7" t="s">
        <v>11</v>
      </c>
      <c r="K1" s="45" t="s">
        <v>4</v>
      </c>
      <c r="L1" s="11" t="s">
        <v>20</v>
      </c>
      <c r="M1" s="5" t="s">
        <v>22</v>
      </c>
      <c r="N1" s="12"/>
      <c r="O1" s="15"/>
      <c r="P1" s="45" t="s">
        <v>5</v>
      </c>
      <c r="Q1" s="5" t="s">
        <v>24</v>
      </c>
      <c r="R1" s="5" t="s">
        <v>22</v>
      </c>
      <c r="S1" s="12"/>
      <c r="T1" s="5"/>
      <c r="U1" s="45" t="s">
        <v>7</v>
      </c>
      <c r="V1" s="11" t="s">
        <v>25</v>
      </c>
      <c r="W1" s="5" t="s">
        <v>22</v>
      </c>
    </row>
    <row r="2">
      <c r="A2" s="14" t="s">
        <v>23</v>
      </c>
      <c r="B2" s="13">
        <v>21.0</v>
      </c>
      <c r="C2" s="16">
        <v>87800.0</v>
      </c>
      <c r="D2" s="16">
        <v>62478.0</v>
      </c>
      <c r="E2" s="16">
        <v>30235.0</v>
      </c>
      <c r="F2" s="38">
        <v>3.74871574E8</v>
      </c>
      <c r="G2" s="19"/>
      <c r="H2" s="19">
        <f>VLOOKUP(A2,'Kings Ratings'!$A$2:$B$1000,2,false)</f>
        <v>1</v>
      </c>
      <c r="I2" s="7" t="s">
        <v>239</v>
      </c>
      <c r="K2" s="46">
        <v>84394.0</v>
      </c>
      <c r="L2" s="22">
        <f t="shared" ref="L2:L498" si="1">C2-K2</f>
        <v>3406</v>
      </c>
      <c r="M2" s="23">
        <f t="shared" ref="M2:M498" si="2">L2/K2</f>
        <v>0.04035831931</v>
      </c>
      <c r="N2" s="24" t="str">
        <f t="shared" ref="N2:N498" si="3">CONCATENATE(A2, " with +",L2, ", +", 100*round(M2,3), "% (",K2, " to ",C2,")")</f>
        <v>Board with +3406, +4% (84394 to 87800)</v>
      </c>
      <c r="O2" s="41"/>
      <c r="P2" s="46">
        <v>59786.0</v>
      </c>
      <c r="Q2" s="18">
        <f t="shared" ref="Q2:Q498" si="4">D2-P2</f>
        <v>2692</v>
      </c>
      <c r="R2" s="23">
        <f t="shared" ref="R2:R498" si="5">Q2/P2</f>
        <v>0.04502726391</v>
      </c>
      <c r="S2" s="24" t="str">
        <f t="shared" ref="S2:S498" si="6">CONCATENATE(A2, " with +",Q2, ", +", 100*round(R2,3), "% (",P2, " to ",D2,")")</f>
        <v>Board with +2692, +4.5% (59786 to 62478)</v>
      </c>
      <c r="T2" s="18"/>
      <c r="U2" s="46">
        <v>28584.0</v>
      </c>
      <c r="V2" s="22">
        <f t="shared" ref="V2:V498" si="7">E2-U2</f>
        <v>1651</v>
      </c>
      <c r="W2" s="23">
        <f t="shared" ref="W2:W498" si="8">V2/U2</f>
        <v>0.05775958578</v>
      </c>
      <c r="X2" s="26" t="str">
        <f t="shared" ref="X2:X498" si="9">CONCATENATE(A2, " with +",V2, ", +", 100*round(W2,3), "% (",U2, " to ",E2,")")</f>
        <v>Board with +1651, +5.8% (28584 to 30235)</v>
      </c>
    </row>
    <row r="3">
      <c r="A3" s="14" t="s">
        <v>34</v>
      </c>
      <c r="B3" s="13">
        <v>43.0</v>
      </c>
      <c r="C3" s="16">
        <v>64993.0</v>
      </c>
      <c r="D3" s="16">
        <v>37722.0</v>
      </c>
      <c r="E3" s="16">
        <v>15495.0</v>
      </c>
      <c r="F3" s="38">
        <v>6.6228551E7</v>
      </c>
      <c r="G3" s="19"/>
      <c r="H3" s="19">
        <f>VLOOKUP(A3,'Kings Ratings'!$A$2:$B$1000,2,false)</f>
        <v>1</v>
      </c>
      <c r="I3" s="7" t="s">
        <v>256</v>
      </c>
      <c r="K3" s="46">
        <v>62283.0</v>
      </c>
      <c r="L3" s="22">
        <f t="shared" si="1"/>
        <v>2710</v>
      </c>
      <c r="M3" s="23">
        <f t="shared" si="2"/>
        <v>0.04351107044</v>
      </c>
      <c r="N3" s="24" t="str">
        <f t="shared" si="3"/>
        <v>Mushroom with +2710, +4.4% (62283 to 64993)</v>
      </c>
      <c r="O3" s="41"/>
      <c r="P3" s="46">
        <v>35923.0</v>
      </c>
      <c r="Q3" s="18">
        <f t="shared" si="4"/>
        <v>1799</v>
      </c>
      <c r="R3" s="23">
        <f t="shared" si="5"/>
        <v>0.05007933636</v>
      </c>
      <c r="S3" s="24" t="str">
        <f t="shared" si="6"/>
        <v>Mushroom with +1799, +5% (35923 to 37722)</v>
      </c>
      <c r="T3" s="18"/>
      <c r="U3" s="46">
        <v>14493.0</v>
      </c>
      <c r="V3" s="22">
        <f t="shared" si="7"/>
        <v>1002</v>
      </c>
      <c r="W3" s="23">
        <f t="shared" si="8"/>
        <v>0.06913682467</v>
      </c>
      <c r="X3" s="26" t="str">
        <f t="shared" si="9"/>
        <v>Mushroom with +1002, +6.9% (14493 to 15495)</v>
      </c>
    </row>
    <row r="4">
      <c r="A4" s="14" t="s">
        <v>42</v>
      </c>
      <c r="B4" s="13">
        <v>95.0</v>
      </c>
      <c r="C4" s="16">
        <v>61712.0</v>
      </c>
      <c r="D4" s="16">
        <v>39090.0</v>
      </c>
      <c r="E4" s="16">
        <v>16767.0</v>
      </c>
      <c r="F4" s="38">
        <v>7.2004978E7</v>
      </c>
      <c r="G4" s="19"/>
      <c r="H4" s="19">
        <f>VLOOKUP(A4,'Kings Ratings'!$A$2:$B$1000,2,false)</f>
        <v>1</v>
      </c>
      <c r="I4" s="7" t="s">
        <v>262</v>
      </c>
      <c r="K4" s="46">
        <v>59185.0</v>
      </c>
      <c r="L4" s="22">
        <f t="shared" si="1"/>
        <v>2527</v>
      </c>
      <c r="M4" s="23">
        <f t="shared" si="2"/>
        <v>0.04269662921</v>
      </c>
      <c r="N4" s="24" t="str">
        <f t="shared" si="3"/>
        <v>Iron Ring with +2527, +4.3% (59185 to 61712)</v>
      </c>
      <c r="O4" s="41"/>
      <c r="P4" s="46">
        <v>37399.0</v>
      </c>
      <c r="Q4" s="18">
        <f t="shared" si="4"/>
        <v>1691</v>
      </c>
      <c r="R4" s="23">
        <f t="shared" si="5"/>
        <v>0.0452151127</v>
      </c>
      <c r="S4" s="24" t="str">
        <f t="shared" si="6"/>
        <v>Iron Ring with +1691, +4.5% (37399 to 39090)</v>
      </c>
      <c r="T4" s="18"/>
      <c r="U4" s="46">
        <v>15723.0</v>
      </c>
      <c r="V4" s="22">
        <f t="shared" si="7"/>
        <v>1044</v>
      </c>
      <c r="W4" s="23">
        <f t="shared" si="8"/>
        <v>0.06639954207</v>
      </c>
      <c r="X4" s="26" t="str">
        <f t="shared" si="9"/>
        <v>Iron Ring with +1044, +6.6% (15723 to 16767)</v>
      </c>
    </row>
    <row r="5">
      <c r="A5" s="14" t="s">
        <v>51</v>
      </c>
      <c r="B5" s="13">
        <v>76.0</v>
      </c>
      <c r="C5" s="16">
        <v>60495.0</v>
      </c>
      <c r="D5" s="16">
        <v>31241.0</v>
      </c>
      <c r="E5" s="16">
        <v>12251.0</v>
      </c>
      <c r="F5" s="38">
        <v>1.9508763E7</v>
      </c>
      <c r="G5" s="19"/>
      <c r="H5" s="19">
        <f>VLOOKUP(A5,'Kings Ratings'!$A$2:$B$1000,2,false)</f>
        <v>1</v>
      </c>
      <c r="I5" s="7" t="s">
        <v>269</v>
      </c>
      <c r="K5" s="46">
        <v>57877.0</v>
      </c>
      <c r="L5" s="22">
        <f t="shared" si="1"/>
        <v>2618</v>
      </c>
      <c r="M5" s="23">
        <f t="shared" si="2"/>
        <v>0.04523385801</v>
      </c>
      <c r="N5" s="24" t="str">
        <f t="shared" si="3"/>
        <v>Unpolished Shimmer Stone with +2618, +4.5% (57877 to 60495)</v>
      </c>
      <c r="O5" s="41"/>
      <c r="P5" s="46">
        <v>29601.0</v>
      </c>
      <c r="Q5" s="18">
        <f t="shared" si="4"/>
        <v>1640</v>
      </c>
      <c r="R5" s="23">
        <f t="shared" si="5"/>
        <v>0.05540353366</v>
      </c>
      <c r="S5" s="24" t="str">
        <f t="shared" si="6"/>
        <v>Unpolished Shimmer Stone with +1640, +5.5% (29601 to 31241)</v>
      </c>
      <c r="T5" s="18"/>
      <c r="U5" s="46">
        <v>11269.0</v>
      </c>
      <c r="V5" s="22">
        <f t="shared" si="7"/>
        <v>982</v>
      </c>
      <c r="W5" s="23">
        <f t="shared" si="8"/>
        <v>0.08714171621</v>
      </c>
      <c r="X5" s="26" t="str">
        <f t="shared" si="9"/>
        <v>Unpolished Shimmer Stone with +982, +8.7% (11269 to 12251)</v>
      </c>
    </row>
    <row r="6">
      <c r="A6" s="14" t="s">
        <v>59</v>
      </c>
      <c r="B6" s="13">
        <v>163.0</v>
      </c>
      <c r="C6" s="16">
        <v>59720.0</v>
      </c>
      <c r="D6" s="16">
        <v>40498.0</v>
      </c>
      <c r="E6" s="16">
        <v>20388.0</v>
      </c>
      <c r="F6" s="38">
        <v>1.75805688E8</v>
      </c>
      <c r="G6" s="19"/>
      <c r="H6" s="19">
        <f>VLOOKUP(A6,'Kings Ratings'!$A$2:$B$1000,2,false)</f>
        <v>1</v>
      </c>
      <c r="I6" s="7" t="s">
        <v>276</v>
      </c>
      <c r="K6" s="46">
        <v>57206.0</v>
      </c>
      <c r="L6" s="22">
        <f t="shared" si="1"/>
        <v>2514</v>
      </c>
      <c r="M6" s="23">
        <f t="shared" si="2"/>
        <v>0.04394643918</v>
      </c>
      <c r="N6" s="24" t="str">
        <f t="shared" si="3"/>
        <v>Twine with +2514, +4.4% (57206 to 59720)</v>
      </c>
      <c r="O6" s="41"/>
      <c r="P6" s="46">
        <v>38716.0</v>
      </c>
      <c r="Q6" s="18">
        <f t="shared" si="4"/>
        <v>1782</v>
      </c>
      <c r="R6" s="23">
        <f t="shared" si="5"/>
        <v>0.04602748218</v>
      </c>
      <c r="S6" s="24" t="str">
        <f t="shared" si="6"/>
        <v>Twine with +1782, +4.6% (38716 to 40498)</v>
      </c>
      <c r="T6" s="18"/>
      <c r="U6" s="46">
        <v>19184.0</v>
      </c>
      <c r="V6" s="22">
        <f t="shared" si="7"/>
        <v>1204</v>
      </c>
      <c r="W6" s="23">
        <f t="shared" si="8"/>
        <v>0.06276063386</v>
      </c>
      <c r="X6" s="26" t="str">
        <f t="shared" si="9"/>
        <v>Twine with +1204, +6.3% (19184 to 20388)</v>
      </c>
    </row>
    <row r="7">
      <c r="A7" s="14" t="s">
        <v>66</v>
      </c>
      <c r="B7" s="13">
        <v>78.0</v>
      </c>
      <c r="C7" s="16">
        <v>58571.0</v>
      </c>
      <c r="D7" s="16">
        <v>28809.0</v>
      </c>
      <c r="E7" s="16">
        <v>11011.0</v>
      </c>
      <c r="F7" s="38">
        <v>1.9213313E7</v>
      </c>
      <c r="G7" s="19"/>
      <c r="H7" s="19">
        <f>VLOOKUP(A7,'Kings Ratings'!$A$2:$B$1000,2,false)</f>
        <v>1</v>
      </c>
      <c r="I7" s="7" t="s">
        <v>280</v>
      </c>
      <c r="K7" s="46">
        <v>56044.0</v>
      </c>
      <c r="L7" s="22">
        <f t="shared" si="1"/>
        <v>2527</v>
      </c>
      <c r="M7" s="23">
        <f t="shared" si="2"/>
        <v>0.04508957248</v>
      </c>
      <c r="N7" s="24" t="str">
        <f t="shared" si="3"/>
        <v>Glass Orb with +2527, +4.5% (56044 to 58571)</v>
      </c>
      <c r="O7" s="41"/>
      <c r="P7" s="46">
        <v>27327.0</v>
      </c>
      <c r="Q7" s="18">
        <f t="shared" si="4"/>
        <v>1482</v>
      </c>
      <c r="R7" s="23">
        <f t="shared" si="5"/>
        <v>0.05423207816</v>
      </c>
      <c r="S7" s="24" t="str">
        <f t="shared" si="6"/>
        <v>Glass Orb with +1482, +5.4% (27327 to 28809)</v>
      </c>
      <c r="T7" s="18"/>
      <c r="U7" s="46">
        <v>10350.0</v>
      </c>
      <c r="V7" s="22">
        <f t="shared" si="7"/>
        <v>661</v>
      </c>
      <c r="W7" s="23">
        <f t="shared" si="8"/>
        <v>0.0638647343</v>
      </c>
      <c r="X7" s="26" t="str">
        <f t="shared" si="9"/>
        <v>Glass Orb with +661, +6.4% (10350 to 11011)</v>
      </c>
    </row>
    <row r="8">
      <c r="A8" s="14" t="s">
        <v>72</v>
      </c>
      <c r="B8" s="13">
        <v>139.0</v>
      </c>
      <c r="C8" s="16">
        <v>56454.0</v>
      </c>
      <c r="D8" s="16">
        <v>30475.0</v>
      </c>
      <c r="E8" s="16">
        <v>15776.0</v>
      </c>
      <c r="F8" s="38">
        <v>9.2690755E7</v>
      </c>
      <c r="G8" s="19"/>
      <c r="H8" s="19">
        <f>VLOOKUP(A8,'Kings Ratings'!$A$2:$B$1000,2,false)</f>
        <v>1</v>
      </c>
      <c r="I8" s="7" t="s">
        <v>286</v>
      </c>
      <c r="K8" s="46">
        <v>53995.0</v>
      </c>
      <c r="L8" s="22">
        <f t="shared" si="1"/>
        <v>2459</v>
      </c>
      <c r="M8" s="23">
        <f t="shared" si="2"/>
        <v>0.04554125382</v>
      </c>
      <c r="N8" s="24" t="str">
        <f t="shared" si="3"/>
        <v>Skipjack with +2459, +4.6% (53995 to 56454)</v>
      </c>
      <c r="O8" s="41"/>
      <c r="P8" s="46">
        <v>29020.0</v>
      </c>
      <c r="Q8" s="18">
        <f t="shared" si="4"/>
        <v>1455</v>
      </c>
      <c r="R8" s="23">
        <f t="shared" si="5"/>
        <v>0.05013783598</v>
      </c>
      <c r="S8" s="24" t="str">
        <f t="shared" si="6"/>
        <v>Skipjack with +1455, +5% (29020 to 30475)</v>
      </c>
      <c r="T8" s="18"/>
      <c r="U8" s="46">
        <v>14886.0</v>
      </c>
      <c r="V8" s="22">
        <f t="shared" si="7"/>
        <v>890</v>
      </c>
      <c r="W8" s="23">
        <f t="shared" si="8"/>
        <v>0.05978772001</v>
      </c>
      <c r="X8" s="26" t="str">
        <f t="shared" si="9"/>
        <v>Skipjack with +890, +6% (14886 to 15776)</v>
      </c>
    </row>
    <row r="9">
      <c r="A9" s="14" t="s">
        <v>80</v>
      </c>
      <c r="B9" s="13">
        <v>17.0</v>
      </c>
      <c r="C9" s="16">
        <v>54150.0</v>
      </c>
      <c r="D9" s="16">
        <v>26728.0</v>
      </c>
      <c r="E9" s="16">
        <v>13381.0</v>
      </c>
      <c r="F9" s="38">
        <v>9.3176881E7</v>
      </c>
      <c r="G9" s="19"/>
      <c r="H9" s="19">
        <f>VLOOKUP(A9,'Kings Ratings'!$A$2:$B$1000,2,false)</f>
        <v>1</v>
      </c>
      <c r="I9" s="7" t="s">
        <v>291</v>
      </c>
      <c r="K9" s="46">
        <v>52064.0</v>
      </c>
      <c r="L9" s="22">
        <f t="shared" si="1"/>
        <v>2086</v>
      </c>
      <c r="M9" s="23">
        <f t="shared" si="2"/>
        <v>0.04006607253</v>
      </c>
      <c r="N9" s="24" t="str">
        <f t="shared" si="3"/>
        <v>Drum with +2086, +4% (52064 to 54150)</v>
      </c>
      <c r="O9" s="41"/>
      <c r="P9" s="46">
        <v>25264.0</v>
      </c>
      <c r="Q9" s="18">
        <f t="shared" si="4"/>
        <v>1464</v>
      </c>
      <c r="R9" s="23">
        <f t="shared" si="5"/>
        <v>0.0579480684</v>
      </c>
      <c r="S9" s="24" t="str">
        <f t="shared" si="6"/>
        <v>Drum with +1464, +5.8% (25264 to 26728)</v>
      </c>
      <c r="T9" s="18"/>
      <c r="U9" s="46">
        <v>12402.0</v>
      </c>
      <c r="V9" s="22">
        <f t="shared" si="7"/>
        <v>979</v>
      </c>
      <c r="W9" s="23">
        <f t="shared" si="8"/>
        <v>0.07893888083</v>
      </c>
      <c r="X9" s="26" t="str">
        <f t="shared" si="9"/>
        <v>Drum with +979, +7.9% (12402 to 13381)</v>
      </c>
    </row>
    <row r="10">
      <c r="A10" s="14" t="s">
        <v>97</v>
      </c>
      <c r="B10" s="13">
        <v>36.0</v>
      </c>
      <c r="C10" s="16">
        <v>54015.0</v>
      </c>
      <c r="D10" s="16">
        <v>26311.0</v>
      </c>
      <c r="E10" s="16">
        <v>10335.0</v>
      </c>
      <c r="F10" s="38">
        <v>4.3671156E7</v>
      </c>
      <c r="G10" s="19"/>
      <c r="H10" s="19">
        <f>VLOOKUP(A10,'Kings Ratings'!$A$2:$B$1000,2,false)</f>
        <v>1</v>
      </c>
      <c r="I10" s="7" t="s">
        <v>298</v>
      </c>
      <c r="K10" s="46">
        <v>51687.0</v>
      </c>
      <c r="L10" s="22">
        <f t="shared" si="1"/>
        <v>2328</v>
      </c>
      <c r="M10" s="23">
        <f t="shared" si="2"/>
        <v>0.04504033896</v>
      </c>
      <c r="N10" s="24" t="str">
        <f t="shared" si="3"/>
        <v>Wooden Plank with +2328, +4.5% (51687 to 54015)</v>
      </c>
      <c r="O10" s="41"/>
      <c r="P10" s="46">
        <v>25094.0</v>
      </c>
      <c r="Q10" s="18">
        <f t="shared" si="4"/>
        <v>1217</v>
      </c>
      <c r="R10" s="23">
        <f t="shared" si="5"/>
        <v>0.04849764884</v>
      </c>
      <c r="S10" s="24" t="str">
        <f t="shared" si="6"/>
        <v>Wooden Plank with +1217, +4.8% (25094 to 26311)</v>
      </c>
      <c r="T10" s="18"/>
      <c r="U10" s="46">
        <v>9679.0</v>
      </c>
      <c r="V10" s="22">
        <f t="shared" si="7"/>
        <v>656</v>
      </c>
      <c r="W10" s="23">
        <f t="shared" si="8"/>
        <v>0.06777559665</v>
      </c>
      <c r="X10" s="26" t="str">
        <f t="shared" si="9"/>
        <v>Wooden Plank with +656, +6.8% (9679 to 10335)</v>
      </c>
    </row>
    <row r="11">
      <c r="A11" s="14" t="s">
        <v>104</v>
      </c>
      <c r="B11" s="13">
        <v>117.0</v>
      </c>
      <c r="C11" s="16">
        <v>53956.0</v>
      </c>
      <c r="D11" s="16">
        <v>27811.0</v>
      </c>
      <c r="E11" s="16">
        <v>10067.0</v>
      </c>
      <c r="F11" s="38">
        <v>1.2702898E7</v>
      </c>
      <c r="G11" s="19"/>
      <c r="H11" s="19">
        <f>VLOOKUP(A11,'Kings Ratings'!$A$2:$B$1000,2,false)</f>
        <v>1</v>
      </c>
      <c r="I11" s="7" t="s">
        <v>304</v>
      </c>
      <c r="K11" s="46">
        <v>51607.0</v>
      </c>
      <c r="L11" s="22">
        <f t="shared" si="1"/>
        <v>2349</v>
      </c>
      <c r="M11" s="23">
        <f t="shared" si="2"/>
        <v>0.04551708102</v>
      </c>
      <c r="N11" s="24" t="str">
        <f t="shared" si="3"/>
        <v>Glass Bottle with +2349, +4.6% (51607 to 53956)</v>
      </c>
      <c r="O11" s="41"/>
      <c r="P11" s="46">
        <v>26391.0</v>
      </c>
      <c r="Q11" s="18">
        <f t="shared" si="4"/>
        <v>1420</v>
      </c>
      <c r="R11" s="23">
        <f t="shared" si="5"/>
        <v>0.05380622182</v>
      </c>
      <c r="S11" s="24" t="str">
        <f t="shared" si="6"/>
        <v>Glass Bottle with +1420, +5.4% (26391 to 27811)</v>
      </c>
      <c r="T11" s="18"/>
      <c r="U11" s="46">
        <v>9203.0</v>
      </c>
      <c r="V11" s="22">
        <f t="shared" si="7"/>
        <v>864</v>
      </c>
      <c r="W11" s="23">
        <f t="shared" si="8"/>
        <v>0.09388242964</v>
      </c>
      <c r="X11" s="26" t="str">
        <f t="shared" si="9"/>
        <v>Glass Bottle with +864, +9.4% (9203 to 10067)</v>
      </c>
    </row>
    <row r="12">
      <c r="A12" s="14" t="s">
        <v>111</v>
      </c>
      <c r="B12" s="13">
        <v>24.0</v>
      </c>
      <c r="C12" s="16">
        <v>52952.0</v>
      </c>
      <c r="D12" s="16">
        <v>26633.0</v>
      </c>
      <c r="E12" s="16">
        <v>13370.0</v>
      </c>
      <c r="F12" s="38">
        <v>9.3172389E7</v>
      </c>
      <c r="G12" s="19"/>
      <c r="H12" s="19">
        <f>VLOOKUP(A12,'Kings Ratings'!$A$2:$B$1000,2,false)</f>
        <v>1</v>
      </c>
      <c r="I12" s="7" t="s">
        <v>309</v>
      </c>
      <c r="K12" s="46">
        <v>50897.0</v>
      </c>
      <c r="L12" s="22">
        <f t="shared" si="1"/>
        <v>2055</v>
      </c>
      <c r="M12" s="23">
        <f t="shared" si="2"/>
        <v>0.04037566065</v>
      </c>
      <c r="N12" s="24" t="str">
        <f t="shared" si="3"/>
        <v>Yellow Perch with +2055, +4% (50897 to 52952)</v>
      </c>
      <c r="O12" s="41"/>
      <c r="P12" s="46">
        <v>25185.0</v>
      </c>
      <c r="Q12" s="18">
        <f t="shared" si="4"/>
        <v>1448</v>
      </c>
      <c r="R12" s="23">
        <f t="shared" si="5"/>
        <v>0.0574945404</v>
      </c>
      <c r="S12" s="24" t="str">
        <f t="shared" si="6"/>
        <v>Yellow Perch with +1448, +5.7% (25185 to 26633)</v>
      </c>
      <c r="T12" s="18"/>
      <c r="U12" s="46">
        <v>12391.0</v>
      </c>
      <c r="V12" s="22">
        <f t="shared" si="7"/>
        <v>979</v>
      </c>
      <c r="W12" s="23">
        <f t="shared" si="8"/>
        <v>0.07900895811</v>
      </c>
      <c r="X12" s="26" t="str">
        <f t="shared" si="9"/>
        <v>Yellow Perch with +979, +7.9% (12391 to 13370)</v>
      </c>
    </row>
    <row r="13">
      <c r="A13" s="14" t="s">
        <v>118</v>
      </c>
      <c r="B13" s="13">
        <v>231.0</v>
      </c>
      <c r="C13" s="16">
        <v>51290.0</v>
      </c>
      <c r="D13" s="16">
        <v>28756.0</v>
      </c>
      <c r="E13" s="16">
        <v>14430.0</v>
      </c>
      <c r="F13" s="38">
        <v>9.4698043E7</v>
      </c>
      <c r="G13" s="19"/>
      <c r="H13" s="19">
        <f>VLOOKUP(A13,'Kings Ratings'!$A$2:$B$1000,2,false)</f>
        <v>1</v>
      </c>
      <c r="I13" s="7" t="s">
        <v>313</v>
      </c>
      <c r="K13" s="46">
        <v>49189.0</v>
      </c>
      <c r="L13" s="22">
        <f t="shared" si="1"/>
        <v>2101</v>
      </c>
      <c r="M13" s="23">
        <f t="shared" si="2"/>
        <v>0.04271280164</v>
      </c>
      <c r="N13" s="24" t="str">
        <f t="shared" si="3"/>
        <v>Torch Fish with +2101, +4.3% (49189 to 51290)</v>
      </c>
      <c r="O13" s="41"/>
      <c r="P13" s="46">
        <v>27420.0</v>
      </c>
      <c r="Q13" s="18">
        <f t="shared" si="4"/>
        <v>1336</v>
      </c>
      <c r="R13" s="23">
        <f t="shared" si="5"/>
        <v>0.04872355945</v>
      </c>
      <c r="S13" s="24" t="str">
        <f t="shared" si="6"/>
        <v>Torch Fish with +1336, +4.9% (27420 to 28756)</v>
      </c>
      <c r="T13" s="18"/>
      <c r="U13" s="46">
        <v>13718.0</v>
      </c>
      <c r="V13" s="22">
        <f t="shared" si="7"/>
        <v>712</v>
      </c>
      <c r="W13" s="23">
        <f t="shared" si="8"/>
        <v>0.05190260971</v>
      </c>
      <c r="X13" s="26" t="str">
        <f t="shared" si="9"/>
        <v>Torch Fish with +712, +5.2% (13718 to 14430)</v>
      </c>
    </row>
    <row r="14">
      <c r="A14" s="14" t="s">
        <v>123</v>
      </c>
      <c r="B14" s="13">
        <v>75.0</v>
      </c>
      <c r="C14" s="16">
        <v>48836.0</v>
      </c>
      <c r="D14" s="16">
        <v>24253.0</v>
      </c>
      <c r="E14" s="16">
        <v>9654.0</v>
      </c>
      <c r="F14" s="38">
        <v>2.8897759E7</v>
      </c>
      <c r="G14" s="19"/>
      <c r="H14" s="19">
        <f>VLOOKUP(A14,'Kings Ratings'!$A$2:$B$1000,2,false)</f>
        <v>1</v>
      </c>
      <c r="I14" s="7" t="s">
        <v>319</v>
      </c>
      <c r="K14" s="46">
        <v>46758.0</v>
      </c>
      <c r="L14" s="22">
        <f t="shared" si="1"/>
        <v>2078</v>
      </c>
      <c r="M14" s="23">
        <f t="shared" si="2"/>
        <v>0.04444159288</v>
      </c>
      <c r="N14" s="24" t="str">
        <f t="shared" si="3"/>
        <v>Mushroom Paste with +2078, +4.4% (46758 to 48836)</v>
      </c>
      <c r="O14" s="41"/>
      <c r="P14" s="46">
        <v>23018.0</v>
      </c>
      <c r="Q14" s="18">
        <f t="shared" si="4"/>
        <v>1235</v>
      </c>
      <c r="R14" s="23">
        <f t="shared" si="5"/>
        <v>0.05365366235</v>
      </c>
      <c r="S14" s="24" t="str">
        <f t="shared" si="6"/>
        <v>Mushroom Paste with +1235, +5.4% (23018 to 24253)</v>
      </c>
      <c r="T14" s="18"/>
      <c r="U14" s="46">
        <v>8928.0</v>
      </c>
      <c r="V14" s="22">
        <f t="shared" si="7"/>
        <v>726</v>
      </c>
      <c r="W14" s="23">
        <f t="shared" si="8"/>
        <v>0.0813172043</v>
      </c>
      <c r="X14" s="26" t="str">
        <f t="shared" si="9"/>
        <v>Mushroom Paste with +726, +8.1% (8928 to 9654)</v>
      </c>
    </row>
    <row r="15">
      <c r="A15" s="14" t="s">
        <v>129</v>
      </c>
      <c r="B15" s="13">
        <v>77.0</v>
      </c>
      <c r="C15" s="16">
        <v>47762.0</v>
      </c>
      <c r="D15" s="16">
        <v>21000.0</v>
      </c>
      <c r="E15" s="16">
        <v>7664.0</v>
      </c>
      <c r="F15" s="38">
        <v>1.2613491E7</v>
      </c>
      <c r="G15" s="19"/>
      <c r="H15" s="19">
        <f>VLOOKUP(A15,'Kings Ratings'!$A$2:$B$1000,2,false)</f>
        <v>1</v>
      </c>
      <c r="I15" s="7" t="s">
        <v>324</v>
      </c>
      <c r="K15" s="46">
        <v>45699.0</v>
      </c>
      <c r="L15" s="22">
        <f t="shared" si="1"/>
        <v>2063</v>
      </c>
      <c r="M15" s="23">
        <f t="shared" si="2"/>
        <v>0.04514321976</v>
      </c>
      <c r="N15" s="24" t="str">
        <f t="shared" si="3"/>
        <v>Shimmer Stone with +2063, +4.5% (45699 to 47762)</v>
      </c>
      <c r="O15" s="41"/>
      <c r="P15" s="46">
        <v>19913.0</v>
      </c>
      <c r="Q15" s="18">
        <f t="shared" si="4"/>
        <v>1087</v>
      </c>
      <c r="R15" s="23">
        <f t="shared" si="5"/>
        <v>0.05458745543</v>
      </c>
      <c r="S15" s="24" t="str">
        <f t="shared" si="6"/>
        <v>Shimmer Stone with +1087, +5.5% (19913 to 21000)</v>
      </c>
      <c r="T15" s="18"/>
      <c r="U15" s="46">
        <v>7073.0</v>
      </c>
      <c r="V15" s="22">
        <f t="shared" si="7"/>
        <v>591</v>
      </c>
      <c r="W15" s="23">
        <f t="shared" si="8"/>
        <v>0.08355718931</v>
      </c>
      <c r="X15" s="26" t="str">
        <f t="shared" si="9"/>
        <v>Shimmer Stone with +591, +8.4% (7073 to 7664)</v>
      </c>
    </row>
    <row r="16">
      <c r="A16" s="14" t="s">
        <v>138</v>
      </c>
      <c r="B16" s="13">
        <v>193.0</v>
      </c>
      <c r="C16" s="16">
        <v>47364.0</v>
      </c>
      <c r="D16" s="16">
        <v>29729.0</v>
      </c>
      <c r="E16" s="16">
        <v>15253.0</v>
      </c>
      <c r="F16" s="38">
        <v>5.5807902E7</v>
      </c>
      <c r="G16" s="19"/>
      <c r="H16" s="19">
        <f>VLOOKUP(A16,'Kings Ratings'!$A$2:$B$1000,2,false)</f>
        <v>1</v>
      </c>
      <c r="I16" s="7" t="s">
        <v>330</v>
      </c>
      <c r="K16" s="46">
        <v>45396.0</v>
      </c>
      <c r="L16" s="22">
        <f t="shared" si="1"/>
        <v>1968</v>
      </c>
      <c r="M16" s="23">
        <f t="shared" si="2"/>
        <v>0.04335183717</v>
      </c>
      <c r="N16" s="24" t="str">
        <f t="shared" si="3"/>
        <v>Rope with +1968, +4.3% (45396 to 47364)</v>
      </c>
      <c r="O16" s="41"/>
      <c r="P16" s="46">
        <v>28391.0</v>
      </c>
      <c r="Q16" s="18">
        <f t="shared" si="4"/>
        <v>1338</v>
      </c>
      <c r="R16" s="23">
        <f t="shared" si="5"/>
        <v>0.04712761086</v>
      </c>
      <c r="S16" s="24" t="str">
        <f t="shared" si="6"/>
        <v>Rope with +1338, +4.7% (28391 to 29729)</v>
      </c>
      <c r="T16" s="18"/>
      <c r="U16" s="46">
        <v>14334.0</v>
      </c>
      <c r="V16" s="22">
        <f t="shared" si="7"/>
        <v>919</v>
      </c>
      <c r="W16" s="23">
        <f t="shared" si="8"/>
        <v>0.06411329706</v>
      </c>
      <c r="X16" s="26" t="str">
        <f t="shared" si="9"/>
        <v>Rope with +919, +6.4% (14334 to 15253)</v>
      </c>
    </row>
    <row r="17">
      <c r="A17" s="14" t="s">
        <v>149</v>
      </c>
      <c r="B17" s="13">
        <v>145.0</v>
      </c>
      <c r="C17" s="16">
        <v>46469.0</v>
      </c>
      <c r="D17" s="16">
        <v>27712.0</v>
      </c>
      <c r="E17" s="16">
        <v>12441.0</v>
      </c>
      <c r="F17" s="38">
        <v>3.9732998E7</v>
      </c>
      <c r="G17" s="19"/>
      <c r="H17" s="19">
        <f>VLOOKUP(A17,'Kings Ratings'!$A$2:$B$1000,2,false)</f>
        <v>1</v>
      </c>
      <c r="I17" s="7" t="s">
        <v>336</v>
      </c>
      <c r="K17" s="46">
        <v>44425.0</v>
      </c>
      <c r="L17" s="22">
        <f t="shared" si="1"/>
        <v>2044</v>
      </c>
      <c r="M17" s="23">
        <f t="shared" si="2"/>
        <v>0.04601012943</v>
      </c>
      <c r="N17" s="24" t="str">
        <f t="shared" si="3"/>
        <v>Steel with +2044, +4.6% (44425 to 46469)</v>
      </c>
      <c r="O17" s="41"/>
      <c r="P17" s="46">
        <v>26331.0</v>
      </c>
      <c r="Q17" s="18">
        <f t="shared" si="4"/>
        <v>1381</v>
      </c>
      <c r="R17" s="23">
        <f t="shared" si="5"/>
        <v>0.05244768524</v>
      </c>
      <c r="S17" s="24" t="str">
        <f t="shared" si="6"/>
        <v>Steel with +1381, +5.2% (26331 to 27712)</v>
      </c>
      <c r="T17" s="18"/>
      <c r="U17" s="46">
        <v>11640.0</v>
      </c>
      <c r="V17" s="22">
        <f t="shared" si="7"/>
        <v>801</v>
      </c>
      <c r="W17" s="23">
        <f t="shared" si="8"/>
        <v>0.06881443299</v>
      </c>
      <c r="X17" s="26" t="str">
        <f t="shared" si="9"/>
        <v>Steel with +801, +6.9% (11640 to 12441)</v>
      </c>
    </row>
    <row r="18">
      <c r="A18" s="14" t="s">
        <v>156</v>
      </c>
      <c r="B18" s="13">
        <v>63.0</v>
      </c>
      <c r="C18" s="16">
        <v>46177.0</v>
      </c>
      <c r="D18" s="16">
        <v>26256.0</v>
      </c>
      <c r="E18" s="16">
        <v>13373.0</v>
      </c>
      <c r="F18" s="38">
        <v>3.2763497E7</v>
      </c>
      <c r="G18" s="19"/>
      <c r="H18" s="19">
        <f>VLOOKUP(A18,'Kings Ratings'!$A$2:$B$1000,2,false)</f>
        <v>1</v>
      </c>
      <c r="I18" s="7" t="s">
        <v>341</v>
      </c>
      <c r="K18" s="46">
        <v>43413.0</v>
      </c>
      <c r="L18" s="22">
        <f t="shared" si="1"/>
        <v>2764</v>
      </c>
      <c r="M18" s="23">
        <f t="shared" si="2"/>
        <v>0.06366756502</v>
      </c>
      <c r="N18" s="24" t="str">
        <f t="shared" si="3"/>
        <v>Trout with +2764, +6.4% (43413 to 46177)</v>
      </c>
      <c r="O18" s="41"/>
      <c r="P18" s="46">
        <v>24073.0</v>
      </c>
      <c r="Q18" s="18">
        <f t="shared" si="4"/>
        <v>2183</v>
      </c>
      <c r="R18" s="23">
        <f t="shared" si="5"/>
        <v>0.09068250737</v>
      </c>
      <c r="S18" s="24" t="str">
        <f t="shared" si="6"/>
        <v>Trout with +2183, +9.1% (24073 to 26256)</v>
      </c>
      <c r="T18" s="18"/>
      <c r="U18" s="46">
        <v>11820.0</v>
      </c>
      <c r="V18" s="22">
        <f t="shared" si="7"/>
        <v>1553</v>
      </c>
      <c r="W18" s="23">
        <f t="shared" si="8"/>
        <v>0.1313874788</v>
      </c>
      <c r="X18" s="26" t="str">
        <f t="shared" si="9"/>
        <v>Trout with +1553, +13.1% (11820 to 13373)</v>
      </c>
    </row>
    <row r="19">
      <c r="A19" s="14" t="s">
        <v>161</v>
      </c>
      <c r="B19" s="13">
        <v>25.0</v>
      </c>
      <c r="C19" s="16">
        <v>45911.0</v>
      </c>
      <c r="D19" s="16">
        <v>23878.0</v>
      </c>
      <c r="E19" s="16">
        <v>12903.0</v>
      </c>
      <c r="F19" s="38">
        <v>8.6032813E7</v>
      </c>
      <c r="G19" s="19"/>
      <c r="H19" s="19">
        <f>VLOOKUP(A19,'Kings Ratings'!$A$2:$B$1000,2,false)</f>
        <v>1</v>
      </c>
      <c r="I19" s="7" t="s">
        <v>349</v>
      </c>
      <c r="K19" s="46">
        <v>43957.0</v>
      </c>
      <c r="L19" s="22">
        <f t="shared" si="1"/>
        <v>1954</v>
      </c>
      <c r="M19" s="23">
        <f t="shared" si="2"/>
        <v>0.04445253316</v>
      </c>
      <c r="N19" s="24" t="str">
        <f t="shared" si="3"/>
        <v>Largemouth Bass with +1954, +4.4% (43957 to 45911)</v>
      </c>
      <c r="O19" s="41"/>
      <c r="P19" s="46">
        <v>22411.0</v>
      </c>
      <c r="Q19" s="18">
        <f t="shared" si="4"/>
        <v>1467</v>
      </c>
      <c r="R19" s="23">
        <f t="shared" si="5"/>
        <v>0.06545892642</v>
      </c>
      <c r="S19" s="24" t="str">
        <f t="shared" si="6"/>
        <v>Largemouth Bass with +1467, +6.5% (22411 to 23878)</v>
      </c>
      <c r="T19" s="18"/>
      <c r="U19" s="46">
        <v>11902.0</v>
      </c>
      <c r="V19" s="22">
        <f t="shared" si="7"/>
        <v>1001</v>
      </c>
      <c r="W19" s="23">
        <f t="shared" si="8"/>
        <v>0.08410351201</v>
      </c>
      <c r="X19" s="26" t="str">
        <f t="shared" si="9"/>
        <v>Largemouth Bass with +1001, +8.4% (11902 to 12903)</v>
      </c>
    </row>
    <row r="20">
      <c r="A20" s="14" t="s">
        <v>168</v>
      </c>
      <c r="B20" s="13">
        <v>306.0</v>
      </c>
      <c r="C20" s="16">
        <v>45848.0</v>
      </c>
      <c r="D20" s="16">
        <v>29791.0</v>
      </c>
      <c r="E20" s="16">
        <v>9867.0</v>
      </c>
      <c r="F20" s="38">
        <v>6845812.0</v>
      </c>
      <c r="G20" s="19"/>
      <c r="H20" s="19">
        <f>VLOOKUP(A20,'Kings Ratings'!$A$2:$B$1000,2,false)</f>
        <v>1</v>
      </c>
      <c r="I20" s="7" t="s">
        <v>353</v>
      </c>
      <c r="K20" s="46">
        <v>43900.0</v>
      </c>
      <c r="L20" s="22">
        <f t="shared" si="1"/>
        <v>1948</v>
      </c>
      <c r="M20" s="23">
        <f t="shared" si="2"/>
        <v>0.04437357631</v>
      </c>
      <c r="N20" s="24" t="str">
        <f t="shared" si="3"/>
        <v>Swordfish with +1948, +4.4% (43900 to 45848)</v>
      </c>
      <c r="O20" s="41"/>
      <c r="P20" s="46">
        <v>28379.0</v>
      </c>
      <c r="Q20" s="18">
        <f t="shared" si="4"/>
        <v>1412</v>
      </c>
      <c r="R20" s="23">
        <f t="shared" si="5"/>
        <v>0.0497551006</v>
      </c>
      <c r="S20" s="24" t="str">
        <f t="shared" si="6"/>
        <v>Swordfish with +1412, +5% (28379 to 29791)</v>
      </c>
      <c r="T20" s="18"/>
      <c r="U20" s="46">
        <v>9330.0</v>
      </c>
      <c r="V20" s="22">
        <f t="shared" si="7"/>
        <v>537</v>
      </c>
      <c r="W20" s="23">
        <f t="shared" si="8"/>
        <v>0.0575562701</v>
      </c>
      <c r="X20" s="26" t="str">
        <f t="shared" si="9"/>
        <v>Swordfish with +537, +5.8% (9330 to 9867)</v>
      </c>
    </row>
    <row r="21">
      <c r="A21" s="14" t="s">
        <v>175</v>
      </c>
      <c r="B21" s="13">
        <v>194.0</v>
      </c>
      <c r="C21" s="16">
        <v>45431.0</v>
      </c>
      <c r="D21" s="16">
        <v>27323.0</v>
      </c>
      <c r="E21" s="16">
        <v>13902.0</v>
      </c>
      <c r="F21" s="38">
        <v>4.0730935E7</v>
      </c>
      <c r="G21" s="19"/>
      <c r="H21" s="19">
        <f>VLOOKUP(A21,'Kings Ratings'!$A$2:$B$1000,2,false)</f>
        <v>2</v>
      </c>
      <c r="I21" s="7" t="s">
        <v>357</v>
      </c>
      <c r="K21" s="46">
        <v>43549.0</v>
      </c>
      <c r="L21" s="22">
        <f t="shared" si="1"/>
        <v>1882</v>
      </c>
      <c r="M21" s="23">
        <f t="shared" si="2"/>
        <v>0.04321568808</v>
      </c>
      <c r="N21" s="24" t="str">
        <f t="shared" si="3"/>
        <v>Fishing Net with +1882, +4.3% (43549 to 45431)</v>
      </c>
      <c r="O21" s="41"/>
      <c r="P21" s="46">
        <v>26038.0</v>
      </c>
      <c r="Q21" s="18">
        <f t="shared" si="4"/>
        <v>1285</v>
      </c>
      <c r="R21" s="23">
        <f t="shared" si="5"/>
        <v>0.04935094861</v>
      </c>
      <c r="S21" s="24" t="str">
        <f t="shared" si="6"/>
        <v>Fishing Net with +1285, +4.9% (26038 to 27323)</v>
      </c>
      <c r="T21" s="18"/>
      <c r="U21" s="46">
        <v>13039.0</v>
      </c>
      <c r="V21" s="22">
        <f t="shared" si="7"/>
        <v>863</v>
      </c>
      <c r="W21" s="23">
        <f t="shared" si="8"/>
        <v>0.06618605721</v>
      </c>
      <c r="X21" s="26" t="str">
        <f t="shared" si="9"/>
        <v>Fishing Net with +863, +6.6% (13039 to 13902)</v>
      </c>
    </row>
    <row r="22">
      <c r="A22" s="14" t="s">
        <v>183</v>
      </c>
      <c r="B22" s="13">
        <v>167.0</v>
      </c>
      <c r="C22" s="16">
        <v>45023.0</v>
      </c>
      <c r="D22" s="16">
        <v>20631.0</v>
      </c>
      <c r="E22" s="16">
        <v>6417.0</v>
      </c>
      <c r="F22" s="38">
        <v>1223634.0</v>
      </c>
      <c r="G22" s="19"/>
      <c r="H22" s="19">
        <f>VLOOKUP(A22,'Kings Ratings'!$A$2:$B$1000,2,false)</f>
        <v>1</v>
      </c>
      <c r="I22" s="7" t="s">
        <v>363</v>
      </c>
      <c r="K22" s="46">
        <v>43086.0</v>
      </c>
      <c r="L22" s="22">
        <f t="shared" si="1"/>
        <v>1937</v>
      </c>
      <c r="M22" s="23">
        <f t="shared" si="2"/>
        <v>0.04495659843</v>
      </c>
      <c r="N22" s="24" t="str">
        <f t="shared" si="3"/>
        <v>Sturdy Shield with +1937, +4.5% (43086 to 45023)</v>
      </c>
      <c r="O22" s="41"/>
      <c r="P22" s="46">
        <v>19751.0</v>
      </c>
      <c r="Q22" s="18">
        <f t="shared" si="4"/>
        <v>880</v>
      </c>
      <c r="R22" s="23">
        <f t="shared" si="5"/>
        <v>0.04455470609</v>
      </c>
      <c r="S22" s="24" t="str">
        <f t="shared" si="6"/>
        <v>Sturdy Shield with +880, +4.5% (19751 to 20631)</v>
      </c>
      <c r="T22" s="18"/>
      <c r="U22" s="46">
        <v>5935.0</v>
      </c>
      <c r="V22" s="22">
        <f t="shared" si="7"/>
        <v>482</v>
      </c>
      <c r="W22" s="23">
        <f t="shared" si="8"/>
        <v>0.08121314238</v>
      </c>
      <c r="X22" s="26" t="str">
        <f t="shared" si="9"/>
        <v>Sturdy Shield with +482, +8.1% (5935 to 6417)</v>
      </c>
    </row>
    <row r="23">
      <c r="A23" s="14" t="s">
        <v>52</v>
      </c>
      <c r="B23" s="13">
        <v>307.0</v>
      </c>
      <c r="C23" s="16">
        <v>44524.0</v>
      </c>
      <c r="D23" s="16">
        <v>27593.0</v>
      </c>
      <c r="E23" s="16">
        <v>8966.0</v>
      </c>
      <c r="F23" s="38">
        <v>4757541.0</v>
      </c>
      <c r="G23" s="19"/>
      <c r="H23" s="19">
        <f>VLOOKUP(A23,'Kings Ratings'!$A$2:$B$1000,2,false)</f>
        <v>1</v>
      </c>
      <c r="I23" s="7" t="s">
        <v>367</v>
      </c>
      <c r="K23" s="46">
        <v>42594.0</v>
      </c>
      <c r="L23" s="22">
        <f t="shared" si="1"/>
        <v>1930</v>
      </c>
      <c r="M23" s="23">
        <f t="shared" si="2"/>
        <v>0.04531154623</v>
      </c>
      <c r="N23" s="24" t="str">
        <f t="shared" si="3"/>
        <v>Barracuda with +1930, +4.5% (42594 to 44524)</v>
      </c>
      <c r="O23" s="41"/>
      <c r="P23" s="46">
        <v>26306.0</v>
      </c>
      <c r="Q23" s="18">
        <f t="shared" si="4"/>
        <v>1287</v>
      </c>
      <c r="R23" s="23">
        <f t="shared" si="5"/>
        <v>0.0489241998</v>
      </c>
      <c r="S23" s="24" t="str">
        <f t="shared" si="6"/>
        <v>Barracuda with +1287, +4.9% (26306 to 27593)</v>
      </c>
      <c r="T23" s="18"/>
      <c r="U23" s="46">
        <v>8472.0</v>
      </c>
      <c r="V23" s="22">
        <f t="shared" si="7"/>
        <v>494</v>
      </c>
      <c r="W23" s="23">
        <f t="shared" si="8"/>
        <v>0.05830972616</v>
      </c>
      <c r="X23" s="26" t="str">
        <f t="shared" si="9"/>
        <v>Barracuda with +494, +5.8% (8472 to 8966)</v>
      </c>
    </row>
    <row r="24">
      <c r="A24" s="14" t="s">
        <v>196</v>
      </c>
      <c r="B24" s="13">
        <v>198.0</v>
      </c>
      <c r="C24" s="16">
        <v>44464.0</v>
      </c>
      <c r="D24" s="16">
        <v>26145.0</v>
      </c>
      <c r="E24" s="16">
        <v>13806.0</v>
      </c>
      <c r="F24" s="38">
        <v>4.0682488E7</v>
      </c>
      <c r="G24" s="19"/>
      <c r="H24" s="19">
        <f>VLOOKUP(A24,'Kings Ratings'!$A$2:$B$1000,2,false)</f>
        <v>1</v>
      </c>
      <c r="I24" s="7" t="s">
        <v>373</v>
      </c>
      <c r="K24" s="46">
        <v>42336.0</v>
      </c>
      <c r="L24" s="22">
        <f t="shared" si="1"/>
        <v>2128</v>
      </c>
      <c r="M24" s="23">
        <f t="shared" si="2"/>
        <v>0.05026455026</v>
      </c>
      <c r="N24" s="24" t="str">
        <f t="shared" si="3"/>
        <v>Mackerel with +2128, +5% (42336 to 44464)</v>
      </c>
      <c r="O24" s="41"/>
      <c r="P24" s="46">
        <v>24873.0</v>
      </c>
      <c r="Q24" s="18">
        <f t="shared" si="4"/>
        <v>1272</v>
      </c>
      <c r="R24" s="23">
        <f t="shared" si="5"/>
        <v>0.05113979013</v>
      </c>
      <c r="S24" s="24" t="str">
        <f t="shared" si="6"/>
        <v>Mackerel with +1272, +5.1% (24873 to 26145)</v>
      </c>
      <c r="T24" s="18"/>
      <c r="U24" s="46">
        <v>12994.0</v>
      </c>
      <c r="V24" s="22">
        <f t="shared" si="7"/>
        <v>812</v>
      </c>
      <c r="W24" s="23">
        <f t="shared" si="8"/>
        <v>0.06249038018</v>
      </c>
      <c r="X24" s="26" t="str">
        <f t="shared" si="9"/>
        <v>Mackerel with +812, +6.2% (12994 to 13806)</v>
      </c>
    </row>
    <row r="25">
      <c r="A25" s="14" t="s">
        <v>204</v>
      </c>
      <c r="B25" s="13">
        <v>65.0</v>
      </c>
      <c r="C25" s="16">
        <v>43435.0</v>
      </c>
      <c r="D25" s="16">
        <v>10526.0</v>
      </c>
      <c r="E25" s="16">
        <v>786.0</v>
      </c>
      <c r="F25" s="38">
        <v>784336.0</v>
      </c>
      <c r="G25" s="19"/>
      <c r="H25" s="19">
        <f>VLOOKUP(A25,'Kings Ratings'!$A$2:$B$1000,2,false)</f>
        <v>7</v>
      </c>
      <c r="I25" s="7"/>
      <c r="K25" s="46">
        <v>41399.0</v>
      </c>
      <c r="L25" s="22">
        <f t="shared" si="1"/>
        <v>2036</v>
      </c>
      <c r="M25" s="23">
        <f t="shared" si="2"/>
        <v>0.04917993188</v>
      </c>
      <c r="N25" s="24" t="str">
        <f t="shared" si="3"/>
        <v>Corn with +2036, +4.9% (41399 to 43435)</v>
      </c>
      <c r="O25" s="41"/>
      <c r="P25" s="46">
        <v>9694.0</v>
      </c>
      <c r="Q25" s="18">
        <f t="shared" si="4"/>
        <v>832</v>
      </c>
      <c r="R25" s="23">
        <f t="shared" si="5"/>
        <v>0.0858262843</v>
      </c>
      <c r="S25" s="24" t="str">
        <f t="shared" si="6"/>
        <v>Corn with +832, +8.6% (9694 to 10526)</v>
      </c>
      <c r="T25" s="18"/>
      <c r="U25" s="46">
        <v>577.0</v>
      </c>
      <c r="V25" s="22">
        <f t="shared" si="7"/>
        <v>209</v>
      </c>
      <c r="W25" s="23">
        <f t="shared" si="8"/>
        <v>0.3622183709</v>
      </c>
      <c r="X25" s="26" t="str">
        <f t="shared" si="9"/>
        <v>Corn with +209, +36.2% (577 to 786)</v>
      </c>
    </row>
    <row r="26">
      <c r="A26" s="14" t="s">
        <v>210</v>
      </c>
      <c r="B26" s="13">
        <v>84.0</v>
      </c>
      <c r="C26" s="16">
        <v>43373.0</v>
      </c>
      <c r="D26" s="16">
        <v>18514.0</v>
      </c>
      <c r="E26" s="16">
        <v>5315.0</v>
      </c>
      <c r="F26" s="38">
        <v>2068081.0</v>
      </c>
      <c r="G26" s="19"/>
      <c r="H26" s="19">
        <f>VLOOKUP(A26,'Kings Ratings'!$A$2:$B$1000,2,false)</f>
        <v>3</v>
      </c>
      <c r="I26" s="7" t="s">
        <v>363</v>
      </c>
      <c r="K26" s="46">
        <v>41480.0</v>
      </c>
      <c r="L26" s="22">
        <f t="shared" si="1"/>
        <v>1893</v>
      </c>
      <c r="M26" s="23">
        <f t="shared" si="2"/>
        <v>0.0456364513</v>
      </c>
      <c r="N26" s="24" t="str">
        <f t="shared" si="3"/>
        <v>Orange Juice with +1893, +4.6% (41480 to 43373)</v>
      </c>
      <c r="O26" s="41"/>
      <c r="P26" s="46">
        <v>17466.0</v>
      </c>
      <c r="Q26" s="18">
        <f t="shared" si="4"/>
        <v>1048</v>
      </c>
      <c r="R26" s="23">
        <f t="shared" si="5"/>
        <v>0.06000229016</v>
      </c>
      <c r="S26" s="24" t="str">
        <f t="shared" si="6"/>
        <v>Orange Juice with +1048, +6% (17466 to 18514)</v>
      </c>
      <c r="T26" s="18"/>
      <c r="U26" s="46">
        <v>4820.0</v>
      </c>
      <c r="V26" s="22">
        <f t="shared" si="7"/>
        <v>495</v>
      </c>
      <c r="W26" s="23">
        <f t="shared" si="8"/>
        <v>0.1026970954</v>
      </c>
      <c r="X26" s="26" t="str">
        <f t="shared" si="9"/>
        <v>Orange Juice with +495, +10.3% (4820 to 5315)</v>
      </c>
    </row>
    <row r="27">
      <c r="A27" s="14" t="s">
        <v>215</v>
      </c>
      <c r="B27" s="13">
        <v>308.0</v>
      </c>
      <c r="C27" s="16">
        <v>43161.0</v>
      </c>
      <c r="D27" s="16">
        <v>25914.0</v>
      </c>
      <c r="E27" s="16">
        <v>8330.0</v>
      </c>
      <c r="F27" s="38">
        <v>3668604.0</v>
      </c>
      <c r="G27" s="19"/>
      <c r="H27" s="19">
        <f>VLOOKUP(A27,'Kings Ratings'!$A$2:$B$1000,2,false)</f>
        <v>1</v>
      </c>
      <c r="I27" s="7" t="s">
        <v>388</v>
      </c>
      <c r="K27" s="46">
        <v>41322.0</v>
      </c>
      <c r="L27" s="22">
        <f t="shared" si="1"/>
        <v>1839</v>
      </c>
      <c r="M27" s="23">
        <f t="shared" si="2"/>
        <v>0.04450413823</v>
      </c>
      <c r="N27" s="24" t="str">
        <f t="shared" si="3"/>
        <v>Sea Catfish with +1839, +4.5% (41322 to 43161)</v>
      </c>
      <c r="O27" s="41"/>
      <c r="P27" s="46">
        <v>24718.0</v>
      </c>
      <c r="Q27" s="18">
        <f t="shared" si="4"/>
        <v>1196</v>
      </c>
      <c r="R27" s="23">
        <f t="shared" si="5"/>
        <v>0.04838579173</v>
      </c>
      <c r="S27" s="24" t="str">
        <f t="shared" si="6"/>
        <v>Sea Catfish with +1196, +4.8% (24718 to 25914)</v>
      </c>
      <c r="T27" s="18"/>
      <c r="U27" s="46">
        <v>7856.0</v>
      </c>
      <c r="V27" s="22">
        <f t="shared" si="7"/>
        <v>474</v>
      </c>
      <c r="W27" s="23">
        <f t="shared" si="8"/>
        <v>0.06033604888</v>
      </c>
      <c r="X27" s="26" t="str">
        <f t="shared" si="9"/>
        <v>Sea Catfish with +474, +6% (7856 to 8330)</v>
      </c>
    </row>
    <row r="28">
      <c r="A28" s="14" t="s">
        <v>221</v>
      </c>
      <c r="B28" s="13">
        <v>309.0</v>
      </c>
      <c r="C28" s="16">
        <v>42655.0</v>
      </c>
      <c r="D28" s="16">
        <v>24898.0</v>
      </c>
      <c r="E28" s="16">
        <v>8153.0</v>
      </c>
      <c r="F28" s="38">
        <v>3297129.0</v>
      </c>
      <c r="G28" s="19"/>
      <c r="H28" s="19">
        <f>VLOOKUP(A28,'Kings Ratings'!$A$2:$B$1000,2,false)</f>
        <v>1</v>
      </c>
      <c r="I28" s="7" t="s">
        <v>392</v>
      </c>
      <c r="K28" s="46">
        <v>40833.0</v>
      </c>
      <c r="L28" s="22">
        <f t="shared" si="1"/>
        <v>1822</v>
      </c>
      <c r="M28" s="23">
        <f t="shared" si="2"/>
        <v>0.04462077241</v>
      </c>
      <c r="N28" s="24" t="str">
        <f t="shared" si="3"/>
        <v>Plumbfish with +1822, +4.5% (40833 to 42655)</v>
      </c>
      <c r="O28" s="41"/>
      <c r="P28" s="46">
        <v>23747.0</v>
      </c>
      <c r="Q28" s="18">
        <f t="shared" si="4"/>
        <v>1151</v>
      </c>
      <c r="R28" s="23">
        <f t="shared" si="5"/>
        <v>0.04846928033</v>
      </c>
      <c r="S28" s="24" t="str">
        <f t="shared" si="6"/>
        <v>Plumbfish with +1151, +4.8% (23747 to 24898)</v>
      </c>
      <c r="T28" s="18"/>
      <c r="U28" s="46">
        <v>7657.0</v>
      </c>
      <c r="V28" s="22">
        <f t="shared" si="7"/>
        <v>496</v>
      </c>
      <c r="W28" s="23">
        <f t="shared" si="8"/>
        <v>0.06477732794</v>
      </c>
      <c r="X28" s="26" t="str">
        <f t="shared" si="9"/>
        <v>Plumbfish with +496, +6.5% (7657 to 8153)</v>
      </c>
    </row>
    <row r="29">
      <c r="A29" s="14" t="s">
        <v>227</v>
      </c>
      <c r="B29" s="13">
        <v>368.0</v>
      </c>
      <c r="C29" s="16">
        <v>41305.0</v>
      </c>
      <c r="D29" s="16">
        <v>13937.0</v>
      </c>
      <c r="E29" s="16">
        <v>2254.0</v>
      </c>
      <c r="F29" s="38">
        <v>1091923.0</v>
      </c>
      <c r="G29" s="19"/>
      <c r="H29" s="19">
        <f>VLOOKUP(A29,'Kings Ratings'!$A$2:$B$1000,2,false)</f>
        <v>2</v>
      </c>
      <c r="I29" s="7" t="s">
        <v>395</v>
      </c>
      <c r="K29" s="46">
        <v>39541.0</v>
      </c>
      <c r="L29" s="22">
        <f t="shared" si="1"/>
        <v>1764</v>
      </c>
      <c r="M29" s="23">
        <f t="shared" si="2"/>
        <v>0.0446119218</v>
      </c>
      <c r="N29" s="24" t="str">
        <f t="shared" si="3"/>
        <v>Lantern with +1764, +4.5% (39541 to 41305)</v>
      </c>
      <c r="O29" s="41"/>
      <c r="P29" s="46">
        <v>13100.0</v>
      </c>
      <c r="Q29" s="18">
        <f t="shared" si="4"/>
        <v>837</v>
      </c>
      <c r="R29" s="23">
        <f t="shared" si="5"/>
        <v>0.06389312977</v>
      </c>
      <c r="S29" s="24" t="str">
        <f t="shared" si="6"/>
        <v>Lantern with +837, +6.4% (13100 to 13937)</v>
      </c>
      <c r="T29" s="18"/>
      <c r="U29" s="46">
        <v>1945.0</v>
      </c>
      <c r="V29" s="22">
        <f t="shared" si="7"/>
        <v>309</v>
      </c>
      <c r="W29" s="23">
        <f t="shared" si="8"/>
        <v>0.1588688946</v>
      </c>
      <c r="X29" s="26" t="str">
        <f t="shared" si="9"/>
        <v>Lantern with +309, +15.9% (1945 to 2254)</v>
      </c>
    </row>
    <row r="30">
      <c r="A30" s="14" t="s">
        <v>235</v>
      </c>
      <c r="B30" s="13">
        <v>310.0</v>
      </c>
      <c r="C30" s="16">
        <v>41236.0</v>
      </c>
      <c r="D30" s="16">
        <v>23820.0</v>
      </c>
      <c r="E30" s="16">
        <v>7719.0</v>
      </c>
      <c r="F30" s="38">
        <v>2729550.0</v>
      </c>
      <c r="G30" s="19"/>
      <c r="H30" s="19">
        <f>VLOOKUP(A30,'Kings Ratings'!$A$2:$B$1000,2,false)</f>
        <v>1</v>
      </c>
      <c r="I30" s="7" t="s">
        <v>399</v>
      </c>
      <c r="K30" s="46">
        <v>39458.0</v>
      </c>
      <c r="L30" s="22">
        <f t="shared" si="1"/>
        <v>1778</v>
      </c>
      <c r="M30" s="23">
        <f t="shared" si="2"/>
        <v>0.04506057073</v>
      </c>
      <c r="N30" s="24" t="str">
        <f t="shared" si="3"/>
        <v>Spiral Shell with +1778, +4.5% (39458 to 41236)</v>
      </c>
      <c r="O30" s="41"/>
      <c r="P30" s="46">
        <v>22737.0</v>
      </c>
      <c r="Q30" s="18">
        <f t="shared" si="4"/>
        <v>1083</v>
      </c>
      <c r="R30" s="23">
        <f t="shared" si="5"/>
        <v>0.04763161367</v>
      </c>
      <c r="S30" s="24" t="str">
        <f t="shared" si="6"/>
        <v>Spiral Shell with +1083, +4.8% (22737 to 23820)</v>
      </c>
      <c r="T30" s="18"/>
      <c r="U30" s="46">
        <v>7248.0</v>
      </c>
      <c r="V30" s="22">
        <f t="shared" si="7"/>
        <v>471</v>
      </c>
      <c r="W30" s="23">
        <f t="shared" si="8"/>
        <v>0.06498344371</v>
      </c>
      <c r="X30" s="26" t="str">
        <f t="shared" si="9"/>
        <v>Spiral Shell with +471, +6.5% (7248 to 7719)</v>
      </c>
    </row>
    <row r="31">
      <c r="A31" s="14" t="s">
        <v>241</v>
      </c>
      <c r="B31" s="13">
        <v>110.0</v>
      </c>
      <c r="C31" s="16">
        <v>41041.0</v>
      </c>
      <c r="D31" s="16">
        <v>18077.0</v>
      </c>
      <c r="E31" s="16">
        <v>6888.0</v>
      </c>
      <c r="F31" s="38">
        <v>1.0578777E7</v>
      </c>
      <c r="G31" s="19"/>
      <c r="H31" s="19">
        <f>VLOOKUP(A31,'Kings Ratings'!$A$2:$B$1000,2,false)</f>
        <v>1</v>
      </c>
      <c r="I31" s="7" t="s">
        <v>406</v>
      </c>
      <c r="K31" s="46">
        <v>39179.0</v>
      </c>
      <c r="L31" s="22">
        <f t="shared" si="1"/>
        <v>1862</v>
      </c>
      <c r="M31" s="23">
        <f t="shared" si="2"/>
        <v>0.04752546007</v>
      </c>
      <c r="N31" s="24" t="str">
        <f t="shared" si="3"/>
        <v>Leather with +1862, +4.8% (39179 to 41041)</v>
      </c>
      <c r="O31" s="41"/>
      <c r="P31" s="46">
        <v>17070.0</v>
      </c>
      <c r="Q31" s="18">
        <f t="shared" si="4"/>
        <v>1007</v>
      </c>
      <c r="R31" s="23">
        <f t="shared" si="5"/>
        <v>0.0589923843</v>
      </c>
      <c r="S31" s="24" t="str">
        <f t="shared" si="6"/>
        <v>Leather with +1007, +5.9% (17070 to 18077)</v>
      </c>
      <c r="T31" s="18"/>
      <c r="U31" s="46">
        <v>6369.0</v>
      </c>
      <c r="V31" s="22">
        <f t="shared" si="7"/>
        <v>519</v>
      </c>
      <c r="W31" s="23">
        <f t="shared" si="8"/>
        <v>0.08148845973</v>
      </c>
      <c r="X31" s="26" t="str">
        <f t="shared" si="9"/>
        <v>Leather with +519, +8.1% (6369 to 6888)</v>
      </c>
    </row>
    <row r="32">
      <c r="A32" s="14" t="s">
        <v>203</v>
      </c>
      <c r="B32" s="13">
        <v>101.0</v>
      </c>
      <c r="C32" s="16">
        <v>40922.0</v>
      </c>
      <c r="D32" s="16">
        <v>27718.0</v>
      </c>
      <c r="E32" s="16">
        <v>15021.0</v>
      </c>
      <c r="F32" s="38">
        <v>5.155392E7</v>
      </c>
      <c r="G32" s="19"/>
      <c r="H32" s="19">
        <f>VLOOKUP(A32,'Kings Ratings'!$A$2:$B$1000,2,false)</f>
        <v>1</v>
      </c>
      <c r="I32" s="7" t="s">
        <v>412</v>
      </c>
      <c r="K32" s="46">
        <v>38930.0</v>
      </c>
      <c r="L32" s="22">
        <f t="shared" si="1"/>
        <v>1992</v>
      </c>
      <c r="M32" s="23">
        <f t="shared" si="2"/>
        <v>0.05116876445</v>
      </c>
      <c r="N32" s="24" t="str">
        <f t="shared" si="3"/>
        <v>Conch Shell with +1992, +5.1% (38930 to 40922)</v>
      </c>
      <c r="O32" s="41"/>
      <c r="P32" s="46">
        <v>26382.0</v>
      </c>
      <c r="Q32" s="18">
        <f t="shared" si="4"/>
        <v>1336</v>
      </c>
      <c r="R32" s="23">
        <f t="shared" si="5"/>
        <v>0.05064058828</v>
      </c>
      <c r="S32" s="24" t="str">
        <f t="shared" si="6"/>
        <v>Conch Shell with +1336, +5.1% (26382 to 27718)</v>
      </c>
      <c r="T32" s="18"/>
      <c r="U32" s="46">
        <v>14121.0</v>
      </c>
      <c r="V32" s="22">
        <f t="shared" si="7"/>
        <v>900</v>
      </c>
      <c r="W32" s="23">
        <f t="shared" si="8"/>
        <v>0.06373486297</v>
      </c>
      <c r="X32" s="26" t="str">
        <f t="shared" si="9"/>
        <v>Conch Shell with +900, +6.4% (14121 to 15021)</v>
      </c>
    </row>
    <row r="33">
      <c r="A33" s="14" t="s">
        <v>192</v>
      </c>
      <c r="B33" s="13">
        <v>97.0</v>
      </c>
      <c r="C33" s="16">
        <v>40826.0</v>
      </c>
      <c r="D33" s="16">
        <v>27710.0</v>
      </c>
      <c r="E33" s="16">
        <v>15023.0</v>
      </c>
      <c r="F33" s="38">
        <v>5.1552039E7</v>
      </c>
      <c r="G33" s="19"/>
      <c r="H33" s="19">
        <f>VLOOKUP(A33,'Kings Ratings'!$A$2:$B$1000,2,false)</f>
        <v>1</v>
      </c>
      <c r="I33" s="7" t="s">
        <v>415</v>
      </c>
      <c r="K33" s="46">
        <v>38826.0</v>
      </c>
      <c r="L33" s="22">
        <f t="shared" si="1"/>
        <v>2000</v>
      </c>
      <c r="M33" s="23">
        <f t="shared" si="2"/>
        <v>0.05151187349</v>
      </c>
      <c r="N33" s="24" t="str">
        <f t="shared" si="3"/>
        <v>Clam Shell with +2000, +5.2% (38826 to 40826)</v>
      </c>
      <c r="O33" s="41"/>
      <c r="P33" s="46">
        <v>26372.0</v>
      </c>
      <c r="Q33" s="18">
        <f t="shared" si="4"/>
        <v>1338</v>
      </c>
      <c r="R33" s="23">
        <f t="shared" si="5"/>
        <v>0.0507356287</v>
      </c>
      <c r="S33" s="24" t="str">
        <f t="shared" si="6"/>
        <v>Clam Shell with +1338, +5.1% (26372 to 27710)</v>
      </c>
      <c r="T33" s="18"/>
      <c r="U33" s="46">
        <v>14122.0</v>
      </c>
      <c r="V33" s="22">
        <f t="shared" si="7"/>
        <v>901</v>
      </c>
      <c r="W33" s="23">
        <f t="shared" si="8"/>
        <v>0.06380116131</v>
      </c>
      <c r="X33" s="26" t="str">
        <f t="shared" si="9"/>
        <v>Clam Shell with +901, +6.4% (14122 to 15023)</v>
      </c>
    </row>
    <row r="34">
      <c r="A34" s="14" t="s">
        <v>259</v>
      </c>
      <c r="B34" s="13">
        <v>311.0</v>
      </c>
      <c r="C34" s="16">
        <v>40515.0</v>
      </c>
      <c r="D34" s="16">
        <v>23251.0</v>
      </c>
      <c r="E34" s="16">
        <v>7618.0</v>
      </c>
      <c r="F34" s="38">
        <v>2525001.0</v>
      </c>
      <c r="G34" s="19"/>
      <c r="H34" s="19">
        <f>VLOOKUP(A34,'Kings Ratings'!$A$2:$B$1000,2,false)</f>
        <v>1</v>
      </c>
      <c r="I34" s="7" t="s">
        <v>419</v>
      </c>
      <c r="K34" s="46">
        <v>38768.0</v>
      </c>
      <c r="L34" s="22">
        <f t="shared" si="1"/>
        <v>1747</v>
      </c>
      <c r="M34" s="23">
        <f t="shared" si="2"/>
        <v>0.04506293851</v>
      </c>
      <c r="N34" s="24" t="str">
        <f t="shared" si="3"/>
        <v>Serpent Eel with +1747, +4.5% (38768 to 40515)</v>
      </c>
      <c r="O34" s="41"/>
      <c r="P34" s="46">
        <v>22194.0</v>
      </c>
      <c r="Q34" s="18">
        <f t="shared" si="4"/>
        <v>1057</v>
      </c>
      <c r="R34" s="23">
        <f t="shared" si="5"/>
        <v>0.04762548437</v>
      </c>
      <c r="S34" s="24" t="str">
        <f t="shared" si="6"/>
        <v>Serpent Eel with +1057, +4.8% (22194 to 23251)</v>
      </c>
      <c r="T34" s="18"/>
      <c r="U34" s="46">
        <v>7149.0</v>
      </c>
      <c r="V34" s="22">
        <f t="shared" si="7"/>
        <v>469</v>
      </c>
      <c r="W34" s="23">
        <f t="shared" si="8"/>
        <v>0.06560358092</v>
      </c>
      <c r="X34" s="26" t="str">
        <f t="shared" si="9"/>
        <v>Serpent Eel with +469, +6.6% (7149 to 7618)</v>
      </c>
    </row>
    <row r="35">
      <c r="A35" s="14" t="s">
        <v>266</v>
      </c>
      <c r="B35" s="13">
        <v>301.0</v>
      </c>
      <c r="C35" s="16">
        <v>40088.0</v>
      </c>
      <c r="D35" s="16">
        <v>18245.0</v>
      </c>
      <c r="E35" s="16">
        <v>5929.0</v>
      </c>
      <c r="F35" s="38">
        <v>1031445.0</v>
      </c>
      <c r="G35" s="19"/>
      <c r="H35" s="19">
        <f>VLOOKUP(A35,'Kings Ratings'!$A$2:$B$1000,2,false)</f>
        <v>1</v>
      </c>
      <c r="I35" s="7" t="s">
        <v>424</v>
      </c>
      <c r="K35" s="46">
        <v>38427.0</v>
      </c>
      <c r="L35" s="22">
        <f t="shared" si="1"/>
        <v>1661</v>
      </c>
      <c r="M35" s="23">
        <f t="shared" si="2"/>
        <v>0.04322481588</v>
      </c>
      <c r="N35" s="24" t="str">
        <f t="shared" si="3"/>
        <v>Fancy Pipe with +1661, +4.3% (38427 to 40088)</v>
      </c>
      <c r="O35" s="41"/>
      <c r="P35" s="46">
        <v>17473.0</v>
      </c>
      <c r="Q35" s="18">
        <f t="shared" si="4"/>
        <v>772</v>
      </c>
      <c r="R35" s="23">
        <f t="shared" si="5"/>
        <v>0.04418245293</v>
      </c>
      <c r="S35" s="24" t="str">
        <f t="shared" si="6"/>
        <v>Fancy Pipe with +772, +4.4% (17473 to 18245)</v>
      </c>
      <c r="T35" s="18"/>
      <c r="U35" s="46">
        <v>5467.0</v>
      </c>
      <c r="V35" s="22">
        <f t="shared" si="7"/>
        <v>462</v>
      </c>
      <c r="W35" s="23">
        <f t="shared" si="8"/>
        <v>0.08450704225</v>
      </c>
      <c r="X35" s="26" t="str">
        <f t="shared" si="9"/>
        <v>Fancy Pipe with +462, +8.5% (5467 to 5929)</v>
      </c>
    </row>
    <row r="36">
      <c r="A36" s="14" t="s">
        <v>274</v>
      </c>
      <c r="B36" s="13">
        <v>312.0</v>
      </c>
      <c r="C36" s="16">
        <v>39805.0</v>
      </c>
      <c r="D36" s="16">
        <v>22649.0</v>
      </c>
      <c r="E36" s="16">
        <v>7345.0</v>
      </c>
      <c r="F36" s="38">
        <v>2189141.0</v>
      </c>
      <c r="G36" s="19"/>
      <c r="H36" s="19">
        <f>VLOOKUP(A36,'Kings Ratings'!$A$2:$B$1000,2,false)</f>
        <v>1</v>
      </c>
      <c r="I36" s="7" t="s">
        <v>428</v>
      </c>
      <c r="K36" s="46">
        <v>38068.0</v>
      </c>
      <c r="L36" s="22">
        <f t="shared" si="1"/>
        <v>1737</v>
      </c>
      <c r="M36" s="23">
        <f t="shared" si="2"/>
        <v>0.04562887465</v>
      </c>
      <c r="N36" s="24" t="str">
        <f t="shared" si="3"/>
        <v>Ruby Coral with +1737, +4.6% (38068 to 39805)</v>
      </c>
      <c r="O36" s="41"/>
      <c r="P36" s="46">
        <v>21593.0</v>
      </c>
      <c r="Q36" s="18">
        <f t="shared" si="4"/>
        <v>1056</v>
      </c>
      <c r="R36" s="23">
        <f t="shared" si="5"/>
        <v>0.04890473765</v>
      </c>
      <c r="S36" s="24" t="str">
        <f t="shared" si="6"/>
        <v>Ruby Coral with +1056, +4.9% (21593 to 22649)</v>
      </c>
      <c r="T36" s="18"/>
      <c r="U36" s="46">
        <v>6885.0</v>
      </c>
      <c r="V36" s="22">
        <f t="shared" si="7"/>
        <v>460</v>
      </c>
      <c r="W36" s="23">
        <f t="shared" si="8"/>
        <v>0.06681190995</v>
      </c>
      <c r="X36" s="26" t="str">
        <f t="shared" si="9"/>
        <v>Ruby Coral with +460, +6.7% (6885 to 7345)</v>
      </c>
    </row>
    <row r="37">
      <c r="A37" s="14" t="s">
        <v>282</v>
      </c>
      <c r="B37" s="13">
        <v>232.0</v>
      </c>
      <c r="C37" s="16">
        <v>39632.0</v>
      </c>
      <c r="D37" s="16">
        <v>20827.0</v>
      </c>
      <c r="E37" s="16">
        <v>9228.0</v>
      </c>
      <c r="F37" s="38">
        <v>3.3102301E7</v>
      </c>
      <c r="G37" s="19"/>
      <c r="H37" s="19">
        <f>VLOOKUP(A37,'Kings Ratings'!$A$2:$B$1000,2,false)</f>
        <v>1</v>
      </c>
      <c r="I37" s="7" t="s">
        <v>433</v>
      </c>
      <c r="K37" s="46">
        <v>37863.0</v>
      </c>
      <c r="L37" s="22">
        <f t="shared" si="1"/>
        <v>1769</v>
      </c>
      <c r="M37" s="23">
        <f t="shared" si="2"/>
        <v>0.04672107334</v>
      </c>
      <c r="N37" s="24" t="str">
        <f t="shared" si="3"/>
        <v>Flamejack with +1769, +4.7% (37863 to 39632)</v>
      </c>
      <c r="O37" s="41"/>
      <c r="P37" s="46">
        <v>19773.0</v>
      </c>
      <c r="Q37" s="18">
        <f t="shared" si="4"/>
        <v>1054</v>
      </c>
      <c r="R37" s="23">
        <f t="shared" si="5"/>
        <v>0.05330501188</v>
      </c>
      <c r="S37" s="24" t="str">
        <f t="shared" si="6"/>
        <v>Flamejack with +1054, +5.3% (19773 to 20827)</v>
      </c>
      <c r="T37" s="18"/>
      <c r="U37" s="46">
        <v>8952.0</v>
      </c>
      <c r="V37" s="22">
        <f t="shared" si="7"/>
        <v>276</v>
      </c>
      <c r="W37" s="23">
        <f t="shared" si="8"/>
        <v>0.0308310992</v>
      </c>
      <c r="X37" s="26" t="str">
        <f t="shared" si="9"/>
        <v>Flamejack with +276, +3.1% (8952 to 9228)</v>
      </c>
    </row>
    <row r="38">
      <c r="A38" s="14" t="s">
        <v>290</v>
      </c>
      <c r="B38" s="13">
        <v>86.0</v>
      </c>
      <c r="C38" s="16">
        <v>39332.0</v>
      </c>
      <c r="D38" s="16">
        <v>17342.0</v>
      </c>
      <c r="E38" s="16">
        <v>4893.0</v>
      </c>
      <c r="F38" s="38">
        <v>1998579.0</v>
      </c>
      <c r="G38" s="19"/>
      <c r="H38" s="19">
        <f>VLOOKUP(A38,'Kings Ratings'!$A$2:$B$1000,2,false)</f>
        <v>3</v>
      </c>
      <c r="I38" s="7" t="s">
        <v>439</v>
      </c>
      <c r="K38" s="46">
        <v>37718.0</v>
      </c>
      <c r="L38" s="22">
        <f t="shared" si="1"/>
        <v>1614</v>
      </c>
      <c r="M38" s="23">
        <f t="shared" si="2"/>
        <v>0.04279124026</v>
      </c>
      <c r="N38" s="24" t="str">
        <f t="shared" si="3"/>
        <v>Lemonade with +1614, +4.3% (37718 to 39332)</v>
      </c>
      <c r="O38" s="41"/>
      <c r="P38" s="46">
        <v>16417.0</v>
      </c>
      <c r="Q38" s="18">
        <f t="shared" si="4"/>
        <v>925</v>
      </c>
      <c r="R38" s="23">
        <f t="shared" si="5"/>
        <v>0.05634403362</v>
      </c>
      <c r="S38" s="24" t="str">
        <f t="shared" si="6"/>
        <v>Lemonade with +925, +5.6% (16417 to 17342)</v>
      </c>
      <c r="T38" s="18"/>
      <c r="U38" s="46">
        <v>4417.0</v>
      </c>
      <c r="V38" s="22">
        <f t="shared" si="7"/>
        <v>476</v>
      </c>
      <c r="W38" s="23">
        <f t="shared" si="8"/>
        <v>0.1077654517</v>
      </c>
      <c r="X38" s="26" t="str">
        <f t="shared" si="9"/>
        <v>Lemonade with +476, +10.8% (4417 to 4893)</v>
      </c>
    </row>
    <row r="39">
      <c r="A39" s="14" t="s">
        <v>301</v>
      </c>
      <c r="B39" s="13">
        <v>58.0</v>
      </c>
      <c r="C39" s="16">
        <v>37609.0</v>
      </c>
      <c r="D39" s="16">
        <v>24636.0</v>
      </c>
      <c r="E39" s="16">
        <v>12347.0</v>
      </c>
      <c r="F39" s="38">
        <v>1.1093026E7</v>
      </c>
      <c r="G39" s="19"/>
      <c r="H39" s="19">
        <f>VLOOKUP(A39,'Kings Ratings'!$A$2:$B$1000,2,false)</f>
        <v>1</v>
      </c>
      <c r="I39" s="7" t="s">
        <v>445</v>
      </c>
      <c r="K39" s="46">
        <v>35672.0</v>
      </c>
      <c r="L39" s="22">
        <f t="shared" si="1"/>
        <v>1937</v>
      </c>
      <c r="M39" s="23">
        <f t="shared" si="2"/>
        <v>0.05430029155</v>
      </c>
      <c r="N39" s="24" t="str">
        <f t="shared" si="3"/>
        <v>Small Prawn with +1937, +5.4% (35672 to 37609)</v>
      </c>
      <c r="O39" s="41"/>
      <c r="P39" s="46">
        <v>23414.0</v>
      </c>
      <c r="Q39" s="18">
        <f t="shared" si="4"/>
        <v>1222</v>
      </c>
      <c r="R39" s="23">
        <f t="shared" si="5"/>
        <v>0.05219099684</v>
      </c>
      <c r="S39" s="24" t="str">
        <f t="shared" si="6"/>
        <v>Small Prawn with +1222, +5.2% (23414 to 24636)</v>
      </c>
      <c r="T39" s="18"/>
      <c r="U39" s="46">
        <v>11605.0</v>
      </c>
      <c r="V39" s="22">
        <f t="shared" si="7"/>
        <v>742</v>
      </c>
      <c r="W39" s="23">
        <f t="shared" si="8"/>
        <v>0.06393795778</v>
      </c>
      <c r="X39" s="26" t="str">
        <f t="shared" si="9"/>
        <v>Small Prawn with +742, +6.4% (11605 to 12347)</v>
      </c>
    </row>
    <row r="40">
      <c r="A40" s="14" t="s">
        <v>308</v>
      </c>
      <c r="B40" s="13">
        <v>392.0</v>
      </c>
      <c r="C40" s="16">
        <v>37444.0</v>
      </c>
      <c r="D40" s="16">
        <v>20411.0</v>
      </c>
      <c r="E40" s="16">
        <v>8791.0</v>
      </c>
      <c r="F40" s="38">
        <v>1.5330666E7</v>
      </c>
      <c r="G40" s="19"/>
      <c r="H40" s="19">
        <f>VLOOKUP(A40,'Kings Ratings'!$A$2:$B$1000,2,false)</f>
        <v>2</v>
      </c>
      <c r="I40" s="7" t="s">
        <v>353</v>
      </c>
      <c r="K40" s="46">
        <v>35728.0</v>
      </c>
      <c r="L40" s="22">
        <f t="shared" si="1"/>
        <v>1716</v>
      </c>
      <c r="M40" s="23">
        <f t="shared" si="2"/>
        <v>0.04802955665</v>
      </c>
      <c r="N40" s="24" t="str">
        <f t="shared" si="3"/>
        <v>Steel Wire with +1716, +4.8% (35728 to 37444)</v>
      </c>
      <c r="O40" s="41"/>
      <c r="P40" s="46">
        <v>19346.0</v>
      </c>
      <c r="Q40" s="18">
        <f t="shared" si="4"/>
        <v>1065</v>
      </c>
      <c r="R40" s="23">
        <f t="shared" si="5"/>
        <v>0.05505013956</v>
      </c>
      <c r="S40" s="24" t="str">
        <f t="shared" si="6"/>
        <v>Steel Wire with +1065, +5.5% (19346 to 20411)</v>
      </c>
      <c r="T40" s="18"/>
      <c r="U40" s="46">
        <v>8151.0</v>
      </c>
      <c r="V40" s="22">
        <f t="shared" si="7"/>
        <v>640</v>
      </c>
      <c r="W40" s="23">
        <f t="shared" si="8"/>
        <v>0.07851797325</v>
      </c>
      <c r="X40" s="26" t="str">
        <f t="shared" si="9"/>
        <v>Steel Wire with +640, +7.9% (8151 to 8791)</v>
      </c>
    </row>
    <row r="41">
      <c r="A41" s="14" t="s">
        <v>316</v>
      </c>
      <c r="B41" s="13">
        <v>141.0</v>
      </c>
      <c r="C41" s="16">
        <v>36339.0</v>
      </c>
      <c r="D41" s="16">
        <v>19810.0</v>
      </c>
      <c r="E41" s="16">
        <v>12900.0</v>
      </c>
      <c r="F41" s="38">
        <v>3.6235424E7</v>
      </c>
      <c r="G41" s="19"/>
      <c r="H41" s="19">
        <f>VLOOKUP(A41,'Kings Ratings'!$A$2:$B$1000,2,false)</f>
        <v>1</v>
      </c>
      <c r="I41" s="7" t="s">
        <v>451</v>
      </c>
      <c r="K41" s="46">
        <v>34604.0</v>
      </c>
      <c r="L41" s="22">
        <f t="shared" si="1"/>
        <v>1735</v>
      </c>
      <c r="M41" s="23">
        <f t="shared" si="2"/>
        <v>0.05013871229</v>
      </c>
      <c r="N41" s="24" t="str">
        <f t="shared" si="3"/>
        <v>Shrimp with +1735, +5% (34604 to 36339)</v>
      </c>
      <c r="O41" s="41"/>
      <c r="P41" s="46">
        <v>18857.0</v>
      </c>
      <c r="Q41" s="18">
        <f t="shared" si="4"/>
        <v>953</v>
      </c>
      <c r="R41" s="23">
        <f t="shared" si="5"/>
        <v>0.05053826165</v>
      </c>
      <c r="S41" s="24" t="str">
        <f t="shared" si="6"/>
        <v>Shrimp with +953, +5.1% (18857 to 19810)</v>
      </c>
      <c r="T41" s="18"/>
      <c r="U41" s="46">
        <v>12142.0</v>
      </c>
      <c r="V41" s="22">
        <f t="shared" si="7"/>
        <v>758</v>
      </c>
      <c r="W41" s="23">
        <f t="shared" si="8"/>
        <v>0.06242793609</v>
      </c>
      <c r="X41" s="26" t="str">
        <f t="shared" si="9"/>
        <v>Shrimp with +758, +6.2% (12142 to 12900)</v>
      </c>
    </row>
    <row r="42">
      <c r="A42" s="14" t="s">
        <v>128</v>
      </c>
      <c r="B42" s="13">
        <v>87.0</v>
      </c>
      <c r="C42" s="16">
        <v>36308.0</v>
      </c>
      <c r="D42" s="16">
        <v>23891.0</v>
      </c>
      <c r="E42" s="16">
        <v>12732.0</v>
      </c>
      <c r="F42" s="38">
        <v>3.4210486E7</v>
      </c>
      <c r="G42" s="19"/>
      <c r="H42" s="19">
        <f>VLOOKUP(A42,'Kings Ratings'!$A$2:$B$1000,2,false)</f>
        <v>1</v>
      </c>
      <c r="I42" s="7" t="s">
        <v>453</v>
      </c>
      <c r="K42" s="46">
        <v>32736.0</v>
      </c>
      <c r="L42" s="22">
        <f t="shared" si="1"/>
        <v>3572</v>
      </c>
      <c r="M42" s="23">
        <f t="shared" si="2"/>
        <v>0.109115347</v>
      </c>
      <c r="N42" s="24" t="str">
        <f t="shared" si="3"/>
        <v>Bone Fish with +3572, +10.9% (32736 to 36308)</v>
      </c>
      <c r="O42" s="41"/>
      <c r="P42" s="46">
        <v>20973.0</v>
      </c>
      <c r="Q42" s="18">
        <f t="shared" si="4"/>
        <v>2918</v>
      </c>
      <c r="R42" s="23">
        <f t="shared" si="5"/>
        <v>0.139131264</v>
      </c>
      <c r="S42" s="24" t="str">
        <f t="shared" si="6"/>
        <v>Bone Fish with +2918, +13.9% (20973 to 23891)</v>
      </c>
      <c r="T42" s="18"/>
      <c r="U42" s="46">
        <v>10615.0</v>
      </c>
      <c r="V42" s="22">
        <f t="shared" si="7"/>
        <v>2117</v>
      </c>
      <c r="W42" s="23">
        <f t="shared" si="8"/>
        <v>0.1994347621</v>
      </c>
      <c r="X42" s="26" t="str">
        <f t="shared" si="9"/>
        <v>Bone Fish with +2117, +19.9% (10615 to 12732)</v>
      </c>
    </row>
    <row r="43">
      <c r="A43" s="14" t="s">
        <v>331</v>
      </c>
      <c r="B43" s="13">
        <v>88.0</v>
      </c>
      <c r="C43" s="16">
        <v>35260.0</v>
      </c>
      <c r="D43" s="16">
        <v>23845.0</v>
      </c>
      <c r="E43" s="16">
        <v>12724.0</v>
      </c>
      <c r="F43" s="38">
        <v>3.4193898E7</v>
      </c>
      <c r="G43" s="19"/>
      <c r="H43" s="19">
        <f>VLOOKUP(A43,'Kings Ratings'!$A$2:$B$1000,2,false)</f>
        <v>1</v>
      </c>
      <c r="I43" s="7" t="s">
        <v>453</v>
      </c>
      <c r="K43" s="46">
        <v>31649.0</v>
      </c>
      <c r="L43" s="22">
        <f t="shared" si="1"/>
        <v>3611</v>
      </c>
      <c r="M43" s="23">
        <f t="shared" si="2"/>
        <v>0.1140952321</v>
      </c>
      <c r="N43" s="24" t="str">
        <f t="shared" si="3"/>
        <v>Sunfish with +3611, +11.4% (31649 to 35260)</v>
      </c>
      <c r="O43" s="41"/>
      <c r="P43" s="46">
        <v>20931.0</v>
      </c>
      <c r="Q43" s="18">
        <f t="shared" si="4"/>
        <v>2914</v>
      </c>
      <c r="R43" s="23">
        <f t="shared" si="5"/>
        <v>0.1392193397</v>
      </c>
      <c r="S43" s="24" t="str">
        <f t="shared" si="6"/>
        <v>Sunfish with +2914, +13.9% (20931 to 23845)</v>
      </c>
      <c r="T43" s="18"/>
      <c r="U43" s="46">
        <v>10614.0</v>
      </c>
      <c r="V43" s="22">
        <f t="shared" si="7"/>
        <v>2110</v>
      </c>
      <c r="W43" s="23">
        <f t="shared" si="8"/>
        <v>0.1987940456</v>
      </c>
      <c r="X43" s="26" t="str">
        <f t="shared" si="9"/>
        <v>Sunfish with +2110, +19.9% (10614 to 12724)</v>
      </c>
    </row>
    <row r="44">
      <c r="A44" s="14" t="s">
        <v>338</v>
      </c>
      <c r="B44" s="13">
        <v>570.0</v>
      </c>
      <c r="C44" s="16">
        <v>34993.0</v>
      </c>
      <c r="D44" s="16">
        <v>28186.0</v>
      </c>
      <c r="E44" s="16">
        <v>15317.0</v>
      </c>
      <c r="F44" s="38">
        <v>2.2566468E7</v>
      </c>
      <c r="G44" s="19"/>
      <c r="H44" s="19">
        <f>VLOOKUP(A44,'Kings Ratings'!$A$2:$B$1000,2,false)</f>
        <v>1</v>
      </c>
      <c r="I44" s="7" t="s">
        <v>459</v>
      </c>
      <c r="K44" s="46">
        <v>33462.0</v>
      </c>
      <c r="L44" s="22">
        <f t="shared" si="1"/>
        <v>1531</v>
      </c>
      <c r="M44" s="23">
        <f t="shared" si="2"/>
        <v>0.04575339191</v>
      </c>
      <c r="N44" s="24" t="str">
        <f t="shared" si="3"/>
        <v>Purple Butterfly Fish with +1531, +4.6% (33462 to 34993)</v>
      </c>
      <c r="O44" s="41"/>
      <c r="P44" s="46">
        <v>26917.0</v>
      </c>
      <c r="Q44" s="18">
        <f t="shared" si="4"/>
        <v>1269</v>
      </c>
      <c r="R44" s="23">
        <f t="shared" si="5"/>
        <v>0.047144927</v>
      </c>
      <c r="S44" s="24" t="str">
        <f t="shared" si="6"/>
        <v>Purple Butterfly Fish with +1269, +4.7% (26917 to 28186)</v>
      </c>
      <c r="T44" s="18"/>
      <c r="U44" s="46">
        <v>14535.0</v>
      </c>
      <c r="V44" s="22">
        <f t="shared" si="7"/>
        <v>782</v>
      </c>
      <c r="W44" s="23">
        <f t="shared" si="8"/>
        <v>0.05380116959</v>
      </c>
      <c r="X44" s="26" t="str">
        <f t="shared" si="9"/>
        <v>Purple Butterfly Fish with +782, +5.4% (14535 to 15317)</v>
      </c>
    </row>
    <row r="45">
      <c r="A45" s="14" t="s">
        <v>226</v>
      </c>
      <c r="B45" s="13">
        <v>574.0</v>
      </c>
      <c r="C45" s="16">
        <v>34674.0</v>
      </c>
      <c r="D45" s="16">
        <v>27718.0</v>
      </c>
      <c r="E45" s="16">
        <v>14764.0</v>
      </c>
      <c r="F45" s="38">
        <v>2.2470032E7</v>
      </c>
      <c r="G45" s="19"/>
      <c r="H45" s="19">
        <f>VLOOKUP(A45,'Kings Ratings'!$A$2:$B$1000,2,false)</f>
        <v>1</v>
      </c>
      <c r="I45" s="7" t="s">
        <v>464</v>
      </c>
      <c r="K45" s="46">
        <v>33120.0</v>
      </c>
      <c r="L45" s="22">
        <f t="shared" si="1"/>
        <v>1554</v>
      </c>
      <c r="M45" s="23">
        <f t="shared" si="2"/>
        <v>0.04692028986</v>
      </c>
      <c r="N45" s="24" t="str">
        <f t="shared" si="3"/>
        <v>Crab with +1554, +4.7% (33120 to 34674)</v>
      </c>
      <c r="O45" s="41"/>
      <c r="P45" s="46">
        <v>26464.0</v>
      </c>
      <c r="Q45" s="18">
        <f t="shared" si="4"/>
        <v>1254</v>
      </c>
      <c r="R45" s="23">
        <f t="shared" si="5"/>
        <v>0.04738512696</v>
      </c>
      <c r="S45" s="24" t="str">
        <f t="shared" si="6"/>
        <v>Crab with +1254, +4.7% (26464 to 27718)</v>
      </c>
      <c r="T45" s="18"/>
      <c r="U45" s="46">
        <v>14005.0</v>
      </c>
      <c r="V45" s="22">
        <f t="shared" si="7"/>
        <v>759</v>
      </c>
      <c r="W45" s="23">
        <f t="shared" si="8"/>
        <v>0.05419493038</v>
      </c>
      <c r="X45" s="26" t="str">
        <f t="shared" si="9"/>
        <v>Crab with +759, +5.4% (14005 to 14764)</v>
      </c>
    </row>
    <row r="46">
      <c r="A46" s="14" t="s">
        <v>297</v>
      </c>
      <c r="B46" s="13">
        <v>275.0</v>
      </c>
      <c r="C46" s="16">
        <v>34547.0</v>
      </c>
      <c r="D46" s="16">
        <v>12119.0</v>
      </c>
      <c r="E46" s="16">
        <v>693.0</v>
      </c>
      <c r="F46" s="38">
        <v>1102066.0</v>
      </c>
      <c r="G46" s="19"/>
      <c r="H46" s="19">
        <f>VLOOKUP(A46,'Kings Ratings'!$A$2:$B$1000,2,false)</f>
        <v>5</v>
      </c>
      <c r="I46" s="7"/>
      <c r="K46" s="46">
        <v>32870.0</v>
      </c>
      <c r="L46" s="22">
        <f t="shared" si="1"/>
        <v>1677</v>
      </c>
      <c r="M46" s="23">
        <f t="shared" si="2"/>
        <v>0.05101916641</v>
      </c>
      <c r="N46" s="24" t="str">
        <f t="shared" si="3"/>
        <v>Feed with +1677, +5.1% (32870 to 34547)</v>
      </c>
      <c r="O46" s="41"/>
      <c r="P46" s="46">
        <v>11318.0</v>
      </c>
      <c r="Q46" s="18">
        <f t="shared" si="4"/>
        <v>801</v>
      </c>
      <c r="R46" s="23">
        <f t="shared" si="5"/>
        <v>0.07077222124</v>
      </c>
      <c r="S46" s="24" t="str">
        <f t="shared" si="6"/>
        <v>Feed with +801, +7.1% (11318 to 12119)</v>
      </c>
      <c r="T46" s="18"/>
      <c r="U46" s="46">
        <v>624.0</v>
      </c>
      <c r="V46" s="22">
        <f t="shared" si="7"/>
        <v>69</v>
      </c>
      <c r="W46" s="23">
        <f t="shared" si="8"/>
        <v>0.1105769231</v>
      </c>
      <c r="X46" s="26" t="str">
        <f t="shared" si="9"/>
        <v>Feed with +69, +11.1% (624 to 693)</v>
      </c>
    </row>
    <row r="47">
      <c r="A47" s="14" t="s">
        <v>361</v>
      </c>
      <c r="B47" s="13">
        <v>575.0</v>
      </c>
      <c r="C47" s="16">
        <v>34124.0</v>
      </c>
      <c r="D47" s="16">
        <v>26841.0</v>
      </c>
      <c r="E47" s="16">
        <v>13125.0</v>
      </c>
      <c r="F47" s="38">
        <v>1.5794802E7</v>
      </c>
      <c r="G47" s="19"/>
      <c r="H47" s="19">
        <f>VLOOKUP(A47,'Kings Ratings'!$A$2:$B$1000,2,false)</f>
        <v>1</v>
      </c>
      <c r="I47" s="7" t="s">
        <v>473</v>
      </c>
      <c r="K47" s="46">
        <v>32593.0</v>
      </c>
      <c r="L47" s="22">
        <f t="shared" si="1"/>
        <v>1531</v>
      </c>
      <c r="M47" s="23">
        <f t="shared" si="2"/>
        <v>0.04697327647</v>
      </c>
      <c r="N47" s="24" t="str">
        <f t="shared" si="3"/>
        <v>Green Barracuda with +1531, +4.7% (32593 to 34124)</v>
      </c>
      <c r="O47" s="41"/>
      <c r="P47" s="46">
        <v>25614.0</v>
      </c>
      <c r="Q47" s="18">
        <f t="shared" si="4"/>
        <v>1227</v>
      </c>
      <c r="R47" s="23">
        <f t="shared" si="5"/>
        <v>0.04790349028</v>
      </c>
      <c r="S47" s="24" t="str">
        <f t="shared" si="6"/>
        <v>Green Barracuda with +1227, +4.8% (25614 to 26841)</v>
      </c>
      <c r="T47" s="18"/>
      <c r="U47" s="46">
        <v>12508.0</v>
      </c>
      <c r="V47" s="22">
        <f t="shared" si="7"/>
        <v>617</v>
      </c>
      <c r="W47" s="23">
        <f t="shared" si="8"/>
        <v>0.0493284298</v>
      </c>
      <c r="X47" s="26" t="str">
        <f t="shared" si="9"/>
        <v>Green Barracuda with +617, +4.9% (12508 to 13125)</v>
      </c>
    </row>
    <row r="48">
      <c r="A48" s="14" t="s">
        <v>366</v>
      </c>
      <c r="B48" s="13">
        <v>98.0</v>
      </c>
      <c r="C48" s="16">
        <v>34063.0</v>
      </c>
      <c r="D48" s="16">
        <v>21144.0</v>
      </c>
      <c r="E48" s="16">
        <v>10007.0</v>
      </c>
      <c r="F48" s="38">
        <v>2.209334E7</v>
      </c>
      <c r="G48" s="19"/>
      <c r="H48" s="19">
        <f>VLOOKUP(A48,'Kings Ratings'!$A$2:$B$1000,2,false)</f>
        <v>1</v>
      </c>
      <c r="I48" s="7" t="s">
        <v>478</v>
      </c>
      <c r="K48" s="46">
        <v>32385.0</v>
      </c>
      <c r="L48" s="22">
        <f t="shared" si="1"/>
        <v>1678</v>
      </c>
      <c r="M48" s="23">
        <f t="shared" si="2"/>
        <v>0.05181411147</v>
      </c>
      <c r="N48" s="24" t="str">
        <f t="shared" si="3"/>
        <v>Starfish with +1678, +5.2% (32385 to 34063)</v>
      </c>
      <c r="O48" s="41"/>
      <c r="P48" s="46">
        <v>19766.0</v>
      </c>
      <c r="Q48" s="18">
        <f t="shared" si="4"/>
        <v>1378</v>
      </c>
      <c r="R48" s="23">
        <f t="shared" si="5"/>
        <v>0.06971567338</v>
      </c>
      <c r="S48" s="24" t="str">
        <f t="shared" si="6"/>
        <v>Starfish with +1378, +7% (19766 to 21144)</v>
      </c>
      <c r="T48" s="18"/>
      <c r="U48" s="46">
        <v>9384.0</v>
      </c>
      <c r="V48" s="22">
        <f t="shared" si="7"/>
        <v>623</v>
      </c>
      <c r="W48" s="23">
        <f t="shared" si="8"/>
        <v>0.06638959932</v>
      </c>
      <c r="X48" s="26" t="str">
        <f t="shared" si="9"/>
        <v>Starfish with +623, +6.6% (9384 to 10007)</v>
      </c>
    </row>
    <row r="49">
      <c r="A49" s="14" t="s">
        <v>233</v>
      </c>
      <c r="B49" s="13">
        <v>39.0</v>
      </c>
      <c r="C49" s="16">
        <v>33859.0</v>
      </c>
      <c r="D49" s="16">
        <v>17348.0</v>
      </c>
      <c r="E49" s="16">
        <v>7297.0</v>
      </c>
      <c r="F49" s="38">
        <v>1297061.0</v>
      </c>
      <c r="G49" s="19"/>
      <c r="H49" s="19">
        <f>VLOOKUP(A49,'Kings Ratings'!$A$2:$B$1000,2,false)</f>
        <v>1</v>
      </c>
      <c r="I49" s="7" t="s">
        <v>428</v>
      </c>
      <c r="K49" s="46">
        <v>32322.0</v>
      </c>
      <c r="L49" s="22">
        <f t="shared" si="1"/>
        <v>1537</v>
      </c>
      <c r="M49" s="23">
        <f t="shared" si="2"/>
        <v>0.04755275045</v>
      </c>
      <c r="N49" s="24" t="str">
        <f t="shared" si="3"/>
        <v>Crappie with +1537, +4.8% (32322 to 33859)</v>
      </c>
      <c r="O49" s="41"/>
      <c r="P49" s="46">
        <v>16292.0</v>
      </c>
      <c r="Q49" s="18">
        <f t="shared" si="4"/>
        <v>1056</v>
      </c>
      <c r="R49" s="23">
        <f t="shared" si="5"/>
        <v>0.06481708814</v>
      </c>
      <c r="S49" s="24" t="str">
        <f t="shared" si="6"/>
        <v>Crappie with +1056, +6.5% (16292 to 17348)</v>
      </c>
      <c r="T49" s="18"/>
      <c r="U49" s="46">
        <v>6672.0</v>
      </c>
      <c r="V49" s="22">
        <f t="shared" si="7"/>
        <v>625</v>
      </c>
      <c r="W49" s="23">
        <f t="shared" si="8"/>
        <v>0.09367505995</v>
      </c>
      <c r="X49" s="26" t="str">
        <f t="shared" si="9"/>
        <v>Crappie with +625, +9.4% (6672 to 7297)</v>
      </c>
    </row>
    <row r="50">
      <c r="A50" s="14" t="s">
        <v>68</v>
      </c>
      <c r="B50" s="13">
        <v>104.0</v>
      </c>
      <c r="C50" s="16">
        <v>33771.0</v>
      </c>
      <c r="D50" s="16">
        <v>15663.0</v>
      </c>
      <c r="E50" s="16">
        <v>5583.0</v>
      </c>
      <c r="F50" s="38">
        <v>1.3838566E7</v>
      </c>
      <c r="G50" s="19"/>
      <c r="H50" s="19">
        <f>VLOOKUP(A50,'Kings Ratings'!$A$2:$B$1000,2,false)</f>
        <v>2</v>
      </c>
      <c r="I50" s="7" t="s">
        <v>486</v>
      </c>
      <c r="K50" s="46">
        <v>32018.0</v>
      </c>
      <c r="L50" s="22">
        <f t="shared" si="1"/>
        <v>1753</v>
      </c>
      <c r="M50" s="23">
        <f t="shared" si="2"/>
        <v>0.05475045287</v>
      </c>
      <c r="N50" s="24" t="str">
        <f t="shared" si="3"/>
        <v>Black Powder with +1753, +5.5% (32018 to 33771)</v>
      </c>
      <c r="O50" s="41"/>
      <c r="P50" s="46">
        <v>14698.0</v>
      </c>
      <c r="Q50" s="18">
        <f t="shared" si="4"/>
        <v>965</v>
      </c>
      <c r="R50" s="23">
        <f t="shared" si="5"/>
        <v>0.06565519118</v>
      </c>
      <c r="S50" s="24" t="str">
        <f t="shared" si="6"/>
        <v>Black Powder with +965, +6.6% (14698 to 15663)</v>
      </c>
      <c r="T50" s="18"/>
      <c r="U50" s="46">
        <v>5109.0</v>
      </c>
      <c r="V50" s="22">
        <f t="shared" si="7"/>
        <v>474</v>
      </c>
      <c r="W50" s="23">
        <f t="shared" si="8"/>
        <v>0.09277745156</v>
      </c>
      <c r="X50" s="26" t="str">
        <f t="shared" si="9"/>
        <v>Black Powder with +474, +9.3% (5109 to 5583)</v>
      </c>
    </row>
    <row r="51">
      <c r="A51" s="14" t="s">
        <v>384</v>
      </c>
      <c r="B51" s="13">
        <v>576.0</v>
      </c>
      <c r="C51" s="16">
        <v>33592.0</v>
      </c>
      <c r="D51" s="16">
        <v>26201.0</v>
      </c>
      <c r="E51" s="16">
        <v>11902.0</v>
      </c>
      <c r="F51" s="38">
        <v>1.2241973E7</v>
      </c>
      <c r="G51" s="19"/>
      <c r="H51" s="19">
        <f>VLOOKUP(A51,'Kings Ratings'!$A$2:$B$1000,2,false)</f>
        <v>1</v>
      </c>
      <c r="I51" s="7" t="s">
        <v>492</v>
      </c>
      <c r="K51" s="46">
        <v>32096.0</v>
      </c>
      <c r="L51" s="22">
        <f t="shared" si="1"/>
        <v>1496</v>
      </c>
      <c r="M51" s="23">
        <f t="shared" si="2"/>
        <v>0.04661016949</v>
      </c>
      <c r="N51" s="24" t="str">
        <f t="shared" si="3"/>
        <v>Mulberry Snapper with +1496, +4.7% (32096 to 33592)</v>
      </c>
      <c r="O51" s="41"/>
      <c r="P51" s="46">
        <v>24979.0</v>
      </c>
      <c r="Q51" s="18">
        <f t="shared" si="4"/>
        <v>1222</v>
      </c>
      <c r="R51" s="23">
        <f t="shared" si="5"/>
        <v>0.04892109372</v>
      </c>
      <c r="S51" s="24" t="str">
        <f t="shared" si="6"/>
        <v>Mulberry Snapper with +1222, +4.9% (24979 to 26201)</v>
      </c>
      <c r="T51" s="18"/>
      <c r="U51" s="46">
        <v>11322.0</v>
      </c>
      <c r="V51" s="22">
        <f t="shared" si="7"/>
        <v>580</v>
      </c>
      <c r="W51" s="23">
        <f t="shared" si="8"/>
        <v>0.05122769829</v>
      </c>
      <c r="X51" s="26" t="str">
        <f t="shared" si="9"/>
        <v>Mulberry Snapper with +580, +5.1% (11322 to 11902)</v>
      </c>
    </row>
    <row r="52">
      <c r="A52" s="14" t="s">
        <v>390</v>
      </c>
      <c r="B52" s="13">
        <v>56.0</v>
      </c>
      <c r="C52" s="16">
        <v>33566.0</v>
      </c>
      <c r="D52" s="16">
        <v>18911.0</v>
      </c>
      <c r="E52" s="16">
        <v>7947.0</v>
      </c>
      <c r="F52" s="38">
        <v>4458694.0</v>
      </c>
      <c r="G52" s="19"/>
      <c r="H52" s="19">
        <f>VLOOKUP(A52,'Kings Ratings'!$A$2:$B$1000,2,false)</f>
        <v>1</v>
      </c>
      <c r="I52" s="7" t="s">
        <v>496</v>
      </c>
      <c r="K52" s="46">
        <v>31802.0</v>
      </c>
      <c r="L52" s="22">
        <f t="shared" si="1"/>
        <v>1764</v>
      </c>
      <c r="M52" s="23">
        <f t="shared" si="2"/>
        <v>0.05546820955</v>
      </c>
      <c r="N52" s="24" t="str">
        <f t="shared" si="3"/>
        <v>Green Chromis with +1764, +5.5% (31802 to 33566)</v>
      </c>
      <c r="O52" s="41"/>
      <c r="P52" s="46">
        <v>17890.0</v>
      </c>
      <c r="Q52" s="18">
        <f t="shared" si="4"/>
        <v>1021</v>
      </c>
      <c r="R52" s="23">
        <f t="shared" si="5"/>
        <v>0.05707098938</v>
      </c>
      <c r="S52" s="24" t="str">
        <f t="shared" si="6"/>
        <v>Green Chromis with +1021, +5.7% (17890 to 18911)</v>
      </c>
      <c r="T52" s="18"/>
      <c r="U52" s="46">
        <v>7382.0</v>
      </c>
      <c r="V52" s="22">
        <f t="shared" si="7"/>
        <v>565</v>
      </c>
      <c r="W52" s="23">
        <f t="shared" si="8"/>
        <v>0.07653752371</v>
      </c>
      <c r="X52" s="26" t="str">
        <f t="shared" si="9"/>
        <v>Green Chromis with +565, +7.7% (7382 to 7947)</v>
      </c>
    </row>
    <row r="53">
      <c r="A53" s="14" t="s">
        <v>396</v>
      </c>
      <c r="B53" s="13">
        <v>81.0</v>
      </c>
      <c r="C53" s="16">
        <v>33381.0</v>
      </c>
      <c r="D53" s="16">
        <v>16679.0</v>
      </c>
      <c r="E53" s="16">
        <v>6158.0</v>
      </c>
      <c r="F53" s="38">
        <v>7709189.0</v>
      </c>
      <c r="G53" s="19"/>
      <c r="H53" s="19">
        <f>VLOOKUP(A53,'Kings Ratings'!$A$2:$B$1000,2,false)</f>
        <v>1</v>
      </c>
      <c r="I53" s="7" t="s">
        <v>501</v>
      </c>
      <c r="K53" s="46">
        <v>31905.0</v>
      </c>
      <c r="L53" s="22">
        <f t="shared" si="1"/>
        <v>1476</v>
      </c>
      <c r="M53" s="23">
        <f t="shared" si="2"/>
        <v>0.04626234133</v>
      </c>
      <c r="N53" s="24" t="str">
        <f t="shared" si="3"/>
        <v>White Parchment with +1476, +4.6% (31905 to 33381)</v>
      </c>
      <c r="O53" s="41"/>
      <c r="P53" s="46">
        <v>15991.0</v>
      </c>
      <c r="Q53" s="18">
        <f t="shared" si="4"/>
        <v>688</v>
      </c>
      <c r="R53" s="23">
        <f t="shared" si="5"/>
        <v>0.04302420111</v>
      </c>
      <c r="S53" s="24" t="str">
        <f t="shared" si="6"/>
        <v>White Parchment with +688, +4.3% (15991 to 16679)</v>
      </c>
      <c r="T53" s="18"/>
      <c r="U53" s="46">
        <v>5750.0</v>
      </c>
      <c r="V53" s="22">
        <f t="shared" si="7"/>
        <v>408</v>
      </c>
      <c r="W53" s="23">
        <f t="shared" si="8"/>
        <v>0.07095652174</v>
      </c>
      <c r="X53" s="26" t="str">
        <f t="shared" si="9"/>
        <v>White Parchment with +408, +7.1% (5750 to 6158)</v>
      </c>
    </row>
    <row r="54">
      <c r="A54" s="14" t="s">
        <v>402</v>
      </c>
      <c r="B54" s="13">
        <v>387.0</v>
      </c>
      <c r="C54" s="16">
        <v>33238.0</v>
      </c>
      <c r="D54" s="16">
        <v>25523.0</v>
      </c>
      <c r="E54" s="16">
        <v>14315.0</v>
      </c>
      <c r="F54" s="38">
        <v>2.7159901E7</v>
      </c>
      <c r="G54" s="19"/>
      <c r="H54" s="19">
        <f>VLOOKUP(A54,'Kings Ratings'!$A$2:$B$1000,2,false)</f>
        <v>1</v>
      </c>
      <c r="I54" s="7" t="s">
        <v>507</v>
      </c>
      <c r="K54" s="46">
        <v>31523.0</v>
      </c>
      <c r="L54" s="22">
        <f t="shared" si="1"/>
        <v>1715</v>
      </c>
      <c r="M54" s="23">
        <f t="shared" si="2"/>
        <v>0.05440472036</v>
      </c>
      <c r="N54" s="24" t="str">
        <f t="shared" si="3"/>
        <v>Sand with +1715, +5.4% (31523 to 33238)</v>
      </c>
      <c r="O54" s="41"/>
      <c r="P54" s="46">
        <v>24114.0</v>
      </c>
      <c r="Q54" s="18">
        <f t="shared" si="4"/>
        <v>1409</v>
      </c>
      <c r="R54" s="23">
        <f t="shared" si="5"/>
        <v>0.05843078709</v>
      </c>
      <c r="S54" s="24" t="str">
        <f t="shared" si="6"/>
        <v>Sand with +1409, +5.8% (24114 to 25523)</v>
      </c>
      <c r="T54" s="18"/>
      <c r="U54" s="46">
        <v>13320.0</v>
      </c>
      <c r="V54" s="22">
        <f t="shared" si="7"/>
        <v>995</v>
      </c>
      <c r="W54" s="23">
        <f t="shared" si="8"/>
        <v>0.0746996997</v>
      </c>
      <c r="X54" s="26" t="str">
        <f t="shared" si="9"/>
        <v>Sand with +995, +7.5% (13320 to 14315)</v>
      </c>
    </row>
    <row r="55">
      <c r="A55" s="14" t="s">
        <v>410</v>
      </c>
      <c r="B55" s="13">
        <v>138.0</v>
      </c>
      <c r="C55" s="16">
        <v>33222.0</v>
      </c>
      <c r="D55" s="16">
        <v>18209.0</v>
      </c>
      <c r="E55" s="16">
        <v>10242.0</v>
      </c>
      <c r="F55" s="38">
        <v>1.6872983E7</v>
      </c>
      <c r="G55" s="19"/>
      <c r="H55" s="19">
        <f>VLOOKUP(A55,'Kings Ratings'!$A$2:$B$1000,2,false)</f>
        <v>2</v>
      </c>
      <c r="I55" s="7" t="s">
        <v>478</v>
      </c>
      <c r="K55" s="46">
        <v>31621.0</v>
      </c>
      <c r="L55" s="22">
        <f t="shared" si="1"/>
        <v>1601</v>
      </c>
      <c r="M55" s="23">
        <f t="shared" si="2"/>
        <v>0.05063090984</v>
      </c>
      <c r="N55" s="24" t="str">
        <f t="shared" si="3"/>
        <v>Green Jellyfish with +1601, +5.1% (31621 to 33222)</v>
      </c>
      <c r="O55" s="41"/>
      <c r="P55" s="46">
        <v>17282.0</v>
      </c>
      <c r="Q55" s="18">
        <f t="shared" si="4"/>
        <v>927</v>
      </c>
      <c r="R55" s="23">
        <f t="shared" si="5"/>
        <v>0.05363962504</v>
      </c>
      <c r="S55" s="24" t="str">
        <f t="shared" si="6"/>
        <v>Green Jellyfish with +927, +5.4% (17282 to 18209)</v>
      </c>
      <c r="T55" s="18"/>
      <c r="U55" s="46">
        <v>9614.0</v>
      </c>
      <c r="V55" s="22">
        <f t="shared" si="7"/>
        <v>628</v>
      </c>
      <c r="W55" s="23">
        <f t="shared" si="8"/>
        <v>0.06532140628</v>
      </c>
      <c r="X55" s="26" t="str">
        <f t="shared" si="9"/>
        <v>Green Jellyfish with +628, +6.5% (9614 to 10242)</v>
      </c>
    </row>
    <row r="56">
      <c r="A56" s="14" t="s">
        <v>414</v>
      </c>
      <c r="B56" s="13">
        <v>577.0</v>
      </c>
      <c r="C56" s="16">
        <v>33173.0</v>
      </c>
      <c r="D56" s="16">
        <v>25724.0</v>
      </c>
      <c r="E56" s="16">
        <v>11348.0</v>
      </c>
      <c r="F56" s="38">
        <v>1.0981473E7</v>
      </c>
      <c r="G56" s="19"/>
      <c r="H56" s="19">
        <f>VLOOKUP(A56,'Kings Ratings'!$A$2:$B$1000,2,false)</f>
        <v>1</v>
      </c>
      <c r="I56" s="7" t="s">
        <v>511</v>
      </c>
      <c r="K56" s="46">
        <v>31690.0</v>
      </c>
      <c r="L56" s="22">
        <f t="shared" si="1"/>
        <v>1483</v>
      </c>
      <c r="M56" s="23">
        <f t="shared" si="2"/>
        <v>0.04679709688</v>
      </c>
      <c r="N56" s="24" t="str">
        <f t="shared" si="3"/>
        <v>Jumbo Fish with +1483, +4.7% (31690 to 33173)</v>
      </c>
      <c r="O56" s="41"/>
      <c r="P56" s="46">
        <v>24526.0</v>
      </c>
      <c r="Q56" s="18">
        <f t="shared" si="4"/>
        <v>1198</v>
      </c>
      <c r="R56" s="23">
        <f t="shared" si="5"/>
        <v>0.04884612248</v>
      </c>
      <c r="S56" s="24" t="str">
        <f t="shared" si="6"/>
        <v>Jumbo Fish with +1198, +4.9% (24526 to 25724)</v>
      </c>
      <c r="T56" s="18"/>
      <c r="U56" s="46">
        <v>10805.0</v>
      </c>
      <c r="V56" s="22">
        <f t="shared" si="7"/>
        <v>543</v>
      </c>
      <c r="W56" s="23">
        <f t="shared" si="8"/>
        <v>0.0502545118</v>
      </c>
      <c r="X56" s="26" t="str">
        <f t="shared" si="9"/>
        <v>Jumbo Fish with +543, +5% (10805 to 11348)</v>
      </c>
    </row>
    <row r="57">
      <c r="A57" s="14" t="s">
        <v>76</v>
      </c>
      <c r="B57" s="13">
        <v>57.0</v>
      </c>
      <c r="C57" s="16">
        <v>33137.0</v>
      </c>
      <c r="D57" s="16">
        <v>18856.0</v>
      </c>
      <c r="E57" s="16">
        <v>7936.0</v>
      </c>
      <c r="F57" s="38">
        <v>4452015.0</v>
      </c>
      <c r="G57" s="19"/>
      <c r="H57" s="19">
        <f>VLOOKUP(A57,'Kings Ratings'!$A$2:$B$1000,2,false)</f>
        <v>2</v>
      </c>
      <c r="I57" s="7" t="s">
        <v>388</v>
      </c>
      <c r="K57" s="46">
        <v>31387.0</v>
      </c>
      <c r="L57" s="22">
        <f t="shared" si="1"/>
        <v>1750</v>
      </c>
      <c r="M57" s="23">
        <f t="shared" si="2"/>
        <v>0.05575556759</v>
      </c>
      <c r="N57" s="24" t="str">
        <f t="shared" si="3"/>
        <v>Blue Crab with +1750, +5.6% (31387 to 33137)</v>
      </c>
      <c r="O57" s="41"/>
      <c r="P57" s="46">
        <v>17833.0</v>
      </c>
      <c r="Q57" s="18">
        <f t="shared" si="4"/>
        <v>1023</v>
      </c>
      <c r="R57" s="23">
        <f t="shared" si="5"/>
        <v>0.05736555823</v>
      </c>
      <c r="S57" s="24" t="str">
        <f t="shared" si="6"/>
        <v>Blue Crab with +1023, +5.7% (17833 to 18856)</v>
      </c>
      <c r="T57" s="18"/>
      <c r="U57" s="46">
        <v>7369.0</v>
      </c>
      <c r="V57" s="22">
        <f t="shared" si="7"/>
        <v>567</v>
      </c>
      <c r="W57" s="23">
        <f t="shared" si="8"/>
        <v>0.0769439544</v>
      </c>
      <c r="X57" s="26" t="str">
        <f t="shared" si="9"/>
        <v>Blue Crab with +567, +7.7% (7369 to 7936)</v>
      </c>
    </row>
    <row r="58">
      <c r="A58" s="14" t="s">
        <v>426</v>
      </c>
      <c r="B58" s="13">
        <v>579.0</v>
      </c>
      <c r="C58" s="16">
        <v>32751.0</v>
      </c>
      <c r="D58" s="16">
        <v>25220.0</v>
      </c>
      <c r="E58" s="16">
        <v>10620.0</v>
      </c>
      <c r="F58" s="38">
        <v>9146938.0</v>
      </c>
      <c r="G58" s="19"/>
      <c r="H58" s="19">
        <f>VLOOKUP(A58,'Kings Ratings'!$A$2:$B$1000,2,false)</f>
        <v>1</v>
      </c>
      <c r="I58" s="7" t="s">
        <v>520</v>
      </c>
      <c r="K58" s="46">
        <v>31293.0</v>
      </c>
      <c r="L58" s="22">
        <f t="shared" si="1"/>
        <v>1458</v>
      </c>
      <c r="M58" s="23">
        <f t="shared" si="2"/>
        <v>0.04659188956</v>
      </c>
      <c r="N58" s="24" t="str">
        <f t="shared" si="3"/>
        <v>Orcafish with +1458, +4.7% (31293 to 32751)</v>
      </c>
      <c r="O58" s="41"/>
      <c r="P58" s="46">
        <v>24048.0</v>
      </c>
      <c r="Q58" s="18">
        <f t="shared" si="4"/>
        <v>1172</v>
      </c>
      <c r="R58" s="23">
        <f t="shared" si="5"/>
        <v>0.04873586161</v>
      </c>
      <c r="S58" s="24" t="str">
        <f t="shared" si="6"/>
        <v>Orcafish with +1172, +4.9% (24048 to 25220)</v>
      </c>
      <c r="T58" s="18"/>
      <c r="U58" s="46">
        <v>10095.0</v>
      </c>
      <c r="V58" s="22">
        <f t="shared" si="7"/>
        <v>525</v>
      </c>
      <c r="W58" s="23">
        <f t="shared" si="8"/>
        <v>0.05200594354</v>
      </c>
      <c r="X58" s="26" t="str">
        <f t="shared" si="9"/>
        <v>Orcafish with +525, +5.2% (10095 to 10620)</v>
      </c>
    </row>
    <row r="59">
      <c r="A59" s="14" t="s">
        <v>103</v>
      </c>
      <c r="B59" s="13">
        <v>133.0</v>
      </c>
      <c r="C59" s="16">
        <v>32618.0</v>
      </c>
      <c r="D59" s="16">
        <v>18049.0</v>
      </c>
      <c r="E59" s="16">
        <v>9339.0</v>
      </c>
      <c r="F59" s="38">
        <v>1.2362495E7</v>
      </c>
      <c r="G59" s="19"/>
      <c r="H59" s="19">
        <f>VLOOKUP(A59,'Kings Ratings'!$A$2:$B$1000,2,false)</f>
        <v>2</v>
      </c>
      <c r="I59" s="7" t="s">
        <v>433</v>
      </c>
      <c r="K59" s="46">
        <v>31040.0</v>
      </c>
      <c r="L59" s="22">
        <f t="shared" si="1"/>
        <v>1578</v>
      </c>
      <c r="M59" s="23">
        <f t="shared" si="2"/>
        <v>0.05083762887</v>
      </c>
      <c r="N59" s="24" t="str">
        <f t="shared" si="3"/>
        <v>Blue Sea Bass with +1578, +5.1% (31040 to 32618)</v>
      </c>
      <c r="O59" s="41"/>
      <c r="P59" s="46">
        <v>17113.0</v>
      </c>
      <c r="Q59" s="18">
        <f t="shared" si="4"/>
        <v>936</v>
      </c>
      <c r="R59" s="23">
        <f t="shared" si="5"/>
        <v>0.05469526091</v>
      </c>
      <c r="S59" s="24" t="str">
        <f t="shared" si="6"/>
        <v>Blue Sea Bass with +936, +5.5% (17113 to 18049)</v>
      </c>
      <c r="T59" s="18"/>
      <c r="U59" s="46">
        <v>8738.0</v>
      </c>
      <c r="V59" s="22">
        <f t="shared" si="7"/>
        <v>601</v>
      </c>
      <c r="W59" s="23">
        <f t="shared" si="8"/>
        <v>0.0687800412</v>
      </c>
      <c r="X59" s="26" t="str">
        <f t="shared" si="9"/>
        <v>Blue Sea Bass with +601, +6.9% (8738 to 9339)</v>
      </c>
    </row>
    <row r="60">
      <c r="A60" s="14" t="s">
        <v>440</v>
      </c>
      <c r="B60" s="13">
        <v>578.0</v>
      </c>
      <c r="C60" s="16">
        <v>32389.0</v>
      </c>
      <c r="D60" s="16">
        <v>24796.0</v>
      </c>
      <c r="E60" s="16">
        <v>10305.0</v>
      </c>
      <c r="F60" s="38">
        <v>8435513.0</v>
      </c>
      <c r="G60" s="19"/>
      <c r="H60" s="19">
        <f>VLOOKUP(A60,'Kings Ratings'!$A$2:$B$1000,2,false)</f>
        <v>1</v>
      </c>
      <c r="I60" s="7" t="s">
        <v>527</v>
      </c>
      <c r="K60" s="46">
        <v>30939.0</v>
      </c>
      <c r="L60" s="22">
        <f t="shared" si="1"/>
        <v>1450</v>
      </c>
      <c r="M60" s="23">
        <f t="shared" si="2"/>
        <v>0.04686641456</v>
      </c>
      <c r="N60" s="24" t="str">
        <f t="shared" si="3"/>
        <v>Speckled Grouper with +1450, +4.7% (30939 to 32389)</v>
      </c>
      <c r="O60" s="41"/>
      <c r="P60" s="46">
        <v>23637.0</v>
      </c>
      <c r="Q60" s="18">
        <f t="shared" si="4"/>
        <v>1159</v>
      </c>
      <c r="R60" s="23">
        <f t="shared" si="5"/>
        <v>0.04903329526</v>
      </c>
      <c r="S60" s="24" t="str">
        <f t="shared" si="6"/>
        <v>Speckled Grouper with +1159, +4.9% (23637 to 24796)</v>
      </c>
      <c r="T60" s="18"/>
      <c r="U60" s="46">
        <v>9781.0</v>
      </c>
      <c r="V60" s="22">
        <f t="shared" si="7"/>
        <v>524</v>
      </c>
      <c r="W60" s="23">
        <f t="shared" si="8"/>
        <v>0.05357325427</v>
      </c>
      <c r="X60" s="26" t="str">
        <f t="shared" si="9"/>
        <v>Speckled Grouper with +524, +5.4% (9781 to 10305)</v>
      </c>
    </row>
    <row r="61">
      <c r="A61" s="14" t="s">
        <v>107</v>
      </c>
      <c r="B61" s="13">
        <v>90.0</v>
      </c>
      <c r="C61" s="16">
        <v>32063.0</v>
      </c>
      <c r="D61" s="16">
        <v>16832.0</v>
      </c>
      <c r="E61" s="16">
        <v>6867.0</v>
      </c>
      <c r="F61" s="38">
        <v>2838976.0</v>
      </c>
      <c r="G61" s="19"/>
      <c r="H61" s="19">
        <f>VLOOKUP(A61,'Kings Ratings'!$A$2:$B$1000,2,false)</f>
        <v>3</v>
      </c>
      <c r="I61" s="7" t="s">
        <v>501</v>
      </c>
      <c r="K61" s="46">
        <v>30505.0</v>
      </c>
      <c r="L61" s="22">
        <f t="shared" si="1"/>
        <v>1558</v>
      </c>
      <c r="M61" s="23">
        <f t="shared" si="2"/>
        <v>0.05107359449</v>
      </c>
      <c r="N61" s="24" t="str">
        <f t="shared" si="3"/>
        <v>Blue Shell with +1558, +5.1% (30505 to 32063)</v>
      </c>
      <c r="O61" s="41"/>
      <c r="P61" s="46">
        <v>15893.0</v>
      </c>
      <c r="Q61" s="18">
        <f t="shared" si="4"/>
        <v>939</v>
      </c>
      <c r="R61" s="23">
        <f t="shared" si="5"/>
        <v>0.05908261499</v>
      </c>
      <c r="S61" s="24" t="str">
        <f t="shared" si="6"/>
        <v>Blue Shell with +939, +5.9% (15893 to 16832)</v>
      </c>
      <c r="T61" s="18"/>
      <c r="U61" s="46">
        <v>6305.0</v>
      </c>
      <c r="V61" s="22">
        <f t="shared" si="7"/>
        <v>562</v>
      </c>
      <c r="W61" s="23">
        <f t="shared" si="8"/>
        <v>0.08913560666</v>
      </c>
      <c r="X61" s="26" t="str">
        <f t="shared" si="9"/>
        <v>Blue Shell with +562, +8.9% (6305 to 6867)</v>
      </c>
    </row>
    <row r="62">
      <c r="A62" s="14" t="s">
        <v>352</v>
      </c>
      <c r="B62" s="13">
        <v>317.0</v>
      </c>
      <c r="C62" s="16">
        <v>32053.0</v>
      </c>
      <c r="D62" s="16">
        <v>14094.0</v>
      </c>
      <c r="E62" s="16">
        <v>4315.0</v>
      </c>
      <c r="F62" s="38">
        <v>1588037.0</v>
      </c>
      <c r="G62" s="19"/>
      <c r="H62" s="19">
        <f>VLOOKUP(A62,'Kings Ratings'!$A$2:$B$1000,2,false)</f>
        <v>2</v>
      </c>
      <c r="I62" s="7" t="s">
        <v>536</v>
      </c>
      <c r="K62" s="46">
        <v>30603.0</v>
      </c>
      <c r="L62" s="22">
        <f t="shared" si="1"/>
        <v>1450</v>
      </c>
      <c r="M62" s="23">
        <f t="shared" si="2"/>
        <v>0.04738097572</v>
      </c>
      <c r="N62" s="24" t="str">
        <f t="shared" si="3"/>
        <v>Garnet with +1450, +4.7% (30603 to 32053)</v>
      </c>
      <c r="O62" s="41"/>
      <c r="P62" s="46">
        <v>13245.0</v>
      </c>
      <c r="Q62" s="18">
        <f t="shared" si="4"/>
        <v>849</v>
      </c>
      <c r="R62" s="23">
        <f t="shared" si="5"/>
        <v>0.06409966025</v>
      </c>
      <c r="S62" s="24" t="str">
        <f t="shared" si="6"/>
        <v>Garnet with +849, +6.4% (13245 to 14094)</v>
      </c>
      <c r="T62" s="18"/>
      <c r="U62" s="46">
        <v>3882.0</v>
      </c>
      <c r="V62" s="22">
        <f t="shared" si="7"/>
        <v>433</v>
      </c>
      <c r="W62" s="23">
        <f t="shared" si="8"/>
        <v>0.1115404431</v>
      </c>
      <c r="X62" s="26" t="str">
        <f t="shared" si="9"/>
        <v>Garnet with +433, +11.2% (3882 to 4315)</v>
      </c>
    </row>
    <row r="63">
      <c r="A63" s="14" t="s">
        <v>195</v>
      </c>
      <c r="B63" s="13">
        <v>99.0</v>
      </c>
      <c r="C63" s="16">
        <v>31552.0</v>
      </c>
      <c r="D63" s="16">
        <v>18362.0</v>
      </c>
      <c r="E63" s="16">
        <v>8669.0</v>
      </c>
      <c r="F63" s="38">
        <v>1.419243E7</v>
      </c>
      <c r="G63" s="19"/>
      <c r="H63" s="19">
        <f>VLOOKUP(A63,'Kings Ratings'!$A$2:$B$1000,2,false)</f>
        <v>2</v>
      </c>
      <c r="I63" s="7" t="s">
        <v>367</v>
      </c>
      <c r="K63" s="46">
        <v>30021.0</v>
      </c>
      <c r="L63" s="22">
        <f t="shared" si="1"/>
        <v>1531</v>
      </c>
      <c r="M63" s="23">
        <f t="shared" si="2"/>
        <v>0.05099763499</v>
      </c>
      <c r="N63" s="24" t="str">
        <f t="shared" si="3"/>
        <v>Clownfish with +1531, +5.1% (30021 to 31552)</v>
      </c>
      <c r="O63" s="41"/>
      <c r="P63" s="46">
        <v>17259.0</v>
      </c>
      <c r="Q63" s="18">
        <f t="shared" si="4"/>
        <v>1103</v>
      </c>
      <c r="R63" s="23">
        <f t="shared" si="5"/>
        <v>0.06390868532</v>
      </c>
      <c r="S63" s="24" t="str">
        <f t="shared" si="6"/>
        <v>Clownfish with +1103, +6.4% (17259 to 18362)</v>
      </c>
      <c r="T63" s="18"/>
      <c r="U63" s="46">
        <v>8138.0</v>
      </c>
      <c r="V63" s="22">
        <f t="shared" si="7"/>
        <v>531</v>
      </c>
      <c r="W63" s="23">
        <f t="shared" si="8"/>
        <v>0.06524944704</v>
      </c>
      <c r="X63" s="26" t="str">
        <f t="shared" si="9"/>
        <v>Clownfish with +531, +6.5% (8138 to 8669)</v>
      </c>
    </row>
    <row r="64">
      <c r="A64" s="14" t="s">
        <v>458</v>
      </c>
      <c r="B64" s="13">
        <v>134.0</v>
      </c>
      <c r="C64" s="16">
        <v>31338.0</v>
      </c>
      <c r="D64" s="16">
        <v>17925.0</v>
      </c>
      <c r="E64" s="16">
        <v>8747.0</v>
      </c>
      <c r="F64" s="38">
        <v>1.3264976E7</v>
      </c>
      <c r="G64" s="19"/>
      <c r="H64" s="19">
        <f>VLOOKUP(A64,'Kings Ratings'!$A$2:$B$1000,2,false)</f>
        <v>2</v>
      </c>
      <c r="I64" s="7" t="s">
        <v>546</v>
      </c>
      <c r="K64" s="46">
        <v>29822.0</v>
      </c>
      <c r="L64" s="22">
        <f t="shared" si="1"/>
        <v>1516</v>
      </c>
      <c r="M64" s="23">
        <f t="shared" si="2"/>
        <v>0.05083495406</v>
      </c>
      <c r="N64" s="24" t="str">
        <f t="shared" si="3"/>
        <v>Stingray with +1516, +5.1% (29822 to 31338)</v>
      </c>
      <c r="O64" s="41"/>
      <c r="P64" s="46">
        <v>16953.0</v>
      </c>
      <c r="Q64" s="18">
        <f t="shared" si="4"/>
        <v>972</v>
      </c>
      <c r="R64" s="23">
        <f t="shared" si="5"/>
        <v>0.05733498496</v>
      </c>
      <c r="S64" s="24" t="str">
        <f t="shared" si="6"/>
        <v>Stingray with +972, +5.7% (16953 to 17925)</v>
      </c>
      <c r="T64" s="18"/>
      <c r="U64" s="46">
        <v>8200.0</v>
      </c>
      <c r="V64" s="22">
        <f t="shared" si="7"/>
        <v>547</v>
      </c>
      <c r="W64" s="23">
        <f t="shared" si="8"/>
        <v>0.06670731707</v>
      </c>
      <c r="X64" s="26" t="str">
        <f t="shared" si="9"/>
        <v>Stingray with +547, +6.7% (8200 to 8747)</v>
      </c>
    </row>
    <row r="65">
      <c r="A65" s="14" t="s">
        <v>465</v>
      </c>
      <c r="B65" s="13">
        <v>205.0</v>
      </c>
      <c r="C65" s="16">
        <v>30987.0</v>
      </c>
      <c r="D65" s="16">
        <v>18326.0</v>
      </c>
      <c r="E65" s="16">
        <v>8666.0</v>
      </c>
      <c r="F65" s="38">
        <v>1.4179578E7</v>
      </c>
      <c r="G65" s="19"/>
      <c r="H65" s="19">
        <f>VLOOKUP(A65,'Kings Ratings'!$A$2:$B$1000,2,false)</f>
        <v>2</v>
      </c>
      <c r="I65" s="7" t="s">
        <v>546</v>
      </c>
      <c r="K65" s="46">
        <v>29499.0</v>
      </c>
      <c r="L65" s="22">
        <f t="shared" si="1"/>
        <v>1488</v>
      </c>
      <c r="M65" s="23">
        <f t="shared" si="2"/>
        <v>0.05044238788</v>
      </c>
      <c r="N65" s="24" t="str">
        <f t="shared" si="3"/>
        <v>Red Starfish with +1488, +5% (29499 to 30987)</v>
      </c>
      <c r="O65" s="41"/>
      <c r="P65" s="46">
        <v>17226.0</v>
      </c>
      <c r="Q65" s="18">
        <f t="shared" si="4"/>
        <v>1100</v>
      </c>
      <c r="R65" s="23">
        <f t="shared" si="5"/>
        <v>0.06385696041</v>
      </c>
      <c r="S65" s="24" t="str">
        <f t="shared" si="6"/>
        <v>Red Starfish with +1100, +6.4% (17226 to 18326)</v>
      </c>
      <c r="T65" s="18"/>
      <c r="U65" s="46">
        <v>8135.0</v>
      </c>
      <c r="V65" s="22">
        <f t="shared" si="7"/>
        <v>531</v>
      </c>
      <c r="W65" s="23">
        <f t="shared" si="8"/>
        <v>0.06527350953</v>
      </c>
      <c r="X65" s="26" t="str">
        <f t="shared" si="9"/>
        <v>Red Starfish with +531, +6.5% (8135 to 8666)</v>
      </c>
    </row>
    <row r="66">
      <c r="A66" s="14" t="s">
        <v>472</v>
      </c>
      <c r="B66" s="13">
        <v>119.0</v>
      </c>
      <c r="C66" s="16">
        <v>30823.0</v>
      </c>
      <c r="D66" s="16">
        <v>17425.0</v>
      </c>
      <c r="E66" s="16">
        <v>7859.0</v>
      </c>
      <c r="F66" s="38">
        <v>9182361.0</v>
      </c>
      <c r="G66" s="19"/>
      <c r="H66" s="19">
        <f>VLOOKUP(A66,'Kings Ratings'!$A$2:$B$1000,2,false)</f>
        <v>2</v>
      </c>
      <c r="I66" s="7" t="s">
        <v>406</v>
      </c>
      <c r="K66" s="46">
        <v>29311.0</v>
      </c>
      <c r="L66" s="22">
        <f t="shared" si="1"/>
        <v>1512</v>
      </c>
      <c r="M66" s="23">
        <f t="shared" si="2"/>
        <v>0.05158472928</v>
      </c>
      <c r="N66" s="24" t="str">
        <f t="shared" si="3"/>
        <v>Jellyfish with +1512, +5.2% (29311 to 30823)</v>
      </c>
      <c r="O66" s="41"/>
      <c r="P66" s="46">
        <v>16501.0</v>
      </c>
      <c r="Q66" s="18">
        <f t="shared" si="4"/>
        <v>924</v>
      </c>
      <c r="R66" s="23">
        <f t="shared" si="5"/>
        <v>0.05599660627</v>
      </c>
      <c r="S66" s="24" t="str">
        <f t="shared" si="6"/>
        <v>Jellyfish with +924, +5.6% (16501 to 17425)</v>
      </c>
      <c r="T66" s="18"/>
      <c r="U66" s="46">
        <v>7341.0</v>
      </c>
      <c r="V66" s="22">
        <f t="shared" si="7"/>
        <v>518</v>
      </c>
      <c r="W66" s="23">
        <f t="shared" si="8"/>
        <v>0.07056259365</v>
      </c>
      <c r="X66" s="26" t="str">
        <f t="shared" si="9"/>
        <v>Jellyfish with +518, +7.1% (7341 to 7859)</v>
      </c>
    </row>
    <row r="67">
      <c r="A67" s="14" t="s">
        <v>479</v>
      </c>
      <c r="B67" s="13">
        <v>233.0</v>
      </c>
      <c r="C67" s="16">
        <v>30695.0</v>
      </c>
      <c r="D67" s="16">
        <v>17046.0</v>
      </c>
      <c r="E67" s="16">
        <v>6730.0</v>
      </c>
      <c r="F67" s="38">
        <v>1.5091173E7</v>
      </c>
      <c r="G67" s="19"/>
      <c r="H67" s="19">
        <f>VLOOKUP(A67,'Kings Ratings'!$A$2:$B$1000,2,false)</f>
        <v>1</v>
      </c>
      <c r="I67" s="7" t="s">
        <v>563</v>
      </c>
      <c r="K67" s="46">
        <v>29300.0</v>
      </c>
      <c r="L67" s="22">
        <f t="shared" si="1"/>
        <v>1395</v>
      </c>
      <c r="M67" s="23">
        <f t="shared" si="2"/>
        <v>0.0476109215</v>
      </c>
      <c r="N67" s="24" t="str">
        <f t="shared" si="3"/>
        <v>Redgill with +1395, +4.8% (29300 to 30695)</v>
      </c>
      <c r="O67" s="41"/>
      <c r="P67" s="46">
        <v>16143.0</v>
      </c>
      <c r="Q67" s="18">
        <f t="shared" si="4"/>
        <v>903</v>
      </c>
      <c r="R67" s="23">
        <f t="shared" si="5"/>
        <v>0.05593755807</v>
      </c>
      <c r="S67" s="24" t="str">
        <f t="shared" si="6"/>
        <v>Redgill with +903, +5.6% (16143 to 17046)</v>
      </c>
      <c r="T67" s="18"/>
      <c r="U67" s="46">
        <v>6370.0</v>
      </c>
      <c r="V67" s="22">
        <f t="shared" si="7"/>
        <v>360</v>
      </c>
      <c r="W67" s="23">
        <f t="shared" si="8"/>
        <v>0.05651491366</v>
      </c>
      <c r="X67" s="26" t="str">
        <f t="shared" si="9"/>
        <v>Redgill with +360, +5.7% (6370 to 6730)</v>
      </c>
    </row>
    <row r="68">
      <c r="A68" s="14" t="s">
        <v>487</v>
      </c>
      <c r="B68" s="13">
        <v>100.0</v>
      </c>
      <c r="C68" s="16">
        <v>30650.0</v>
      </c>
      <c r="D68" s="16">
        <v>18275.0</v>
      </c>
      <c r="E68" s="16">
        <v>8050.0</v>
      </c>
      <c r="F68" s="38">
        <v>8837902.0</v>
      </c>
      <c r="G68" s="19"/>
      <c r="H68" s="19">
        <f>VLOOKUP(A68,'Kings Ratings'!$A$2:$B$1000,2,false)</f>
        <v>1</v>
      </c>
      <c r="I68" s="7" t="s">
        <v>496</v>
      </c>
      <c r="K68" s="46">
        <v>29098.0</v>
      </c>
      <c r="L68" s="22">
        <f t="shared" si="1"/>
        <v>1552</v>
      </c>
      <c r="M68" s="23">
        <f t="shared" si="2"/>
        <v>0.05333699911</v>
      </c>
      <c r="N68" s="24" t="str">
        <f t="shared" si="3"/>
        <v>Pearl with +1552, +5.3% (29098 to 30650)</v>
      </c>
      <c r="O68" s="41"/>
      <c r="P68" s="46">
        <v>17184.0</v>
      </c>
      <c r="Q68" s="18">
        <f t="shared" si="4"/>
        <v>1091</v>
      </c>
      <c r="R68" s="23">
        <f t="shared" si="5"/>
        <v>0.06348929236</v>
      </c>
      <c r="S68" s="24" t="str">
        <f t="shared" si="6"/>
        <v>Pearl with +1091, +6.3% (17184 to 18275)</v>
      </c>
      <c r="T68" s="18"/>
      <c r="U68" s="46">
        <v>7508.0</v>
      </c>
      <c r="V68" s="22">
        <f t="shared" si="7"/>
        <v>542</v>
      </c>
      <c r="W68" s="23">
        <f t="shared" si="8"/>
        <v>0.07218966436</v>
      </c>
      <c r="X68" s="26" t="str">
        <f t="shared" si="9"/>
        <v>Pearl with +542, +7.2% (7508 to 8050)</v>
      </c>
    </row>
    <row r="69">
      <c r="A69" s="14" t="s">
        <v>109</v>
      </c>
      <c r="B69" s="13">
        <v>200.0</v>
      </c>
      <c r="C69" s="16">
        <v>29738.0</v>
      </c>
      <c r="D69" s="16">
        <v>17200.0</v>
      </c>
      <c r="E69" s="16">
        <v>7446.0</v>
      </c>
      <c r="F69" s="38">
        <v>8289164.0</v>
      </c>
      <c r="G69" s="19"/>
      <c r="H69" s="19">
        <f>VLOOKUP(A69,'Kings Ratings'!$A$2:$B$1000,2,false)</f>
        <v>2</v>
      </c>
      <c r="I69" s="7" t="s">
        <v>399</v>
      </c>
      <c r="K69" s="46">
        <v>28303.0</v>
      </c>
      <c r="L69" s="22">
        <f t="shared" si="1"/>
        <v>1435</v>
      </c>
      <c r="M69" s="23">
        <f t="shared" si="2"/>
        <v>0.05070133908</v>
      </c>
      <c r="N69" s="24" t="str">
        <f t="shared" si="3"/>
        <v>Blue Tiger Fish with +1435, +5.1% (28303 to 29738)</v>
      </c>
      <c r="O69" s="41"/>
      <c r="P69" s="46">
        <v>16203.0</v>
      </c>
      <c r="Q69" s="18">
        <f t="shared" si="4"/>
        <v>997</v>
      </c>
      <c r="R69" s="23">
        <f t="shared" si="5"/>
        <v>0.0615318151</v>
      </c>
      <c r="S69" s="24" t="str">
        <f t="shared" si="6"/>
        <v>Blue Tiger Fish with +997, +6.2% (16203 to 17200)</v>
      </c>
      <c r="T69" s="18"/>
      <c r="U69" s="46">
        <v>6988.0</v>
      </c>
      <c r="V69" s="22">
        <f t="shared" si="7"/>
        <v>458</v>
      </c>
      <c r="W69" s="23">
        <f t="shared" si="8"/>
        <v>0.0655409273</v>
      </c>
      <c r="X69" s="26" t="str">
        <f t="shared" si="9"/>
        <v>Blue Tiger Fish with +458, +6.6% (6988 to 7446)</v>
      </c>
    </row>
    <row r="70">
      <c r="A70" s="14" t="s">
        <v>441</v>
      </c>
      <c r="B70" s="13">
        <v>236.0</v>
      </c>
      <c r="C70" s="16">
        <v>28607.0</v>
      </c>
      <c r="D70" s="16">
        <v>12771.0</v>
      </c>
      <c r="E70" s="16">
        <v>2337.0</v>
      </c>
      <c r="F70" s="38">
        <v>2923494.0</v>
      </c>
      <c r="G70" s="19"/>
      <c r="H70" s="19">
        <f>VLOOKUP(A70,'Kings Ratings'!$A$2:$B$1000,2,false)</f>
        <v>1</v>
      </c>
      <c r="I70" s="7" t="s">
        <v>580</v>
      </c>
      <c r="K70" s="46">
        <v>27109.0</v>
      </c>
      <c r="L70" s="22">
        <f t="shared" si="1"/>
        <v>1498</v>
      </c>
      <c r="M70" s="23">
        <f t="shared" si="2"/>
        <v>0.05525840127</v>
      </c>
      <c r="N70" s="24" t="str">
        <f t="shared" si="3"/>
        <v>Hammer with +1498, +5.5% (27109 to 28607)</v>
      </c>
      <c r="O70" s="41"/>
      <c r="P70" s="46">
        <v>11881.0</v>
      </c>
      <c r="Q70" s="18">
        <f t="shared" si="4"/>
        <v>890</v>
      </c>
      <c r="R70" s="23">
        <f t="shared" si="5"/>
        <v>0.0749095194</v>
      </c>
      <c r="S70" s="24" t="str">
        <f t="shared" si="6"/>
        <v>Hammer with +890, +7.5% (11881 to 12771)</v>
      </c>
      <c r="T70" s="18"/>
      <c r="U70" s="46">
        <v>1983.0</v>
      </c>
      <c r="V70" s="22">
        <f t="shared" si="7"/>
        <v>354</v>
      </c>
      <c r="W70" s="23">
        <f t="shared" si="8"/>
        <v>0.1785173979</v>
      </c>
      <c r="X70" s="26" t="str">
        <f t="shared" si="9"/>
        <v>Hammer with +354, +17.9% (1983 to 2337)</v>
      </c>
    </row>
    <row r="71">
      <c r="A71" s="14" t="s">
        <v>326</v>
      </c>
      <c r="B71" s="13">
        <v>201.0</v>
      </c>
      <c r="C71" s="16">
        <v>28119.0</v>
      </c>
      <c r="D71" s="16">
        <v>16707.0</v>
      </c>
      <c r="E71" s="16">
        <v>6720.0</v>
      </c>
      <c r="F71" s="38">
        <v>8181046.0</v>
      </c>
      <c r="G71" s="19"/>
      <c r="H71" s="19">
        <f>VLOOKUP(A71,'Kings Ratings'!$A$2:$B$1000,2,false)</f>
        <v>3</v>
      </c>
      <c r="I71" s="7" t="s">
        <v>584</v>
      </c>
      <c r="K71" s="46">
        <v>26751.0</v>
      </c>
      <c r="L71" s="22">
        <f t="shared" si="1"/>
        <v>1368</v>
      </c>
      <c r="M71" s="23">
        <f t="shared" si="2"/>
        <v>0.0511382752</v>
      </c>
      <c r="N71" s="24" t="str">
        <f t="shared" si="3"/>
        <v>Fluorifish with +1368, +5.1% (26751 to 28119)</v>
      </c>
      <c r="O71" s="41"/>
      <c r="P71" s="46">
        <v>15834.0</v>
      </c>
      <c r="Q71" s="18">
        <f t="shared" si="4"/>
        <v>873</v>
      </c>
      <c r="R71" s="23">
        <f t="shared" si="5"/>
        <v>0.05513452065</v>
      </c>
      <c r="S71" s="24" t="str">
        <f t="shared" si="6"/>
        <v>Fluorifish with +873, +5.5% (15834 to 16707)</v>
      </c>
      <c r="T71" s="18"/>
      <c r="U71" s="46">
        <v>6317.0</v>
      </c>
      <c r="V71" s="22">
        <f t="shared" si="7"/>
        <v>403</v>
      </c>
      <c r="W71" s="23">
        <f t="shared" si="8"/>
        <v>0.06379610575</v>
      </c>
      <c r="X71" s="26" t="str">
        <f t="shared" si="9"/>
        <v>Fluorifish with +403, +6.4% (6317 to 6720)</v>
      </c>
    </row>
    <row r="72">
      <c r="A72" s="14" t="s">
        <v>177</v>
      </c>
      <c r="B72" s="13">
        <v>19.0</v>
      </c>
      <c r="C72" s="16">
        <v>28046.0</v>
      </c>
      <c r="D72" s="16">
        <v>10587.0</v>
      </c>
      <c r="E72" s="16">
        <v>2001.0</v>
      </c>
      <c r="F72" s="38">
        <v>2683176.0</v>
      </c>
      <c r="G72" s="19"/>
      <c r="H72" s="19">
        <f>VLOOKUP(A72,'Kings Ratings'!$A$2:$B$1000,2,false)</f>
        <v>3</v>
      </c>
      <c r="I72" s="7" t="s">
        <v>589</v>
      </c>
      <c r="K72" s="46">
        <v>26719.0</v>
      </c>
      <c r="L72" s="22">
        <f t="shared" si="1"/>
        <v>1327</v>
      </c>
      <c r="M72" s="23">
        <f t="shared" si="2"/>
        <v>0.04966503237</v>
      </c>
      <c r="N72" s="24" t="str">
        <f t="shared" si="3"/>
        <v>Carrot with +1327, +5% (26719 to 28046)</v>
      </c>
      <c r="O72" s="41"/>
      <c r="P72" s="46">
        <v>9745.0</v>
      </c>
      <c r="Q72" s="18">
        <f t="shared" si="4"/>
        <v>842</v>
      </c>
      <c r="R72" s="23">
        <f t="shared" si="5"/>
        <v>0.08640328374</v>
      </c>
      <c r="S72" s="24" t="str">
        <f t="shared" si="6"/>
        <v>Carrot with +842, +8.6% (9745 to 10587)</v>
      </c>
      <c r="T72" s="18"/>
      <c r="U72" s="46">
        <v>1731.0</v>
      </c>
      <c r="V72" s="22">
        <f t="shared" si="7"/>
        <v>270</v>
      </c>
      <c r="W72" s="23">
        <f t="shared" si="8"/>
        <v>0.1559792028</v>
      </c>
      <c r="X72" s="26" t="str">
        <f t="shared" si="9"/>
        <v>Carrot with +270, +15.6% (1731 to 2001)</v>
      </c>
    </row>
    <row r="73">
      <c r="A73" s="14" t="s">
        <v>252</v>
      </c>
      <c r="B73" s="13">
        <v>143.0</v>
      </c>
      <c r="C73" s="16">
        <v>27939.0</v>
      </c>
      <c r="D73" s="16">
        <v>15316.0</v>
      </c>
      <c r="E73" s="16">
        <v>5759.0</v>
      </c>
      <c r="F73" s="38">
        <v>4115988.0</v>
      </c>
      <c r="G73" s="19"/>
      <c r="H73" s="19">
        <f>VLOOKUP(A73,'Kings Ratings'!$A$2:$B$1000,2,false)</f>
        <v>1</v>
      </c>
      <c r="I73" s="7" t="s">
        <v>584</v>
      </c>
      <c r="K73" s="46">
        <v>26398.0</v>
      </c>
      <c r="L73" s="22">
        <f t="shared" si="1"/>
        <v>1541</v>
      </c>
      <c r="M73" s="23">
        <f t="shared" si="2"/>
        <v>0.05837563452</v>
      </c>
      <c r="N73" s="24" t="str">
        <f t="shared" si="3"/>
        <v>Emerald with +1541, +5.8% (26398 to 27939)</v>
      </c>
      <c r="O73" s="41"/>
      <c r="P73" s="46">
        <v>14353.0</v>
      </c>
      <c r="Q73" s="18">
        <f t="shared" si="4"/>
        <v>963</v>
      </c>
      <c r="R73" s="23">
        <f t="shared" si="5"/>
        <v>0.06709398732</v>
      </c>
      <c r="S73" s="24" t="str">
        <f t="shared" si="6"/>
        <v>Emerald with +963, +6.7% (14353 to 15316)</v>
      </c>
      <c r="T73" s="18"/>
      <c r="U73" s="46">
        <v>5227.0</v>
      </c>
      <c r="V73" s="22">
        <f t="shared" si="7"/>
        <v>532</v>
      </c>
      <c r="W73" s="23">
        <f t="shared" si="8"/>
        <v>0.1017792233</v>
      </c>
      <c r="X73" s="26" t="str">
        <f t="shared" si="9"/>
        <v>Emerald with +532, +10.2% (5227 to 5759)</v>
      </c>
    </row>
    <row r="74">
      <c r="A74" s="14" t="s">
        <v>372</v>
      </c>
      <c r="B74" s="13">
        <v>199.0</v>
      </c>
      <c r="C74" s="16">
        <v>27932.0</v>
      </c>
      <c r="D74" s="16">
        <v>17339.0</v>
      </c>
      <c r="E74" s="16">
        <v>7981.0</v>
      </c>
      <c r="F74" s="38">
        <v>7053635.0</v>
      </c>
      <c r="G74" s="19"/>
      <c r="H74" s="19">
        <f>VLOOKUP(A74,'Kings Ratings'!$A$2:$B$1000,2,false)</f>
        <v>4</v>
      </c>
      <c r="I74" s="7" t="s">
        <v>598</v>
      </c>
      <c r="K74" s="46">
        <v>25055.0</v>
      </c>
      <c r="L74" s="22">
        <f t="shared" si="1"/>
        <v>2877</v>
      </c>
      <c r="M74" s="23">
        <f t="shared" si="2"/>
        <v>0.1148273798</v>
      </c>
      <c r="N74" s="24" t="str">
        <f t="shared" si="3"/>
        <v>Globber with +2877, +11.5% (25055 to 27932)</v>
      </c>
      <c r="O74" s="41"/>
      <c r="P74" s="46">
        <v>15357.0</v>
      </c>
      <c r="Q74" s="18">
        <f t="shared" si="4"/>
        <v>1982</v>
      </c>
      <c r="R74" s="23">
        <f t="shared" si="5"/>
        <v>0.1290616657</v>
      </c>
      <c r="S74" s="24" t="str">
        <f t="shared" si="6"/>
        <v>Globber with +1982, +12.9% (15357 to 17339)</v>
      </c>
      <c r="T74" s="18"/>
      <c r="U74" s="46">
        <v>6400.0</v>
      </c>
      <c r="V74" s="22">
        <f t="shared" si="7"/>
        <v>1581</v>
      </c>
      <c r="W74" s="23">
        <f t="shared" si="8"/>
        <v>0.24703125</v>
      </c>
      <c r="X74" s="26" t="str">
        <f t="shared" si="9"/>
        <v>Globber with +1581, +24.7% (6400 to 7981)</v>
      </c>
    </row>
    <row r="75">
      <c r="A75" s="14" t="s">
        <v>477</v>
      </c>
      <c r="B75" s="13">
        <v>130.0</v>
      </c>
      <c r="C75" s="16">
        <v>27793.0</v>
      </c>
      <c r="D75" s="16">
        <v>17761.0</v>
      </c>
      <c r="E75" s="16">
        <v>8356.0</v>
      </c>
      <c r="F75" s="38">
        <v>4000220.0</v>
      </c>
      <c r="G75" s="19"/>
      <c r="H75" s="19">
        <f>VLOOKUP(A75,'Kings Ratings'!$A$2:$B$1000,2,false)</f>
        <v>1</v>
      </c>
      <c r="I75" s="7" t="s">
        <v>324</v>
      </c>
      <c r="K75" s="46">
        <v>26615.0</v>
      </c>
      <c r="L75" s="22">
        <f t="shared" si="1"/>
        <v>1178</v>
      </c>
      <c r="M75" s="23">
        <f t="shared" si="2"/>
        <v>0.04426075521</v>
      </c>
      <c r="N75" s="24" t="str">
        <f t="shared" si="3"/>
        <v>Iron Cup with +1178, +4.4% (26615 to 27793)</v>
      </c>
      <c r="O75" s="41"/>
      <c r="P75" s="46">
        <v>16883.0</v>
      </c>
      <c r="Q75" s="18">
        <f t="shared" si="4"/>
        <v>878</v>
      </c>
      <c r="R75" s="23">
        <f t="shared" si="5"/>
        <v>0.05200497542</v>
      </c>
      <c r="S75" s="24" t="str">
        <f t="shared" si="6"/>
        <v>Iron Cup with +878, +5.2% (16883 to 17761)</v>
      </c>
      <c r="T75" s="18"/>
      <c r="U75" s="46">
        <v>7807.0</v>
      </c>
      <c r="V75" s="22">
        <f t="shared" si="7"/>
        <v>549</v>
      </c>
      <c r="W75" s="23">
        <f t="shared" si="8"/>
        <v>0.07032150634</v>
      </c>
      <c r="X75" s="26" t="str">
        <f t="shared" si="9"/>
        <v>Iron Cup with +549, +7% (7807 to 8356)</v>
      </c>
    </row>
    <row r="76">
      <c r="A76" s="14" t="s">
        <v>541</v>
      </c>
      <c r="B76" s="13">
        <v>114.0</v>
      </c>
      <c r="C76" s="16">
        <v>27473.0</v>
      </c>
      <c r="D76" s="16">
        <v>16255.0</v>
      </c>
      <c r="E76" s="16">
        <v>6277.0</v>
      </c>
      <c r="F76" s="38">
        <v>6552978.0</v>
      </c>
      <c r="G76" s="19"/>
      <c r="H76" s="19">
        <f>VLOOKUP(A76,'Kings Ratings'!$A$2:$B$1000,2,false)</f>
        <v>3</v>
      </c>
      <c r="I76" s="7" t="s">
        <v>609</v>
      </c>
      <c r="K76" s="46">
        <v>26142.0</v>
      </c>
      <c r="L76" s="22">
        <f t="shared" si="1"/>
        <v>1331</v>
      </c>
      <c r="M76" s="23">
        <f t="shared" si="2"/>
        <v>0.05091423763</v>
      </c>
      <c r="N76" s="24" t="str">
        <f t="shared" si="3"/>
        <v>Marlin with +1331, +5.1% (26142 to 27473)</v>
      </c>
      <c r="O76" s="41"/>
      <c r="P76" s="46">
        <v>15354.0</v>
      </c>
      <c r="Q76" s="18">
        <f t="shared" si="4"/>
        <v>901</v>
      </c>
      <c r="R76" s="23">
        <f t="shared" si="5"/>
        <v>0.05868177674</v>
      </c>
      <c r="S76" s="24" t="str">
        <f t="shared" si="6"/>
        <v>Marlin with +901, +5.9% (15354 to 16255)</v>
      </c>
      <c r="T76" s="18"/>
      <c r="U76" s="46">
        <v>5881.0</v>
      </c>
      <c r="V76" s="22">
        <f t="shared" si="7"/>
        <v>396</v>
      </c>
      <c r="W76" s="23">
        <f t="shared" si="8"/>
        <v>0.06733548716</v>
      </c>
      <c r="X76" s="26" t="str">
        <f t="shared" si="9"/>
        <v>Marlin with +396, +6.7% (5881 to 6277)</v>
      </c>
    </row>
    <row r="77">
      <c r="A77" s="14" t="s">
        <v>356</v>
      </c>
      <c r="B77" s="13">
        <v>316.0</v>
      </c>
      <c r="C77" s="16">
        <v>27454.0</v>
      </c>
      <c r="D77" s="16">
        <v>12906.0</v>
      </c>
      <c r="E77" s="16">
        <v>3717.0</v>
      </c>
      <c r="F77" s="38">
        <v>1155821.0</v>
      </c>
      <c r="G77" s="19"/>
      <c r="H77" s="19">
        <f>VLOOKUP(A77,'Kings Ratings'!$A$2:$B$1000,2,false)</f>
        <v>3</v>
      </c>
      <c r="I77" s="7" t="s">
        <v>611</v>
      </c>
      <c r="K77" s="46">
        <v>26253.0</v>
      </c>
      <c r="L77" s="22">
        <f t="shared" si="1"/>
        <v>1201</v>
      </c>
      <c r="M77" s="23">
        <f t="shared" si="2"/>
        <v>0.04574715271</v>
      </c>
      <c r="N77" s="24" t="str">
        <f t="shared" si="3"/>
        <v>Garnet Ring with +1201, +4.6% (26253 to 27454)</v>
      </c>
      <c r="O77" s="41"/>
      <c r="P77" s="46">
        <v>12118.0</v>
      </c>
      <c r="Q77" s="18">
        <f t="shared" si="4"/>
        <v>788</v>
      </c>
      <c r="R77" s="23">
        <f t="shared" si="5"/>
        <v>0.06502723222</v>
      </c>
      <c r="S77" s="24" t="str">
        <f t="shared" si="6"/>
        <v>Garnet Ring with +788, +6.5% (12118 to 12906)</v>
      </c>
      <c r="T77" s="18"/>
      <c r="U77" s="46">
        <v>3275.0</v>
      </c>
      <c r="V77" s="22">
        <f t="shared" si="7"/>
        <v>442</v>
      </c>
      <c r="W77" s="23">
        <f t="shared" si="8"/>
        <v>0.1349618321</v>
      </c>
      <c r="X77" s="26" t="str">
        <f t="shared" si="9"/>
        <v>Garnet Ring with +442, +13.5% (3275 to 3717)</v>
      </c>
    </row>
    <row r="78">
      <c r="A78" s="14" t="s">
        <v>555</v>
      </c>
      <c r="B78" s="13">
        <v>115.0</v>
      </c>
      <c r="C78" s="16">
        <v>27399.0</v>
      </c>
      <c r="D78" s="16">
        <v>16085.0</v>
      </c>
      <c r="E78" s="16">
        <v>6332.0</v>
      </c>
      <c r="F78" s="38">
        <v>5109892.0</v>
      </c>
      <c r="G78" s="19"/>
      <c r="H78" s="19">
        <f>VLOOKUP(A78,'Kings Ratings'!$A$2:$B$1000,2,false)</f>
        <v>3</v>
      </c>
      <c r="I78" s="7" t="s">
        <v>617</v>
      </c>
      <c r="K78" s="46">
        <v>26049.0</v>
      </c>
      <c r="L78" s="22">
        <f t="shared" si="1"/>
        <v>1350</v>
      </c>
      <c r="M78" s="23">
        <f t="shared" si="2"/>
        <v>0.05182540597</v>
      </c>
      <c r="N78" s="24" t="str">
        <f t="shared" si="3"/>
        <v>Puffer with +1350, +5.2% (26049 to 27399)</v>
      </c>
      <c r="O78" s="41"/>
      <c r="P78" s="46">
        <v>15197.0</v>
      </c>
      <c r="Q78" s="18">
        <f t="shared" si="4"/>
        <v>888</v>
      </c>
      <c r="R78" s="23">
        <f t="shared" si="5"/>
        <v>0.05843258538</v>
      </c>
      <c r="S78" s="24" t="str">
        <f t="shared" si="6"/>
        <v>Puffer with +888, +5.8% (15197 to 16085)</v>
      </c>
      <c r="T78" s="18"/>
      <c r="U78" s="46">
        <v>5924.0</v>
      </c>
      <c r="V78" s="22">
        <f t="shared" si="7"/>
        <v>408</v>
      </c>
      <c r="W78" s="23">
        <f t="shared" si="8"/>
        <v>0.06887238352</v>
      </c>
      <c r="X78" s="26" t="str">
        <f t="shared" si="9"/>
        <v>Puffer with +408, +6.9% (5924 to 6332)</v>
      </c>
    </row>
    <row r="79">
      <c r="A79" s="14" t="s">
        <v>73</v>
      </c>
      <c r="B79" s="13">
        <v>89.0</v>
      </c>
      <c r="C79" s="16">
        <v>27394.0</v>
      </c>
      <c r="D79" s="16">
        <v>17452.0</v>
      </c>
      <c r="E79" s="16">
        <v>8274.0</v>
      </c>
      <c r="F79" s="38">
        <v>9062051.0</v>
      </c>
      <c r="G79" s="19"/>
      <c r="H79" s="19">
        <f>VLOOKUP(A79,'Kings Ratings'!$A$2:$B$1000,2,false)</f>
        <v>3</v>
      </c>
      <c r="I79" s="7" t="s">
        <v>620</v>
      </c>
      <c r="K79" s="46">
        <v>24249.0</v>
      </c>
      <c r="L79" s="22">
        <f t="shared" si="1"/>
        <v>3145</v>
      </c>
      <c r="M79" s="23">
        <f t="shared" si="2"/>
        <v>0.1296960699</v>
      </c>
      <c r="N79" s="24" t="str">
        <f t="shared" si="3"/>
        <v>Blue Catfish with +3145, +13% (24249 to 27394)</v>
      </c>
      <c r="O79" s="41"/>
      <c r="P79" s="46">
        <v>15280.0</v>
      </c>
      <c r="Q79" s="18">
        <f t="shared" si="4"/>
        <v>2172</v>
      </c>
      <c r="R79" s="23">
        <f t="shared" si="5"/>
        <v>0.1421465969</v>
      </c>
      <c r="S79" s="24" t="str">
        <f t="shared" si="6"/>
        <v>Blue Catfish with +2172, +14.2% (15280 to 17452)</v>
      </c>
      <c r="T79" s="18"/>
      <c r="U79" s="46">
        <v>6508.0</v>
      </c>
      <c r="V79" s="22">
        <f t="shared" si="7"/>
        <v>1766</v>
      </c>
      <c r="W79" s="23">
        <f t="shared" si="8"/>
        <v>0.2713583282</v>
      </c>
      <c r="X79" s="26" t="str">
        <f t="shared" si="9"/>
        <v>Blue Catfish with +1766, +27.1% (6508 to 8274)</v>
      </c>
    </row>
    <row r="80">
      <c r="A80" s="14" t="s">
        <v>422</v>
      </c>
      <c r="B80" s="13">
        <v>203.0</v>
      </c>
      <c r="C80" s="16">
        <v>27175.0</v>
      </c>
      <c r="D80" s="16">
        <v>12070.0</v>
      </c>
      <c r="E80" s="16">
        <v>2590.0</v>
      </c>
      <c r="F80" s="38">
        <v>3956164.0</v>
      </c>
      <c r="G80" s="19"/>
      <c r="H80" s="19">
        <f>VLOOKUP(A80,'Kings Ratings'!$A$2:$B$1000,2,false)</f>
        <v>2</v>
      </c>
      <c r="I80" s="7" t="s">
        <v>395</v>
      </c>
      <c r="K80" s="46">
        <v>25454.0</v>
      </c>
      <c r="L80" s="22">
        <f t="shared" si="1"/>
        <v>1721</v>
      </c>
      <c r="M80" s="23">
        <f t="shared" si="2"/>
        <v>0.06761216312</v>
      </c>
      <c r="N80" s="24" t="str">
        <f t="shared" si="3"/>
        <v>Green Dye with +1721, +6.8% (25454 to 27175)</v>
      </c>
      <c r="O80" s="41"/>
      <c r="P80" s="46">
        <v>11201.0</v>
      </c>
      <c r="Q80" s="18">
        <f t="shared" si="4"/>
        <v>869</v>
      </c>
      <c r="R80" s="23">
        <f t="shared" si="5"/>
        <v>0.07758235872</v>
      </c>
      <c r="S80" s="24" t="str">
        <f t="shared" si="6"/>
        <v>Green Dye with +869, +7.8% (11201 to 12070)</v>
      </c>
      <c r="T80" s="18"/>
      <c r="U80" s="46">
        <v>2284.0</v>
      </c>
      <c r="V80" s="22">
        <f t="shared" si="7"/>
        <v>306</v>
      </c>
      <c r="W80" s="23">
        <f t="shared" si="8"/>
        <v>0.1339754816</v>
      </c>
      <c r="X80" s="26" t="str">
        <f t="shared" si="9"/>
        <v>Green Dye with +306, +13.4% (2284 to 2590)</v>
      </c>
    </row>
    <row r="81">
      <c r="A81" s="14" t="s">
        <v>303</v>
      </c>
      <c r="B81" s="13">
        <v>45.0</v>
      </c>
      <c r="C81" s="16">
        <v>27087.0</v>
      </c>
      <c r="D81" s="16">
        <v>14110.0</v>
      </c>
      <c r="E81" s="16">
        <v>5404.0</v>
      </c>
      <c r="F81" s="38">
        <v>9262794.0</v>
      </c>
      <c r="G81" s="19"/>
      <c r="H81" s="19">
        <f>VLOOKUP(A81,'Kings Ratings'!$A$2:$B$1000,2,false)</f>
        <v>4</v>
      </c>
      <c r="I81" s="7" t="s">
        <v>627</v>
      </c>
      <c r="K81" s="46">
        <v>25617.0</v>
      </c>
      <c r="L81" s="22">
        <f t="shared" si="1"/>
        <v>1470</v>
      </c>
      <c r="M81" s="23">
        <f t="shared" si="2"/>
        <v>0.05738376859</v>
      </c>
      <c r="N81" s="24" t="str">
        <f t="shared" si="3"/>
        <v>Fish Bones with +1470, +5.7% (25617 to 27087)</v>
      </c>
      <c r="O81" s="41"/>
      <c r="P81" s="46">
        <v>13125.0</v>
      </c>
      <c r="Q81" s="18">
        <f t="shared" si="4"/>
        <v>985</v>
      </c>
      <c r="R81" s="23">
        <f t="shared" si="5"/>
        <v>0.07504761905</v>
      </c>
      <c r="S81" s="24" t="str">
        <f t="shared" si="6"/>
        <v>Fish Bones with +985, +7.5% (13125 to 14110)</v>
      </c>
      <c r="T81" s="18"/>
      <c r="U81" s="46">
        <v>4750.0</v>
      </c>
      <c r="V81" s="22">
        <f t="shared" si="7"/>
        <v>654</v>
      </c>
      <c r="W81" s="23">
        <f t="shared" si="8"/>
        <v>0.1376842105</v>
      </c>
      <c r="X81" s="26" t="str">
        <f t="shared" si="9"/>
        <v>Fish Bones with +654, +13.8% (4750 to 5404)</v>
      </c>
    </row>
    <row r="82">
      <c r="A82" s="14" t="s">
        <v>173</v>
      </c>
      <c r="B82" s="13">
        <v>132.0</v>
      </c>
      <c r="C82" s="16">
        <v>26904.0</v>
      </c>
      <c r="D82" s="16">
        <v>14482.0</v>
      </c>
      <c r="E82" s="16">
        <v>5515.0</v>
      </c>
      <c r="F82" s="38">
        <v>3883003.0</v>
      </c>
      <c r="G82" s="19"/>
      <c r="H82" s="19">
        <f>VLOOKUP(A82,'Kings Ratings'!$A$2:$B$1000,2,false)</f>
        <v>3</v>
      </c>
      <c r="I82" s="7" t="s">
        <v>620</v>
      </c>
      <c r="K82" s="46">
        <v>25586.0</v>
      </c>
      <c r="L82" s="22">
        <f t="shared" si="1"/>
        <v>1318</v>
      </c>
      <c r="M82" s="23">
        <f t="shared" si="2"/>
        <v>0.05151254592</v>
      </c>
      <c r="N82" s="24" t="str">
        <f t="shared" si="3"/>
        <v>Carp with +1318, +5.2% (25586 to 26904)</v>
      </c>
      <c r="O82" s="41"/>
      <c r="P82" s="46">
        <v>13473.0</v>
      </c>
      <c r="Q82" s="18">
        <f t="shared" si="4"/>
        <v>1009</v>
      </c>
      <c r="R82" s="23">
        <f t="shared" si="5"/>
        <v>0.07489052178</v>
      </c>
      <c r="S82" s="24" t="str">
        <f t="shared" si="6"/>
        <v>Carp with +1009, +7.5% (13473 to 14482)</v>
      </c>
      <c r="T82" s="18"/>
      <c r="U82" s="46">
        <v>4674.0</v>
      </c>
      <c r="V82" s="22">
        <f t="shared" si="7"/>
        <v>841</v>
      </c>
      <c r="W82" s="23">
        <f t="shared" si="8"/>
        <v>0.1799315362</v>
      </c>
      <c r="X82" s="26" t="str">
        <f t="shared" si="9"/>
        <v>Carp with +841, +18% (4674 to 5515)</v>
      </c>
    </row>
    <row r="83">
      <c r="A83" s="14" t="s">
        <v>448</v>
      </c>
      <c r="B83" s="13">
        <v>46.0</v>
      </c>
      <c r="C83" s="16">
        <v>26886.0</v>
      </c>
      <c r="D83" s="16">
        <v>2348.0</v>
      </c>
      <c r="E83" s="16">
        <v>14.0</v>
      </c>
      <c r="F83" s="38">
        <v>217038.0</v>
      </c>
      <c r="G83" s="19"/>
      <c r="H83" s="19">
        <f>VLOOKUP(A83,'Kings Ratings'!$A$2:$B$1000,2,false)</f>
        <v>8</v>
      </c>
      <c r="I83" s="7"/>
      <c r="K83" s="46">
        <v>25756.0</v>
      </c>
      <c r="L83" s="22">
        <f t="shared" si="1"/>
        <v>1130</v>
      </c>
      <c r="M83" s="23">
        <f t="shared" si="2"/>
        <v>0.04387327225</v>
      </c>
      <c r="N83" s="24" t="str">
        <f t="shared" si="3"/>
        <v>Hops with +1130, +4.4% (25756 to 26886)</v>
      </c>
      <c r="O83" s="41"/>
      <c r="P83" s="46">
        <v>2002.0</v>
      </c>
      <c r="Q83" s="18">
        <f t="shared" si="4"/>
        <v>346</v>
      </c>
      <c r="R83" s="23">
        <f t="shared" si="5"/>
        <v>0.1728271728</v>
      </c>
      <c r="S83" s="24" t="str">
        <f t="shared" si="6"/>
        <v>Hops with +346, +17.3% (2002 to 2348)</v>
      </c>
      <c r="T83" s="18"/>
      <c r="U83" s="46">
        <v>13.0</v>
      </c>
      <c r="V83" s="22">
        <f t="shared" si="7"/>
        <v>1</v>
      </c>
      <c r="W83" s="23">
        <f t="shared" si="8"/>
        <v>0.07692307692</v>
      </c>
      <c r="X83" s="26" t="str">
        <f t="shared" si="9"/>
        <v>Hops with +1, +7.7% (13 to 14)</v>
      </c>
    </row>
    <row r="84">
      <c r="A84" s="14" t="s">
        <v>590</v>
      </c>
      <c r="B84" s="13">
        <v>427.0</v>
      </c>
      <c r="C84" s="16">
        <v>26874.0</v>
      </c>
      <c r="D84" s="16">
        <v>15173.0</v>
      </c>
      <c r="E84" s="16">
        <v>6704.0</v>
      </c>
      <c r="F84" s="38">
        <v>1.6712994E7</v>
      </c>
      <c r="G84" s="19"/>
      <c r="H84" s="19">
        <f>VLOOKUP(A84,'Kings Ratings'!$A$2:$B$1000,2,false)</f>
        <v>1</v>
      </c>
      <c r="I84" s="7" t="s">
        <v>563</v>
      </c>
      <c r="K84" s="46">
        <v>25615.0</v>
      </c>
      <c r="L84" s="22">
        <f t="shared" si="1"/>
        <v>1259</v>
      </c>
      <c r="M84" s="23">
        <f t="shared" si="2"/>
        <v>0.04915088815</v>
      </c>
      <c r="N84" s="24" t="str">
        <f t="shared" si="3"/>
        <v>Yarn with +1259, +4.9% (25615 to 26874)</v>
      </c>
      <c r="O84" s="41"/>
      <c r="P84" s="46">
        <v>14460.0</v>
      </c>
      <c r="Q84" s="18">
        <f t="shared" si="4"/>
        <v>713</v>
      </c>
      <c r="R84" s="23">
        <f t="shared" si="5"/>
        <v>0.04930843707</v>
      </c>
      <c r="S84" s="24" t="str">
        <f t="shared" si="6"/>
        <v>Yarn with +713, +4.9% (14460 to 15173)</v>
      </c>
      <c r="T84" s="18"/>
      <c r="U84" s="46">
        <v>6244.0</v>
      </c>
      <c r="V84" s="22">
        <f t="shared" si="7"/>
        <v>460</v>
      </c>
      <c r="W84" s="23">
        <f t="shared" si="8"/>
        <v>0.07367072389</v>
      </c>
      <c r="X84" s="26" t="str">
        <f t="shared" si="9"/>
        <v>Yarn with +460, +7.4% (6244 to 6704)</v>
      </c>
    </row>
    <row r="85">
      <c r="A85" s="14" t="s">
        <v>596</v>
      </c>
      <c r="B85" s="13">
        <v>248.0</v>
      </c>
      <c r="C85" s="16">
        <v>26859.0</v>
      </c>
      <c r="D85" s="16">
        <v>14286.0</v>
      </c>
      <c r="E85" s="16">
        <v>4567.0</v>
      </c>
      <c r="F85" s="38">
        <v>2190280.0</v>
      </c>
      <c r="G85" s="19"/>
      <c r="H85" s="19">
        <f>VLOOKUP(A85,'Kings Ratings'!$A$2:$B$1000,2,false)</f>
        <v>1</v>
      </c>
      <c r="I85" s="7" t="s">
        <v>638</v>
      </c>
      <c r="K85" s="46">
        <v>25418.0</v>
      </c>
      <c r="L85" s="22">
        <f t="shared" si="1"/>
        <v>1441</v>
      </c>
      <c r="M85" s="23">
        <f t="shared" si="2"/>
        <v>0.05669210795</v>
      </c>
      <c r="N85" s="24" t="str">
        <f t="shared" si="3"/>
        <v>Shimmer Topaz with +1441, +5.7% (25418 to 26859)</v>
      </c>
      <c r="O85" s="41"/>
      <c r="P85" s="46">
        <v>13335.0</v>
      </c>
      <c r="Q85" s="18">
        <f t="shared" si="4"/>
        <v>951</v>
      </c>
      <c r="R85" s="23">
        <f t="shared" si="5"/>
        <v>0.07131608549</v>
      </c>
      <c r="S85" s="24" t="str">
        <f t="shared" si="6"/>
        <v>Shimmer Topaz with +951, +7.1% (13335 to 14286)</v>
      </c>
      <c r="T85" s="18"/>
      <c r="U85" s="46">
        <v>4043.0</v>
      </c>
      <c r="V85" s="22">
        <f t="shared" si="7"/>
        <v>524</v>
      </c>
      <c r="W85" s="23">
        <f t="shared" si="8"/>
        <v>0.1296067277</v>
      </c>
      <c r="X85" s="26" t="str">
        <f t="shared" si="9"/>
        <v>Shimmer Topaz with +524, +13% (4043 to 4567)</v>
      </c>
    </row>
    <row r="86">
      <c r="A86" s="14" t="s">
        <v>600</v>
      </c>
      <c r="B86" s="13">
        <v>94.0</v>
      </c>
      <c r="C86" s="16">
        <v>26798.0</v>
      </c>
      <c r="D86" s="16">
        <v>15137.0</v>
      </c>
      <c r="E86" s="16">
        <v>5171.0</v>
      </c>
      <c r="F86" s="38">
        <v>2626716.0</v>
      </c>
      <c r="G86" s="19"/>
      <c r="H86" s="19">
        <f>VLOOKUP(A86,'Kings Ratings'!$A$2:$B$1000,2,false)</f>
        <v>1</v>
      </c>
      <c r="I86" s="7" t="s">
        <v>439</v>
      </c>
      <c r="K86" s="46">
        <v>25282.0</v>
      </c>
      <c r="L86" s="22">
        <f t="shared" si="1"/>
        <v>1516</v>
      </c>
      <c r="M86" s="23">
        <f t="shared" si="2"/>
        <v>0.05996361047</v>
      </c>
      <c r="N86" s="24" t="str">
        <f t="shared" si="3"/>
        <v>Ruby with +1516, +6% (25282 to 26798)</v>
      </c>
      <c r="O86" s="41"/>
      <c r="P86" s="46">
        <v>14175.0</v>
      </c>
      <c r="Q86" s="18">
        <f t="shared" si="4"/>
        <v>962</v>
      </c>
      <c r="R86" s="23">
        <f t="shared" si="5"/>
        <v>0.0678659612</v>
      </c>
      <c r="S86" s="24" t="str">
        <f t="shared" si="6"/>
        <v>Ruby with +962, +6.8% (14175 to 15137)</v>
      </c>
      <c r="T86" s="18"/>
      <c r="U86" s="46">
        <v>4638.0</v>
      </c>
      <c r="V86" s="22">
        <f t="shared" si="7"/>
        <v>533</v>
      </c>
      <c r="W86" s="23">
        <f t="shared" si="8"/>
        <v>0.1149202242</v>
      </c>
      <c r="X86" s="26" t="str">
        <f t="shared" si="9"/>
        <v>Ruby with +533, +11.5% (4638 to 5171)</v>
      </c>
    </row>
    <row r="87">
      <c r="A87" s="14" t="s">
        <v>606</v>
      </c>
      <c r="B87" s="13">
        <v>206.0</v>
      </c>
      <c r="C87" s="16">
        <v>26758.0</v>
      </c>
      <c r="D87" s="16">
        <v>16073.0</v>
      </c>
      <c r="E87" s="16">
        <v>6331.0</v>
      </c>
      <c r="F87" s="38">
        <v>5111009.0</v>
      </c>
      <c r="G87" s="19"/>
      <c r="H87" s="19">
        <f>VLOOKUP(A87,'Kings Ratings'!$A$2:$B$1000,2,false)</f>
        <v>3</v>
      </c>
      <c r="I87" s="7" t="s">
        <v>617</v>
      </c>
      <c r="K87" s="46">
        <v>25411.0</v>
      </c>
      <c r="L87" s="22">
        <f t="shared" si="1"/>
        <v>1347</v>
      </c>
      <c r="M87" s="23">
        <f t="shared" si="2"/>
        <v>0.05300853961</v>
      </c>
      <c r="N87" s="24" t="str">
        <f t="shared" si="3"/>
        <v>Seahorse with +1347, +5.3% (25411 to 26758)</v>
      </c>
      <c r="O87" s="41"/>
      <c r="P87" s="46">
        <v>15184.0</v>
      </c>
      <c r="Q87" s="18">
        <f t="shared" si="4"/>
        <v>889</v>
      </c>
      <c r="R87" s="23">
        <f t="shared" si="5"/>
        <v>0.05854847208</v>
      </c>
      <c r="S87" s="24" t="str">
        <f t="shared" si="6"/>
        <v>Seahorse with +889, +5.9% (15184 to 16073)</v>
      </c>
      <c r="T87" s="18"/>
      <c r="U87" s="46">
        <v>5921.0</v>
      </c>
      <c r="V87" s="22">
        <f t="shared" si="7"/>
        <v>410</v>
      </c>
      <c r="W87" s="23">
        <f t="shared" si="8"/>
        <v>0.06924505996</v>
      </c>
      <c r="X87" s="26" t="str">
        <f t="shared" si="9"/>
        <v>Seahorse with +410, +6.9% (5921 to 6331)</v>
      </c>
    </row>
    <row r="88">
      <c r="A88" s="14" t="s">
        <v>614</v>
      </c>
      <c r="B88" s="13">
        <v>174.0</v>
      </c>
      <c r="C88" s="16">
        <v>26435.0</v>
      </c>
      <c r="D88" s="16">
        <v>16209.0</v>
      </c>
      <c r="E88" s="16">
        <v>6258.0</v>
      </c>
      <c r="F88" s="38">
        <v>6544234.0</v>
      </c>
      <c r="G88" s="19"/>
      <c r="H88" s="19">
        <f>VLOOKUP(A88,'Kings Ratings'!$A$2:$B$1000,2,false)</f>
        <v>3</v>
      </c>
      <c r="I88" s="7" t="s">
        <v>609</v>
      </c>
      <c r="K88" s="46">
        <v>25132.0</v>
      </c>
      <c r="L88" s="22">
        <f t="shared" si="1"/>
        <v>1303</v>
      </c>
      <c r="M88" s="23">
        <f t="shared" si="2"/>
        <v>0.05184625179</v>
      </c>
      <c r="N88" s="24" t="str">
        <f t="shared" si="3"/>
        <v>Ruby Fish with +1303, +5.2% (25132 to 26435)</v>
      </c>
      <c r="O88" s="41"/>
      <c r="P88" s="46">
        <v>15302.0</v>
      </c>
      <c r="Q88" s="18">
        <f t="shared" si="4"/>
        <v>907</v>
      </c>
      <c r="R88" s="23">
        <f t="shared" si="5"/>
        <v>0.05927329761</v>
      </c>
      <c r="S88" s="24" t="str">
        <f t="shared" si="6"/>
        <v>Ruby Fish with +907, +5.9% (15302 to 16209)</v>
      </c>
      <c r="T88" s="18"/>
      <c r="U88" s="46">
        <v>5864.0</v>
      </c>
      <c r="V88" s="22">
        <f t="shared" si="7"/>
        <v>394</v>
      </c>
      <c r="W88" s="23">
        <f t="shared" si="8"/>
        <v>0.06718963165</v>
      </c>
      <c r="X88" s="26" t="str">
        <f t="shared" si="9"/>
        <v>Ruby Fish with +394, +6.7% (5864 to 6258)</v>
      </c>
    </row>
    <row r="89">
      <c r="A89" s="14" t="s">
        <v>147</v>
      </c>
      <c r="B89" s="13">
        <v>23.0</v>
      </c>
      <c r="C89" s="16">
        <v>25856.0</v>
      </c>
      <c r="D89" s="16">
        <v>13648.0</v>
      </c>
      <c r="E89" s="16">
        <v>5334.0</v>
      </c>
      <c r="F89" s="38">
        <v>2749457.0</v>
      </c>
      <c r="G89" s="19"/>
      <c r="H89" s="19">
        <f>VLOOKUP(A89,'Kings Ratings'!$A$2:$B$1000,2,false)</f>
        <v>1</v>
      </c>
      <c r="I89" s="7" t="s">
        <v>486</v>
      </c>
      <c r="K89" s="46">
        <v>24429.0</v>
      </c>
      <c r="L89" s="22">
        <f t="shared" si="1"/>
        <v>1427</v>
      </c>
      <c r="M89" s="23">
        <f t="shared" si="2"/>
        <v>0.05841417987</v>
      </c>
      <c r="N89" s="24" t="str">
        <f t="shared" si="3"/>
        <v>Bucket with +1427, +5.8% (24429 to 25856)</v>
      </c>
      <c r="O89" s="41"/>
      <c r="P89" s="46">
        <v>12867.0</v>
      </c>
      <c r="Q89" s="18">
        <f t="shared" si="4"/>
        <v>781</v>
      </c>
      <c r="R89" s="23">
        <f t="shared" si="5"/>
        <v>0.06069790938</v>
      </c>
      <c r="S89" s="24" t="str">
        <f t="shared" si="6"/>
        <v>Bucket with +781, +6.1% (12867 to 13648)</v>
      </c>
      <c r="T89" s="18"/>
      <c r="U89" s="46">
        <v>4863.0</v>
      </c>
      <c r="V89" s="22">
        <f t="shared" si="7"/>
        <v>471</v>
      </c>
      <c r="W89" s="23">
        <f t="shared" si="8"/>
        <v>0.09685379395</v>
      </c>
      <c r="X89" s="26" t="str">
        <f t="shared" si="9"/>
        <v>Bucket with +471, +9.7% (4863 to 5334)</v>
      </c>
    </row>
    <row r="90">
      <c r="A90" s="14" t="s">
        <v>115</v>
      </c>
      <c r="B90" s="13">
        <v>131.0</v>
      </c>
      <c r="C90" s="16">
        <v>25689.0</v>
      </c>
      <c r="D90" s="16">
        <v>14390.0</v>
      </c>
      <c r="E90" s="16">
        <v>7599.0</v>
      </c>
      <c r="F90" s="38">
        <v>3.2709038E7</v>
      </c>
      <c r="G90" s="19"/>
      <c r="H90" s="19">
        <f>VLOOKUP(A90,'Kings Ratings'!$A$2:$B$1000,2,false)</f>
        <v>2</v>
      </c>
      <c r="I90" s="7" t="s">
        <v>392</v>
      </c>
      <c r="K90" s="46">
        <v>24082.0</v>
      </c>
      <c r="L90" s="22">
        <f t="shared" si="1"/>
        <v>1607</v>
      </c>
      <c r="M90" s="23">
        <f t="shared" si="2"/>
        <v>0.06673033801</v>
      </c>
      <c r="N90" s="24" t="str">
        <f t="shared" si="3"/>
        <v>Bluegill with +1607, +6.7% (24082 to 25689)</v>
      </c>
      <c r="O90" s="41"/>
      <c r="P90" s="46">
        <v>13260.0</v>
      </c>
      <c r="Q90" s="18">
        <f t="shared" si="4"/>
        <v>1130</v>
      </c>
      <c r="R90" s="23">
        <f t="shared" si="5"/>
        <v>0.08521870287</v>
      </c>
      <c r="S90" s="24" t="str">
        <f t="shared" si="6"/>
        <v>Bluegill with +1130, +8.5% (13260 to 14390)</v>
      </c>
      <c r="T90" s="18"/>
      <c r="U90" s="46">
        <v>7023.0</v>
      </c>
      <c r="V90" s="22">
        <f t="shared" si="7"/>
        <v>576</v>
      </c>
      <c r="W90" s="23">
        <f t="shared" si="8"/>
        <v>0.08201623238</v>
      </c>
      <c r="X90" s="26" t="str">
        <f t="shared" si="9"/>
        <v>Bluegill with +576, +8.2% (7023 to 7599)</v>
      </c>
    </row>
    <row r="91">
      <c r="A91" s="14" t="s">
        <v>626</v>
      </c>
      <c r="B91" s="13">
        <v>48.0</v>
      </c>
      <c r="C91" s="16">
        <v>25485.0</v>
      </c>
      <c r="D91" s="16">
        <v>11184.0</v>
      </c>
      <c r="E91" s="16">
        <v>1757.0</v>
      </c>
      <c r="F91" s="38">
        <v>4466928.0</v>
      </c>
      <c r="G91" s="19"/>
      <c r="H91" s="19">
        <f>VLOOKUP(A91,'Kings Ratings'!$A$2:$B$1000,2,false)</f>
        <v>4</v>
      </c>
      <c r="I91" s="7" t="s">
        <v>661</v>
      </c>
      <c r="K91" s="46">
        <v>24101.0</v>
      </c>
      <c r="L91" s="22">
        <f t="shared" si="1"/>
        <v>1384</v>
      </c>
      <c r="M91" s="23">
        <f t="shared" si="2"/>
        <v>0.05742500311</v>
      </c>
      <c r="N91" s="24" t="str">
        <f t="shared" si="3"/>
        <v>Potato with +1384, +5.7% (24101 to 25485)</v>
      </c>
      <c r="O91" s="41"/>
      <c r="P91" s="46">
        <v>10405.0</v>
      </c>
      <c r="Q91" s="18">
        <f t="shared" si="4"/>
        <v>779</v>
      </c>
      <c r="R91" s="23">
        <f t="shared" si="5"/>
        <v>0.07486785199</v>
      </c>
      <c r="S91" s="24" t="str">
        <f t="shared" si="6"/>
        <v>Potato with +779, +7.5% (10405 to 11184)</v>
      </c>
      <c r="T91" s="18"/>
      <c r="U91" s="46">
        <v>1518.0</v>
      </c>
      <c r="V91" s="22">
        <f t="shared" si="7"/>
        <v>239</v>
      </c>
      <c r="W91" s="23">
        <f t="shared" si="8"/>
        <v>0.1574440053</v>
      </c>
      <c r="X91" s="26" t="str">
        <f t="shared" si="9"/>
        <v>Potato with +239, +15.7% (1518 to 1757)</v>
      </c>
    </row>
    <row r="92">
      <c r="A92" s="14" t="s">
        <v>506</v>
      </c>
      <c r="B92" s="13">
        <v>500.0</v>
      </c>
      <c r="C92" s="16">
        <v>25438.0</v>
      </c>
      <c r="D92" s="16">
        <v>13271.0</v>
      </c>
      <c r="E92" s="16">
        <v>3975.0</v>
      </c>
      <c r="F92" s="38">
        <v>2936446.0</v>
      </c>
      <c r="G92" s="19"/>
      <c r="H92" s="19">
        <f>VLOOKUP(A92,'Kings Ratings'!$A$2:$B$1000,2,false)</f>
        <v>4</v>
      </c>
      <c r="I92" s="7" t="s">
        <v>666</v>
      </c>
      <c r="K92" s="46">
        <v>23969.0</v>
      </c>
      <c r="L92" s="22">
        <f t="shared" si="1"/>
        <v>1469</v>
      </c>
      <c r="M92" s="23">
        <f t="shared" si="2"/>
        <v>0.06128749635</v>
      </c>
      <c r="N92" s="24" t="str">
        <f t="shared" si="3"/>
        <v>Large Net with +1469, +6.1% (23969 to 25438)</v>
      </c>
      <c r="O92" s="41"/>
      <c r="P92" s="46">
        <v>12432.0</v>
      </c>
      <c r="Q92" s="18">
        <f t="shared" si="4"/>
        <v>839</v>
      </c>
      <c r="R92" s="23">
        <f t="shared" si="5"/>
        <v>0.06748712999</v>
      </c>
      <c r="S92" s="24" t="str">
        <f t="shared" si="6"/>
        <v>Large Net with +839, +6.7% (12432 to 13271)</v>
      </c>
      <c r="T92" s="18"/>
      <c r="U92" s="46">
        <v>3560.0</v>
      </c>
      <c r="V92" s="22">
        <f t="shared" si="7"/>
        <v>415</v>
      </c>
      <c r="W92" s="23">
        <f t="shared" si="8"/>
        <v>0.1165730337</v>
      </c>
      <c r="X92" s="26" t="str">
        <f t="shared" si="9"/>
        <v>Large Net with +415, +11.7% (3560 to 3975)</v>
      </c>
    </row>
    <row r="93">
      <c r="A93" s="14" t="s">
        <v>485</v>
      </c>
      <c r="B93" s="13">
        <v>264.0</v>
      </c>
      <c r="C93" s="16">
        <v>25176.0</v>
      </c>
      <c r="D93" s="16">
        <v>13955.0</v>
      </c>
      <c r="E93" s="16">
        <v>4495.0</v>
      </c>
      <c r="F93" s="38">
        <v>2091301.0</v>
      </c>
      <c r="G93" s="19"/>
      <c r="H93" s="19">
        <f>VLOOKUP(A93,'Kings Ratings'!$A$2:$B$1000,2,false)</f>
        <v>2</v>
      </c>
      <c r="I93" s="7" t="s">
        <v>536</v>
      </c>
      <c r="K93" s="46">
        <v>23797.0</v>
      </c>
      <c r="L93" s="22">
        <f t="shared" si="1"/>
        <v>1379</v>
      </c>
      <c r="M93" s="23">
        <f t="shared" si="2"/>
        <v>0.0579484809</v>
      </c>
      <c r="N93" s="24" t="str">
        <f t="shared" si="3"/>
        <v>Jade with +1379, +5.8% (23797 to 25176)</v>
      </c>
      <c r="O93" s="41"/>
      <c r="P93" s="46">
        <v>13042.0</v>
      </c>
      <c r="Q93" s="18">
        <f t="shared" si="4"/>
        <v>913</v>
      </c>
      <c r="R93" s="23">
        <f t="shared" si="5"/>
        <v>0.07000460052</v>
      </c>
      <c r="S93" s="24" t="str">
        <f t="shared" si="6"/>
        <v>Jade with +913, +7% (13042 to 13955)</v>
      </c>
      <c r="T93" s="18"/>
      <c r="U93" s="46">
        <v>4004.0</v>
      </c>
      <c r="V93" s="22">
        <f t="shared" si="7"/>
        <v>491</v>
      </c>
      <c r="W93" s="23">
        <f t="shared" si="8"/>
        <v>0.1226273726</v>
      </c>
      <c r="X93" s="26" t="str">
        <f t="shared" si="9"/>
        <v>Jade with +491, +12.3% (4004 to 4495)</v>
      </c>
    </row>
    <row r="94">
      <c r="A94" s="14" t="s">
        <v>456</v>
      </c>
      <c r="B94" s="13">
        <v>217.0</v>
      </c>
      <c r="C94" s="16">
        <v>24822.0</v>
      </c>
      <c r="D94" s="16">
        <v>15808.0</v>
      </c>
      <c r="E94" s="16">
        <v>7283.0</v>
      </c>
      <c r="F94" s="38">
        <v>1106884.0</v>
      </c>
      <c r="G94" s="19"/>
      <c r="H94" s="19">
        <f>VLOOKUP(A94,'Kings Ratings'!$A$2:$B$1000,2,false)</f>
        <v>1</v>
      </c>
      <c r="I94" s="7" t="s">
        <v>419</v>
      </c>
      <c r="K94" s="46">
        <v>23449.0</v>
      </c>
      <c r="L94" s="22">
        <f t="shared" si="1"/>
        <v>1373</v>
      </c>
      <c r="M94" s="23">
        <f t="shared" si="2"/>
        <v>0.05855260352</v>
      </c>
      <c r="N94" s="24" t="str">
        <f t="shared" si="3"/>
        <v>Horseshoe with +1373, +5.9% (23449 to 24822)</v>
      </c>
      <c r="O94" s="41"/>
      <c r="P94" s="46">
        <v>14993.0</v>
      </c>
      <c r="Q94" s="18">
        <f t="shared" si="4"/>
        <v>815</v>
      </c>
      <c r="R94" s="23">
        <f t="shared" si="5"/>
        <v>0.05435870073</v>
      </c>
      <c r="S94" s="24" t="str">
        <f t="shared" si="6"/>
        <v>Horseshoe with +815, +5.4% (14993 to 15808)</v>
      </c>
      <c r="T94" s="18"/>
      <c r="U94" s="46">
        <v>6772.0</v>
      </c>
      <c r="V94" s="22">
        <f t="shared" si="7"/>
        <v>511</v>
      </c>
      <c r="W94" s="23">
        <f t="shared" si="8"/>
        <v>0.07545776728</v>
      </c>
      <c r="X94" s="26" t="str">
        <f t="shared" si="9"/>
        <v>Horseshoe with +511, +7.5% (6772 to 7283)</v>
      </c>
    </row>
    <row r="95">
      <c r="A95" s="14" t="s">
        <v>604</v>
      </c>
      <c r="B95" s="56">
        <v>11.0</v>
      </c>
      <c r="C95" s="16">
        <v>24715.0</v>
      </c>
      <c r="D95" s="16">
        <v>9600.0</v>
      </c>
      <c r="E95" s="16">
        <v>2440.0</v>
      </c>
      <c r="F95" s="38">
        <v>3274917.0</v>
      </c>
      <c r="G95" s="19"/>
      <c r="H95" s="19">
        <f>VLOOKUP(A95,'Kings Ratings'!$A$2:$B$1000,2,false)</f>
        <v>1</v>
      </c>
      <c r="I95" s="7" t="s">
        <v>673</v>
      </c>
      <c r="K95" s="46">
        <v>23759.0</v>
      </c>
      <c r="L95" s="22">
        <f t="shared" si="1"/>
        <v>956</v>
      </c>
      <c r="M95" s="23">
        <f t="shared" si="2"/>
        <v>0.04023738373</v>
      </c>
      <c r="N95" s="24" t="str">
        <f t="shared" si="3"/>
        <v>Peppers with +956, +4% (23759 to 24715)</v>
      </c>
      <c r="O95" s="41"/>
      <c r="P95" s="46">
        <v>9079.0</v>
      </c>
      <c r="Q95" s="18">
        <f t="shared" si="4"/>
        <v>521</v>
      </c>
      <c r="R95" s="23">
        <f t="shared" si="5"/>
        <v>0.05738517458</v>
      </c>
      <c r="S95" s="24" t="str">
        <f t="shared" si="6"/>
        <v>Peppers with +521, +5.7% (9079 to 9600)</v>
      </c>
      <c r="T95" s="18"/>
      <c r="U95" s="46">
        <v>2129.0</v>
      </c>
      <c r="V95" s="22">
        <f t="shared" si="7"/>
        <v>311</v>
      </c>
      <c r="W95" s="23">
        <f t="shared" si="8"/>
        <v>0.1460779709</v>
      </c>
      <c r="X95" s="26" t="str">
        <f t="shared" si="9"/>
        <v>Peppers with +311, +14.6% (2129 to 2440)</v>
      </c>
    </row>
    <row r="96">
      <c r="A96" s="14" t="s">
        <v>314</v>
      </c>
      <c r="B96" s="13">
        <v>234.0</v>
      </c>
      <c r="C96" s="16">
        <v>24397.0</v>
      </c>
      <c r="D96" s="16">
        <v>14795.0</v>
      </c>
      <c r="E96" s="16">
        <v>5117.0</v>
      </c>
      <c r="F96" s="38">
        <v>7260545.0</v>
      </c>
      <c r="G96" s="19"/>
      <c r="H96" s="19">
        <f>VLOOKUP(A96,'Kings Ratings'!$A$2:$B$1000,2,false)</f>
        <v>3</v>
      </c>
      <c r="I96" s="7" t="s">
        <v>638</v>
      </c>
      <c r="K96" s="46">
        <v>23142.0</v>
      </c>
      <c r="L96" s="22">
        <f t="shared" si="1"/>
        <v>1255</v>
      </c>
      <c r="M96" s="23">
        <f t="shared" si="2"/>
        <v>0.0542304036</v>
      </c>
      <c r="N96" s="24" t="str">
        <f t="shared" si="3"/>
        <v>Flarefin with +1255, +5.4% (23142 to 24397)</v>
      </c>
      <c r="O96" s="41"/>
      <c r="P96" s="46">
        <v>14121.0</v>
      </c>
      <c r="Q96" s="18">
        <f t="shared" si="4"/>
        <v>674</v>
      </c>
      <c r="R96" s="23">
        <f t="shared" si="5"/>
        <v>0.04773033071</v>
      </c>
      <c r="S96" s="24" t="str">
        <f t="shared" si="6"/>
        <v>Flarefin with +674, +4.8% (14121 to 14795)</v>
      </c>
      <c r="T96" s="18"/>
      <c r="U96" s="46">
        <v>4723.0</v>
      </c>
      <c r="V96" s="22">
        <f t="shared" si="7"/>
        <v>394</v>
      </c>
      <c r="W96" s="23">
        <f t="shared" si="8"/>
        <v>0.0834215541</v>
      </c>
      <c r="X96" s="26" t="str">
        <f t="shared" si="9"/>
        <v>Flarefin with +394, +8.3% (4723 to 5117)</v>
      </c>
    </row>
    <row r="97">
      <c r="A97" s="14" t="s">
        <v>321</v>
      </c>
      <c r="B97" s="13">
        <v>276.0</v>
      </c>
      <c r="C97" s="16">
        <v>23747.0</v>
      </c>
      <c r="D97" s="16">
        <v>7747.0</v>
      </c>
      <c r="E97" s="16">
        <v>495.0</v>
      </c>
      <c r="F97" s="38">
        <v>1026400.0</v>
      </c>
      <c r="G97" s="19"/>
      <c r="H97" s="19">
        <f>VLOOKUP(A97,'Kings Ratings'!$A$2:$B$1000,2,false)</f>
        <v>6</v>
      </c>
      <c r="I97" s="7"/>
      <c r="K97" s="46">
        <v>22454.0</v>
      </c>
      <c r="L97" s="22">
        <f t="shared" si="1"/>
        <v>1293</v>
      </c>
      <c r="M97" s="23">
        <f t="shared" si="2"/>
        <v>0.05758439476</v>
      </c>
      <c r="N97" s="24" t="str">
        <f t="shared" si="3"/>
        <v>Flour with +1293, +5.8% (22454 to 23747)</v>
      </c>
      <c r="O97" s="41"/>
      <c r="P97" s="46">
        <v>7261.0</v>
      </c>
      <c r="Q97" s="18">
        <f t="shared" si="4"/>
        <v>486</v>
      </c>
      <c r="R97" s="23">
        <f t="shared" si="5"/>
        <v>0.06693292935</v>
      </c>
      <c r="S97" s="24" t="str">
        <f t="shared" si="6"/>
        <v>Flour with +486, +6.7% (7261 to 7747)</v>
      </c>
      <c r="T97" s="18"/>
      <c r="U97" s="46">
        <v>447.0</v>
      </c>
      <c r="V97" s="22">
        <f t="shared" si="7"/>
        <v>48</v>
      </c>
      <c r="W97" s="23">
        <f t="shared" si="8"/>
        <v>0.1073825503</v>
      </c>
      <c r="X97" s="26" t="str">
        <f t="shared" si="9"/>
        <v>Flour with +48, +10.7% (447 to 495)</v>
      </c>
    </row>
    <row r="98">
      <c r="A98" s="14" t="s">
        <v>47</v>
      </c>
      <c r="B98" s="13">
        <v>237.0</v>
      </c>
      <c r="C98" s="16">
        <v>23660.0</v>
      </c>
      <c r="D98" s="16">
        <v>11215.0</v>
      </c>
      <c r="E98" s="16">
        <v>1825.0</v>
      </c>
      <c r="F98" s="38">
        <v>3968926.0</v>
      </c>
      <c r="G98" s="19"/>
      <c r="H98" s="19">
        <f>VLOOKUP(A98,'Kings Ratings'!$A$2:$B$1000,2,false)</f>
        <v>2</v>
      </c>
      <c r="I98" s="7" t="s">
        <v>580</v>
      </c>
      <c r="K98" s="46">
        <v>22308.0</v>
      </c>
      <c r="L98" s="22">
        <f t="shared" si="1"/>
        <v>1352</v>
      </c>
      <c r="M98" s="23">
        <f t="shared" si="2"/>
        <v>0.06060606061</v>
      </c>
      <c r="N98" s="24" t="str">
        <f t="shared" si="3"/>
        <v>Axe with +1352, +6.1% (22308 to 23660)</v>
      </c>
      <c r="O98" s="41"/>
      <c r="P98" s="46">
        <v>10513.0</v>
      </c>
      <c r="Q98" s="18">
        <f t="shared" si="4"/>
        <v>702</v>
      </c>
      <c r="R98" s="23">
        <f t="shared" si="5"/>
        <v>0.0667744697</v>
      </c>
      <c r="S98" s="24" t="str">
        <f t="shared" si="6"/>
        <v>Axe with +702, +6.7% (10513 to 11215)</v>
      </c>
      <c r="T98" s="18"/>
      <c r="U98" s="46">
        <v>1533.0</v>
      </c>
      <c r="V98" s="22">
        <f t="shared" si="7"/>
        <v>292</v>
      </c>
      <c r="W98" s="23">
        <f t="shared" si="8"/>
        <v>0.1904761905</v>
      </c>
      <c r="X98" s="26" t="str">
        <f t="shared" si="9"/>
        <v>Axe with +292, +19% (1533 to 1825)</v>
      </c>
    </row>
    <row r="99">
      <c r="A99" s="14" t="s">
        <v>93</v>
      </c>
      <c r="B99" s="13">
        <v>535.0</v>
      </c>
      <c r="C99" s="16">
        <v>23063.0</v>
      </c>
      <c r="D99" s="16">
        <v>11869.0</v>
      </c>
      <c r="E99" s="16">
        <v>2272.0</v>
      </c>
      <c r="F99" s="38">
        <v>2011993.0</v>
      </c>
      <c r="G99" s="19"/>
      <c r="H99" s="19">
        <f>VLOOKUP(A99,'Kings Ratings'!$A$2:$B$1000,2,false)</f>
        <v>3</v>
      </c>
      <c r="I99" s="7" t="s">
        <v>689</v>
      </c>
      <c r="K99" s="46">
        <v>21855.0</v>
      </c>
      <c r="L99" s="22">
        <f t="shared" si="1"/>
        <v>1208</v>
      </c>
      <c r="M99" s="23">
        <f t="shared" si="2"/>
        <v>0.05527339282</v>
      </c>
      <c r="N99" s="24" t="str">
        <f t="shared" si="3"/>
        <v>Blue Dye with +1208, +5.5% (21855 to 23063)</v>
      </c>
      <c r="O99" s="41"/>
      <c r="P99" s="46">
        <v>11132.0</v>
      </c>
      <c r="Q99" s="18">
        <f t="shared" si="4"/>
        <v>737</v>
      </c>
      <c r="R99" s="23">
        <f t="shared" si="5"/>
        <v>0.0662055336</v>
      </c>
      <c r="S99" s="24" t="str">
        <f t="shared" si="6"/>
        <v>Blue Dye with +737, +6.6% (11132 to 11869)</v>
      </c>
      <c r="T99" s="18"/>
      <c r="U99" s="46">
        <v>1977.0</v>
      </c>
      <c r="V99" s="22">
        <f t="shared" si="7"/>
        <v>295</v>
      </c>
      <c r="W99" s="23">
        <f t="shared" si="8"/>
        <v>0.1492159838</v>
      </c>
      <c r="X99" s="26" t="str">
        <f t="shared" si="9"/>
        <v>Blue Dye with +295, +14.9% (1977 to 2272)</v>
      </c>
    </row>
    <row r="100">
      <c r="A100" s="14" t="s">
        <v>540</v>
      </c>
      <c r="B100" s="13">
        <v>176.0</v>
      </c>
      <c r="C100" s="16">
        <v>23018.0</v>
      </c>
      <c r="D100" s="16">
        <v>9771.0</v>
      </c>
      <c r="E100" s="16">
        <v>1703.0</v>
      </c>
      <c r="F100" s="38">
        <v>1765295.0</v>
      </c>
      <c r="G100" s="19"/>
      <c r="H100" s="19">
        <f>VLOOKUP(A100,'Kings Ratings'!$A$2:$B$1000,2,false)</f>
        <v>5</v>
      </c>
      <c r="I100" s="7" t="s">
        <v>691</v>
      </c>
      <c r="K100" s="46">
        <v>21743.0</v>
      </c>
      <c r="L100" s="22">
        <f t="shared" si="1"/>
        <v>1275</v>
      </c>
      <c r="M100" s="23">
        <f t="shared" si="2"/>
        <v>0.05863956216</v>
      </c>
      <c r="N100" s="24" t="str">
        <f t="shared" si="3"/>
        <v>Magicite with +1275, +5.9% (21743 to 23018)</v>
      </c>
      <c r="O100" s="41"/>
      <c r="P100" s="46">
        <v>9177.0</v>
      </c>
      <c r="Q100" s="18">
        <f t="shared" si="4"/>
        <v>594</v>
      </c>
      <c r="R100" s="23">
        <f t="shared" si="5"/>
        <v>0.06472703498</v>
      </c>
      <c r="S100" s="24" t="str">
        <f t="shared" si="6"/>
        <v>Magicite with +594, +6.5% (9177 to 9771)</v>
      </c>
      <c r="T100" s="18"/>
      <c r="U100" s="46">
        <v>1419.0</v>
      </c>
      <c r="V100" s="22">
        <f t="shared" si="7"/>
        <v>284</v>
      </c>
      <c r="W100" s="23">
        <f t="shared" si="8"/>
        <v>0.2001409443</v>
      </c>
      <c r="X100" s="26" t="str">
        <f t="shared" si="9"/>
        <v>Magicite with +284, +20% (1419 to 1703)</v>
      </c>
    </row>
    <row r="101">
      <c r="A101" s="14" t="s">
        <v>56</v>
      </c>
      <c r="B101" s="13">
        <v>450.0</v>
      </c>
      <c r="C101" s="16">
        <v>22738.0</v>
      </c>
      <c r="D101" s="16">
        <v>7649.0</v>
      </c>
      <c r="E101" s="16">
        <v>1036.0</v>
      </c>
      <c r="F101" s="38">
        <v>1003694.0</v>
      </c>
      <c r="G101" s="19"/>
      <c r="H101" s="19">
        <f>VLOOKUP(A101,'Kings Ratings'!$A$2:$B$1000,2,false)</f>
        <v>5</v>
      </c>
      <c r="I101" s="7" t="s">
        <v>692</v>
      </c>
      <c r="K101" s="46">
        <v>21650.0</v>
      </c>
      <c r="L101" s="22">
        <f t="shared" si="1"/>
        <v>1088</v>
      </c>
      <c r="M101" s="23">
        <f t="shared" si="2"/>
        <v>0.05025404157</v>
      </c>
      <c r="N101" s="24" t="str">
        <f t="shared" si="3"/>
        <v>Beet with +1088, +5% (21650 to 22738)</v>
      </c>
      <c r="O101" s="41"/>
      <c r="P101" s="46">
        <v>7146.0</v>
      </c>
      <c r="Q101" s="18">
        <f t="shared" si="4"/>
        <v>503</v>
      </c>
      <c r="R101" s="23">
        <f t="shared" si="5"/>
        <v>0.07038902883</v>
      </c>
      <c r="S101" s="24" t="str">
        <f t="shared" si="6"/>
        <v>Beet with +503, +7% (7146 to 7649)</v>
      </c>
      <c r="T101" s="18"/>
      <c r="U101" s="46">
        <v>890.0</v>
      </c>
      <c r="V101" s="22">
        <f t="shared" si="7"/>
        <v>146</v>
      </c>
      <c r="W101" s="23">
        <f t="shared" si="8"/>
        <v>0.1640449438</v>
      </c>
      <c r="X101" s="26" t="str">
        <f t="shared" si="9"/>
        <v>Beet with +146, +16.4% (890 to 1036)</v>
      </c>
    </row>
    <row r="102">
      <c r="A102" s="14" t="s">
        <v>659</v>
      </c>
      <c r="B102" s="13">
        <v>536.0</v>
      </c>
      <c r="C102" s="16">
        <v>22727.0</v>
      </c>
      <c r="D102" s="16">
        <v>10614.0</v>
      </c>
      <c r="E102" s="16">
        <v>1333.0</v>
      </c>
      <c r="F102" s="38">
        <v>1372250.0</v>
      </c>
      <c r="G102" s="19"/>
      <c r="H102" s="19">
        <f>VLOOKUP(A102,'Kings Ratings'!$A$2:$B$1000,2,false)</f>
        <v>3</v>
      </c>
      <c r="I102" s="7" t="s">
        <v>692</v>
      </c>
      <c r="K102" s="46">
        <v>21542.0</v>
      </c>
      <c r="L102" s="22">
        <f t="shared" si="1"/>
        <v>1185</v>
      </c>
      <c r="M102" s="23">
        <f t="shared" si="2"/>
        <v>0.05500881998</v>
      </c>
      <c r="N102" s="24" t="str">
        <f t="shared" si="3"/>
        <v>Red Dye with +1185, +5.5% (21542 to 22727)</v>
      </c>
      <c r="O102" s="41"/>
      <c r="P102" s="46">
        <v>9918.0</v>
      </c>
      <c r="Q102" s="18">
        <f t="shared" si="4"/>
        <v>696</v>
      </c>
      <c r="R102" s="23">
        <f t="shared" si="5"/>
        <v>0.0701754386</v>
      </c>
      <c r="S102" s="24" t="str">
        <f t="shared" si="6"/>
        <v>Red Dye with +696, +7% (9918 to 10614)</v>
      </c>
      <c r="T102" s="18"/>
      <c r="U102" s="46">
        <v>1076.0</v>
      </c>
      <c r="V102" s="22">
        <f t="shared" si="7"/>
        <v>257</v>
      </c>
      <c r="W102" s="23">
        <f t="shared" si="8"/>
        <v>0.2388475836</v>
      </c>
      <c r="X102" s="26" t="str">
        <f t="shared" si="9"/>
        <v>Red Dye with +257, +23.9% (1076 to 1333)</v>
      </c>
    </row>
    <row r="103">
      <c r="A103" s="14" t="s">
        <v>554</v>
      </c>
      <c r="B103" s="13">
        <v>135.0</v>
      </c>
      <c r="C103" s="16">
        <v>22703.0</v>
      </c>
      <c r="D103" s="16">
        <v>14006.0</v>
      </c>
      <c r="E103" s="16">
        <v>3878.0</v>
      </c>
      <c r="F103" s="38">
        <v>3498717.0</v>
      </c>
      <c r="G103" s="19"/>
      <c r="H103" s="19">
        <f>VLOOKUP(A103,'Kings Ratings'!$A$2:$B$1000,2,false)</f>
        <v>4</v>
      </c>
      <c r="I103" s="7" t="s">
        <v>698</v>
      </c>
      <c r="K103" s="46">
        <v>21436.0</v>
      </c>
      <c r="L103" s="22">
        <f t="shared" si="1"/>
        <v>1267</v>
      </c>
      <c r="M103" s="23">
        <f t="shared" si="2"/>
        <v>0.05910617653</v>
      </c>
      <c r="N103" s="24" t="str">
        <f t="shared" si="3"/>
        <v>MIAB with +1267, +5.9% (21436 to 22703)</v>
      </c>
      <c r="O103" s="41"/>
      <c r="P103" s="46">
        <v>13242.0</v>
      </c>
      <c r="Q103" s="18">
        <f t="shared" si="4"/>
        <v>764</v>
      </c>
      <c r="R103" s="23">
        <f t="shared" si="5"/>
        <v>0.0576952122</v>
      </c>
      <c r="S103" s="24" t="str">
        <f t="shared" si="6"/>
        <v>MIAB with +764, +5.8% (13242 to 14006)</v>
      </c>
      <c r="T103" s="18"/>
      <c r="U103" s="46">
        <v>3563.0</v>
      </c>
      <c r="V103" s="22">
        <f t="shared" si="7"/>
        <v>315</v>
      </c>
      <c r="W103" s="23">
        <f t="shared" si="8"/>
        <v>0.0884086444</v>
      </c>
      <c r="X103" s="26" t="str">
        <f t="shared" si="9"/>
        <v>MIAB with +315, +8.8% (3563 to 3878)</v>
      </c>
    </row>
    <row r="104">
      <c r="A104" s="14" t="s">
        <v>199</v>
      </c>
      <c r="B104" s="13">
        <v>122.0</v>
      </c>
      <c r="C104" s="16">
        <v>22147.0</v>
      </c>
      <c r="D104" s="16">
        <v>10882.0</v>
      </c>
      <c r="E104" s="16">
        <v>1510.0</v>
      </c>
      <c r="F104" s="38">
        <v>1425230.0</v>
      </c>
      <c r="G104" s="19"/>
      <c r="H104" s="19">
        <f>VLOOKUP(A104,'Kings Ratings'!$A$2:$B$1000,2,false)</f>
        <v>5</v>
      </c>
      <c r="I104" s="7" t="s">
        <v>700</v>
      </c>
      <c r="K104" s="46">
        <v>21090.0</v>
      </c>
      <c r="L104" s="22">
        <f t="shared" si="1"/>
        <v>1057</v>
      </c>
      <c r="M104" s="23">
        <f t="shared" si="2"/>
        <v>0.05011853959</v>
      </c>
      <c r="N104" s="24" t="str">
        <f t="shared" si="3"/>
        <v>Coin Purse with +1057, +5% (21090 to 22147)</v>
      </c>
      <c r="O104" s="41"/>
      <c r="P104" s="46">
        <v>10313.0</v>
      </c>
      <c r="Q104" s="18">
        <f t="shared" si="4"/>
        <v>569</v>
      </c>
      <c r="R104" s="23">
        <f t="shared" si="5"/>
        <v>0.05517308252</v>
      </c>
      <c r="S104" s="24" t="str">
        <f t="shared" si="6"/>
        <v>Coin Purse with +569, +5.5% (10313 to 10882)</v>
      </c>
      <c r="T104" s="18"/>
      <c r="U104" s="46">
        <v>1273.0</v>
      </c>
      <c r="V104" s="22">
        <f t="shared" si="7"/>
        <v>237</v>
      </c>
      <c r="W104" s="23">
        <f t="shared" si="8"/>
        <v>0.1861743912</v>
      </c>
      <c r="X104" s="26" t="str">
        <f t="shared" si="9"/>
        <v>Coin Purse with +237, +18.6% (1273 to 1510)</v>
      </c>
    </row>
    <row r="105">
      <c r="A105" s="14" t="s">
        <v>250</v>
      </c>
      <c r="B105" s="13">
        <v>13.0</v>
      </c>
      <c r="C105" s="16">
        <v>22142.0</v>
      </c>
      <c r="D105" s="16">
        <v>6348.0</v>
      </c>
      <c r="E105" s="16">
        <v>725.0</v>
      </c>
      <c r="F105" s="38">
        <v>1169888.0</v>
      </c>
      <c r="G105" s="19"/>
      <c r="H105" s="19">
        <f>VLOOKUP(A105,'Kings Ratings'!$A$2:$B$1000,2,false)</f>
        <v>2</v>
      </c>
      <c r="I105" s="7"/>
      <c r="K105" s="46">
        <v>21025.0</v>
      </c>
      <c r="L105" s="22">
        <f t="shared" si="1"/>
        <v>1117</v>
      </c>
      <c r="M105" s="23">
        <f t="shared" si="2"/>
        <v>0.05312722949</v>
      </c>
      <c r="N105" s="24" t="str">
        <f t="shared" si="3"/>
        <v>Eggplant with +1117, +5.3% (21025 to 22142)</v>
      </c>
      <c r="O105" s="41"/>
      <c r="P105" s="46">
        <v>5851.0</v>
      </c>
      <c r="Q105" s="18">
        <f t="shared" si="4"/>
        <v>497</v>
      </c>
      <c r="R105" s="23">
        <f t="shared" si="5"/>
        <v>0.08494274483</v>
      </c>
      <c r="S105" s="24" t="str">
        <f t="shared" si="6"/>
        <v>Eggplant with +497, +8.5% (5851 to 6348)</v>
      </c>
      <c r="T105" s="18"/>
      <c r="U105" s="46">
        <v>595.0</v>
      </c>
      <c r="V105" s="22">
        <f t="shared" si="7"/>
        <v>130</v>
      </c>
      <c r="W105" s="23">
        <f t="shared" si="8"/>
        <v>0.218487395</v>
      </c>
      <c r="X105" s="26" t="str">
        <f t="shared" si="9"/>
        <v>Eggplant with +130, +21.8% (595 to 725)</v>
      </c>
    </row>
    <row r="106">
      <c r="A106" s="14" t="s">
        <v>33</v>
      </c>
      <c r="B106" s="13">
        <v>379.0</v>
      </c>
      <c r="C106" s="16">
        <v>21970.0</v>
      </c>
      <c r="D106" s="16">
        <v>7760.0</v>
      </c>
      <c r="E106" s="16">
        <v>191.0</v>
      </c>
      <c r="F106" s="38">
        <v>647354.0</v>
      </c>
      <c r="G106" s="19"/>
      <c r="H106" s="19">
        <f>VLOOKUP(A106,'Kings Ratings'!$A$2:$B$1000,2,false)</f>
        <v>8</v>
      </c>
      <c r="I106" s="7"/>
      <c r="K106" s="46">
        <v>20718.0</v>
      </c>
      <c r="L106" s="22">
        <f t="shared" si="1"/>
        <v>1252</v>
      </c>
      <c r="M106" s="23">
        <f t="shared" si="2"/>
        <v>0.06043054349</v>
      </c>
      <c r="N106" s="24" t="str">
        <f t="shared" si="3"/>
        <v>Apple Cider with +1252, +6% (20718 to 21970)</v>
      </c>
      <c r="O106" s="41"/>
      <c r="P106" s="46">
        <v>7110.0</v>
      </c>
      <c r="Q106" s="18">
        <f t="shared" si="4"/>
        <v>650</v>
      </c>
      <c r="R106" s="23">
        <f t="shared" si="5"/>
        <v>0.09142053446</v>
      </c>
      <c r="S106" s="24" t="str">
        <f t="shared" si="6"/>
        <v>Apple Cider with +650, +9.1% (7110 to 7760)</v>
      </c>
      <c r="T106" s="18"/>
      <c r="U106" s="46">
        <v>104.0</v>
      </c>
      <c r="V106" s="22">
        <f t="shared" si="7"/>
        <v>87</v>
      </c>
      <c r="W106" s="23">
        <f t="shared" si="8"/>
        <v>0.8365384615</v>
      </c>
      <c r="X106" s="26" t="str">
        <f t="shared" si="9"/>
        <v>Apple Cider with +87, +83.7% (104 to 191)</v>
      </c>
    </row>
    <row r="107">
      <c r="A107" s="14" t="s">
        <v>602</v>
      </c>
      <c r="B107" s="13">
        <v>27.0</v>
      </c>
      <c r="C107" s="16">
        <v>21962.0</v>
      </c>
      <c r="D107" s="16">
        <v>10068.0</v>
      </c>
      <c r="E107" s="16">
        <v>2157.0</v>
      </c>
      <c r="F107" s="38">
        <v>1300872.0</v>
      </c>
      <c r="G107" s="19"/>
      <c r="H107" s="19">
        <f>VLOOKUP(A107,'Kings Ratings'!$A$2:$B$1000,2,false)</f>
        <v>1</v>
      </c>
      <c r="I107" s="7" t="s">
        <v>708</v>
      </c>
      <c r="K107" s="46">
        <v>21188.0</v>
      </c>
      <c r="L107" s="22">
        <f t="shared" si="1"/>
        <v>774</v>
      </c>
      <c r="M107" s="23">
        <f t="shared" si="2"/>
        <v>0.03653011138</v>
      </c>
      <c r="N107" s="24" t="str">
        <f t="shared" si="3"/>
        <v>Peas with +774, +3.7% (21188 to 21962)</v>
      </c>
      <c r="O107" s="41"/>
      <c r="P107" s="46">
        <v>9691.0</v>
      </c>
      <c r="Q107" s="18">
        <f t="shared" si="4"/>
        <v>377</v>
      </c>
      <c r="R107" s="23">
        <f t="shared" si="5"/>
        <v>0.03890207409</v>
      </c>
      <c r="S107" s="24" t="str">
        <f t="shared" si="6"/>
        <v>Peas with +377, +3.9% (9691 to 10068)</v>
      </c>
      <c r="T107" s="18"/>
      <c r="U107" s="46">
        <v>1856.0</v>
      </c>
      <c r="V107" s="22">
        <f t="shared" si="7"/>
        <v>301</v>
      </c>
      <c r="W107" s="23">
        <f t="shared" si="8"/>
        <v>0.1621767241</v>
      </c>
      <c r="X107" s="26" t="str">
        <f t="shared" si="9"/>
        <v>Peas with +301, +16.2% (1856 to 2157)</v>
      </c>
    </row>
    <row r="108">
      <c r="A108" s="14" t="s">
        <v>162</v>
      </c>
      <c r="B108" s="13">
        <v>67.0</v>
      </c>
      <c r="C108" s="16">
        <v>21951.0</v>
      </c>
      <c r="D108" s="16">
        <v>6755.0</v>
      </c>
      <c r="E108" s="16">
        <v>14.0</v>
      </c>
      <c r="F108" s="38">
        <v>276566.0</v>
      </c>
      <c r="G108" s="19"/>
      <c r="H108" s="19">
        <f>VLOOKUP(A108,'Kings Ratings'!$A$2:$B$1000,2,false)</f>
        <v>8</v>
      </c>
      <c r="I108" s="7"/>
      <c r="K108" s="46">
        <v>20902.0</v>
      </c>
      <c r="L108" s="22">
        <f t="shared" si="1"/>
        <v>1049</v>
      </c>
      <c r="M108" s="23">
        <f t="shared" si="2"/>
        <v>0.05018658502</v>
      </c>
      <c r="N108" s="24" t="str">
        <f t="shared" si="3"/>
        <v>Cabbage with +1049, +5% (20902 to 21951)</v>
      </c>
      <c r="O108" s="41"/>
      <c r="P108" s="46">
        <v>6456.0</v>
      </c>
      <c r="Q108" s="18">
        <f t="shared" si="4"/>
        <v>299</v>
      </c>
      <c r="R108" s="23">
        <f t="shared" si="5"/>
        <v>0.04631350682</v>
      </c>
      <c r="S108" s="24" t="str">
        <f t="shared" si="6"/>
        <v>Cabbage with +299, +4.6% (6456 to 6755)</v>
      </c>
      <c r="T108" s="18"/>
      <c r="U108" s="46">
        <v>9.0</v>
      </c>
      <c r="V108" s="22">
        <f t="shared" si="7"/>
        <v>5</v>
      </c>
      <c r="W108" s="23">
        <f t="shared" si="8"/>
        <v>0.5555555556</v>
      </c>
      <c r="X108" s="26" t="str">
        <f t="shared" si="9"/>
        <v>Cabbage with +5, +55.6% (9 to 14)</v>
      </c>
    </row>
    <row r="109">
      <c r="A109" s="14" t="s">
        <v>565</v>
      </c>
      <c r="B109" s="13">
        <v>136.0</v>
      </c>
      <c r="C109" s="16">
        <v>21764.0</v>
      </c>
      <c r="D109" s="16">
        <v>12895.0</v>
      </c>
      <c r="E109" s="16">
        <v>3841.0</v>
      </c>
      <c r="F109" s="38">
        <v>1011246.0</v>
      </c>
      <c r="G109" s="19"/>
      <c r="H109" s="19">
        <f>VLOOKUP(A109,'Kings Ratings'!$A$2:$B$1000,2,false)</f>
        <v>4</v>
      </c>
      <c r="I109" s="7" t="s">
        <v>714</v>
      </c>
      <c r="K109" s="46">
        <v>20607.0</v>
      </c>
      <c r="L109" s="22">
        <f t="shared" si="1"/>
        <v>1157</v>
      </c>
      <c r="M109" s="23">
        <f t="shared" si="2"/>
        <v>0.05614596982</v>
      </c>
      <c r="N109" s="24" t="str">
        <f t="shared" si="3"/>
        <v>Mussel with +1157, +5.6% (20607 to 21764)</v>
      </c>
      <c r="O109" s="41"/>
      <c r="P109" s="46">
        <v>12164.0</v>
      </c>
      <c r="Q109" s="18">
        <f t="shared" si="4"/>
        <v>731</v>
      </c>
      <c r="R109" s="23">
        <f t="shared" si="5"/>
        <v>0.06009536337</v>
      </c>
      <c r="S109" s="24" t="str">
        <f t="shared" si="6"/>
        <v>Mussel with +731, +6% (12164 to 12895)</v>
      </c>
      <c r="T109" s="18"/>
      <c r="U109" s="46">
        <v>3404.0</v>
      </c>
      <c r="V109" s="22">
        <f t="shared" si="7"/>
        <v>437</v>
      </c>
      <c r="W109" s="23">
        <f t="shared" si="8"/>
        <v>0.1283783784</v>
      </c>
      <c r="X109" s="26" t="str">
        <f t="shared" si="9"/>
        <v>Mussel with +437, +12.8% (3404 to 3841)</v>
      </c>
    </row>
    <row r="110">
      <c r="A110" s="14" t="s">
        <v>340</v>
      </c>
      <c r="B110" s="13">
        <v>688.0</v>
      </c>
      <c r="C110" s="16">
        <v>21722.0</v>
      </c>
      <c r="D110" s="16">
        <v>19740.0</v>
      </c>
      <c r="E110" s="16">
        <v>13751.0</v>
      </c>
      <c r="F110" s="38">
        <v>7.467178E7</v>
      </c>
      <c r="G110" s="19"/>
      <c r="H110" s="19">
        <f>VLOOKUP(A110,'Kings Ratings'!$A$2:$B$1000,2,false)</f>
        <v>1</v>
      </c>
      <c r="I110" s="7" t="s">
        <v>717</v>
      </c>
      <c r="K110" s="46">
        <v>20488.0</v>
      </c>
      <c r="L110" s="22">
        <f t="shared" si="1"/>
        <v>1234</v>
      </c>
      <c r="M110" s="23">
        <f t="shared" si="2"/>
        <v>0.06023037876</v>
      </c>
      <c r="N110" s="24" t="str">
        <f t="shared" si="3"/>
        <v>Frosteye with +1234, +6% (20488 to 21722)</v>
      </c>
      <c r="O110" s="41"/>
      <c r="P110" s="46">
        <v>18648.0</v>
      </c>
      <c r="Q110" s="18">
        <f t="shared" si="4"/>
        <v>1092</v>
      </c>
      <c r="R110" s="23">
        <f t="shared" si="5"/>
        <v>0.05855855856</v>
      </c>
      <c r="S110" s="24" t="str">
        <f t="shared" si="6"/>
        <v>Frosteye with +1092, +5.9% (18648 to 19740)</v>
      </c>
      <c r="T110" s="18"/>
      <c r="U110" s="46">
        <v>13063.0</v>
      </c>
      <c r="V110" s="22">
        <f t="shared" si="7"/>
        <v>688</v>
      </c>
      <c r="W110" s="23">
        <f t="shared" si="8"/>
        <v>0.05266784047</v>
      </c>
      <c r="X110" s="26" t="str">
        <f t="shared" si="9"/>
        <v>Frosteye with +688, +5.3% (13063 to 13751)</v>
      </c>
    </row>
    <row r="111">
      <c r="A111" s="14" t="s">
        <v>240</v>
      </c>
      <c r="B111" s="13">
        <v>689.0</v>
      </c>
      <c r="C111" s="16">
        <v>21674.0</v>
      </c>
      <c r="D111" s="16">
        <v>19667.0</v>
      </c>
      <c r="E111" s="16">
        <v>13684.0</v>
      </c>
      <c r="F111" s="38">
        <v>7.4664372E7</v>
      </c>
      <c r="G111" s="19"/>
      <c r="H111" s="19">
        <f>VLOOKUP(A111,'Kings Ratings'!$A$2:$B$1000,2,false)</f>
        <v>1</v>
      </c>
      <c r="I111" s="7" t="s">
        <v>719</v>
      </c>
      <c r="K111" s="46">
        <v>20445.0</v>
      </c>
      <c r="L111" s="22">
        <f t="shared" si="1"/>
        <v>1229</v>
      </c>
      <c r="M111" s="23">
        <f t="shared" si="2"/>
        <v>0.06011249694</v>
      </c>
      <c r="N111" s="24" t="str">
        <f t="shared" si="3"/>
        <v>Crowfish with +1229, +6% (20445 to 21674)</v>
      </c>
      <c r="O111" s="41"/>
      <c r="P111" s="46">
        <v>18578.0</v>
      </c>
      <c r="Q111" s="18">
        <f t="shared" si="4"/>
        <v>1089</v>
      </c>
      <c r="R111" s="23">
        <f t="shared" si="5"/>
        <v>0.05861771988</v>
      </c>
      <c r="S111" s="24" t="str">
        <f t="shared" si="6"/>
        <v>Crowfish with +1089, +5.9% (18578 to 19667)</v>
      </c>
      <c r="T111" s="18"/>
      <c r="U111" s="46">
        <v>13002.0</v>
      </c>
      <c r="V111" s="22">
        <f t="shared" si="7"/>
        <v>682</v>
      </c>
      <c r="W111" s="23">
        <f t="shared" si="8"/>
        <v>0.0524534687</v>
      </c>
      <c r="X111" s="26" t="str">
        <f t="shared" si="9"/>
        <v>Crowfish with +682, +5.2% (13002 to 13684)</v>
      </c>
    </row>
    <row r="112">
      <c r="A112" s="14" t="s">
        <v>151</v>
      </c>
      <c r="B112" s="13">
        <v>690.0</v>
      </c>
      <c r="C112" s="16">
        <v>21544.0</v>
      </c>
      <c r="D112" s="16">
        <v>19357.0</v>
      </c>
      <c r="E112" s="16">
        <v>12817.0</v>
      </c>
      <c r="F112" s="38">
        <v>5.2635572E7</v>
      </c>
      <c r="G112" s="19"/>
      <c r="H112" s="19">
        <f>VLOOKUP(A112,'Kings Ratings'!$A$2:$B$1000,2,false)</f>
        <v>1</v>
      </c>
      <c r="I112" s="7" t="s">
        <v>724</v>
      </c>
      <c r="K112" s="46">
        <v>20324.0</v>
      </c>
      <c r="L112" s="22">
        <f t="shared" si="1"/>
        <v>1220</v>
      </c>
      <c r="M112" s="23">
        <f t="shared" si="2"/>
        <v>0.06002755363</v>
      </c>
      <c r="N112" s="24" t="str">
        <f t="shared" si="3"/>
        <v>Bullfish with +1220, +6% (20324 to 21544)</v>
      </c>
      <c r="O112" s="41"/>
      <c r="P112" s="46">
        <v>18282.0</v>
      </c>
      <c r="Q112" s="18">
        <f t="shared" si="4"/>
        <v>1075</v>
      </c>
      <c r="R112" s="23">
        <f t="shared" si="5"/>
        <v>0.05880100645</v>
      </c>
      <c r="S112" s="24" t="str">
        <f t="shared" si="6"/>
        <v>Bullfish with +1075, +5.9% (18282 to 19357)</v>
      </c>
      <c r="T112" s="18"/>
      <c r="U112" s="46">
        <v>12207.0</v>
      </c>
      <c r="V112" s="22">
        <f t="shared" si="7"/>
        <v>610</v>
      </c>
      <c r="W112" s="23">
        <f t="shared" si="8"/>
        <v>0.04997132793</v>
      </c>
      <c r="X112" s="26" t="str">
        <f t="shared" si="9"/>
        <v>Bullfish with +610, +5% (12207 to 12817)</v>
      </c>
    </row>
    <row r="113">
      <c r="A113" s="14" t="s">
        <v>370</v>
      </c>
      <c r="B113" s="13">
        <v>691.0</v>
      </c>
      <c r="C113" s="16">
        <v>21429.0</v>
      </c>
      <c r="D113" s="16">
        <v>19107.0</v>
      </c>
      <c r="E113" s="16">
        <v>12104.0</v>
      </c>
      <c r="F113" s="38">
        <v>4.0820396E7</v>
      </c>
      <c r="G113" s="19"/>
      <c r="H113" s="19">
        <f>VLOOKUP(A113,'Kings Ratings'!$A$2:$B$1000,2,false)</f>
        <v>1</v>
      </c>
      <c r="I113" s="7" t="s">
        <v>727</v>
      </c>
      <c r="K113" s="46">
        <v>20209.0</v>
      </c>
      <c r="L113" s="22">
        <f t="shared" si="1"/>
        <v>1220</v>
      </c>
      <c r="M113" s="23">
        <f t="shared" si="2"/>
        <v>0.06036914246</v>
      </c>
      <c r="N113" s="24" t="str">
        <f t="shared" si="3"/>
        <v>Glassback with +1220, +6% (20209 to 21429)</v>
      </c>
      <c r="O113" s="41"/>
      <c r="P113" s="46">
        <v>18056.0</v>
      </c>
      <c r="Q113" s="18">
        <f t="shared" si="4"/>
        <v>1051</v>
      </c>
      <c r="R113" s="23">
        <f t="shared" si="5"/>
        <v>0.05820779796</v>
      </c>
      <c r="S113" s="24" t="str">
        <f t="shared" si="6"/>
        <v>Glassback with +1051, +5.8% (18056 to 19107)</v>
      </c>
      <c r="T113" s="18"/>
      <c r="U113" s="46">
        <v>11515.0</v>
      </c>
      <c r="V113" s="22">
        <f t="shared" si="7"/>
        <v>589</v>
      </c>
      <c r="W113" s="23">
        <f t="shared" si="8"/>
        <v>0.05115067304</v>
      </c>
      <c r="X113" s="26" t="str">
        <f t="shared" si="9"/>
        <v>Glassback with +589, +5.1% (11515 to 12104)</v>
      </c>
    </row>
    <row r="114">
      <c r="A114" s="14" t="s">
        <v>702</v>
      </c>
      <c r="B114" s="13">
        <v>692.0</v>
      </c>
      <c r="C114" s="16">
        <v>21338.0</v>
      </c>
      <c r="D114" s="16">
        <v>18960.0</v>
      </c>
      <c r="E114" s="16">
        <v>11865.0</v>
      </c>
      <c r="F114" s="38">
        <v>3.6725035E7</v>
      </c>
      <c r="G114" s="19"/>
      <c r="H114" s="19">
        <f>VLOOKUP(A114,'Kings Ratings'!$A$2:$B$1000,2,false)</f>
        <v>1</v>
      </c>
      <c r="I114" s="7" t="s">
        <v>730</v>
      </c>
      <c r="K114" s="46">
        <v>20129.0</v>
      </c>
      <c r="L114" s="22">
        <f t="shared" si="1"/>
        <v>1209</v>
      </c>
      <c r="M114" s="23">
        <f t="shared" si="2"/>
        <v>0.06006259625</v>
      </c>
      <c r="N114" s="24" t="str">
        <f t="shared" si="3"/>
        <v>Sea Crest with +1209, +6% (20129 to 21338)</v>
      </c>
      <c r="O114" s="41"/>
      <c r="P114" s="46">
        <v>17926.0</v>
      </c>
      <c r="Q114" s="18">
        <f t="shared" si="4"/>
        <v>1034</v>
      </c>
      <c r="R114" s="23">
        <f t="shared" si="5"/>
        <v>0.05768157983</v>
      </c>
      <c r="S114" s="24" t="str">
        <f t="shared" si="6"/>
        <v>Sea Crest with +1034, +5.8% (17926 to 18960)</v>
      </c>
      <c r="T114" s="18"/>
      <c r="U114" s="46">
        <v>11260.0</v>
      </c>
      <c r="V114" s="22">
        <f t="shared" si="7"/>
        <v>605</v>
      </c>
      <c r="W114" s="23">
        <f t="shared" si="8"/>
        <v>0.05373001776</v>
      </c>
      <c r="X114" s="26" t="str">
        <f t="shared" si="9"/>
        <v>Sea Crest with +605, +5.4% (11260 to 11865)</v>
      </c>
    </row>
    <row r="115">
      <c r="A115" s="14" t="s">
        <v>710</v>
      </c>
      <c r="B115" s="13">
        <v>693.0</v>
      </c>
      <c r="C115" s="16">
        <v>21238.0</v>
      </c>
      <c r="D115" s="16">
        <v>18772.0</v>
      </c>
      <c r="E115" s="16">
        <v>11412.0</v>
      </c>
      <c r="F115" s="38">
        <v>3.0607402E7</v>
      </c>
      <c r="G115" s="19"/>
      <c r="H115" s="19">
        <f>VLOOKUP(A115,'Kings Ratings'!$A$2:$B$1000,2,false)</f>
        <v>1</v>
      </c>
      <c r="I115" s="7" t="s">
        <v>733</v>
      </c>
      <c r="K115" s="46">
        <v>20042.0</v>
      </c>
      <c r="L115" s="22">
        <f t="shared" si="1"/>
        <v>1196</v>
      </c>
      <c r="M115" s="23">
        <f t="shared" si="2"/>
        <v>0.05967468317</v>
      </c>
      <c r="N115" s="24" t="str">
        <f t="shared" si="3"/>
        <v>Seeker with +1196, +6% (20042 to 21238)</v>
      </c>
      <c r="O115" s="41"/>
      <c r="P115" s="46">
        <v>17754.0</v>
      </c>
      <c r="Q115" s="18">
        <f t="shared" si="4"/>
        <v>1018</v>
      </c>
      <c r="R115" s="23">
        <f t="shared" si="5"/>
        <v>0.05733919117</v>
      </c>
      <c r="S115" s="24" t="str">
        <f t="shared" si="6"/>
        <v>Seeker with +1018, +5.7% (17754 to 18772)</v>
      </c>
      <c r="T115" s="18"/>
      <c r="U115" s="46">
        <v>10832.0</v>
      </c>
      <c r="V115" s="22">
        <f t="shared" si="7"/>
        <v>580</v>
      </c>
      <c r="W115" s="23">
        <f t="shared" si="8"/>
        <v>0.0535450517</v>
      </c>
      <c r="X115" s="26" t="str">
        <f t="shared" si="9"/>
        <v>Seeker with +580, +5.4% (10832 to 11412)</v>
      </c>
    </row>
    <row r="116">
      <c r="A116" s="14" t="s">
        <v>737</v>
      </c>
      <c r="B116" s="13">
        <v>694.0</v>
      </c>
      <c r="C116" s="16">
        <v>21166.0</v>
      </c>
      <c r="D116" s="16">
        <v>18669.0</v>
      </c>
      <c r="E116" s="16">
        <v>11234.0</v>
      </c>
      <c r="F116" s="38">
        <v>2.8240734E7</v>
      </c>
      <c r="G116" s="19"/>
      <c r="H116" s="19">
        <f>VLOOKUP(A116,'Kings Ratings'!$A$2:$B$1000,2,false)</f>
        <v>1</v>
      </c>
      <c r="I116" s="7" t="s">
        <v>739</v>
      </c>
      <c r="K116" s="46">
        <v>19971.0</v>
      </c>
      <c r="L116" s="22">
        <f t="shared" si="1"/>
        <v>1195</v>
      </c>
      <c r="M116" s="23">
        <f t="shared" si="2"/>
        <v>0.05983676331</v>
      </c>
      <c r="N116" s="24" t="str">
        <f t="shared" si="3"/>
        <v>Stone Jelly with +1195, +6% (19971 to 21166)</v>
      </c>
      <c r="O116" s="41"/>
      <c r="P116" s="46">
        <v>17652.0</v>
      </c>
      <c r="Q116" s="18">
        <f t="shared" si="4"/>
        <v>1017</v>
      </c>
      <c r="R116" s="23">
        <f t="shared" si="5"/>
        <v>0.05761386812</v>
      </c>
      <c r="S116" s="24" t="str">
        <f t="shared" si="6"/>
        <v>Stone Jelly with +1017, +5.8% (17652 to 18669)</v>
      </c>
      <c r="T116" s="18"/>
      <c r="U116" s="46">
        <v>10669.0</v>
      </c>
      <c r="V116" s="22">
        <f t="shared" si="7"/>
        <v>565</v>
      </c>
      <c r="W116" s="23">
        <f t="shared" si="8"/>
        <v>0.05295716562</v>
      </c>
      <c r="X116" s="26" t="str">
        <f t="shared" si="9"/>
        <v>Stone Jelly with +565, +5.3% (10669 to 11234)</v>
      </c>
    </row>
    <row r="117">
      <c r="A117" s="14" t="s">
        <v>466</v>
      </c>
      <c r="B117" s="13">
        <v>696.0</v>
      </c>
      <c r="C117" s="16">
        <v>21155.0</v>
      </c>
      <c r="D117" s="16">
        <v>18628.0</v>
      </c>
      <c r="E117" s="16">
        <v>11084.0</v>
      </c>
      <c r="F117" s="38">
        <v>2.6222439E7</v>
      </c>
      <c r="G117" s="19"/>
      <c r="H117" s="19">
        <f>VLOOKUP(A117,'Kings Ratings'!$A$2:$B$1000,2,false)</f>
        <v>1</v>
      </c>
      <c r="I117" s="7" t="s">
        <v>743</v>
      </c>
      <c r="K117" s="46">
        <v>19961.0</v>
      </c>
      <c r="L117" s="22">
        <f t="shared" si="1"/>
        <v>1194</v>
      </c>
      <c r="M117" s="23">
        <f t="shared" si="2"/>
        <v>0.05981664245</v>
      </c>
      <c r="N117" s="24" t="str">
        <f t="shared" si="3"/>
        <v>Ice Shark with +1194, +6% (19961 to 21155)</v>
      </c>
      <c r="O117" s="41"/>
      <c r="P117" s="46">
        <v>17612.0</v>
      </c>
      <c r="Q117" s="18">
        <f t="shared" si="4"/>
        <v>1016</v>
      </c>
      <c r="R117" s="23">
        <f t="shared" si="5"/>
        <v>0.05768794004</v>
      </c>
      <c r="S117" s="24" t="str">
        <f t="shared" si="6"/>
        <v>Ice Shark with +1016, +5.8% (17612 to 18628)</v>
      </c>
      <c r="T117" s="18"/>
      <c r="U117" s="46">
        <v>10527.0</v>
      </c>
      <c r="V117" s="22">
        <f t="shared" si="7"/>
        <v>557</v>
      </c>
      <c r="W117" s="23">
        <f t="shared" si="8"/>
        <v>0.05291156075</v>
      </c>
      <c r="X117" s="26" t="str">
        <f t="shared" si="9"/>
        <v>Ice Shark with +557, +5.3% (10527 to 11084)</v>
      </c>
    </row>
    <row r="118">
      <c r="A118" s="14" t="s">
        <v>747</v>
      </c>
      <c r="B118" s="13">
        <v>127.0</v>
      </c>
      <c r="C118" s="16">
        <v>20788.0</v>
      </c>
      <c r="D118" s="16">
        <v>12487.0</v>
      </c>
      <c r="E118" s="16">
        <v>4482.0</v>
      </c>
      <c r="F118" s="38">
        <v>1751324.0</v>
      </c>
      <c r="G118" s="19"/>
      <c r="H118" s="19">
        <f>VLOOKUP(A118,'Kings Ratings'!$A$2:$B$1000,2,false)</f>
        <v>1</v>
      </c>
      <c r="I118" s="7" t="s">
        <v>749</v>
      </c>
      <c r="K118" s="46">
        <v>19834.0</v>
      </c>
      <c r="L118" s="22">
        <f t="shared" si="1"/>
        <v>954</v>
      </c>
      <c r="M118" s="23">
        <f t="shared" si="2"/>
        <v>0.04809922356</v>
      </c>
      <c r="N118" s="24" t="str">
        <f t="shared" si="3"/>
        <v>Wooden Shield with +954, +4.8% (19834 to 20788)</v>
      </c>
      <c r="O118" s="41"/>
      <c r="P118" s="46">
        <v>11857.0</v>
      </c>
      <c r="Q118" s="18">
        <f t="shared" si="4"/>
        <v>630</v>
      </c>
      <c r="R118" s="23">
        <f t="shared" si="5"/>
        <v>0.05313317028</v>
      </c>
      <c r="S118" s="24" t="str">
        <f t="shared" si="6"/>
        <v>Wooden Shield with +630, +5.3% (11857 to 12487)</v>
      </c>
      <c r="T118" s="18"/>
      <c r="U118" s="46">
        <v>4103.0</v>
      </c>
      <c r="V118" s="22">
        <f t="shared" si="7"/>
        <v>379</v>
      </c>
      <c r="W118" s="23">
        <f t="shared" si="8"/>
        <v>0.09237143553</v>
      </c>
      <c r="X118" s="26" t="str">
        <f t="shared" si="9"/>
        <v>Wooden Shield with +379, +9.2% (4103 to 4482)</v>
      </c>
    </row>
    <row r="119">
      <c r="A119" s="14" t="s">
        <v>257</v>
      </c>
      <c r="B119" s="13">
        <v>146.0</v>
      </c>
      <c r="C119" s="16">
        <v>20712.0</v>
      </c>
      <c r="D119" s="16">
        <v>10843.0</v>
      </c>
      <c r="E119" s="16">
        <v>2549.0</v>
      </c>
      <c r="F119" s="38">
        <v>1030955.0</v>
      </c>
      <c r="G119" s="19"/>
      <c r="H119" s="19">
        <f>VLOOKUP(A119,'Kings Ratings'!$A$2:$B$1000,2,false)</f>
        <v>2</v>
      </c>
      <c r="I119" s="7" t="s">
        <v>589</v>
      </c>
      <c r="K119" s="46">
        <v>19642.0</v>
      </c>
      <c r="L119" s="22">
        <f t="shared" si="1"/>
        <v>1070</v>
      </c>
      <c r="M119" s="23">
        <f t="shared" si="2"/>
        <v>0.05447510437</v>
      </c>
      <c r="N119" s="24" t="str">
        <f t="shared" si="3"/>
        <v>Emerald Ring with +1070, +5.4% (19642 to 20712)</v>
      </c>
      <c r="O119" s="41"/>
      <c r="P119" s="46">
        <v>10126.0</v>
      </c>
      <c r="Q119" s="18">
        <f t="shared" si="4"/>
        <v>717</v>
      </c>
      <c r="R119" s="23">
        <f t="shared" si="5"/>
        <v>0.07080782145</v>
      </c>
      <c r="S119" s="24" t="str">
        <f t="shared" si="6"/>
        <v>Emerald Ring with +717, +7.1% (10126 to 10843)</v>
      </c>
      <c r="T119" s="18"/>
      <c r="U119" s="46">
        <v>2115.0</v>
      </c>
      <c r="V119" s="22">
        <f t="shared" si="7"/>
        <v>434</v>
      </c>
      <c r="W119" s="23">
        <f t="shared" si="8"/>
        <v>0.2052009456</v>
      </c>
      <c r="X119" s="26" t="str">
        <f t="shared" si="9"/>
        <v>Emerald Ring with +434, +20.5% (2115 to 2549)</v>
      </c>
    </row>
    <row r="120">
      <c r="A120" s="14" t="s">
        <v>142</v>
      </c>
      <c r="B120" s="13">
        <v>256.0</v>
      </c>
      <c r="C120" s="16">
        <v>20522.0</v>
      </c>
      <c r="D120" s="16">
        <v>2271.0</v>
      </c>
      <c r="E120" s="43">
        <v>8.0</v>
      </c>
      <c r="F120" s="38">
        <v>216040.0</v>
      </c>
      <c r="G120" s="19"/>
      <c r="H120" s="19">
        <f>VLOOKUP(A120,'Kings Ratings'!$A$2:$B$1000,2,false)</f>
        <v>8</v>
      </c>
      <c r="I120" s="7"/>
      <c r="K120" s="46">
        <v>19323.0</v>
      </c>
      <c r="L120" s="22">
        <f t="shared" si="1"/>
        <v>1199</v>
      </c>
      <c r="M120" s="23">
        <f t="shared" si="2"/>
        <v>0.06205040625</v>
      </c>
      <c r="N120" s="24" t="str">
        <f t="shared" si="3"/>
        <v>Broccoli with +1199, +6.2% (19323 to 20522)</v>
      </c>
      <c r="O120" s="41"/>
      <c r="P120" s="46">
        <v>1892.0</v>
      </c>
      <c r="Q120" s="18">
        <f t="shared" si="4"/>
        <v>379</v>
      </c>
      <c r="R120" s="23">
        <f t="shared" si="5"/>
        <v>0.2003171247</v>
      </c>
      <c r="S120" s="24" t="str">
        <f t="shared" si="6"/>
        <v>Broccoli with +379, +20% (1892 to 2271)</v>
      </c>
      <c r="T120" s="18"/>
      <c r="U120" s="46">
        <v>5.0</v>
      </c>
      <c r="V120" s="22">
        <f t="shared" si="7"/>
        <v>3</v>
      </c>
      <c r="W120" s="23">
        <f t="shared" si="8"/>
        <v>0.6</v>
      </c>
      <c r="X120" s="26" t="str">
        <f t="shared" si="9"/>
        <v>Broccoli with +3, +60% (5 to 8)</v>
      </c>
    </row>
    <row r="121">
      <c r="A121" s="14" t="s">
        <v>574</v>
      </c>
      <c r="B121" s="13">
        <v>207.0</v>
      </c>
      <c r="C121" s="16">
        <v>20381.0</v>
      </c>
      <c r="D121" s="16">
        <v>13096.0</v>
      </c>
      <c r="E121" s="16">
        <v>2580.0</v>
      </c>
      <c r="F121" s="38">
        <v>2684707.0</v>
      </c>
      <c r="G121" s="19"/>
      <c r="H121" s="19">
        <f>VLOOKUP(A121,'Kings Ratings'!$A$2:$B$1000,2,false)</f>
        <v>5</v>
      </c>
      <c r="I121" s="7" t="s">
        <v>761</v>
      </c>
      <c r="K121" s="46">
        <v>19378.0</v>
      </c>
      <c r="L121" s="22">
        <f t="shared" si="1"/>
        <v>1003</v>
      </c>
      <c r="M121" s="23">
        <f t="shared" si="2"/>
        <v>0.05175972753</v>
      </c>
      <c r="N121" s="24" t="str">
        <f t="shared" si="3"/>
        <v>Octopus with +1003, +5.2% (19378 to 20381)</v>
      </c>
      <c r="O121" s="41"/>
      <c r="P121" s="46">
        <v>12375.0</v>
      </c>
      <c r="Q121" s="18">
        <f t="shared" si="4"/>
        <v>721</v>
      </c>
      <c r="R121" s="23">
        <f t="shared" si="5"/>
        <v>0.05826262626</v>
      </c>
      <c r="S121" s="24" t="str">
        <f t="shared" si="6"/>
        <v>Octopus with +721, +5.8% (12375 to 13096)</v>
      </c>
      <c r="T121" s="18"/>
      <c r="U121" s="46">
        <v>2366.0</v>
      </c>
      <c r="V121" s="22">
        <f t="shared" si="7"/>
        <v>214</v>
      </c>
      <c r="W121" s="23">
        <f t="shared" si="8"/>
        <v>0.09044801352</v>
      </c>
      <c r="X121" s="26" t="str">
        <f t="shared" si="9"/>
        <v>Octopus with +214, +9% (2366 to 2580)</v>
      </c>
    </row>
    <row r="122">
      <c r="A122" s="14" t="s">
        <v>764</v>
      </c>
      <c r="B122" s="13">
        <v>59.0</v>
      </c>
      <c r="C122" s="16">
        <v>20297.0</v>
      </c>
      <c r="D122" s="16">
        <v>5351.0</v>
      </c>
      <c r="E122" s="16">
        <v>67.0</v>
      </c>
      <c r="F122" s="38">
        <v>437260.0</v>
      </c>
      <c r="G122" s="19"/>
      <c r="H122" s="19">
        <f>VLOOKUP(A122,'Kings Ratings'!$A$2:$B$1000,2,false)</f>
        <v>8</v>
      </c>
      <c r="I122" s="7"/>
      <c r="K122" s="46">
        <v>19473.0</v>
      </c>
      <c r="L122" s="22">
        <f t="shared" si="1"/>
        <v>824</v>
      </c>
      <c r="M122" s="23">
        <f t="shared" si="2"/>
        <v>0.04231500026</v>
      </c>
      <c r="N122" s="24" t="str">
        <f t="shared" si="3"/>
        <v>Watermelon with +824, +4.2% (19473 to 20297)</v>
      </c>
      <c r="O122" s="41"/>
      <c r="P122" s="46">
        <v>5145.0</v>
      </c>
      <c r="Q122" s="18">
        <f t="shared" si="4"/>
        <v>206</v>
      </c>
      <c r="R122" s="23">
        <f t="shared" si="5"/>
        <v>0.04003887269</v>
      </c>
      <c r="S122" s="24" t="str">
        <f t="shared" si="6"/>
        <v>Watermelon with +206, +4% (5145 to 5351)</v>
      </c>
      <c r="T122" s="18"/>
      <c r="U122" s="46">
        <v>52.0</v>
      </c>
      <c r="V122" s="22">
        <f t="shared" si="7"/>
        <v>15</v>
      </c>
      <c r="W122" s="23">
        <f t="shared" si="8"/>
        <v>0.2884615385</v>
      </c>
      <c r="X122" s="26" t="str">
        <f t="shared" si="9"/>
        <v>Watermelon with +15, +28.8% (52 to 67)</v>
      </c>
    </row>
    <row r="123">
      <c r="A123" s="14" t="s">
        <v>31</v>
      </c>
      <c r="B123" s="13">
        <v>126.0</v>
      </c>
      <c r="C123" s="16">
        <v>20068.0</v>
      </c>
      <c r="D123" s="16">
        <v>10899.0</v>
      </c>
      <c r="E123" s="16">
        <v>2355.0</v>
      </c>
      <c r="F123" s="38">
        <v>1171149.0</v>
      </c>
      <c r="G123" s="19"/>
      <c r="H123" s="19">
        <f>VLOOKUP(A123,'Kings Ratings'!$A$2:$B$1000,2,false)</f>
        <v>2</v>
      </c>
      <c r="I123" s="7" t="s">
        <v>768</v>
      </c>
      <c r="K123" s="46">
        <v>18993.0</v>
      </c>
      <c r="L123" s="22">
        <f t="shared" si="1"/>
        <v>1075</v>
      </c>
      <c r="M123" s="23">
        <f t="shared" si="2"/>
        <v>0.05659979993</v>
      </c>
      <c r="N123" s="24" t="str">
        <f t="shared" si="3"/>
        <v>Amethyst Necklace with +1075, +5.7% (18993 to 20068)</v>
      </c>
      <c r="O123" s="41"/>
      <c r="P123" s="46">
        <v>10234.0</v>
      </c>
      <c r="Q123" s="18">
        <f t="shared" si="4"/>
        <v>665</v>
      </c>
      <c r="R123" s="23">
        <f t="shared" si="5"/>
        <v>0.06497948016</v>
      </c>
      <c r="S123" s="24" t="str">
        <f t="shared" si="6"/>
        <v>Amethyst Necklace with +665, +6.5% (10234 to 10899)</v>
      </c>
      <c r="T123" s="18"/>
      <c r="U123" s="46">
        <v>2093.0</v>
      </c>
      <c r="V123" s="22">
        <f t="shared" si="7"/>
        <v>262</v>
      </c>
      <c r="W123" s="23">
        <f t="shared" si="8"/>
        <v>0.1251791687</v>
      </c>
      <c r="X123" s="26" t="str">
        <f t="shared" si="9"/>
        <v>Amethyst Necklace with +262, +12.5% (2093 to 2355)</v>
      </c>
    </row>
    <row r="124">
      <c r="A124" s="14" t="s">
        <v>41</v>
      </c>
      <c r="B124" s="13">
        <v>508.0</v>
      </c>
      <c r="C124" s="16">
        <v>20023.0</v>
      </c>
      <c r="D124" s="16">
        <v>7977.0</v>
      </c>
      <c r="E124" s="39">
        <v>4.0</v>
      </c>
      <c r="F124" s="38">
        <v>397902.0</v>
      </c>
      <c r="G124" s="19"/>
      <c r="H124" s="19">
        <f>VLOOKUP(A124,'Kings Ratings'!$A$2:$B$1000,2,false)</f>
        <v>8</v>
      </c>
      <c r="I124" s="7"/>
      <c r="K124" s="46">
        <v>18588.0</v>
      </c>
      <c r="L124" s="22">
        <f t="shared" si="1"/>
        <v>1435</v>
      </c>
      <c r="M124" s="23">
        <f t="shared" si="2"/>
        <v>0.07720034431</v>
      </c>
      <c r="N124" s="24" t="str">
        <f t="shared" si="3"/>
        <v>Arnold Palmer with +1435, +7.7% (18588 to 20023)</v>
      </c>
      <c r="O124" s="41"/>
      <c r="P124" s="46">
        <v>7449.0</v>
      </c>
      <c r="Q124" s="18">
        <f t="shared" si="4"/>
        <v>528</v>
      </c>
      <c r="R124" s="23">
        <f t="shared" si="5"/>
        <v>0.07088199758</v>
      </c>
      <c r="S124" s="24" t="str">
        <f t="shared" si="6"/>
        <v>Arnold Palmer with +528, +7.1% (7449 to 7977)</v>
      </c>
      <c r="T124" s="18"/>
      <c r="U124" s="46">
        <v>3.0</v>
      </c>
      <c r="V124" s="22">
        <f t="shared" si="7"/>
        <v>1</v>
      </c>
      <c r="W124" s="23">
        <f t="shared" si="8"/>
        <v>0.3333333333</v>
      </c>
      <c r="X124" s="26" t="str">
        <f t="shared" si="9"/>
        <v>Arnold Palmer with +1, +33.3% (3 to 4)</v>
      </c>
    </row>
    <row r="125">
      <c r="A125" s="14" t="s">
        <v>190</v>
      </c>
      <c r="B125" s="13">
        <v>481.0</v>
      </c>
      <c r="C125" s="16">
        <v>19773.0</v>
      </c>
      <c r="D125" s="16">
        <v>10102.0</v>
      </c>
      <c r="E125" s="16">
        <v>4759.0</v>
      </c>
      <c r="F125" s="38">
        <v>1057433.0</v>
      </c>
      <c r="G125" s="19"/>
      <c r="H125" s="19">
        <f>VLOOKUP(A125,'Kings Ratings'!$A$2:$B$1000,2,false)</f>
        <v>3</v>
      </c>
      <c r="I125" s="7" t="s">
        <v>774</v>
      </c>
      <c r="K125" s="46">
        <v>18628.0</v>
      </c>
      <c r="L125" s="22">
        <f t="shared" si="1"/>
        <v>1145</v>
      </c>
      <c r="M125" s="23">
        <f t="shared" si="2"/>
        <v>0.06146660941</v>
      </c>
      <c r="N125" s="24" t="str">
        <f t="shared" si="3"/>
        <v>Chum with +1145, +6.1% (18628 to 19773)</v>
      </c>
      <c r="O125" s="41"/>
      <c r="P125" s="46">
        <v>9567.0</v>
      </c>
      <c r="Q125" s="18">
        <f t="shared" si="4"/>
        <v>535</v>
      </c>
      <c r="R125" s="23">
        <f t="shared" si="5"/>
        <v>0.05592139647</v>
      </c>
      <c r="S125" s="24" t="str">
        <f t="shared" si="6"/>
        <v>Chum with +535, +5.6% (9567 to 10102)</v>
      </c>
      <c r="T125" s="18"/>
      <c r="U125" s="46">
        <v>4390.0</v>
      </c>
      <c r="V125" s="22">
        <f t="shared" si="7"/>
        <v>369</v>
      </c>
      <c r="W125" s="23">
        <f t="shared" si="8"/>
        <v>0.0840546697</v>
      </c>
      <c r="X125" s="26" t="str">
        <f t="shared" si="9"/>
        <v>Chum with +369, +8.4% (4390 to 4759)</v>
      </c>
    </row>
    <row r="126">
      <c r="A126" s="14" t="s">
        <v>694</v>
      </c>
      <c r="B126" s="13">
        <v>305.0</v>
      </c>
      <c r="C126" s="16">
        <v>19562.0</v>
      </c>
      <c r="D126" s="16">
        <v>6480.0</v>
      </c>
      <c r="E126" s="16">
        <v>769.0</v>
      </c>
      <c r="F126" s="38">
        <v>563503.0</v>
      </c>
      <c r="G126" s="19"/>
      <c r="H126" s="19">
        <f>VLOOKUP(A126,'Kings Ratings'!$A$2:$B$1000,2,false)</f>
        <v>7</v>
      </c>
      <c r="I126" s="7" t="s">
        <v>778</v>
      </c>
      <c r="K126" s="46">
        <v>18364.0</v>
      </c>
      <c r="L126" s="22">
        <f t="shared" si="1"/>
        <v>1198</v>
      </c>
      <c r="M126" s="23">
        <f t="shared" si="2"/>
        <v>0.06523633195</v>
      </c>
      <c r="N126" s="24" t="str">
        <f t="shared" si="3"/>
        <v>Salt with +1198, +6.5% (18364 to 19562)</v>
      </c>
      <c r="O126" s="41"/>
      <c r="P126" s="46">
        <v>5974.0</v>
      </c>
      <c r="Q126" s="18">
        <f t="shared" si="4"/>
        <v>506</v>
      </c>
      <c r="R126" s="23">
        <f t="shared" si="5"/>
        <v>0.08470036826</v>
      </c>
      <c r="S126" s="24" t="str">
        <f t="shared" si="6"/>
        <v>Salt with +506, +8.5% (5974 to 6480)</v>
      </c>
      <c r="T126" s="18"/>
      <c r="U126" s="46">
        <v>593.0</v>
      </c>
      <c r="V126" s="22">
        <f t="shared" si="7"/>
        <v>176</v>
      </c>
      <c r="W126" s="23">
        <f t="shared" si="8"/>
        <v>0.2967959528</v>
      </c>
      <c r="X126" s="26" t="str">
        <f t="shared" si="9"/>
        <v>Salt with +176, +29.7% (593 to 769)</v>
      </c>
    </row>
    <row r="127">
      <c r="A127" s="14" t="s">
        <v>713</v>
      </c>
      <c r="B127" s="13">
        <v>249.0</v>
      </c>
      <c r="C127" s="16">
        <v>19500.0</v>
      </c>
      <c r="D127" s="16">
        <v>9457.0</v>
      </c>
      <c r="E127" s="16">
        <v>1767.0</v>
      </c>
      <c r="F127" s="38">
        <v>1024280.0</v>
      </c>
      <c r="G127" s="19"/>
      <c r="H127" s="19">
        <f>VLOOKUP(A127,'Kings Ratings'!$A$2:$B$1000,2,false)</f>
        <v>2</v>
      </c>
      <c r="I127" s="7" t="s">
        <v>778</v>
      </c>
      <c r="K127" s="46">
        <v>18454.0</v>
      </c>
      <c r="L127" s="22">
        <f t="shared" si="1"/>
        <v>1046</v>
      </c>
      <c r="M127" s="23">
        <f t="shared" si="2"/>
        <v>0.05668147827</v>
      </c>
      <c r="N127" s="24" t="str">
        <f t="shared" si="3"/>
        <v>Shimmer Ring with +1046, +5.7% (18454 to 19500)</v>
      </c>
      <c r="O127" s="41"/>
      <c r="P127" s="46">
        <v>8835.0</v>
      </c>
      <c r="Q127" s="18">
        <f t="shared" si="4"/>
        <v>622</v>
      </c>
      <c r="R127" s="23">
        <f t="shared" si="5"/>
        <v>0.07040181098</v>
      </c>
      <c r="S127" s="24" t="str">
        <f t="shared" si="6"/>
        <v>Shimmer Ring with +622, +7% (8835 to 9457)</v>
      </c>
      <c r="T127" s="18"/>
      <c r="U127" s="46">
        <v>1419.0</v>
      </c>
      <c r="V127" s="22">
        <f t="shared" si="7"/>
        <v>348</v>
      </c>
      <c r="W127" s="23">
        <f t="shared" si="8"/>
        <v>0.245243129</v>
      </c>
      <c r="X127" s="26" t="str">
        <f t="shared" si="9"/>
        <v>Shimmer Ring with +348, +24.5% (1419 to 1767)</v>
      </c>
    </row>
    <row r="128">
      <c r="A128" s="14" t="s">
        <v>359</v>
      </c>
      <c r="B128" s="13">
        <v>140.0</v>
      </c>
      <c r="C128" s="16">
        <v>19423.0</v>
      </c>
      <c r="D128" s="16">
        <v>12347.0</v>
      </c>
      <c r="E128" s="16">
        <v>2314.0</v>
      </c>
      <c r="F128" s="38">
        <v>2009210.0</v>
      </c>
      <c r="G128" s="19"/>
      <c r="H128" s="19">
        <f>VLOOKUP(A128,'Kings Ratings'!$A$2:$B$1000,2,false)</f>
        <v>7</v>
      </c>
      <c r="I128" s="7" t="s">
        <v>691</v>
      </c>
      <c r="K128" s="46">
        <v>18454.0</v>
      </c>
      <c r="L128" s="22">
        <f t="shared" si="1"/>
        <v>969</v>
      </c>
      <c r="M128" s="23">
        <f t="shared" si="2"/>
        <v>0.05250894115</v>
      </c>
      <c r="N128" s="24" t="str">
        <f t="shared" si="3"/>
        <v>Giant Squid with +969, +5.3% (18454 to 19423)</v>
      </c>
      <c r="O128" s="41"/>
      <c r="P128" s="46">
        <v>11647.0</v>
      </c>
      <c r="Q128" s="18">
        <f t="shared" si="4"/>
        <v>700</v>
      </c>
      <c r="R128" s="23">
        <f t="shared" si="5"/>
        <v>0.06010131364</v>
      </c>
      <c r="S128" s="24" t="str">
        <f t="shared" si="6"/>
        <v>Giant Squid with +700, +6% (11647 to 12347)</v>
      </c>
      <c r="T128" s="18"/>
      <c r="U128" s="46">
        <v>2099.0</v>
      </c>
      <c r="V128" s="22">
        <f t="shared" si="7"/>
        <v>215</v>
      </c>
      <c r="W128" s="23">
        <f t="shared" si="8"/>
        <v>0.1024297284</v>
      </c>
      <c r="X128" s="26" t="str">
        <f t="shared" si="9"/>
        <v>Giant Squid with +215, +10.2% (2099 to 2314)</v>
      </c>
    </row>
    <row r="129">
      <c r="A129" s="14" t="s">
        <v>318</v>
      </c>
      <c r="B129" s="13">
        <v>173.0</v>
      </c>
      <c r="C129" s="16">
        <v>19405.0</v>
      </c>
      <c r="D129" s="16">
        <v>12585.0</v>
      </c>
      <c r="E129" s="16">
        <v>3448.0</v>
      </c>
      <c r="F129" s="38">
        <v>1039300.0</v>
      </c>
      <c r="G129" s="19"/>
      <c r="H129" s="19">
        <f>VLOOKUP(A129,'Kings Ratings'!$A$2:$B$1000,2,false)</f>
        <v>5</v>
      </c>
      <c r="I129" s="7" t="s">
        <v>689</v>
      </c>
      <c r="K129" s="46">
        <v>18304.0</v>
      </c>
      <c r="L129" s="22">
        <f t="shared" si="1"/>
        <v>1101</v>
      </c>
      <c r="M129" s="23">
        <f t="shared" si="2"/>
        <v>0.06015078671</v>
      </c>
      <c r="N129" s="24" t="str">
        <f t="shared" si="3"/>
        <v>Flier with +1101, +6% (18304 to 19405)</v>
      </c>
      <c r="O129" s="41"/>
      <c r="P129" s="46">
        <v>11657.0</v>
      </c>
      <c r="Q129" s="18">
        <f t="shared" si="4"/>
        <v>928</v>
      </c>
      <c r="R129" s="23">
        <f t="shared" si="5"/>
        <v>0.07960881874</v>
      </c>
      <c r="S129" s="24" t="str">
        <f t="shared" si="6"/>
        <v>Flier with +928, +8% (11657 to 12585)</v>
      </c>
      <c r="T129" s="18"/>
      <c r="U129" s="46">
        <v>2773.0</v>
      </c>
      <c r="V129" s="22">
        <f t="shared" si="7"/>
        <v>675</v>
      </c>
      <c r="W129" s="23">
        <f t="shared" si="8"/>
        <v>0.2434186801</v>
      </c>
      <c r="X129" s="26" t="str">
        <f t="shared" si="9"/>
        <v>Flier with +675, +24.3% (2773 to 3448)</v>
      </c>
    </row>
    <row r="130">
      <c r="A130" s="14" t="s">
        <v>790</v>
      </c>
      <c r="B130" s="13">
        <v>37.0</v>
      </c>
      <c r="C130" s="16">
        <v>19375.0</v>
      </c>
      <c r="D130" s="16">
        <v>11379.0</v>
      </c>
      <c r="E130" s="16">
        <v>4501.0</v>
      </c>
      <c r="F130" s="38">
        <v>7453192.0</v>
      </c>
      <c r="G130" s="19"/>
      <c r="H130" s="19">
        <f>VLOOKUP(A130,'Kings Ratings'!$A$2:$B$1000,2,false)</f>
        <v>2</v>
      </c>
      <c r="I130" s="7" t="s">
        <v>749</v>
      </c>
      <c r="K130" s="46">
        <v>18349.0</v>
      </c>
      <c r="L130" s="22">
        <f t="shared" si="1"/>
        <v>1026</v>
      </c>
      <c r="M130" s="23">
        <f t="shared" si="2"/>
        <v>0.05591585372</v>
      </c>
      <c r="N130" s="24" t="str">
        <f t="shared" si="3"/>
        <v>Wooden Box with +1026, +5.6% (18349 to 19375)</v>
      </c>
      <c r="O130" s="41"/>
      <c r="P130" s="46">
        <v>10752.0</v>
      </c>
      <c r="Q130" s="18">
        <f t="shared" si="4"/>
        <v>627</v>
      </c>
      <c r="R130" s="23">
        <f t="shared" si="5"/>
        <v>0.05831473214</v>
      </c>
      <c r="S130" s="24" t="str">
        <f t="shared" si="6"/>
        <v>Wooden Box with +627, +5.8% (10752 to 11379)</v>
      </c>
      <c r="T130" s="18"/>
      <c r="U130" s="46">
        <v>4121.0</v>
      </c>
      <c r="V130" s="22">
        <f t="shared" si="7"/>
        <v>380</v>
      </c>
      <c r="W130" s="23">
        <f t="shared" si="8"/>
        <v>0.09221062849</v>
      </c>
      <c r="X130" s="26" t="str">
        <f t="shared" si="9"/>
        <v>Wooden Box with +380, +9.2% (4121 to 4501)</v>
      </c>
    </row>
    <row r="131">
      <c r="A131" s="14" t="s">
        <v>683</v>
      </c>
      <c r="B131" s="13">
        <v>96.0</v>
      </c>
      <c r="C131" s="16">
        <v>19361.0</v>
      </c>
      <c r="D131" s="16">
        <v>10599.0</v>
      </c>
      <c r="E131" s="16">
        <v>2267.0</v>
      </c>
      <c r="F131" s="38">
        <v>1023870.0</v>
      </c>
      <c r="G131" s="19"/>
      <c r="H131" s="19">
        <f>VLOOKUP(A131,'Kings Ratings'!$A$2:$B$1000,2,false)</f>
        <v>2</v>
      </c>
      <c r="I131" s="7" t="s">
        <v>796</v>
      </c>
      <c r="K131" s="46">
        <v>18222.0</v>
      </c>
      <c r="L131" s="22">
        <f t="shared" si="1"/>
        <v>1139</v>
      </c>
      <c r="M131" s="23">
        <f t="shared" si="2"/>
        <v>0.06250685984</v>
      </c>
      <c r="N131" s="24" t="str">
        <f t="shared" si="3"/>
        <v>Ruby Ring with +1139, +6.3% (18222 to 19361)</v>
      </c>
      <c r="O131" s="41"/>
      <c r="P131" s="46">
        <v>9894.0</v>
      </c>
      <c r="Q131" s="18">
        <f t="shared" si="4"/>
        <v>705</v>
      </c>
      <c r="R131" s="23">
        <f t="shared" si="5"/>
        <v>0.07125530625</v>
      </c>
      <c r="S131" s="24" t="str">
        <f t="shared" si="6"/>
        <v>Ruby Ring with +705, +7.1% (9894 to 10599)</v>
      </c>
      <c r="T131" s="18"/>
      <c r="U131" s="46">
        <v>1880.0</v>
      </c>
      <c r="V131" s="22">
        <f t="shared" si="7"/>
        <v>387</v>
      </c>
      <c r="W131" s="23">
        <f t="shared" si="8"/>
        <v>0.2058510638</v>
      </c>
      <c r="X131" s="26" t="str">
        <f t="shared" si="9"/>
        <v>Ruby Ring with +387, +20.6% (1880 to 2267)</v>
      </c>
    </row>
    <row r="132">
      <c r="A132" s="14" t="s">
        <v>576</v>
      </c>
      <c r="B132" s="13">
        <v>33.0</v>
      </c>
      <c r="C132" s="16">
        <v>19339.0</v>
      </c>
      <c r="D132" s="16">
        <v>2644.0</v>
      </c>
      <c r="E132" s="16">
        <v>27.0</v>
      </c>
      <c r="F132" s="38">
        <v>178248.0</v>
      </c>
      <c r="G132" s="19"/>
      <c r="H132" s="19">
        <f>VLOOKUP(A132,'Kings Ratings'!$A$2:$B$1000,2,false)</f>
        <v>7</v>
      </c>
      <c r="I132" s="7"/>
      <c r="K132" s="46">
        <v>18076.0</v>
      </c>
      <c r="L132" s="22">
        <f t="shared" si="1"/>
        <v>1263</v>
      </c>
      <c r="M132" s="23">
        <f t="shared" si="2"/>
        <v>0.06987165302</v>
      </c>
      <c r="N132" s="24" t="str">
        <f t="shared" si="3"/>
        <v>Onion with +1263, +7% (18076 to 19339)</v>
      </c>
      <c r="O132" s="41"/>
      <c r="P132" s="46">
        <v>2341.0</v>
      </c>
      <c r="Q132" s="18">
        <f t="shared" si="4"/>
        <v>303</v>
      </c>
      <c r="R132" s="23">
        <f t="shared" si="5"/>
        <v>0.1294318667</v>
      </c>
      <c r="S132" s="24" t="str">
        <f t="shared" si="6"/>
        <v>Onion with +303, +12.9% (2341 to 2644)</v>
      </c>
      <c r="T132" s="18"/>
      <c r="U132" s="46">
        <v>21.0</v>
      </c>
      <c r="V132" s="22">
        <f t="shared" si="7"/>
        <v>6</v>
      </c>
      <c r="W132" s="23">
        <f t="shared" si="8"/>
        <v>0.2857142857</v>
      </c>
      <c r="X132" s="26" t="str">
        <f t="shared" si="9"/>
        <v>Onion with +6, +28.6% (21 to 27)</v>
      </c>
    </row>
    <row r="133">
      <c r="A133" s="14" t="s">
        <v>224</v>
      </c>
      <c r="B133" s="13">
        <v>254.0</v>
      </c>
      <c r="C133" s="16">
        <v>19292.0</v>
      </c>
      <c r="D133" s="16">
        <v>6208.0</v>
      </c>
      <c r="E133" s="16">
        <v>227.0</v>
      </c>
      <c r="F133" s="38">
        <v>440358.0</v>
      </c>
      <c r="G133" s="19"/>
      <c r="H133" s="19">
        <f>VLOOKUP(A133,'Kings Ratings'!$A$2:$B$1000,2,false)</f>
        <v>9</v>
      </c>
      <c r="I133" s="7"/>
      <c r="K133" s="46">
        <v>18060.0</v>
      </c>
      <c r="L133" s="22">
        <f t="shared" si="1"/>
        <v>1232</v>
      </c>
      <c r="M133" s="23">
        <f t="shared" si="2"/>
        <v>0.06821705426</v>
      </c>
      <c r="N133" s="24" t="str">
        <f t="shared" si="3"/>
        <v>Cotton with +1232, +6.8% (18060 to 19292)</v>
      </c>
      <c r="O133" s="41"/>
      <c r="P133" s="46">
        <v>5606.0</v>
      </c>
      <c r="Q133" s="18">
        <f t="shared" si="4"/>
        <v>602</v>
      </c>
      <c r="R133" s="23">
        <f t="shared" si="5"/>
        <v>0.1073849447</v>
      </c>
      <c r="S133" s="24" t="str">
        <f t="shared" si="6"/>
        <v>Cotton with +602, +10.7% (5606 to 6208)</v>
      </c>
      <c r="T133" s="18"/>
      <c r="U133" s="46">
        <v>161.0</v>
      </c>
      <c r="V133" s="22">
        <f t="shared" si="7"/>
        <v>66</v>
      </c>
      <c r="W133" s="23">
        <f t="shared" si="8"/>
        <v>0.4099378882</v>
      </c>
      <c r="X133" s="26" t="str">
        <f t="shared" si="9"/>
        <v>Cotton with +66, +41% (161 to 227)</v>
      </c>
    </row>
    <row r="134">
      <c r="A134" s="14" t="s">
        <v>776</v>
      </c>
      <c r="B134" s="13">
        <v>300.0</v>
      </c>
      <c r="C134" s="16">
        <v>19109.0</v>
      </c>
      <c r="D134" s="16">
        <v>7565.0</v>
      </c>
      <c r="E134" s="16">
        <v>862.0</v>
      </c>
      <c r="F134" s="38">
        <v>1012632.0</v>
      </c>
      <c r="G134" s="19"/>
      <c r="H134" s="19">
        <f>VLOOKUP(A134,'Kings Ratings'!$A$2:$B$1000,2,false)</f>
        <v>2</v>
      </c>
      <c r="I134" s="7" t="s">
        <v>808</v>
      </c>
      <c r="K134" s="46">
        <v>18165.0</v>
      </c>
      <c r="L134" s="22">
        <f t="shared" si="1"/>
        <v>944</v>
      </c>
      <c r="M134" s="23">
        <f t="shared" si="2"/>
        <v>0.05196807047</v>
      </c>
      <c r="N134" s="24" t="str">
        <f t="shared" si="3"/>
        <v>Sturdy Sword with +944, +5.2% (18165 to 19109)</v>
      </c>
      <c r="O134" s="41"/>
      <c r="P134" s="46">
        <v>7124.0</v>
      </c>
      <c r="Q134" s="18">
        <f t="shared" si="4"/>
        <v>441</v>
      </c>
      <c r="R134" s="23">
        <f t="shared" si="5"/>
        <v>0.06190342504</v>
      </c>
      <c r="S134" s="24" t="str">
        <f t="shared" si="6"/>
        <v>Sturdy Sword with +441, +6.2% (7124 to 7565)</v>
      </c>
      <c r="T134" s="18"/>
      <c r="U134" s="46">
        <v>703.0</v>
      </c>
      <c r="V134" s="22">
        <f t="shared" si="7"/>
        <v>159</v>
      </c>
      <c r="W134" s="23">
        <f t="shared" si="8"/>
        <v>0.226173542</v>
      </c>
      <c r="X134" s="26" t="str">
        <f t="shared" si="9"/>
        <v>Sturdy Sword with +159, +22.6% (703 to 862)</v>
      </c>
    </row>
    <row r="135">
      <c r="A135" s="14" t="s">
        <v>268</v>
      </c>
      <c r="B135" s="13">
        <v>492.0</v>
      </c>
      <c r="C135" s="16">
        <v>19098.0</v>
      </c>
      <c r="D135" s="16">
        <v>8753.0</v>
      </c>
      <c r="E135" s="16">
        <v>1498.0</v>
      </c>
      <c r="F135" s="38">
        <v>1048906.0</v>
      </c>
      <c r="G135" s="19"/>
      <c r="H135" s="19">
        <f>VLOOKUP(A135,'Kings Ratings'!$A$2:$B$1000,2,false)</f>
        <v>3</v>
      </c>
      <c r="I135" s="7" t="s">
        <v>812</v>
      </c>
      <c r="K135" s="46">
        <v>17848.0</v>
      </c>
      <c r="L135" s="22">
        <f t="shared" si="1"/>
        <v>1250</v>
      </c>
      <c r="M135" s="23">
        <f t="shared" si="2"/>
        <v>0.07003585836</v>
      </c>
      <c r="N135" s="24" t="str">
        <f t="shared" si="3"/>
        <v>Essence of Slime with +1250, +7% (17848 to 19098)</v>
      </c>
      <c r="O135" s="41"/>
      <c r="P135" s="46">
        <v>7970.0</v>
      </c>
      <c r="Q135" s="18">
        <f t="shared" si="4"/>
        <v>783</v>
      </c>
      <c r="R135" s="23">
        <f t="shared" si="5"/>
        <v>0.0982434128</v>
      </c>
      <c r="S135" s="24" t="str">
        <f t="shared" si="6"/>
        <v>Essence of Slime with +783, +9.8% (7970 to 8753)</v>
      </c>
      <c r="T135" s="18"/>
      <c r="U135" s="46">
        <v>1217.0</v>
      </c>
      <c r="V135" s="22">
        <f t="shared" si="7"/>
        <v>281</v>
      </c>
      <c r="W135" s="23">
        <f t="shared" si="8"/>
        <v>0.230895645</v>
      </c>
      <c r="X135" s="26" t="str">
        <f t="shared" si="9"/>
        <v>Essence of Slime with +281, +23.1% (1217 to 1498)</v>
      </c>
    </row>
    <row r="136">
      <c r="A136" s="14" t="s">
        <v>132</v>
      </c>
      <c r="B136" s="13">
        <v>105.0</v>
      </c>
      <c r="C136" s="16">
        <v>18906.0</v>
      </c>
      <c r="D136" s="16">
        <v>8263.0</v>
      </c>
      <c r="E136" s="16">
        <v>2286.0</v>
      </c>
      <c r="F136" s="38">
        <v>1024136.0</v>
      </c>
      <c r="G136" s="19"/>
      <c r="H136" s="19">
        <f>VLOOKUP(A136,'Kings Ratings'!$A$2:$B$1000,2,false)</f>
        <v>3</v>
      </c>
      <c r="I136" s="7" t="s">
        <v>698</v>
      </c>
      <c r="K136" s="46">
        <v>18050.0</v>
      </c>
      <c r="L136" s="22">
        <f t="shared" si="1"/>
        <v>856</v>
      </c>
      <c r="M136" s="23">
        <f t="shared" si="2"/>
        <v>0.04742382271</v>
      </c>
      <c r="N136" s="24" t="str">
        <f t="shared" si="3"/>
        <v>Bottle Rocket with +856, +4.7% (18050 to 18906)</v>
      </c>
      <c r="O136" s="41"/>
      <c r="P136" s="46">
        <v>7767.0</v>
      </c>
      <c r="Q136" s="18">
        <f t="shared" si="4"/>
        <v>496</v>
      </c>
      <c r="R136" s="23">
        <f t="shared" si="5"/>
        <v>0.06385992018</v>
      </c>
      <c r="S136" s="24" t="str">
        <f t="shared" si="6"/>
        <v>Bottle Rocket with +496, +6.4% (7767 to 8263)</v>
      </c>
      <c r="T136" s="18"/>
      <c r="U136" s="46">
        <v>1951.0</v>
      </c>
      <c r="V136" s="22">
        <f t="shared" si="7"/>
        <v>335</v>
      </c>
      <c r="W136" s="23">
        <f t="shared" si="8"/>
        <v>0.171706817</v>
      </c>
      <c r="X136" s="26" t="str">
        <f t="shared" si="9"/>
        <v>Bottle Rocket with +335, +17.2% (1951 to 2286)</v>
      </c>
    </row>
    <row r="137">
      <c r="A137" s="14" t="s">
        <v>145</v>
      </c>
      <c r="B137" s="13">
        <v>129.0</v>
      </c>
      <c r="C137" s="16">
        <v>18846.0</v>
      </c>
      <c r="D137" s="16">
        <v>12504.0</v>
      </c>
      <c r="E137" s="16">
        <v>5065.0</v>
      </c>
      <c r="F137" s="38">
        <v>1037028.0</v>
      </c>
      <c r="G137" s="19"/>
      <c r="H137" s="19">
        <f>VLOOKUP(A137,'Kings Ratings'!$A$2:$B$1000,2,false)</f>
        <v>1</v>
      </c>
      <c r="I137" s="7" t="s">
        <v>598</v>
      </c>
      <c r="K137" s="46">
        <v>17870.0</v>
      </c>
      <c r="L137" s="22">
        <f t="shared" si="1"/>
        <v>976</v>
      </c>
      <c r="M137" s="23">
        <f t="shared" si="2"/>
        <v>0.05461667599</v>
      </c>
      <c r="N137" s="24" t="str">
        <f t="shared" si="3"/>
        <v>Broom with +976, +5.5% (17870 to 18846)</v>
      </c>
      <c r="O137" s="41"/>
      <c r="P137" s="46">
        <v>11823.0</v>
      </c>
      <c r="Q137" s="18">
        <f t="shared" si="4"/>
        <v>681</v>
      </c>
      <c r="R137" s="23">
        <f t="shared" si="5"/>
        <v>0.05759959401</v>
      </c>
      <c r="S137" s="24" t="str">
        <f t="shared" si="6"/>
        <v>Broom with +681, +5.8% (11823 to 12504)</v>
      </c>
      <c r="T137" s="18"/>
      <c r="U137" s="46">
        <v>4643.0</v>
      </c>
      <c r="V137" s="22">
        <f t="shared" si="7"/>
        <v>422</v>
      </c>
      <c r="W137" s="23">
        <f t="shared" si="8"/>
        <v>0.09088951109</v>
      </c>
      <c r="X137" s="26" t="str">
        <f t="shared" si="9"/>
        <v>Broom with +422, +9.1% (4643 to 5065)</v>
      </c>
    </row>
    <row r="138">
      <c r="A138" s="14" t="s">
        <v>780</v>
      </c>
      <c r="B138" s="13">
        <v>373.0</v>
      </c>
      <c r="C138" s="16">
        <v>18666.0</v>
      </c>
      <c r="D138" s="16">
        <v>5551.0</v>
      </c>
      <c r="E138" s="16">
        <v>353.0</v>
      </c>
      <c r="F138" s="38">
        <v>425711.0</v>
      </c>
      <c r="G138" s="19"/>
      <c r="H138" s="19">
        <f>VLOOKUP(A138,'Kings Ratings'!$A$2:$B$1000,2,false)</f>
        <v>6</v>
      </c>
      <c r="I138" s="7"/>
      <c r="K138" s="46">
        <v>17620.0</v>
      </c>
      <c r="L138" s="22">
        <f t="shared" si="1"/>
        <v>1046</v>
      </c>
      <c r="M138" s="23">
        <f t="shared" si="2"/>
        <v>0.05936435868</v>
      </c>
      <c r="N138" s="24" t="str">
        <f t="shared" si="3"/>
        <v>Sunflower with +1046, +5.9% (17620 to 18666)</v>
      </c>
      <c r="O138" s="41"/>
      <c r="P138" s="46">
        <v>5075.0</v>
      </c>
      <c r="Q138" s="18">
        <f t="shared" si="4"/>
        <v>476</v>
      </c>
      <c r="R138" s="23">
        <f t="shared" si="5"/>
        <v>0.09379310345</v>
      </c>
      <c r="S138" s="24" t="str">
        <f t="shared" si="6"/>
        <v>Sunflower with +476, +9.4% (5075 to 5551)</v>
      </c>
      <c r="T138" s="18"/>
      <c r="U138" s="46">
        <v>204.0</v>
      </c>
      <c r="V138" s="22">
        <f t="shared" si="7"/>
        <v>149</v>
      </c>
      <c r="W138" s="23">
        <f t="shared" si="8"/>
        <v>0.7303921569</v>
      </c>
      <c r="X138" s="26" t="str">
        <f t="shared" si="9"/>
        <v>Sunflower with +149, +73% (204 to 353)</v>
      </c>
    </row>
    <row r="139">
      <c r="A139" s="14" t="s">
        <v>271</v>
      </c>
      <c r="B139" s="13">
        <v>106.0</v>
      </c>
      <c r="C139" s="16">
        <v>18522.0</v>
      </c>
      <c r="D139" s="16">
        <v>7802.0</v>
      </c>
      <c r="E139" s="16">
        <v>1741.0</v>
      </c>
      <c r="F139" s="38">
        <v>2073625.0</v>
      </c>
      <c r="G139" s="19"/>
      <c r="H139" s="19">
        <f>VLOOKUP(A139,'Kings Ratings'!$A$2:$B$1000,2,false)</f>
        <v>3</v>
      </c>
      <c r="I139" s="7" t="s">
        <v>825</v>
      </c>
      <c r="K139" s="46">
        <v>17464.0</v>
      </c>
      <c r="L139" s="22">
        <f t="shared" si="1"/>
        <v>1058</v>
      </c>
      <c r="M139" s="23">
        <f t="shared" si="2"/>
        <v>0.06058176821</v>
      </c>
      <c r="N139" s="24" t="str">
        <f t="shared" si="3"/>
        <v>Explosive with +1058, +6.1% (17464 to 18522)</v>
      </c>
      <c r="O139" s="41"/>
      <c r="P139" s="46">
        <v>7327.0</v>
      </c>
      <c r="Q139" s="18">
        <f t="shared" si="4"/>
        <v>475</v>
      </c>
      <c r="R139" s="23">
        <f t="shared" si="5"/>
        <v>0.06482871571</v>
      </c>
      <c r="S139" s="24" t="str">
        <f t="shared" si="6"/>
        <v>Explosive with +475, +6.5% (7327 to 7802)</v>
      </c>
      <c r="T139" s="18"/>
      <c r="U139" s="46">
        <v>1502.0</v>
      </c>
      <c r="V139" s="22">
        <f t="shared" si="7"/>
        <v>239</v>
      </c>
      <c r="W139" s="23">
        <f t="shared" si="8"/>
        <v>0.1591211718</v>
      </c>
      <c r="X139" s="26" t="str">
        <f t="shared" si="9"/>
        <v>Explosive with +239, +15.9% (1502 to 1741)</v>
      </c>
    </row>
    <row r="140">
      <c r="A140" s="14" t="s">
        <v>526</v>
      </c>
      <c r="B140" s="13">
        <v>124.0</v>
      </c>
      <c r="C140" s="16">
        <v>18516.0</v>
      </c>
      <c r="D140" s="16">
        <v>9640.0</v>
      </c>
      <c r="E140" s="16">
        <v>2173.0</v>
      </c>
      <c r="F140" s="38">
        <v>1031965.0</v>
      </c>
      <c r="G140" s="19"/>
      <c r="H140" s="19">
        <f>VLOOKUP(A140,'Kings Ratings'!$A$2:$B$1000,2,false)</f>
        <v>1</v>
      </c>
      <c r="I140" s="7" t="s">
        <v>829</v>
      </c>
      <c r="K140" s="46">
        <v>17532.0</v>
      </c>
      <c r="L140" s="22">
        <f t="shared" si="1"/>
        <v>984</v>
      </c>
      <c r="M140" s="23">
        <f t="shared" si="2"/>
        <v>0.05612594114</v>
      </c>
      <c r="N140" s="24" t="str">
        <f t="shared" si="3"/>
        <v>Lemon Quartz Ring with +984, +5.6% (17532 to 18516)</v>
      </c>
      <c r="O140" s="41"/>
      <c r="P140" s="46">
        <v>8967.0</v>
      </c>
      <c r="Q140" s="18">
        <f t="shared" si="4"/>
        <v>673</v>
      </c>
      <c r="R140" s="23">
        <f t="shared" si="5"/>
        <v>0.07505297201</v>
      </c>
      <c r="S140" s="24" t="str">
        <f t="shared" si="6"/>
        <v>Lemon Quartz Ring with +673, +7.5% (8967 to 9640)</v>
      </c>
      <c r="T140" s="18"/>
      <c r="U140" s="46">
        <v>1913.0</v>
      </c>
      <c r="V140" s="22">
        <f t="shared" si="7"/>
        <v>260</v>
      </c>
      <c r="W140" s="23">
        <f t="shared" si="8"/>
        <v>0.1359121798</v>
      </c>
      <c r="X140" s="26" t="str">
        <f t="shared" si="9"/>
        <v>Lemon Quartz Ring with +260, +13.6% (1913 to 2173)</v>
      </c>
    </row>
    <row r="141">
      <c r="A141" s="14" t="s">
        <v>382</v>
      </c>
      <c r="B141" s="13">
        <v>189.0</v>
      </c>
      <c r="C141" s="16">
        <v>18378.0</v>
      </c>
      <c r="D141" s="16">
        <v>7372.0</v>
      </c>
      <c r="E141" s="16">
        <v>1426.0</v>
      </c>
      <c r="F141" s="38">
        <v>4087249.0</v>
      </c>
      <c r="G141" s="19"/>
      <c r="H141" s="19">
        <f>VLOOKUP(A141,'Kings Ratings'!$A$2:$B$1000,2,false)</f>
        <v>8</v>
      </c>
      <c r="I141" s="7"/>
      <c r="K141" s="46">
        <v>17102.0</v>
      </c>
      <c r="L141" s="22">
        <f t="shared" si="1"/>
        <v>1276</v>
      </c>
      <c r="M141" s="23">
        <f t="shared" si="2"/>
        <v>0.07461115659</v>
      </c>
      <c r="N141" s="24" t="str">
        <f t="shared" si="3"/>
        <v>Gold Cucumber with +1276, +7.5% (17102 to 18378)</v>
      </c>
      <c r="O141" s="41"/>
      <c r="P141" s="46">
        <v>6803.0</v>
      </c>
      <c r="Q141" s="18">
        <f t="shared" si="4"/>
        <v>569</v>
      </c>
      <c r="R141" s="23">
        <f t="shared" si="5"/>
        <v>0.08363957078</v>
      </c>
      <c r="S141" s="24" t="str">
        <f t="shared" si="6"/>
        <v>Gold Cucumber with +569, +8.4% (6803 to 7372)</v>
      </c>
      <c r="T141" s="18"/>
      <c r="U141" s="46">
        <v>1244.0</v>
      </c>
      <c r="V141" s="22">
        <f t="shared" si="7"/>
        <v>182</v>
      </c>
      <c r="W141" s="23">
        <f t="shared" si="8"/>
        <v>0.1463022508</v>
      </c>
      <c r="X141" s="26" t="str">
        <f t="shared" si="9"/>
        <v>Gold Cucumber with +182, +14.6% (1244 to 1426)</v>
      </c>
    </row>
    <row r="142">
      <c r="A142" s="14" t="s">
        <v>44</v>
      </c>
      <c r="B142" s="13">
        <v>844.0</v>
      </c>
      <c r="C142" s="16">
        <v>18279.0</v>
      </c>
      <c r="D142" s="16">
        <v>12437.0</v>
      </c>
      <c r="E142" s="16">
        <v>4854.0</v>
      </c>
      <c r="F142" s="38">
        <v>7526651.0</v>
      </c>
      <c r="G142" s="19"/>
      <c r="H142" s="19">
        <f>VLOOKUP(A142,'Kings Ratings'!$A$2:$B$1000,2,false)</f>
        <v>1</v>
      </c>
      <c r="I142" s="7" t="s">
        <v>774</v>
      </c>
      <c r="K142" s="46">
        <v>17035.0</v>
      </c>
      <c r="L142" s="22">
        <f t="shared" si="1"/>
        <v>1244</v>
      </c>
      <c r="M142" s="23">
        <f t="shared" si="2"/>
        <v>0.07302612269</v>
      </c>
      <c r="N142" s="24" t="str">
        <f t="shared" si="3"/>
        <v>Awl with +1244, +7.3% (17035 to 18279)</v>
      </c>
      <c r="O142" s="41"/>
      <c r="P142" s="46">
        <v>11526.0</v>
      </c>
      <c r="Q142" s="18">
        <f t="shared" si="4"/>
        <v>911</v>
      </c>
      <c r="R142" s="23">
        <f t="shared" si="5"/>
        <v>0.07903869512</v>
      </c>
      <c r="S142" s="24" t="str">
        <f t="shared" si="6"/>
        <v>Awl with +911, +7.9% (11526 to 12437)</v>
      </c>
      <c r="T142" s="18"/>
      <c r="U142" s="46">
        <v>4429.0</v>
      </c>
      <c r="V142" s="22">
        <f t="shared" si="7"/>
        <v>425</v>
      </c>
      <c r="W142" s="23">
        <f t="shared" si="8"/>
        <v>0.09595845563</v>
      </c>
      <c r="X142" s="26" t="str">
        <f t="shared" si="9"/>
        <v>Awl with +425, +9.6% (4429 to 4854)</v>
      </c>
    </row>
    <row r="143">
      <c r="A143" s="14" t="s">
        <v>100</v>
      </c>
      <c r="B143" s="13">
        <v>540.0</v>
      </c>
      <c r="C143" s="16">
        <v>18218.0</v>
      </c>
      <c r="D143" s="16">
        <v>9887.0</v>
      </c>
      <c r="E143" s="16">
        <v>1645.0</v>
      </c>
      <c r="F143" s="38">
        <v>1040072.0</v>
      </c>
      <c r="G143" s="19"/>
      <c r="H143" s="19">
        <f>VLOOKUP(A143,'Kings Ratings'!$A$2:$B$1000,2,false)</f>
        <v>4</v>
      </c>
      <c r="I143" s="7" t="s">
        <v>700</v>
      </c>
      <c r="K143" s="46">
        <v>17334.0</v>
      </c>
      <c r="L143" s="22">
        <f t="shared" si="1"/>
        <v>884</v>
      </c>
      <c r="M143" s="23">
        <f t="shared" si="2"/>
        <v>0.05099803854</v>
      </c>
      <c r="N143" s="24" t="str">
        <f t="shared" si="3"/>
        <v>Blue Purse with +884, +5.1% (17334 to 18218)</v>
      </c>
      <c r="O143" s="41"/>
      <c r="P143" s="46">
        <v>9374.0</v>
      </c>
      <c r="Q143" s="18">
        <f t="shared" si="4"/>
        <v>513</v>
      </c>
      <c r="R143" s="23">
        <f t="shared" si="5"/>
        <v>0.05472583742</v>
      </c>
      <c r="S143" s="24" t="str">
        <f t="shared" si="6"/>
        <v>Blue Purse with +513, +5.5% (9374 to 9887)</v>
      </c>
      <c r="T143" s="18"/>
      <c r="U143" s="46">
        <v>1416.0</v>
      </c>
      <c r="V143" s="22">
        <f t="shared" si="7"/>
        <v>229</v>
      </c>
      <c r="W143" s="23">
        <f t="shared" si="8"/>
        <v>0.1617231638</v>
      </c>
      <c r="X143" s="26" t="str">
        <f t="shared" si="9"/>
        <v>Blue Purse with +229, +16.2% (1416 to 1645)</v>
      </c>
    </row>
    <row r="144">
      <c r="A144" s="14" t="s">
        <v>184</v>
      </c>
      <c r="B144" s="13">
        <v>107.0</v>
      </c>
      <c r="C144" s="16">
        <v>18084.0</v>
      </c>
      <c r="D144" s="16">
        <v>12352.0</v>
      </c>
      <c r="E144" s="16">
        <v>3670.0</v>
      </c>
      <c r="F144" s="38">
        <v>3584522.0</v>
      </c>
      <c r="G144" s="19"/>
      <c r="H144" s="19">
        <f>VLOOKUP(A144,'Kings Ratings'!$A$2:$B$1000,2,false)</f>
        <v>5</v>
      </c>
      <c r="I144" s="7" t="s">
        <v>708</v>
      </c>
      <c r="K144" s="46">
        <v>16949.0</v>
      </c>
      <c r="L144" s="22">
        <f t="shared" si="1"/>
        <v>1135</v>
      </c>
      <c r="M144" s="23">
        <f t="shared" si="2"/>
        <v>0.06696560269</v>
      </c>
      <c r="N144" s="24" t="str">
        <f t="shared" si="3"/>
        <v>Catfish with +1135, +6.7% (16949 to 18084)</v>
      </c>
      <c r="O144" s="41"/>
      <c r="P144" s="46">
        <v>11453.0</v>
      </c>
      <c r="Q144" s="18">
        <f t="shared" si="4"/>
        <v>899</v>
      </c>
      <c r="R144" s="23">
        <f t="shared" si="5"/>
        <v>0.07849471754</v>
      </c>
      <c r="S144" s="24" t="str">
        <f t="shared" si="6"/>
        <v>Catfish with +899, +7.8% (11453 to 12352)</v>
      </c>
      <c r="T144" s="18"/>
      <c r="U144" s="46">
        <v>2953.0</v>
      </c>
      <c r="V144" s="22">
        <f t="shared" si="7"/>
        <v>717</v>
      </c>
      <c r="W144" s="23">
        <f t="shared" si="8"/>
        <v>0.2428039282</v>
      </c>
      <c r="X144" s="26" t="str">
        <f t="shared" si="9"/>
        <v>Catfish with +717, +24.3% (2953 to 3670)</v>
      </c>
    </row>
    <row r="145">
      <c r="A145" s="14" t="s">
        <v>770</v>
      </c>
      <c r="B145" s="13">
        <v>456.0</v>
      </c>
      <c r="C145" s="16">
        <v>17998.0</v>
      </c>
      <c r="D145" s="16">
        <v>4022.0</v>
      </c>
      <c r="E145" s="16">
        <v>423.0</v>
      </c>
      <c r="F145" s="38">
        <v>288500.0</v>
      </c>
      <c r="G145" s="19"/>
      <c r="H145" s="19">
        <f>VLOOKUP(A145,'Kings Ratings'!$A$2:$B$1000,2,false)</f>
        <v>5</v>
      </c>
      <c r="I145" s="7"/>
      <c r="K145" s="46">
        <v>17094.0</v>
      </c>
      <c r="L145" s="22">
        <f t="shared" si="1"/>
        <v>904</v>
      </c>
      <c r="M145" s="23">
        <f t="shared" si="2"/>
        <v>0.05288405288</v>
      </c>
      <c r="N145" s="24" t="str">
        <f t="shared" si="3"/>
        <v>Sturdy Bow with +904, +5.3% (17094 to 17998)</v>
      </c>
      <c r="O145" s="41"/>
      <c r="P145" s="46">
        <v>3786.0</v>
      </c>
      <c r="Q145" s="18">
        <f t="shared" si="4"/>
        <v>236</v>
      </c>
      <c r="R145" s="23">
        <f t="shared" si="5"/>
        <v>0.06233491812</v>
      </c>
      <c r="S145" s="24" t="str">
        <f t="shared" si="6"/>
        <v>Sturdy Bow with +236, +6.2% (3786 to 4022)</v>
      </c>
      <c r="T145" s="18"/>
      <c r="U145" s="46">
        <v>324.0</v>
      </c>
      <c r="V145" s="22">
        <f t="shared" si="7"/>
        <v>99</v>
      </c>
      <c r="W145" s="23">
        <f t="shared" si="8"/>
        <v>0.3055555556</v>
      </c>
      <c r="X145" s="26" t="str">
        <f t="shared" si="9"/>
        <v>Sturdy Bow with +99, +30.6% (324 to 423)</v>
      </c>
    </row>
    <row r="146">
      <c r="A146" s="14" t="s">
        <v>427</v>
      </c>
      <c r="B146" s="13">
        <v>74.0</v>
      </c>
      <c r="C146" s="16">
        <v>17996.0</v>
      </c>
      <c r="D146" s="16">
        <v>9709.0</v>
      </c>
      <c r="E146" s="16">
        <v>1561.0</v>
      </c>
      <c r="F146" s="38">
        <v>1273344.0</v>
      </c>
      <c r="G146" s="19"/>
      <c r="H146" s="19">
        <f>VLOOKUP(A146,'Kings Ratings'!$A$2:$B$1000,2,false)</f>
        <v>1</v>
      </c>
      <c r="I146" s="7" t="s">
        <v>851</v>
      </c>
      <c r="K146" s="46">
        <v>16877.0</v>
      </c>
      <c r="L146" s="22">
        <f t="shared" si="1"/>
        <v>1119</v>
      </c>
      <c r="M146" s="23">
        <f t="shared" si="2"/>
        <v>0.06630325295</v>
      </c>
      <c r="N146" s="24" t="str">
        <f t="shared" si="3"/>
        <v>Green Parchment with +1119, +6.6% (16877 to 17996)</v>
      </c>
      <c r="O146" s="41"/>
      <c r="P146" s="46">
        <v>9025.0</v>
      </c>
      <c r="Q146" s="18">
        <f t="shared" si="4"/>
        <v>684</v>
      </c>
      <c r="R146" s="23">
        <f t="shared" si="5"/>
        <v>0.07578947368</v>
      </c>
      <c r="S146" s="24" t="str">
        <f t="shared" si="6"/>
        <v>Green Parchment with +684, +7.6% (9025 to 9709)</v>
      </c>
      <c r="T146" s="18"/>
      <c r="U146" s="46">
        <v>1362.0</v>
      </c>
      <c r="V146" s="22">
        <f t="shared" si="7"/>
        <v>199</v>
      </c>
      <c r="W146" s="23">
        <f t="shared" si="8"/>
        <v>0.1461086637</v>
      </c>
      <c r="X146" s="26" t="str">
        <f t="shared" si="9"/>
        <v>Green Parchment with +199, +14.6% (1362 to 1561)</v>
      </c>
    </row>
    <row r="147">
      <c r="A147" s="14" t="s">
        <v>37</v>
      </c>
      <c r="B147" s="13">
        <v>125.0</v>
      </c>
      <c r="C147" s="16">
        <v>17822.0</v>
      </c>
      <c r="D147" s="16">
        <v>9765.0</v>
      </c>
      <c r="E147" s="16">
        <v>1849.0</v>
      </c>
      <c r="F147" s="38">
        <v>1022828.0</v>
      </c>
      <c r="G147" s="19"/>
      <c r="H147" s="19">
        <f>VLOOKUP(A147,'Kings Ratings'!$A$2:$B$1000,2,false)</f>
        <v>3</v>
      </c>
      <c r="I147" s="7" t="s">
        <v>859</v>
      </c>
      <c r="K147" s="46">
        <v>16937.0</v>
      </c>
      <c r="L147" s="22">
        <f t="shared" si="1"/>
        <v>885</v>
      </c>
      <c r="M147" s="23">
        <f t="shared" si="2"/>
        <v>0.05225246502</v>
      </c>
      <c r="N147" s="24" t="str">
        <f t="shared" si="3"/>
        <v>Aquamarine Ring with +885, +5.2% (16937 to 17822)</v>
      </c>
      <c r="O147" s="41"/>
      <c r="P147" s="46">
        <v>9247.0</v>
      </c>
      <c r="Q147" s="18">
        <f t="shared" si="4"/>
        <v>518</v>
      </c>
      <c r="R147" s="23">
        <f t="shared" si="5"/>
        <v>0.05601816805</v>
      </c>
      <c r="S147" s="24" t="str">
        <f t="shared" si="6"/>
        <v>Aquamarine Ring with +518, +5.6% (9247 to 9765)</v>
      </c>
      <c r="T147" s="18"/>
      <c r="U147" s="46">
        <v>1613.0</v>
      </c>
      <c r="V147" s="22">
        <f t="shared" si="7"/>
        <v>236</v>
      </c>
      <c r="W147" s="23">
        <f t="shared" si="8"/>
        <v>0.1463112213</v>
      </c>
      <c r="X147" s="26" t="str">
        <f t="shared" si="9"/>
        <v>Aquamarine Ring with +236, +14.6% (1613 to 1849)</v>
      </c>
    </row>
    <row r="148">
      <c r="A148" s="14" t="s">
        <v>469</v>
      </c>
      <c r="B148" s="13">
        <v>185.0</v>
      </c>
      <c r="C148" s="16">
        <v>17701.0</v>
      </c>
      <c r="D148" s="16">
        <v>4879.0</v>
      </c>
      <c r="E148" s="16">
        <v>59.0</v>
      </c>
      <c r="F148" s="38">
        <v>606983.0</v>
      </c>
      <c r="G148" s="19"/>
      <c r="H148" s="19">
        <f>VLOOKUP(A148,'Kings Ratings'!$A$2:$B$1000,2,false)</f>
        <v>9</v>
      </c>
      <c r="I148" s="7"/>
      <c r="K148" s="46">
        <v>16643.0</v>
      </c>
      <c r="L148" s="22">
        <f t="shared" si="1"/>
        <v>1058</v>
      </c>
      <c r="M148" s="23">
        <f t="shared" si="2"/>
        <v>0.06357026978</v>
      </c>
      <c r="N148" s="24" t="str">
        <f t="shared" si="3"/>
        <v>Iced Tea with +1058, +6.4% (16643 to 17701)</v>
      </c>
      <c r="O148" s="41"/>
      <c r="P148" s="46">
        <v>4378.0</v>
      </c>
      <c r="Q148" s="18">
        <f t="shared" si="4"/>
        <v>501</v>
      </c>
      <c r="R148" s="23">
        <f t="shared" si="5"/>
        <v>0.1144358154</v>
      </c>
      <c r="S148" s="24" t="str">
        <f t="shared" si="6"/>
        <v>Iced Tea with +501, +11.4% (4378 to 4879)</v>
      </c>
      <c r="T148" s="18"/>
      <c r="U148" s="46">
        <v>46.0</v>
      </c>
      <c r="V148" s="22">
        <f t="shared" si="7"/>
        <v>13</v>
      </c>
      <c r="W148" s="23">
        <f t="shared" si="8"/>
        <v>0.2826086957</v>
      </c>
      <c r="X148" s="26" t="str">
        <f t="shared" si="9"/>
        <v>Iced Tea with +13, +28.3% (46 to 59)</v>
      </c>
    </row>
    <row r="149">
      <c r="A149" s="14" t="s">
        <v>519</v>
      </c>
      <c r="B149" s="13">
        <v>118.0</v>
      </c>
      <c r="C149" s="16">
        <v>17514.0</v>
      </c>
      <c r="D149" s="16">
        <v>8912.0</v>
      </c>
      <c r="E149" s="16">
        <v>1352.0</v>
      </c>
      <c r="F149" s="38">
        <v>1495569.0</v>
      </c>
      <c r="G149" s="19"/>
      <c r="H149" s="19">
        <f>VLOOKUP(A149,'Kings Ratings'!$A$2:$B$1000,2,false)</f>
        <v>2</v>
      </c>
      <c r="I149" s="7" t="s">
        <v>825</v>
      </c>
      <c r="K149" s="46">
        <v>16638.0</v>
      </c>
      <c r="L149" s="22">
        <f t="shared" si="1"/>
        <v>876</v>
      </c>
      <c r="M149" s="23">
        <f t="shared" si="2"/>
        <v>0.05265055896</v>
      </c>
      <c r="N149" s="24" t="str">
        <f t="shared" si="3"/>
        <v>Leather Diary with +876, +5.3% (16638 to 17514)</v>
      </c>
      <c r="O149" s="41"/>
      <c r="P149" s="46">
        <v>8341.0</v>
      </c>
      <c r="Q149" s="18">
        <f t="shared" si="4"/>
        <v>571</v>
      </c>
      <c r="R149" s="23">
        <f t="shared" si="5"/>
        <v>0.06845701954</v>
      </c>
      <c r="S149" s="24" t="str">
        <f t="shared" si="6"/>
        <v>Leather Diary with +571, +6.8% (8341 to 8912)</v>
      </c>
      <c r="T149" s="18"/>
      <c r="U149" s="46">
        <v>1120.0</v>
      </c>
      <c r="V149" s="22">
        <f t="shared" si="7"/>
        <v>232</v>
      </c>
      <c r="W149" s="23">
        <f t="shared" si="8"/>
        <v>0.2071428571</v>
      </c>
      <c r="X149" s="26" t="str">
        <f t="shared" si="9"/>
        <v>Leather Diary with +232, +20.7% (1120 to 1352)</v>
      </c>
    </row>
    <row r="150">
      <c r="A150" s="14" t="s">
        <v>236</v>
      </c>
      <c r="B150" s="13">
        <v>585.0</v>
      </c>
      <c r="C150" s="16">
        <v>17425.0</v>
      </c>
      <c r="D150" s="16">
        <v>9484.0</v>
      </c>
      <c r="E150" s="16">
        <v>2415.0</v>
      </c>
      <c r="F150" s="38">
        <v>1011730.0</v>
      </c>
      <c r="G150" s="19"/>
      <c r="H150" s="19">
        <f>VLOOKUP(A150,'Kings Ratings'!$A$2:$B$1000,2,false)</f>
        <v>4</v>
      </c>
      <c r="I150" s="7" t="s">
        <v>872</v>
      </c>
      <c r="K150" s="46">
        <v>16660.0</v>
      </c>
      <c r="L150" s="22">
        <f t="shared" si="1"/>
        <v>765</v>
      </c>
      <c r="M150" s="23">
        <f t="shared" si="2"/>
        <v>0.04591836735</v>
      </c>
      <c r="N150" s="24" t="str">
        <f t="shared" si="3"/>
        <v>Crossbow with +765, +4.6% (16660 to 17425)</v>
      </c>
      <c r="O150" s="41"/>
      <c r="P150" s="46">
        <v>9037.0</v>
      </c>
      <c r="Q150" s="18">
        <f t="shared" si="4"/>
        <v>447</v>
      </c>
      <c r="R150" s="23">
        <f t="shared" si="5"/>
        <v>0.04946331747</v>
      </c>
      <c r="S150" s="24" t="str">
        <f t="shared" si="6"/>
        <v>Crossbow with +447, +4.9% (9037 to 9484)</v>
      </c>
      <c r="T150" s="18"/>
      <c r="U150" s="46">
        <v>2085.0</v>
      </c>
      <c r="V150" s="22">
        <f t="shared" si="7"/>
        <v>330</v>
      </c>
      <c r="W150" s="23">
        <f t="shared" si="8"/>
        <v>0.1582733813</v>
      </c>
      <c r="X150" s="26" t="str">
        <f t="shared" si="9"/>
        <v>Crossbow with +330, +15.8% (2085 to 2415)</v>
      </c>
    </row>
    <row r="151">
      <c r="A151" s="14" t="s">
        <v>246</v>
      </c>
      <c r="B151" s="13">
        <v>29.0</v>
      </c>
      <c r="C151" s="16">
        <v>17308.0</v>
      </c>
      <c r="D151" s="16">
        <v>5906.0</v>
      </c>
      <c r="E151" s="16">
        <v>634.0</v>
      </c>
      <c r="F151" s="38">
        <v>1113525.0</v>
      </c>
      <c r="G151" s="19"/>
      <c r="H151" s="19">
        <f>VLOOKUP(A151,'Kings Ratings'!$A$2:$B$1000,2,false)</f>
        <v>2</v>
      </c>
      <c r="I151" s="7"/>
      <c r="K151" s="46">
        <v>16178.0</v>
      </c>
      <c r="L151" s="22">
        <f t="shared" si="1"/>
        <v>1130</v>
      </c>
      <c r="M151" s="23">
        <f t="shared" si="2"/>
        <v>0.06984794165</v>
      </c>
      <c r="N151" s="24" t="str">
        <f t="shared" si="3"/>
        <v>Cucumber with +1130, +7% (16178 to 17308)</v>
      </c>
      <c r="O151" s="41"/>
      <c r="P151" s="46">
        <v>5439.0</v>
      </c>
      <c r="Q151" s="18">
        <f t="shared" si="4"/>
        <v>467</v>
      </c>
      <c r="R151" s="23">
        <f t="shared" si="5"/>
        <v>0.08586137158</v>
      </c>
      <c r="S151" s="24" t="str">
        <f t="shared" si="6"/>
        <v>Cucumber with +467, +8.6% (5439 to 5906)</v>
      </c>
      <c r="T151" s="18"/>
      <c r="U151" s="46">
        <v>512.0</v>
      </c>
      <c r="V151" s="22">
        <f t="shared" si="7"/>
        <v>122</v>
      </c>
      <c r="W151" s="23">
        <f t="shared" si="8"/>
        <v>0.23828125</v>
      </c>
      <c r="X151" s="26" t="str">
        <f t="shared" si="9"/>
        <v>Cucumber with +122, +23.8% (512 to 634)</v>
      </c>
    </row>
    <row r="152">
      <c r="A152" s="14" t="s">
        <v>819</v>
      </c>
      <c r="B152" s="13">
        <v>72.0</v>
      </c>
      <c r="C152" s="16">
        <v>17276.0</v>
      </c>
      <c r="D152" s="16">
        <v>9860.0</v>
      </c>
      <c r="E152" s="16">
        <v>3303.0</v>
      </c>
      <c r="F152" s="38">
        <v>1144352.0</v>
      </c>
      <c r="G152" s="19"/>
      <c r="H152" s="19">
        <f>VLOOKUP(A152,'Kings Ratings'!$A$2:$B$1000,2,false)</f>
        <v>1</v>
      </c>
      <c r="I152" s="7" t="s">
        <v>876</v>
      </c>
      <c r="K152" s="46">
        <v>16249.0</v>
      </c>
      <c r="L152" s="22">
        <f t="shared" si="1"/>
        <v>1027</v>
      </c>
      <c r="M152" s="23">
        <f t="shared" si="2"/>
        <v>0.06320388947</v>
      </c>
      <c r="N152" s="24" t="str">
        <f t="shared" si="3"/>
        <v>Wooden Barrel with +1027, +6.3% (16249 to 17276)</v>
      </c>
      <c r="O152" s="41"/>
      <c r="P152" s="46">
        <v>9363.0</v>
      </c>
      <c r="Q152" s="18">
        <f t="shared" si="4"/>
        <v>497</v>
      </c>
      <c r="R152" s="23">
        <f t="shared" si="5"/>
        <v>0.05308127737</v>
      </c>
      <c r="S152" s="24" t="str">
        <f t="shared" si="6"/>
        <v>Wooden Barrel with +497, +5.3% (9363 to 9860)</v>
      </c>
      <c r="T152" s="18"/>
      <c r="U152" s="46">
        <v>2966.0</v>
      </c>
      <c r="V152" s="22">
        <f t="shared" si="7"/>
        <v>337</v>
      </c>
      <c r="W152" s="23">
        <f t="shared" si="8"/>
        <v>0.1136210384</v>
      </c>
      <c r="X152" s="26" t="str">
        <f t="shared" si="9"/>
        <v>Wooden Barrel with +337, +11.4% (2966 to 3303)</v>
      </c>
    </row>
    <row r="153">
      <c r="A153" s="14" t="s">
        <v>856</v>
      </c>
      <c r="B153" s="13">
        <v>944.0</v>
      </c>
      <c r="C153" s="16">
        <v>16593.0</v>
      </c>
      <c r="D153" s="16">
        <v>8250.0</v>
      </c>
      <c r="E153" s="16">
        <v>1290.0</v>
      </c>
      <c r="F153" s="38">
        <v>2195884.0</v>
      </c>
      <c r="G153" s="19"/>
      <c r="H153" s="19">
        <f>VLOOKUP(A153,'Kings Ratings'!$A$2:$B$1000,2,false)</f>
        <v>11</v>
      </c>
      <c r="I153" s="7"/>
      <c r="K153" s="46">
        <v>16591.0</v>
      </c>
      <c r="L153" s="22">
        <f t="shared" si="1"/>
        <v>2</v>
      </c>
      <c r="M153" s="23">
        <f t="shared" si="2"/>
        <v>0.0001205472847</v>
      </c>
      <c r="N153" s="24" t="str">
        <f t="shared" si="3"/>
        <v>Frozen Spyfish with +2, +0% (16591 to 16593)</v>
      </c>
      <c r="O153" s="41"/>
      <c r="P153" s="46">
        <v>8244.0</v>
      </c>
      <c r="Q153" s="18">
        <f t="shared" si="4"/>
        <v>6</v>
      </c>
      <c r="R153" s="23">
        <f t="shared" si="5"/>
        <v>0.0007278020378</v>
      </c>
      <c r="S153" s="24" t="str">
        <f t="shared" si="6"/>
        <v>Frozen Spyfish with +6, +0.1% (8244 to 8250)</v>
      </c>
      <c r="T153" s="18"/>
      <c r="U153" s="46">
        <v>1291.0</v>
      </c>
      <c r="V153" s="22">
        <f t="shared" si="7"/>
        <v>-1</v>
      </c>
      <c r="W153" s="23">
        <f t="shared" si="8"/>
        <v>-0.0007745933385</v>
      </c>
      <c r="X153" s="26" t="str">
        <f t="shared" si="9"/>
        <v>Frozen Spyfish with +-1, +-0.1% (1291 to 1290)</v>
      </c>
    </row>
    <row r="154">
      <c r="A154" s="14" t="s">
        <v>824</v>
      </c>
      <c r="B154" s="13">
        <v>845.0</v>
      </c>
      <c r="C154" s="16">
        <v>16165.0</v>
      </c>
      <c r="D154" s="16">
        <v>11400.0</v>
      </c>
      <c r="E154" s="16">
        <v>4831.0</v>
      </c>
      <c r="F154" s="38">
        <v>7535545.0</v>
      </c>
      <c r="G154" s="19"/>
      <c r="H154" s="19">
        <f>VLOOKUP(A154,'Kings Ratings'!$A$2:$B$1000,2,false)</f>
        <v>1</v>
      </c>
      <c r="I154" s="7" t="s">
        <v>666</v>
      </c>
      <c r="K154" s="46">
        <v>14974.0</v>
      </c>
      <c r="L154" s="22">
        <f t="shared" si="1"/>
        <v>1191</v>
      </c>
      <c r="M154" s="23">
        <f t="shared" si="2"/>
        <v>0.07953786563</v>
      </c>
      <c r="N154" s="24" t="str">
        <f t="shared" si="3"/>
        <v>Wooden Button with +1191, +8% (14974 to 16165)</v>
      </c>
      <c r="O154" s="41"/>
      <c r="P154" s="46">
        <v>10522.0</v>
      </c>
      <c r="Q154" s="18">
        <f t="shared" si="4"/>
        <v>878</v>
      </c>
      <c r="R154" s="23">
        <f t="shared" si="5"/>
        <v>0.08344421213</v>
      </c>
      <c r="S154" s="24" t="str">
        <f t="shared" si="6"/>
        <v>Wooden Button with +878, +8.3% (10522 to 11400)</v>
      </c>
      <c r="T154" s="18"/>
      <c r="U154" s="46">
        <v>4403.0</v>
      </c>
      <c r="V154" s="22">
        <f t="shared" si="7"/>
        <v>428</v>
      </c>
      <c r="W154" s="23">
        <f t="shared" si="8"/>
        <v>0.09720645015</v>
      </c>
      <c r="X154" s="26" t="str">
        <f t="shared" si="9"/>
        <v>Wooden Button with +428, +9.7% (4403 to 4831)</v>
      </c>
    </row>
    <row r="155">
      <c r="A155" s="14" t="s">
        <v>502</v>
      </c>
      <c r="B155" s="13">
        <v>260.0</v>
      </c>
      <c r="C155" s="16">
        <v>16101.0</v>
      </c>
      <c r="D155" s="16">
        <v>10197.0</v>
      </c>
      <c r="E155" s="16">
        <v>4183.0</v>
      </c>
      <c r="F155" s="38">
        <v>1096216.0</v>
      </c>
      <c r="G155" s="19"/>
      <c r="H155" s="19">
        <f>VLOOKUP(A155,'Kings Ratings'!$A$2:$B$1000,2,false)</f>
        <v>1</v>
      </c>
      <c r="I155" s="7" t="s">
        <v>666</v>
      </c>
      <c r="K155" s="46">
        <v>15257.0</v>
      </c>
      <c r="L155" s="22">
        <f t="shared" si="1"/>
        <v>844</v>
      </c>
      <c r="M155" s="23">
        <f t="shared" si="2"/>
        <v>0.05531887003</v>
      </c>
      <c r="N155" s="24" t="str">
        <f t="shared" si="3"/>
        <v>Ladder with +844, +5.5% (15257 to 16101)</v>
      </c>
      <c r="O155" s="41"/>
      <c r="P155" s="46">
        <v>9672.0</v>
      </c>
      <c r="Q155" s="18">
        <f t="shared" si="4"/>
        <v>525</v>
      </c>
      <c r="R155" s="23">
        <f t="shared" si="5"/>
        <v>0.05428039702</v>
      </c>
      <c r="S155" s="24" t="str">
        <f t="shared" si="6"/>
        <v>Ladder with +525, +5.4% (9672 to 10197)</v>
      </c>
      <c r="T155" s="18"/>
      <c r="U155" s="46">
        <v>3796.0</v>
      </c>
      <c r="V155" s="22">
        <f t="shared" si="7"/>
        <v>387</v>
      </c>
      <c r="W155" s="23">
        <f t="shared" si="8"/>
        <v>0.1019494204</v>
      </c>
      <c r="X155" s="26" t="str">
        <f t="shared" si="9"/>
        <v>Ladder with +387, +10.2% (3796 to 4183)</v>
      </c>
    </row>
    <row r="156">
      <c r="A156" s="14" t="s">
        <v>608</v>
      </c>
      <c r="B156" s="13">
        <v>151.0</v>
      </c>
      <c r="C156" s="16">
        <v>16019.0</v>
      </c>
      <c r="D156" s="16">
        <v>729.0</v>
      </c>
      <c r="E156" s="39">
        <v>0.0</v>
      </c>
      <c r="F156" s="38">
        <v>60980.0</v>
      </c>
      <c r="G156" s="19"/>
      <c r="H156" s="19">
        <f>VLOOKUP(A156,'Kings Ratings'!$A$2:$B$1000,2,false)</f>
        <v>10</v>
      </c>
      <c r="I156" s="7"/>
      <c r="K156" s="46">
        <v>15120.0</v>
      </c>
      <c r="L156" s="22">
        <f t="shared" si="1"/>
        <v>899</v>
      </c>
      <c r="M156" s="23">
        <f t="shared" si="2"/>
        <v>0.05945767196</v>
      </c>
      <c r="N156" s="24" t="str">
        <f t="shared" si="3"/>
        <v>Runestone 05 with +899, +5.9% (15120 to 16019)</v>
      </c>
      <c r="O156" s="41"/>
      <c r="P156" s="46">
        <v>558.0</v>
      </c>
      <c r="Q156" s="18">
        <f t="shared" si="4"/>
        <v>171</v>
      </c>
      <c r="R156" s="23">
        <f t="shared" si="5"/>
        <v>0.3064516129</v>
      </c>
      <c r="S156" s="24" t="str">
        <f t="shared" si="6"/>
        <v>Runestone 05 with +171, +30.6% (558 to 729)</v>
      </c>
      <c r="T156" s="18"/>
      <c r="U156" s="46">
        <v>0.0</v>
      </c>
      <c r="V156" s="22">
        <f t="shared" si="7"/>
        <v>0</v>
      </c>
      <c r="W156" s="23" t="str">
        <f t="shared" si="8"/>
        <v>#DIV/0!</v>
      </c>
      <c r="X156" s="26" t="str">
        <f t="shared" si="9"/>
        <v>#DIV/0!</v>
      </c>
    </row>
    <row r="157">
      <c r="A157" s="14" t="s">
        <v>723</v>
      </c>
      <c r="B157" s="13">
        <v>238.0</v>
      </c>
      <c r="C157" s="16">
        <v>16001.0</v>
      </c>
      <c r="D157" s="16">
        <v>7105.0</v>
      </c>
      <c r="E157" s="16">
        <v>1651.0</v>
      </c>
      <c r="F157" s="38">
        <v>1028719.0</v>
      </c>
      <c r="G157" s="19"/>
      <c r="H157" s="19">
        <f>VLOOKUP(A157,'Kings Ratings'!$A$2:$B$1000,2,false)</f>
        <v>1</v>
      </c>
      <c r="I157" s="7" t="s">
        <v>580</v>
      </c>
      <c r="K157" s="46">
        <v>15061.0</v>
      </c>
      <c r="L157" s="22">
        <f t="shared" si="1"/>
        <v>940</v>
      </c>
      <c r="M157" s="23">
        <f t="shared" si="2"/>
        <v>0.06241285439</v>
      </c>
      <c r="N157" s="24" t="str">
        <f t="shared" si="3"/>
        <v>Shovel with +940, +6.2% (15061 to 16001)</v>
      </c>
      <c r="O157" s="41"/>
      <c r="P157" s="46">
        <v>6646.0</v>
      </c>
      <c r="Q157" s="18">
        <f t="shared" si="4"/>
        <v>459</v>
      </c>
      <c r="R157" s="23">
        <f t="shared" si="5"/>
        <v>0.06906409871</v>
      </c>
      <c r="S157" s="24" t="str">
        <f t="shared" si="6"/>
        <v>Shovel with +459, +6.9% (6646 to 7105)</v>
      </c>
      <c r="T157" s="18"/>
      <c r="U157" s="46">
        <v>1383.0</v>
      </c>
      <c r="V157" s="22">
        <f t="shared" si="7"/>
        <v>268</v>
      </c>
      <c r="W157" s="23">
        <f t="shared" si="8"/>
        <v>0.1937816341</v>
      </c>
      <c r="X157" s="26" t="str">
        <f t="shared" si="9"/>
        <v>Shovel with +268, +19.4% (1383 to 1651)</v>
      </c>
    </row>
    <row r="158">
      <c r="A158" s="14" t="s">
        <v>787</v>
      </c>
      <c r="B158" s="13">
        <v>15.0</v>
      </c>
      <c r="C158" s="16">
        <v>15777.0</v>
      </c>
      <c r="D158" s="16">
        <v>2703.0</v>
      </c>
      <c r="E158" s="39">
        <v>10.0</v>
      </c>
      <c r="F158" s="38">
        <v>143506.0</v>
      </c>
      <c r="G158" s="19"/>
      <c r="H158" s="19">
        <f>VLOOKUP(A158,'Kings Ratings'!$A$2:$B$1000,2,false)</f>
        <v>7</v>
      </c>
      <c r="I158" s="7"/>
      <c r="K158" s="46">
        <v>14632.0</v>
      </c>
      <c r="L158" s="22">
        <f t="shared" si="1"/>
        <v>1145</v>
      </c>
      <c r="M158" s="23">
        <f t="shared" si="2"/>
        <v>0.07825314379</v>
      </c>
      <c r="N158" s="24" t="str">
        <f t="shared" si="3"/>
        <v>Tomato with +1145, +7.8% (14632 to 15777)</v>
      </c>
      <c r="O158" s="41"/>
      <c r="P158" s="46">
        <v>2477.0</v>
      </c>
      <c r="Q158" s="18">
        <f t="shared" si="4"/>
        <v>226</v>
      </c>
      <c r="R158" s="23">
        <f t="shared" si="5"/>
        <v>0.0912394025</v>
      </c>
      <c r="S158" s="24" t="str">
        <f t="shared" si="6"/>
        <v>Tomato with +226, +9.1% (2477 to 2703)</v>
      </c>
      <c r="T158" s="18"/>
      <c r="U158" s="46">
        <v>3.0</v>
      </c>
      <c r="V158" s="22">
        <f t="shared" si="7"/>
        <v>7</v>
      </c>
      <c r="W158" s="23">
        <f t="shared" si="8"/>
        <v>2.333333333</v>
      </c>
      <c r="X158" s="26" t="str">
        <f t="shared" si="9"/>
        <v>Tomato with +7, +233.3% (3 to 10)</v>
      </c>
    </row>
    <row r="159">
      <c r="A159" s="14" t="s">
        <v>664</v>
      </c>
      <c r="B159" s="13">
        <v>538.0</v>
      </c>
      <c r="C159" s="16">
        <v>15743.0</v>
      </c>
      <c r="D159" s="16">
        <v>5716.0</v>
      </c>
      <c r="E159" s="16">
        <v>166.0</v>
      </c>
      <c r="F159" s="38">
        <v>293449.0</v>
      </c>
      <c r="G159" s="19"/>
      <c r="H159" s="19">
        <f>VLOOKUP(A159,'Kings Ratings'!$A$2:$B$1000,2,false)</f>
        <v>4</v>
      </c>
      <c r="I159" s="7"/>
      <c r="K159" s="46">
        <v>15016.0</v>
      </c>
      <c r="L159" s="22">
        <f t="shared" si="1"/>
        <v>727</v>
      </c>
      <c r="M159" s="23">
        <f t="shared" si="2"/>
        <v>0.04841502397</v>
      </c>
      <c r="N159" s="24" t="str">
        <f t="shared" si="3"/>
        <v>Red Shield with +727, +4.8% (15016 to 15743)</v>
      </c>
      <c r="O159" s="41"/>
      <c r="P159" s="46">
        <v>5444.0</v>
      </c>
      <c r="Q159" s="18">
        <f t="shared" si="4"/>
        <v>272</v>
      </c>
      <c r="R159" s="23">
        <f t="shared" si="5"/>
        <v>0.04996326231</v>
      </c>
      <c r="S159" s="24" t="str">
        <f t="shared" si="6"/>
        <v>Red Shield with +272, +5% (5444 to 5716)</v>
      </c>
      <c r="T159" s="18"/>
      <c r="U159" s="46">
        <v>148.0</v>
      </c>
      <c r="V159" s="22">
        <f t="shared" si="7"/>
        <v>18</v>
      </c>
      <c r="W159" s="23">
        <f t="shared" si="8"/>
        <v>0.1216216216</v>
      </c>
      <c r="X159" s="26" t="str">
        <f t="shared" si="9"/>
        <v>Red Shield with +18, +12.2% (148 to 166)</v>
      </c>
    </row>
    <row r="160">
      <c r="A160" s="14" t="s">
        <v>524</v>
      </c>
      <c r="B160" s="13">
        <v>50.0</v>
      </c>
      <c r="C160" s="16">
        <v>15718.0</v>
      </c>
      <c r="D160" s="16">
        <v>2043.0</v>
      </c>
      <c r="E160" s="16">
        <v>21.0</v>
      </c>
      <c r="F160" s="38">
        <v>156291.0</v>
      </c>
      <c r="G160" s="19"/>
      <c r="H160" s="19">
        <f>VLOOKUP(A160,'Kings Ratings'!$A$2:$B$1000,2,false)</f>
        <v>7</v>
      </c>
      <c r="I160" s="7"/>
      <c r="K160" s="46">
        <v>14790.0</v>
      </c>
      <c r="L160" s="22">
        <f t="shared" si="1"/>
        <v>928</v>
      </c>
      <c r="M160" s="23">
        <f t="shared" si="2"/>
        <v>0.06274509804</v>
      </c>
      <c r="N160" s="24" t="str">
        <f t="shared" si="3"/>
        <v>Leek with +928, +6.3% (14790 to 15718)</v>
      </c>
      <c r="O160" s="41"/>
      <c r="P160" s="46">
        <v>1777.0</v>
      </c>
      <c r="Q160" s="18">
        <f t="shared" si="4"/>
        <v>266</v>
      </c>
      <c r="R160" s="23">
        <f t="shared" si="5"/>
        <v>0.1496904896</v>
      </c>
      <c r="S160" s="24" t="str">
        <f t="shared" si="6"/>
        <v>Leek with +266, +15% (1777 to 2043)</v>
      </c>
      <c r="T160" s="18"/>
      <c r="U160" s="46">
        <v>14.0</v>
      </c>
      <c r="V160" s="22">
        <f t="shared" si="7"/>
        <v>7</v>
      </c>
      <c r="W160" s="23">
        <f t="shared" si="8"/>
        <v>0.5</v>
      </c>
      <c r="X160" s="26" t="str">
        <f t="shared" si="9"/>
        <v>Leek with +7, +50% (14 to 21)</v>
      </c>
    </row>
    <row r="161">
      <c r="A161" s="14" t="s">
        <v>434</v>
      </c>
      <c r="B161" s="13">
        <v>204.0</v>
      </c>
      <c r="C161" s="16">
        <v>15669.0</v>
      </c>
      <c r="D161" s="16">
        <v>7745.0</v>
      </c>
      <c r="E161" s="16">
        <v>1396.0</v>
      </c>
      <c r="F161" s="38">
        <v>1047558.0</v>
      </c>
      <c r="G161" s="19"/>
      <c r="H161" s="19">
        <f>VLOOKUP(A161,'Kings Ratings'!$A$2:$B$1000,2,false)</f>
        <v>2</v>
      </c>
      <c r="I161" s="7" t="s">
        <v>761</v>
      </c>
      <c r="K161" s="46">
        <v>14779.0</v>
      </c>
      <c r="L161" s="22">
        <f t="shared" si="1"/>
        <v>890</v>
      </c>
      <c r="M161" s="23">
        <f t="shared" si="2"/>
        <v>0.06022058326</v>
      </c>
      <c r="N161" s="24" t="str">
        <f t="shared" si="3"/>
        <v>Green Shield with +890, +6% (14779 to 15669)</v>
      </c>
      <c r="O161" s="41"/>
      <c r="P161" s="46">
        <v>7264.0</v>
      </c>
      <c r="Q161" s="18">
        <f t="shared" si="4"/>
        <v>481</v>
      </c>
      <c r="R161" s="23">
        <f t="shared" si="5"/>
        <v>0.06621696035</v>
      </c>
      <c r="S161" s="24" t="str">
        <f t="shared" si="6"/>
        <v>Green Shield with +481, +6.6% (7264 to 7745)</v>
      </c>
      <c r="T161" s="18"/>
      <c r="U161" s="46">
        <v>1146.0</v>
      </c>
      <c r="V161" s="22">
        <f t="shared" si="7"/>
        <v>250</v>
      </c>
      <c r="W161" s="23">
        <f t="shared" si="8"/>
        <v>0.2181500873</v>
      </c>
      <c r="X161" s="26" t="str">
        <f t="shared" si="9"/>
        <v>Green Shield with +250, +21.8% (1146 to 1396)</v>
      </c>
    </row>
    <row r="162">
      <c r="A162" s="14" t="s">
        <v>616</v>
      </c>
      <c r="B162" s="13">
        <v>409.0</v>
      </c>
      <c r="C162" s="16">
        <v>15597.0</v>
      </c>
      <c r="D162" s="16">
        <v>3430.0</v>
      </c>
      <c r="E162" s="16">
        <v>42.0</v>
      </c>
      <c r="F162" s="38">
        <v>423832.0</v>
      </c>
      <c r="G162" s="19"/>
      <c r="H162" s="19">
        <f>VLOOKUP(A162,'Kings Ratings'!$A$2:$B$1000,2,false)</f>
        <v>8</v>
      </c>
      <c r="I162" s="7"/>
      <c r="K162" s="46">
        <v>15049.0</v>
      </c>
      <c r="L162" s="22">
        <f t="shared" si="1"/>
        <v>548</v>
      </c>
      <c r="M162" s="23">
        <f t="shared" si="2"/>
        <v>0.03641437969</v>
      </c>
      <c r="N162" s="24" t="str">
        <f t="shared" si="3"/>
        <v>Pine Tree with +548, +3.6% (15049 to 15597)</v>
      </c>
      <c r="O162" s="41"/>
      <c r="P162" s="46">
        <v>3208.0</v>
      </c>
      <c r="Q162" s="18">
        <f t="shared" si="4"/>
        <v>222</v>
      </c>
      <c r="R162" s="23">
        <f t="shared" si="5"/>
        <v>0.06920199501</v>
      </c>
      <c r="S162" s="24" t="str">
        <f t="shared" si="6"/>
        <v>Pine Tree with +222, +6.9% (3208 to 3430)</v>
      </c>
      <c r="T162" s="18"/>
      <c r="U162" s="46">
        <v>33.0</v>
      </c>
      <c r="V162" s="22">
        <f t="shared" si="7"/>
        <v>9</v>
      </c>
      <c r="W162" s="23">
        <f t="shared" si="8"/>
        <v>0.2727272727</v>
      </c>
      <c r="X162" s="26" t="str">
        <f t="shared" si="9"/>
        <v>Pine Tree with +9, +27.3% (33 to 42)</v>
      </c>
    </row>
    <row r="163">
      <c r="A163" s="14" t="s">
        <v>641</v>
      </c>
      <c r="B163" s="13">
        <v>537.0</v>
      </c>
      <c r="C163" s="16">
        <v>15579.0</v>
      </c>
      <c r="D163" s="16">
        <v>6651.0</v>
      </c>
      <c r="E163" s="16">
        <v>379.0</v>
      </c>
      <c r="F163" s="38">
        <v>998378.0</v>
      </c>
      <c r="G163" s="19"/>
      <c r="H163" s="19">
        <f>VLOOKUP(A163,'Kings Ratings'!$A$2:$B$1000,2,false)</f>
        <v>5</v>
      </c>
      <c r="I163" s="7"/>
      <c r="K163" s="46">
        <v>14480.0</v>
      </c>
      <c r="L163" s="22">
        <f t="shared" si="1"/>
        <v>1099</v>
      </c>
      <c r="M163" s="23">
        <f t="shared" si="2"/>
        <v>0.07589779006</v>
      </c>
      <c r="N163" s="24" t="str">
        <f t="shared" si="3"/>
        <v>Purple Dye with +1099, +7.6% (14480 to 15579)</v>
      </c>
      <c r="O163" s="41"/>
      <c r="P163" s="46">
        <v>6158.0</v>
      </c>
      <c r="Q163" s="18">
        <f t="shared" si="4"/>
        <v>493</v>
      </c>
      <c r="R163" s="23">
        <f t="shared" si="5"/>
        <v>0.08005846054</v>
      </c>
      <c r="S163" s="24" t="str">
        <f t="shared" si="6"/>
        <v>Purple Dye with +493, +8% (6158 to 6651)</v>
      </c>
      <c r="T163" s="18"/>
      <c r="U163" s="46">
        <v>285.0</v>
      </c>
      <c r="V163" s="22">
        <f t="shared" si="7"/>
        <v>94</v>
      </c>
      <c r="W163" s="23">
        <f t="shared" si="8"/>
        <v>0.3298245614</v>
      </c>
      <c r="X163" s="26" t="str">
        <f t="shared" si="9"/>
        <v>Purple Dye with +94, +33% (285 to 379)</v>
      </c>
    </row>
    <row r="164">
      <c r="A164" s="14" t="s">
        <v>675</v>
      </c>
      <c r="B164" s="13">
        <v>630.0</v>
      </c>
      <c r="C164" s="16">
        <v>15547.0</v>
      </c>
      <c r="D164" s="16">
        <v>2279.0</v>
      </c>
      <c r="E164" s="16">
        <v>17.0</v>
      </c>
      <c r="F164" s="38">
        <v>165822.0</v>
      </c>
      <c r="G164" s="19"/>
      <c r="H164" s="19">
        <f>VLOOKUP(A164,'Kings Ratings'!$A$2:$B$1000,2,false)</f>
        <v>8</v>
      </c>
      <c r="I164" s="7"/>
      <c r="K164" s="46">
        <v>14565.0</v>
      </c>
      <c r="L164" s="22">
        <f t="shared" si="1"/>
        <v>982</v>
      </c>
      <c r="M164" s="23">
        <f t="shared" si="2"/>
        <v>0.06742190182</v>
      </c>
      <c r="N164" s="24" t="str">
        <f t="shared" si="3"/>
        <v>Rice with +982, +6.7% (14565 to 15547)</v>
      </c>
      <c r="O164" s="41"/>
      <c r="P164" s="46">
        <v>1965.0</v>
      </c>
      <c r="Q164" s="18">
        <f t="shared" si="4"/>
        <v>314</v>
      </c>
      <c r="R164" s="23">
        <f t="shared" si="5"/>
        <v>0.1597964377</v>
      </c>
      <c r="S164" s="24" t="str">
        <f t="shared" si="6"/>
        <v>Rice with +314, +16% (1965 to 2279)</v>
      </c>
      <c r="T164" s="18"/>
      <c r="U164" s="46">
        <v>12.0</v>
      </c>
      <c r="V164" s="22">
        <f t="shared" si="7"/>
        <v>5</v>
      </c>
      <c r="W164" s="23">
        <f t="shared" si="8"/>
        <v>0.4166666667</v>
      </c>
      <c r="X164" s="26" t="str">
        <f t="shared" si="9"/>
        <v>Rice with +5, +41.7% (12 to 17)</v>
      </c>
    </row>
    <row r="165">
      <c r="A165" s="14" t="s">
        <v>343</v>
      </c>
      <c r="B165" s="13">
        <v>951.0</v>
      </c>
      <c r="C165" s="16">
        <v>15264.0</v>
      </c>
      <c r="D165" s="16">
        <v>7194.0</v>
      </c>
      <c r="E165" s="16">
        <v>791.0</v>
      </c>
      <c r="F165" s="38">
        <v>840024.0</v>
      </c>
      <c r="G165" s="19"/>
      <c r="H165" s="19">
        <f>VLOOKUP(A165,'Kings Ratings'!$A$2:$B$1000,2,false)</f>
        <v>11</v>
      </c>
      <c r="I165" s="7"/>
      <c r="K165" s="46">
        <v>15260.0</v>
      </c>
      <c r="L165" s="22">
        <f t="shared" si="1"/>
        <v>4</v>
      </c>
      <c r="M165" s="23">
        <f t="shared" si="2"/>
        <v>0.0002621231979</v>
      </c>
      <c r="N165" s="24" t="str">
        <f t="shared" si="3"/>
        <v>Frozen Bones with +4, +0% (15260 to 15264)</v>
      </c>
      <c r="O165" s="41"/>
      <c r="P165" s="46">
        <v>7190.0</v>
      </c>
      <c r="Q165" s="18">
        <f t="shared" si="4"/>
        <v>4</v>
      </c>
      <c r="R165" s="23">
        <f t="shared" si="5"/>
        <v>0.0005563282337</v>
      </c>
      <c r="S165" s="24" t="str">
        <f t="shared" si="6"/>
        <v>Frozen Bones with +4, +0.1% (7190 to 7194)</v>
      </c>
      <c r="T165" s="18"/>
      <c r="U165" s="46">
        <v>790.0</v>
      </c>
      <c r="V165" s="22">
        <f t="shared" si="7"/>
        <v>1</v>
      </c>
      <c r="W165" s="23">
        <f t="shared" si="8"/>
        <v>0.001265822785</v>
      </c>
      <c r="X165" s="26" t="str">
        <f t="shared" si="9"/>
        <v>Frozen Bones with +1, +0.1% (790 to 791)</v>
      </c>
    </row>
    <row r="166">
      <c r="A166" s="14" t="s">
        <v>474</v>
      </c>
      <c r="B166" s="13">
        <v>169.0</v>
      </c>
      <c r="C166" s="16">
        <v>15137.0</v>
      </c>
      <c r="D166" s="16">
        <v>894.0</v>
      </c>
      <c r="E166" s="39">
        <v>0.0</v>
      </c>
      <c r="F166" s="38">
        <v>59863.0</v>
      </c>
      <c r="G166" s="19"/>
      <c r="H166" s="19">
        <f>VLOOKUP(A166,'Kings Ratings'!$A$2:$B$1000,2,false)</f>
        <v>10</v>
      </c>
      <c r="I166" s="7"/>
      <c r="K166" s="46">
        <v>14314.0</v>
      </c>
      <c r="L166" s="22">
        <f t="shared" si="1"/>
        <v>823</v>
      </c>
      <c r="M166" s="23">
        <f t="shared" si="2"/>
        <v>0.05749615761</v>
      </c>
      <c r="N166" s="24" t="str">
        <f t="shared" si="3"/>
        <v>Inferno Sphere with +823, +5.7% (14314 to 15137)</v>
      </c>
      <c r="O166" s="41"/>
      <c r="P166" s="46">
        <v>718.0</v>
      </c>
      <c r="Q166" s="18">
        <f t="shared" si="4"/>
        <v>176</v>
      </c>
      <c r="R166" s="23">
        <f t="shared" si="5"/>
        <v>0.2451253482</v>
      </c>
      <c r="S166" s="24" t="str">
        <f t="shared" si="6"/>
        <v>Inferno Sphere with +176, +24.5% (718 to 894)</v>
      </c>
      <c r="T166" s="18"/>
      <c r="U166" s="46">
        <v>0.0</v>
      </c>
      <c r="V166" s="22">
        <f t="shared" si="7"/>
        <v>0</v>
      </c>
      <c r="W166" s="23" t="str">
        <f t="shared" si="8"/>
        <v>#DIV/0!</v>
      </c>
      <c r="X166" s="26" t="str">
        <f t="shared" si="9"/>
        <v>#DIV/0!</v>
      </c>
    </row>
    <row r="167">
      <c r="A167" s="14" t="s">
        <v>571</v>
      </c>
      <c r="B167" s="13">
        <v>842.0</v>
      </c>
      <c r="C167" s="16">
        <v>14843.0</v>
      </c>
      <c r="D167" s="16">
        <v>10969.0</v>
      </c>
      <c r="E167" s="16">
        <v>5777.0</v>
      </c>
      <c r="F167" s="38">
        <v>1111998.0</v>
      </c>
      <c r="G167" s="19"/>
      <c r="H167" s="19">
        <f>VLOOKUP(A167,'Kings Ratings'!$A$2:$B$1000,2,false)</f>
        <v>1</v>
      </c>
      <c r="I167" s="7" t="s">
        <v>424</v>
      </c>
      <c r="K167" s="46">
        <v>13740.0</v>
      </c>
      <c r="L167" s="22">
        <f t="shared" si="1"/>
        <v>1103</v>
      </c>
      <c r="M167" s="23">
        <f t="shared" si="2"/>
        <v>0.08027656477</v>
      </c>
      <c r="N167" s="24" t="str">
        <f t="shared" si="3"/>
        <v>Nailed Board with +1103, +8% (13740 to 14843)</v>
      </c>
      <c r="O167" s="41"/>
      <c r="P167" s="46">
        <v>10261.0</v>
      </c>
      <c r="Q167" s="18">
        <f t="shared" si="4"/>
        <v>708</v>
      </c>
      <c r="R167" s="23">
        <f t="shared" si="5"/>
        <v>0.06899912289</v>
      </c>
      <c r="S167" s="24" t="str">
        <f t="shared" si="6"/>
        <v>Nailed Board with +708, +6.9% (10261 to 10969)</v>
      </c>
      <c r="T167" s="18"/>
      <c r="U167" s="46">
        <v>5332.0</v>
      </c>
      <c r="V167" s="22">
        <f t="shared" si="7"/>
        <v>445</v>
      </c>
      <c r="W167" s="23">
        <f t="shared" si="8"/>
        <v>0.08345836459</v>
      </c>
      <c r="X167" s="26" t="str">
        <f t="shared" si="9"/>
        <v>Nailed Board with +445, +8.3% (5332 to 5777)</v>
      </c>
    </row>
    <row r="168">
      <c r="A168" s="14" t="s">
        <v>846</v>
      </c>
      <c r="B168" s="13">
        <v>945.0</v>
      </c>
      <c r="C168" s="16">
        <v>14593.0</v>
      </c>
      <c r="D168" s="16">
        <v>8593.0</v>
      </c>
      <c r="E168" s="16">
        <v>2195.0</v>
      </c>
      <c r="F168" s="38">
        <v>2118823.0</v>
      </c>
      <c r="G168" s="19"/>
      <c r="H168" s="19">
        <f>VLOOKUP(A168,'Kings Ratings'!$A$2:$B$1000,2,false)</f>
        <v>11</v>
      </c>
      <c r="I168" s="7"/>
      <c r="K168" s="46">
        <v>14591.0</v>
      </c>
      <c r="L168" s="22">
        <f t="shared" si="1"/>
        <v>2</v>
      </c>
      <c r="M168" s="23">
        <f t="shared" si="2"/>
        <v>0.0001370707971</v>
      </c>
      <c r="N168" s="24" t="str">
        <f t="shared" si="3"/>
        <v>Frozen Manta Ray with +2, +0% (14591 to 14593)</v>
      </c>
      <c r="O168" s="41"/>
      <c r="P168" s="46">
        <v>8587.0</v>
      </c>
      <c r="Q168" s="18">
        <f t="shared" si="4"/>
        <v>6</v>
      </c>
      <c r="R168" s="23">
        <f t="shared" si="5"/>
        <v>0.0006987306393</v>
      </c>
      <c r="S168" s="24" t="str">
        <f t="shared" si="6"/>
        <v>Frozen Manta Ray with +6, +0.1% (8587 to 8593)</v>
      </c>
      <c r="T168" s="18"/>
      <c r="U168" s="46">
        <v>2195.0</v>
      </c>
      <c r="V168" s="22">
        <f t="shared" si="7"/>
        <v>0</v>
      </c>
      <c r="W168" s="23">
        <f t="shared" si="8"/>
        <v>0</v>
      </c>
      <c r="X168" s="26" t="str">
        <f t="shared" si="9"/>
        <v>Frozen Manta Ray with +0, +0% (2195 to 2195)</v>
      </c>
    </row>
    <row r="169">
      <c r="A169" s="14" t="s">
        <v>849</v>
      </c>
      <c r="B169" s="13">
        <v>950.0</v>
      </c>
      <c r="C169" s="16">
        <v>14578.0</v>
      </c>
      <c r="D169" s="16">
        <v>8939.0</v>
      </c>
      <c r="E169" s="16">
        <v>2156.0</v>
      </c>
      <c r="F169" s="38">
        <v>1025601.0</v>
      </c>
      <c r="G169" s="19"/>
      <c r="H169" s="19">
        <f>VLOOKUP(A169,'Kings Ratings'!$A$2:$B$1000,2,false)</f>
        <v>11</v>
      </c>
      <c r="I169" s="7"/>
      <c r="K169" s="46">
        <v>14576.0</v>
      </c>
      <c r="L169" s="22">
        <f t="shared" si="1"/>
        <v>2</v>
      </c>
      <c r="M169" s="23">
        <f t="shared" si="2"/>
        <v>0.0001372118551</v>
      </c>
      <c r="N169" s="24" t="str">
        <f t="shared" si="3"/>
        <v>Frozen Biter with +2, +0% (14576 to 14578)</v>
      </c>
      <c r="O169" s="41"/>
      <c r="P169" s="46">
        <v>8940.0</v>
      </c>
      <c r="Q169" s="18">
        <f t="shared" si="4"/>
        <v>-1</v>
      </c>
      <c r="R169" s="23">
        <f t="shared" si="5"/>
        <v>-0.0001118568233</v>
      </c>
      <c r="S169" s="24" t="str">
        <f t="shared" si="6"/>
        <v>Frozen Biter with +-1, +0% (8940 to 8939)</v>
      </c>
      <c r="T169" s="18"/>
      <c r="U169" s="46">
        <v>2157.0</v>
      </c>
      <c r="V169" s="22">
        <f t="shared" si="7"/>
        <v>-1</v>
      </c>
      <c r="W169" s="23">
        <f t="shared" si="8"/>
        <v>-0.0004636068614</v>
      </c>
      <c r="X169" s="26" t="str">
        <f t="shared" si="9"/>
        <v>Frozen Biter with +-1, +0% (2157 to 2156)</v>
      </c>
    </row>
    <row r="170">
      <c r="A170" s="14" t="s">
        <v>847</v>
      </c>
      <c r="B170" s="13">
        <v>949.0</v>
      </c>
      <c r="C170" s="16">
        <v>14558.0</v>
      </c>
      <c r="D170" s="16">
        <v>9113.0</v>
      </c>
      <c r="E170" s="16">
        <v>2280.0</v>
      </c>
      <c r="F170" s="38">
        <v>1147705.0</v>
      </c>
      <c r="G170" s="19"/>
      <c r="H170" s="19">
        <f>VLOOKUP(A170,'Kings Ratings'!$A$2:$B$1000,2,false)</f>
        <v>11</v>
      </c>
      <c r="I170" s="7"/>
      <c r="K170" s="46">
        <v>14557.0</v>
      </c>
      <c r="L170" s="22">
        <f t="shared" si="1"/>
        <v>1</v>
      </c>
      <c r="M170" s="23">
        <f t="shared" si="2"/>
        <v>0.00006869547297</v>
      </c>
      <c r="N170" s="24" t="str">
        <f t="shared" si="3"/>
        <v>Frozen Lobster with +1, +0% (14557 to 14558)</v>
      </c>
      <c r="O170" s="41"/>
      <c r="P170" s="46">
        <v>9110.0</v>
      </c>
      <c r="Q170" s="18">
        <f t="shared" si="4"/>
        <v>3</v>
      </c>
      <c r="R170" s="23">
        <f t="shared" si="5"/>
        <v>0.0003293084523</v>
      </c>
      <c r="S170" s="24" t="str">
        <f t="shared" si="6"/>
        <v>Frozen Lobster with +3, +0% (9110 to 9113)</v>
      </c>
      <c r="T170" s="18"/>
      <c r="U170" s="46">
        <v>2281.0</v>
      </c>
      <c r="V170" s="22">
        <f t="shared" si="7"/>
        <v>-1</v>
      </c>
      <c r="W170" s="23">
        <f t="shared" si="8"/>
        <v>-0.0004384042087</v>
      </c>
      <c r="X170" s="26" t="str">
        <f t="shared" si="9"/>
        <v>Frozen Lobster with +-1, +0% (2281 to 2280)</v>
      </c>
    </row>
    <row r="171">
      <c r="A171" s="14" t="s">
        <v>644</v>
      </c>
      <c r="B171" s="13">
        <v>73.0</v>
      </c>
      <c r="C171" s="16">
        <v>14543.0</v>
      </c>
      <c r="D171" s="16">
        <v>6799.0</v>
      </c>
      <c r="E171" s="16">
        <v>477.0</v>
      </c>
      <c r="F171" s="38">
        <v>292511.0</v>
      </c>
      <c r="G171" s="19"/>
      <c r="H171" s="19">
        <f>VLOOKUP(A171,'Kings Ratings'!$A$2:$B$1000,2,false)</f>
        <v>3</v>
      </c>
      <c r="I171" s="7"/>
      <c r="K171" s="46">
        <v>13617.0</v>
      </c>
      <c r="L171" s="22">
        <f t="shared" si="1"/>
        <v>926</v>
      </c>
      <c r="M171" s="23">
        <f t="shared" si="2"/>
        <v>0.06800323126</v>
      </c>
      <c r="N171" s="24" t="str">
        <f t="shared" si="3"/>
        <v>Purple Parchment with +926, +6.8% (13617 to 14543)</v>
      </c>
      <c r="O171" s="41"/>
      <c r="P171" s="46">
        <v>6396.0</v>
      </c>
      <c r="Q171" s="18">
        <f t="shared" si="4"/>
        <v>403</v>
      </c>
      <c r="R171" s="23">
        <f t="shared" si="5"/>
        <v>0.06300813008</v>
      </c>
      <c r="S171" s="24" t="str">
        <f t="shared" si="6"/>
        <v>Purple Parchment with +403, +6.3% (6396 to 6799)</v>
      </c>
      <c r="T171" s="18"/>
      <c r="U171" s="46">
        <v>374.0</v>
      </c>
      <c r="V171" s="22">
        <f t="shared" si="7"/>
        <v>103</v>
      </c>
      <c r="W171" s="23">
        <f t="shared" si="8"/>
        <v>0.2754010695</v>
      </c>
      <c r="X171" s="26" t="str">
        <f t="shared" si="9"/>
        <v>Purple Parchment with +103, +27.5% (374 to 477)</v>
      </c>
    </row>
    <row r="172">
      <c r="A172" s="14" t="s">
        <v>801</v>
      </c>
      <c r="B172" s="13">
        <v>328.0</v>
      </c>
      <c r="C172" s="16">
        <v>14494.0</v>
      </c>
      <c r="D172" s="16">
        <v>8124.0</v>
      </c>
      <c r="E172" s="16">
        <v>2524.0</v>
      </c>
      <c r="F172" s="38">
        <v>1225795.0</v>
      </c>
      <c r="G172" s="19"/>
      <c r="H172" s="19">
        <f>VLOOKUP(A172,'Kings Ratings'!$A$2:$B$1000,2,false)</f>
        <v>2</v>
      </c>
      <c r="I172" s="7" t="s">
        <v>920</v>
      </c>
      <c r="K172" s="46">
        <v>13677.0</v>
      </c>
      <c r="L172" s="22">
        <f t="shared" si="1"/>
        <v>817</v>
      </c>
      <c r="M172" s="23">
        <f t="shared" si="2"/>
        <v>0.05973532207</v>
      </c>
      <c r="N172" s="24" t="str">
        <f t="shared" si="3"/>
        <v>Wagon Wheel with +817, +6% (13677 to 14494)</v>
      </c>
      <c r="O172" s="41"/>
      <c r="P172" s="46">
        <v>7708.0</v>
      </c>
      <c r="Q172" s="18">
        <f t="shared" si="4"/>
        <v>416</v>
      </c>
      <c r="R172" s="23">
        <f t="shared" si="5"/>
        <v>0.0539699014</v>
      </c>
      <c r="S172" s="24" t="str">
        <f t="shared" si="6"/>
        <v>Wagon Wheel with +416, +5.4% (7708 to 8124)</v>
      </c>
      <c r="T172" s="18"/>
      <c r="U172" s="46">
        <v>2255.0</v>
      </c>
      <c r="V172" s="22">
        <f t="shared" si="7"/>
        <v>269</v>
      </c>
      <c r="W172" s="23">
        <f t="shared" si="8"/>
        <v>0.1192904656</v>
      </c>
      <c r="X172" s="26" t="str">
        <f t="shared" si="9"/>
        <v>Wagon Wheel with +269, +11.9% (2255 to 2524)</v>
      </c>
    </row>
    <row r="173">
      <c r="A173" s="14" t="s">
        <v>686</v>
      </c>
      <c r="B173" s="13">
        <v>148.0</v>
      </c>
      <c r="C173" s="16">
        <v>14484.0</v>
      </c>
      <c r="D173" s="16">
        <v>2560.0</v>
      </c>
      <c r="E173" s="39">
        <v>1.0</v>
      </c>
      <c r="F173" s="38">
        <v>100467.0</v>
      </c>
      <c r="G173" s="19"/>
      <c r="H173" s="19">
        <f>VLOOKUP(A173,'Kings Ratings'!$A$2:$B$1000,2,false)</f>
        <v>10</v>
      </c>
      <c r="I173" s="7"/>
      <c r="K173" s="46">
        <v>13580.0</v>
      </c>
      <c r="L173" s="22">
        <f t="shared" si="1"/>
        <v>904</v>
      </c>
      <c r="M173" s="23">
        <f t="shared" si="2"/>
        <v>0.06656848306</v>
      </c>
      <c r="N173" s="24" t="str">
        <f t="shared" si="3"/>
        <v>Runestone 02 with +904, +6.7% (13580 to 14484)</v>
      </c>
      <c r="O173" s="41"/>
      <c r="P173" s="46">
        <v>1445.0</v>
      </c>
      <c r="Q173" s="18">
        <f t="shared" si="4"/>
        <v>1115</v>
      </c>
      <c r="R173" s="23">
        <f t="shared" si="5"/>
        <v>0.7716262976</v>
      </c>
      <c r="S173" s="24" t="str">
        <f t="shared" si="6"/>
        <v>Runestone 02 with +1115, +77.2% (1445 to 2560)</v>
      </c>
      <c r="T173" s="18"/>
      <c r="U173" s="46">
        <v>1.0</v>
      </c>
      <c r="V173" s="22">
        <f t="shared" si="7"/>
        <v>0</v>
      </c>
      <c r="W173" s="23">
        <f t="shared" si="8"/>
        <v>0</v>
      </c>
      <c r="X173" s="26" t="str">
        <f t="shared" si="9"/>
        <v>Runestone 02 with +0, +0% (1 to 1)</v>
      </c>
    </row>
    <row r="174">
      <c r="A174" s="14" t="s">
        <v>416</v>
      </c>
      <c r="B174" s="13">
        <v>350.0</v>
      </c>
      <c r="C174" s="16">
        <v>14341.0</v>
      </c>
      <c r="D174" s="16">
        <v>1789.0</v>
      </c>
      <c r="E174" s="16">
        <v>9.0</v>
      </c>
      <c r="F174" s="38">
        <v>142442.0</v>
      </c>
      <c r="G174" s="19"/>
      <c r="H174" s="19">
        <f>VLOOKUP(A174,'Kings Ratings'!$A$2:$B$1000,2,false)</f>
        <v>9</v>
      </c>
      <c r="I174" s="7"/>
      <c r="K174" s="46">
        <v>13451.0</v>
      </c>
      <c r="L174" s="22">
        <f t="shared" si="1"/>
        <v>890</v>
      </c>
      <c r="M174" s="23">
        <f t="shared" si="2"/>
        <v>0.06616608431</v>
      </c>
      <c r="N174" s="24" t="str">
        <f t="shared" si="3"/>
        <v>Green Cloak with +890, +6.6% (13451 to 14341)</v>
      </c>
      <c r="O174" s="41"/>
      <c r="P174" s="46">
        <v>1609.0</v>
      </c>
      <c r="Q174" s="18">
        <f t="shared" si="4"/>
        <v>180</v>
      </c>
      <c r="R174" s="23">
        <f t="shared" si="5"/>
        <v>0.1118707272</v>
      </c>
      <c r="S174" s="24" t="str">
        <f t="shared" si="6"/>
        <v>Green Cloak with +180, +11.2% (1609 to 1789)</v>
      </c>
      <c r="T174" s="18"/>
      <c r="U174" s="46">
        <v>8.0</v>
      </c>
      <c r="V174" s="22">
        <f t="shared" si="7"/>
        <v>1</v>
      </c>
      <c r="W174" s="23">
        <f t="shared" si="8"/>
        <v>0.125</v>
      </c>
      <c r="X174" s="26" t="str">
        <f t="shared" si="9"/>
        <v>Green Cloak with +1, +12.5% (8 to 9)</v>
      </c>
    </row>
    <row r="175">
      <c r="A175" s="14" t="s">
        <v>707</v>
      </c>
      <c r="B175" s="13">
        <v>390.0</v>
      </c>
      <c r="C175" s="16">
        <v>14340.0</v>
      </c>
      <c r="D175" s="16">
        <v>4564.0</v>
      </c>
      <c r="E175" s="16">
        <v>88.0</v>
      </c>
      <c r="F175" s="38">
        <v>141769.0</v>
      </c>
      <c r="G175" s="19"/>
      <c r="H175" s="19">
        <f>VLOOKUP(A175,'Kings Ratings'!$A$2:$B$1000,2,false)</f>
        <v>9</v>
      </c>
      <c r="I175" s="7"/>
      <c r="K175" s="46">
        <v>13486.0</v>
      </c>
      <c r="L175" s="22">
        <f t="shared" si="1"/>
        <v>854</v>
      </c>
      <c r="M175" s="23">
        <f t="shared" si="2"/>
        <v>0.06332492956</v>
      </c>
      <c r="N175" s="24" t="str">
        <f t="shared" si="3"/>
        <v>Seaweed with +854, +6.3% (13486 to 14340)</v>
      </c>
      <c r="O175" s="41"/>
      <c r="P175" s="46">
        <v>3987.0</v>
      </c>
      <c r="Q175" s="18">
        <f t="shared" si="4"/>
        <v>577</v>
      </c>
      <c r="R175" s="23">
        <f t="shared" si="5"/>
        <v>0.1447203411</v>
      </c>
      <c r="S175" s="24" t="str">
        <f t="shared" si="6"/>
        <v>Seaweed with +577, +14.5% (3987 to 4564)</v>
      </c>
      <c r="T175" s="18"/>
      <c r="U175" s="46">
        <v>76.0</v>
      </c>
      <c r="V175" s="22">
        <f t="shared" si="7"/>
        <v>12</v>
      </c>
      <c r="W175" s="23">
        <f t="shared" si="8"/>
        <v>0.1578947368</v>
      </c>
      <c r="X175" s="26" t="str">
        <f t="shared" si="9"/>
        <v>Seaweed with +12, +15.8% (76 to 88)</v>
      </c>
    </row>
    <row r="176">
      <c r="A176" s="14" t="s">
        <v>167</v>
      </c>
      <c r="B176" s="13">
        <v>361.0</v>
      </c>
      <c r="C176" s="16">
        <v>14301.0</v>
      </c>
      <c r="D176" s="16">
        <v>5656.0</v>
      </c>
      <c r="E176" s="16">
        <v>116.0</v>
      </c>
      <c r="F176" s="38">
        <v>1039725.0</v>
      </c>
      <c r="G176" s="19"/>
      <c r="H176" s="19">
        <f>VLOOKUP(A176,'Kings Ratings'!$A$2:$B$1000,2,false)</f>
        <v>11</v>
      </c>
      <c r="I176" s="7"/>
      <c r="K176" s="46">
        <v>14273.0</v>
      </c>
      <c r="L176" s="22">
        <f t="shared" si="1"/>
        <v>28</v>
      </c>
      <c r="M176" s="23">
        <f t="shared" si="2"/>
        <v>0.001961745954</v>
      </c>
      <c r="N176" s="24" t="str">
        <f t="shared" si="3"/>
        <v>Candy Corn with +28, +0.2% (14273 to 14301)</v>
      </c>
      <c r="O176" s="41"/>
      <c r="P176" s="46">
        <v>5651.0</v>
      </c>
      <c r="Q176" s="18">
        <f t="shared" si="4"/>
        <v>5</v>
      </c>
      <c r="R176" s="23">
        <f t="shared" si="5"/>
        <v>0.0008847991506</v>
      </c>
      <c r="S176" s="24" t="str">
        <f t="shared" si="6"/>
        <v>Candy Corn with +5, +0.1% (5651 to 5656)</v>
      </c>
      <c r="T176" s="18"/>
      <c r="U176" s="46">
        <v>115.0</v>
      </c>
      <c r="V176" s="22">
        <f t="shared" si="7"/>
        <v>1</v>
      </c>
      <c r="W176" s="23">
        <f t="shared" si="8"/>
        <v>0.008695652174</v>
      </c>
      <c r="X176" s="26" t="str">
        <f t="shared" si="9"/>
        <v>Candy Corn with +1, +0.9% (115 to 116)</v>
      </c>
    </row>
    <row r="177">
      <c r="A177" s="14" t="s">
        <v>491</v>
      </c>
      <c r="B177" s="13">
        <v>265.0</v>
      </c>
      <c r="C177" s="16">
        <v>14285.0</v>
      </c>
      <c r="D177" s="16">
        <v>6421.0</v>
      </c>
      <c r="E177" s="16">
        <v>1534.0</v>
      </c>
      <c r="F177" s="38">
        <v>1033439.0</v>
      </c>
      <c r="G177" s="19"/>
      <c r="H177" s="19">
        <f>VLOOKUP(A177,'Kings Ratings'!$A$2:$B$1000,2,false)</f>
        <v>5</v>
      </c>
      <c r="I177" s="7" t="s">
        <v>808</v>
      </c>
      <c r="K177" s="46">
        <v>13416.0</v>
      </c>
      <c r="L177" s="22">
        <f t="shared" si="1"/>
        <v>869</v>
      </c>
      <c r="M177" s="23">
        <f t="shared" si="2"/>
        <v>0.06477340489</v>
      </c>
      <c r="N177" s="24" t="str">
        <f t="shared" si="3"/>
        <v>Jade Charm with +869, +6.5% (13416 to 14285)</v>
      </c>
      <c r="O177" s="41"/>
      <c r="P177" s="46">
        <v>5951.0</v>
      </c>
      <c r="Q177" s="18">
        <f t="shared" si="4"/>
        <v>470</v>
      </c>
      <c r="R177" s="23">
        <f t="shared" si="5"/>
        <v>0.07897832297</v>
      </c>
      <c r="S177" s="24" t="str">
        <f t="shared" si="6"/>
        <v>Jade Charm with +470, +7.9% (5951 to 6421)</v>
      </c>
      <c r="T177" s="18"/>
      <c r="U177" s="46">
        <v>1237.0</v>
      </c>
      <c r="V177" s="22">
        <f t="shared" si="7"/>
        <v>297</v>
      </c>
      <c r="W177" s="23">
        <f t="shared" si="8"/>
        <v>0.2400970089</v>
      </c>
      <c r="X177" s="26" t="str">
        <f t="shared" si="9"/>
        <v>Jade Charm with +297, +24% (1237 to 1534)</v>
      </c>
    </row>
    <row r="178">
      <c r="A178" s="14" t="s">
        <v>568</v>
      </c>
      <c r="B178" s="13">
        <v>195.0</v>
      </c>
      <c r="C178" s="16">
        <v>14270.0</v>
      </c>
      <c r="D178" s="16">
        <v>6180.0</v>
      </c>
      <c r="E178" s="16">
        <v>899.0</v>
      </c>
      <c r="F178" s="38">
        <v>1014713.0</v>
      </c>
      <c r="G178" s="19"/>
      <c r="H178" s="19">
        <f>VLOOKUP(A178,'Kings Ratings'!$A$2:$B$1000,2,false)</f>
        <v>4</v>
      </c>
      <c r="I178" s="7" t="s">
        <v>851</v>
      </c>
      <c r="K178" s="46">
        <v>13431.0</v>
      </c>
      <c r="L178" s="22">
        <f t="shared" si="1"/>
        <v>839</v>
      </c>
      <c r="M178" s="23">
        <f t="shared" si="2"/>
        <v>0.0624674261</v>
      </c>
      <c r="N178" s="24" t="str">
        <f t="shared" si="3"/>
        <v>Mystic Ring with +839, +6.2% (13431 to 14270)</v>
      </c>
      <c r="O178" s="41"/>
      <c r="P178" s="46">
        <v>5706.0</v>
      </c>
      <c r="Q178" s="18">
        <f t="shared" si="4"/>
        <v>474</v>
      </c>
      <c r="R178" s="23">
        <f t="shared" si="5"/>
        <v>0.08307045216</v>
      </c>
      <c r="S178" s="24" t="str">
        <f t="shared" si="6"/>
        <v>Mystic Ring with +474, +8.3% (5706 to 6180)</v>
      </c>
      <c r="T178" s="18"/>
      <c r="U178" s="46">
        <v>726.0</v>
      </c>
      <c r="V178" s="22">
        <f t="shared" si="7"/>
        <v>173</v>
      </c>
      <c r="W178" s="23">
        <f t="shared" si="8"/>
        <v>0.238292011</v>
      </c>
      <c r="X178" s="26" t="str">
        <f t="shared" si="9"/>
        <v>Mystic Ring with +173, +23.8% (726 to 899)</v>
      </c>
    </row>
    <row r="179">
      <c r="A179" s="14" t="s">
        <v>599</v>
      </c>
      <c r="B179" s="13">
        <v>196.0</v>
      </c>
      <c r="C179" s="16">
        <v>14256.0</v>
      </c>
      <c r="D179" s="16">
        <v>7712.0</v>
      </c>
      <c r="E179" s="16">
        <v>2299.0</v>
      </c>
      <c r="F179" s="38">
        <v>1035088.0</v>
      </c>
      <c r="G179" s="19"/>
      <c r="H179" s="19">
        <f>VLOOKUP(A179,'Kings Ratings'!$A$2:$B$1000,2,false)</f>
        <v>2</v>
      </c>
      <c r="I179" s="7" t="s">
        <v>829</v>
      </c>
      <c r="K179" s="46">
        <v>13444.0</v>
      </c>
      <c r="L179" s="22">
        <f t="shared" si="1"/>
        <v>812</v>
      </c>
      <c r="M179" s="23">
        <f t="shared" si="2"/>
        <v>0.06039869087</v>
      </c>
      <c r="N179" s="24" t="str">
        <f t="shared" si="3"/>
        <v>Pearl Necklace with +812, +6% (13444 to 14256)</v>
      </c>
      <c r="O179" s="41"/>
      <c r="P179" s="46">
        <v>7250.0</v>
      </c>
      <c r="Q179" s="18">
        <f t="shared" si="4"/>
        <v>462</v>
      </c>
      <c r="R179" s="23">
        <f t="shared" si="5"/>
        <v>0.06372413793</v>
      </c>
      <c r="S179" s="24" t="str">
        <f t="shared" si="6"/>
        <v>Pearl Necklace with +462, +6.4% (7250 to 7712)</v>
      </c>
      <c r="T179" s="18"/>
      <c r="U179" s="46">
        <v>2017.0</v>
      </c>
      <c r="V179" s="22">
        <f t="shared" si="7"/>
        <v>282</v>
      </c>
      <c r="W179" s="23">
        <f t="shared" si="8"/>
        <v>0.1398116014</v>
      </c>
      <c r="X179" s="26" t="str">
        <f t="shared" si="9"/>
        <v>Pearl Necklace with +282, +14.% (2017 to 2299)</v>
      </c>
    </row>
    <row r="180">
      <c r="A180" s="14" t="s">
        <v>845</v>
      </c>
      <c r="B180" s="13">
        <v>942.0</v>
      </c>
      <c r="C180" s="16">
        <v>14196.0</v>
      </c>
      <c r="D180" s="16">
        <v>8449.0</v>
      </c>
      <c r="E180" s="16">
        <v>2375.0</v>
      </c>
      <c r="F180" s="38">
        <v>1838948.0</v>
      </c>
      <c r="G180" s="19"/>
      <c r="H180" s="19">
        <f>VLOOKUP(A180,'Kings Ratings'!$A$2:$B$1000,2,false)</f>
        <v>11</v>
      </c>
      <c r="I180" s="7"/>
      <c r="K180" s="46">
        <v>14193.0</v>
      </c>
      <c r="L180" s="22">
        <f t="shared" si="1"/>
        <v>3</v>
      </c>
      <c r="M180" s="23">
        <f t="shared" si="2"/>
        <v>0.000211371803</v>
      </c>
      <c r="N180" s="24" t="str">
        <f t="shared" si="3"/>
        <v>Frozen Squid with +3, +0% (14193 to 14196)</v>
      </c>
      <c r="O180" s="41"/>
      <c r="P180" s="46">
        <v>8446.0</v>
      </c>
      <c r="Q180" s="18">
        <f t="shared" si="4"/>
        <v>3</v>
      </c>
      <c r="R180" s="23">
        <f t="shared" si="5"/>
        <v>0.0003551977267</v>
      </c>
      <c r="S180" s="24" t="str">
        <f t="shared" si="6"/>
        <v>Frozen Squid with +3, +0% (8446 to 8449)</v>
      </c>
      <c r="T180" s="18"/>
      <c r="U180" s="46">
        <v>2375.0</v>
      </c>
      <c r="V180" s="22">
        <f t="shared" si="7"/>
        <v>0</v>
      </c>
      <c r="W180" s="23">
        <f t="shared" si="8"/>
        <v>0</v>
      </c>
      <c r="X180" s="26" t="str">
        <f t="shared" si="9"/>
        <v>Frozen Squid with +0, +0% (2375 to 2375)</v>
      </c>
    </row>
    <row r="181">
      <c r="A181" s="14" t="s">
        <v>510</v>
      </c>
      <c r="B181" s="13">
        <v>220.0</v>
      </c>
      <c r="C181" s="16">
        <v>14137.0</v>
      </c>
      <c r="D181" s="16">
        <v>661.0</v>
      </c>
      <c r="E181" s="39">
        <v>0.0</v>
      </c>
      <c r="F181" s="38">
        <v>52019.0</v>
      </c>
      <c r="G181" s="19"/>
      <c r="H181" s="19">
        <f>VLOOKUP(A181,'Kings Ratings'!$A$2:$B$1000,2,false)</f>
        <v>10</v>
      </c>
      <c r="I181" s="7"/>
      <c r="K181" s="46">
        <v>13395.0</v>
      </c>
      <c r="L181" s="22">
        <f t="shared" si="1"/>
        <v>742</v>
      </c>
      <c r="M181" s="23">
        <f t="shared" si="2"/>
        <v>0.05539380366</v>
      </c>
      <c r="N181" s="24" t="str">
        <f t="shared" si="3"/>
        <v>Lava Sphere with +742, +5.5% (13395 to 14137)</v>
      </c>
      <c r="O181" s="41"/>
      <c r="P181" s="46">
        <v>517.0</v>
      </c>
      <c r="Q181" s="18">
        <f t="shared" si="4"/>
        <v>144</v>
      </c>
      <c r="R181" s="23">
        <f t="shared" si="5"/>
        <v>0.2785299807</v>
      </c>
      <c r="S181" s="24" t="str">
        <f t="shared" si="6"/>
        <v>Lava Sphere with +144, +27.9% (517 to 661)</v>
      </c>
      <c r="T181" s="18"/>
      <c r="U181" s="46">
        <v>0.0</v>
      </c>
      <c r="V181" s="22">
        <f t="shared" si="7"/>
        <v>0</v>
      </c>
      <c r="W181" s="23" t="str">
        <f t="shared" si="8"/>
        <v>#DIV/0!</v>
      </c>
      <c r="X181" s="26" t="str">
        <f t="shared" si="9"/>
        <v>#DIV/0!</v>
      </c>
    </row>
    <row r="182">
      <c r="A182" s="14" t="s">
        <v>418</v>
      </c>
      <c r="B182" s="13">
        <v>82.0</v>
      </c>
      <c r="C182" s="16">
        <v>14119.0</v>
      </c>
      <c r="D182" s="16">
        <v>7616.0</v>
      </c>
      <c r="E182" s="16">
        <v>906.0</v>
      </c>
      <c r="F182" s="38">
        <v>1058174.0</v>
      </c>
      <c r="G182" s="19"/>
      <c r="H182" s="19">
        <f>VLOOKUP(A182,'Kings Ratings'!$A$2:$B$1000,2,false)</f>
        <v>2</v>
      </c>
      <c r="I182" s="7"/>
      <c r="K182" s="46">
        <v>13232.0</v>
      </c>
      <c r="L182" s="22">
        <f t="shared" si="1"/>
        <v>887</v>
      </c>
      <c r="M182" s="23">
        <f t="shared" si="2"/>
        <v>0.06703446191</v>
      </c>
      <c r="N182" s="24" t="str">
        <f t="shared" si="3"/>
        <v>Green Diary with +887, +6.7% (13232 to 14119)</v>
      </c>
      <c r="O182" s="41"/>
      <c r="P182" s="46">
        <v>7083.0</v>
      </c>
      <c r="Q182" s="18">
        <f t="shared" si="4"/>
        <v>533</v>
      </c>
      <c r="R182" s="23">
        <f t="shared" si="5"/>
        <v>0.07525060003</v>
      </c>
      <c r="S182" s="24" t="str">
        <f t="shared" si="6"/>
        <v>Green Diary with +533, +7.5% (7083 to 7616)</v>
      </c>
      <c r="T182" s="18"/>
      <c r="U182" s="46">
        <v>733.0</v>
      </c>
      <c r="V182" s="22">
        <f t="shared" si="7"/>
        <v>173</v>
      </c>
      <c r="W182" s="23">
        <f t="shared" si="8"/>
        <v>0.2360163711</v>
      </c>
      <c r="X182" s="26" t="str">
        <f t="shared" si="9"/>
        <v>Green Diary with +173, +23.6% (733 to 906)</v>
      </c>
    </row>
    <row r="183">
      <c r="A183" s="14" t="s">
        <v>688</v>
      </c>
      <c r="B183" s="13">
        <v>149.0</v>
      </c>
      <c r="C183" s="16">
        <v>14071.0</v>
      </c>
      <c r="D183" s="16">
        <v>2316.0</v>
      </c>
      <c r="E183" s="43">
        <v>6.0</v>
      </c>
      <c r="F183" s="38">
        <v>437828.0</v>
      </c>
      <c r="G183" s="19"/>
      <c r="H183" s="19">
        <f>VLOOKUP(A183,'Kings Ratings'!$A$2:$B$1000,2,false)</f>
        <v>10</v>
      </c>
      <c r="I183" s="7"/>
      <c r="K183" s="46">
        <v>13206.0</v>
      </c>
      <c r="L183" s="22">
        <f t="shared" si="1"/>
        <v>865</v>
      </c>
      <c r="M183" s="23">
        <f t="shared" si="2"/>
        <v>0.06550053006</v>
      </c>
      <c r="N183" s="24" t="str">
        <f t="shared" si="3"/>
        <v>Runestone 03 with +865, +6.6% (13206 to 14071)</v>
      </c>
      <c r="O183" s="41"/>
      <c r="P183" s="46">
        <v>2016.0</v>
      </c>
      <c r="Q183" s="18">
        <f t="shared" si="4"/>
        <v>300</v>
      </c>
      <c r="R183" s="23">
        <f t="shared" si="5"/>
        <v>0.1488095238</v>
      </c>
      <c r="S183" s="24" t="str">
        <f t="shared" si="6"/>
        <v>Runestone 03 with +300, +14.9% (2016 to 2316)</v>
      </c>
      <c r="T183" s="18"/>
      <c r="U183" s="46">
        <v>5.0</v>
      </c>
      <c r="V183" s="22">
        <f t="shared" si="7"/>
        <v>1</v>
      </c>
      <c r="W183" s="23">
        <f t="shared" si="8"/>
        <v>0.2</v>
      </c>
      <c r="X183" s="26" t="str">
        <f t="shared" si="9"/>
        <v>Runestone 03 with +1, +20% (5 to 6)</v>
      </c>
    </row>
    <row r="184">
      <c r="A184" s="14" t="s">
        <v>553</v>
      </c>
      <c r="B184" s="13">
        <v>152.0</v>
      </c>
      <c r="C184" s="16">
        <v>13983.0</v>
      </c>
      <c r="D184" s="16">
        <v>178.0</v>
      </c>
      <c r="E184" s="39">
        <v>0.0</v>
      </c>
      <c r="F184" s="38">
        <v>38819.0</v>
      </c>
      <c r="G184" s="19"/>
      <c r="H184" s="19">
        <f>VLOOKUP(A184,'Kings Ratings'!$A$2:$B$1000,2,false)</f>
        <v>10</v>
      </c>
      <c r="I184" s="7"/>
      <c r="K184" s="46">
        <v>13232.0</v>
      </c>
      <c r="L184" s="22">
        <f t="shared" si="1"/>
        <v>751</v>
      </c>
      <c r="M184" s="23">
        <f t="shared" si="2"/>
        <v>0.05675634825</v>
      </c>
      <c r="N184" s="24" t="str">
        <f t="shared" si="3"/>
        <v>Runestone 06 with +751, +5.7% (13232 to 13983)</v>
      </c>
      <c r="O184" s="41"/>
      <c r="P184" s="46">
        <v>114.0</v>
      </c>
      <c r="Q184" s="18">
        <f t="shared" si="4"/>
        <v>64</v>
      </c>
      <c r="R184" s="23">
        <f t="shared" si="5"/>
        <v>0.5614035088</v>
      </c>
      <c r="S184" s="24" t="str">
        <f t="shared" si="6"/>
        <v>Runestone 06 with +64, +56.1% (114 to 178)</v>
      </c>
      <c r="T184" s="18"/>
      <c r="U184" s="46">
        <v>0.0</v>
      </c>
      <c r="V184" s="22">
        <f t="shared" si="7"/>
        <v>0</v>
      </c>
      <c r="W184" s="23" t="str">
        <f t="shared" si="8"/>
        <v>#DIV/0!</v>
      </c>
      <c r="X184" s="26" t="str">
        <f t="shared" si="9"/>
        <v>#DIV/0!</v>
      </c>
    </row>
    <row r="185">
      <c r="A185" s="14" t="s">
        <v>634</v>
      </c>
      <c r="B185" s="13">
        <v>69.0</v>
      </c>
      <c r="C185" s="16">
        <v>13908.0</v>
      </c>
      <c r="D185" s="16">
        <v>1849.0</v>
      </c>
      <c r="E185" s="16">
        <v>11.0</v>
      </c>
      <c r="F185" s="38">
        <v>150142.0</v>
      </c>
      <c r="G185" s="19"/>
      <c r="H185" s="19">
        <f>VLOOKUP(A185,'Kings Ratings'!$A$2:$B$1000,2,false)</f>
        <v>9</v>
      </c>
      <c r="I185" s="7"/>
      <c r="K185" s="46">
        <v>13383.0</v>
      </c>
      <c r="L185" s="22">
        <f t="shared" si="1"/>
        <v>525</v>
      </c>
      <c r="M185" s="23">
        <f t="shared" si="2"/>
        <v>0.03922887245</v>
      </c>
      <c r="N185" s="24" t="str">
        <f t="shared" si="3"/>
        <v>Pumpkin with +525, +3.9% (13383 to 13908)</v>
      </c>
      <c r="O185" s="41"/>
      <c r="P185" s="46">
        <v>1684.0</v>
      </c>
      <c r="Q185" s="18">
        <f t="shared" si="4"/>
        <v>165</v>
      </c>
      <c r="R185" s="23">
        <f t="shared" si="5"/>
        <v>0.09798099762</v>
      </c>
      <c r="S185" s="24" t="str">
        <f t="shared" si="6"/>
        <v>Pumpkin with +165, +9.8% (1684 to 1849)</v>
      </c>
      <c r="T185" s="18"/>
      <c r="U185" s="46">
        <v>10.0</v>
      </c>
      <c r="V185" s="22">
        <f t="shared" si="7"/>
        <v>1</v>
      </c>
      <c r="W185" s="23">
        <f t="shared" si="8"/>
        <v>0.1</v>
      </c>
      <c r="X185" s="26" t="str">
        <f t="shared" si="9"/>
        <v>Pumpkin with +1, +10% (10 to 11)</v>
      </c>
    </row>
    <row r="186">
      <c r="A186" s="14" t="s">
        <v>809</v>
      </c>
      <c r="B186" s="13">
        <v>71.0</v>
      </c>
      <c r="C186" s="16">
        <v>13877.0</v>
      </c>
      <c r="D186" s="16">
        <v>1938.0</v>
      </c>
      <c r="E186" s="39">
        <v>6.0</v>
      </c>
      <c r="F186" s="38">
        <v>212442.0</v>
      </c>
      <c r="G186" s="19"/>
      <c r="H186" s="19">
        <f>VLOOKUP(A186,'Kings Ratings'!$A$2:$B$1000,2,false)</f>
        <v>9</v>
      </c>
      <c r="I186" s="7"/>
      <c r="K186" s="46">
        <v>13071.0</v>
      </c>
      <c r="L186" s="22">
        <f t="shared" si="1"/>
        <v>806</v>
      </c>
      <c r="M186" s="23">
        <f t="shared" si="2"/>
        <v>0.06166322393</v>
      </c>
      <c r="N186" s="24" t="str">
        <f t="shared" si="3"/>
        <v>Wheat with +806, +6.2% (13071 to 13877)</v>
      </c>
      <c r="O186" s="41"/>
      <c r="P186" s="46">
        <v>1619.0</v>
      </c>
      <c r="Q186" s="18">
        <f t="shared" si="4"/>
        <v>319</v>
      </c>
      <c r="R186" s="23">
        <f t="shared" si="5"/>
        <v>0.1970352069</v>
      </c>
      <c r="S186" s="24" t="str">
        <f t="shared" si="6"/>
        <v>Wheat with +319, +19.7% (1619 to 1938)</v>
      </c>
      <c r="T186" s="18"/>
      <c r="U186" s="46">
        <v>3.0</v>
      </c>
      <c r="V186" s="22">
        <f t="shared" si="7"/>
        <v>3</v>
      </c>
      <c r="W186" s="23">
        <f t="shared" si="8"/>
        <v>1</v>
      </c>
      <c r="X186" s="26" t="str">
        <f t="shared" si="9"/>
        <v>Wheat with +3, +100% (3 to 6)</v>
      </c>
    </row>
    <row r="187">
      <c r="A187" s="14" t="s">
        <v>756</v>
      </c>
      <c r="B187" s="13">
        <v>592.0</v>
      </c>
      <c r="C187" s="16">
        <v>13831.0</v>
      </c>
      <c r="D187" s="16">
        <v>3576.0</v>
      </c>
      <c r="E187" s="16">
        <v>41.0</v>
      </c>
      <c r="F187" s="38">
        <v>343689.0</v>
      </c>
      <c r="G187" s="19"/>
      <c r="H187" s="19">
        <f>VLOOKUP(A187,'Kings Ratings'!$A$2:$B$1000,2,false)</f>
        <v>8</v>
      </c>
      <c r="I187" s="7"/>
      <c r="K187" s="46">
        <v>12869.0</v>
      </c>
      <c r="L187" s="22">
        <f t="shared" si="1"/>
        <v>962</v>
      </c>
      <c r="M187" s="23">
        <f t="shared" si="2"/>
        <v>0.07475328308</v>
      </c>
      <c r="N187" s="24" t="str">
        <f t="shared" si="3"/>
        <v>Steel Plate with +962, +7.5% (12869 to 13831)</v>
      </c>
      <c r="O187" s="41"/>
      <c r="P187" s="46">
        <v>3162.0</v>
      </c>
      <c r="Q187" s="18">
        <f t="shared" si="4"/>
        <v>414</v>
      </c>
      <c r="R187" s="23">
        <f t="shared" si="5"/>
        <v>0.1309297913</v>
      </c>
      <c r="S187" s="24" t="str">
        <f t="shared" si="6"/>
        <v>Steel Plate with +414, +13.1% (3162 to 3576)</v>
      </c>
      <c r="T187" s="18"/>
      <c r="U187" s="46">
        <v>24.0</v>
      </c>
      <c r="V187" s="22">
        <f t="shared" si="7"/>
        <v>17</v>
      </c>
      <c r="W187" s="23">
        <f t="shared" si="8"/>
        <v>0.7083333333</v>
      </c>
      <c r="X187" s="26" t="str">
        <f t="shared" si="9"/>
        <v>Steel Plate with +17, +70.8% (24 to 41)</v>
      </c>
    </row>
    <row r="188">
      <c r="A188" s="14" t="s">
        <v>772</v>
      </c>
      <c r="B188" s="13">
        <v>55.0</v>
      </c>
      <c r="C188" s="16">
        <v>13736.0</v>
      </c>
      <c r="D188" s="16">
        <v>8677.0</v>
      </c>
      <c r="E188" s="16">
        <v>3442.0</v>
      </c>
      <c r="F188" s="38">
        <v>1028134.0</v>
      </c>
      <c r="G188" s="19"/>
      <c r="H188" s="19">
        <f>VLOOKUP(A188,'Kings Ratings'!$A$2:$B$1000,2,false)</f>
        <v>2</v>
      </c>
      <c r="I188" s="7" t="s">
        <v>924</v>
      </c>
      <c r="K188" s="46">
        <v>12999.0</v>
      </c>
      <c r="L188" s="22">
        <f t="shared" si="1"/>
        <v>737</v>
      </c>
      <c r="M188" s="23">
        <f t="shared" si="2"/>
        <v>0.05669666897</v>
      </c>
      <c r="N188" s="24" t="str">
        <f t="shared" si="3"/>
        <v>Sturdy Box with +737, +5.7% (12999 to 13736)</v>
      </c>
      <c r="O188" s="41"/>
      <c r="P188" s="46">
        <v>8180.0</v>
      </c>
      <c r="Q188" s="18">
        <f t="shared" si="4"/>
        <v>497</v>
      </c>
      <c r="R188" s="23">
        <f t="shared" si="5"/>
        <v>0.06075794621</v>
      </c>
      <c r="S188" s="24" t="str">
        <f t="shared" si="6"/>
        <v>Sturdy Box with +497, +6.1% (8180 to 8677)</v>
      </c>
      <c r="T188" s="18"/>
      <c r="U188" s="46">
        <v>3051.0</v>
      </c>
      <c r="V188" s="22">
        <f t="shared" si="7"/>
        <v>391</v>
      </c>
      <c r="W188" s="23">
        <f t="shared" si="8"/>
        <v>0.1281547034</v>
      </c>
      <c r="X188" s="26" t="str">
        <f t="shared" si="9"/>
        <v>Sturdy Box with +391, +12.8% (3051 to 3442)</v>
      </c>
    </row>
    <row r="189">
      <c r="A189" s="14" t="s">
        <v>158</v>
      </c>
      <c r="B189" s="13">
        <v>659.0</v>
      </c>
      <c r="C189" s="16">
        <v>13621.0</v>
      </c>
      <c r="D189" s="16">
        <v>7838.0</v>
      </c>
      <c r="E189" s="16">
        <v>3064.0</v>
      </c>
      <c r="F189" s="38">
        <v>1163703.0</v>
      </c>
      <c r="G189" s="19"/>
      <c r="H189" s="19">
        <f>VLOOKUP(A189,'Kings Ratings'!$A$2:$B$1000,2,false)</f>
        <v>1</v>
      </c>
      <c r="I189" s="7" t="s">
        <v>872</v>
      </c>
      <c r="K189" s="46">
        <v>12853.0</v>
      </c>
      <c r="L189" s="22">
        <f t="shared" si="1"/>
        <v>768</v>
      </c>
      <c r="M189" s="23">
        <f t="shared" si="2"/>
        <v>0.05975258694</v>
      </c>
      <c r="N189" s="24" t="str">
        <f t="shared" si="3"/>
        <v>Butter Churn with +768, +6% (12853 to 13621)</v>
      </c>
      <c r="O189" s="41"/>
      <c r="P189" s="46">
        <v>7406.0</v>
      </c>
      <c r="Q189" s="18">
        <f t="shared" si="4"/>
        <v>432</v>
      </c>
      <c r="R189" s="23">
        <f t="shared" si="5"/>
        <v>0.05833108291</v>
      </c>
      <c r="S189" s="24" t="str">
        <f t="shared" si="6"/>
        <v>Butter Churn with +432, +5.8% (7406 to 7838)</v>
      </c>
      <c r="T189" s="18"/>
      <c r="U189" s="46">
        <v>2733.0</v>
      </c>
      <c r="V189" s="22">
        <f t="shared" si="7"/>
        <v>331</v>
      </c>
      <c r="W189" s="23">
        <f t="shared" si="8"/>
        <v>0.1211123308</v>
      </c>
      <c r="X189" s="26" t="str">
        <f t="shared" si="9"/>
        <v>Butter Churn with +331, +12.1% (2733 to 3064)</v>
      </c>
    </row>
    <row r="190">
      <c r="A190" s="14" t="s">
        <v>792</v>
      </c>
      <c r="B190" s="13">
        <v>252.0</v>
      </c>
      <c r="C190" s="16">
        <v>13580.0</v>
      </c>
      <c r="D190" s="16">
        <v>8303.0</v>
      </c>
      <c r="E190" s="16">
        <v>3261.0</v>
      </c>
      <c r="F190" s="38">
        <v>1028344.0</v>
      </c>
      <c r="G190" s="19"/>
      <c r="H190" s="19">
        <f>VLOOKUP(A190,'Kings Ratings'!$A$2:$B$1000,2,false)</f>
        <v>2</v>
      </c>
      <c r="I190" s="7" t="s">
        <v>925</v>
      </c>
      <c r="K190" s="46">
        <v>12879.0</v>
      </c>
      <c r="L190" s="22">
        <f t="shared" si="1"/>
        <v>701</v>
      </c>
      <c r="M190" s="23">
        <f t="shared" si="2"/>
        <v>0.05442969175</v>
      </c>
      <c r="N190" s="24" t="str">
        <f t="shared" si="3"/>
        <v>Treasure Chest with +701, +5.4% (12879 to 13580)</v>
      </c>
      <c r="O190" s="41"/>
      <c r="P190" s="46">
        <v>7870.0</v>
      </c>
      <c r="Q190" s="18">
        <f t="shared" si="4"/>
        <v>433</v>
      </c>
      <c r="R190" s="23">
        <f t="shared" si="5"/>
        <v>0.05501905972</v>
      </c>
      <c r="S190" s="24" t="str">
        <f t="shared" si="6"/>
        <v>Treasure Chest with +433, +5.5% (7870 to 8303)</v>
      </c>
      <c r="T190" s="18"/>
      <c r="U190" s="46">
        <v>2907.0</v>
      </c>
      <c r="V190" s="22">
        <f t="shared" si="7"/>
        <v>354</v>
      </c>
      <c r="W190" s="23">
        <f t="shared" si="8"/>
        <v>0.1217750258</v>
      </c>
      <c r="X190" s="26" t="str">
        <f t="shared" si="9"/>
        <v>Treasure Chest with +354, +12.2% (2907 to 3261)</v>
      </c>
    </row>
    <row r="191">
      <c r="A191" s="14" t="s">
        <v>595</v>
      </c>
      <c r="B191" s="13">
        <v>228.0</v>
      </c>
      <c r="C191" s="16">
        <v>13541.0</v>
      </c>
      <c r="D191" s="16">
        <v>599.0</v>
      </c>
      <c r="E191" s="39">
        <v>0.0</v>
      </c>
      <c r="F191" s="38">
        <v>96403.0</v>
      </c>
      <c r="G191" s="19"/>
      <c r="H191" s="19">
        <f>VLOOKUP(A191,'Kings Ratings'!$A$2:$B$1000,2,false)</f>
        <v>10</v>
      </c>
      <c r="I191" s="7"/>
      <c r="K191" s="46">
        <v>12763.0</v>
      </c>
      <c r="L191" s="22">
        <f t="shared" si="1"/>
        <v>778</v>
      </c>
      <c r="M191" s="23">
        <f t="shared" si="2"/>
        <v>0.06095745514</v>
      </c>
      <c r="N191" s="24" t="str">
        <f t="shared" si="3"/>
        <v>Runestone 18 with +778, +6.1% (12763 to 13541)</v>
      </c>
      <c r="O191" s="41"/>
      <c r="P191" s="46">
        <v>480.0</v>
      </c>
      <c r="Q191" s="18">
        <f t="shared" si="4"/>
        <v>119</v>
      </c>
      <c r="R191" s="23">
        <f t="shared" si="5"/>
        <v>0.2479166667</v>
      </c>
      <c r="S191" s="24" t="str">
        <f t="shared" si="6"/>
        <v>Runestone 18 with +119, +24.8% (480 to 599)</v>
      </c>
      <c r="T191" s="18"/>
      <c r="U191" s="46">
        <v>0.0</v>
      </c>
      <c r="V191" s="22">
        <f t="shared" si="7"/>
        <v>0</v>
      </c>
      <c r="W191" s="23" t="str">
        <f t="shared" si="8"/>
        <v>#DIV/0!</v>
      </c>
      <c r="X191" s="26" t="str">
        <f t="shared" si="9"/>
        <v>#DIV/0!</v>
      </c>
    </row>
    <row r="192">
      <c r="A192" s="14" t="s">
        <v>697</v>
      </c>
      <c r="B192" s="13">
        <v>326.0</v>
      </c>
      <c r="C192" s="16">
        <v>13405.0</v>
      </c>
      <c r="D192" s="16">
        <v>7018.0</v>
      </c>
      <c r="E192" s="16">
        <v>1937.0</v>
      </c>
      <c r="F192" s="38">
        <v>1097562.0</v>
      </c>
      <c r="G192" s="19"/>
      <c r="H192" s="19">
        <f>VLOOKUP(A192,'Kings Ratings'!$A$2:$B$1000,2,false)</f>
        <v>2</v>
      </c>
      <c r="I192" s="7" t="s">
        <v>661</v>
      </c>
      <c r="K192" s="46">
        <v>12633.0</v>
      </c>
      <c r="L192" s="22">
        <f t="shared" si="1"/>
        <v>772</v>
      </c>
      <c r="M192" s="23">
        <f t="shared" si="2"/>
        <v>0.06110979182</v>
      </c>
      <c r="N192" s="24" t="str">
        <f t="shared" si="3"/>
        <v>Scissors with +772, +6.1% (12633 to 13405)</v>
      </c>
      <c r="O192" s="41"/>
      <c r="P192" s="46">
        <v>6670.0</v>
      </c>
      <c r="Q192" s="18">
        <f t="shared" si="4"/>
        <v>348</v>
      </c>
      <c r="R192" s="23">
        <f t="shared" si="5"/>
        <v>0.05217391304</v>
      </c>
      <c r="S192" s="24" t="str">
        <f t="shared" si="6"/>
        <v>Scissors with +348, +5.2% (6670 to 7018)</v>
      </c>
      <c r="T192" s="18"/>
      <c r="U192" s="46">
        <v>1674.0</v>
      </c>
      <c r="V192" s="22">
        <f t="shared" si="7"/>
        <v>263</v>
      </c>
      <c r="W192" s="23">
        <f t="shared" si="8"/>
        <v>0.1571087216</v>
      </c>
      <c r="X192" s="26" t="str">
        <f t="shared" si="9"/>
        <v>Scissors with +263, +15.7% (1674 to 1937)</v>
      </c>
    </row>
    <row r="193">
      <c r="A193" s="14" t="s">
        <v>838</v>
      </c>
      <c r="B193" s="13">
        <v>594.0</v>
      </c>
      <c r="C193" s="16">
        <v>13235.0</v>
      </c>
      <c r="D193" s="16">
        <v>2804.0</v>
      </c>
      <c r="E193" s="16">
        <v>662.0</v>
      </c>
      <c r="F193" s="38">
        <v>563055.0</v>
      </c>
      <c r="G193" s="19"/>
      <c r="H193" s="19">
        <f>VLOOKUP(A193,'Kings Ratings'!$A$2:$B$1000,2,false)</f>
        <v>6</v>
      </c>
      <c r="I193" s="7" t="s">
        <v>812</v>
      </c>
      <c r="K193" s="46">
        <v>12522.0</v>
      </c>
      <c r="L193" s="22">
        <f t="shared" si="1"/>
        <v>713</v>
      </c>
      <c r="M193" s="23">
        <f t="shared" si="2"/>
        <v>0.05693978598</v>
      </c>
      <c r="N193" s="24" t="str">
        <f t="shared" si="3"/>
        <v>Wrench with +713, +5.7% (12522 to 13235)</v>
      </c>
      <c r="O193" s="41"/>
      <c r="P193" s="46">
        <v>2579.0</v>
      </c>
      <c r="Q193" s="18">
        <f t="shared" si="4"/>
        <v>225</v>
      </c>
      <c r="R193" s="23">
        <f t="shared" si="5"/>
        <v>0.08724311749</v>
      </c>
      <c r="S193" s="24" t="str">
        <f t="shared" si="6"/>
        <v>Wrench with +225, +8.7% (2579 to 2804)</v>
      </c>
      <c r="T193" s="18"/>
      <c r="U193" s="46">
        <v>487.0</v>
      </c>
      <c r="V193" s="22">
        <f t="shared" si="7"/>
        <v>175</v>
      </c>
      <c r="W193" s="23">
        <f t="shared" si="8"/>
        <v>0.3593429158</v>
      </c>
      <c r="X193" s="26" t="str">
        <f t="shared" si="9"/>
        <v>Wrench with +175, +35.9% (487 to 662)</v>
      </c>
    </row>
    <row r="194">
      <c r="A194" s="14" t="s">
        <v>430</v>
      </c>
      <c r="B194" s="13">
        <v>414.0</v>
      </c>
      <c r="C194" s="16">
        <v>13150.0</v>
      </c>
      <c r="D194" s="16">
        <v>5712.0</v>
      </c>
      <c r="E194" s="16">
        <v>983.0</v>
      </c>
      <c r="F194" s="38">
        <v>1127282.0</v>
      </c>
      <c r="G194" s="19"/>
      <c r="H194" s="19">
        <f>VLOOKUP(A194,'Kings Ratings'!$A$2:$B$1000,2,false)</f>
        <v>2</v>
      </c>
      <c r="I194" s="7" t="s">
        <v>700</v>
      </c>
      <c r="K194" s="46">
        <v>12466.0</v>
      </c>
      <c r="L194" s="22">
        <f t="shared" si="1"/>
        <v>684</v>
      </c>
      <c r="M194" s="23">
        <f t="shared" si="2"/>
        <v>0.05486924434</v>
      </c>
      <c r="N194" s="24" t="str">
        <f t="shared" si="3"/>
        <v>Green Scarf with +684, +5.5% (12466 to 13150)</v>
      </c>
      <c r="O194" s="41"/>
      <c r="P194" s="46">
        <v>5397.0</v>
      </c>
      <c r="Q194" s="18">
        <f t="shared" si="4"/>
        <v>315</v>
      </c>
      <c r="R194" s="23">
        <f t="shared" si="5"/>
        <v>0.05836575875</v>
      </c>
      <c r="S194" s="24" t="str">
        <f t="shared" si="6"/>
        <v>Green Scarf with +315, +5.8% (5397 to 5712)</v>
      </c>
      <c r="T194" s="18"/>
      <c r="U194" s="46">
        <v>788.0</v>
      </c>
      <c r="V194" s="22">
        <f t="shared" si="7"/>
        <v>195</v>
      </c>
      <c r="W194" s="23">
        <f t="shared" si="8"/>
        <v>0.2474619289</v>
      </c>
      <c r="X194" s="26" t="str">
        <f t="shared" si="9"/>
        <v>Green Scarf with +195, +24.7% (788 to 983)</v>
      </c>
    </row>
    <row r="195">
      <c r="A195" s="14" t="s">
        <v>393</v>
      </c>
      <c r="B195" s="13">
        <v>161.0</v>
      </c>
      <c r="C195" s="16">
        <v>13044.0</v>
      </c>
      <c r="D195" s="16">
        <v>433.0</v>
      </c>
      <c r="E195" s="16">
        <v>22.0</v>
      </c>
      <c r="F195" s="38">
        <v>100566.0</v>
      </c>
      <c r="G195" s="19"/>
      <c r="H195" s="19">
        <f>VLOOKUP(A195,'Kings Ratings'!$A$2:$B$1000,2,false)</f>
        <v>10</v>
      </c>
      <c r="I195" s="7"/>
      <c r="K195" s="46">
        <v>12176.0</v>
      </c>
      <c r="L195" s="22">
        <f t="shared" si="1"/>
        <v>868</v>
      </c>
      <c r="M195" s="23">
        <f t="shared" si="2"/>
        <v>0.07128777924</v>
      </c>
      <c r="N195" s="24" t="str">
        <f t="shared" si="3"/>
        <v>Gold Peas with +868, +7.1% (12176 to 13044)</v>
      </c>
      <c r="O195" s="41"/>
      <c r="P195" s="46">
        <v>328.0</v>
      </c>
      <c r="Q195" s="18">
        <f t="shared" si="4"/>
        <v>105</v>
      </c>
      <c r="R195" s="23">
        <f t="shared" si="5"/>
        <v>0.3201219512</v>
      </c>
      <c r="S195" s="24" t="str">
        <f t="shared" si="6"/>
        <v>Gold Peas with +105, +32% (328 to 433)</v>
      </c>
      <c r="T195" s="18"/>
      <c r="U195" s="46">
        <v>17.0</v>
      </c>
      <c r="V195" s="22">
        <f t="shared" si="7"/>
        <v>5</v>
      </c>
      <c r="W195" s="23">
        <f t="shared" si="8"/>
        <v>0.2941176471</v>
      </c>
      <c r="X195" s="26" t="str">
        <f t="shared" si="9"/>
        <v>Gold Peas with +5, +29.4% (17 to 22)</v>
      </c>
    </row>
    <row r="196">
      <c r="A196" s="14" t="s">
        <v>613</v>
      </c>
      <c r="B196" s="13">
        <v>150.0</v>
      </c>
      <c r="C196" s="16">
        <v>13025.0</v>
      </c>
      <c r="D196" s="16">
        <v>798.0</v>
      </c>
      <c r="E196" s="39">
        <v>0.0</v>
      </c>
      <c r="F196" s="38">
        <v>94992.0</v>
      </c>
      <c r="G196" s="19"/>
      <c r="H196" s="19">
        <f>VLOOKUP(A196,'Kings Ratings'!$A$2:$B$1000,2,false)</f>
        <v>10</v>
      </c>
      <c r="I196" s="7"/>
      <c r="K196" s="46">
        <v>12272.0</v>
      </c>
      <c r="L196" s="22">
        <f t="shared" si="1"/>
        <v>753</v>
      </c>
      <c r="M196" s="23">
        <f t="shared" si="2"/>
        <v>0.06135919166</v>
      </c>
      <c r="N196" s="24" t="str">
        <f t="shared" si="3"/>
        <v>Runestone 04 with +753, +6.1% (12272 to 13025)</v>
      </c>
      <c r="O196" s="41"/>
      <c r="P196" s="46">
        <v>650.0</v>
      </c>
      <c r="Q196" s="18">
        <f t="shared" si="4"/>
        <v>148</v>
      </c>
      <c r="R196" s="23">
        <f t="shared" si="5"/>
        <v>0.2276923077</v>
      </c>
      <c r="S196" s="24" t="str">
        <f t="shared" si="6"/>
        <v>Runestone 04 with +148, +22.8% (650 to 798)</v>
      </c>
      <c r="T196" s="18"/>
      <c r="U196" s="46">
        <v>0.0</v>
      </c>
      <c r="V196" s="22">
        <f t="shared" si="7"/>
        <v>0</v>
      </c>
      <c r="W196" s="23" t="str">
        <f t="shared" si="8"/>
        <v>#DIV/0!</v>
      </c>
      <c r="X196" s="26" t="str">
        <f t="shared" si="9"/>
        <v>#DIV/0!</v>
      </c>
    </row>
    <row r="197">
      <c r="A197" s="14" t="s">
        <v>452</v>
      </c>
      <c r="B197" s="13">
        <v>165.0</v>
      </c>
      <c r="C197" s="16">
        <v>13016.0</v>
      </c>
      <c r="D197" s="16">
        <v>5657.0</v>
      </c>
      <c r="E197" s="16">
        <v>1220.0</v>
      </c>
      <c r="F197" s="38">
        <v>1136102.0</v>
      </c>
      <c r="G197" s="19"/>
      <c r="H197" s="19">
        <f>VLOOKUP(A197,'Kings Ratings'!$A$2:$B$1000,2,false)</f>
        <v>3</v>
      </c>
      <c r="I197" s="7" t="s">
        <v>851</v>
      </c>
      <c r="K197" s="46">
        <v>12262.0</v>
      </c>
      <c r="L197" s="22">
        <f t="shared" si="1"/>
        <v>754</v>
      </c>
      <c r="M197" s="23">
        <f t="shared" si="2"/>
        <v>0.06149078454</v>
      </c>
      <c r="N197" s="24" t="str">
        <f t="shared" si="3"/>
        <v>Horn Canteen with +754, +6.1% (12262 to 13016)</v>
      </c>
      <c r="O197" s="41"/>
      <c r="P197" s="46">
        <v>5288.0</v>
      </c>
      <c r="Q197" s="18">
        <f t="shared" si="4"/>
        <v>369</v>
      </c>
      <c r="R197" s="23">
        <f t="shared" si="5"/>
        <v>0.0697806354</v>
      </c>
      <c r="S197" s="24" t="str">
        <f t="shared" si="6"/>
        <v>Horn Canteen with +369, +7% (5288 to 5657)</v>
      </c>
      <c r="T197" s="18"/>
      <c r="U197" s="46">
        <v>1035.0</v>
      </c>
      <c r="V197" s="22">
        <f t="shared" si="7"/>
        <v>185</v>
      </c>
      <c r="W197" s="23">
        <f t="shared" si="8"/>
        <v>0.1787439614</v>
      </c>
      <c r="X197" s="26" t="str">
        <f t="shared" si="9"/>
        <v>Horn Canteen with +185, +17.9% (1035 to 1220)</v>
      </c>
    </row>
    <row r="198">
      <c r="A198" s="14" t="s">
        <v>550</v>
      </c>
      <c r="B198" s="13">
        <v>678.0</v>
      </c>
      <c r="C198" s="16">
        <v>12994.0</v>
      </c>
      <c r="D198" s="16">
        <v>2285.0</v>
      </c>
      <c r="E198" s="16">
        <v>106.0</v>
      </c>
      <c r="F198" s="38">
        <v>500492.0</v>
      </c>
      <c r="G198" s="19"/>
      <c r="H198" s="19">
        <f>VLOOKUP(A198,'Kings Ratings'!$A$2:$B$1000,2,false)</f>
        <v>5</v>
      </c>
      <c r="I198" s="7"/>
      <c r="K198" s="46">
        <v>12105.0</v>
      </c>
      <c r="L198" s="22">
        <f t="shared" si="1"/>
        <v>889</v>
      </c>
      <c r="M198" s="23">
        <f t="shared" si="2"/>
        <v>0.07344072697</v>
      </c>
      <c r="N198" s="24" t="str">
        <f t="shared" si="3"/>
        <v>Metal Spool with +889, +7.3% (12105 to 12994)</v>
      </c>
      <c r="O198" s="41"/>
      <c r="P198" s="46">
        <v>2063.0</v>
      </c>
      <c r="Q198" s="18">
        <f t="shared" si="4"/>
        <v>222</v>
      </c>
      <c r="R198" s="23">
        <f t="shared" si="5"/>
        <v>0.1076102763</v>
      </c>
      <c r="S198" s="24" t="str">
        <f t="shared" si="6"/>
        <v>Metal Spool with +222, +10.8% (2063 to 2285)</v>
      </c>
      <c r="T198" s="18"/>
      <c r="U198" s="46">
        <v>73.0</v>
      </c>
      <c r="V198" s="22">
        <f t="shared" si="7"/>
        <v>33</v>
      </c>
      <c r="W198" s="23">
        <f t="shared" si="8"/>
        <v>0.4520547945</v>
      </c>
      <c r="X198" s="26" t="str">
        <f t="shared" si="9"/>
        <v>Metal Spool with +33, +45.2% (73 to 106)</v>
      </c>
    </row>
    <row r="199">
      <c r="A199" s="14" t="s">
        <v>531</v>
      </c>
      <c r="B199" s="13">
        <v>837.0</v>
      </c>
      <c r="C199" s="16">
        <v>12991.0</v>
      </c>
      <c r="D199" s="16">
        <v>6037.0</v>
      </c>
      <c r="E199" s="16">
        <v>588.0</v>
      </c>
      <c r="F199" s="38">
        <v>379090.0</v>
      </c>
      <c r="G199" s="19"/>
      <c r="H199" s="19">
        <f>VLOOKUP(A199,'Kings Ratings'!$A$2:$B$1000,2,false)</f>
        <v>5</v>
      </c>
      <c r="I199" s="7"/>
      <c r="K199" s="46">
        <v>12080.0</v>
      </c>
      <c r="L199" s="22">
        <f t="shared" si="1"/>
        <v>911</v>
      </c>
      <c r="M199" s="23">
        <f t="shared" si="2"/>
        <v>0.07541390728</v>
      </c>
      <c r="N199" s="24" t="str">
        <f t="shared" si="3"/>
        <v>Linked Lantern with +911, +7.5% (12080 to 12991)</v>
      </c>
      <c r="O199" s="41"/>
      <c r="P199" s="46">
        <v>5505.0</v>
      </c>
      <c r="Q199" s="18">
        <f t="shared" si="4"/>
        <v>532</v>
      </c>
      <c r="R199" s="23">
        <f t="shared" si="5"/>
        <v>0.09663941871</v>
      </c>
      <c r="S199" s="24" t="str">
        <f t="shared" si="6"/>
        <v>Linked Lantern with +532, +9.7% (5505 to 6037)</v>
      </c>
      <c r="T199" s="18"/>
      <c r="U199" s="46">
        <v>483.0</v>
      </c>
      <c r="V199" s="22">
        <f t="shared" si="7"/>
        <v>105</v>
      </c>
      <c r="W199" s="23">
        <f t="shared" si="8"/>
        <v>0.2173913043</v>
      </c>
      <c r="X199" s="26" t="str">
        <f t="shared" si="9"/>
        <v>Linked Lantern with +105, +21.7% (483 to 588)</v>
      </c>
    </row>
    <row r="200">
      <c r="A200" s="14" t="s">
        <v>283</v>
      </c>
      <c r="B200" s="13">
        <v>393.0</v>
      </c>
      <c r="C200" s="16">
        <v>12848.0</v>
      </c>
      <c r="D200" s="16">
        <v>3374.0</v>
      </c>
      <c r="E200" s="16">
        <v>879.0</v>
      </c>
      <c r="F200" s="38">
        <v>1010438.0</v>
      </c>
      <c r="G200" s="19"/>
      <c r="H200" s="19">
        <f>VLOOKUP(A200,'Kings Ratings'!$A$2:$B$1000,2,false)</f>
        <v>6</v>
      </c>
      <c r="I200" s="7" t="s">
        <v>926</v>
      </c>
      <c r="K200" s="46">
        <v>12145.0</v>
      </c>
      <c r="L200" s="22">
        <f t="shared" si="1"/>
        <v>703</v>
      </c>
      <c r="M200" s="23">
        <f t="shared" si="2"/>
        <v>0.05788390284</v>
      </c>
      <c r="N200" s="24" t="str">
        <f t="shared" si="3"/>
        <v>Fancy Guitar with +703, +5.8% (12145 to 12848)</v>
      </c>
      <c r="O200" s="41"/>
      <c r="P200" s="46">
        <v>3126.0</v>
      </c>
      <c r="Q200" s="18">
        <f t="shared" si="4"/>
        <v>248</v>
      </c>
      <c r="R200" s="23">
        <f t="shared" si="5"/>
        <v>0.07933461292</v>
      </c>
      <c r="S200" s="24" t="str">
        <f t="shared" si="6"/>
        <v>Fancy Guitar with +248, +7.9% (3126 to 3374)</v>
      </c>
      <c r="T200" s="18"/>
      <c r="U200" s="46">
        <v>703.0</v>
      </c>
      <c r="V200" s="22">
        <f t="shared" si="7"/>
        <v>176</v>
      </c>
      <c r="W200" s="23">
        <f t="shared" si="8"/>
        <v>0.2503556188</v>
      </c>
      <c r="X200" s="26" t="str">
        <f t="shared" si="9"/>
        <v>Fancy Guitar with +176, +25% (703 to 879)</v>
      </c>
    </row>
    <row r="201">
      <c r="A201" s="14" t="s">
        <v>499</v>
      </c>
      <c r="B201" s="13">
        <v>147.0</v>
      </c>
      <c r="C201" s="16">
        <v>12840.0</v>
      </c>
      <c r="D201" s="16">
        <v>91.0</v>
      </c>
      <c r="E201" s="39">
        <v>0.0</v>
      </c>
      <c r="F201" s="38">
        <v>42797.0</v>
      </c>
      <c r="G201" s="19"/>
      <c r="H201" s="19">
        <f>VLOOKUP(A201,'Kings Ratings'!$A$2:$B$1000,2,false)</f>
        <v>10</v>
      </c>
      <c r="I201" s="7"/>
      <c r="K201" s="46">
        <v>12100.0</v>
      </c>
      <c r="L201" s="22">
        <f t="shared" si="1"/>
        <v>740</v>
      </c>
      <c r="M201" s="23">
        <f t="shared" si="2"/>
        <v>0.06115702479</v>
      </c>
      <c r="N201" s="24" t="str">
        <f t="shared" si="3"/>
        <v>Runestone 01 with +740, +6.1% (12100 to 12840)</v>
      </c>
      <c r="O201" s="41"/>
      <c r="P201" s="46">
        <v>57.0</v>
      </c>
      <c r="Q201" s="18">
        <f t="shared" si="4"/>
        <v>34</v>
      </c>
      <c r="R201" s="23">
        <f t="shared" si="5"/>
        <v>0.5964912281</v>
      </c>
      <c r="S201" s="24" t="str">
        <f t="shared" si="6"/>
        <v>Runestone 01 with +34, +59.6% (57 to 91)</v>
      </c>
      <c r="T201" s="18"/>
      <c r="U201" s="46">
        <v>0.0</v>
      </c>
      <c r="V201" s="22">
        <f t="shared" si="7"/>
        <v>0</v>
      </c>
      <c r="W201" s="23" t="str">
        <f t="shared" si="8"/>
        <v>#DIV/0!</v>
      </c>
      <c r="X201" s="26" t="str">
        <f t="shared" si="9"/>
        <v>#DIV/0!</v>
      </c>
    </row>
    <row r="202">
      <c r="A202" s="14" t="s">
        <v>833</v>
      </c>
      <c r="B202" s="13">
        <v>299.0</v>
      </c>
      <c r="C202" s="16">
        <v>12799.0</v>
      </c>
      <c r="D202" s="16">
        <v>8673.0</v>
      </c>
      <c r="E202" s="16">
        <v>2551.0</v>
      </c>
      <c r="F202" s="38">
        <v>1067600.0</v>
      </c>
      <c r="G202" s="19"/>
      <c r="H202" s="19">
        <f>VLOOKUP(A202,'Kings Ratings'!$A$2:$B$1000,2,false)</f>
        <v>1</v>
      </c>
      <c r="I202" s="7" t="s">
        <v>920</v>
      </c>
      <c r="K202" s="46">
        <v>12093.0</v>
      </c>
      <c r="L202" s="22">
        <f t="shared" si="1"/>
        <v>706</v>
      </c>
      <c r="M202" s="23">
        <f t="shared" si="2"/>
        <v>0.0583808815</v>
      </c>
      <c r="N202" s="24" t="str">
        <f t="shared" si="3"/>
        <v>Wooden Sword with +706, +5.8% (12093 to 12799)</v>
      </c>
      <c r="O202" s="41"/>
      <c r="P202" s="46">
        <v>8232.0</v>
      </c>
      <c r="Q202" s="18">
        <f t="shared" si="4"/>
        <v>441</v>
      </c>
      <c r="R202" s="23">
        <f t="shared" si="5"/>
        <v>0.05357142857</v>
      </c>
      <c r="S202" s="24" t="str">
        <f t="shared" si="6"/>
        <v>Wooden Sword with +441, +5.4% (8232 to 8673)</v>
      </c>
      <c r="T202" s="18"/>
      <c r="U202" s="46">
        <v>2266.0</v>
      </c>
      <c r="V202" s="22">
        <f t="shared" si="7"/>
        <v>285</v>
      </c>
      <c r="W202" s="23">
        <f t="shared" si="8"/>
        <v>0.125772286</v>
      </c>
      <c r="X202" s="26" t="str">
        <f t="shared" si="9"/>
        <v>Wooden Sword with +285, +12.6% (2266 to 2551)</v>
      </c>
    </row>
    <row r="203">
      <c r="A203" s="14" t="s">
        <v>621</v>
      </c>
      <c r="B203" s="13">
        <v>222.0</v>
      </c>
      <c r="C203" s="16">
        <v>12719.0</v>
      </c>
      <c r="D203" s="16">
        <v>885.0</v>
      </c>
      <c r="E203" s="39">
        <v>0.0</v>
      </c>
      <c r="F203" s="38">
        <v>67085.0</v>
      </c>
      <c r="G203" s="19"/>
      <c r="H203" s="19">
        <f>VLOOKUP(A203,'Kings Ratings'!$A$2:$B$1000,2,false)</f>
        <v>10</v>
      </c>
      <c r="I203" s="7"/>
      <c r="K203" s="46">
        <v>11449.0</v>
      </c>
      <c r="L203" s="22">
        <f t="shared" si="1"/>
        <v>1270</v>
      </c>
      <c r="M203" s="23">
        <f t="shared" si="2"/>
        <v>0.1109267185</v>
      </c>
      <c r="N203" s="24" t="str">
        <f t="shared" si="3"/>
        <v>Runestone 12 with +1270, +11.1% (11449 to 12719)</v>
      </c>
      <c r="O203" s="41"/>
      <c r="P203" s="46">
        <v>514.0</v>
      </c>
      <c r="Q203" s="18">
        <f t="shared" si="4"/>
        <v>371</v>
      </c>
      <c r="R203" s="23">
        <f t="shared" si="5"/>
        <v>0.7217898833</v>
      </c>
      <c r="S203" s="24" t="str">
        <f t="shared" si="6"/>
        <v>Runestone 12 with +371, +72.2% (514 to 885)</v>
      </c>
      <c r="T203" s="18"/>
      <c r="U203" s="46">
        <v>0.0</v>
      </c>
      <c r="V203" s="22">
        <f t="shared" si="7"/>
        <v>0</v>
      </c>
      <c r="W203" s="23" t="str">
        <f t="shared" si="8"/>
        <v>#DIV/0!</v>
      </c>
      <c r="X203" s="26" t="str">
        <f t="shared" si="9"/>
        <v>#DIV/0!</v>
      </c>
    </row>
    <row r="204">
      <c r="A204" s="14" t="s">
        <v>98</v>
      </c>
      <c r="B204" s="13">
        <v>895.0</v>
      </c>
      <c r="C204" s="16">
        <v>12691.0</v>
      </c>
      <c r="D204" s="16">
        <v>6472.0</v>
      </c>
      <c r="E204" s="16">
        <v>576.0</v>
      </c>
      <c r="F204" s="38">
        <v>887575.0</v>
      </c>
      <c r="G204" s="19"/>
      <c r="H204" s="19">
        <f>VLOOKUP(A204,'Kings Ratings'!$A$2:$B$1000,2,false)</f>
        <v>2</v>
      </c>
      <c r="I204" s="7"/>
      <c r="K204" s="46">
        <v>11713.0</v>
      </c>
      <c r="L204" s="22">
        <f t="shared" si="1"/>
        <v>978</v>
      </c>
      <c r="M204" s="23">
        <f t="shared" si="2"/>
        <v>0.08349696918</v>
      </c>
      <c r="N204" s="24" t="str">
        <f t="shared" si="3"/>
        <v>Blue Parchment with +978, +8.3% (11713 to 12691)</v>
      </c>
      <c r="O204" s="41"/>
      <c r="P204" s="46">
        <v>5948.0</v>
      </c>
      <c r="Q204" s="18">
        <f t="shared" si="4"/>
        <v>524</v>
      </c>
      <c r="R204" s="23">
        <f t="shared" si="5"/>
        <v>0.08809683927</v>
      </c>
      <c r="S204" s="24" t="str">
        <f t="shared" si="6"/>
        <v>Blue Parchment with +524, +8.8% (5948 to 6472)</v>
      </c>
      <c r="T204" s="18"/>
      <c r="U204" s="46">
        <v>463.0</v>
      </c>
      <c r="V204" s="22">
        <f t="shared" si="7"/>
        <v>113</v>
      </c>
      <c r="W204" s="23">
        <f t="shared" si="8"/>
        <v>0.2440604752</v>
      </c>
      <c r="X204" s="26" t="str">
        <f t="shared" si="9"/>
        <v>Blue Parchment with +113, +24.4% (463 to 576)</v>
      </c>
    </row>
    <row r="205">
      <c r="A205" s="14" t="s">
        <v>397</v>
      </c>
      <c r="B205" s="13">
        <v>157.0</v>
      </c>
      <c r="C205" s="16">
        <v>12515.0</v>
      </c>
      <c r="D205" s="16">
        <v>659.0</v>
      </c>
      <c r="E205" s="16">
        <v>42.0</v>
      </c>
      <c r="F205" s="38">
        <v>120515.0</v>
      </c>
      <c r="G205" s="19"/>
      <c r="H205" s="19">
        <f>VLOOKUP(A205,'Kings Ratings'!$A$2:$B$1000,2,false)</f>
        <v>10</v>
      </c>
      <c r="I205" s="7"/>
      <c r="K205" s="46">
        <v>11694.0</v>
      </c>
      <c r="L205" s="22">
        <f t="shared" si="1"/>
        <v>821</v>
      </c>
      <c r="M205" s="23">
        <f t="shared" si="2"/>
        <v>0.07020694373</v>
      </c>
      <c r="N205" s="24" t="str">
        <f t="shared" si="3"/>
        <v>Gold Peppers with +821, +7% (11694 to 12515)</v>
      </c>
      <c r="O205" s="41"/>
      <c r="P205" s="46">
        <v>531.0</v>
      </c>
      <c r="Q205" s="18">
        <f t="shared" si="4"/>
        <v>128</v>
      </c>
      <c r="R205" s="23">
        <f t="shared" si="5"/>
        <v>0.2410546139</v>
      </c>
      <c r="S205" s="24" t="str">
        <f t="shared" si="6"/>
        <v>Gold Peppers with +128, +24.1% (531 to 659)</v>
      </c>
      <c r="T205" s="18"/>
      <c r="U205" s="46">
        <v>37.0</v>
      </c>
      <c r="V205" s="22">
        <f t="shared" si="7"/>
        <v>5</v>
      </c>
      <c r="W205" s="23">
        <f t="shared" si="8"/>
        <v>0.1351351351</v>
      </c>
      <c r="X205" s="26" t="str">
        <f t="shared" si="9"/>
        <v>Gold Peppers with +5, +13.5% (37 to 42)</v>
      </c>
    </row>
    <row r="206">
      <c r="A206" s="14" t="s">
        <v>835</v>
      </c>
      <c r="B206" s="13">
        <v>738.0</v>
      </c>
      <c r="C206" s="16">
        <v>12478.0</v>
      </c>
      <c r="D206" s="16">
        <v>7939.0</v>
      </c>
      <c r="E206" s="16">
        <v>3115.0</v>
      </c>
      <c r="F206" s="38">
        <v>3116508.0</v>
      </c>
      <c r="G206" s="19"/>
      <c r="H206" s="19">
        <f>VLOOKUP(A206,'Kings Ratings'!$A$2:$B$1000,2,false)</f>
        <v>2</v>
      </c>
      <c r="I206" s="7" t="s">
        <v>673</v>
      </c>
      <c r="K206" s="46">
        <v>11717.0</v>
      </c>
      <c r="L206" s="22">
        <f t="shared" si="1"/>
        <v>761</v>
      </c>
      <c r="M206" s="23">
        <f t="shared" si="2"/>
        <v>0.06494836562</v>
      </c>
      <c r="N206" s="24" t="str">
        <f t="shared" si="3"/>
        <v>Wooden Table with +761, +6.5% (11717 to 12478)</v>
      </c>
      <c r="O206" s="41"/>
      <c r="P206" s="46">
        <v>7435.0</v>
      </c>
      <c r="Q206" s="18">
        <f t="shared" si="4"/>
        <v>504</v>
      </c>
      <c r="R206" s="23">
        <f t="shared" si="5"/>
        <v>0.06778749159</v>
      </c>
      <c r="S206" s="24" t="str">
        <f t="shared" si="6"/>
        <v>Wooden Table with +504, +6.8% (7435 to 7939)</v>
      </c>
      <c r="T206" s="18"/>
      <c r="U206" s="46">
        <v>2786.0</v>
      </c>
      <c r="V206" s="22">
        <f t="shared" si="7"/>
        <v>329</v>
      </c>
      <c r="W206" s="23">
        <f t="shared" si="8"/>
        <v>0.1180904523</v>
      </c>
      <c r="X206" s="26" t="str">
        <f t="shared" si="9"/>
        <v>Wooden Table with +329, +11.8% (2786 to 3115)</v>
      </c>
    </row>
    <row r="207">
      <c r="A207" s="14" t="s">
        <v>532</v>
      </c>
      <c r="B207" s="13">
        <v>79.0</v>
      </c>
      <c r="C207" s="16">
        <v>12414.0</v>
      </c>
      <c r="D207" s="16">
        <v>7476.0</v>
      </c>
      <c r="E207" s="16">
        <v>2291.0</v>
      </c>
      <c r="F207" s="38">
        <v>1055180.0</v>
      </c>
      <c r="G207" s="19"/>
      <c r="H207" s="19">
        <f>VLOOKUP(A207,'Kings Ratings'!$A$2:$B$1000,2,false)</f>
        <v>2</v>
      </c>
      <c r="I207" s="7" t="s">
        <v>492</v>
      </c>
      <c r="K207" s="46">
        <v>11667.0</v>
      </c>
      <c r="L207" s="22">
        <f t="shared" si="1"/>
        <v>747</v>
      </c>
      <c r="M207" s="23">
        <f t="shared" si="2"/>
        <v>0.06402674209</v>
      </c>
      <c r="N207" s="24" t="str">
        <f t="shared" si="3"/>
        <v>Looking Glass with +747, +6.4% (11667 to 12414)</v>
      </c>
      <c r="O207" s="41"/>
      <c r="P207" s="46">
        <v>7036.0</v>
      </c>
      <c r="Q207" s="18">
        <f t="shared" si="4"/>
        <v>440</v>
      </c>
      <c r="R207" s="23">
        <f t="shared" si="5"/>
        <v>0.06253553155</v>
      </c>
      <c r="S207" s="24" t="str">
        <f t="shared" si="6"/>
        <v>Looking Glass with +440, +6.3% (7036 to 7476)</v>
      </c>
      <c r="T207" s="18"/>
      <c r="U207" s="46">
        <v>1986.0</v>
      </c>
      <c r="V207" s="22">
        <f t="shared" si="7"/>
        <v>305</v>
      </c>
      <c r="W207" s="23">
        <f t="shared" si="8"/>
        <v>0.1535750252</v>
      </c>
      <c r="X207" s="26" t="str">
        <f t="shared" si="9"/>
        <v>Looking Glass with +305, +15.4% (1986 to 2291)</v>
      </c>
    </row>
    <row r="208">
      <c r="A208" s="14" t="s">
        <v>545</v>
      </c>
      <c r="B208" s="13">
        <v>216.0</v>
      </c>
      <c r="C208" s="16">
        <v>12378.0</v>
      </c>
      <c r="D208" s="16">
        <v>7159.0</v>
      </c>
      <c r="E208" s="16">
        <v>2002.0</v>
      </c>
      <c r="F208" s="38">
        <v>1035269.0</v>
      </c>
      <c r="G208" s="19"/>
      <c r="H208" s="19">
        <f>VLOOKUP(A208,'Kings Ratings'!$A$2:$B$1000,2,false)</f>
        <v>2</v>
      </c>
      <c r="I208" s="7" t="s">
        <v>768</v>
      </c>
      <c r="K208" s="46">
        <v>11705.0</v>
      </c>
      <c r="L208" s="22">
        <f t="shared" si="1"/>
        <v>673</v>
      </c>
      <c r="M208" s="23">
        <f t="shared" si="2"/>
        <v>0.05749679624</v>
      </c>
      <c r="N208" s="24" t="str">
        <f t="shared" si="3"/>
        <v>Magnifying Glass with +673, +5.7% (11705 to 12378)</v>
      </c>
      <c r="O208" s="41"/>
      <c r="P208" s="46">
        <v>6789.0</v>
      </c>
      <c r="Q208" s="18">
        <f t="shared" si="4"/>
        <v>370</v>
      </c>
      <c r="R208" s="23">
        <f t="shared" si="5"/>
        <v>0.05449992635</v>
      </c>
      <c r="S208" s="24" t="str">
        <f t="shared" si="6"/>
        <v>Magnifying Glass with +370, +5.4% (6789 to 7159)</v>
      </c>
      <c r="T208" s="18"/>
      <c r="U208" s="46">
        <v>1727.0</v>
      </c>
      <c r="V208" s="22">
        <f t="shared" si="7"/>
        <v>275</v>
      </c>
      <c r="W208" s="23">
        <f t="shared" si="8"/>
        <v>0.1592356688</v>
      </c>
      <c r="X208" s="26" t="str">
        <f t="shared" si="9"/>
        <v>Magnifying Glass with +275, +15.9% (1727 to 2002)</v>
      </c>
    </row>
    <row r="209">
      <c r="A209" s="14" t="s">
        <v>640</v>
      </c>
      <c r="B209" s="13">
        <v>83.0</v>
      </c>
      <c r="C209" s="16">
        <v>12364.0</v>
      </c>
      <c r="D209" s="16">
        <v>5704.0</v>
      </c>
      <c r="E209" s="16">
        <v>504.0</v>
      </c>
      <c r="F209" s="38">
        <v>417544.0</v>
      </c>
      <c r="G209" s="19"/>
      <c r="H209" s="19">
        <f>VLOOKUP(A209,'Kings Ratings'!$A$2:$B$1000,2,false)</f>
        <v>3</v>
      </c>
      <c r="I209" s="7"/>
      <c r="K209" s="46">
        <v>11544.0</v>
      </c>
      <c r="L209" s="22">
        <f t="shared" si="1"/>
        <v>820</v>
      </c>
      <c r="M209" s="23">
        <f t="shared" si="2"/>
        <v>0.07103257103</v>
      </c>
      <c r="N209" s="24" t="str">
        <f t="shared" si="3"/>
        <v>Purple Diary with +820, +7.1% (11544 to 12364)</v>
      </c>
      <c r="O209" s="41"/>
      <c r="P209" s="46">
        <v>5316.0</v>
      </c>
      <c r="Q209" s="18">
        <f t="shared" si="4"/>
        <v>388</v>
      </c>
      <c r="R209" s="23">
        <f t="shared" si="5"/>
        <v>0.07298720843</v>
      </c>
      <c r="S209" s="24" t="str">
        <f t="shared" si="6"/>
        <v>Purple Diary with +388, +7.3% (5316 to 5704)</v>
      </c>
      <c r="T209" s="18"/>
      <c r="U209" s="46">
        <v>420.0</v>
      </c>
      <c r="V209" s="22">
        <f t="shared" si="7"/>
        <v>84</v>
      </c>
      <c r="W209" s="23">
        <f t="shared" si="8"/>
        <v>0.2</v>
      </c>
      <c r="X209" s="26" t="str">
        <f t="shared" si="9"/>
        <v>Purple Diary with +84, +20% (420 to 504)</v>
      </c>
    </row>
    <row r="210">
      <c r="A210" s="14" t="s">
        <v>570</v>
      </c>
      <c r="B210" s="13">
        <v>227.0</v>
      </c>
      <c r="C210" s="16">
        <v>12344.0</v>
      </c>
      <c r="D210" s="16">
        <v>267.0</v>
      </c>
      <c r="E210" s="39">
        <v>0.0</v>
      </c>
      <c r="F210" s="38">
        <v>48760.0</v>
      </c>
      <c r="G210" s="19"/>
      <c r="H210" s="19">
        <f>VLOOKUP(A210,'Kings Ratings'!$A$2:$B$1000,2,false)</f>
        <v>10</v>
      </c>
      <c r="I210" s="7"/>
      <c r="K210" s="46">
        <v>11631.0</v>
      </c>
      <c r="L210" s="22">
        <f t="shared" si="1"/>
        <v>713</v>
      </c>
      <c r="M210" s="23">
        <f t="shared" si="2"/>
        <v>0.06130169375</v>
      </c>
      <c r="N210" s="24" t="str">
        <f t="shared" si="3"/>
        <v>Runestone 17 with +713, +6.1% (11631 to 12344)</v>
      </c>
      <c r="O210" s="41"/>
      <c r="P210" s="46">
        <v>163.0</v>
      </c>
      <c r="Q210" s="18">
        <f t="shared" si="4"/>
        <v>104</v>
      </c>
      <c r="R210" s="23">
        <f t="shared" si="5"/>
        <v>0.6380368098</v>
      </c>
      <c r="S210" s="24" t="str">
        <f t="shared" si="6"/>
        <v>Runestone 17 with +104, +63.8% (163 to 267)</v>
      </c>
      <c r="T210" s="18"/>
      <c r="U210" s="46">
        <v>0.0</v>
      </c>
      <c r="V210" s="22">
        <f t="shared" si="7"/>
        <v>0</v>
      </c>
      <c r="W210" s="23" t="str">
        <f t="shared" si="8"/>
        <v>#DIV/0!</v>
      </c>
      <c r="X210" s="26" t="str">
        <f t="shared" si="9"/>
        <v>#DIV/0!</v>
      </c>
    </row>
    <row r="211">
      <c r="A211" s="14" t="s">
        <v>522</v>
      </c>
      <c r="B211" s="13">
        <v>154.0</v>
      </c>
      <c r="C211" s="16">
        <v>12329.0</v>
      </c>
      <c r="D211" s="16">
        <v>103.0</v>
      </c>
      <c r="E211" s="39">
        <v>0.0</v>
      </c>
      <c r="F211" s="38">
        <v>40906.0</v>
      </c>
      <c r="G211" s="19"/>
      <c r="H211" s="19">
        <f>VLOOKUP(A211,'Kings Ratings'!$A$2:$B$1000,2,false)</f>
        <v>10</v>
      </c>
      <c r="I211" s="7"/>
      <c r="K211" s="46">
        <v>11648.0</v>
      </c>
      <c r="L211" s="22">
        <f t="shared" si="1"/>
        <v>681</v>
      </c>
      <c r="M211" s="23">
        <f t="shared" si="2"/>
        <v>0.05846497253</v>
      </c>
      <c r="N211" s="24" t="str">
        <f t="shared" si="3"/>
        <v>Runestone 08 with +681, +5.8% (11648 to 12329)</v>
      </c>
      <c r="O211" s="41"/>
      <c r="P211" s="46">
        <v>69.0</v>
      </c>
      <c r="Q211" s="18">
        <f t="shared" si="4"/>
        <v>34</v>
      </c>
      <c r="R211" s="23">
        <f t="shared" si="5"/>
        <v>0.4927536232</v>
      </c>
      <c r="S211" s="24" t="str">
        <f t="shared" si="6"/>
        <v>Runestone 08 with +34, +49.3% (69 to 103)</v>
      </c>
      <c r="T211" s="18"/>
      <c r="U211" s="46">
        <v>0.0</v>
      </c>
      <c r="V211" s="22">
        <f t="shared" si="7"/>
        <v>0</v>
      </c>
      <c r="W211" s="23" t="str">
        <f t="shared" si="8"/>
        <v>#DIV/0!</v>
      </c>
      <c r="X211" s="26" t="str">
        <f t="shared" si="9"/>
        <v>#DIV/0!</v>
      </c>
    </row>
    <row r="212">
      <c r="A212" s="14" t="s">
        <v>560</v>
      </c>
      <c r="B212" s="13">
        <v>155.0</v>
      </c>
      <c r="C212" s="16">
        <v>12325.0</v>
      </c>
      <c r="D212" s="16">
        <v>240.0</v>
      </c>
      <c r="E212" s="39">
        <v>0.0</v>
      </c>
      <c r="F212" s="38">
        <v>44057.0</v>
      </c>
      <c r="G212" s="19"/>
      <c r="H212" s="19">
        <f>VLOOKUP(A212,'Kings Ratings'!$A$2:$B$1000,2,false)</f>
        <v>10</v>
      </c>
      <c r="I212" s="7"/>
      <c r="K212" s="46">
        <v>11613.0</v>
      </c>
      <c r="L212" s="22">
        <f t="shared" si="1"/>
        <v>712</v>
      </c>
      <c r="M212" s="23">
        <f t="shared" si="2"/>
        <v>0.06131060019</v>
      </c>
      <c r="N212" s="24" t="str">
        <f t="shared" si="3"/>
        <v>Runestone 09 with +712, +6.1% (11613 to 12325)</v>
      </c>
      <c r="O212" s="41"/>
      <c r="P212" s="46">
        <v>153.0</v>
      </c>
      <c r="Q212" s="18">
        <f t="shared" si="4"/>
        <v>87</v>
      </c>
      <c r="R212" s="23">
        <f t="shared" si="5"/>
        <v>0.568627451</v>
      </c>
      <c r="S212" s="24" t="str">
        <f t="shared" si="6"/>
        <v>Runestone 09 with +87, +56.9% (153 to 240)</v>
      </c>
      <c r="T212" s="18"/>
      <c r="U212" s="46">
        <v>0.0</v>
      </c>
      <c r="V212" s="22">
        <f t="shared" si="7"/>
        <v>0</v>
      </c>
      <c r="W212" s="23" t="str">
        <f t="shared" si="8"/>
        <v>#DIV/0!</v>
      </c>
      <c r="X212" s="26" t="str">
        <f t="shared" si="9"/>
        <v>#DIV/0!</v>
      </c>
    </row>
    <row r="213">
      <c r="A213" s="14" t="s">
        <v>360</v>
      </c>
      <c r="B213" s="13">
        <v>153.0</v>
      </c>
      <c r="C213" s="16">
        <v>12230.0</v>
      </c>
      <c r="D213" s="43">
        <v>18.0</v>
      </c>
      <c r="E213" s="39">
        <v>0.0</v>
      </c>
      <c r="F213" s="38">
        <v>28329.0</v>
      </c>
      <c r="G213" s="19"/>
      <c r="H213" s="19">
        <f>VLOOKUP(A213,'Kings Ratings'!$A$2:$B$1000,2,false)</f>
        <v>10</v>
      </c>
      <c r="I213" s="7"/>
      <c r="K213" s="46">
        <v>11551.0</v>
      </c>
      <c r="L213" s="22">
        <f t="shared" si="1"/>
        <v>679</v>
      </c>
      <c r="M213" s="23">
        <f t="shared" si="2"/>
        <v>0.05878278937</v>
      </c>
      <c r="N213" s="24" t="str">
        <f t="shared" si="3"/>
        <v>Runestone 07 with +679, +5.9% (11551 to 12230)</v>
      </c>
      <c r="O213" s="41"/>
      <c r="P213" s="46">
        <v>4.0</v>
      </c>
      <c r="Q213" s="18">
        <f t="shared" si="4"/>
        <v>14</v>
      </c>
      <c r="R213" s="23">
        <f t="shared" si="5"/>
        <v>3.5</v>
      </c>
      <c r="S213" s="24" t="str">
        <f t="shared" si="6"/>
        <v>Runestone 07 with +14, +350% (4 to 18)</v>
      </c>
      <c r="T213" s="18"/>
      <c r="U213" s="46">
        <v>0.0</v>
      </c>
      <c r="V213" s="22">
        <f t="shared" si="7"/>
        <v>0</v>
      </c>
      <c r="W213" s="23" t="str">
        <f t="shared" si="8"/>
        <v>#DIV/0!</v>
      </c>
      <c r="X213" s="26" t="str">
        <f t="shared" si="9"/>
        <v>#DIV/0!</v>
      </c>
    </row>
    <row r="214">
      <c r="A214" s="14" t="s">
        <v>376</v>
      </c>
      <c r="B214" s="13">
        <v>159.0</v>
      </c>
      <c r="C214" s="16">
        <v>12114.0</v>
      </c>
      <c r="D214" s="16">
        <v>475.0</v>
      </c>
      <c r="E214" s="16">
        <v>26.0</v>
      </c>
      <c r="F214" s="38">
        <v>109352.0</v>
      </c>
      <c r="G214" s="19"/>
      <c r="H214" s="19">
        <f>VLOOKUP(A214,'Kings Ratings'!$A$2:$B$1000,2,false)</f>
        <v>10</v>
      </c>
      <c r="I214" s="7"/>
      <c r="K214" s="46">
        <v>11246.0</v>
      </c>
      <c r="L214" s="22">
        <f t="shared" si="1"/>
        <v>868</v>
      </c>
      <c r="M214" s="23">
        <f t="shared" si="2"/>
        <v>0.0771829984</v>
      </c>
      <c r="N214" s="24" t="str">
        <f t="shared" si="3"/>
        <v>Gold Carrot with +868, +7.7% (11246 to 12114)</v>
      </c>
      <c r="O214" s="41"/>
      <c r="P214" s="46">
        <v>388.0</v>
      </c>
      <c r="Q214" s="18">
        <f t="shared" si="4"/>
        <v>87</v>
      </c>
      <c r="R214" s="23">
        <f t="shared" si="5"/>
        <v>0.2242268041</v>
      </c>
      <c r="S214" s="24" t="str">
        <f t="shared" si="6"/>
        <v>Gold Carrot with +87, +22.4% (388 to 475)</v>
      </c>
      <c r="T214" s="18"/>
      <c r="U214" s="46">
        <v>17.0</v>
      </c>
      <c r="V214" s="22">
        <f t="shared" si="7"/>
        <v>9</v>
      </c>
      <c r="W214" s="23">
        <f t="shared" si="8"/>
        <v>0.5294117647</v>
      </c>
      <c r="X214" s="26" t="str">
        <f t="shared" si="9"/>
        <v>Gold Carrot with +9, +52.9% (17 to 26)</v>
      </c>
    </row>
    <row r="215">
      <c r="A215" s="14" t="s">
        <v>650</v>
      </c>
      <c r="B215" s="13">
        <v>31.0</v>
      </c>
      <c r="C215" s="16">
        <v>12111.0</v>
      </c>
      <c r="D215" s="16">
        <v>1626.0</v>
      </c>
      <c r="E215" s="16">
        <v>17.0</v>
      </c>
      <c r="F215" s="38">
        <v>120473.0</v>
      </c>
      <c r="G215" s="19"/>
      <c r="H215" s="19">
        <f>VLOOKUP(A215,'Kings Ratings'!$A$2:$B$1000,2,false)</f>
        <v>8</v>
      </c>
      <c r="I215" s="7"/>
      <c r="K215" s="46">
        <v>11063.0</v>
      </c>
      <c r="L215" s="22">
        <f t="shared" si="1"/>
        <v>1048</v>
      </c>
      <c r="M215" s="23">
        <f t="shared" si="2"/>
        <v>0.09473018169</v>
      </c>
      <c r="N215" s="24" t="str">
        <f t="shared" si="3"/>
        <v>Radish with +1048, +9.5% (11063 to 12111)</v>
      </c>
      <c r="O215" s="41"/>
      <c r="P215" s="46">
        <v>1402.0</v>
      </c>
      <c r="Q215" s="18">
        <f t="shared" si="4"/>
        <v>224</v>
      </c>
      <c r="R215" s="23">
        <f t="shared" si="5"/>
        <v>0.1597717546</v>
      </c>
      <c r="S215" s="24" t="str">
        <f t="shared" si="6"/>
        <v>Radish with +224, +16% (1402 to 1626)</v>
      </c>
      <c r="T215" s="18"/>
      <c r="U215" s="46">
        <v>14.0</v>
      </c>
      <c r="V215" s="22">
        <f t="shared" si="7"/>
        <v>3</v>
      </c>
      <c r="W215" s="23">
        <f t="shared" si="8"/>
        <v>0.2142857143</v>
      </c>
      <c r="X215" s="26" t="str">
        <f t="shared" si="9"/>
        <v>Radish with +3, +21.4% (14 to 17)</v>
      </c>
    </row>
    <row r="216">
      <c r="A216" s="14" t="s">
        <v>514</v>
      </c>
      <c r="B216" s="13">
        <v>166.0</v>
      </c>
      <c r="C216" s="16">
        <v>12085.0</v>
      </c>
      <c r="D216" s="16">
        <v>4875.0</v>
      </c>
      <c r="E216" s="16">
        <v>716.0</v>
      </c>
      <c r="F216" s="38">
        <v>1037200.0</v>
      </c>
      <c r="G216" s="19"/>
      <c r="H216" s="19">
        <f>VLOOKUP(A216,'Kings Ratings'!$A$2:$B$1000,2,false)</f>
        <v>2</v>
      </c>
      <c r="I216" s="7" t="s">
        <v>692</v>
      </c>
      <c r="K216" s="46">
        <v>11412.0</v>
      </c>
      <c r="L216" s="22">
        <f t="shared" si="1"/>
        <v>673</v>
      </c>
      <c r="M216" s="23">
        <f t="shared" si="2"/>
        <v>0.05897301087</v>
      </c>
      <c r="N216" s="24" t="str">
        <f t="shared" si="3"/>
        <v>Leather Bag with +673, +5.9% (11412 to 12085)</v>
      </c>
      <c r="O216" s="41"/>
      <c r="P216" s="46">
        <v>4626.0</v>
      </c>
      <c r="Q216" s="18">
        <f t="shared" si="4"/>
        <v>249</v>
      </c>
      <c r="R216" s="23">
        <f t="shared" si="5"/>
        <v>0.05382619974</v>
      </c>
      <c r="S216" s="24" t="str">
        <f t="shared" si="6"/>
        <v>Leather Bag with +249, +5.4% (4626 to 4875)</v>
      </c>
      <c r="T216" s="18"/>
      <c r="U216" s="46">
        <v>538.0</v>
      </c>
      <c r="V216" s="22">
        <f t="shared" si="7"/>
        <v>178</v>
      </c>
      <c r="W216" s="23">
        <f t="shared" si="8"/>
        <v>0.3308550186</v>
      </c>
      <c r="X216" s="26" t="str">
        <f t="shared" si="9"/>
        <v>Leather Bag with +178, +33.1% (538 to 716)</v>
      </c>
    </row>
    <row r="217">
      <c r="A217" s="14" t="s">
        <v>387</v>
      </c>
      <c r="B217" s="13">
        <v>262.0</v>
      </c>
      <c r="C217" s="16">
        <v>12018.0</v>
      </c>
      <c r="D217" s="16">
        <v>306.0</v>
      </c>
      <c r="E217" s="43">
        <v>9.0</v>
      </c>
      <c r="F217" s="38">
        <v>62489.0</v>
      </c>
      <c r="G217" s="19"/>
      <c r="H217" s="19">
        <f>VLOOKUP(A217,'Kings Ratings'!$A$2:$B$1000,2,false)</f>
        <v>10</v>
      </c>
      <c r="I217" s="7"/>
      <c r="K217" s="46">
        <v>11219.0</v>
      </c>
      <c r="L217" s="22">
        <f t="shared" si="1"/>
        <v>799</v>
      </c>
      <c r="M217" s="23">
        <f t="shared" si="2"/>
        <v>0.07121846867</v>
      </c>
      <c r="N217" s="24" t="str">
        <f t="shared" si="3"/>
        <v>Gold Eggplant with +799, +7.1% (11219 to 12018)</v>
      </c>
      <c r="O217" s="41"/>
      <c r="P217" s="46">
        <v>222.0</v>
      </c>
      <c r="Q217" s="18">
        <f t="shared" si="4"/>
        <v>84</v>
      </c>
      <c r="R217" s="23">
        <f t="shared" si="5"/>
        <v>0.3783783784</v>
      </c>
      <c r="S217" s="24" t="str">
        <f t="shared" si="6"/>
        <v>Gold Eggplant with +84, +37.8% (222 to 306)</v>
      </c>
      <c r="T217" s="18"/>
      <c r="U217" s="46">
        <v>7.0</v>
      </c>
      <c r="V217" s="22">
        <f t="shared" si="7"/>
        <v>2</v>
      </c>
      <c r="W217" s="23">
        <f t="shared" si="8"/>
        <v>0.2857142857</v>
      </c>
      <c r="X217" s="26" t="str">
        <f t="shared" si="9"/>
        <v>Gold Eggplant with +2, +28.6% (7 to 9)</v>
      </c>
    </row>
    <row r="218">
      <c r="A218" s="14" t="s">
        <v>738</v>
      </c>
      <c r="B218" s="13">
        <v>679.0</v>
      </c>
      <c r="C218" s="16">
        <v>12006.0</v>
      </c>
      <c r="D218" s="16">
        <v>1038.0</v>
      </c>
      <c r="E218" s="39">
        <v>2.0</v>
      </c>
      <c r="F218" s="38">
        <v>124831.0</v>
      </c>
      <c r="G218" s="19"/>
      <c r="H218" s="19">
        <f>VLOOKUP(A218,'Kings Ratings'!$A$2:$B$1000,2,false)</f>
        <v>10</v>
      </c>
      <c r="I218" s="7"/>
      <c r="K218" s="46">
        <v>11220.0</v>
      </c>
      <c r="L218" s="22">
        <f t="shared" si="1"/>
        <v>786</v>
      </c>
      <c r="M218" s="23">
        <f t="shared" si="2"/>
        <v>0.07005347594</v>
      </c>
      <c r="N218" s="24" t="str">
        <f t="shared" si="3"/>
        <v>Spool of Copper with +786, +7% (11220 to 12006)</v>
      </c>
      <c r="O218" s="41"/>
      <c r="P218" s="46">
        <v>870.0</v>
      </c>
      <c r="Q218" s="18">
        <f t="shared" si="4"/>
        <v>168</v>
      </c>
      <c r="R218" s="23">
        <f t="shared" si="5"/>
        <v>0.1931034483</v>
      </c>
      <c r="S218" s="24" t="str">
        <f t="shared" si="6"/>
        <v>Spool of Copper with +168, +19.3% (870 to 1038)</v>
      </c>
      <c r="T218" s="18"/>
      <c r="U218" s="46">
        <v>1.0</v>
      </c>
      <c r="V218" s="22">
        <f t="shared" si="7"/>
        <v>1</v>
      </c>
      <c r="W218" s="23">
        <f t="shared" si="8"/>
        <v>1</v>
      </c>
      <c r="X218" s="26" t="str">
        <f t="shared" si="9"/>
        <v>Spool of Copper with +1, +100% (1 to 2)</v>
      </c>
    </row>
    <row r="219">
      <c r="A219" s="14" t="s">
        <v>425</v>
      </c>
      <c r="B219" s="13">
        <v>225.0</v>
      </c>
      <c r="C219" s="16">
        <v>11914.0</v>
      </c>
      <c r="D219" s="16">
        <v>41.0</v>
      </c>
      <c r="E219" s="39">
        <v>0.0</v>
      </c>
      <c r="F219" s="38">
        <v>25078.0</v>
      </c>
      <c r="G219" s="19"/>
      <c r="H219" s="19">
        <f>VLOOKUP(A219,'Kings Ratings'!$A$2:$B$1000,2,false)</f>
        <v>10</v>
      </c>
      <c r="I219" s="7"/>
      <c r="K219" s="46">
        <v>11222.0</v>
      </c>
      <c r="L219" s="22">
        <f t="shared" si="1"/>
        <v>692</v>
      </c>
      <c r="M219" s="23">
        <f t="shared" si="2"/>
        <v>0.06166458742</v>
      </c>
      <c r="N219" s="24" t="str">
        <f t="shared" si="3"/>
        <v>Runestone 15 with +692, +6.2% (11222 to 11914)</v>
      </c>
      <c r="O219" s="41"/>
      <c r="P219" s="46">
        <v>8.0</v>
      </c>
      <c r="Q219" s="18">
        <f t="shared" si="4"/>
        <v>33</v>
      </c>
      <c r="R219" s="23">
        <f t="shared" si="5"/>
        <v>4.125</v>
      </c>
      <c r="S219" s="24" t="str">
        <f t="shared" si="6"/>
        <v>Runestone 15 with +33, +412.5% (8 to 41)</v>
      </c>
      <c r="T219" s="18"/>
      <c r="U219" s="46">
        <v>0.0</v>
      </c>
      <c r="V219" s="22">
        <f t="shared" si="7"/>
        <v>0</v>
      </c>
      <c r="W219" s="23" t="str">
        <f t="shared" si="8"/>
        <v>#DIV/0!</v>
      </c>
      <c r="X219" s="26" t="str">
        <f t="shared" si="9"/>
        <v>#DIV/0!</v>
      </c>
    </row>
    <row r="220">
      <c r="A220" s="14" t="s">
        <v>804</v>
      </c>
      <c r="B220" s="13">
        <v>378.0</v>
      </c>
      <c r="C220" s="16">
        <v>11912.0</v>
      </c>
      <c r="D220" s="16">
        <v>3875.0</v>
      </c>
      <c r="E220" s="16">
        <v>858.0</v>
      </c>
      <c r="F220" s="38">
        <v>1014503.0</v>
      </c>
      <c r="G220" s="19"/>
      <c r="H220" s="19">
        <f>VLOOKUP(A220,'Kings Ratings'!$A$2:$B$1000,2,false)</f>
        <v>10</v>
      </c>
      <c r="I220" s="7" t="s">
        <v>927</v>
      </c>
      <c r="K220" s="46">
        <v>10983.0</v>
      </c>
      <c r="L220" s="22">
        <f t="shared" si="1"/>
        <v>929</v>
      </c>
      <c r="M220" s="23">
        <f t="shared" si="2"/>
        <v>0.08458526814</v>
      </c>
      <c r="N220" s="24" t="str">
        <f t="shared" si="3"/>
        <v>Water Lily with +929, +8.5% (10983 to 11912)</v>
      </c>
      <c r="O220" s="41"/>
      <c r="P220" s="46">
        <v>3400.0</v>
      </c>
      <c r="Q220" s="18">
        <f t="shared" si="4"/>
        <v>475</v>
      </c>
      <c r="R220" s="23">
        <f t="shared" si="5"/>
        <v>0.1397058824</v>
      </c>
      <c r="S220" s="24" t="str">
        <f t="shared" si="6"/>
        <v>Water Lily with +475, +14.% (3400 to 3875)</v>
      </c>
      <c r="T220" s="18"/>
      <c r="U220" s="46">
        <v>698.0</v>
      </c>
      <c r="V220" s="22">
        <f t="shared" si="7"/>
        <v>160</v>
      </c>
      <c r="W220" s="23">
        <f t="shared" si="8"/>
        <v>0.229226361</v>
      </c>
      <c r="X220" s="26" t="str">
        <f t="shared" si="9"/>
        <v>Water Lily with +160, +22.9% (698 to 858)</v>
      </c>
    </row>
    <row r="221">
      <c r="A221" s="14" t="s">
        <v>544</v>
      </c>
      <c r="B221" s="13">
        <v>223.0</v>
      </c>
      <c r="C221" s="16">
        <v>11870.0</v>
      </c>
      <c r="D221" s="16">
        <v>118.0</v>
      </c>
      <c r="E221" s="39">
        <v>0.0</v>
      </c>
      <c r="F221" s="38">
        <v>34165.0</v>
      </c>
      <c r="G221" s="19"/>
      <c r="H221" s="19">
        <f>VLOOKUP(A221,'Kings Ratings'!$A$2:$B$1000,2,false)</f>
        <v>10</v>
      </c>
      <c r="I221" s="7"/>
      <c r="K221" s="46">
        <v>11166.0</v>
      </c>
      <c r="L221" s="22">
        <f t="shared" si="1"/>
        <v>704</v>
      </c>
      <c r="M221" s="23">
        <f t="shared" si="2"/>
        <v>0.06304854021</v>
      </c>
      <c r="N221" s="24" t="str">
        <f t="shared" si="3"/>
        <v>Runestone 13 with +704, +6.3% (11166 to 11870)</v>
      </c>
      <c r="O221" s="41"/>
      <c r="P221" s="46">
        <v>58.0</v>
      </c>
      <c r="Q221" s="18">
        <f t="shared" si="4"/>
        <v>60</v>
      </c>
      <c r="R221" s="23">
        <f t="shared" si="5"/>
        <v>1.034482759</v>
      </c>
      <c r="S221" s="24" t="str">
        <f t="shared" si="6"/>
        <v>Runestone 13 with +60, +103.4% (58 to 118)</v>
      </c>
      <c r="T221" s="18"/>
      <c r="U221" s="46">
        <v>0.0</v>
      </c>
      <c r="V221" s="22">
        <f t="shared" si="7"/>
        <v>0</v>
      </c>
      <c r="W221" s="23" t="str">
        <f t="shared" si="8"/>
        <v>#DIV/0!</v>
      </c>
      <c r="X221" s="26" t="str">
        <f t="shared" si="9"/>
        <v>#DIV/0!</v>
      </c>
    </row>
    <row r="222">
      <c r="A222" s="14" t="s">
        <v>517</v>
      </c>
      <c r="B222" s="13">
        <v>224.0</v>
      </c>
      <c r="C222" s="16">
        <v>11791.0</v>
      </c>
      <c r="D222" s="16">
        <v>102.0</v>
      </c>
      <c r="E222" s="39">
        <v>0.0</v>
      </c>
      <c r="F222" s="38">
        <v>39167.0</v>
      </c>
      <c r="G222" s="19"/>
      <c r="H222" s="19">
        <f>VLOOKUP(A222,'Kings Ratings'!$A$2:$B$1000,2,false)</f>
        <v>10</v>
      </c>
      <c r="I222" s="7"/>
      <c r="K222" s="46">
        <v>11109.0</v>
      </c>
      <c r="L222" s="22">
        <f t="shared" si="1"/>
        <v>682</v>
      </c>
      <c r="M222" s="23">
        <f t="shared" si="2"/>
        <v>0.06139166442</v>
      </c>
      <c r="N222" s="24" t="str">
        <f t="shared" si="3"/>
        <v>Runestone 14 with +682, +6.1% (11109 to 11791)</v>
      </c>
      <c r="O222" s="41"/>
      <c r="P222" s="46">
        <v>52.0</v>
      </c>
      <c r="Q222" s="18">
        <f t="shared" si="4"/>
        <v>50</v>
      </c>
      <c r="R222" s="23">
        <f t="shared" si="5"/>
        <v>0.9615384615</v>
      </c>
      <c r="S222" s="24" t="str">
        <f t="shared" si="6"/>
        <v>Runestone 14 with +50, +96.2% (52 to 102)</v>
      </c>
      <c r="T222" s="18"/>
      <c r="U222" s="46">
        <v>0.0</v>
      </c>
      <c r="V222" s="22">
        <f t="shared" si="7"/>
        <v>0</v>
      </c>
      <c r="W222" s="23" t="str">
        <f t="shared" si="8"/>
        <v>#DIV/0!</v>
      </c>
      <c r="X222" s="26" t="str">
        <f t="shared" si="9"/>
        <v>#DIV/0!</v>
      </c>
    </row>
    <row r="223">
      <c r="A223" s="14" t="s">
        <v>398</v>
      </c>
      <c r="B223" s="13">
        <v>221.0</v>
      </c>
      <c r="C223" s="16">
        <v>11736.0</v>
      </c>
      <c r="D223" s="16">
        <v>28.0</v>
      </c>
      <c r="E223" s="39">
        <v>0.0</v>
      </c>
      <c r="F223" s="38">
        <v>27604.0</v>
      </c>
      <c r="G223" s="19"/>
      <c r="H223" s="19">
        <f>VLOOKUP(A223,'Kings Ratings'!$A$2:$B$1000,2,false)</f>
        <v>10</v>
      </c>
      <c r="I223" s="7"/>
      <c r="K223" s="46">
        <v>11045.0</v>
      </c>
      <c r="L223" s="22">
        <f t="shared" si="1"/>
        <v>691</v>
      </c>
      <c r="M223" s="23">
        <f t="shared" si="2"/>
        <v>0.06256224536</v>
      </c>
      <c r="N223" s="24" t="str">
        <f t="shared" si="3"/>
        <v>Runestone 11 with +691, +6.3% (11045 to 11736)</v>
      </c>
      <c r="O223" s="41"/>
      <c r="P223" s="46">
        <v>8.0</v>
      </c>
      <c r="Q223" s="18">
        <f t="shared" si="4"/>
        <v>20</v>
      </c>
      <c r="R223" s="23">
        <f t="shared" si="5"/>
        <v>2.5</v>
      </c>
      <c r="S223" s="24" t="str">
        <f t="shared" si="6"/>
        <v>Runestone 11 with +20, +250% (8 to 28)</v>
      </c>
      <c r="T223" s="18"/>
      <c r="U223" s="46">
        <v>0.0</v>
      </c>
      <c r="V223" s="22">
        <f t="shared" si="7"/>
        <v>0</v>
      </c>
      <c r="W223" s="23" t="str">
        <f t="shared" si="8"/>
        <v>#DIV/0!</v>
      </c>
      <c r="X223" s="26" t="str">
        <f t="shared" si="9"/>
        <v>#DIV/0!</v>
      </c>
    </row>
    <row r="224">
      <c r="A224" s="14" t="s">
        <v>746</v>
      </c>
      <c r="B224" s="13">
        <v>675.0</v>
      </c>
      <c r="C224" s="16">
        <v>11616.0</v>
      </c>
      <c r="D224" s="16">
        <v>5450.0</v>
      </c>
      <c r="E224" s="16">
        <v>692.0</v>
      </c>
      <c r="F224" s="38">
        <v>1014847.0</v>
      </c>
      <c r="G224" s="19"/>
      <c r="H224" s="19">
        <f>VLOOKUP(A224,'Kings Ratings'!$A$2:$B$1000,2,false)</f>
        <v>5</v>
      </c>
      <c r="I224" s="7"/>
      <c r="K224" s="46">
        <v>10688.0</v>
      </c>
      <c r="L224" s="22">
        <f t="shared" si="1"/>
        <v>928</v>
      </c>
      <c r="M224" s="23">
        <f t="shared" si="2"/>
        <v>0.08682634731</v>
      </c>
      <c r="N224" s="24" t="str">
        <f t="shared" si="3"/>
        <v>Spoon with +928, +8.7% (10688 to 11616)</v>
      </c>
      <c r="O224" s="41"/>
      <c r="P224" s="46">
        <v>5026.0</v>
      </c>
      <c r="Q224" s="18">
        <f t="shared" si="4"/>
        <v>424</v>
      </c>
      <c r="R224" s="23">
        <f t="shared" si="5"/>
        <v>0.08436132113</v>
      </c>
      <c r="S224" s="24" t="str">
        <f t="shared" si="6"/>
        <v>Spoon with +424, +8.4% (5026 to 5450)</v>
      </c>
      <c r="T224" s="18"/>
      <c r="U224" s="46">
        <v>567.0</v>
      </c>
      <c r="V224" s="22">
        <f t="shared" si="7"/>
        <v>125</v>
      </c>
      <c r="W224" s="23">
        <f t="shared" si="8"/>
        <v>0.2204585538</v>
      </c>
      <c r="X224" s="26" t="str">
        <f t="shared" si="9"/>
        <v>Spoon with +125, +22% (567 to 692)</v>
      </c>
    </row>
    <row r="225">
      <c r="A225" s="14" t="s">
        <v>848</v>
      </c>
      <c r="B225" s="13">
        <v>952.0</v>
      </c>
      <c r="C225" s="16">
        <v>11607.0</v>
      </c>
      <c r="D225" s="16">
        <v>8924.0</v>
      </c>
      <c r="E225" s="16">
        <v>2641.0</v>
      </c>
      <c r="F225" s="38">
        <v>2089017.0</v>
      </c>
      <c r="G225" s="19"/>
      <c r="H225" s="19">
        <f>VLOOKUP(A225,'Kings Ratings'!$A$2:$B$1000,2,false)</f>
        <v>11</v>
      </c>
      <c r="I225" s="7"/>
      <c r="K225" s="46">
        <v>11606.0</v>
      </c>
      <c r="L225" s="22">
        <f t="shared" si="1"/>
        <v>1</v>
      </c>
      <c r="M225" s="23">
        <f t="shared" si="2"/>
        <v>0.00008616232983</v>
      </c>
      <c r="N225" s="24" t="str">
        <f t="shared" si="3"/>
        <v>Frozen Jelly with +1, +0% (11606 to 11607)</v>
      </c>
      <c r="O225" s="41"/>
      <c r="P225" s="46">
        <v>8919.0</v>
      </c>
      <c r="Q225" s="18">
        <f t="shared" si="4"/>
        <v>5</v>
      </c>
      <c r="R225" s="23">
        <f t="shared" si="5"/>
        <v>0.0005606009642</v>
      </c>
      <c r="S225" s="24" t="str">
        <f t="shared" si="6"/>
        <v>Frozen Jelly with +5, +0.1% (8919 to 8924)</v>
      </c>
      <c r="T225" s="18"/>
      <c r="U225" s="46">
        <v>2640.0</v>
      </c>
      <c r="V225" s="22">
        <f t="shared" si="7"/>
        <v>1</v>
      </c>
      <c r="W225" s="23">
        <f t="shared" si="8"/>
        <v>0.0003787878788</v>
      </c>
      <c r="X225" s="26" t="str">
        <f t="shared" si="9"/>
        <v>Frozen Jelly with +1, +0% (2640 to 2641)</v>
      </c>
    </row>
    <row r="226">
      <c r="A226" s="14" t="s">
        <v>850</v>
      </c>
      <c r="B226" s="13">
        <v>953.0</v>
      </c>
      <c r="C226" s="16">
        <v>11574.0</v>
      </c>
      <c r="D226" s="16">
        <v>8874.0</v>
      </c>
      <c r="E226" s="16">
        <v>2588.0</v>
      </c>
      <c r="F226" s="38">
        <v>1957759.0</v>
      </c>
      <c r="G226" s="19"/>
      <c r="H226" s="19">
        <f>VLOOKUP(A226,'Kings Ratings'!$A$2:$B$1000,2,false)</f>
        <v>11</v>
      </c>
      <c r="I226" s="7"/>
      <c r="K226" s="46">
        <v>11571.0</v>
      </c>
      <c r="L226" s="22">
        <f t="shared" si="1"/>
        <v>3</v>
      </c>
      <c r="M226" s="23">
        <f t="shared" si="2"/>
        <v>0.0002592688618</v>
      </c>
      <c r="N226" s="24" t="str">
        <f t="shared" si="3"/>
        <v>Frozen Angelfish with +3, +0% (11571 to 11574)</v>
      </c>
      <c r="O226" s="41"/>
      <c r="P226" s="46">
        <v>8870.0</v>
      </c>
      <c r="Q226" s="18">
        <f t="shared" si="4"/>
        <v>4</v>
      </c>
      <c r="R226" s="23">
        <f t="shared" si="5"/>
        <v>0.0004509582864</v>
      </c>
      <c r="S226" s="24" t="str">
        <f t="shared" si="6"/>
        <v>Frozen Angelfish with +4, +0% (8870 to 8874)</v>
      </c>
      <c r="T226" s="18"/>
      <c r="U226" s="46">
        <v>2587.0</v>
      </c>
      <c r="V226" s="22">
        <f t="shared" si="7"/>
        <v>1</v>
      </c>
      <c r="W226" s="23">
        <f t="shared" si="8"/>
        <v>0.0003865481252</v>
      </c>
      <c r="X226" s="26" t="str">
        <f t="shared" si="9"/>
        <v>Frozen Angelfish with +1, +0% (2587 to 2588)</v>
      </c>
    </row>
    <row r="227">
      <c r="A227" s="14" t="s">
        <v>345</v>
      </c>
      <c r="B227" s="13">
        <v>156.0</v>
      </c>
      <c r="C227" s="16">
        <v>11570.0</v>
      </c>
      <c r="D227" s="39">
        <v>15.0</v>
      </c>
      <c r="E227" s="39">
        <v>0.0</v>
      </c>
      <c r="F227" s="38">
        <v>28583.0</v>
      </c>
      <c r="G227" s="19"/>
      <c r="H227" s="19">
        <f>VLOOKUP(A227,'Kings Ratings'!$A$2:$B$1000,2,false)</f>
        <v>10</v>
      </c>
      <c r="I227" s="7"/>
      <c r="K227" s="46">
        <v>10939.0</v>
      </c>
      <c r="L227" s="22">
        <f t="shared" si="1"/>
        <v>631</v>
      </c>
      <c r="M227" s="23">
        <f t="shared" si="2"/>
        <v>0.05768351769</v>
      </c>
      <c r="N227" s="24" t="str">
        <f t="shared" si="3"/>
        <v>Runestone 10 with +631, +5.8% (10939 to 11570)</v>
      </c>
      <c r="O227" s="41"/>
      <c r="P227" s="46">
        <v>3.0</v>
      </c>
      <c r="Q227" s="18">
        <f t="shared" si="4"/>
        <v>12</v>
      </c>
      <c r="R227" s="23">
        <f t="shared" si="5"/>
        <v>4</v>
      </c>
      <c r="S227" s="24" t="str">
        <f t="shared" si="6"/>
        <v>Runestone 10 with +12, +400% (3 to 15)</v>
      </c>
      <c r="T227" s="18"/>
      <c r="U227" s="46">
        <v>0.0</v>
      </c>
      <c r="V227" s="22">
        <f t="shared" si="7"/>
        <v>0</v>
      </c>
      <c r="W227" s="23" t="str">
        <f t="shared" si="8"/>
        <v>#DIV/0!</v>
      </c>
      <c r="X227" s="26" t="str">
        <f t="shared" si="9"/>
        <v>#DIV/0!</v>
      </c>
    </row>
    <row r="228">
      <c r="A228" s="14" t="s">
        <v>462</v>
      </c>
      <c r="B228" s="13">
        <v>388.0</v>
      </c>
      <c r="C228" s="16">
        <v>11507.0</v>
      </c>
      <c r="D228" s="16">
        <v>3911.0</v>
      </c>
      <c r="E228" s="16">
        <v>968.0</v>
      </c>
      <c r="F228" s="38">
        <v>1014474.0</v>
      </c>
      <c r="G228" s="19"/>
      <c r="H228" s="19">
        <f>VLOOKUP(A228,'Kings Ratings'!$A$2:$B$1000,2,false)</f>
        <v>5</v>
      </c>
      <c r="I228" s="7" t="s">
        <v>812</v>
      </c>
      <c r="K228" s="46">
        <v>10830.0</v>
      </c>
      <c r="L228" s="22">
        <f t="shared" si="1"/>
        <v>677</v>
      </c>
      <c r="M228" s="23">
        <f t="shared" si="2"/>
        <v>0.06251154201</v>
      </c>
      <c r="N228" s="24" t="str">
        <f t="shared" si="3"/>
        <v>Hourglass with +677, +6.3% (10830 to 11507)</v>
      </c>
      <c r="O228" s="41"/>
      <c r="P228" s="46">
        <v>3628.0</v>
      </c>
      <c r="Q228" s="18">
        <f t="shared" si="4"/>
        <v>283</v>
      </c>
      <c r="R228" s="23">
        <f t="shared" si="5"/>
        <v>0.07800441014</v>
      </c>
      <c r="S228" s="24" t="str">
        <f t="shared" si="6"/>
        <v>Hourglass with +283, +7.8% (3628 to 3911)</v>
      </c>
      <c r="T228" s="18"/>
      <c r="U228" s="46">
        <v>770.0</v>
      </c>
      <c r="V228" s="22">
        <f t="shared" si="7"/>
        <v>198</v>
      </c>
      <c r="W228" s="23">
        <f t="shared" si="8"/>
        <v>0.2571428571</v>
      </c>
      <c r="X228" s="26" t="str">
        <f t="shared" si="9"/>
        <v>Hourglass with +198, +25.7% (770 to 968)</v>
      </c>
    </row>
    <row r="229">
      <c r="A229" s="14" t="s">
        <v>484</v>
      </c>
      <c r="B229" s="13">
        <v>355.0</v>
      </c>
      <c r="C229" s="16">
        <v>11446.0</v>
      </c>
      <c r="D229" s="16">
        <v>3134.0</v>
      </c>
      <c r="E229" s="16">
        <v>42.0</v>
      </c>
      <c r="F229" s="38">
        <v>287784.0</v>
      </c>
      <c r="G229" s="19"/>
      <c r="H229" s="19">
        <f>VLOOKUP(A229,'Kings Ratings'!$A$2:$B$1000,2,false)</f>
        <v>11</v>
      </c>
      <c r="I229" s="7"/>
      <c r="K229" s="46">
        <v>11437.0</v>
      </c>
      <c r="L229" s="22">
        <f t="shared" si="1"/>
        <v>9</v>
      </c>
      <c r="M229" s="23">
        <f t="shared" si="2"/>
        <v>0.0007869196468</v>
      </c>
      <c r="N229" s="24" t="str">
        <f t="shared" si="3"/>
        <v>Jack-o-lantern with +9, +0.1% (11437 to 11446)</v>
      </c>
      <c r="O229" s="41"/>
      <c r="P229" s="46">
        <v>3130.0</v>
      </c>
      <c r="Q229" s="18">
        <f t="shared" si="4"/>
        <v>4</v>
      </c>
      <c r="R229" s="23">
        <f t="shared" si="5"/>
        <v>0.001277955272</v>
      </c>
      <c r="S229" s="24" t="str">
        <f t="shared" si="6"/>
        <v>Jack-o-lantern with +4, +0.1% (3130 to 3134)</v>
      </c>
      <c r="T229" s="18"/>
      <c r="U229" s="46">
        <v>42.0</v>
      </c>
      <c r="V229" s="22">
        <f t="shared" si="7"/>
        <v>0</v>
      </c>
      <c r="W229" s="23">
        <f t="shared" si="8"/>
        <v>0</v>
      </c>
      <c r="X229" s="26" t="str">
        <f t="shared" si="9"/>
        <v>Jack-o-lantern with +0, +0% (42 to 42)</v>
      </c>
    </row>
    <row r="230">
      <c r="A230" s="14" t="s">
        <v>431</v>
      </c>
      <c r="B230" s="13">
        <v>229.0</v>
      </c>
      <c r="C230" s="16">
        <v>11349.0</v>
      </c>
      <c r="D230" s="16">
        <v>42.0</v>
      </c>
      <c r="E230" s="39">
        <v>0.0</v>
      </c>
      <c r="F230" s="38">
        <v>33350.0</v>
      </c>
      <c r="G230" s="19"/>
      <c r="H230" s="19">
        <f>VLOOKUP(A230,'Kings Ratings'!$A$2:$B$1000,2,false)</f>
        <v>10</v>
      </c>
      <c r="I230" s="7"/>
      <c r="K230" s="46">
        <v>10672.0</v>
      </c>
      <c r="L230" s="22">
        <f t="shared" si="1"/>
        <v>677</v>
      </c>
      <c r="M230" s="23">
        <f t="shared" si="2"/>
        <v>0.06343703148</v>
      </c>
      <c r="N230" s="24" t="str">
        <f t="shared" si="3"/>
        <v>Runestone 19 with +677, +6.3% (10672 to 11349)</v>
      </c>
      <c r="O230" s="41"/>
      <c r="P230" s="46">
        <v>13.0</v>
      </c>
      <c r="Q230" s="18">
        <f t="shared" si="4"/>
        <v>29</v>
      </c>
      <c r="R230" s="23">
        <f t="shared" si="5"/>
        <v>2.230769231</v>
      </c>
      <c r="S230" s="24" t="str">
        <f t="shared" si="6"/>
        <v>Runestone 19 with +29, +223.1% (13 to 42)</v>
      </c>
      <c r="T230" s="18"/>
      <c r="U230" s="46">
        <v>0.0</v>
      </c>
      <c r="V230" s="22">
        <f t="shared" si="7"/>
        <v>0</v>
      </c>
      <c r="W230" s="23" t="str">
        <f t="shared" si="8"/>
        <v>#DIV/0!</v>
      </c>
      <c r="X230" s="26" t="str">
        <f t="shared" si="9"/>
        <v>#DIV/0!</v>
      </c>
    </row>
    <row r="231">
      <c r="A231" s="14" t="s">
        <v>407</v>
      </c>
      <c r="B231" s="13">
        <v>112.0</v>
      </c>
      <c r="C231" s="16">
        <v>11311.0</v>
      </c>
      <c r="D231" s="16">
        <v>546.0</v>
      </c>
      <c r="E231" s="39">
        <v>1.0</v>
      </c>
      <c r="F231" s="38">
        <v>76877.0</v>
      </c>
      <c r="G231" s="19"/>
      <c r="H231" s="19">
        <f>VLOOKUP(A231,'Kings Ratings'!$A$2:$B$1000,2,false)</f>
        <v>10</v>
      </c>
      <c r="I231" s="7"/>
      <c r="K231" s="46">
        <v>10570.0</v>
      </c>
      <c r="L231" s="22">
        <f t="shared" si="1"/>
        <v>741</v>
      </c>
      <c r="M231" s="23">
        <f t="shared" si="2"/>
        <v>0.07010406812</v>
      </c>
      <c r="N231" s="24" t="str">
        <f t="shared" si="3"/>
        <v>Grape Juice with +741, +7% (10570 to 11311)</v>
      </c>
      <c r="O231" s="41"/>
      <c r="P231" s="46">
        <v>433.0</v>
      </c>
      <c r="Q231" s="18">
        <f t="shared" si="4"/>
        <v>113</v>
      </c>
      <c r="R231" s="23">
        <f t="shared" si="5"/>
        <v>0.2609699769</v>
      </c>
      <c r="S231" s="24" t="str">
        <f t="shared" si="6"/>
        <v>Grape Juice with +113, +26.1% (433 to 546)</v>
      </c>
      <c r="T231" s="18"/>
      <c r="U231" s="46">
        <v>1.0</v>
      </c>
      <c r="V231" s="22">
        <f t="shared" si="7"/>
        <v>0</v>
      </c>
      <c r="W231" s="23">
        <f t="shared" si="8"/>
        <v>0</v>
      </c>
      <c r="X231" s="26" t="str">
        <f t="shared" si="9"/>
        <v>Grape Juice with +0, +0% (1 to 1)</v>
      </c>
    </row>
    <row r="232">
      <c r="A232" s="14" t="s">
        <v>671</v>
      </c>
      <c r="B232" s="13">
        <v>788.0</v>
      </c>
      <c r="C232" s="16">
        <v>11157.0</v>
      </c>
      <c r="D232" s="16">
        <v>6312.0</v>
      </c>
      <c r="E232" s="16">
        <v>313.0</v>
      </c>
      <c r="F232" s="38">
        <v>631636.0</v>
      </c>
      <c r="G232" s="19"/>
      <c r="H232" s="19">
        <f>VLOOKUP(A232,'Kings Ratings'!$A$2:$B$1000,2,false)</f>
        <v>6</v>
      </c>
      <c r="I232" s="7"/>
      <c r="K232" s="46">
        <v>10098.0</v>
      </c>
      <c r="L232" s="22">
        <f t="shared" si="1"/>
        <v>1059</v>
      </c>
      <c r="M232" s="23">
        <f t="shared" si="2"/>
        <v>0.1048722519</v>
      </c>
      <c r="N232" s="24" t="str">
        <f t="shared" si="3"/>
        <v>Red Twine with +1059, +10.5% (10098 to 11157)</v>
      </c>
      <c r="O232" s="41"/>
      <c r="P232" s="46">
        <v>5728.0</v>
      </c>
      <c r="Q232" s="18">
        <f t="shared" si="4"/>
        <v>584</v>
      </c>
      <c r="R232" s="23">
        <f t="shared" si="5"/>
        <v>0.1019553073</v>
      </c>
      <c r="S232" s="24" t="str">
        <f t="shared" si="6"/>
        <v>Red Twine with +584, +10.2% (5728 to 6312)</v>
      </c>
      <c r="T232" s="18"/>
      <c r="U232" s="46">
        <v>189.0</v>
      </c>
      <c r="V232" s="22">
        <f t="shared" si="7"/>
        <v>124</v>
      </c>
      <c r="W232" s="23">
        <f t="shared" si="8"/>
        <v>0.6560846561</v>
      </c>
      <c r="X232" s="26" t="str">
        <f t="shared" si="9"/>
        <v>Red Twine with +124, +65.6% (189 to 313)</v>
      </c>
    </row>
    <row r="233">
      <c r="A233" s="14" t="s">
        <v>265</v>
      </c>
      <c r="B233" s="13">
        <v>230.0</v>
      </c>
      <c r="C233" s="16">
        <v>11087.0</v>
      </c>
      <c r="D233" s="39">
        <v>4.0</v>
      </c>
      <c r="E233" s="39">
        <v>0.0</v>
      </c>
      <c r="F233" s="38">
        <v>24551.0</v>
      </c>
      <c r="G233" s="19"/>
      <c r="H233" s="19">
        <f>VLOOKUP(A233,'Kings Ratings'!$A$2:$B$1000,2,false)</f>
        <v>10</v>
      </c>
      <c r="I233" s="7"/>
      <c r="K233" s="46">
        <v>10426.0</v>
      </c>
      <c r="L233" s="22">
        <f t="shared" si="1"/>
        <v>661</v>
      </c>
      <c r="M233" s="23">
        <f t="shared" si="2"/>
        <v>0.06339919432</v>
      </c>
      <c r="N233" s="24" t="str">
        <f t="shared" si="3"/>
        <v>Runestone 20 with +661, +6.3% (10426 to 11087)</v>
      </c>
      <c r="O233" s="41"/>
      <c r="P233" s="46">
        <v>1.0</v>
      </c>
      <c r="Q233" s="18">
        <f t="shared" si="4"/>
        <v>3</v>
      </c>
      <c r="R233" s="23">
        <f t="shared" si="5"/>
        <v>3</v>
      </c>
      <c r="S233" s="24" t="str">
        <f t="shared" si="6"/>
        <v>Runestone 20 with +3, +300% (1 to 4)</v>
      </c>
      <c r="T233" s="18"/>
      <c r="U233" s="46">
        <v>0.0</v>
      </c>
      <c r="V233" s="22">
        <f t="shared" si="7"/>
        <v>0</v>
      </c>
      <c r="W233" s="23" t="str">
        <f t="shared" si="8"/>
        <v>#DIV/0!</v>
      </c>
      <c r="X233" s="26" t="str">
        <f t="shared" si="9"/>
        <v>#DIV/0!</v>
      </c>
    </row>
    <row r="234">
      <c r="A234" s="14" t="s">
        <v>636</v>
      </c>
      <c r="B234" s="13">
        <v>539.0</v>
      </c>
      <c r="C234" s="16">
        <v>11020.0</v>
      </c>
      <c r="D234" s="16">
        <v>4019.0</v>
      </c>
      <c r="E234" s="16">
        <v>241.0</v>
      </c>
      <c r="F234" s="38">
        <v>747001.0</v>
      </c>
      <c r="G234" s="19"/>
      <c r="H234" s="19">
        <f>VLOOKUP(A234,'Kings Ratings'!$A$2:$B$1000,2,false)</f>
        <v>5</v>
      </c>
      <c r="I234" s="7"/>
      <c r="K234" s="46">
        <v>10392.0</v>
      </c>
      <c r="L234" s="22">
        <f t="shared" si="1"/>
        <v>628</v>
      </c>
      <c r="M234" s="23">
        <f t="shared" si="2"/>
        <v>0.06043110085</v>
      </c>
      <c r="N234" s="24" t="str">
        <f t="shared" si="3"/>
        <v>Purple Bag with +628, +6% (10392 to 11020)</v>
      </c>
      <c r="O234" s="41"/>
      <c r="P234" s="46">
        <v>3852.0</v>
      </c>
      <c r="Q234" s="18">
        <f t="shared" si="4"/>
        <v>167</v>
      </c>
      <c r="R234" s="23">
        <f t="shared" si="5"/>
        <v>0.04335410177</v>
      </c>
      <c r="S234" s="24" t="str">
        <f t="shared" si="6"/>
        <v>Purple Bag with +167, +4.3% (3852 to 4019)</v>
      </c>
      <c r="T234" s="18"/>
      <c r="U234" s="46">
        <v>205.0</v>
      </c>
      <c r="V234" s="22">
        <f t="shared" si="7"/>
        <v>36</v>
      </c>
      <c r="W234" s="23">
        <f t="shared" si="8"/>
        <v>0.1756097561</v>
      </c>
      <c r="X234" s="26" t="str">
        <f t="shared" si="9"/>
        <v>Purple Bag with +36, +17.6% (205 to 241)</v>
      </c>
    </row>
    <row r="235">
      <c r="A235" s="14" t="s">
        <v>229</v>
      </c>
      <c r="B235" s="13">
        <v>475.0</v>
      </c>
      <c r="C235" s="16">
        <v>10998.0</v>
      </c>
      <c r="D235" s="16">
        <v>1226.0</v>
      </c>
      <c r="E235" s="39">
        <v>1.0</v>
      </c>
      <c r="F235" s="38">
        <v>100109.0</v>
      </c>
      <c r="G235" s="19"/>
      <c r="H235" s="19">
        <f>VLOOKUP(A235,'Kings Ratings'!$A$2:$B$1000,2,false)</f>
        <v>9</v>
      </c>
      <c r="I235" s="7"/>
      <c r="K235" s="46">
        <v>10270.0</v>
      </c>
      <c r="L235" s="22">
        <f t="shared" si="1"/>
        <v>728</v>
      </c>
      <c r="M235" s="23">
        <f t="shared" si="2"/>
        <v>0.07088607595</v>
      </c>
      <c r="N235" s="24" t="str">
        <f t="shared" si="3"/>
        <v>Crab Claw with +728, +7.1% (10270 to 10998)</v>
      </c>
      <c r="O235" s="41"/>
      <c r="P235" s="46">
        <v>1007.0</v>
      </c>
      <c r="Q235" s="18">
        <f t="shared" si="4"/>
        <v>219</v>
      </c>
      <c r="R235" s="23">
        <f t="shared" si="5"/>
        <v>0.2174776564</v>
      </c>
      <c r="S235" s="24" t="str">
        <f t="shared" si="6"/>
        <v>Crab Claw with +219, +21.7% (1007 to 1226)</v>
      </c>
      <c r="T235" s="18"/>
      <c r="U235" s="46">
        <v>1.0</v>
      </c>
      <c r="V235" s="22">
        <f t="shared" si="7"/>
        <v>0</v>
      </c>
      <c r="W235" s="23">
        <f t="shared" si="8"/>
        <v>0</v>
      </c>
      <c r="X235" s="26" t="str">
        <f t="shared" si="9"/>
        <v>Crab Claw with +0, +0% (1 to 1)</v>
      </c>
    </row>
    <row r="236">
      <c r="A236" s="14" t="s">
        <v>821</v>
      </c>
      <c r="B236" s="13">
        <v>455.0</v>
      </c>
      <c r="C236" s="16">
        <v>10928.0</v>
      </c>
      <c r="D236" s="16">
        <v>5349.0</v>
      </c>
      <c r="E236" s="16">
        <v>1239.0</v>
      </c>
      <c r="F236" s="38">
        <v>1037303.0</v>
      </c>
      <c r="G236" s="19"/>
      <c r="H236" s="19">
        <f>VLOOKUP(A236,'Kings Ratings'!$A$2:$B$1000,2,false)</f>
        <v>2</v>
      </c>
      <c r="I236" s="7" t="s">
        <v>761</v>
      </c>
      <c r="K236" s="46">
        <v>10218.0</v>
      </c>
      <c r="L236" s="22">
        <f t="shared" si="1"/>
        <v>710</v>
      </c>
      <c r="M236" s="23">
        <f t="shared" si="2"/>
        <v>0.06948522216</v>
      </c>
      <c r="N236" s="24" t="str">
        <f t="shared" si="3"/>
        <v>Wooden Bow with +710, +6.9% (10218 to 10928)</v>
      </c>
      <c r="O236" s="41"/>
      <c r="P236" s="46">
        <v>5068.0</v>
      </c>
      <c r="Q236" s="18">
        <f t="shared" si="4"/>
        <v>281</v>
      </c>
      <c r="R236" s="23">
        <f t="shared" si="5"/>
        <v>0.05544593528</v>
      </c>
      <c r="S236" s="24" t="str">
        <f t="shared" si="6"/>
        <v>Wooden Bow with +281, +5.5% (5068 to 5349)</v>
      </c>
      <c r="T236" s="18"/>
      <c r="U236" s="46">
        <v>1020.0</v>
      </c>
      <c r="V236" s="22">
        <f t="shared" si="7"/>
        <v>219</v>
      </c>
      <c r="W236" s="23">
        <f t="shared" si="8"/>
        <v>0.2147058824</v>
      </c>
      <c r="X236" s="26" t="str">
        <f t="shared" si="9"/>
        <v>Wooden Bow with +219, +21.5% (1020 to 1239)</v>
      </c>
    </row>
    <row r="237">
      <c r="A237" s="14" t="s">
        <v>154</v>
      </c>
      <c r="B237" s="13">
        <v>660.0</v>
      </c>
      <c r="C237" s="16">
        <v>10911.0</v>
      </c>
      <c r="D237" s="16">
        <v>1557.0</v>
      </c>
      <c r="E237" s="39">
        <v>3.0</v>
      </c>
      <c r="F237" s="38">
        <v>246098.0</v>
      </c>
      <c r="G237" s="19"/>
      <c r="H237" s="19">
        <f>VLOOKUP(A237,'Kings Ratings'!$A$2:$B$1000,2,false)</f>
        <v>9</v>
      </c>
      <c r="I237" s="7"/>
      <c r="K237" s="46">
        <v>10244.0</v>
      </c>
      <c r="L237" s="22">
        <f t="shared" si="1"/>
        <v>667</v>
      </c>
      <c r="M237" s="23">
        <f t="shared" si="2"/>
        <v>0.06511128465</v>
      </c>
      <c r="N237" s="24" t="str">
        <f t="shared" si="3"/>
        <v>Butter with +667, +6.5% (10244 to 10911)</v>
      </c>
      <c r="O237" s="41"/>
      <c r="P237" s="46">
        <v>1330.0</v>
      </c>
      <c r="Q237" s="18">
        <f t="shared" si="4"/>
        <v>227</v>
      </c>
      <c r="R237" s="23">
        <f t="shared" si="5"/>
        <v>0.1706766917</v>
      </c>
      <c r="S237" s="24" t="str">
        <f t="shared" si="6"/>
        <v>Butter with +227, +17.1% (1330 to 1557)</v>
      </c>
      <c r="T237" s="18"/>
      <c r="U237" s="46">
        <v>3.0</v>
      </c>
      <c r="V237" s="22">
        <f t="shared" si="7"/>
        <v>0</v>
      </c>
      <c r="W237" s="23">
        <f t="shared" si="8"/>
        <v>0</v>
      </c>
      <c r="X237" s="26" t="str">
        <f t="shared" si="9"/>
        <v>Butter with +0, +0% (3 to 3)</v>
      </c>
    </row>
    <row r="238">
      <c r="A238" s="14" t="s">
        <v>754</v>
      </c>
      <c r="B238" s="13">
        <v>843.0</v>
      </c>
      <c r="C238" s="16">
        <v>10874.0</v>
      </c>
      <c r="D238" s="16">
        <v>5382.0</v>
      </c>
      <c r="E238" s="16">
        <v>204.0</v>
      </c>
      <c r="F238" s="38">
        <v>450230.0</v>
      </c>
      <c r="G238" s="19"/>
      <c r="H238" s="19">
        <f>VLOOKUP(A238,'Kings Ratings'!$A$2:$B$1000,2,false)</f>
        <v>3</v>
      </c>
      <c r="I238" s="7"/>
      <c r="K238" s="46">
        <v>10073.0</v>
      </c>
      <c r="L238" s="22">
        <f t="shared" si="1"/>
        <v>801</v>
      </c>
      <c r="M238" s="23">
        <f t="shared" si="2"/>
        <v>0.07951950759</v>
      </c>
      <c r="N238" s="24" t="str">
        <f t="shared" si="3"/>
        <v>Steel Buckle with +801, +8% (10073 to 10874)</v>
      </c>
      <c r="O238" s="41"/>
      <c r="P238" s="46">
        <v>4869.0</v>
      </c>
      <c r="Q238" s="18">
        <f t="shared" si="4"/>
        <v>513</v>
      </c>
      <c r="R238" s="23">
        <f t="shared" si="5"/>
        <v>0.1053604436</v>
      </c>
      <c r="S238" s="24" t="str">
        <f t="shared" si="6"/>
        <v>Steel Buckle with +513, +10.5% (4869 to 5382)</v>
      </c>
      <c r="T238" s="18"/>
      <c r="U238" s="46">
        <v>160.0</v>
      </c>
      <c r="V238" s="22">
        <f t="shared" si="7"/>
        <v>44</v>
      </c>
      <c r="W238" s="23">
        <f t="shared" si="8"/>
        <v>0.275</v>
      </c>
      <c r="X238" s="26" t="str">
        <f t="shared" si="9"/>
        <v>Steel Buckle with +44, +27.5% (160 to 204)</v>
      </c>
    </row>
    <row r="239">
      <c r="A239" s="14" t="s">
        <v>272</v>
      </c>
      <c r="B239" s="13">
        <v>226.0</v>
      </c>
      <c r="C239" s="16">
        <v>10873.0</v>
      </c>
      <c r="D239" s="39">
        <v>5.0</v>
      </c>
      <c r="E239" s="39">
        <v>0.0</v>
      </c>
      <c r="F239" s="38">
        <v>23135.0</v>
      </c>
      <c r="G239" s="19"/>
      <c r="H239" s="19">
        <f>VLOOKUP(A239,'Kings Ratings'!$A$2:$B$1000,2,false)</f>
        <v>10</v>
      </c>
      <c r="I239" s="7"/>
      <c r="K239" s="46">
        <v>10241.0</v>
      </c>
      <c r="L239" s="22">
        <f t="shared" si="1"/>
        <v>632</v>
      </c>
      <c r="M239" s="23">
        <f t="shared" si="2"/>
        <v>0.06171272337</v>
      </c>
      <c r="N239" s="24" t="str">
        <f t="shared" si="3"/>
        <v>Runestone 16 with +632, +6.2% (10241 to 10873)</v>
      </c>
      <c r="O239" s="41"/>
      <c r="P239" s="46">
        <v>1.0</v>
      </c>
      <c r="Q239" s="18">
        <f t="shared" si="4"/>
        <v>4</v>
      </c>
      <c r="R239" s="23">
        <f t="shared" si="5"/>
        <v>4</v>
      </c>
      <c r="S239" s="24" t="str">
        <f t="shared" si="6"/>
        <v>Runestone 16 with +4, +400% (1 to 5)</v>
      </c>
      <c r="T239" s="18"/>
      <c r="U239" s="46">
        <v>0.0</v>
      </c>
      <c r="V239" s="22">
        <f t="shared" si="7"/>
        <v>0</v>
      </c>
      <c r="W239" s="23" t="str">
        <f t="shared" si="8"/>
        <v>#DIV/0!</v>
      </c>
      <c r="X239" s="26" t="str">
        <f t="shared" si="9"/>
        <v>#DIV/0!</v>
      </c>
    </row>
    <row r="240">
      <c r="A240" s="14" t="s">
        <v>63</v>
      </c>
      <c r="B240" s="13">
        <v>677.0</v>
      </c>
      <c r="C240" s="16">
        <v>10870.0</v>
      </c>
      <c r="D240" s="16">
        <v>2741.0</v>
      </c>
      <c r="E240" s="16">
        <v>42.0</v>
      </c>
      <c r="F240" s="38">
        <v>303175.0</v>
      </c>
      <c r="G240" s="19"/>
      <c r="H240" s="19">
        <f>VLOOKUP(A240,'Kings Ratings'!$A$2:$B$1000,2,false)</f>
        <v>7</v>
      </c>
      <c r="I240" s="7"/>
      <c r="K240" s="46">
        <v>10167.0</v>
      </c>
      <c r="L240" s="22">
        <f t="shared" si="1"/>
        <v>703</v>
      </c>
      <c r="M240" s="23">
        <f t="shared" si="2"/>
        <v>0.06914527393</v>
      </c>
      <c r="N240" s="24" t="str">
        <f t="shared" si="3"/>
        <v>Belt Drive with +703, +6.9% (10167 to 10870)</v>
      </c>
      <c r="O240" s="41"/>
      <c r="P240" s="46">
        <v>2450.0</v>
      </c>
      <c r="Q240" s="18">
        <f t="shared" si="4"/>
        <v>291</v>
      </c>
      <c r="R240" s="23">
        <f t="shared" si="5"/>
        <v>0.1187755102</v>
      </c>
      <c r="S240" s="24" t="str">
        <f t="shared" si="6"/>
        <v>Belt Drive with +291, +11.9% (2450 to 2741)</v>
      </c>
      <c r="T240" s="18"/>
      <c r="U240" s="46">
        <v>29.0</v>
      </c>
      <c r="V240" s="22">
        <f t="shared" si="7"/>
        <v>13</v>
      </c>
      <c r="W240" s="23">
        <f t="shared" si="8"/>
        <v>0.4482758621</v>
      </c>
      <c r="X240" s="26" t="str">
        <f t="shared" si="9"/>
        <v>Belt Drive with +13, +44.8% (29 to 42)</v>
      </c>
    </row>
    <row r="241">
      <c r="A241" s="14" t="s">
        <v>653</v>
      </c>
      <c r="B241" s="13">
        <v>723.0</v>
      </c>
      <c r="C241" s="16">
        <v>10853.0</v>
      </c>
      <c r="D241" s="16">
        <v>3745.0</v>
      </c>
      <c r="E241" s="16">
        <v>146.0</v>
      </c>
      <c r="F241" s="38">
        <v>150186.0</v>
      </c>
      <c r="G241" s="19"/>
      <c r="H241" s="19">
        <f>VLOOKUP(A241,'Kings Ratings'!$A$2:$B$1000,2,false)</f>
        <v>6</v>
      </c>
      <c r="I241" s="7"/>
      <c r="K241" s="46">
        <v>10102.0</v>
      </c>
      <c r="L241" s="22">
        <f t="shared" si="1"/>
        <v>751</v>
      </c>
      <c r="M241" s="23">
        <f t="shared" si="2"/>
        <v>0.07434171451</v>
      </c>
      <c r="N241" s="24" t="str">
        <f t="shared" si="3"/>
        <v>Red Berry Pie with +751, +7.4% (10102 to 10853)</v>
      </c>
      <c r="O241" s="41"/>
      <c r="P241" s="46">
        <v>3494.0</v>
      </c>
      <c r="Q241" s="18">
        <f t="shared" si="4"/>
        <v>251</v>
      </c>
      <c r="R241" s="23">
        <f t="shared" si="5"/>
        <v>0.0718374356</v>
      </c>
      <c r="S241" s="24" t="str">
        <f t="shared" si="6"/>
        <v>Red Berry Pie with +251, +7.2% (3494 to 3745)</v>
      </c>
      <c r="T241" s="18"/>
      <c r="U241" s="46">
        <v>126.0</v>
      </c>
      <c r="V241" s="22">
        <f t="shared" si="7"/>
        <v>20</v>
      </c>
      <c r="W241" s="23">
        <f t="shared" si="8"/>
        <v>0.1587301587</v>
      </c>
      <c r="X241" s="26" t="str">
        <f t="shared" si="9"/>
        <v>Red Berry Pie with +20, +15.9% (126 to 146)</v>
      </c>
    </row>
    <row r="242">
      <c r="A242" s="14" t="s">
        <v>629</v>
      </c>
      <c r="B242" s="13">
        <v>754.0</v>
      </c>
      <c r="C242" s="16">
        <v>10832.0</v>
      </c>
      <c r="D242" s="16">
        <v>719.0</v>
      </c>
      <c r="E242" s="39">
        <v>3.0</v>
      </c>
      <c r="F242" s="38">
        <v>112540.0</v>
      </c>
      <c r="G242" s="19"/>
      <c r="H242" s="19">
        <f>VLOOKUP(A242,'Kings Ratings'!$A$2:$B$1000,2,false)</f>
        <v>9</v>
      </c>
      <c r="I242" s="7"/>
      <c r="K242" s="46">
        <v>10039.0</v>
      </c>
      <c r="L242" s="22">
        <f t="shared" si="1"/>
        <v>793</v>
      </c>
      <c r="M242" s="23">
        <f t="shared" si="2"/>
        <v>0.07899193147</v>
      </c>
      <c r="N242" s="24" t="str">
        <f t="shared" si="3"/>
        <v>Potato Battery with +793, +7.9% (10039 to 10832)</v>
      </c>
      <c r="O242" s="41"/>
      <c r="P242" s="46">
        <v>582.0</v>
      </c>
      <c r="Q242" s="18">
        <f t="shared" si="4"/>
        <v>137</v>
      </c>
      <c r="R242" s="23">
        <f t="shared" si="5"/>
        <v>0.235395189</v>
      </c>
      <c r="S242" s="24" t="str">
        <f t="shared" si="6"/>
        <v>Potato Battery with +137, +23.5% (582 to 719)</v>
      </c>
      <c r="T242" s="18"/>
      <c r="U242" s="46">
        <v>2.0</v>
      </c>
      <c r="V242" s="22">
        <f t="shared" si="7"/>
        <v>1</v>
      </c>
      <c r="W242" s="23">
        <f t="shared" si="8"/>
        <v>0.5</v>
      </c>
      <c r="X242" s="26" t="str">
        <f t="shared" si="9"/>
        <v>Potato Battery with +1, +50% (2 to 3)</v>
      </c>
    </row>
    <row r="243">
      <c r="A243" s="14" t="s">
        <v>831</v>
      </c>
      <c r="B243" s="13">
        <v>894.0</v>
      </c>
      <c r="C243" s="16">
        <v>10807.0</v>
      </c>
      <c r="D243" s="16">
        <v>6262.0</v>
      </c>
      <c r="E243" s="16">
        <v>1830.0</v>
      </c>
      <c r="F243" s="38">
        <v>1034892.0</v>
      </c>
      <c r="G243" s="19"/>
      <c r="H243" s="19">
        <f>VLOOKUP(A243,'Kings Ratings'!$A$2:$B$1000,2,false)</f>
        <v>2</v>
      </c>
      <c r="I243" s="7" t="s">
        <v>859</v>
      </c>
      <c r="K243" s="46">
        <v>10052.0</v>
      </c>
      <c r="L243" s="22">
        <f t="shared" si="1"/>
        <v>755</v>
      </c>
      <c r="M243" s="23">
        <f t="shared" si="2"/>
        <v>0.07510943096</v>
      </c>
      <c r="N243" s="24" t="str">
        <f t="shared" si="3"/>
        <v>Wooden Spear with +755, +7.5% (10052 to 10807)</v>
      </c>
      <c r="O243" s="41"/>
      <c r="P243" s="46">
        <v>5814.0</v>
      </c>
      <c r="Q243" s="18">
        <f t="shared" si="4"/>
        <v>448</v>
      </c>
      <c r="R243" s="23">
        <f t="shared" si="5"/>
        <v>0.07705538356</v>
      </c>
      <c r="S243" s="24" t="str">
        <f t="shared" si="6"/>
        <v>Wooden Spear with +448, +7.7% (5814 to 6262)</v>
      </c>
      <c r="T243" s="18"/>
      <c r="U243" s="46">
        <v>1535.0</v>
      </c>
      <c r="V243" s="22">
        <f t="shared" si="7"/>
        <v>295</v>
      </c>
      <c r="W243" s="23">
        <f t="shared" si="8"/>
        <v>0.1921824104</v>
      </c>
      <c r="X243" s="26" t="str">
        <f t="shared" si="9"/>
        <v>Wooden Spear with +295, +19.2% (1535 to 1830)</v>
      </c>
    </row>
    <row r="244">
      <c r="A244" s="14" t="s">
        <v>662</v>
      </c>
      <c r="B244" s="13">
        <v>897.0</v>
      </c>
      <c r="C244" s="16">
        <v>10699.0</v>
      </c>
      <c r="D244" s="16">
        <v>2406.0</v>
      </c>
      <c r="E244" s="16">
        <v>76.0</v>
      </c>
      <c r="F244" s="38">
        <v>154165.0</v>
      </c>
      <c r="G244" s="19"/>
      <c r="H244" s="19">
        <f>VLOOKUP(A244,'Kings Ratings'!$A$2:$B$1000,2,false)</f>
        <v>3</v>
      </c>
      <c r="I244" s="7"/>
      <c r="K244" s="46">
        <v>9797.0</v>
      </c>
      <c r="L244" s="22">
        <f t="shared" si="1"/>
        <v>902</v>
      </c>
      <c r="M244" s="23">
        <f t="shared" si="2"/>
        <v>0.09206900071</v>
      </c>
      <c r="N244" s="24" t="str">
        <f t="shared" si="3"/>
        <v>Red Parchment with +902, +9.2% (9797 to 10699)</v>
      </c>
      <c r="O244" s="41"/>
      <c r="P244" s="46">
        <v>2070.0</v>
      </c>
      <c r="Q244" s="18">
        <f t="shared" si="4"/>
        <v>336</v>
      </c>
      <c r="R244" s="23">
        <f t="shared" si="5"/>
        <v>0.1623188406</v>
      </c>
      <c r="S244" s="24" t="str">
        <f t="shared" si="6"/>
        <v>Red Parchment with +336, +16.2% (2070 to 2406)</v>
      </c>
      <c r="T244" s="18"/>
      <c r="U244" s="46">
        <v>57.0</v>
      </c>
      <c r="V244" s="22">
        <f t="shared" si="7"/>
        <v>19</v>
      </c>
      <c r="W244" s="23">
        <f t="shared" si="8"/>
        <v>0.3333333333</v>
      </c>
      <c r="X244" s="26" t="str">
        <f t="shared" si="9"/>
        <v>Red Parchment with +19, +33.3% (57 to 76)</v>
      </c>
    </row>
    <row r="245">
      <c r="A245" s="14" t="s">
        <v>82</v>
      </c>
      <c r="B245" s="13">
        <v>896.0</v>
      </c>
      <c r="C245" s="16">
        <v>10682.0</v>
      </c>
      <c r="D245" s="16">
        <v>5482.0</v>
      </c>
      <c r="E245" s="16">
        <v>555.0</v>
      </c>
      <c r="F245" s="38">
        <v>958084.0</v>
      </c>
      <c r="G245" s="19"/>
      <c r="H245" s="19">
        <f>VLOOKUP(A245,'Kings Ratings'!$A$2:$B$1000,2,false)</f>
        <v>2</v>
      </c>
      <c r="I245" s="7"/>
      <c r="K245" s="46">
        <v>9863.0</v>
      </c>
      <c r="L245" s="22">
        <f t="shared" si="1"/>
        <v>819</v>
      </c>
      <c r="M245" s="23">
        <f t="shared" si="2"/>
        <v>0.08303761533</v>
      </c>
      <c r="N245" s="24" t="str">
        <f t="shared" si="3"/>
        <v>Blue Diary with +819, +8.3% (9863 to 10682)</v>
      </c>
      <c r="O245" s="41"/>
      <c r="P245" s="46">
        <v>5035.0</v>
      </c>
      <c r="Q245" s="18">
        <f t="shared" si="4"/>
        <v>447</v>
      </c>
      <c r="R245" s="23">
        <f t="shared" si="5"/>
        <v>0.08877855015</v>
      </c>
      <c r="S245" s="24" t="str">
        <f t="shared" si="6"/>
        <v>Blue Diary with +447, +8.9% (5035 to 5482)</v>
      </c>
      <c r="T245" s="18"/>
      <c r="U245" s="46">
        <v>446.0</v>
      </c>
      <c r="V245" s="22">
        <f t="shared" si="7"/>
        <v>109</v>
      </c>
      <c r="W245" s="23">
        <f t="shared" si="8"/>
        <v>0.2443946188</v>
      </c>
      <c r="X245" s="26" t="str">
        <f t="shared" si="9"/>
        <v>Blue Diary with +109, +24.4% (446 to 555)</v>
      </c>
    </row>
    <row r="246">
      <c r="A246" s="14" t="s">
        <v>861</v>
      </c>
      <c r="B246" s="13">
        <v>943.0</v>
      </c>
      <c r="C246" s="16">
        <v>10666.0</v>
      </c>
      <c r="D246" s="16">
        <v>6022.0</v>
      </c>
      <c r="E246" s="16">
        <v>581.0</v>
      </c>
      <c r="F246" s="38">
        <v>1281246.0</v>
      </c>
      <c r="G246" s="19"/>
      <c r="H246" s="19">
        <f>VLOOKUP(A246,'Kings Ratings'!$A$2:$B$1000,2,false)</f>
        <v>11</v>
      </c>
      <c r="I246" s="7"/>
      <c r="K246" s="46">
        <v>10663.0</v>
      </c>
      <c r="L246" s="22">
        <f t="shared" si="1"/>
        <v>3</v>
      </c>
      <c r="M246" s="23">
        <f t="shared" si="2"/>
        <v>0.0002813467129</v>
      </c>
      <c r="N246" s="24" t="str">
        <f t="shared" si="3"/>
        <v>Frozen Sheepshead with +3, +0% (10663 to 10666)</v>
      </c>
      <c r="O246" s="41"/>
      <c r="P246" s="46">
        <v>6021.0</v>
      </c>
      <c r="Q246" s="18">
        <f t="shared" si="4"/>
        <v>1</v>
      </c>
      <c r="R246" s="23">
        <f t="shared" si="5"/>
        <v>0.0001660853679</v>
      </c>
      <c r="S246" s="24" t="str">
        <f t="shared" si="6"/>
        <v>Frozen Sheepshead with +1, +0% (6021 to 6022)</v>
      </c>
      <c r="T246" s="18"/>
      <c r="U246" s="46">
        <v>580.0</v>
      </c>
      <c r="V246" s="22">
        <f t="shared" si="7"/>
        <v>1</v>
      </c>
      <c r="W246" s="23">
        <f t="shared" si="8"/>
        <v>0.001724137931</v>
      </c>
      <c r="X246" s="26" t="str">
        <f t="shared" si="9"/>
        <v>Frozen Sheepshead with +1, +0.2% (580 to 581)</v>
      </c>
    </row>
    <row r="247">
      <c r="A247" s="14" t="s">
        <v>523</v>
      </c>
      <c r="B247" s="13">
        <v>239.0</v>
      </c>
      <c r="C247" s="16">
        <v>10491.0</v>
      </c>
      <c r="D247" s="16">
        <v>4001.0</v>
      </c>
      <c r="E247" s="16">
        <v>279.0</v>
      </c>
      <c r="F247" s="38">
        <v>263385.0</v>
      </c>
      <c r="G247" s="19"/>
      <c r="H247" s="19">
        <f>VLOOKUP(A247,'Kings Ratings'!$A$2:$B$1000,2,false)</f>
        <v>2</v>
      </c>
      <c r="I247" s="7"/>
      <c r="K247" s="46">
        <v>9877.0</v>
      </c>
      <c r="L247" s="22">
        <f t="shared" si="1"/>
        <v>614</v>
      </c>
      <c r="M247" s="23">
        <f t="shared" si="2"/>
        <v>0.06216462489</v>
      </c>
      <c r="N247" s="24" t="str">
        <f t="shared" si="3"/>
        <v>Leather Waterskin with +614, +6.2% (9877 to 10491)</v>
      </c>
      <c r="O247" s="41"/>
      <c r="P247" s="46">
        <v>3854.0</v>
      </c>
      <c r="Q247" s="18">
        <f t="shared" si="4"/>
        <v>147</v>
      </c>
      <c r="R247" s="23">
        <f t="shared" si="5"/>
        <v>0.03814218993</v>
      </c>
      <c r="S247" s="24" t="str">
        <f t="shared" si="6"/>
        <v>Leather Waterskin with +147, +3.8% (3854 to 4001)</v>
      </c>
      <c r="T247" s="18"/>
      <c r="U247" s="46">
        <v>251.0</v>
      </c>
      <c r="V247" s="22">
        <f t="shared" si="7"/>
        <v>28</v>
      </c>
      <c r="W247" s="23">
        <f t="shared" si="8"/>
        <v>0.1115537849</v>
      </c>
      <c r="X247" s="26" t="str">
        <f t="shared" si="9"/>
        <v>Leather Waterskin with +28, +11.2% (251 to 279)</v>
      </c>
    </row>
    <row r="248">
      <c r="A248" s="14" t="s">
        <v>535</v>
      </c>
      <c r="B248" s="13">
        <v>628.0</v>
      </c>
      <c r="C248" s="16">
        <v>10162.0</v>
      </c>
      <c r="D248" s="16">
        <v>2340.0</v>
      </c>
      <c r="E248" s="16">
        <v>25.0</v>
      </c>
      <c r="F248" s="38">
        <v>299360.0</v>
      </c>
      <c r="G248" s="19"/>
      <c r="H248" s="19">
        <f>VLOOKUP(A248,'Kings Ratings'!$A$2:$B$1000,2,false)</f>
        <v>8</v>
      </c>
      <c r="I248" s="7"/>
      <c r="K248" s="46">
        <v>9236.0</v>
      </c>
      <c r="L248" s="22">
        <f t="shared" si="1"/>
        <v>926</v>
      </c>
      <c r="M248" s="23">
        <f t="shared" si="2"/>
        <v>0.1002598528</v>
      </c>
      <c r="N248" s="24" t="str">
        <f t="shared" si="3"/>
        <v>Machine Press with +926, +10% (9236 to 10162)</v>
      </c>
      <c r="O248" s="41"/>
      <c r="P248" s="46">
        <v>1959.0</v>
      </c>
      <c r="Q248" s="18">
        <f t="shared" si="4"/>
        <v>381</v>
      </c>
      <c r="R248" s="23">
        <f t="shared" si="5"/>
        <v>0.1944869832</v>
      </c>
      <c r="S248" s="24" t="str">
        <f t="shared" si="6"/>
        <v>Machine Press with +381, +19.4% (1959 to 2340)</v>
      </c>
      <c r="T248" s="18"/>
      <c r="U248" s="46">
        <v>15.0</v>
      </c>
      <c r="V248" s="22">
        <f t="shared" si="7"/>
        <v>10</v>
      </c>
      <c r="W248" s="23">
        <f t="shared" si="8"/>
        <v>0.6666666667</v>
      </c>
      <c r="X248" s="26" t="str">
        <f t="shared" si="9"/>
        <v>Machine Press with +10, +66.7% (15 to 25)</v>
      </c>
    </row>
    <row r="249">
      <c r="A249" s="14" t="s">
        <v>581</v>
      </c>
      <c r="B249" s="13">
        <v>121.0</v>
      </c>
      <c r="C249" s="16">
        <v>10140.0</v>
      </c>
      <c r="D249" s="16">
        <v>316.0</v>
      </c>
      <c r="E249" s="39">
        <v>0.0</v>
      </c>
      <c r="F249" s="38">
        <v>52232.0</v>
      </c>
      <c r="G249" s="19"/>
      <c r="H249" s="19">
        <f>VLOOKUP(A249,'Kings Ratings'!$A$2:$B$1000,2,false)</f>
        <v>10</v>
      </c>
      <c r="I249" s="7"/>
      <c r="K249" s="46">
        <v>9382.0</v>
      </c>
      <c r="L249" s="22">
        <f t="shared" si="1"/>
        <v>758</v>
      </c>
      <c r="M249" s="23">
        <f t="shared" si="2"/>
        <v>0.08079300789</v>
      </c>
      <c r="N249" s="24" t="str">
        <f t="shared" si="3"/>
        <v>Wine with +758, +8.1% (9382 to 10140)</v>
      </c>
      <c r="O249" s="41"/>
      <c r="P249" s="46">
        <v>195.0</v>
      </c>
      <c r="Q249" s="18">
        <f t="shared" si="4"/>
        <v>121</v>
      </c>
      <c r="R249" s="23">
        <f t="shared" si="5"/>
        <v>0.6205128205</v>
      </c>
      <c r="S249" s="24" t="str">
        <f t="shared" si="6"/>
        <v>Wine with +121, +62.1% (195 to 316)</v>
      </c>
      <c r="T249" s="18"/>
      <c r="U249" s="46">
        <v>0.0</v>
      </c>
      <c r="V249" s="22">
        <f t="shared" si="7"/>
        <v>0</v>
      </c>
      <c r="W249" s="23" t="str">
        <f t="shared" si="8"/>
        <v>#DIV/0!</v>
      </c>
      <c r="X249" s="26" t="str">
        <f t="shared" si="9"/>
        <v>#DIV/0!</v>
      </c>
    </row>
    <row r="250">
      <c r="A250" s="14" t="s">
        <v>206</v>
      </c>
      <c r="B250" s="13">
        <v>726.0</v>
      </c>
      <c r="C250" s="16">
        <v>10057.0</v>
      </c>
      <c r="D250" s="16">
        <v>3803.0</v>
      </c>
      <c r="E250" s="16">
        <v>186.0</v>
      </c>
      <c r="F250" s="38">
        <v>144028.0</v>
      </c>
      <c r="G250" s="19"/>
      <c r="H250" s="19">
        <f>VLOOKUP(A250,'Kings Ratings'!$A$2:$B$1000,2,false)</f>
        <v>8</v>
      </c>
      <c r="I250" s="7"/>
      <c r="K250" s="46">
        <v>9274.0</v>
      </c>
      <c r="L250" s="22">
        <f t="shared" si="1"/>
        <v>783</v>
      </c>
      <c r="M250" s="23">
        <f t="shared" si="2"/>
        <v>0.0844295881</v>
      </c>
      <c r="N250" s="24" t="str">
        <f t="shared" si="3"/>
        <v>Concord Grape Pie with +783, +8.4% (9274 to 10057)</v>
      </c>
      <c r="O250" s="41"/>
      <c r="P250" s="46">
        <v>3594.0</v>
      </c>
      <c r="Q250" s="18">
        <f t="shared" si="4"/>
        <v>209</v>
      </c>
      <c r="R250" s="23">
        <f t="shared" si="5"/>
        <v>0.05815247635</v>
      </c>
      <c r="S250" s="24" t="str">
        <f t="shared" si="6"/>
        <v>Concord Grape Pie with +209, +5.8% (3594 to 3803)</v>
      </c>
      <c r="T250" s="18"/>
      <c r="U250" s="46">
        <v>173.0</v>
      </c>
      <c r="V250" s="22">
        <f t="shared" si="7"/>
        <v>13</v>
      </c>
      <c r="W250" s="23">
        <f t="shared" si="8"/>
        <v>0.07514450867</v>
      </c>
      <c r="X250" s="26" t="str">
        <f t="shared" si="9"/>
        <v>Concord Grape Pie with +13, +7.5% (173 to 186)</v>
      </c>
    </row>
    <row r="251">
      <c r="A251" s="14" t="s">
        <v>615</v>
      </c>
      <c r="B251" s="13">
        <v>826.0</v>
      </c>
      <c r="C251" s="16">
        <v>10056.0</v>
      </c>
      <c r="D251" s="16">
        <v>2163.0</v>
      </c>
      <c r="E251" s="16">
        <v>41.0</v>
      </c>
      <c r="F251" s="38">
        <v>230794.0</v>
      </c>
      <c r="G251" s="19"/>
      <c r="H251" s="19">
        <f>VLOOKUP(A251,'Kings Ratings'!$A$2:$B$1000,2,false)</f>
        <v>8</v>
      </c>
      <c r="I251" s="7"/>
      <c r="K251" s="46">
        <v>9446.0</v>
      </c>
      <c r="L251" s="22">
        <f t="shared" si="1"/>
        <v>610</v>
      </c>
      <c r="M251" s="23">
        <f t="shared" si="2"/>
        <v>0.06457759898</v>
      </c>
      <c r="N251" s="24" t="str">
        <f t="shared" si="3"/>
        <v>Pine Board with +610, +6.5% (9446 to 10056)</v>
      </c>
      <c r="O251" s="41"/>
      <c r="P251" s="46">
        <v>1973.0</v>
      </c>
      <c r="Q251" s="18">
        <f t="shared" si="4"/>
        <v>190</v>
      </c>
      <c r="R251" s="23">
        <f t="shared" si="5"/>
        <v>0.09630005068</v>
      </c>
      <c r="S251" s="24" t="str">
        <f t="shared" si="6"/>
        <v>Pine Board with +190, +9.6% (1973 to 2163)</v>
      </c>
      <c r="T251" s="18"/>
      <c r="U251" s="46">
        <v>34.0</v>
      </c>
      <c r="V251" s="22">
        <f t="shared" si="7"/>
        <v>7</v>
      </c>
      <c r="W251" s="23">
        <f t="shared" si="8"/>
        <v>0.2058823529</v>
      </c>
      <c r="X251" s="26" t="str">
        <f t="shared" si="9"/>
        <v>Pine Board with +7, +20.6% (34 to 41)</v>
      </c>
    </row>
    <row r="252">
      <c r="A252" s="14" t="s">
        <v>113</v>
      </c>
      <c r="B252" s="13">
        <v>899.0</v>
      </c>
      <c r="C252" s="16">
        <v>10052.0</v>
      </c>
      <c r="D252" s="16">
        <v>4657.0</v>
      </c>
      <c r="E252" s="16">
        <v>426.0</v>
      </c>
      <c r="F252" s="38">
        <v>531488.0</v>
      </c>
      <c r="G252" s="19"/>
      <c r="H252" s="19">
        <f>VLOOKUP(A252,'Kings Ratings'!$A$2:$B$1000,2,false)</f>
        <v>3</v>
      </c>
      <c r="I252" s="7"/>
      <c r="K252" s="46">
        <v>8915.0</v>
      </c>
      <c r="L252" s="22">
        <f t="shared" si="1"/>
        <v>1137</v>
      </c>
      <c r="M252" s="23">
        <f t="shared" si="2"/>
        <v>0.1275378575</v>
      </c>
      <c r="N252" s="24" t="str">
        <f t="shared" si="3"/>
        <v>Blue Twine with +1137, +12.8% (8915 to 10052)</v>
      </c>
      <c r="O252" s="41"/>
      <c r="P252" s="46">
        <v>4149.0</v>
      </c>
      <c r="Q252" s="18">
        <f t="shared" si="4"/>
        <v>508</v>
      </c>
      <c r="R252" s="23">
        <f t="shared" si="5"/>
        <v>0.122439142</v>
      </c>
      <c r="S252" s="24" t="str">
        <f t="shared" si="6"/>
        <v>Blue Twine with +508, +12.2% (4149 to 4657)</v>
      </c>
      <c r="T252" s="18"/>
      <c r="U252" s="46">
        <v>297.0</v>
      </c>
      <c r="V252" s="22">
        <f t="shared" si="7"/>
        <v>129</v>
      </c>
      <c r="W252" s="23">
        <f t="shared" si="8"/>
        <v>0.4343434343</v>
      </c>
      <c r="X252" s="26" t="str">
        <f t="shared" si="9"/>
        <v>Blue Twine with +129, +43.4% (297 to 426)</v>
      </c>
    </row>
    <row r="253">
      <c r="A253" s="14" t="s">
        <v>438</v>
      </c>
      <c r="B253" s="13">
        <v>976.0</v>
      </c>
      <c r="C253" s="16">
        <v>9966.0</v>
      </c>
      <c r="D253" s="16">
        <v>4576.0</v>
      </c>
      <c r="E253" s="16">
        <v>967.0</v>
      </c>
      <c r="F253" s="38">
        <v>1063254.0</v>
      </c>
      <c r="G253" s="19"/>
      <c r="H253" s="19">
        <f>VLOOKUP(A253,'Kings Ratings'!$A$2:$B$1000,2,false)</f>
        <v>2</v>
      </c>
      <c r="I253" s="7" t="s">
        <v>825</v>
      </c>
      <c r="K253" s="46">
        <v>8732.0</v>
      </c>
      <c r="L253" s="22">
        <f t="shared" si="1"/>
        <v>1234</v>
      </c>
      <c r="M253" s="23">
        <f t="shared" si="2"/>
        <v>0.1413192854</v>
      </c>
      <c r="N253" s="24" t="str">
        <f t="shared" si="3"/>
        <v>Green Twine with +1234, +14.1% (8732 to 9966)</v>
      </c>
      <c r="O253" s="41"/>
      <c r="P253" s="46">
        <v>4061.0</v>
      </c>
      <c r="Q253" s="18">
        <f t="shared" si="4"/>
        <v>515</v>
      </c>
      <c r="R253" s="23">
        <f t="shared" si="5"/>
        <v>0.1268160552</v>
      </c>
      <c r="S253" s="24" t="str">
        <f t="shared" si="6"/>
        <v>Green Twine with +515, +12.7% (4061 to 4576)</v>
      </c>
      <c r="T253" s="18"/>
      <c r="U253" s="46">
        <v>774.0</v>
      </c>
      <c r="V253" s="22">
        <f t="shared" si="7"/>
        <v>193</v>
      </c>
      <c r="W253" s="23">
        <f t="shared" si="8"/>
        <v>0.2493540052</v>
      </c>
      <c r="X253" s="26" t="str">
        <f t="shared" si="9"/>
        <v>Green Twine with +193, +24.9% (774 to 967)</v>
      </c>
    </row>
    <row r="254">
      <c r="A254" s="14" t="s">
        <v>222</v>
      </c>
      <c r="B254" s="13">
        <v>629.0</v>
      </c>
      <c r="C254" s="16">
        <v>9775.0</v>
      </c>
      <c r="D254" s="16">
        <v>1177.0</v>
      </c>
      <c r="E254" s="39">
        <v>3.0</v>
      </c>
      <c r="F254" s="38">
        <v>104234.0</v>
      </c>
      <c r="G254" s="19"/>
      <c r="H254" s="19">
        <f>VLOOKUP(A254,'Kings Ratings'!$A$2:$B$1000,2,false)</f>
        <v>9</v>
      </c>
      <c r="I254" s="7"/>
      <c r="K254" s="46">
        <v>9077.0</v>
      </c>
      <c r="L254" s="22">
        <f t="shared" si="1"/>
        <v>698</v>
      </c>
      <c r="M254" s="23">
        <f t="shared" si="2"/>
        <v>0.07689765341</v>
      </c>
      <c r="N254" s="24" t="str">
        <f t="shared" si="3"/>
        <v>Corn Oil with +698, +7.7% (9077 to 9775)</v>
      </c>
      <c r="O254" s="41"/>
      <c r="P254" s="46">
        <v>984.0</v>
      </c>
      <c r="Q254" s="18">
        <f t="shared" si="4"/>
        <v>193</v>
      </c>
      <c r="R254" s="23">
        <f t="shared" si="5"/>
        <v>0.1961382114</v>
      </c>
      <c r="S254" s="24" t="str">
        <f t="shared" si="6"/>
        <v>Corn Oil with +193, +19.6% (984 to 1177)</v>
      </c>
      <c r="T254" s="18"/>
      <c r="U254" s="46">
        <v>2.0</v>
      </c>
      <c r="V254" s="22">
        <f t="shared" si="7"/>
        <v>1</v>
      </c>
      <c r="W254" s="23">
        <f t="shared" si="8"/>
        <v>0.5</v>
      </c>
      <c r="X254" s="26" t="str">
        <f t="shared" si="9"/>
        <v>Corn Oil with +1, +50% (2 to 3)</v>
      </c>
    </row>
    <row r="255">
      <c r="A255" s="14" t="s">
        <v>516</v>
      </c>
      <c r="B255" s="13">
        <v>841.0</v>
      </c>
      <c r="C255" s="16">
        <v>9667.0</v>
      </c>
      <c r="D255" s="16">
        <v>4400.0</v>
      </c>
      <c r="E255" s="16">
        <v>180.0</v>
      </c>
      <c r="F255" s="38">
        <v>233816.0</v>
      </c>
      <c r="G255" s="19"/>
      <c r="H255" s="19">
        <f>VLOOKUP(A255,'Kings Ratings'!$A$2:$B$1000,2,false)</f>
        <v>3</v>
      </c>
      <c r="I255" s="7"/>
      <c r="K255" s="46">
        <v>9002.0</v>
      </c>
      <c r="L255" s="22">
        <f t="shared" si="1"/>
        <v>665</v>
      </c>
      <c r="M255" s="23">
        <f t="shared" si="2"/>
        <v>0.07387247278</v>
      </c>
      <c r="N255" s="24" t="str">
        <f t="shared" si="3"/>
        <v>Leather Belt with +665, +7.4% (9002 to 9667)</v>
      </c>
      <c r="O255" s="41"/>
      <c r="P255" s="46">
        <v>4008.0</v>
      </c>
      <c r="Q255" s="18">
        <f t="shared" si="4"/>
        <v>392</v>
      </c>
      <c r="R255" s="23">
        <f t="shared" si="5"/>
        <v>0.09780439122</v>
      </c>
      <c r="S255" s="24" t="str">
        <f t="shared" si="6"/>
        <v>Leather Belt with +392, +9.8% (4008 to 4400)</v>
      </c>
      <c r="T255" s="18"/>
      <c r="U255" s="46">
        <v>158.0</v>
      </c>
      <c r="V255" s="22">
        <f t="shared" si="7"/>
        <v>22</v>
      </c>
      <c r="W255" s="23">
        <f t="shared" si="8"/>
        <v>0.1392405063</v>
      </c>
      <c r="X255" s="26" t="str">
        <f t="shared" si="9"/>
        <v>Leather Belt with +22, +13.9% (158 to 180)</v>
      </c>
    </row>
    <row r="256">
      <c r="A256" s="14" t="s">
        <v>854</v>
      </c>
      <c r="B256" s="13">
        <v>948.0</v>
      </c>
      <c r="C256" s="16">
        <v>9664.0</v>
      </c>
      <c r="D256" s="16">
        <v>3720.0</v>
      </c>
      <c r="E256" s="16">
        <v>135.0</v>
      </c>
      <c r="F256" s="38">
        <v>182024.0</v>
      </c>
      <c r="G256" s="19"/>
      <c r="H256" s="19">
        <f>VLOOKUP(A256,'Kings Ratings'!$A$2:$B$1000,2,false)</f>
        <v>11</v>
      </c>
      <c r="I256" s="7"/>
      <c r="K256" s="46">
        <v>9652.0</v>
      </c>
      <c r="L256" s="22">
        <f t="shared" si="1"/>
        <v>12</v>
      </c>
      <c r="M256" s="23">
        <f t="shared" si="2"/>
        <v>0.001243265644</v>
      </c>
      <c r="N256" s="24" t="str">
        <f t="shared" si="3"/>
        <v>Frozen Catfish with +12, +0.1% (9652 to 9664)</v>
      </c>
      <c r="O256" s="41"/>
      <c r="P256" s="46">
        <v>3718.0</v>
      </c>
      <c r="Q256" s="18">
        <f t="shared" si="4"/>
        <v>2</v>
      </c>
      <c r="R256" s="23">
        <f t="shared" si="5"/>
        <v>0.0005379236148</v>
      </c>
      <c r="S256" s="24" t="str">
        <f t="shared" si="6"/>
        <v>Frozen Catfish with +2, +0.1% (3718 to 3720)</v>
      </c>
      <c r="T256" s="18"/>
      <c r="U256" s="46">
        <v>134.0</v>
      </c>
      <c r="V256" s="22">
        <f t="shared" si="7"/>
        <v>1</v>
      </c>
      <c r="W256" s="23">
        <f t="shared" si="8"/>
        <v>0.007462686567</v>
      </c>
      <c r="X256" s="26" t="str">
        <f t="shared" si="9"/>
        <v>Frozen Catfish with +1, +0.7% (134 to 135)</v>
      </c>
    </row>
    <row r="257">
      <c r="A257" s="14" t="s">
        <v>593</v>
      </c>
      <c r="B257" s="13">
        <v>683.0</v>
      </c>
      <c r="C257" s="16">
        <v>9658.0</v>
      </c>
      <c r="D257" s="16">
        <v>815.0</v>
      </c>
      <c r="E257" s="39">
        <v>1.0</v>
      </c>
      <c r="F257" s="38">
        <v>115531.0</v>
      </c>
      <c r="G257" s="19"/>
      <c r="H257" s="19">
        <f>VLOOKUP(A257,'Kings Ratings'!$A$2:$B$1000,2,false)</f>
        <v>9</v>
      </c>
      <c r="I257" s="7"/>
      <c r="K257" s="46">
        <v>8985.0</v>
      </c>
      <c r="L257" s="22">
        <f t="shared" si="1"/>
        <v>673</v>
      </c>
      <c r="M257" s="23">
        <f t="shared" si="2"/>
        <v>0.07490261547</v>
      </c>
      <c r="N257" s="24" t="str">
        <f t="shared" si="3"/>
        <v>Pear Grease with +673, +7.5% (8985 to 9658)</v>
      </c>
      <c r="O257" s="41"/>
      <c r="P257" s="46">
        <v>642.0</v>
      </c>
      <c r="Q257" s="18">
        <f t="shared" si="4"/>
        <v>173</v>
      </c>
      <c r="R257" s="23">
        <f t="shared" si="5"/>
        <v>0.269470405</v>
      </c>
      <c r="S257" s="24" t="str">
        <f t="shared" si="6"/>
        <v>Pear Grease with +173, +26.9% (642 to 815)</v>
      </c>
      <c r="T257" s="18"/>
      <c r="U257" s="46">
        <v>1.0</v>
      </c>
      <c r="V257" s="22">
        <f t="shared" si="7"/>
        <v>0</v>
      </c>
      <c r="W257" s="23">
        <f t="shared" si="8"/>
        <v>0</v>
      </c>
      <c r="X257" s="26" t="str">
        <f t="shared" si="9"/>
        <v>Pear Grease with +0, +0% (1 to 1)</v>
      </c>
    </row>
    <row r="258">
      <c r="A258" s="14" t="s">
        <v>817</v>
      </c>
      <c r="B258" s="13">
        <v>240.0</v>
      </c>
      <c r="C258" s="16">
        <v>9605.0</v>
      </c>
      <c r="D258" s="16">
        <v>1374.0</v>
      </c>
      <c r="E258" s="16">
        <v>560.0</v>
      </c>
      <c r="F258" s="38">
        <v>639619.0</v>
      </c>
      <c r="G258" s="19"/>
      <c r="H258" s="19">
        <f>VLOOKUP(A258,'Kings Ratings'!$A$2:$B$1000,2,false)</f>
        <v>7</v>
      </c>
      <c r="I258" s="7" t="s">
        <v>927</v>
      </c>
      <c r="K258" s="46">
        <v>8928.0</v>
      </c>
      <c r="L258" s="22">
        <f t="shared" si="1"/>
        <v>677</v>
      </c>
      <c r="M258" s="23">
        <f t="shared" si="2"/>
        <v>0.07582885305</v>
      </c>
      <c r="N258" s="24" t="str">
        <f t="shared" si="3"/>
        <v>Wizard Hat with +677, +7.6% (8928 to 9605)</v>
      </c>
      <c r="O258" s="41"/>
      <c r="P258" s="46">
        <v>1234.0</v>
      </c>
      <c r="Q258" s="18">
        <f t="shared" si="4"/>
        <v>140</v>
      </c>
      <c r="R258" s="23">
        <f t="shared" si="5"/>
        <v>0.113452188</v>
      </c>
      <c r="S258" s="24" t="str">
        <f t="shared" si="6"/>
        <v>Wizard Hat with +140, +11.3% (1234 to 1374)</v>
      </c>
      <c r="T258" s="18"/>
      <c r="U258" s="46">
        <v>424.0</v>
      </c>
      <c r="V258" s="22">
        <f t="shared" si="7"/>
        <v>136</v>
      </c>
      <c r="W258" s="23">
        <f t="shared" si="8"/>
        <v>0.320754717</v>
      </c>
      <c r="X258" s="26" t="str">
        <f t="shared" si="9"/>
        <v>Wizard Hat with +136, +32.1% (424 to 560)</v>
      </c>
    </row>
    <row r="259">
      <c r="A259" s="14" t="s">
        <v>864</v>
      </c>
      <c r="B259" s="13">
        <v>958.0</v>
      </c>
      <c r="C259" s="16">
        <v>9526.0</v>
      </c>
      <c r="D259" s="16">
        <v>4325.0</v>
      </c>
      <c r="E259" s="16">
        <v>251.0</v>
      </c>
      <c r="F259" s="38">
        <v>391512.0</v>
      </c>
      <c r="G259" s="19"/>
      <c r="H259" s="19">
        <f>VLOOKUP(A259,'Kings Ratings'!$A$2:$B$1000,2,false)</f>
        <v>11</v>
      </c>
      <c r="I259" s="7"/>
      <c r="K259" s="46">
        <v>9524.0</v>
      </c>
      <c r="L259" s="22">
        <f t="shared" si="1"/>
        <v>2</v>
      </c>
      <c r="M259" s="23">
        <f t="shared" si="2"/>
        <v>0.0002099958001</v>
      </c>
      <c r="N259" s="24" t="str">
        <f t="shared" si="3"/>
        <v>Frozen Dagger with +2, +0% (9524 to 9526)</v>
      </c>
      <c r="O259" s="41"/>
      <c r="P259" s="46">
        <v>4324.0</v>
      </c>
      <c r="Q259" s="18">
        <f t="shared" si="4"/>
        <v>1</v>
      </c>
      <c r="R259" s="23">
        <f t="shared" si="5"/>
        <v>0.0002312673451</v>
      </c>
      <c r="S259" s="24" t="str">
        <f t="shared" si="6"/>
        <v>Frozen Dagger with +1, +0% (4324 to 4325)</v>
      </c>
      <c r="T259" s="18"/>
      <c r="U259" s="46">
        <v>250.0</v>
      </c>
      <c r="V259" s="22">
        <f t="shared" si="7"/>
        <v>1</v>
      </c>
      <c r="W259" s="23">
        <f t="shared" si="8"/>
        <v>0.004</v>
      </c>
      <c r="X259" s="26" t="str">
        <f t="shared" si="9"/>
        <v>Frozen Dagger with +1, +0.4% (250 to 251)</v>
      </c>
    </row>
    <row r="260">
      <c r="A260" s="14" t="s">
        <v>860</v>
      </c>
      <c r="B260" s="13">
        <v>947.0</v>
      </c>
      <c r="C260" s="16">
        <v>9354.0</v>
      </c>
      <c r="D260" s="16">
        <v>3601.0</v>
      </c>
      <c r="E260" s="16">
        <v>189.0</v>
      </c>
      <c r="F260" s="38">
        <v>126336.0</v>
      </c>
      <c r="G260" s="19"/>
      <c r="H260" s="19">
        <f>VLOOKUP(A260,'Kings Ratings'!$A$2:$B$1000,2,false)</f>
        <v>11</v>
      </c>
      <c r="I260" s="7"/>
      <c r="K260" s="46">
        <v>9352.0</v>
      </c>
      <c r="L260" s="22">
        <f t="shared" si="1"/>
        <v>2</v>
      </c>
      <c r="M260" s="23">
        <f t="shared" si="2"/>
        <v>0.0002138579983</v>
      </c>
      <c r="N260" s="24" t="str">
        <f t="shared" si="3"/>
        <v>Frozen Shell with +2, +0% (9352 to 9354)</v>
      </c>
      <c r="O260" s="41"/>
      <c r="P260" s="46">
        <v>3599.0</v>
      </c>
      <c r="Q260" s="18">
        <f t="shared" si="4"/>
        <v>2</v>
      </c>
      <c r="R260" s="23">
        <f t="shared" si="5"/>
        <v>0.0005557099194</v>
      </c>
      <c r="S260" s="24" t="str">
        <f t="shared" si="6"/>
        <v>Frozen Shell with +2, +0.1% (3599 to 3601)</v>
      </c>
      <c r="T260" s="18"/>
      <c r="U260" s="46">
        <v>190.0</v>
      </c>
      <c r="V260" s="22">
        <f t="shared" si="7"/>
        <v>-1</v>
      </c>
      <c r="W260" s="23">
        <f t="shared" si="8"/>
        <v>-0.005263157895</v>
      </c>
      <c r="X260" s="26" t="str">
        <f t="shared" si="9"/>
        <v>Frozen Shell with +-1, +-0.5% (190 to 189)</v>
      </c>
    </row>
    <row r="261">
      <c r="A261" s="14" t="s">
        <v>687</v>
      </c>
      <c r="B261" s="13">
        <v>478.0</v>
      </c>
      <c r="C261" s="16">
        <v>9344.0</v>
      </c>
      <c r="D261" s="16">
        <v>282.0</v>
      </c>
      <c r="E261" s="39">
        <v>1.0</v>
      </c>
      <c r="F261" s="38">
        <v>114048.0</v>
      </c>
      <c r="G261" s="19"/>
      <c r="H261" s="19">
        <f>VLOOKUP(A261,'Kings Ratings'!$A$2:$B$1000,2,false)</f>
        <v>10</v>
      </c>
      <c r="I261" s="7"/>
      <c r="K261" s="46">
        <v>8742.0</v>
      </c>
      <c r="L261" s="22">
        <f t="shared" si="1"/>
        <v>602</v>
      </c>
      <c r="M261" s="23">
        <f t="shared" si="2"/>
        <v>0.06886296042</v>
      </c>
      <c r="N261" s="24" t="str">
        <f t="shared" si="3"/>
        <v>Sea Dragon with +602, +6.9% (8742 to 9344)</v>
      </c>
      <c r="O261" s="41"/>
      <c r="P261" s="46">
        <v>263.0</v>
      </c>
      <c r="Q261" s="18">
        <f t="shared" si="4"/>
        <v>19</v>
      </c>
      <c r="R261" s="23">
        <f t="shared" si="5"/>
        <v>0.07224334601</v>
      </c>
      <c r="S261" s="24" t="str">
        <f t="shared" si="6"/>
        <v>Sea Dragon with +19, +7.2% (263 to 282)</v>
      </c>
      <c r="T261" s="18"/>
      <c r="U261" s="46">
        <v>1.0</v>
      </c>
      <c r="V261" s="22">
        <f t="shared" si="7"/>
        <v>0</v>
      </c>
      <c r="W261" s="23">
        <f t="shared" si="8"/>
        <v>0</v>
      </c>
      <c r="X261" s="26" t="str">
        <f t="shared" si="9"/>
        <v>Sea Dragon with +0, +0% (1 to 1)</v>
      </c>
    </row>
    <row r="262">
      <c r="A262" s="14" t="s">
        <v>853</v>
      </c>
      <c r="B262" s="13">
        <v>946.0</v>
      </c>
      <c r="C262" s="16">
        <v>9342.0</v>
      </c>
      <c r="D262" s="16">
        <v>3210.0</v>
      </c>
      <c r="E262" s="16">
        <v>158.0</v>
      </c>
      <c r="F262" s="38">
        <v>113882.0</v>
      </c>
      <c r="G262" s="19"/>
      <c r="H262" s="19">
        <f>VLOOKUP(A262,'Kings Ratings'!$A$2:$B$1000,2,false)</f>
        <v>11</v>
      </c>
      <c r="I262" s="7"/>
      <c r="K262" s="46">
        <v>9332.0</v>
      </c>
      <c r="L262" s="22">
        <f t="shared" si="1"/>
        <v>10</v>
      </c>
      <c r="M262" s="23">
        <f t="shared" si="2"/>
        <v>0.001071581655</v>
      </c>
      <c r="N262" s="24" t="str">
        <f t="shared" si="3"/>
        <v>Frozen Boot with +10, +0.1% (9332 to 9342)</v>
      </c>
      <c r="O262" s="41"/>
      <c r="P262" s="46">
        <v>3210.0</v>
      </c>
      <c r="Q262" s="18">
        <f t="shared" si="4"/>
        <v>0</v>
      </c>
      <c r="R262" s="23">
        <f t="shared" si="5"/>
        <v>0</v>
      </c>
      <c r="S262" s="24" t="str">
        <f t="shared" si="6"/>
        <v>Frozen Boot with +0, +0% (3210 to 3210)</v>
      </c>
      <c r="T262" s="18"/>
      <c r="U262" s="46">
        <v>159.0</v>
      </c>
      <c r="V262" s="22">
        <f t="shared" si="7"/>
        <v>-1</v>
      </c>
      <c r="W262" s="23">
        <f t="shared" si="8"/>
        <v>-0.006289308176</v>
      </c>
      <c r="X262" s="26" t="str">
        <f t="shared" si="9"/>
        <v>Frozen Boot with +-1, +-0.6% (159 to 158)</v>
      </c>
    </row>
    <row r="263">
      <c r="A263" s="14" t="s">
        <v>278</v>
      </c>
      <c r="B263" s="13">
        <v>474.0</v>
      </c>
      <c r="C263" s="16">
        <v>9204.0</v>
      </c>
      <c r="D263" s="16">
        <v>2159.0</v>
      </c>
      <c r="E263" s="16">
        <v>711.0</v>
      </c>
      <c r="F263" s="38">
        <v>265988.0</v>
      </c>
      <c r="G263" s="19"/>
      <c r="H263" s="19">
        <f>VLOOKUP(A263,'Kings Ratings'!$A$2:$B$1000,2,false)</f>
        <v>6</v>
      </c>
      <c r="I263" s="7" t="s">
        <v>926</v>
      </c>
      <c r="K263" s="46">
        <v>8758.0</v>
      </c>
      <c r="L263" s="22">
        <f t="shared" si="1"/>
        <v>446</v>
      </c>
      <c r="M263" s="23">
        <f t="shared" si="2"/>
        <v>0.05092486869</v>
      </c>
      <c r="N263" s="24" t="str">
        <f t="shared" si="3"/>
        <v>Fancy Drum with +446, +5.1% (8758 to 9204)</v>
      </c>
      <c r="O263" s="41"/>
      <c r="P263" s="46">
        <v>2003.0</v>
      </c>
      <c r="Q263" s="18">
        <f t="shared" si="4"/>
        <v>156</v>
      </c>
      <c r="R263" s="23">
        <f t="shared" si="5"/>
        <v>0.07788317524</v>
      </c>
      <c r="S263" s="24" t="str">
        <f t="shared" si="6"/>
        <v>Fancy Drum with +156, +7.8% (2003 to 2159)</v>
      </c>
      <c r="T263" s="18"/>
      <c r="U263" s="46">
        <v>541.0</v>
      </c>
      <c r="V263" s="22">
        <f t="shared" si="7"/>
        <v>170</v>
      </c>
      <c r="W263" s="23">
        <f t="shared" si="8"/>
        <v>0.314232902</v>
      </c>
      <c r="X263" s="26" t="str">
        <f t="shared" si="9"/>
        <v>Fancy Drum with +170, +31.4% (541 to 711)</v>
      </c>
    </row>
    <row r="264">
      <c r="A264" s="14" t="s">
        <v>870</v>
      </c>
      <c r="B264" s="16">
        <v>820.0</v>
      </c>
      <c r="C264" s="16">
        <v>9197.0</v>
      </c>
      <c r="D264" s="16">
        <v>3514.0</v>
      </c>
      <c r="E264" s="16">
        <v>1196.0</v>
      </c>
      <c r="F264" s="38">
        <v>1606439.0</v>
      </c>
      <c r="G264" s="19"/>
      <c r="H264" s="19">
        <f>VLOOKUP(A264,'Kings Ratings'!$A$2:$B$1000,2,false)</f>
        <v>9</v>
      </c>
      <c r="I264" s="14">
        <v>294.0</v>
      </c>
      <c r="K264" s="73">
        <v>8390.0</v>
      </c>
      <c r="L264" s="22">
        <f t="shared" si="1"/>
        <v>807</v>
      </c>
      <c r="M264" s="23">
        <f t="shared" si="2"/>
        <v>0.09618593564</v>
      </c>
      <c r="N264" s="24" t="str">
        <f t="shared" si="3"/>
        <v>Pickaxe with +807, +9.6% (8390 to 9197)</v>
      </c>
      <c r="O264" s="41"/>
      <c r="P264" s="73">
        <v>3059.0</v>
      </c>
      <c r="Q264" s="18">
        <f t="shared" si="4"/>
        <v>455</v>
      </c>
      <c r="R264" s="23">
        <f t="shared" si="5"/>
        <v>0.1487414188</v>
      </c>
      <c r="S264" s="24" t="str">
        <f t="shared" si="6"/>
        <v>Pickaxe with +455, +14.9% (3059 to 3514)</v>
      </c>
      <c r="T264" s="18"/>
      <c r="U264" s="73">
        <v>981.0</v>
      </c>
      <c r="V264" s="22">
        <f t="shared" si="7"/>
        <v>215</v>
      </c>
      <c r="W264" s="23">
        <f t="shared" si="8"/>
        <v>0.2191641182</v>
      </c>
      <c r="X264" s="26" t="str">
        <f t="shared" si="9"/>
        <v>Pickaxe with +215, +21.9% (981 to 1196)</v>
      </c>
    </row>
    <row r="265">
      <c r="A265" s="14" t="s">
        <v>855</v>
      </c>
      <c r="B265" s="13">
        <v>955.0</v>
      </c>
      <c r="C265" s="16">
        <v>9149.0</v>
      </c>
      <c r="D265" s="16">
        <v>2937.0</v>
      </c>
      <c r="E265" s="16">
        <v>115.0</v>
      </c>
      <c r="F265" s="38">
        <v>162250.0</v>
      </c>
      <c r="G265" s="19"/>
      <c r="H265" s="19">
        <f>VLOOKUP(A265,'Kings Ratings'!$A$2:$B$1000,2,false)</f>
        <v>11</v>
      </c>
      <c r="I265" s="7"/>
      <c r="K265" s="46">
        <v>9150.0</v>
      </c>
      <c r="L265" s="22">
        <f t="shared" si="1"/>
        <v>-1</v>
      </c>
      <c r="M265" s="23">
        <f t="shared" si="2"/>
        <v>-0.0001092896175</v>
      </c>
      <c r="N265" s="24" t="str">
        <f t="shared" si="3"/>
        <v>Frozen Wheel with +-1, +0% (9150 to 9149)</v>
      </c>
      <c r="O265" s="41"/>
      <c r="P265" s="46">
        <v>2937.0</v>
      </c>
      <c r="Q265" s="18">
        <f t="shared" si="4"/>
        <v>0</v>
      </c>
      <c r="R265" s="23">
        <f t="shared" si="5"/>
        <v>0</v>
      </c>
      <c r="S265" s="24" t="str">
        <f t="shared" si="6"/>
        <v>Frozen Wheel with +0, +0% (2937 to 2937)</v>
      </c>
      <c r="T265" s="18"/>
      <c r="U265" s="46">
        <v>115.0</v>
      </c>
      <c r="V265" s="22">
        <f t="shared" si="7"/>
        <v>0</v>
      </c>
      <c r="W265" s="23">
        <f t="shared" si="8"/>
        <v>0</v>
      </c>
      <c r="X265" s="26" t="str">
        <f t="shared" si="9"/>
        <v>Frozen Wheel with +0, +0% (115 to 115)</v>
      </c>
    </row>
    <row r="266">
      <c r="A266" s="14" t="s">
        <v>878</v>
      </c>
      <c r="B266" s="16">
        <v>1211.0</v>
      </c>
      <c r="C266" s="16">
        <v>8832.0</v>
      </c>
      <c r="D266" s="16">
        <v>2038.0</v>
      </c>
      <c r="E266" s="16">
        <v>177.0</v>
      </c>
      <c r="F266" s="38">
        <v>373060.0</v>
      </c>
      <c r="G266" s="19"/>
      <c r="H266" s="19">
        <f>VLOOKUP(A266,'Kings Ratings'!$A$2:$B$1000,2,false)</f>
        <v>6</v>
      </c>
      <c r="I266" s="19"/>
      <c r="K266" s="73">
        <v>8016.0</v>
      </c>
      <c r="L266" s="22">
        <f t="shared" si="1"/>
        <v>816</v>
      </c>
      <c r="M266" s="23">
        <f t="shared" si="2"/>
        <v>0.1017964072</v>
      </c>
      <c r="N266" s="24" t="str">
        <f t="shared" si="3"/>
        <v>Barbed Wire with +816, +10.2% (8016 to 8832)</v>
      </c>
      <c r="O266" s="25"/>
      <c r="P266" s="73">
        <v>1622.0</v>
      </c>
      <c r="Q266" s="18">
        <f t="shared" si="4"/>
        <v>416</v>
      </c>
      <c r="R266" s="23">
        <f t="shared" si="5"/>
        <v>0.2564734895</v>
      </c>
      <c r="S266" s="24" t="str">
        <f t="shared" si="6"/>
        <v>Barbed Wire with +416, +25.6% (1622 to 2038)</v>
      </c>
      <c r="U266" s="73">
        <v>109.0</v>
      </c>
      <c r="V266" s="22">
        <f t="shared" si="7"/>
        <v>68</v>
      </c>
      <c r="W266" s="23">
        <f t="shared" si="8"/>
        <v>0.623853211</v>
      </c>
      <c r="X266" s="26" t="str">
        <f t="shared" si="9"/>
        <v>Barbed Wire with +68, +62.4% (109 to 177)</v>
      </c>
    </row>
    <row r="267">
      <c r="A267" s="14" t="s">
        <v>657</v>
      </c>
      <c r="B267" s="13">
        <v>898.0</v>
      </c>
      <c r="C267" s="16">
        <v>8609.0</v>
      </c>
      <c r="D267" s="16">
        <v>2102.0</v>
      </c>
      <c r="E267" s="16">
        <v>95.0</v>
      </c>
      <c r="F267" s="38">
        <v>176836.0</v>
      </c>
      <c r="G267" s="19"/>
      <c r="H267" s="19">
        <f>VLOOKUP(A267,'Kings Ratings'!$A$2:$B$1000,2,false)</f>
        <v>3</v>
      </c>
      <c r="I267" s="7"/>
      <c r="K267" s="46">
        <v>7872.0</v>
      </c>
      <c r="L267" s="22">
        <f t="shared" si="1"/>
        <v>737</v>
      </c>
      <c r="M267" s="23">
        <f t="shared" si="2"/>
        <v>0.09362296748</v>
      </c>
      <c r="N267" s="24" t="str">
        <f t="shared" si="3"/>
        <v>Red Diary with +737, +9.4% (7872 to 8609)</v>
      </c>
      <c r="O267" s="41"/>
      <c r="P267" s="46">
        <v>1805.0</v>
      </c>
      <c r="Q267" s="18">
        <f t="shared" si="4"/>
        <v>297</v>
      </c>
      <c r="R267" s="23">
        <f t="shared" si="5"/>
        <v>0.1645429363</v>
      </c>
      <c r="S267" s="24" t="str">
        <f t="shared" si="6"/>
        <v>Red Diary with +297, +16.5% (1805 to 2102)</v>
      </c>
      <c r="T267" s="18"/>
      <c r="U267" s="46">
        <v>73.0</v>
      </c>
      <c r="V267" s="22">
        <f t="shared" si="7"/>
        <v>22</v>
      </c>
      <c r="W267" s="23">
        <f t="shared" si="8"/>
        <v>0.301369863</v>
      </c>
      <c r="X267" s="26" t="str">
        <f t="shared" si="9"/>
        <v>Red Diary with +22, +30.1% (73 to 95)</v>
      </c>
    </row>
    <row r="268">
      <c r="A268" s="14" t="s">
        <v>212</v>
      </c>
      <c r="B268" s="13">
        <v>637.0</v>
      </c>
      <c r="C268" s="16">
        <v>8261.0</v>
      </c>
      <c r="D268" s="16">
        <v>380.0</v>
      </c>
      <c r="E268" s="39">
        <v>4.0</v>
      </c>
      <c r="F268" s="38">
        <v>85309.0</v>
      </c>
      <c r="G268" s="19"/>
      <c r="H268" s="19">
        <f>VLOOKUP(A268,'Kings Ratings'!$A$2:$B$1000,2,false)</f>
        <v>9</v>
      </c>
      <c r="I268" s="7"/>
      <c r="K268" s="46">
        <v>7678.0</v>
      </c>
      <c r="L268" s="22">
        <f t="shared" si="1"/>
        <v>583</v>
      </c>
      <c r="M268" s="23">
        <f t="shared" si="2"/>
        <v>0.07593123209</v>
      </c>
      <c r="N268" s="24" t="str">
        <f t="shared" si="3"/>
        <v>Cooking Pot with +583, +7.6% (7678 to 8261)</v>
      </c>
      <c r="O268" s="41"/>
      <c r="P268" s="46">
        <v>290.0</v>
      </c>
      <c r="Q268" s="18">
        <f t="shared" si="4"/>
        <v>90</v>
      </c>
      <c r="R268" s="23">
        <f t="shared" si="5"/>
        <v>0.3103448276</v>
      </c>
      <c r="S268" s="24" t="str">
        <f t="shared" si="6"/>
        <v>Cooking Pot with +90, +31% (290 to 380)</v>
      </c>
      <c r="T268" s="18"/>
      <c r="U268" s="46">
        <v>3.0</v>
      </c>
      <c r="V268" s="22">
        <f t="shared" si="7"/>
        <v>1</v>
      </c>
      <c r="W268" s="23">
        <f t="shared" si="8"/>
        <v>0.3333333333</v>
      </c>
      <c r="X268" s="26" t="str">
        <f t="shared" si="9"/>
        <v>Cooking Pot with +1, +33.3% (3 to 4)</v>
      </c>
    </row>
    <row r="269">
      <c r="A269" s="14" t="s">
        <v>873</v>
      </c>
      <c r="B269" s="16">
        <v>1129.0</v>
      </c>
      <c r="C269" s="16">
        <v>8239.0</v>
      </c>
      <c r="D269" s="16">
        <v>2938.0</v>
      </c>
      <c r="E269" s="16">
        <v>845.0</v>
      </c>
      <c r="F269" s="38">
        <v>1124044.0</v>
      </c>
      <c r="G269" s="19"/>
      <c r="H269" s="19">
        <f>VLOOKUP(A269,'Kings Ratings'!$A$2:$B$1000,2,false)</f>
        <v>4</v>
      </c>
      <c r="I269" s="14">
        <v>300.0</v>
      </c>
      <c r="K269" s="73">
        <v>7656.0</v>
      </c>
      <c r="L269" s="22">
        <f t="shared" si="1"/>
        <v>583</v>
      </c>
      <c r="M269" s="23">
        <f t="shared" si="2"/>
        <v>0.07614942529</v>
      </c>
      <c r="N269" s="24" t="str">
        <f t="shared" si="3"/>
        <v>Sewing Needle with +583, +7.6% (7656 to 8239)</v>
      </c>
      <c r="O269" s="41"/>
      <c r="P269" s="73">
        <v>2577.0</v>
      </c>
      <c r="Q269" s="18">
        <f t="shared" si="4"/>
        <v>361</v>
      </c>
      <c r="R269" s="23">
        <f t="shared" si="5"/>
        <v>0.1400853706</v>
      </c>
      <c r="S269" s="24" t="str">
        <f t="shared" si="6"/>
        <v>Sewing Needle with +361, +14.% (2577 to 2938)</v>
      </c>
      <c r="T269" s="18"/>
      <c r="U269" s="73">
        <v>730.0</v>
      </c>
      <c r="V269" s="22">
        <f t="shared" si="7"/>
        <v>115</v>
      </c>
      <c r="W269" s="23">
        <f t="shared" si="8"/>
        <v>0.1575342466</v>
      </c>
      <c r="X269" s="26" t="str">
        <f t="shared" si="9"/>
        <v>Sewing Needle with +115, +15.8% (730 to 845)</v>
      </c>
    </row>
    <row r="270">
      <c r="A270" s="14" t="s">
        <v>170</v>
      </c>
      <c r="B270" s="13">
        <v>615.0</v>
      </c>
      <c r="C270" s="16">
        <v>8174.0</v>
      </c>
      <c r="D270" s="16">
        <v>866.0</v>
      </c>
      <c r="E270" s="16">
        <v>38.0</v>
      </c>
      <c r="F270" s="38">
        <v>78054.0</v>
      </c>
      <c r="G270" s="19"/>
      <c r="H270" s="19">
        <f>VLOOKUP(A270,'Kings Ratings'!$A$2:$B$1000,2,false)</f>
        <v>9</v>
      </c>
      <c r="I270" s="7"/>
      <c r="K270" s="46">
        <v>7650.0</v>
      </c>
      <c r="L270" s="22">
        <f t="shared" si="1"/>
        <v>524</v>
      </c>
      <c r="M270" s="23">
        <f t="shared" si="2"/>
        <v>0.06849673203</v>
      </c>
      <c r="N270" s="24" t="str">
        <f t="shared" si="3"/>
        <v>Canoe with +524, +6.8% (7650 to 8174)</v>
      </c>
      <c r="O270" s="41"/>
      <c r="P270" s="46">
        <v>680.0</v>
      </c>
      <c r="Q270" s="18">
        <f t="shared" si="4"/>
        <v>186</v>
      </c>
      <c r="R270" s="23">
        <f t="shared" si="5"/>
        <v>0.2735294118</v>
      </c>
      <c r="S270" s="24" t="str">
        <f t="shared" si="6"/>
        <v>Canoe with +186, +27.4% (680 to 866)</v>
      </c>
      <c r="T270" s="18"/>
      <c r="U270" s="46">
        <v>32.0</v>
      </c>
      <c r="V270" s="22">
        <f t="shared" si="7"/>
        <v>6</v>
      </c>
      <c r="W270" s="23">
        <f t="shared" si="8"/>
        <v>0.1875</v>
      </c>
      <c r="X270" s="26" t="str">
        <f t="shared" si="9"/>
        <v>Canoe with +6, +18.8% (32 to 38)</v>
      </c>
    </row>
    <row r="271">
      <c r="A271" s="14" t="s">
        <v>619</v>
      </c>
      <c r="B271" s="13">
        <v>900.0</v>
      </c>
      <c r="C271" s="16">
        <v>8171.0</v>
      </c>
      <c r="D271" s="16">
        <v>2437.0</v>
      </c>
      <c r="E271" s="16">
        <v>1252.0</v>
      </c>
      <c r="F271" s="38">
        <v>1043666.0</v>
      </c>
      <c r="G271" s="19"/>
      <c r="H271" s="19">
        <f>VLOOKUP(A271,'Kings Ratings'!$A$2:$B$1000,2,false)</f>
        <v>2</v>
      </c>
      <c r="I271" s="7" t="s">
        <v>661</v>
      </c>
      <c r="K271" s="46">
        <v>7447.0</v>
      </c>
      <c r="L271" s="22">
        <f t="shared" si="1"/>
        <v>724</v>
      </c>
      <c r="M271" s="23">
        <f t="shared" si="2"/>
        <v>0.09722035719</v>
      </c>
      <c r="N271" s="24" t="str">
        <f t="shared" si="3"/>
        <v>Pitchfork with +724, +9.7% (7447 to 8171)</v>
      </c>
      <c r="O271" s="41"/>
      <c r="P271" s="46">
        <v>2159.0</v>
      </c>
      <c r="Q271" s="18">
        <f t="shared" si="4"/>
        <v>278</v>
      </c>
      <c r="R271" s="23">
        <f t="shared" si="5"/>
        <v>0.1287633164</v>
      </c>
      <c r="S271" s="24" t="str">
        <f t="shared" si="6"/>
        <v>Pitchfork with +278, +12.9% (2159 to 2437)</v>
      </c>
      <c r="T271" s="18"/>
      <c r="U271" s="46">
        <v>990.0</v>
      </c>
      <c r="V271" s="22">
        <f t="shared" si="7"/>
        <v>262</v>
      </c>
      <c r="W271" s="23">
        <f t="shared" si="8"/>
        <v>0.2646464646</v>
      </c>
      <c r="X271" s="26" t="str">
        <f t="shared" si="9"/>
        <v>Pitchfork with +262, +26.5% (990 to 1252)</v>
      </c>
    </row>
    <row r="272">
      <c r="A272" s="14" t="s">
        <v>867</v>
      </c>
      <c r="B272" s="13">
        <v>1094.0</v>
      </c>
      <c r="C272" s="16">
        <v>8167.0</v>
      </c>
      <c r="D272" s="16">
        <v>2534.0</v>
      </c>
      <c r="E272" s="16">
        <v>1225.0</v>
      </c>
      <c r="F272" s="38">
        <v>1057009.0</v>
      </c>
      <c r="G272" s="19"/>
      <c r="H272" s="19">
        <f>VLOOKUP(A272,'Kings Ratings'!$A$2:$B$1000,2,false)</f>
        <v>10</v>
      </c>
      <c r="I272" s="14">
        <v>287.0</v>
      </c>
      <c r="K272" s="46">
        <v>7365.0</v>
      </c>
      <c r="L272" s="22">
        <f t="shared" si="1"/>
        <v>802</v>
      </c>
      <c r="M272" s="23">
        <f t="shared" si="2"/>
        <v>0.1088934148</v>
      </c>
      <c r="N272" s="24" t="str">
        <f t="shared" si="3"/>
        <v>Glass Jar with +802, +10.9% (7365 to 8167)</v>
      </c>
      <c r="O272" s="41"/>
      <c r="P272" s="46">
        <v>2225.0</v>
      </c>
      <c r="Q272" s="18">
        <f t="shared" si="4"/>
        <v>309</v>
      </c>
      <c r="R272" s="23">
        <f t="shared" si="5"/>
        <v>0.1388764045</v>
      </c>
      <c r="S272" s="24" t="str">
        <f t="shared" si="6"/>
        <v>Glass Jar with +309, +13.9% (2225 to 2534)</v>
      </c>
      <c r="T272" s="18"/>
      <c r="U272" s="46">
        <v>985.0</v>
      </c>
      <c r="V272" s="22">
        <f t="shared" si="7"/>
        <v>240</v>
      </c>
      <c r="W272" s="23">
        <f t="shared" si="8"/>
        <v>0.2436548223</v>
      </c>
      <c r="X272" s="26" t="str">
        <f t="shared" si="9"/>
        <v>Glass Jar with +240, +24.4% (985 to 1225)</v>
      </c>
    </row>
    <row r="273">
      <c r="A273" s="14" t="s">
        <v>400</v>
      </c>
      <c r="B273" s="13">
        <v>695.0</v>
      </c>
      <c r="C273" s="16">
        <v>8144.0</v>
      </c>
      <c r="D273" s="16">
        <v>45.0</v>
      </c>
      <c r="E273" s="39">
        <v>1.0</v>
      </c>
      <c r="F273" s="38">
        <v>31458.0</v>
      </c>
      <c r="G273" s="19"/>
      <c r="H273" s="19">
        <f>VLOOKUP(A273,'Kings Ratings'!$A$2:$B$1000,2,false)</f>
        <v>10</v>
      </c>
      <c r="I273" s="7"/>
      <c r="K273" s="46">
        <v>7568.0</v>
      </c>
      <c r="L273" s="22">
        <f t="shared" si="1"/>
        <v>576</v>
      </c>
      <c r="M273" s="23">
        <f t="shared" si="2"/>
        <v>0.07610993658</v>
      </c>
      <c r="N273" s="24" t="str">
        <f t="shared" si="3"/>
        <v>Gold Sea Crest with +576, +7.6% (7568 to 8144)</v>
      </c>
      <c r="O273" s="41"/>
      <c r="P273" s="46">
        <v>42.0</v>
      </c>
      <c r="Q273" s="18">
        <f t="shared" si="4"/>
        <v>3</v>
      </c>
      <c r="R273" s="23">
        <f t="shared" si="5"/>
        <v>0.07142857143</v>
      </c>
      <c r="S273" s="24" t="str">
        <f t="shared" si="6"/>
        <v>Gold Sea Crest with +3, +7.1% (42 to 45)</v>
      </c>
      <c r="T273" s="18"/>
      <c r="U273" s="46">
        <v>1.0</v>
      </c>
      <c r="V273" s="22">
        <f t="shared" si="7"/>
        <v>0</v>
      </c>
      <c r="W273" s="23">
        <f t="shared" si="8"/>
        <v>0</v>
      </c>
      <c r="X273" s="26" t="str">
        <f t="shared" si="9"/>
        <v>Gold Sea Crest with +0, +0% (1 to 1)</v>
      </c>
    </row>
    <row r="274">
      <c r="A274" s="14" t="s">
        <v>607</v>
      </c>
      <c r="B274" s="13">
        <v>725.0</v>
      </c>
      <c r="C274" s="16">
        <v>7984.0</v>
      </c>
      <c r="D274" s="16">
        <v>1144.0</v>
      </c>
      <c r="E274" s="39">
        <v>1.0</v>
      </c>
      <c r="F274" s="38">
        <v>103394.0</v>
      </c>
      <c r="G274" s="19"/>
      <c r="H274" s="19">
        <f>VLOOKUP(A274,'Kings Ratings'!$A$2:$B$1000,2,false)</f>
        <v>9</v>
      </c>
      <c r="I274" s="7"/>
      <c r="K274" s="46">
        <v>7447.0</v>
      </c>
      <c r="L274" s="22">
        <f t="shared" si="1"/>
        <v>537</v>
      </c>
      <c r="M274" s="23">
        <f t="shared" si="2"/>
        <v>0.07210957433</v>
      </c>
      <c r="N274" s="24" t="str">
        <f t="shared" si="3"/>
        <v>Pie Pan with +537, +7.2% (7447 to 7984)</v>
      </c>
      <c r="O274" s="41"/>
      <c r="P274" s="46">
        <v>935.0</v>
      </c>
      <c r="Q274" s="18">
        <f t="shared" si="4"/>
        <v>209</v>
      </c>
      <c r="R274" s="23">
        <f t="shared" si="5"/>
        <v>0.2235294118</v>
      </c>
      <c r="S274" s="24" t="str">
        <f t="shared" si="6"/>
        <v>Pie Pan with +209, +22.4% (935 to 1144)</v>
      </c>
      <c r="T274" s="18"/>
      <c r="U274" s="46">
        <v>1.0</v>
      </c>
      <c r="V274" s="22">
        <f t="shared" si="7"/>
        <v>0</v>
      </c>
      <c r="W274" s="23">
        <f t="shared" si="8"/>
        <v>0</v>
      </c>
      <c r="X274" s="26" t="str">
        <f t="shared" si="9"/>
        <v>Pie Pan with +0, +0% (1 to 1)</v>
      </c>
    </row>
    <row r="275">
      <c r="A275" s="14" t="s">
        <v>443</v>
      </c>
      <c r="B275" s="13">
        <v>1066.0</v>
      </c>
      <c r="C275" s="16">
        <v>7975.0</v>
      </c>
      <c r="D275" s="16">
        <v>1917.0</v>
      </c>
      <c r="E275" s="16">
        <v>217.0</v>
      </c>
      <c r="F275" s="38">
        <v>1060103.0</v>
      </c>
      <c r="G275" s="19"/>
      <c r="H275" s="19">
        <f>VLOOKUP(A275,'Kings Ratings'!$A$2:$B$1000,2,false)</f>
        <v>9</v>
      </c>
      <c r="I275" s="7"/>
      <c r="K275" s="46">
        <v>7389.0</v>
      </c>
      <c r="L275" s="22">
        <f t="shared" si="1"/>
        <v>586</v>
      </c>
      <c r="M275" s="23">
        <f t="shared" si="2"/>
        <v>0.07930707809</v>
      </c>
      <c r="N275" s="24" t="str">
        <f t="shared" si="3"/>
        <v>Handsaw with +586, +7.9% (7389 to 7975)</v>
      </c>
      <c r="O275" s="41"/>
      <c r="P275" s="46">
        <v>1651.0</v>
      </c>
      <c r="Q275" s="18">
        <f t="shared" si="4"/>
        <v>266</v>
      </c>
      <c r="R275" s="23">
        <f t="shared" si="5"/>
        <v>0.1611144761</v>
      </c>
      <c r="S275" s="24" t="str">
        <f t="shared" si="6"/>
        <v>Handsaw with +266, +16.1% (1651 to 1917)</v>
      </c>
      <c r="T275" s="18"/>
      <c r="U275" s="46">
        <v>195.0</v>
      </c>
      <c r="V275" s="22">
        <f t="shared" si="7"/>
        <v>22</v>
      </c>
      <c r="W275" s="23">
        <f t="shared" si="8"/>
        <v>0.1128205128</v>
      </c>
      <c r="X275" s="26" t="str">
        <f t="shared" si="9"/>
        <v>Handsaw with +22, +11.3% (195 to 217)</v>
      </c>
    </row>
    <row r="276">
      <c r="A276" s="14" t="s">
        <v>800</v>
      </c>
      <c r="B276" s="13">
        <v>488.0</v>
      </c>
      <c r="C276" s="16">
        <v>7849.0</v>
      </c>
      <c r="D276" s="16">
        <v>2162.0</v>
      </c>
      <c r="E276" s="16">
        <v>96.0</v>
      </c>
      <c r="F276" s="38">
        <v>357192.0</v>
      </c>
      <c r="G276" s="19"/>
      <c r="H276" s="19">
        <f>VLOOKUP(A276,'Kings Ratings'!$A$2:$B$1000,2,false)</f>
        <v>11</v>
      </c>
      <c r="I276" s="7"/>
      <c r="K276" s="46">
        <v>7842.0</v>
      </c>
      <c r="L276" s="22">
        <f t="shared" si="1"/>
        <v>7</v>
      </c>
      <c r="M276" s="23">
        <f t="shared" si="2"/>
        <v>0.0008926294313</v>
      </c>
      <c r="N276" s="24" t="str">
        <f t="shared" si="3"/>
        <v>Valentines Card with +7, +0.1% (7842 to 7849)</v>
      </c>
      <c r="O276" s="41"/>
      <c r="P276" s="46">
        <v>2160.0</v>
      </c>
      <c r="Q276" s="18">
        <f t="shared" si="4"/>
        <v>2</v>
      </c>
      <c r="R276" s="23">
        <f t="shared" si="5"/>
        <v>0.0009259259259</v>
      </c>
      <c r="S276" s="24" t="str">
        <f t="shared" si="6"/>
        <v>Valentines Card with +2, +0.1% (2160 to 2162)</v>
      </c>
      <c r="T276" s="18"/>
      <c r="U276" s="46">
        <v>96.0</v>
      </c>
      <c r="V276" s="22">
        <f t="shared" si="7"/>
        <v>0</v>
      </c>
      <c r="W276" s="23">
        <f t="shared" si="8"/>
        <v>0</v>
      </c>
      <c r="X276" s="26" t="str">
        <f t="shared" si="9"/>
        <v>Valentines Card with +0, +0% (96 to 96)</v>
      </c>
    </row>
    <row r="277">
      <c r="A277" s="14" t="s">
        <v>498</v>
      </c>
      <c r="B277" s="13">
        <v>682.0</v>
      </c>
      <c r="C277" s="16">
        <v>7778.0</v>
      </c>
      <c r="D277" s="16">
        <v>673.0</v>
      </c>
      <c r="E277" s="16">
        <v>29.0</v>
      </c>
      <c r="F277" s="38">
        <v>167802.0</v>
      </c>
      <c r="G277" s="19"/>
      <c r="H277" s="19">
        <f>VLOOKUP(A277,'Kings Ratings'!$A$2:$B$1000,2,false)</f>
        <v>8</v>
      </c>
      <c r="I277" s="7"/>
      <c r="K277" s="46">
        <v>7221.0</v>
      </c>
      <c r="L277" s="22">
        <f t="shared" si="1"/>
        <v>557</v>
      </c>
      <c r="M277" s="23">
        <f t="shared" si="2"/>
        <v>0.07713613073</v>
      </c>
      <c r="N277" s="24" t="str">
        <f t="shared" si="3"/>
        <v>Kill Switch with +557, +7.7% (7221 to 7778)</v>
      </c>
      <c r="O277" s="41"/>
      <c r="P277" s="46">
        <v>544.0</v>
      </c>
      <c r="Q277" s="18">
        <f t="shared" si="4"/>
        <v>129</v>
      </c>
      <c r="R277" s="23">
        <f t="shared" si="5"/>
        <v>0.2371323529</v>
      </c>
      <c r="S277" s="24" t="str">
        <f t="shared" si="6"/>
        <v>Kill Switch with +129, +23.7% (544 to 673)</v>
      </c>
      <c r="T277" s="18"/>
      <c r="U277" s="46">
        <v>20.0</v>
      </c>
      <c r="V277" s="22">
        <f t="shared" si="7"/>
        <v>9</v>
      </c>
      <c r="W277" s="23">
        <f t="shared" si="8"/>
        <v>0.45</v>
      </c>
      <c r="X277" s="26" t="str">
        <f t="shared" si="9"/>
        <v>Kill Switch with +9, +45% (20 to 29)</v>
      </c>
    </row>
    <row r="278">
      <c r="A278" s="14" t="s">
        <v>646</v>
      </c>
      <c r="B278" s="13">
        <v>977.0</v>
      </c>
      <c r="C278" s="16">
        <v>7732.0</v>
      </c>
      <c r="D278" s="16">
        <v>1932.0</v>
      </c>
      <c r="E278" s="16">
        <v>94.0</v>
      </c>
      <c r="F278" s="38">
        <v>246938.0</v>
      </c>
      <c r="G278" s="19"/>
      <c r="H278" s="19">
        <f>VLOOKUP(A278,'Kings Ratings'!$A$2:$B$1000,2,false)</f>
        <v>5</v>
      </c>
      <c r="I278" s="7"/>
      <c r="K278" s="46">
        <v>6307.0</v>
      </c>
      <c r="L278" s="22">
        <f t="shared" si="1"/>
        <v>1425</v>
      </c>
      <c r="M278" s="23">
        <f t="shared" si="2"/>
        <v>0.2259394324</v>
      </c>
      <c r="N278" s="24" t="str">
        <f t="shared" si="3"/>
        <v>Purple Twine with +1425, +22.6% (6307 to 7732)</v>
      </c>
      <c r="O278" s="41"/>
      <c r="P278" s="46">
        <v>1658.0</v>
      </c>
      <c r="Q278" s="18">
        <f t="shared" si="4"/>
        <v>274</v>
      </c>
      <c r="R278" s="23">
        <f t="shared" si="5"/>
        <v>0.1652593486</v>
      </c>
      <c r="S278" s="24" t="str">
        <f t="shared" si="6"/>
        <v>Purple Twine with +274, +16.5% (1658 to 1932)</v>
      </c>
      <c r="T278" s="18"/>
      <c r="U278" s="46">
        <v>61.0</v>
      </c>
      <c r="V278" s="22">
        <f t="shared" si="7"/>
        <v>33</v>
      </c>
      <c r="W278" s="23">
        <f t="shared" si="8"/>
        <v>0.5409836066</v>
      </c>
      <c r="X278" s="26" t="str">
        <f t="shared" si="9"/>
        <v>Purple Twine with +33, +54.1% (61 to 94)</v>
      </c>
    </row>
    <row r="279">
      <c r="A279" s="14" t="s">
        <v>871</v>
      </c>
      <c r="B279" s="16">
        <v>879.0</v>
      </c>
      <c r="C279" s="16">
        <v>7704.0</v>
      </c>
      <c r="D279" s="16">
        <v>2361.0</v>
      </c>
      <c r="E279" s="16">
        <v>631.0</v>
      </c>
      <c r="F279" s="38">
        <v>1009996.0</v>
      </c>
      <c r="G279" s="19"/>
      <c r="H279" s="19">
        <f>VLOOKUP(A279,'Kings Ratings'!$A$2:$B$1000,2,false)</f>
        <v>9</v>
      </c>
      <c r="I279" s="19"/>
      <c r="K279" s="73">
        <v>6996.0</v>
      </c>
      <c r="L279" s="22">
        <f t="shared" si="1"/>
        <v>708</v>
      </c>
      <c r="M279" s="23">
        <f t="shared" si="2"/>
        <v>0.1012006861</v>
      </c>
      <c r="N279" s="24" t="str">
        <f t="shared" si="3"/>
        <v>Bone Pickaxe with +708, +10.1% (6996 to 7704)</v>
      </c>
      <c r="O279" s="41"/>
      <c r="P279" s="73">
        <v>2098.0</v>
      </c>
      <c r="Q279" s="18">
        <f t="shared" si="4"/>
        <v>263</v>
      </c>
      <c r="R279" s="23">
        <f t="shared" si="5"/>
        <v>0.1253574833</v>
      </c>
      <c r="S279" s="24" t="str">
        <f t="shared" si="6"/>
        <v>Bone Pickaxe with +263, +12.5% (2098 to 2361)</v>
      </c>
      <c r="T279" s="18"/>
      <c r="U279" s="73">
        <v>548.0</v>
      </c>
      <c r="V279" s="22">
        <f t="shared" si="7"/>
        <v>83</v>
      </c>
      <c r="W279" s="23">
        <f t="shared" si="8"/>
        <v>0.151459854</v>
      </c>
      <c r="X279" s="26" t="str">
        <f t="shared" si="9"/>
        <v>Bone Pickaxe with +83, +15.1% (548 to 631)</v>
      </c>
    </row>
    <row r="280">
      <c r="A280" s="14" t="s">
        <v>188</v>
      </c>
      <c r="B280" s="13">
        <v>408.0</v>
      </c>
      <c r="C280" s="16">
        <v>7609.0</v>
      </c>
      <c r="D280" s="16">
        <v>1058.0</v>
      </c>
      <c r="E280" s="16">
        <v>20.0</v>
      </c>
      <c r="F280" s="38">
        <v>199533.0</v>
      </c>
      <c r="G280" s="19"/>
      <c r="H280" s="19">
        <f>VLOOKUP(A280,'Kings Ratings'!$A$2:$B$1000,2,false)</f>
        <v>11</v>
      </c>
      <c r="I280" s="7"/>
      <c r="K280" s="46">
        <v>7605.0</v>
      </c>
      <c r="L280" s="22">
        <f t="shared" si="1"/>
        <v>4</v>
      </c>
      <c r="M280" s="23">
        <f t="shared" si="2"/>
        <v>0.0005259697567</v>
      </c>
      <c r="N280" s="24" t="str">
        <f t="shared" si="3"/>
        <v>Christmas Tree with +4, +0.1% (7605 to 7609)</v>
      </c>
      <c r="O280" s="41"/>
      <c r="P280" s="46">
        <v>1057.0</v>
      </c>
      <c r="Q280" s="18">
        <f t="shared" si="4"/>
        <v>1</v>
      </c>
      <c r="R280" s="23">
        <f t="shared" si="5"/>
        <v>0.0009460737938</v>
      </c>
      <c r="S280" s="24" t="str">
        <f t="shared" si="6"/>
        <v>Christmas Tree with +1, +0.1% (1057 to 1058)</v>
      </c>
      <c r="T280" s="18"/>
      <c r="U280" s="46">
        <v>20.0</v>
      </c>
      <c r="V280" s="22">
        <f t="shared" si="7"/>
        <v>0</v>
      </c>
      <c r="W280" s="23">
        <f t="shared" si="8"/>
        <v>0</v>
      </c>
      <c r="X280" s="26" t="str">
        <f t="shared" si="9"/>
        <v>Christmas Tree with +0, +0% (20 to 20)</v>
      </c>
    </row>
    <row r="281">
      <c r="A281" s="14" t="s">
        <v>591</v>
      </c>
      <c r="B281" s="13">
        <v>473.0</v>
      </c>
      <c r="C281" s="16">
        <v>7601.0</v>
      </c>
      <c r="D281" s="16">
        <v>454.0</v>
      </c>
      <c r="E281" s="39">
        <v>0.0</v>
      </c>
      <c r="F281" s="38">
        <v>68999.0</v>
      </c>
      <c r="G281" s="19"/>
      <c r="H281" s="19">
        <f>VLOOKUP(A281,'Kings Ratings'!$A$2:$B$1000,2,false)</f>
        <v>10</v>
      </c>
      <c r="I281" s="7"/>
      <c r="K281" s="46">
        <v>7148.0</v>
      </c>
      <c r="L281" s="22">
        <f t="shared" si="1"/>
        <v>453</v>
      </c>
      <c r="M281" s="23">
        <f t="shared" si="2"/>
        <v>0.06337437045</v>
      </c>
      <c r="N281" s="24" t="str">
        <f t="shared" si="3"/>
        <v>Spiked Shell with +453, +6.3% (7148 to 7601)</v>
      </c>
      <c r="O281" s="41"/>
      <c r="P281" s="46">
        <v>303.0</v>
      </c>
      <c r="Q281" s="18">
        <f t="shared" si="4"/>
        <v>151</v>
      </c>
      <c r="R281" s="23">
        <f t="shared" si="5"/>
        <v>0.498349835</v>
      </c>
      <c r="S281" s="24" t="str">
        <f t="shared" si="6"/>
        <v>Spiked Shell with +151, +49.8% (303 to 454)</v>
      </c>
      <c r="T281" s="18"/>
      <c r="U281" s="46">
        <v>0.0</v>
      </c>
      <c r="V281" s="22">
        <f t="shared" si="7"/>
        <v>0</v>
      </c>
      <c r="W281" s="23" t="str">
        <f t="shared" si="8"/>
        <v>#DIV/0!</v>
      </c>
      <c r="X281" s="26" t="str">
        <f t="shared" si="9"/>
        <v>#DIV/0!</v>
      </c>
    </row>
    <row r="282">
      <c r="A282" s="14" t="s">
        <v>786</v>
      </c>
      <c r="B282" s="13">
        <v>616.0</v>
      </c>
      <c r="C282" s="16">
        <v>7252.0</v>
      </c>
      <c r="D282" s="16">
        <v>567.0</v>
      </c>
      <c r="E282" s="16">
        <v>39.0</v>
      </c>
      <c r="F282" s="38">
        <v>574184.0</v>
      </c>
      <c r="G282" s="19"/>
      <c r="H282" s="19">
        <f>VLOOKUP(A282,'Kings Ratings'!$A$2:$B$1000,2,false)</f>
        <v>11</v>
      </c>
      <c r="I282" s="7"/>
      <c r="K282" s="46">
        <v>7249.0</v>
      </c>
      <c r="L282" s="22">
        <f t="shared" si="1"/>
        <v>3</v>
      </c>
      <c r="M282" s="23">
        <f t="shared" si="2"/>
        <v>0.0004138501862</v>
      </c>
      <c r="N282" s="24" t="str">
        <f t="shared" si="3"/>
        <v>Toilet Paper with +3, +0% (7249 to 7252)</v>
      </c>
      <c r="O282" s="41"/>
      <c r="P282" s="46">
        <v>567.0</v>
      </c>
      <c r="Q282" s="18">
        <f t="shared" si="4"/>
        <v>0</v>
      </c>
      <c r="R282" s="23">
        <f t="shared" si="5"/>
        <v>0</v>
      </c>
      <c r="S282" s="24" t="str">
        <f t="shared" si="6"/>
        <v>Toilet Paper with +0, +0% (567 to 567)</v>
      </c>
      <c r="T282" s="18"/>
      <c r="U282" s="46">
        <v>39.0</v>
      </c>
      <c r="V282" s="22">
        <f t="shared" si="7"/>
        <v>0</v>
      </c>
      <c r="W282" s="23">
        <f t="shared" si="8"/>
        <v>0</v>
      </c>
      <c r="X282" s="26" t="str">
        <f t="shared" si="9"/>
        <v>Toilet Paper with +0, +0% (39 to 39)</v>
      </c>
    </row>
    <row r="283">
      <c r="A283" s="14" t="s">
        <v>862</v>
      </c>
      <c r="B283" s="13">
        <v>960.0</v>
      </c>
      <c r="C283" s="16">
        <v>7203.0</v>
      </c>
      <c r="D283" s="16">
        <v>1713.0</v>
      </c>
      <c r="E283" s="16">
        <v>12.0</v>
      </c>
      <c r="F283" s="38">
        <v>113096.0</v>
      </c>
      <c r="G283" s="19"/>
      <c r="H283" s="19">
        <f>VLOOKUP(A283,'Kings Ratings'!$A$2:$B$1000,2,false)</f>
        <v>11</v>
      </c>
      <c r="I283" s="7"/>
      <c r="K283" s="46">
        <v>7195.0</v>
      </c>
      <c r="L283" s="22">
        <f t="shared" si="1"/>
        <v>8</v>
      </c>
      <c r="M283" s="23">
        <f t="shared" si="2"/>
        <v>0.001111883252</v>
      </c>
      <c r="N283" s="24" t="str">
        <f t="shared" si="3"/>
        <v>Frozen Crab Claw with +8, +0.1% (7195 to 7203)</v>
      </c>
      <c r="O283" s="41"/>
      <c r="P283" s="46">
        <v>1712.0</v>
      </c>
      <c r="Q283" s="18">
        <f t="shared" si="4"/>
        <v>1</v>
      </c>
      <c r="R283" s="23">
        <f t="shared" si="5"/>
        <v>0.0005841121495</v>
      </c>
      <c r="S283" s="24" t="str">
        <f t="shared" si="6"/>
        <v>Frozen Crab Claw with +1, +0.1% (1712 to 1713)</v>
      </c>
      <c r="T283" s="18"/>
      <c r="U283" s="46">
        <v>12.0</v>
      </c>
      <c r="V283" s="22">
        <f t="shared" si="7"/>
        <v>0</v>
      </c>
      <c r="W283" s="23">
        <f t="shared" si="8"/>
        <v>0</v>
      </c>
      <c r="X283" s="26" t="str">
        <f t="shared" si="9"/>
        <v>Frozen Crab Claw with +0, +0% (12 to 12)</v>
      </c>
    </row>
    <row r="284">
      <c r="A284" s="14" t="s">
        <v>844</v>
      </c>
      <c r="B284" s="13">
        <v>623.0</v>
      </c>
      <c r="C284" s="16">
        <v>7187.0</v>
      </c>
      <c r="D284" s="16">
        <v>1038.0</v>
      </c>
      <c r="E284" s="16">
        <v>28.0</v>
      </c>
      <c r="F284" s="38">
        <v>626647.0</v>
      </c>
      <c r="G284" s="19"/>
      <c r="H284" s="19">
        <f>VLOOKUP(A284,'Kings Ratings'!$A$2:$B$1000,2,false)</f>
        <v>11</v>
      </c>
      <c r="I284" s="7"/>
      <c r="K284" s="46">
        <v>6346.0</v>
      </c>
      <c r="L284" s="22">
        <f t="shared" si="1"/>
        <v>841</v>
      </c>
      <c r="M284" s="23">
        <f t="shared" si="2"/>
        <v>0.1325244248</v>
      </c>
      <c r="N284" s="24" t="str">
        <f t="shared" si="3"/>
        <v>Milk Carton with +841, +13.3% (6346 to 7187)</v>
      </c>
      <c r="O284" s="41"/>
      <c r="P284" s="46">
        <v>812.0</v>
      </c>
      <c r="Q284" s="18">
        <f t="shared" si="4"/>
        <v>226</v>
      </c>
      <c r="R284" s="23">
        <f t="shared" si="5"/>
        <v>0.2783251232</v>
      </c>
      <c r="S284" s="24" t="str">
        <f t="shared" si="6"/>
        <v>Milk Carton with +226, +27.8% (812 to 1038)</v>
      </c>
      <c r="T284" s="18"/>
      <c r="U284" s="46">
        <v>18.0</v>
      </c>
      <c r="V284" s="22">
        <f t="shared" si="7"/>
        <v>10</v>
      </c>
      <c r="W284" s="23">
        <f t="shared" si="8"/>
        <v>0.5555555556</v>
      </c>
      <c r="X284" s="26" t="str">
        <f t="shared" si="9"/>
        <v>Milk Carton with +10, +55.6% (18 to 28)</v>
      </c>
    </row>
    <row r="285">
      <c r="A285" s="14" t="s">
        <v>690</v>
      </c>
      <c r="B285" s="13">
        <v>743.0</v>
      </c>
      <c r="C285" s="16">
        <v>6850.0</v>
      </c>
      <c r="D285" s="16">
        <v>285.0</v>
      </c>
      <c r="E285" s="39">
        <v>1.0</v>
      </c>
      <c r="F285" s="38">
        <v>40748.0</v>
      </c>
      <c r="G285" s="19"/>
      <c r="H285" s="19">
        <f>VLOOKUP(A285,'Kings Ratings'!$A$2:$B$1000,2,false)</f>
        <v>10</v>
      </c>
      <c r="I285" s="7"/>
      <c r="K285" s="46">
        <v>6368.0</v>
      </c>
      <c r="L285" s="22">
        <f t="shared" si="1"/>
        <v>482</v>
      </c>
      <c r="M285" s="23">
        <f t="shared" si="2"/>
        <v>0.07569095477</v>
      </c>
      <c r="N285" s="24" t="str">
        <f t="shared" si="3"/>
        <v>Step Ladder with +482, +7.6% (6368 to 6850)</v>
      </c>
      <c r="O285" s="41"/>
      <c r="P285" s="46">
        <v>93.0</v>
      </c>
      <c r="Q285" s="18">
        <f t="shared" si="4"/>
        <v>192</v>
      </c>
      <c r="R285" s="23">
        <f t="shared" si="5"/>
        <v>2.064516129</v>
      </c>
      <c r="S285" s="24" t="str">
        <f t="shared" si="6"/>
        <v>Step Ladder with +192, +206.5% (93 to 285)</v>
      </c>
      <c r="T285" s="18"/>
      <c r="U285" s="46">
        <v>1.0</v>
      </c>
      <c r="V285" s="22">
        <f t="shared" si="7"/>
        <v>0</v>
      </c>
      <c r="W285" s="23">
        <f t="shared" si="8"/>
        <v>0</v>
      </c>
      <c r="X285" s="26" t="str">
        <f t="shared" si="9"/>
        <v>Step Ladder with +0, +0% (1 to 1)</v>
      </c>
    </row>
    <row r="286">
      <c r="A286" s="14" t="s">
        <v>403</v>
      </c>
      <c r="B286" s="13">
        <v>463.0</v>
      </c>
      <c r="C286" s="16">
        <v>6783.0</v>
      </c>
      <c r="D286" s="16">
        <v>62.0</v>
      </c>
      <c r="E286" s="39">
        <v>0.0</v>
      </c>
      <c r="F286" s="38">
        <v>22352.0</v>
      </c>
      <c r="G286" s="19"/>
      <c r="H286" s="19">
        <f>VLOOKUP(A286,'Kings Ratings'!$A$2:$B$1000,2,false)</f>
        <v>10</v>
      </c>
      <c r="I286" s="7"/>
      <c r="K286" s="46">
        <v>6248.0</v>
      </c>
      <c r="L286" s="22">
        <f t="shared" si="1"/>
        <v>535</v>
      </c>
      <c r="M286" s="23">
        <f t="shared" si="2"/>
        <v>0.08562740077</v>
      </c>
      <c r="N286" s="24" t="str">
        <f t="shared" si="3"/>
        <v>Goldgill with +535, +8.6% (6248 to 6783)</v>
      </c>
      <c r="O286" s="41"/>
      <c r="P286" s="46">
        <v>46.0</v>
      </c>
      <c r="Q286" s="18">
        <f t="shared" si="4"/>
        <v>16</v>
      </c>
      <c r="R286" s="23">
        <f t="shared" si="5"/>
        <v>0.347826087</v>
      </c>
      <c r="S286" s="24" t="str">
        <f t="shared" si="6"/>
        <v>Goldgill with +16, +34.8% (46 to 62)</v>
      </c>
      <c r="T286" s="18"/>
      <c r="U286" s="46">
        <v>0.0</v>
      </c>
      <c r="V286" s="22">
        <f t="shared" si="7"/>
        <v>0</v>
      </c>
      <c r="W286" s="23" t="str">
        <f t="shared" si="8"/>
        <v>#DIV/0!</v>
      </c>
      <c r="X286" s="26" t="str">
        <f t="shared" si="9"/>
        <v>#DIV/0!</v>
      </c>
    </row>
    <row r="287">
      <c r="A287" s="14" t="s">
        <v>13</v>
      </c>
      <c r="B287" s="13">
        <v>787.0</v>
      </c>
      <c r="C287" s="16">
        <v>6633.0</v>
      </c>
      <c r="D287" s="16">
        <v>1009.0</v>
      </c>
      <c r="E287" s="39">
        <v>2.0</v>
      </c>
      <c r="F287" s="38">
        <v>120461.0</v>
      </c>
      <c r="G287" s="19"/>
      <c r="H287" s="19">
        <f>VLOOKUP(A287,'Kings Ratings'!$A$2:$B$1000,2,false)</f>
        <v>10</v>
      </c>
      <c r="I287" s="7"/>
      <c r="K287" s="46">
        <v>6068.0</v>
      </c>
      <c r="L287" s="22">
        <f t="shared" si="1"/>
        <v>565</v>
      </c>
      <c r="M287" s="23">
        <f t="shared" si="2"/>
        <v>0.09311140409</v>
      </c>
      <c r="N287" s="24" t="str">
        <f t="shared" si="3"/>
        <v>Acorn Butter with +565, +9.3% (6068 to 6633)</v>
      </c>
      <c r="O287" s="41"/>
      <c r="P287" s="46">
        <v>797.0</v>
      </c>
      <c r="Q287" s="18">
        <f t="shared" si="4"/>
        <v>212</v>
      </c>
      <c r="R287" s="23">
        <f t="shared" si="5"/>
        <v>0.2659974906</v>
      </c>
      <c r="S287" s="24" t="str">
        <f t="shared" si="6"/>
        <v>Acorn Butter with +212, +26.6% (797 to 1009)</v>
      </c>
      <c r="T287" s="18"/>
      <c r="U287" s="46">
        <v>1.0</v>
      </c>
      <c r="V287" s="22">
        <f t="shared" si="7"/>
        <v>1</v>
      </c>
      <c r="W287" s="23">
        <f t="shared" si="8"/>
        <v>1</v>
      </c>
      <c r="X287" s="26" t="str">
        <f t="shared" si="9"/>
        <v>Acorn Butter with +1, +100% (1 to 2)</v>
      </c>
    </row>
    <row r="288">
      <c r="A288" s="14" t="s">
        <v>881</v>
      </c>
      <c r="B288" s="16">
        <v>1276.0</v>
      </c>
      <c r="C288" s="16">
        <v>6583.0</v>
      </c>
      <c r="D288" s="16">
        <v>1988.0</v>
      </c>
      <c r="E288" s="16">
        <v>37.0</v>
      </c>
      <c r="F288" s="38">
        <v>221357.0</v>
      </c>
      <c r="G288" s="19"/>
      <c r="H288" s="19">
        <f>VLOOKUP(A288,'Kings Ratings'!$A$2:$B$1000,2,false)</f>
        <v>4</v>
      </c>
      <c r="I288" s="19"/>
      <c r="K288" s="73">
        <v>5077.0</v>
      </c>
      <c r="L288" s="22">
        <f t="shared" si="1"/>
        <v>1506</v>
      </c>
      <c r="M288" s="23">
        <f t="shared" si="2"/>
        <v>0.2966318692</v>
      </c>
      <c r="N288" s="24" t="str">
        <f t="shared" si="3"/>
        <v>Sugar Cane with +1506, +29.7% (5077 to 6583)</v>
      </c>
      <c r="O288" s="25"/>
      <c r="P288" s="73">
        <v>1174.0</v>
      </c>
      <c r="Q288" s="18">
        <f t="shared" si="4"/>
        <v>814</v>
      </c>
      <c r="R288" s="23">
        <f t="shared" si="5"/>
        <v>0.6933560477</v>
      </c>
      <c r="S288" s="24" t="str">
        <f t="shared" si="6"/>
        <v>Sugar Cane with +814, +69.3% (1174 to 1988)</v>
      </c>
      <c r="U288" s="73">
        <v>20.0</v>
      </c>
      <c r="V288" s="22">
        <f t="shared" si="7"/>
        <v>17</v>
      </c>
      <c r="W288" s="23">
        <f t="shared" si="8"/>
        <v>0.85</v>
      </c>
      <c r="X288" s="26" t="str">
        <f t="shared" si="9"/>
        <v>Sugar Cane with +17, +85% (20 to 37)</v>
      </c>
    </row>
    <row r="289">
      <c r="A289" s="14" t="s">
        <v>381</v>
      </c>
      <c r="B289" s="13">
        <v>459.0</v>
      </c>
      <c r="C289" s="16">
        <v>6462.0</v>
      </c>
      <c r="D289" s="16">
        <v>47.0</v>
      </c>
      <c r="E289" s="39">
        <v>2.0</v>
      </c>
      <c r="F289" s="38">
        <v>20192.0</v>
      </c>
      <c r="G289" s="19"/>
      <c r="H289" s="19">
        <f>VLOOKUP(A289,'Kings Ratings'!$A$2:$B$1000,2,false)</f>
        <v>10</v>
      </c>
      <c r="I289" s="7"/>
      <c r="K289" s="46">
        <v>5991.0</v>
      </c>
      <c r="L289" s="22">
        <f t="shared" si="1"/>
        <v>471</v>
      </c>
      <c r="M289" s="23">
        <f t="shared" si="2"/>
        <v>0.07861792689</v>
      </c>
      <c r="N289" s="24" t="str">
        <f t="shared" si="3"/>
        <v>Gold Coral with +471, +7.9% (5991 to 6462)</v>
      </c>
      <c r="O289" s="41"/>
      <c r="P289" s="46">
        <v>44.0</v>
      </c>
      <c r="Q289" s="18">
        <f t="shared" si="4"/>
        <v>3</v>
      </c>
      <c r="R289" s="23">
        <f t="shared" si="5"/>
        <v>0.06818181818</v>
      </c>
      <c r="S289" s="24" t="str">
        <f t="shared" si="6"/>
        <v>Gold Coral with +3, +6.8% (44 to 47)</v>
      </c>
      <c r="T289" s="18"/>
      <c r="U289" s="46">
        <v>1.0</v>
      </c>
      <c r="V289" s="22">
        <f t="shared" si="7"/>
        <v>1</v>
      </c>
      <c r="W289" s="23">
        <f t="shared" si="8"/>
        <v>1</v>
      </c>
      <c r="X289" s="26" t="str">
        <f t="shared" si="9"/>
        <v>Gold Coral with +1, +100% (1 to 2)</v>
      </c>
    </row>
    <row r="290">
      <c r="A290" s="14" t="s">
        <v>261</v>
      </c>
      <c r="B290" s="13">
        <v>680.0</v>
      </c>
      <c r="C290" s="16">
        <v>6457.0</v>
      </c>
      <c r="D290" s="16">
        <v>361.0</v>
      </c>
      <c r="E290" s="39">
        <v>1.0</v>
      </c>
      <c r="F290" s="38">
        <v>65598.0</v>
      </c>
      <c r="G290" s="19"/>
      <c r="H290" s="19">
        <f>VLOOKUP(A290,'Kings Ratings'!$A$2:$B$1000,2,false)</f>
        <v>9</v>
      </c>
      <c r="I290" s="7"/>
      <c r="K290" s="46">
        <v>5995.0</v>
      </c>
      <c r="L290" s="22">
        <f t="shared" si="1"/>
        <v>462</v>
      </c>
      <c r="M290" s="23">
        <f t="shared" si="2"/>
        <v>0.07706422018</v>
      </c>
      <c r="N290" s="24" t="str">
        <f t="shared" si="3"/>
        <v>Energy Coil with +462, +7.7% (5995 to 6457)</v>
      </c>
      <c r="O290" s="41"/>
      <c r="P290" s="46">
        <v>174.0</v>
      </c>
      <c r="Q290" s="18">
        <f t="shared" si="4"/>
        <v>187</v>
      </c>
      <c r="R290" s="23">
        <f t="shared" si="5"/>
        <v>1.074712644</v>
      </c>
      <c r="S290" s="24" t="str">
        <f t="shared" si="6"/>
        <v>Energy Coil with +187, +107.5% (174 to 361)</v>
      </c>
      <c r="T290" s="18"/>
      <c r="U290" s="46">
        <v>0.0</v>
      </c>
      <c r="V290" s="22">
        <f t="shared" si="7"/>
        <v>1</v>
      </c>
      <c r="W290" s="23" t="str">
        <f t="shared" si="8"/>
        <v>#DIV/0!</v>
      </c>
      <c r="X290" s="26" t="str">
        <f t="shared" si="9"/>
        <v>#DIV/0!</v>
      </c>
    </row>
    <row r="291">
      <c r="A291" s="14" t="s">
        <v>722</v>
      </c>
      <c r="B291" s="13">
        <v>759.0</v>
      </c>
      <c r="C291" s="16">
        <v>6315.0</v>
      </c>
      <c r="D291" s="16">
        <v>326.0</v>
      </c>
      <c r="E291" s="39">
        <v>2.0</v>
      </c>
      <c r="F291" s="38">
        <v>35575.0</v>
      </c>
      <c r="G291" s="19"/>
      <c r="H291" s="19">
        <f>VLOOKUP(A291,'Kings Ratings'!$A$2:$B$1000,2,false)</f>
        <v>10</v>
      </c>
      <c r="I291" s="7"/>
      <c r="K291" s="46">
        <v>5863.0</v>
      </c>
      <c r="L291" s="22">
        <f t="shared" si="1"/>
        <v>452</v>
      </c>
      <c r="M291" s="23">
        <f t="shared" si="2"/>
        <v>0.07709363807</v>
      </c>
      <c r="N291" s="24" t="str">
        <f t="shared" si="3"/>
        <v>Steel Vise with +452, +7.7% (5863 to 6315)</v>
      </c>
      <c r="O291" s="41"/>
      <c r="P291" s="46">
        <v>140.0</v>
      </c>
      <c r="Q291" s="18">
        <f t="shared" si="4"/>
        <v>186</v>
      </c>
      <c r="R291" s="23">
        <f t="shared" si="5"/>
        <v>1.328571429</v>
      </c>
      <c r="S291" s="24" t="str">
        <f t="shared" si="6"/>
        <v>Steel Vise with +186, +132.9% (140 to 326)</v>
      </c>
      <c r="T291" s="18"/>
      <c r="U291" s="46">
        <v>1.0</v>
      </c>
      <c r="V291" s="22">
        <f t="shared" si="7"/>
        <v>1</v>
      </c>
      <c r="W291" s="23">
        <f t="shared" si="8"/>
        <v>1</v>
      </c>
      <c r="X291" s="26" t="str">
        <f t="shared" si="9"/>
        <v>Steel Vise with +1, +100% (1 to 2)</v>
      </c>
    </row>
    <row r="292">
      <c r="A292" s="14" t="s">
        <v>444</v>
      </c>
      <c r="B292" s="13">
        <v>486.0</v>
      </c>
      <c r="C292" s="16">
        <v>6226.0</v>
      </c>
      <c r="D292" s="16">
        <v>47.0</v>
      </c>
      <c r="E292" s="39">
        <v>0.0</v>
      </c>
      <c r="F292" s="38">
        <v>22506.0</v>
      </c>
      <c r="G292" s="19"/>
      <c r="H292" s="19">
        <f>VLOOKUP(A292,'Kings Ratings'!$A$2:$B$1000,2,false)</f>
        <v>11</v>
      </c>
      <c r="I292" s="7"/>
      <c r="K292" s="46">
        <v>6223.0</v>
      </c>
      <c r="L292" s="22">
        <f t="shared" si="1"/>
        <v>3</v>
      </c>
      <c r="M292" s="23">
        <f t="shared" si="2"/>
        <v>0.0004820825968</v>
      </c>
      <c r="N292" s="24" t="str">
        <f t="shared" si="3"/>
        <v>Heart Necklace with +3, +0% (6223 to 6226)</v>
      </c>
      <c r="O292" s="41"/>
      <c r="P292" s="46">
        <v>46.0</v>
      </c>
      <c r="Q292" s="18">
        <f t="shared" si="4"/>
        <v>1</v>
      </c>
      <c r="R292" s="23">
        <f t="shared" si="5"/>
        <v>0.02173913043</v>
      </c>
      <c r="S292" s="24" t="str">
        <f t="shared" si="6"/>
        <v>Heart Necklace with +1, +2.2% (46 to 47)</v>
      </c>
      <c r="T292" s="18"/>
      <c r="U292" s="46">
        <v>0.0</v>
      </c>
      <c r="V292" s="22">
        <f t="shared" si="7"/>
        <v>0</v>
      </c>
      <c r="W292" s="23" t="str">
        <f t="shared" si="8"/>
        <v>#DIV/0!</v>
      </c>
      <c r="X292" s="26" t="str">
        <f t="shared" si="9"/>
        <v>#DIV/0!</v>
      </c>
    </row>
    <row r="293">
      <c r="A293" s="14" t="s">
        <v>436</v>
      </c>
      <c r="B293" s="13">
        <v>506.0</v>
      </c>
      <c r="C293" s="16">
        <v>6108.0</v>
      </c>
      <c r="D293" s="16">
        <v>88.0</v>
      </c>
      <c r="E293" s="39">
        <v>0.0</v>
      </c>
      <c r="F293" s="38">
        <v>30678.0</v>
      </c>
      <c r="G293" s="19"/>
      <c r="H293" s="19">
        <f>VLOOKUP(A293,'Kings Ratings'!$A$2:$B$1000,2,false)</f>
        <v>11</v>
      </c>
      <c r="I293" s="7"/>
      <c r="K293" s="46">
        <v>5218.0</v>
      </c>
      <c r="L293" s="22">
        <f t="shared" si="1"/>
        <v>890</v>
      </c>
      <c r="M293" s="23">
        <f t="shared" si="2"/>
        <v>0.1705634343</v>
      </c>
      <c r="N293" s="24" t="str">
        <f t="shared" si="3"/>
        <v>Green Top Hat with +890, +17.1% (5218 to 6108)</v>
      </c>
      <c r="O293" s="41"/>
      <c r="P293" s="46">
        <v>63.0</v>
      </c>
      <c r="Q293" s="18">
        <f t="shared" si="4"/>
        <v>25</v>
      </c>
      <c r="R293" s="23">
        <f t="shared" si="5"/>
        <v>0.3968253968</v>
      </c>
      <c r="S293" s="24" t="str">
        <f t="shared" si="6"/>
        <v>Green Top Hat with +25, +39.7% (63 to 88)</v>
      </c>
      <c r="T293" s="18"/>
      <c r="U293" s="46">
        <v>0.0</v>
      </c>
      <c r="V293" s="22">
        <f t="shared" si="7"/>
        <v>0</v>
      </c>
      <c r="W293" s="23" t="str">
        <f t="shared" si="8"/>
        <v>#DIV/0!</v>
      </c>
      <c r="X293" s="26" t="str">
        <f t="shared" si="9"/>
        <v>#DIV/0!</v>
      </c>
    </row>
    <row r="294">
      <c r="A294" s="14" t="s">
        <v>481</v>
      </c>
      <c r="B294" s="13">
        <v>687.0</v>
      </c>
      <c r="C294" s="16">
        <v>6083.0</v>
      </c>
      <c r="D294" s="16">
        <v>75.0</v>
      </c>
      <c r="E294" s="39">
        <v>0.0</v>
      </c>
      <c r="F294" s="38">
        <v>51922.0</v>
      </c>
      <c r="G294" s="19"/>
      <c r="H294" s="19">
        <f>VLOOKUP(A294,'Kings Ratings'!$A$2:$B$1000,2,false)</f>
        <v>11</v>
      </c>
      <c r="I294" s="7"/>
      <c r="K294" s="46">
        <v>6082.0</v>
      </c>
      <c r="L294" s="22">
        <f t="shared" si="1"/>
        <v>1</v>
      </c>
      <c r="M294" s="23">
        <f t="shared" si="2"/>
        <v>0.0001644195988</v>
      </c>
      <c r="N294" s="24" t="str">
        <f t="shared" si="3"/>
        <v>Holiday Wreath with +1, +0% (6082 to 6083)</v>
      </c>
      <c r="O294" s="41"/>
      <c r="P294" s="46">
        <v>75.0</v>
      </c>
      <c r="Q294" s="18">
        <f t="shared" si="4"/>
        <v>0</v>
      </c>
      <c r="R294" s="23">
        <f t="shared" si="5"/>
        <v>0</v>
      </c>
      <c r="S294" s="24" t="str">
        <f t="shared" si="6"/>
        <v>Holiday Wreath with +0, +0% (75 to 75)</v>
      </c>
      <c r="T294" s="18"/>
      <c r="U294" s="46">
        <v>0.0</v>
      </c>
      <c r="V294" s="22">
        <f t="shared" si="7"/>
        <v>0</v>
      </c>
      <c r="W294" s="23" t="str">
        <f t="shared" si="8"/>
        <v>#DIV/0!</v>
      </c>
      <c r="X294" s="26" t="str">
        <f t="shared" si="9"/>
        <v>#DIV/0!</v>
      </c>
    </row>
    <row r="295">
      <c r="A295" s="14" t="s">
        <v>219</v>
      </c>
      <c r="B295" s="13">
        <v>846.0</v>
      </c>
      <c r="C295" s="16">
        <v>6080.0</v>
      </c>
      <c r="D295" s="16">
        <v>281.0</v>
      </c>
      <c r="E295" s="39">
        <v>1.0</v>
      </c>
      <c r="F295" s="38">
        <v>24385.0</v>
      </c>
      <c r="G295" s="19"/>
      <c r="H295" s="19">
        <f>VLOOKUP(A295,'Kings Ratings'!$A$2:$B$1000,2,false)</f>
        <v>10</v>
      </c>
      <c r="I295" s="7"/>
      <c r="K295" s="46">
        <v>5640.0</v>
      </c>
      <c r="L295" s="22">
        <f t="shared" si="1"/>
        <v>440</v>
      </c>
      <c r="M295" s="23">
        <f t="shared" si="2"/>
        <v>0.0780141844</v>
      </c>
      <c r="N295" s="24" t="str">
        <f t="shared" si="3"/>
        <v>Corn Husk Doll with +440, +7.8% (5640 to 6080)</v>
      </c>
      <c r="O295" s="41"/>
      <c r="P295" s="46">
        <v>68.0</v>
      </c>
      <c r="Q295" s="18">
        <f t="shared" si="4"/>
        <v>213</v>
      </c>
      <c r="R295" s="23">
        <f t="shared" si="5"/>
        <v>3.132352941</v>
      </c>
      <c r="S295" s="24" t="str">
        <f t="shared" si="6"/>
        <v>Corn Husk Doll with +213, +313.2% (68 to 281)</v>
      </c>
      <c r="T295" s="18"/>
      <c r="U295" s="46">
        <v>1.0</v>
      </c>
      <c r="V295" s="22">
        <f t="shared" si="7"/>
        <v>0</v>
      </c>
      <c r="W295" s="23">
        <f t="shared" si="8"/>
        <v>0</v>
      </c>
      <c r="X295" s="26" t="str">
        <f t="shared" si="9"/>
        <v>Corn Husk Doll with +0, +0% (1 to 1)</v>
      </c>
    </row>
    <row r="296">
      <c r="A296" s="14" t="s">
        <v>782</v>
      </c>
      <c r="B296" s="13">
        <v>825.0</v>
      </c>
      <c r="C296" s="16">
        <v>5877.0</v>
      </c>
      <c r="D296" s="16">
        <v>545.0</v>
      </c>
      <c r="E296" s="43">
        <v>13.0</v>
      </c>
      <c r="F296" s="38">
        <v>92566.0</v>
      </c>
      <c r="G296" s="19"/>
      <c r="H296" s="19">
        <f>VLOOKUP(A296,'Kings Ratings'!$A$2:$B$1000,2,false)</f>
        <v>10</v>
      </c>
      <c r="I296" s="7"/>
      <c r="K296" s="46">
        <v>5417.0</v>
      </c>
      <c r="L296" s="22">
        <f t="shared" si="1"/>
        <v>460</v>
      </c>
      <c r="M296" s="23">
        <f t="shared" si="2"/>
        <v>0.08491785121</v>
      </c>
      <c r="N296" s="24" t="str">
        <f t="shared" si="3"/>
        <v>Sunflower Oil with +460, +8.5% (5417 to 5877)</v>
      </c>
      <c r="O296" s="41"/>
      <c r="P296" s="46">
        <v>406.0</v>
      </c>
      <c r="Q296" s="18">
        <f t="shared" si="4"/>
        <v>139</v>
      </c>
      <c r="R296" s="23">
        <f t="shared" si="5"/>
        <v>0.342364532</v>
      </c>
      <c r="S296" s="24" t="str">
        <f t="shared" si="6"/>
        <v>Sunflower Oil with +139, +34.2% (406 to 545)</v>
      </c>
      <c r="T296" s="18"/>
      <c r="U296" s="46">
        <v>4.0</v>
      </c>
      <c r="V296" s="22">
        <f t="shared" si="7"/>
        <v>9</v>
      </c>
      <c r="W296" s="23">
        <f t="shared" si="8"/>
        <v>2.25</v>
      </c>
      <c r="X296" s="26" t="str">
        <f t="shared" si="9"/>
        <v>Sunflower Oil with +9, +225% (4 to 13)</v>
      </c>
    </row>
    <row r="297">
      <c r="A297" s="14" t="s">
        <v>287</v>
      </c>
      <c r="B297" s="13">
        <v>737.0</v>
      </c>
      <c r="C297" s="16">
        <v>5855.0</v>
      </c>
      <c r="D297" s="16">
        <v>2236.0</v>
      </c>
      <c r="E297" s="16">
        <v>792.0</v>
      </c>
      <c r="F297" s="38">
        <v>499636.0</v>
      </c>
      <c r="G297" s="19"/>
      <c r="H297" s="19">
        <f>VLOOKUP(A297,'Kings Ratings'!$A$2:$B$1000,2,false)</f>
        <v>6</v>
      </c>
      <c r="I297" s="7" t="s">
        <v>926</v>
      </c>
      <c r="K297" s="46">
        <v>5503.0</v>
      </c>
      <c r="L297" s="22">
        <f t="shared" si="1"/>
        <v>352</v>
      </c>
      <c r="M297" s="23">
        <f t="shared" si="2"/>
        <v>0.06396510994</v>
      </c>
      <c r="N297" s="24" t="str">
        <f t="shared" si="3"/>
        <v>Fancy Pan Flute with +352, +6.4% (5503 to 5855)</v>
      </c>
      <c r="O297" s="41"/>
      <c r="P297" s="46">
        <v>2049.0</v>
      </c>
      <c r="Q297" s="18">
        <f t="shared" si="4"/>
        <v>187</v>
      </c>
      <c r="R297" s="23">
        <f t="shared" si="5"/>
        <v>0.09126403123</v>
      </c>
      <c r="S297" s="24" t="str">
        <f t="shared" si="6"/>
        <v>Fancy Pan Flute with +187, +9.1% (2049 to 2236)</v>
      </c>
      <c r="T297" s="18"/>
      <c r="U297" s="46">
        <v>619.0</v>
      </c>
      <c r="V297" s="22">
        <f t="shared" si="7"/>
        <v>173</v>
      </c>
      <c r="W297" s="23">
        <f t="shared" si="8"/>
        <v>0.2794830372</v>
      </c>
      <c r="X297" s="26" t="str">
        <f t="shared" si="9"/>
        <v>Fancy Pan Flute with +173, +27.9% (619 to 792)</v>
      </c>
    </row>
    <row r="298">
      <c r="A298" s="14" t="s">
        <v>337</v>
      </c>
      <c r="B298" s="13">
        <v>717.0</v>
      </c>
      <c r="C298" s="16">
        <v>5678.0</v>
      </c>
      <c r="D298" s="16">
        <v>63.0</v>
      </c>
      <c r="E298" s="39">
        <v>0.0</v>
      </c>
      <c r="F298" s="38">
        <v>31596.0</v>
      </c>
      <c r="G298" s="19"/>
      <c r="H298" s="19">
        <f>VLOOKUP(A298,'Kings Ratings'!$A$2:$B$1000,2,false)</f>
        <v>10</v>
      </c>
      <c r="I298" s="7"/>
      <c r="K298" s="46">
        <v>5226.0</v>
      </c>
      <c r="L298" s="22">
        <f t="shared" si="1"/>
        <v>452</v>
      </c>
      <c r="M298" s="23">
        <f t="shared" si="2"/>
        <v>0.0864906238</v>
      </c>
      <c r="N298" s="24" t="str">
        <f t="shared" si="3"/>
        <v>Frost Shield with +452, +8.6% (5226 to 5678)</v>
      </c>
      <c r="O298" s="41"/>
      <c r="P298" s="46">
        <v>48.0</v>
      </c>
      <c r="Q298" s="18">
        <f t="shared" si="4"/>
        <v>15</v>
      </c>
      <c r="R298" s="23">
        <f t="shared" si="5"/>
        <v>0.3125</v>
      </c>
      <c r="S298" s="24" t="str">
        <f t="shared" si="6"/>
        <v>Frost Shield with +15, +31.3% (48 to 63)</v>
      </c>
      <c r="T298" s="18"/>
      <c r="U298" s="46">
        <v>0.0</v>
      </c>
      <c r="V298" s="22">
        <f t="shared" si="7"/>
        <v>0</v>
      </c>
      <c r="W298" s="23" t="str">
        <f t="shared" si="8"/>
        <v>#DIV/0!</v>
      </c>
      <c r="X298" s="26" t="str">
        <f t="shared" si="9"/>
        <v>#DIV/0!</v>
      </c>
    </row>
    <row r="299">
      <c r="A299" s="14" t="s">
        <v>71</v>
      </c>
      <c r="B299" s="13">
        <v>1065.0</v>
      </c>
      <c r="C299" s="16">
        <v>5657.0</v>
      </c>
      <c r="D299" s="16">
        <v>362.0</v>
      </c>
      <c r="E299" s="43">
        <v>7.0</v>
      </c>
      <c r="F299" s="38">
        <v>118704.0</v>
      </c>
      <c r="G299" s="19"/>
      <c r="H299" s="19">
        <f>VLOOKUP(A299,'Kings Ratings'!$A$2:$B$1000,2,false)</f>
        <v>10</v>
      </c>
      <c r="I299" s="7"/>
      <c r="K299" s="46">
        <v>5287.0</v>
      </c>
      <c r="L299" s="22">
        <f t="shared" si="1"/>
        <v>370</v>
      </c>
      <c r="M299" s="23">
        <f t="shared" si="2"/>
        <v>0.06998297711</v>
      </c>
      <c r="N299" s="24" t="str">
        <f t="shared" si="3"/>
        <v>Block of Wood with +370, +7% (5287 to 5657)</v>
      </c>
      <c r="O299" s="41"/>
      <c r="P299" s="46">
        <v>315.0</v>
      </c>
      <c r="Q299" s="18">
        <f t="shared" si="4"/>
        <v>47</v>
      </c>
      <c r="R299" s="23">
        <f t="shared" si="5"/>
        <v>0.1492063492</v>
      </c>
      <c r="S299" s="24" t="str">
        <f t="shared" si="6"/>
        <v>Block of Wood with +47, +14.9% (315 to 362)</v>
      </c>
      <c r="T299" s="18"/>
      <c r="U299" s="46">
        <v>5.0</v>
      </c>
      <c r="V299" s="22">
        <f t="shared" si="7"/>
        <v>2</v>
      </c>
      <c r="W299" s="23">
        <f t="shared" si="8"/>
        <v>0.4</v>
      </c>
      <c r="X299" s="26" t="str">
        <f t="shared" si="9"/>
        <v>Block of Wood with +2, +40% (5 to 7)</v>
      </c>
    </row>
    <row r="300">
      <c r="A300" s="14" t="s">
        <v>587</v>
      </c>
      <c r="B300" s="13">
        <v>684.0</v>
      </c>
      <c r="C300" s="16">
        <v>5578.0</v>
      </c>
      <c r="D300" s="16">
        <v>365.0</v>
      </c>
      <c r="E300" s="39">
        <v>0.0</v>
      </c>
      <c r="F300" s="38">
        <v>107501.0</v>
      </c>
      <c r="G300" s="19"/>
      <c r="H300" s="19">
        <f>VLOOKUP(A300,'Kings Ratings'!$A$2:$B$1000,2,false)</f>
        <v>10</v>
      </c>
      <c r="I300" s="7"/>
      <c r="K300" s="46">
        <v>5084.0</v>
      </c>
      <c r="L300" s="22">
        <f t="shared" si="1"/>
        <v>494</v>
      </c>
      <c r="M300" s="23">
        <f t="shared" si="2"/>
        <v>0.09716758458</v>
      </c>
      <c r="N300" s="24" t="str">
        <f t="shared" si="3"/>
        <v>Power Monitor with +494, +9.7% (5084 to 5578)</v>
      </c>
      <c r="O300" s="41"/>
      <c r="P300" s="46">
        <v>193.0</v>
      </c>
      <c r="Q300" s="18">
        <f t="shared" si="4"/>
        <v>172</v>
      </c>
      <c r="R300" s="23">
        <f t="shared" si="5"/>
        <v>0.8911917098</v>
      </c>
      <c r="S300" s="24" t="str">
        <f t="shared" si="6"/>
        <v>Power Monitor with +172, +89.1% (193 to 365)</v>
      </c>
      <c r="T300" s="18"/>
      <c r="U300" s="46">
        <v>0.0</v>
      </c>
      <c r="V300" s="22">
        <f t="shared" si="7"/>
        <v>0</v>
      </c>
      <c r="W300" s="23" t="str">
        <f t="shared" si="8"/>
        <v>#DIV/0!</v>
      </c>
      <c r="X300" s="26" t="str">
        <f t="shared" si="9"/>
        <v>#DIV/0!</v>
      </c>
    </row>
    <row r="301">
      <c r="A301" s="14" t="s">
        <v>668</v>
      </c>
      <c r="B301" s="13">
        <v>760.0</v>
      </c>
      <c r="C301" s="16">
        <v>5575.0</v>
      </c>
      <c r="D301" s="16">
        <v>1049.0</v>
      </c>
      <c r="E301" s="16">
        <v>576.0</v>
      </c>
      <c r="F301" s="38">
        <v>78666.0</v>
      </c>
      <c r="G301" s="19"/>
      <c r="H301" s="19">
        <f>VLOOKUP(A301,'Kings Ratings'!$A$2:$B$1000,2,false)</f>
        <v>9</v>
      </c>
      <c r="I301" s="7" t="s">
        <v>808</v>
      </c>
      <c r="K301" s="46">
        <v>5133.0</v>
      </c>
      <c r="L301" s="22">
        <f t="shared" si="1"/>
        <v>442</v>
      </c>
      <c r="M301" s="23">
        <f t="shared" si="2"/>
        <v>0.08610948763</v>
      </c>
      <c r="N301" s="24" t="str">
        <f t="shared" si="3"/>
        <v>Red Trunk with +442, +8.6% (5133 to 5575)</v>
      </c>
      <c r="O301" s="41"/>
      <c r="P301" s="46">
        <v>849.0</v>
      </c>
      <c r="Q301" s="18">
        <f t="shared" si="4"/>
        <v>200</v>
      </c>
      <c r="R301" s="23">
        <f t="shared" si="5"/>
        <v>0.2355712603</v>
      </c>
      <c r="S301" s="24" t="str">
        <f t="shared" si="6"/>
        <v>Red Trunk with +200, +23.6% (849 to 1049)</v>
      </c>
      <c r="T301" s="18"/>
      <c r="U301" s="46">
        <v>423.0</v>
      </c>
      <c r="V301" s="22">
        <f t="shared" si="7"/>
        <v>153</v>
      </c>
      <c r="W301" s="23">
        <f t="shared" si="8"/>
        <v>0.3617021277</v>
      </c>
      <c r="X301" s="26" t="str">
        <f t="shared" si="9"/>
        <v>Red Trunk with +153, +36.2% (423 to 576)</v>
      </c>
    </row>
    <row r="302">
      <c r="A302" s="14" t="s">
        <v>842</v>
      </c>
      <c r="B302" s="16">
        <v>1135.0</v>
      </c>
      <c r="C302" s="16">
        <v>5466.0</v>
      </c>
      <c r="D302" s="16">
        <v>1208.0</v>
      </c>
      <c r="E302" s="16">
        <v>9.0</v>
      </c>
      <c r="F302" s="38">
        <v>175861.0</v>
      </c>
      <c r="G302" s="19"/>
      <c r="H302" s="19">
        <f>VLOOKUP(A302,'Kings Ratings'!$A$2:$B$1000,2,false)</f>
        <v>7</v>
      </c>
      <c r="I302" s="19"/>
      <c r="K302" s="73">
        <v>4972.0</v>
      </c>
      <c r="L302" s="22">
        <f t="shared" si="1"/>
        <v>494</v>
      </c>
      <c r="M302" s="23">
        <f t="shared" si="2"/>
        <v>0.09935639582</v>
      </c>
      <c r="N302" s="24" t="str">
        <f t="shared" si="3"/>
        <v>Silk with +494, +9.9% (4972 to 5466)</v>
      </c>
      <c r="O302" s="41"/>
      <c r="P302" s="73">
        <v>1002.0</v>
      </c>
      <c r="Q302" s="18">
        <f t="shared" si="4"/>
        <v>206</v>
      </c>
      <c r="R302" s="23">
        <f t="shared" si="5"/>
        <v>0.2055888224</v>
      </c>
      <c r="S302" s="24" t="str">
        <f t="shared" si="6"/>
        <v>Silk with +206, +20.6% (1002 to 1208)</v>
      </c>
      <c r="T302" s="18"/>
      <c r="U302" s="73">
        <v>6.0</v>
      </c>
      <c r="V302" s="22">
        <f t="shared" si="7"/>
        <v>3</v>
      </c>
      <c r="W302" s="23">
        <f t="shared" si="8"/>
        <v>0.5</v>
      </c>
      <c r="X302" s="26" t="str">
        <f t="shared" si="9"/>
        <v>Silk with +3, +50% (6 to 9)</v>
      </c>
    </row>
    <row r="303">
      <c r="A303" s="14" t="s">
        <v>736</v>
      </c>
      <c r="B303" s="13">
        <v>411.0</v>
      </c>
      <c r="C303" s="16">
        <v>5437.0</v>
      </c>
      <c r="D303" s="16">
        <v>699.0</v>
      </c>
      <c r="E303" s="16">
        <v>10.0</v>
      </c>
      <c r="F303" s="38">
        <v>106872.0</v>
      </c>
      <c r="G303" s="19"/>
      <c r="H303" s="19">
        <f>VLOOKUP(A303,'Kings Ratings'!$A$2:$B$1000,2,false)</f>
        <v>11</v>
      </c>
      <c r="I303" s="7"/>
      <c r="K303" s="46">
        <v>5437.0</v>
      </c>
      <c r="L303" s="22">
        <f t="shared" si="1"/>
        <v>0</v>
      </c>
      <c r="M303" s="23">
        <f t="shared" si="2"/>
        <v>0</v>
      </c>
      <c r="N303" s="24" t="str">
        <f t="shared" si="3"/>
        <v>Snowman with +0, +0% (5437 to 5437)</v>
      </c>
      <c r="O303" s="41"/>
      <c r="P303" s="46">
        <v>700.0</v>
      </c>
      <c r="Q303" s="18">
        <f t="shared" si="4"/>
        <v>-1</v>
      </c>
      <c r="R303" s="23">
        <f t="shared" si="5"/>
        <v>-0.001428571429</v>
      </c>
      <c r="S303" s="24" t="str">
        <f t="shared" si="6"/>
        <v>Snowman with +-1, +-0.1% (700 to 699)</v>
      </c>
      <c r="T303" s="18"/>
      <c r="U303" s="46">
        <v>10.0</v>
      </c>
      <c r="V303" s="22">
        <f t="shared" si="7"/>
        <v>0</v>
      </c>
      <c r="W303" s="23">
        <f t="shared" si="8"/>
        <v>0</v>
      </c>
      <c r="X303" s="26" t="str">
        <f t="shared" si="9"/>
        <v>Snowman with +0, +0% (10 to 10)</v>
      </c>
    </row>
    <row r="304">
      <c r="A304" s="14" t="s">
        <v>275</v>
      </c>
      <c r="B304" s="13">
        <v>736.0</v>
      </c>
      <c r="C304" s="16">
        <v>5416.0</v>
      </c>
      <c r="D304" s="16">
        <v>74.0</v>
      </c>
      <c r="E304" s="39">
        <v>0.0</v>
      </c>
      <c r="F304" s="38">
        <v>19778.0</v>
      </c>
      <c r="G304" s="19"/>
      <c r="H304" s="19">
        <f>VLOOKUP(A304,'Kings Ratings'!$A$2:$B$1000,2,false)</f>
        <v>9</v>
      </c>
      <c r="I304" s="7"/>
      <c r="K304" s="46">
        <v>4982.0</v>
      </c>
      <c r="L304" s="22">
        <f t="shared" si="1"/>
        <v>434</v>
      </c>
      <c r="M304" s="23">
        <f t="shared" si="2"/>
        <v>0.08711360899</v>
      </c>
      <c r="N304" s="24" t="str">
        <f t="shared" si="3"/>
        <v>Fancy Chair with +434, +8.7% (4982 to 5416)</v>
      </c>
      <c r="O304" s="41"/>
      <c r="P304" s="46">
        <v>53.0</v>
      </c>
      <c r="Q304" s="18">
        <f t="shared" si="4"/>
        <v>21</v>
      </c>
      <c r="R304" s="23">
        <f t="shared" si="5"/>
        <v>0.3962264151</v>
      </c>
      <c r="S304" s="24" t="str">
        <f t="shared" si="6"/>
        <v>Fancy Chair with +21, +39.6% (53 to 74)</v>
      </c>
      <c r="T304" s="18"/>
      <c r="U304" s="46">
        <v>0.0</v>
      </c>
      <c r="V304" s="22">
        <f t="shared" si="7"/>
        <v>0</v>
      </c>
      <c r="W304" s="23" t="str">
        <f t="shared" si="8"/>
        <v>#DIV/0!</v>
      </c>
      <c r="X304" s="26" t="str">
        <f t="shared" si="9"/>
        <v>#DIV/0!</v>
      </c>
    </row>
    <row r="305">
      <c r="A305" s="14" t="s">
        <v>134</v>
      </c>
      <c r="B305" s="13">
        <v>742.0</v>
      </c>
      <c r="C305" s="16">
        <v>5299.0</v>
      </c>
      <c r="D305" s="16">
        <v>770.0</v>
      </c>
      <c r="E305" s="39">
        <v>3.0</v>
      </c>
      <c r="F305" s="38">
        <v>102293.0</v>
      </c>
      <c r="G305" s="19"/>
      <c r="H305" s="19">
        <f>VLOOKUP(A305,'Kings Ratings'!$A$2:$B$1000,2,false)</f>
        <v>10</v>
      </c>
      <c r="I305" s="7"/>
      <c r="K305" s="46">
        <v>3457.0</v>
      </c>
      <c r="L305" s="22">
        <f t="shared" si="1"/>
        <v>1842</v>
      </c>
      <c r="M305" s="23">
        <f t="shared" si="2"/>
        <v>0.5328319352</v>
      </c>
      <c r="N305" s="24" t="str">
        <f t="shared" si="3"/>
        <v>Bouquet of Flowers with +1842, +53.3% (3457 to 5299)</v>
      </c>
      <c r="O305" s="41"/>
      <c r="P305" s="46">
        <v>295.0</v>
      </c>
      <c r="Q305" s="18">
        <f t="shared" si="4"/>
        <v>475</v>
      </c>
      <c r="R305" s="23">
        <f t="shared" si="5"/>
        <v>1.610169492</v>
      </c>
      <c r="S305" s="24" t="str">
        <f t="shared" si="6"/>
        <v>Bouquet of Flowers with +475, +161% (295 to 770)</v>
      </c>
      <c r="T305" s="18"/>
      <c r="U305" s="46">
        <v>1.0</v>
      </c>
      <c r="V305" s="22">
        <f t="shared" si="7"/>
        <v>2</v>
      </c>
      <c r="W305" s="23">
        <f t="shared" si="8"/>
        <v>2</v>
      </c>
      <c r="X305" s="26" t="str">
        <f t="shared" si="9"/>
        <v>Bouquet of Flowers with +2, +200% (1 to 3)</v>
      </c>
    </row>
    <row r="306">
      <c r="A306" s="14" t="s">
        <v>504</v>
      </c>
      <c r="B306" s="13">
        <v>268.0</v>
      </c>
      <c r="C306" s="16">
        <v>5118.0</v>
      </c>
      <c r="D306" s="16">
        <v>93.0</v>
      </c>
      <c r="E306" s="39">
        <v>0.0</v>
      </c>
      <c r="F306" s="38">
        <v>24508.0</v>
      </c>
      <c r="G306" s="19"/>
      <c r="H306" s="19">
        <f>VLOOKUP(A306,'Kings Ratings'!$A$2:$B$1000,2,false)</f>
        <v>10</v>
      </c>
      <c r="I306" s="7"/>
      <c r="K306" s="46">
        <v>4462.0</v>
      </c>
      <c r="L306" s="22">
        <f t="shared" si="1"/>
        <v>656</v>
      </c>
      <c r="M306" s="23">
        <f t="shared" si="2"/>
        <v>0.1470192739</v>
      </c>
      <c r="N306" s="24" t="str">
        <f t="shared" si="3"/>
        <v>Shinefish with +656, +14.7% (4462 to 5118)</v>
      </c>
      <c r="O306" s="41"/>
      <c r="P306" s="46">
        <v>66.0</v>
      </c>
      <c r="Q306" s="18">
        <f t="shared" si="4"/>
        <v>27</v>
      </c>
      <c r="R306" s="23">
        <f t="shared" si="5"/>
        <v>0.4090909091</v>
      </c>
      <c r="S306" s="24" t="str">
        <f t="shared" si="6"/>
        <v>Shinefish with +27, +40.9% (66 to 93)</v>
      </c>
      <c r="T306" s="18"/>
      <c r="U306" s="46">
        <v>0.0</v>
      </c>
      <c r="V306" s="22">
        <f t="shared" si="7"/>
        <v>0</v>
      </c>
      <c r="W306" s="23" t="str">
        <f t="shared" si="8"/>
        <v>#DIV/0!</v>
      </c>
      <c r="X306" s="26" t="str">
        <f t="shared" si="9"/>
        <v>#DIV/0!</v>
      </c>
    </row>
    <row r="307">
      <c r="A307" s="14" t="s">
        <v>767</v>
      </c>
      <c r="B307" s="13">
        <v>959.0</v>
      </c>
      <c r="C307" s="16">
        <v>5034.0</v>
      </c>
      <c r="D307" s="16">
        <v>697.0</v>
      </c>
      <c r="E307" s="39">
        <v>3.0</v>
      </c>
      <c r="F307" s="38">
        <v>100136.0</v>
      </c>
      <c r="G307" s="19"/>
      <c r="H307" s="19">
        <f>VLOOKUP(A307,'Kings Ratings'!$A$2:$B$1000,2,false)</f>
        <v>11</v>
      </c>
      <c r="I307" s="7"/>
      <c r="K307" s="46">
        <v>5035.0</v>
      </c>
      <c r="L307" s="22">
        <f t="shared" si="1"/>
        <v>-1</v>
      </c>
      <c r="M307" s="23">
        <f t="shared" si="2"/>
        <v>-0.0001986097319</v>
      </c>
      <c r="N307" s="24" t="str">
        <f t="shared" si="3"/>
        <v>Frozen Coin with +-1, +0% (5035 to 5034)</v>
      </c>
      <c r="O307" s="41"/>
      <c r="P307" s="46">
        <v>698.0</v>
      </c>
      <c r="Q307" s="18">
        <f t="shared" si="4"/>
        <v>-1</v>
      </c>
      <c r="R307" s="23">
        <f t="shared" si="5"/>
        <v>-0.001432664756</v>
      </c>
      <c r="S307" s="24" t="str">
        <f t="shared" si="6"/>
        <v>Frozen Coin with +-1, +-0.1% (698 to 697)</v>
      </c>
      <c r="T307" s="18"/>
      <c r="U307" s="46">
        <v>3.0</v>
      </c>
      <c r="V307" s="22">
        <f t="shared" si="7"/>
        <v>0</v>
      </c>
      <c r="W307" s="23">
        <f t="shared" si="8"/>
        <v>0</v>
      </c>
      <c r="X307" s="26" t="str">
        <f t="shared" si="9"/>
        <v>Frozen Coin with +0, +0% (3 to 3)</v>
      </c>
    </row>
    <row r="308">
      <c r="A308" s="14" t="s">
        <v>333</v>
      </c>
      <c r="B308" s="13">
        <v>341.0</v>
      </c>
      <c r="C308" s="16">
        <v>4960.0</v>
      </c>
      <c r="D308" s="16">
        <v>51.0</v>
      </c>
      <c r="E308" s="39">
        <v>0.0</v>
      </c>
      <c r="F308" s="38">
        <v>31224.0</v>
      </c>
      <c r="G308" s="19"/>
      <c r="H308" s="19">
        <f>VLOOKUP(A308,'Kings Ratings'!$A$2:$B$1000,2,false)</f>
        <v>10</v>
      </c>
      <c r="I308" s="7"/>
      <c r="K308" s="46">
        <v>4517.0</v>
      </c>
      <c r="L308" s="22">
        <f t="shared" si="1"/>
        <v>443</v>
      </c>
      <c r="M308" s="23">
        <f t="shared" si="2"/>
        <v>0.09807394288</v>
      </c>
      <c r="N308" s="24" t="str">
        <f t="shared" si="3"/>
        <v>Flywheel with +443, +9.8% (4517 to 4960)</v>
      </c>
      <c r="O308" s="41"/>
      <c r="P308" s="46">
        <v>25.0</v>
      </c>
      <c r="Q308" s="18">
        <f t="shared" si="4"/>
        <v>26</v>
      </c>
      <c r="R308" s="23">
        <f t="shared" si="5"/>
        <v>1.04</v>
      </c>
      <c r="S308" s="24" t="str">
        <f t="shared" si="6"/>
        <v>Flywheel with +26, +104% (25 to 51)</v>
      </c>
      <c r="T308" s="18"/>
      <c r="U308" s="46">
        <v>0.0</v>
      </c>
      <c r="V308" s="22">
        <f t="shared" si="7"/>
        <v>0</v>
      </c>
      <c r="W308" s="23" t="str">
        <f t="shared" si="8"/>
        <v>#DIV/0!</v>
      </c>
      <c r="X308" s="26" t="str">
        <f t="shared" si="9"/>
        <v>#DIV/0!</v>
      </c>
    </row>
    <row r="309">
      <c r="A309" s="14" t="s">
        <v>346</v>
      </c>
      <c r="B309" s="13">
        <v>961.0</v>
      </c>
      <c r="C309" s="16">
        <v>4945.0</v>
      </c>
      <c r="D309" s="16">
        <v>347.0</v>
      </c>
      <c r="E309" s="39">
        <v>0.0</v>
      </c>
      <c r="F309" s="38">
        <v>100655.0</v>
      </c>
      <c r="G309" s="19"/>
      <c r="H309" s="19">
        <f>VLOOKUP(A309,'Kings Ratings'!$A$2:$B$1000,2,false)</f>
        <v>11</v>
      </c>
      <c r="I309" s="7"/>
      <c r="K309" s="46">
        <v>4944.0</v>
      </c>
      <c r="L309" s="22">
        <f t="shared" si="1"/>
        <v>1</v>
      </c>
      <c r="M309" s="23">
        <f t="shared" si="2"/>
        <v>0.0002022653722</v>
      </c>
      <c r="N309" s="24" t="str">
        <f t="shared" si="3"/>
        <v>Frozen Book with +1, +0% (4944 to 4945)</v>
      </c>
      <c r="O309" s="41"/>
      <c r="P309" s="46">
        <v>347.0</v>
      </c>
      <c r="Q309" s="18">
        <f t="shared" si="4"/>
        <v>0</v>
      </c>
      <c r="R309" s="23">
        <f t="shared" si="5"/>
        <v>0</v>
      </c>
      <c r="S309" s="24" t="str">
        <f t="shared" si="6"/>
        <v>Frozen Book with +0, +0% (347 to 347)</v>
      </c>
      <c r="T309" s="18"/>
      <c r="U309" s="46">
        <v>0.0</v>
      </c>
      <c r="V309" s="22">
        <f t="shared" si="7"/>
        <v>0</v>
      </c>
      <c r="W309" s="23" t="str">
        <f t="shared" si="8"/>
        <v>#DIV/0!</v>
      </c>
      <c r="X309" s="26" t="str">
        <f t="shared" si="9"/>
        <v>#DIV/0!</v>
      </c>
    </row>
    <row r="310">
      <c r="A310" s="14" t="s">
        <v>124</v>
      </c>
      <c r="B310" s="13">
        <v>641.0</v>
      </c>
      <c r="C310" s="16">
        <v>4842.0</v>
      </c>
      <c r="D310" s="16">
        <v>13.0</v>
      </c>
      <c r="E310" s="39">
        <v>0.0</v>
      </c>
      <c r="F310" s="38">
        <v>17076.0</v>
      </c>
      <c r="G310" s="19"/>
      <c r="H310" s="19">
        <f>VLOOKUP(A310,'Kings Ratings'!$A$2:$B$1000,2,false)</f>
        <v>9</v>
      </c>
      <c r="I310" s="7"/>
      <c r="K310" s="46">
        <v>4497.0</v>
      </c>
      <c r="L310" s="22">
        <f t="shared" si="1"/>
        <v>345</v>
      </c>
      <c r="M310" s="23">
        <f t="shared" si="2"/>
        <v>0.07671781187</v>
      </c>
      <c r="N310" s="24" t="str">
        <f t="shared" si="3"/>
        <v>Bone Broth with +345, +7.7% (4497 to 4842)</v>
      </c>
      <c r="O310" s="41"/>
      <c r="P310" s="46">
        <v>13.0</v>
      </c>
      <c r="Q310" s="18">
        <f t="shared" si="4"/>
        <v>0</v>
      </c>
      <c r="R310" s="23">
        <f t="shared" si="5"/>
        <v>0</v>
      </c>
      <c r="S310" s="24" t="str">
        <f t="shared" si="6"/>
        <v>Bone Broth with +0, +0% (13 to 13)</v>
      </c>
      <c r="T310" s="18"/>
      <c r="U310" s="46">
        <v>0.0</v>
      </c>
      <c r="V310" s="22">
        <f t="shared" si="7"/>
        <v>0</v>
      </c>
      <c r="W310" s="23" t="str">
        <f t="shared" si="8"/>
        <v>#DIV/0!</v>
      </c>
      <c r="X310" s="26" t="str">
        <f t="shared" si="9"/>
        <v>#DIV/0!</v>
      </c>
    </row>
    <row r="311">
      <c r="A311" s="14" t="s">
        <v>624</v>
      </c>
      <c r="B311" s="13">
        <v>712.0</v>
      </c>
      <c r="C311" s="16">
        <v>4670.0</v>
      </c>
      <c r="D311" s="16">
        <v>225.0</v>
      </c>
      <c r="E311" s="39">
        <v>1.0</v>
      </c>
      <c r="F311" s="38">
        <v>29374.0</v>
      </c>
      <c r="G311" s="19"/>
      <c r="H311" s="19">
        <f>VLOOKUP(A311,'Kings Ratings'!$A$2:$B$1000,2,false)</f>
        <v>10</v>
      </c>
      <c r="I311" s="7"/>
      <c r="K311" s="46">
        <v>4250.0</v>
      </c>
      <c r="L311" s="22">
        <f t="shared" si="1"/>
        <v>420</v>
      </c>
      <c r="M311" s="23">
        <f t="shared" si="2"/>
        <v>0.09882352941</v>
      </c>
      <c r="N311" s="24" t="str">
        <f t="shared" si="3"/>
        <v>Polished Boot with +420, +9.9% (4250 to 4670)</v>
      </c>
      <c r="O311" s="41"/>
      <c r="P311" s="46">
        <v>132.0</v>
      </c>
      <c r="Q311" s="18">
        <f t="shared" si="4"/>
        <v>93</v>
      </c>
      <c r="R311" s="23">
        <f t="shared" si="5"/>
        <v>0.7045454545</v>
      </c>
      <c r="S311" s="24" t="str">
        <f t="shared" si="6"/>
        <v>Polished Boot with +93, +70.5% (132 to 225)</v>
      </c>
      <c r="T311" s="18"/>
      <c r="U311" s="46">
        <v>1.0</v>
      </c>
      <c r="V311" s="22">
        <f t="shared" si="7"/>
        <v>0</v>
      </c>
      <c r="W311" s="23">
        <f t="shared" si="8"/>
        <v>0</v>
      </c>
      <c r="X311" s="26" t="str">
        <f t="shared" si="9"/>
        <v>Polished Boot with +0, +0% (1 to 1)</v>
      </c>
    </row>
    <row r="312">
      <c r="A312" s="14" t="s">
        <v>208</v>
      </c>
      <c r="B312" s="13">
        <v>681.0</v>
      </c>
      <c r="C312" s="16">
        <v>4492.0</v>
      </c>
      <c r="D312" s="16">
        <v>23.0</v>
      </c>
      <c r="E312" s="39">
        <v>0.0</v>
      </c>
      <c r="F312" s="38">
        <v>27066.0</v>
      </c>
      <c r="G312" s="19"/>
      <c r="H312" s="19">
        <f>VLOOKUP(A312,'Kings Ratings'!$A$2:$B$1000,2,false)</f>
        <v>7</v>
      </c>
      <c r="I312" s="7"/>
      <c r="K312" s="46">
        <v>4083.0</v>
      </c>
      <c r="L312" s="22">
        <f t="shared" si="1"/>
        <v>409</v>
      </c>
      <c r="M312" s="23">
        <f t="shared" si="2"/>
        <v>0.1001714426</v>
      </c>
      <c r="N312" s="24" t="str">
        <f t="shared" si="3"/>
        <v>Control Box with +409, +10% (4083 to 4492)</v>
      </c>
      <c r="O312" s="41"/>
      <c r="P312" s="46">
        <v>12.0</v>
      </c>
      <c r="Q312" s="18">
        <f t="shared" si="4"/>
        <v>11</v>
      </c>
      <c r="R312" s="23">
        <f t="shared" si="5"/>
        <v>0.9166666667</v>
      </c>
      <c r="S312" s="24" t="str">
        <f t="shared" si="6"/>
        <v>Control Box with +11, +91.7% (12 to 23)</v>
      </c>
      <c r="T312" s="18"/>
      <c r="U312" s="46">
        <v>0.0</v>
      </c>
      <c r="V312" s="22">
        <f t="shared" si="7"/>
        <v>0</v>
      </c>
      <c r="W312" s="23" t="str">
        <f t="shared" si="8"/>
        <v>#DIV/0!</v>
      </c>
      <c r="X312" s="26" t="str">
        <f t="shared" si="9"/>
        <v>#DIV/0!</v>
      </c>
    </row>
    <row r="313">
      <c r="A313" s="14" t="s">
        <v>293</v>
      </c>
      <c r="B313" s="13">
        <v>774.0</v>
      </c>
      <c r="C313" s="16">
        <v>4479.0</v>
      </c>
      <c r="D313" s="16">
        <v>58.0</v>
      </c>
      <c r="E313" s="39">
        <v>2.0</v>
      </c>
      <c r="F313" s="38">
        <v>12884.0</v>
      </c>
      <c r="G313" s="19"/>
      <c r="H313" s="19">
        <f>VLOOKUP(A313,'Kings Ratings'!$A$2:$B$1000,2,false)</f>
        <v>9</v>
      </c>
      <c r="I313" s="7"/>
      <c r="K313" s="46">
        <v>4124.0</v>
      </c>
      <c r="L313" s="22">
        <f t="shared" si="1"/>
        <v>355</v>
      </c>
      <c r="M313" s="23">
        <f t="shared" si="2"/>
        <v>0.0860814743</v>
      </c>
      <c r="N313" s="24" t="str">
        <f t="shared" si="3"/>
        <v>Fancy Table with +355, +8.6% (4124 to 4479)</v>
      </c>
      <c r="O313" s="41"/>
      <c r="P313" s="46">
        <v>46.0</v>
      </c>
      <c r="Q313" s="18">
        <f t="shared" si="4"/>
        <v>12</v>
      </c>
      <c r="R313" s="23">
        <f t="shared" si="5"/>
        <v>0.2608695652</v>
      </c>
      <c r="S313" s="24" t="str">
        <f t="shared" si="6"/>
        <v>Fancy Table with +12, +26.1% (46 to 58)</v>
      </c>
      <c r="T313" s="18"/>
      <c r="U313" s="46">
        <v>2.0</v>
      </c>
      <c r="V313" s="22">
        <f t="shared" si="7"/>
        <v>0</v>
      </c>
      <c r="W313" s="23">
        <f t="shared" si="8"/>
        <v>0</v>
      </c>
      <c r="X313" s="26" t="str">
        <f t="shared" si="9"/>
        <v>Fancy Table with +0, +0% (2 to 2)</v>
      </c>
    </row>
    <row r="314">
      <c r="A314" s="14" t="s">
        <v>735</v>
      </c>
      <c r="B314" s="13">
        <v>428.0</v>
      </c>
      <c r="C314" s="16">
        <v>4424.0</v>
      </c>
      <c r="D314" s="16">
        <v>584.0</v>
      </c>
      <c r="E314" s="50">
        <v>11.0</v>
      </c>
      <c r="F314" s="38">
        <v>102414.0</v>
      </c>
      <c r="G314" s="19"/>
      <c r="H314" s="19">
        <f>VLOOKUP(A314,'Kings Ratings'!$A$2:$B$1000,2,false)</f>
        <v>11</v>
      </c>
      <c r="I314" s="7"/>
      <c r="K314" s="46">
        <v>4424.0</v>
      </c>
      <c r="L314" s="22">
        <f t="shared" si="1"/>
        <v>0</v>
      </c>
      <c r="M314" s="23">
        <f t="shared" si="2"/>
        <v>0</v>
      </c>
      <c r="N314" s="24" t="str">
        <f t="shared" si="3"/>
        <v>Snow Globe with +0, +0% (4424 to 4424)</v>
      </c>
      <c r="O314" s="41"/>
      <c r="P314" s="46">
        <v>584.0</v>
      </c>
      <c r="Q314" s="18">
        <f t="shared" si="4"/>
        <v>0</v>
      </c>
      <c r="R314" s="23">
        <f t="shared" si="5"/>
        <v>0</v>
      </c>
      <c r="S314" s="24" t="str">
        <f t="shared" si="6"/>
        <v>Snow Globe with +0, +0% (584 to 584)</v>
      </c>
      <c r="T314" s="18"/>
      <c r="U314" s="46">
        <v>11.0</v>
      </c>
      <c r="V314" s="22">
        <f t="shared" si="7"/>
        <v>0</v>
      </c>
      <c r="W314" s="23">
        <f t="shared" si="8"/>
        <v>0</v>
      </c>
      <c r="X314" s="26" t="str">
        <f t="shared" si="9"/>
        <v>Snow Globe with +0, +0% (11 to 11)</v>
      </c>
    </row>
    <row r="315">
      <c r="A315" s="14" t="s">
        <v>887</v>
      </c>
      <c r="B315" s="16">
        <v>1336.0</v>
      </c>
      <c r="C315" s="16">
        <v>4240.0</v>
      </c>
      <c r="D315" s="16">
        <v>560.0</v>
      </c>
      <c r="E315" s="16">
        <v>36.0</v>
      </c>
      <c r="F315" s="38">
        <v>121318.0</v>
      </c>
      <c r="G315" s="19"/>
      <c r="H315" s="19">
        <f>VLOOKUP(A315,'Kings Ratings'!$A$2:$B$1000,2,false)</f>
        <v>8</v>
      </c>
      <c r="I315" s="19"/>
      <c r="K315" s="73">
        <v>3337.0</v>
      </c>
      <c r="L315" s="22">
        <f t="shared" si="1"/>
        <v>903</v>
      </c>
      <c r="M315" s="23">
        <f t="shared" si="2"/>
        <v>0.2706023374</v>
      </c>
      <c r="N315" s="24" t="str">
        <f t="shared" si="3"/>
        <v>Red Scarf with +903, +27.1% (3337 to 4240)</v>
      </c>
      <c r="O315" s="25"/>
      <c r="P315" s="73">
        <v>324.0</v>
      </c>
      <c r="Q315" s="18">
        <f t="shared" si="4"/>
        <v>236</v>
      </c>
      <c r="R315" s="23">
        <f t="shared" si="5"/>
        <v>0.7283950617</v>
      </c>
      <c r="S315" s="24" t="str">
        <f t="shared" si="6"/>
        <v>Red Scarf with +236, +72.8% (324 to 560)</v>
      </c>
      <c r="U315" s="73">
        <v>20.0</v>
      </c>
      <c r="V315" s="22">
        <f t="shared" si="7"/>
        <v>16</v>
      </c>
      <c r="W315" s="23">
        <f t="shared" si="8"/>
        <v>0.8</v>
      </c>
      <c r="X315" s="26" t="str">
        <f t="shared" si="9"/>
        <v>Red Scarf with +16, +80% (20 to 36)</v>
      </c>
    </row>
    <row r="316">
      <c r="A316" s="14" t="s">
        <v>379</v>
      </c>
      <c r="B316" s="13">
        <v>464.0</v>
      </c>
      <c r="C316" s="16">
        <v>4166.0</v>
      </c>
      <c r="D316" s="16">
        <v>22.0</v>
      </c>
      <c r="E316" s="39">
        <v>0.0</v>
      </c>
      <c r="F316" s="38">
        <v>15906.0</v>
      </c>
      <c r="G316" s="19"/>
      <c r="H316" s="19">
        <f>VLOOKUP(A316,'Kings Ratings'!$A$2:$B$1000,2,false)</f>
        <v>10</v>
      </c>
      <c r="I316" s="7"/>
      <c r="K316" s="46">
        <v>3793.0</v>
      </c>
      <c r="L316" s="22">
        <f t="shared" si="1"/>
        <v>373</v>
      </c>
      <c r="M316" s="23">
        <f t="shared" si="2"/>
        <v>0.09833904561</v>
      </c>
      <c r="N316" s="24" t="str">
        <f t="shared" si="3"/>
        <v>Goldray with +373, +9.8% (3793 to 4166)</v>
      </c>
      <c r="O316" s="41"/>
      <c r="P316" s="46">
        <v>19.0</v>
      </c>
      <c r="Q316" s="18">
        <f t="shared" si="4"/>
        <v>3</v>
      </c>
      <c r="R316" s="23">
        <f t="shared" si="5"/>
        <v>0.1578947368</v>
      </c>
      <c r="S316" s="24" t="str">
        <f t="shared" si="6"/>
        <v>Goldray with +3, +15.8% (19 to 22)</v>
      </c>
      <c r="T316" s="18"/>
      <c r="U316" s="46">
        <v>0.0</v>
      </c>
      <c r="V316" s="22">
        <f t="shared" si="7"/>
        <v>0</v>
      </c>
      <c r="W316" s="23" t="str">
        <f t="shared" si="8"/>
        <v>#DIV/0!</v>
      </c>
      <c r="X316" s="26" t="str">
        <f t="shared" si="9"/>
        <v>#DIV/0!</v>
      </c>
    </row>
    <row r="317">
      <c r="A317" s="14" t="s">
        <v>385</v>
      </c>
      <c r="B317" s="13">
        <v>460.0</v>
      </c>
      <c r="C317" s="16">
        <v>4136.0</v>
      </c>
      <c r="D317" s="16">
        <v>30.0</v>
      </c>
      <c r="E317" s="39">
        <v>1.0</v>
      </c>
      <c r="F317" s="38">
        <v>100455.0</v>
      </c>
      <c r="G317" s="19"/>
      <c r="H317" s="19">
        <f>VLOOKUP(A317,'Kings Ratings'!$A$2:$B$1000,2,false)</f>
        <v>10</v>
      </c>
      <c r="I317" s="7"/>
      <c r="K317" s="46">
        <v>3791.0</v>
      </c>
      <c r="L317" s="22">
        <f t="shared" si="1"/>
        <v>345</v>
      </c>
      <c r="M317" s="23">
        <f t="shared" si="2"/>
        <v>0.09100501187</v>
      </c>
      <c r="N317" s="24" t="str">
        <f t="shared" si="3"/>
        <v>Gold Drum with +345, +9.1% (3791 to 4136)</v>
      </c>
      <c r="O317" s="41"/>
      <c r="P317" s="46">
        <v>27.0</v>
      </c>
      <c r="Q317" s="18">
        <f t="shared" si="4"/>
        <v>3</v>
      </c>
      <c r="R317" s="23">
        <f t="shared" si="5"/>
        <v>0.1111111111</v>
      </c>
      <c r="S317" s="24" t="str">
        <f t="shared" si="6"/>
        <v>Gold Drum with +3, +11.1% (27 to 30)</v>
      </c>
      <c r="T317" s="18"/>
      <c r="U317" s="46">
        <v>1.0</v>
      </c>
      <c r="V317" s="22">
        <f t="shared" si="7"/>
        <v>0</v>
      </c>
      <c r="W317" s="23">
        <f t="shared" si="8"/>
        <v>0</v>
      </c>
      <c r="X317" s="26" t="str">
        <f t="shared" si="9"/>
        <v>Gold Drum with +0, +0% (1 to 1)</v>
      </c>
    </row>
    <row r="318">
      <c r="A318" s="14" t="s">
        <v>788</v>
      </c>
      <c r="B318" s="16">
        <v>1342.0</v>
      </c>
      <c r="C318" s="16">
        <v>3865.0</v>
      </c>
      <c r="D318" s="16">
        <v>197.0</v>
      </c>
      <c r="E318" s="16">
        <v>4.0</v>
      </c>
      <c r="F318" s="34">
        <v>86727.0</v>
      </c>
      <c r="G318" s="19"/>
      <c r="H318" s="19">
        <f>VLOOKUP(A318,'Kings Ratings'!$A$2:$B$1000,2,false)</f>
        <v>11</v>
      </c>
      <c r="I318" s="19"/>
      <c r="K318" s="22">
        <v>3865.0</v>
      </c>
      <c r="L318" s="22">
        <f t="shared" si="1"/>
        <v>0</v>
      </c>
      <c r="M318" s="23">
        <f t="shared" si="2"/>
        <v>0</v>
      </c>
      <c r="N318" s="24" t="str">
        <f t="shared" si="3"/>
        <v>Ugly Buddy Sweater with +0, +0% (3865 to 3865)</v>
      </c>
      <c r="O318" s="25"/>
      <c r="P318" s="22">
        <v>197.0</v>
      </c>
      <c r="Q318" s="18">
        <f t="shared" si="4"/>
        <v>0</v>
      </c>
      <c r="R318" s="23">
        <f t="shared" si="5"/>
        <v>0</v>
      </c>
      <c r="S318" s="24" t="str">
        <f t="shared" si="6"/>
        <v>Ugly Buddy Sweater with +0, +0% (197 to 197)</v>
      </c>
      <c r="U318" s="22">
        <v>4.0</v>
      </c>
      <c r="V318" s="22">
        <f t="shared" si="7"/>
        <v>0</v>
      </c>
      <c r="W318" s="23">
        <f t="shared" si="8"/>
        <v>0</v>
      </c>
      <c r="X318" s="26" t="str">
        <f t="shared" si="9"/>
        <v>Ugly Buddy Sweater with +0, +0% (4 to 4)</v>
      </c>
    </row>
    <row r="319">
      <c r="A319" s="14" t="s">
        <v>347</v>
      </c>
      <c r="B319" s="13">
        <v>954.0</v>
      </c>
      <c r="C319" s="16">
        <v>3864.0</v>
      </c>
      <c r="D319" s="16">
        <v>275.0</v>
      </c>
      <c r="E319" s="39">
        <v>0.0</v>
      </c>
      <c r="F319" s="38">
        <v>16498.0</v>
      </c>
      <c r="G319" s="19"/>
      <c r="H319" s="19">
        <f>VLOOKUP(A319,'Kings Ratings'!$A$2:$B$1000,2,false)</f>
        <v>11</v>
      </c>
      <c r="I319" s="7"/>
      <c r="K319" s="46">
        <v>3865.0</v>
      </c>
      <c r="L319" s="22">
        <f t="shared" si="1"/>
        <v>-1</v>
      </c>
      <c r="M319" s="23">
        <f t="shared" si="2"/>
        <v>-0.0002587322122</v>
      </c>
      <c r="N319" s="24" t="str">
        <f t="shared" si="3"/>
        <v>Frozen Starfish with +-1, +0% (3865 to 3864)</v>
      </c>
      <c r="O319" s="41"/>
      <c r="P319" s="46">
        <v>276.0</v>
      </c>
      <c r="Q319" s="18">
        <f t="shared" si="4"/>
        <v>-1</v>
      </c>
      <c r="R319" s="23">
        <f t="shared" si="5"/>
        <v>-0.003623188406</v>
      </c>
      <c r="S319" s="24" t="str">
        <f t="shared" si="6"/>
        <v>Frozen Starfish with +-1, +-0.4% (276 to 275)</v>
      </c>
      <c r="T319" s="18"/>
      <c r="U319" s="46">
        <v>0.0</v>
      </c>
      <c r="V319" s="22">
        <f t="shared" si="7"/>
        <v>0</v>
      </c>
      <c r="W319" s="23" t="str">
        <f t="shared" si="8"/>
        <v>#DIV/0!</v>
      </c>
      <c r="X319" s="26" t="str">
        <f t="shared" si="9"/>
        <v>#DIV/0!</v>
      </c>
    </row>
    <row r="320">
      <c r="A320" s="14" t="s">
        <v>401</v>
      </c>
      <c r="B320" s="13">
        <v>457.0</v>
      </c>
      <c r="C320" s="16">
        <v>3816.0</v>
      </c>
      <c r="D320" s="16">
        <v>103.0</v>
      </c>
      <c r="E320" s="43">
        <v>4.0</v>
      </c>
      <c r="F320" s="38">
        <v>22777.0</v>
      </c>
      <c r="G320" s="19"/>
      <c r="H320" s="19">
        <f>VLOOKUP(A320,'Kings Ratings'!$A$2:$B$1000,2,false)</f>
        <v>10</v>
      </c>
      <c r="I320" s="7"/>
      <c r="K320" s="46">
        <v>3452.0</v>
      </c>
      <c r="L320" s="22">
        <f t="shared" si="1"/>
        <v>364</v>
      </c>
      <c r="M320" s="23">
        <f t="shared" si="2"/>
        <v>0.1054461182</v>
      </c>
      <c r="N320" s="24" t="str">
        <f t="shared" si="3"/>
        <v>Gold Trout with +364, +10.5% (3452 to 3816)</v>
      </c>
      <c r="O320" s="41"/>
      <c r="P320" s="46">
        <v>91.0</v>
      </c>
      <c r="Q320" s="18">
        <f t="shared" si="4"/>
        <v>12</v>
      </c>
      <c r="R320" s="23">
        <f t="shared" si="5"/>
        <v>0.1318681319</v>
      </c>
      <c r="S320" s="24" t="str">
        <f t="shared" si="6"/>
        <v>Gold Trout with +12, +13.2% (91 to 103)</v>
      </c>
      <c r="T320" s="18"/>
      <c r="U320" s="46">
        <v>4.0</v>
      </c>
      <c r="V320" s="22">
        <f t="shared" si="7"/>
        <v>0</v>
      </c>
      <c r="W320" s="23">
        <f t="shared" si="8"/>
        <v>0</v>
      </c>
      <c r="X320" s="26" t="str">
        <f t="shared" si="9"/>
        <v>Gold Trout with +0, +0% (4 to 4)</v>
      </c>
    </row>
    <row r="321">
      <c r="A321" s="14" t="s">
        <v>669</v>
      </c>
      <c r="B321" s="13">
        <v>647.0</v>
      </c>
      <c r="C321" s="16">
        <v>3750.0</v>
      </c>
      <c r="D321" s="16">
        <v>66.0</v>
      </c>
      <c r="E321" s="39">
        <v>1.0</v>
      </c>
      <c r="F321" s="38">
        <v>21553.0</v>
      </c>
      <c r="G321" s="19"/>
      <c r="H321" s="19">
        <f>VLOOKUP(A321,'Kings Ratings'!$A$2:$B$1000,2,false)</f>
        <v>10</v>
      </c>
      <c r="I321" s="7"/>
      <c r="K321" s="46">
        <v>3583.0</v>
      </c>
      <c r="L321" s="22">
        <f t="shared" si="1"/>
        <v>167</v>
      </c>
      <c r="M321" s="23">
        <f t="shared" si="2"/>
        <v>0.04660898688</v>
      </c>
      <c r="N321" s="24" t="str">
        <f t="shared" si="3"/>
        <v>Over The Moon with +167, +4.7% (3583 to 3750)</v>
      </c>
      <c r="O321" s="41"/>
      <c r="P321" s="46">
        <v>62.0</v>
      </c>
      <c r="Q321" s="18">
        <f t="shared" si="4"/>
        <v>4</v>
      </c>
      <c r="R321" s="23">
        <f t="shared" si="5"/>
        <v>0.06451612903</v>
      </c>
      <c r="S321" s="24" t="str">
        <f t="shared" si="6"/>
        <v>Over The Moon with +4, +6.5% (62 to 66)</v>
      </c>
      <c r="T321" s="18"/>
      <c r="U321" s="46">
        <v>1.0</v>
      </c>
      <c r="V321" s="22">
        <f t="shared" si="7"/>
        <v>0</v>
      </c>
      <c r="W321" s="23">
        <f t="shared" si="8"/>
        <v>0</v>
      </c>
      <c r="X321" s="26" t="str">
        <f t="shared" si="9"/>
        <v>Over The Moon with +0, +0% (1 to 1)</v>
      </c>
    </row>
    <row r="322">
      <c r="A322" s="14" t="s">
        <v>29</v>
      </c>
      <c r="B322" s="13">
        <v>800.0</v>
      </c>
      <c r="C322" s="16">
        <v>3710.0</v>
      </c>
      <c r="D322" s="39">
        <v>1.0</v>
      </c>
      <c r="E322" s="39">
        <v>0.0</v>
      </c>
      <c r="F322" s="38">
        <v>15770.0</v>
      </c>
      <c r="G322" s="19"/>
      <c r="H322" s="19">
        <f>VLOOKUP(A322,'Kings Ratings'!$A$2:$B$1000,2,false)</f>
        <v>10</v>
      </c>
      <c r="I322" s="7"/>
      <c r="K322" s="46">
        <v>3416.0</v>
      </c>
      <c r="L322" s="22">
        <f t="shared" si="1"/>
        <v>294</v>
      </c>
      <c r="M322" s="23">
        <f t="shared" si="2"/>
        <v>0.08606557377</v>
      </c>
      <c r="N322" s="24" t="str">
        <f t="shared" si="3"/>
        <v>Amber Cane with +294, +8.6% (3416 to 3710)</v>
      </c>
      <c r="O322" s="41"/>
      <c r="P322" s="46">
        <v>1.0</v>
      </c>
      <c r="Q322" s="18">
        <f t="shared" si="4"/>
        <v>0</v>
      </c>
      <c r="R322" s="23">
        <f t="shared" si="5"/>
        <v>0</v>
      </c>
      <c r="S322" s="24" t="str">
        <f t="shared" si="6"/>
        <v>Amber Cane with +0, +0% (1 to 1)</v>
      </c>
      <c r="T322" s="18"/>
      <c r="U322" s="46">
        <v>0.0</v>
      </c>
      <c r="V322" s="22">
        <f t="shared" si="7"/>
        <v>0</v>
      </c>
      <c r="W322" s="23" t="str">
        <f t="shared" si="8"/>
        <v>#DIV/0!</v>
      </c>
      <c r="X322" s="26" t="str">
        <f t="shared" si="9"/>
        <v>#DIV/0!</v>
      </c>
    </row>
    <row r="323">
      <c r="A323" s="14" t="s">
        <v>863</v>
      </c>
      <c r="B323" s="16">
        <v>1128.0</v>
      </c>
      <c r="C323" s="16">
        <v>3708.0</v>
      </c>
      <c r="D323" s="16">
        <v>284.0</v>
      </c>
      <c r="E323" s="16">
        <v>10.0</v>
      </c>
      <c r="F323" s="38">
        <v>75520.0</v>
      </c>
      <c r="G323" s="19"/>
      <c r="H323" s="19">
        <f>VLOOKUP(A323,'Kings Ratings'!$A$2:$B$1000,2,false)</f>
        <v>8</v>
      </c>
      <c r="I323" s="19"/>
      <c r="K323" s="73">
        <v>3357.0</v>
      </c>
      <c r="L323" s="22">
        <f t="shared" si="1"/>
        <v>351</v>
      </c>
      <c r="M323" s="23">
        <f t="shared" si="2"/>
        <v>0.1045576408</v>
      </c>
      <c r="N323" s="24" t="str">
        <f t="shared" si="3"/>
        <v>Rucksack with +351, +10.5% (3357 to 3708)</v>
      </c>
      <c r="O323" s="41"/>
      <c r="P323" s="73">
        <v>229.0</v>
      </c>
      <c r="Q323" s="18">
        <f t="shared" si="4"/>
        <v>55</v>
      </c>
      <c r="R323" s="23">
        <f t="shared" si="5"/>
        <v>0.2401746725</v>
      </c>
      <c r="S323" s="24" t="str">
        <f t="shared" si="6"/>
        <v>Rucksack with +55, +24% (229 to 284)</v>
      </c>
      <c r="T323" s="18"/>
      <c r="U323" s="73">
        <v>7.0</v>
      </c>
      <c r="V323" s="22">
        <f t="shared" si="7"/>
        <v>3</v>
      </c>
      <c r="W323" s="23">
        <f t="shared" si="8"/>
        <v>0.4285714286</v>
      </c>
      <c r="X323" s="26" t="str">
        <f t="shared" si="9"/>
        <v>Rucksack with +3, +42.9% (7 to 10)</v>
      </c>
    </row>
    <row r="324">
      <c r="A324" s="14" t="s">
        <v>377</v>
      </c>
      <c r="B324" s="13">
        <v>465.0</v>
      </c>
      <c r="C324" s="16">
        <v>3611.0</v>
      </c>
      <c r="D324" s="16">
        <v>21.0</v>
      </c>
      <c r="E324" s="39">
        <v>0.0</v>
      </c>
      <c r="F324" s="38">
        <v>14374.0</v>
      </c>
      <c r="G324" s="19"/>
      <c r="H324" s="19">
        <f>VLOOKUP(A324,'Kings Ratings'!$A$2:$B$1000,2,false)</f>
        <v>10</v>
      </c>
      <c r="I324" s="7"/>
      <c r="K324" s="46">
        <v>3281.0</v>
      </c>
      <c r="L324" s="22">
        <f t="shared" si="1"/>
        <v>330</v>
      </c>
      <c r="M324" s="23">
        <f t="shared" si="2"/>
        <v>0.1005790917</v>
      </c>
      <c r="N324" s="24" t="str">
        <f t="shared" si="3"/>
        <v>Gold Sea Bass with +330, +10.1% (3281 to 3611)</v>
      </c>
      <c r="O324" s="41"/>
      <c r="P324" s="46">
        <v>19.0</v>
      </c>
      <c r="Q324" s="18">
        <f t="shared" si="4"/>
        <v>2</v>
      </c>
      <c r="R324" s="23">
        <f t="shared" si="5"/>
        <v>0.1052631579</v>
      </c>
      <c r="S324" s="24" t="str">
        <f t="shared" si="6"/>
        <v>Gold Sea Bass with +2, +10.5% (19 to 21)</v>
      </c>
      <c r="T324" s="18"/>
      <c r="U324" s="46">
        <v>0.0</v>
      </c>
      <c r="V324" s="22">
        <f t="shared" si="7"/>
        <v>0</v>
      </c>
      <c r="W324" s="23" t="str">
        <f t="shared" si="8"/>
        <v>#DIV/0!</v>
      </c>
      <c r="X324" s="26" t="str">
        <f t="shared" si="9"/>
        <v>#DIV/0!</v>
      </c>
    </row>
    <row r="325">
      <c r="A325" s="14" t="s">
        <v>874</v>
      </c>
      <c r="B325" s="16">
        <v>1132.0</v>
      </c>
      <c r="C325" s="16">
        <v>3583.0</v>
      </c>
      <c r="D325" s="16">
        <v>1098.0</v>
      </c>
      <c r="E325" s="16">
        <v>28.0</v>
      </c>
      <c r="F325" s="38">
        <v>135747.0</v>
      </c>
      <c r="G325" s="19"/>
      <c r="H325" s="19">
        <f>VLOOKUP(A325,'Kings Ratings'!$A$2:$B$1000,2,false)</f>
        <v>6</v>
      </c>
      <c r="I325" s="19"/>
      <c r="K325" s="73">
        <v>3399.0</v>
      </c>
      <c r="L325" s="22">
        <f t="shared" si="1"/>
        <v>184</v>
      </c>
      <c r="M325" s="23">
        <f t="shared" si="2"/>
        <v>0.0541335687</v>
      </c>
      <c r="N325" s="24" t="str">
        <f t="shared" si="3"/>
        <v>Snow Shoes with +184, +5.4% (3399 to 3583)</v>
      </c>
      <c r="O325" s="41"/>
      <c r="P325" s="73">
        <v>954.0</v>
      </c>
      <c r="Q325" s="18">
        <f t="shared" si="4"/>
        <v>144</v>
      </c>
      <c r="R325" s="23">
        <f t="shared" si="5"/>
        <v>0.1509433962</v>
      </c>
      <c r="S325" s="24" t="str">
        <f t="shared" si="6"/>
        <v>Snow Shoes with +144, +15.1% (954 to 1098)</v>
      </c>
      <c r="T325" s="18"/>
      <c r="U325" s="73">
        <v>20.0</v>
      </c>
      <c r="V325" s="22">
        <f t="shared" si="7"/>
        <v>8</v>
      </c>
      <c r="W325" s="23">
        <f t="shared" si="8"/>
        <v>0.4</v>
      </c>
      <c r="X325" s="26" t="str">
        <f t="shared" si="9"/>
        <v>Snow Shoes with +8, +40% (20 to 28)</v>
      </c>
    </row>
    <row r="326">
      <c r="A326" s="14" t="s">
        <v>875</v>
      </c>
      <c r="B326" s="16">
        <v>1313.0</v>
      </c>
      <c r="C326" s="16">
        <v>3574.0</v>
      </c>
      <c r="D326" s="16">
        <v>349.0</v>
      </c>
      <c r="E326" s="16">
        <v>12.0</v>
      </c>
      <c r="F326" s="38">
        <v>136962.0</v>
      </c>
      <c r="G326" s="19"/>
      <c r="H326" s="19">
        <f>VLOOKUP(A326,'Kings Ratings'!$A$2:$B$1000,2,false)</f>
        <v>11</v>
      </c>
      <c r="I326" s="19"/>
      <c r="K326" s="73">
        <v>3572.0</v>
      </c>
      <c r="L326" s="22">
        <f t="shared" si="1"/>
        <v>2</v>
      </c>
      <c r="M326" s="23">
        <f t="shared" si="2"/>
        <v>0.0005599104143</v>
      </c>
      <c r="N326" s="24" t="str">
        <f t="shared" si="3"/>
        <v>Pumpkin Spiced Milk with +2, +0.1% (3572 to 3574)</v>
      </c>
      <c r="O326" s="25"/>
      <c r="P326" s="73">
        <v>348.0</v>
      </c>
      <c r="Q326" s="18">
        <f t="shared" si="4"/>
        <v>1</v>
      </c>
      <c r="R326" s="23">
        <f t="shared" si="5"/>
        <v>0.002873563218</v>
      </c>
      <c r="S326" s="24" t="str">
        <f t="shared" si="6"/>
        <v>Pumpkin Spiced Milk with +1, +0.3% (348 to 349)</v>
      </c>
      <c r="U326" s="73">
        <v>12.0</v>
      </c>
      <c r="V326" s="22">
        <f t="shared" si="7"/>
        <v>0</v>
      </c>
      <c r="W326" s="23">
        <f t="shared" si="8"/>
        <v>0</v>
      </c>
      <c r="X326" s="26" t="str">
        <f t="shared" si="9"/>
        <v>Pumpkin Spiced Milk with +0, +0% (12 to 12)</v>
      </c>
    </row>
    <row r="327">
      <c r="A327" s="14" t="s">
        <v>482</v>
      </c>
      <c r="B327" s="16">
        <v>1305.0</v>
      </c>
      <c r="C327" s="16">
        <v>3541.0</v>
      </c>
      <c r="D327" s="16">
        <v>84.0</v>
      </c>
      <c r="E327" s="16">
        <v>0.0</v>
      </c>
      <c r="F327" s="38">
        <v>29301.0</v>
      </c>
      <c r="G327" s="19"/>
      <c r="H327" s="19">
        <f>VLOOKUP(A327,'Kings Ratings'!$A$2:$B$1000,2,false)</f>
        <v>11</v>
      </c>
      <c r="I327" s="19"/>
      <c r="K327" s="73">
        <v>3537.0</v>
      </c>
      <c r="L327" s="22">
        <f t="shared" si="1"/>
        <v>4</v>
      </c>
      <c r="M327" s="23">
        <f t="shared" si="2"/>
        <v>0.001130901894</v>
      </c>
      <c r="N327" s="24" t="str">
        <f t="shared" si="3"/>
        <v>King Apple with +4, +0.1% (3537 to 3541)</v>
      </c>
      <c r="O327" s="25"/>
      <c r="P327" s="73">
        <v>84.0</v>
      </c>
      <c r="Q327" s="18">
        <f t="shared" si="4"/>
        <v>0</v>
      </c>
      <c r="R327" s="23">
        <f t="shared" si="5"/>
        <v>0</v>
      </c>
      <c r="S327" s="24" t="str">
        <f t="shared" si="6"/>
        <v>King Apple with +0, +0% (84 to 84)</v>
      </c>
      <c r="U327" s="73">
        <v>0.0</v>
      </c>
      <c r="V327" s="22">
        <f t="shared" si="7"/>
        <v>0</v>
      </c>
      <c r="W327" s="23" t="str">
        <f t="shared" si="8"/>
        <v>#DIV/0!</v>
      </c>
      <c r="X327" s="26" t="str">
        <f t="shared" si="9"/>
        <v>#DIV/0!</v>
      </c>
    </row>
    <row r="328">
      <c r="A328" s="14" t="s">
        <v>652</v>
      </c>
      <c r="B328" s="13">
        <v>1041.0</v>
      </c>
      <c r="C328" s="16">
        <v>3396.0</v>
      </c>
      <c r="D328" s="39">
        <v>22.0</v>
      </c>
      <c r="E328" s="39">
        <v>1.0</v>
      </c>
      <c r="F328" s="38">
        <v>28885.0</v>
      </c>
      <c r="G328" s="19"/>
      <c r="H328" s="19">
        <f>VLOOKUP(A328,'Kings Ratings'!$A$2:$B$1000,2,false)</f>
        <v>11</v>
      </c>
      <c r="I328" s="7"/>
      <c r="K328" s="46">
        <v>2018.0</v>
      </c>
      <c r="L328" s="22">
        <f t="shared" si="1"/>
        <v>1378</v>
      </c>
      <c r="M328" s="23">
        <f t="shared" si="2"/>
        <v>0.6828543112</v>
      </c>
      <c r="N328" s="24" t="str">
        <f t="shared" si="3"/>
        <v>Red Diamond Fish with +1378, +68.3% (2018 to 3396)</v>
      </c>
      <c r="O328" s="41"/>
      <c r="P328" s="46">
        <v>2.0</v>
      </c>
      <c r="Q328" s="18">
        <f t="shared" si="4"/>
        <v>20</v>
      </c>
      <c r="R328" s="23">
        <f t="shared" si="5"/>
        <v>10</v>
      </c>
      <c r="S328" s="24" t="str">
        <f t="shared" si="6"/>
        <v>Red Diamond Fish with +20, +1000% (2 to 22)</v>
      </c>
      <c r="T328" s="18"/>
      <c r="U328" s="46">
        <v>1.0</v>
      </c>
      <c r="V328" s="22">
        <f t="shared" si="7"/>
        <v>0</v>
      </c>
      <c r="W328" s="23">
        <f t="shared" si="8"/>
        <v>0</v>
      </c>
      <c r="X328" s="26" t="str">
        <f t="shared" si="9"/>
        <v>Red Diamond Fish with +0, +0% (1 to 1)</v>
      </c>
    </row>
    <row r="329">
      <c r="A329" s="14" t="s">
        <v>885</v>
      </c>
      <c r="B329" s="16">
        <v>1329.0</v>
      </c>
      <c r="C329" s="16">
        <v>3355.0</v>
      </c>
      <c r="D329" s="16">
        <v>742.0</v>
      </c>
      <c r="E329" s="16">
        <v>64.0</v>
      </c>
      <c r="F329" s="38">
        <v>155711.0</v>
      </c>
      <c r="G329" s="19"/>
      <c r="H329" s="19">
        <f>VLOOKUP(A329,'Kings Ratings'!$A$2:$B$1000,2,false)</f>
        <v>8</v>
      </c>
      <c r="I329" s="19"/>
      <c r="K329" s="73">
        <v>2411.0</v>
      </c>
      <c r="L329" s="22">
        <f t="shared" si="1"/>
        <v>944</v>
      </c>
      <c r="M329" s="23">
        <f t="shared" si="2"/>
        <v>0.3915387806</v>
      </c>
      <c r="N329" s="24" t="str">
        <f t="shared" si="3"/>
        <v>Leather Helmet with +944, +39.2% (2411 to 3355)</v>
      </c>
      <c r="O329" s="25"/>
      <c r="P329" s="73">
        <v>415.0</v>
      </c>
      <c r="Q329" s="18">
        <f t="shared" si="4"/>
        <v>327</v>
      </c>
      <c r="R329" s="23">
        <f t="shared" si="5"/>
        <v>0.7879518072</v>
      </c>
      <c r="S329" s="24" t="str">
        <f t="shared" si="6"/>
        <v>Leather Helmet with +327, +78.8% (415 to 742)</v>
      </c>
      <c r="U329" s="73">
        <v>39.0</v>
      </c>
      <c r="V329" s="22">
        <f t="shared" si="7"/>
        <v>25</v>
      </c>
      <c r="W329" s="23">
        <f t="shared" si="8"/>
        <v>0.641025641</v>
      </c>
      <c r="X329" s="26" t="str">
        <f t="shared" si="9"/>
        <v>Leather Helmet with +25, +64.1% (39 to 64)</v>
      </c>
    </row>
    <row r="330">
      <c r="A330" s="14" t="s">
        <v>556</v>
      </c>
      <c r="B330" s="13">
        <v>957.0</v>
      </c>
      <c r="C330" s="16">
        <v>3248.0</v>
      </c>
      <c r="D330" s="16">
        <v>184.0</v>
      </c>
      <c r="E330" s="39">
        <v>0.0</v>
      </c>
      <c r="F330" s="38">
        <v>13132.0</v>
      </c>
      <c r="G330" s="19"/>
      <c r="H330" s="19">
        <f>VLOOKUP(A330,'Kings Ratings'!$A$2:$B$1000,2,false)</f>
        <v>11</v>
      </c>
      <c r="I330" s="7"/>
      <c r="K330" s="46">
        <v>3249.0</v>
      </c>
      <c r="L330" s="22">
        <f t="shared" si="1"/>
        <v>-1</v>
      </c>
      <c r="M330" s="23">
        <f t="shared" si="2"/>
        <v>-0.0003077870114</v>
      </c>
      <c r="N330" s="24" t="str">
        <f t="shared" si="3"/>
        <v>Frozen Feather with +-1, +0% (3249 to 3248)</v>
      </c>
      <c r="O330" s="41"/>
      <c r="P330" s="46">
        <v>185.0</v>
      </c>
      <c r="Q330" s="18">
        <f t="shared" si="4"/>
        <v>-1</v>
      </c>
      <c r="R330" s="23">
        <f t="shared" si="5"/>
        <v>-0.005405405405</v>
      </c>
      <c r="S330" s="24" t="str">
        <f t="shared" si="6"/>
        <v>Frozen Feather with +-1, +-0.5% (185 to 184)</v>
      </c>
      <c r="T330" s="18"/>
      <c r="U330" s="46">
        <v>0.0</v>
      </c>
      <c r="V330" s="22">
        <f t="shared" si="7"/>
        <v>0</v>
      </c>
      <c r="W330" s="23" t="str">
        <f t="shared" si="8"/>
        <v>#DIV/0!</v>
      </c>
      <c r="X330" s="26" t="str">
        <f t="shared" si="9"/>
        <v>#DIV/0!</v>
      </c>
    </row>
    <row r="331">
      <c r="A331" s="14" t="s">
        <v>317</v>
      </c>
      <c r="B331" s="13">
        <v>803.0</v>
      </c>
      <c r="C331" s="16">
        <v>3243.0</v>
      </c>
      <c r="D331" s="16">
        <v>10.0</v>
      </c>
      <c r="E331" s="39">
        <v>0.0</v>
      </c>
      <c r="F331" s="38">
        <v>25541.0</v>
      </c>
      <c r="G331" s="19"/>
      <c r="H331" s="19">
        <f>VLOOKUP(A331,'Kings Ratings'!$A$2:$B$1000,2,false)</f>
        <v>11</v>
      </c>
      <c r="I331" s="7"/>
      <c r="K331" s="46">
        <v>3243.0</v>
      </c>
      <c r="L331" s="22">
        <f t="shared" si="1"/>
        <v>0</v>
      </c>
      <c r="M331" s="23">
        <f t="shared" si="2"/>
        <v>0</v>
      </c>
      <c r="N331" s="24" t="str">
        <f t="shared" si="3"/>
        <v>Yellow Watermelon with +0, +0% (3243 to 3243)</v>
      </c>
      <c r="O331" s="41"/>
      <c r="P331" s="46">
        <v>10.0</v>
      </c>
      <c r="Q331" s="18">
        <f t="shared" si="4"/>
        <v>0</v>
      </c>
      <c r="R331" s="23">
        <f t="shared" si="5"/>
        <v>0</v>
      </c>
      <c r="S331" s="24" t="str">
        <f t="shared" si="6"/>
        <v>Yellow Watermelon with +0, +0% (10 to 10)</v>
      </c>
      <c r="T331" s="18"/>
      <c r="U331" s="46">
        <v>0.0</v>
      </c>
      <c r="V331" s="22">
        <f t="shared" si="7"/>
        <v>0</v>
      </c>
      <c r="W331" s="23" t="str">
        <f t="shared" si="8"/>
        <v>#DIV/0!</v>
      </c>
      <c r="X331" s="26" t="str">
        <f t="shared" si="9"/>
        <v>#DIV/0!</v>
      </c>
    </row>
    <row r="332">
      <c r="A332" s="14" t="s">
        <v>446</v>
      </c>
      <c r="B332" s="13">
        <v>755.0</v>
      </c>
      <c r="C332" s="16">
        <v>3191.0</v>
      </c>
      <c r="D332" s="16">
        <v>317.0</v>
      </c>
      <c r="E332" s="39">
        <v>3.0</v>
      </c>
      <c r="F332" s="38">
        <v>11093.0</v>
      </c>
      <c r="G332" s="19"/>
      <c r="H332" s="19">
        <f>VLOOKUP(A332,'Kings Ratings'!$A$2:$B$1000,2,false)</f>
        <v>10</v>
      </c>
      <c r="I332" s="7"/>
      <c r="K332" s="46">
        <v>2957.0</v>
      </c>
      <c r="L332" s="22">
        <f t="shared" si="1"/>
        <v>234</v>
      </c>
      <c r="M332" s="23">
        <f t="shared" si="2"/>
        <v>0.07913425769</v>
      </c>
      <c r="N332" s="24" t="str">
        <f t="shared" si="3"/>
        <v>Hickory Omelette with +234, +7.9% (2957 to 3191)</v>
      </c>
      <c r="O332" s="41"/>
      <c r="P332" s="46">
        <v>287.0</v>
      </c>
      <c r="Q332" s="18">
        <f t="shared" si="4"/>
        <v>30</v>
      </c>
      <c r="R332" s="23">
        <f t="shared" si="5"/>
        <v>0.1045296167</v>
      </c>
      <c r="S332" s="24" t="str">
        <f t="shared" si="6"/>
        <v>Hickory Omelette with +30, +10.5% (287 to 317)</v>
      </c>
      <c r="T332" s="18"/>
      <c r="U332" s="46">
        <v>3.0</v>
      </c>
      <c r="V332" s="22">
        <f t="shared" si="7"/>
        <v>0</v>
      </c>
      <c r="W332" s="23">
        <f t="shared" si="8"/>
        <v>0</v>
      </c>
      <c r="X332" s="26" t="str">
        <f t="shared" si="9"/>
        <v>Hickory Omelette with +0, +0% (3 to 3)</v>
      </c>
    </row>
    <row r="333">
      <c r="A333" s="14" t="s">
        <v>680</v>
      </c>
      <c r="B333" s="16">
        <v>1133.0</v>
      </c>
      <c r="C333" s="16">
        <v>3172.0</v>
      </c>
      <c r="D333" s="16">
        <v>252.0</v>
      </c>
      <c r="E333" s="16">
        <v>1.0</v>
      </c>
      <c r="F333" s="38">
        <v>20193.0</v>
      </c>
      <c r="G333" s="19"/>
      <c r="H333" s="19">
        <f>VLOOKUP(A333,'Kings Ratings'!$A$2:$B$1000,2,false)</f>
        <v>9</v>
      </c>
      <c r="I333" s="19"/>
      <c r="K333" s="73">
        <v>2844.0</v>
      </c>
      <c r="L333" s="22">
        <f t="shared" si="1"/>
        <v>328</v>
      </c>
      <c r="M333" s="23">
        <f t="shared" si="2"/>
        <v>0.1153305204</v>
      </c>
      <c r="N333" s="24" t="str">
        <f t="shared" si="3"/>
        <v>Sail Cloth with +328, +11.5% (2844 to 3172)</v>
      </c>
      <c r="O333" s="41"/>
      <c r="P333" s="73">
        <v>189.0</v>
      </c>
      <c r="Q333" s="18">
        <f t="shared" si="4"/>
        <v>63</v>
      </c>
      <c r="R333" s="23">
        <f t="shared" si="5"/>
        <v>0.3333333333</v>
      </c>
      <c r="S333" s="24" t="str">
        <f t="shared" si="6"/>
        <v>Sail Cloth with +63, +33.3% (189 to 252)</v>
      </c>
      <c r="T333" s="18"/>
      <c r="U333" s="73">
        <v>1.0</v>
      </c>
      <c r="V333" s="22">
        <f t="shared" si="7"/>
        <v>0</v>
      </c>
      <c r="W333" s="23">
        <f t="shared" si="8"/>
        <v>0</v>
      </c>
      <c r="X333" s="26" t="str">
        <f t="shared" si="9"/>
        <v>Sail Cloth with +0, +0% (1 to 1)</v>
      </c>
    </row>
    <row r="334">
      <c r="A334" s="14" t="s">
        <v>137</v>
      </c>
      <c r="B334" s="13">
        <v>661.0</v>
      </c>
      <c r="C334" s="16">
        <v>3133.0</v>
      </c>
      <c r="D334" s="16">
        <v>97.0</v>
      </c>
      <c r="E334" s="39">
        <v>0.0</v>
      </c>
      <c r="F334" s="38">
        <v>12126.0</v>
      </c>
      <c r="G334" s="19"/>
      <c r="H334" s="19">
        <f>VLOOKUP(A334,'Kings Ratings'!$A$2:$B$1000,2,false)</f>
        <v>7</v>
      </c>
      <c r="I334" s="7"/>
      <c r="K334" s="46">
        <v>2917.0</v>
      </c>
      <c r="L334" s="22">
        <f t="shared" si="1"/>
        <v>216</v>
      </c>
      <c r="M334" s="23">
        <f t="shared" si="2"/>
        <v>0.07404868015</v>
      </c>
      <c r="N334" s="24" t="str">
        <f t="shared" si="3"/>
        <v>Breakfast Boost with +216, +7.4% (2917 to 3133)</v>
      </c>
      <c r="O334" s="41"/>
      <c r="P334" s="46">
        <v>86.0</v>
      </c>
      <c r="Q334" s="18">
        <f t="shared" si="4"/>
        <v>11</v>
      </c>
      <c r="R334" s="23">
        <f t="shared" si="5"/>
        <v>0.1279069767</v>
      </c>
      <c r="S334" s="24" t="str">
        <f t="shared" si="6"/>
        <v>Breakfast Boost with +11, +12.8% (86 to 97)</v>
      </c>
      <c r="T334" s="18"/>
      <c r="U334" s="46">
        <v>0.0</v>
      </c>
      <c r="V334" s="22">
        <f t="shared" si="7"/>
        <v>0</v>
      </c>
      <c r="W334" s="23" t="str">
        <f t="shared" si="8"/>
        <v>#DIV/0!</v>
      </c>
      <c r="X334" s="26" t="str">
        <f t="shared" si="9"/>
        <v>#DIV/0!</v>
      </c>
    </row>
    <row r="335">
      <c r="A335" s="14" t="s">
        <v>380</v>
      </c>
      <c r="B335" s="13">
        <v>458.0</v>
      </c>
      <c r="C335" s="16">
        <v>3131.0</v>
      </c>
      <c r="D335" s="16">
        <v>34.0</v>
      </c>
      <c r="E335" s="39">
        <v>0.0</v>
      </c>
      <c r="F335" s="38">
        <v>20332.0</v>
      </c>
      <c r="G335" s="19"/>
      <c r="H335" s="19">
        <f>VLOOKUP(A335,'Kings Ratings'!$A$2:$B$1000,2,false)</f>
        <v>10</v>
      </c>
      <c r="I335" s="7"/>
      <c r="K335" s="46">
        <v>2798.0</v>
      </c>
      <c r="L335" s="22">
        <f t="shared" si="1"/>
        <v>333</v>
      </c>
      <c r="M335" s="23">
        <f t="shared" si="2"/>
        <v>0.1190135811</v>
      </c>
      <c r="N335" s="24" t="str">
        <f t="shared" si="3"/>
        <v>Gold Catfish with +333, +11.9% (2798 to 3131)</v>
      </c>
      <c r="O335" s="41"/>
      <c r="P335" s="46">
        <v>25.0</v>
      </c>
      <c r="Q335" s="18">
        <f t="shared" si="4"/>
        <v>9</v>
      </c>
      <c r="R335" s="23">
        <f t="shared" si="5"/>
        <v>0.36</v>
      </c>
      <c r="S335" s="24" t="str">
        <f t="shared" si="6"/>
        <v>Gold Catfish with +9, +36% (25 to 34)</v>
      </c>
      <c r="T335" s="18"/>
      <c r="U335" s="46">
        <v>0.0</v>
      </c>
      <c r="V335" s="22">
        <f t="shared" si="7"/>
        <v>0</v>
      </c>
      <c r="W335" s="23" t="str">
        <f t="shared" si="8"/>
        <v>#DIV/0!</v>
      </c>
      <c r="X335" s="26" t="str">
        <f t="shared" si="9"/>
        <v>#DIV/0!</v>
      </c>
    </row>
    <row r="336">
      <c r="A336" s="14" t="s">
        <v>264</v>
      </c>
      <c r="B336" s="13">
        <v>685.0</v>
      </c>
      <c r="C336" s="16">
        <v>3071.0</v>
      </c>
      <c r="D336" s="16">
        <v>43.0</v>
      </c>
      <c r="E336" s="39">
        <v>0.0</v>
      </c>
      <c r="F336" s="38">
        <v>37630.0</v>
      </c>
      <c r="G336" s="19"/>
      <c r="H336" s="19">
        <f>VLOOKUP(A336,'Kings Ratings'!$A$2:$B$1000,2,false)</f>
        <v>10</v>
      </c>
      <c r="I336" s="7"/>
      <c r="K336" s="46">
        <v>2753.0</v>
      </c>
      <c r="L336" s="22">
        <f t="shared" si="1"/>
        <v>318</v>
      </c>
      <c r="M336" s="23">
        <f t="shared" si="2"/>
        <v>0.1155103523</v>
      </c>
      <c r="N336" s="24" t="str">
        <f t="shared" si="3"/>
        <v>Engine with +318, +11.6% (2753 to 3071)</v>
      </c>
      <c r="O336" s="41"/>
      <c r="P336" s="46">
        <v>32.0</v>
      </c>
      <c r="Q336" s="18">
        <f t="shared" si="4"/>
        <v>11</v>
      </c>
      <c r="R336" s="23">
        <f t="shared" si="5"/>
        <v>0.34375</v>
      </c>
      <c r="S336" s="24" t="str">
        <f t="shared" si="6"/>
        <v>Engine with +11, +34.4% (32 to 43)</v>
      </c>
      <c r="T336" s="18"/>
      <c r="U336" s="46">
        <v>0.0</v>
      </c>
      <c r="V336" s="22">
        <f t="shared" si="7"/>
        <v>0</v>
      </c>
      <c r="W336" s="23" t="str">
        <f t="shared" si="8"/>
        <v>#DIV/0!</v>
      </c>
      <c r="X336" s="26" t="str">
        <f t="shared" si="9"/>
        <v>#DIV/0!</v>
      </c>
    </row>
    <row r="337">
      <c r="A337" s="14" t="s">
        <v>763</v>
      </c>
      <c r="B337" s="13">
        <v>1089.0</v>
      </c>
      <c r="C337" s="16">
        <v>3036.0</v>
      </c>
      <c r="D337" s="16">
        <v>446.0</v>
      </c>
      <c r="E337" s="39">
        <v>3.0</v>
      </c>
      <c r="F337" s="38">
        <v>95468.0</v>
      </c>
      <c r="G337" s="19"/>
      <c r="H337" s="19">
        <f>VLOOKUP(A337,'Kings Ratings'!$A$2:$B$1000,2,false)</f>
        <v>10</v>
      </c>
      <c r="I337" s="19"/>
      <c r="K337" s="46">
        <v>2647.0</v>
      </c>
      <c r="L337" s="22">
        <f t="shared" si="1"/>
        <v>389</v>
      </c>
      <c r="M337" s="23">
        <f t="shared" si="2"/>
        <v>0.1469588213</v>
      </c>
      <c r="N337" s="24" t="str">
        <f t="shared" si="3"/>
        <v>Fire Ant Farm with +389, +14.7% (2647 to 3036)</v>
      </c>
      <c r="O337" s="41"/>
      <c r="P337" s="46">
        <v>276.0</v>
      </c>
      <c r="Q337" s="18">
        <f t="shared" si="4"/>
        <v>170</v>
      </c>
      <c r="R337" s="23">
        <f t="shared" si="5"/>
        <v>0.615942029</v>
      </c>
      <c r="S337" s="24" t="str">
        <f t="shared" si="6"/>
        <v>Fire Ant Farm with +170, +61.6% (276 to 446)</v>
      </c>
      <c r="T337" s="18"/>
      <c r="U337" s="46">
        <v>2.0</v>
      </c>
      <c r="V337" s="22">
        <f t="shared" si="7"/>
        <v>1</v>
      </c>
      <c r="W337" s="23">
        <f t="shared" si="8"/>
        <v>0.5</v>
      </c>
      <c r="X337" s="26" t="str">
        <f t="shared" si="9"/>
        <v>Fire Ant Farm with +1, +50% (2 to 3)</v>
      </c>
    </row>
    <row r="338">
      <c r="A338" s="14" t="s">
        <v>586</v>
      </c>
      <c r="B338" s="13">
        <v>713.0</v>
      </c>
      <c r="C338" s="16">
        <v>3033.0</v>
      </c>
      <c r="D338" s="16">
        <v>154.0</v>
      </c>
      <c r="E338" s="39">
        <v>1.0</v>
      </c>
      <c r="F338" s="38">
        <v>12788.0</v>
      </c>
      <c r="G338" s="19"/>
      <c r="H338" s="19">
        <f>VLOOKUP(A338,'Kings Ratings'!$A$2:$B$1000,2,false)</f>
        <v>10</v>
      </c>
      <c r="I338" s="7"/>
      <c r="K338" s="46">
        <v>2746.0</v>
      </c>
      <c r="L338" s="22">
        <f t="shared" si="1"/>
        <v>287</v>
      </c>
      <c r="M338" s="23">
        <f t="shared" si="2"/>
        <v>0.1045156591</v>
      </c>
      <c r="N338" s="24" t="str">
        <f t="shared" si="3"/>
        <v>Pair of Boots with +287, +10.5% (2746 to 3033)</v>
      </c>
      <c r="O338" s="41"/>
      <c r="P338" s="46">
        <v>60.0</v>
      </c>
      <c r="Q338" s="18">
        <f t="shared" si="4"/>
        <v>94</v>
      </c>
      <c r="R338" s="23">
        <f t="shared" si="5"/>
        <v>1.566666667</v>
      </c>
      <c r="S338" s="24" t="str">
        <f t="shared" si="6"/>
        <v>Pair of Boots with +94, +156.7% (60 to 154)</v>
      </c>
      <c r="T338" s="18"/>
      <c r="U338" s="46">
        <v>1.0</v>
      </c>
      <c r="V338" s="22">
        <f t="shared" si="7"/>
        <v>0</v>
      </c>
      <c r="W338" s="23">
        <f t="shared" si="8"/>
        <v>0</v>
      </c>
      <c r="X338" s="26" t="str">
        <f t="shared" si="9"/>
        <v>Pair of Boots with +0, +0% (1 to 1)</v>
      </c>
    </row>
    <row r="339">
      <c r="A339" s="14" t="s">
        <v>169</v>
      </c>
      <c r="B339" s="13">
        <v>978.0</v>
      </c>
      <c r="C339" s="16">
        <v>3033.0</v>
      </c>
      <c r="D339" s="16">
        <v>583.0</v>
      </c>
      <c r="E339" s="16">
        <v>13.0</v>
      </c>
      <c r="F339" s="38">
        <v>77740.0</v>
      </c>
      <c r="G339" s="19"/>
      <c r="H339" s="19">
        <f>VLOOKUP(A339,'Kings Ratings'!$A$2:$B$1000,2,false)</f>
        <v>10</v>
      </c>
      <c r="I339" s="7"/>
      <c r="K339" s="46">
        <v>2725.0</v>
      </c>
      <c r="L339" s="22">
        <f t="shared" si="1"/>
        <v>308</v>
      </c>
      <c r="M339" s="23">
        <f t="shared" si="2"/>
        <v>0.1130275229</v>
      </c>
      <c r="N339" s="24" t="str">
        <f t="shared" si="3"/>
        <v>Cannon with +308, +11.3% (2725 to 3033)</v>
      </c>
      <c r="O339" s="41"/>
      <c r="P339" s="46">
        <v>401.0</v>
      </c>
      <c r="Q339" s="18">
        <f t="shared" si="4"/>
        <v>182</v>
      </c>
      <c r="R339" s="23">
        <f t="shared" si="5"/>
        <v>0.4538653367</v>
      </c>
      <c r="S339" s="24" t="str">
        <f t="shared" si="6"/>
        <v>Cannon with +182, +45.4% (401 to 583)</v>
      </c>
      <c r="T339" s="18"/>
      <c r="U339" s="46">
        <v>9.0</v>
      </c>
      <c r="V339" s="22">
        <f t="shared" si="7"/>
        <v>4</v>
      </c>
      <c r="W339" s="23">
        <f t="shared" si="8"/>
        <v>0.4444444444</v>
      </c>
      <c r="X339" s="26" t="str">
        <f t="shared" si="9"/>
        <v>Cannon with +4, +44.4% (9 to 13)</v>
      </c>
    </row>
    <row r="340">
      <c r="A340" s="14" t="s">
        <v>726</v>
      </c>
      <c r="B340" s="16">
        <v>1442.0</v>
      </c>
      <c r="C340" s="16">
        <v>3002.0</v>
      </c>
      <c r="D340" s="16">
        <v>443.0</v>
      </c>
      <c r="E340" s="16">
        <v>2.0</v>
      </c>
      <c r="F340" s="34">
        <v>14358.0</v>
      </c>
      <c r="G340" s="19"/>
      <c r="H340" s="19">
        <f>VLOOKUP(A340,'Kings Ratings'!$A$2:$B$1000,2,false)</f>
        <v>10</v>
      </c>
      <c r="I340" s="19"/>
      <c r="K340" s="22">
        <v>598.0</v>
      </c>
      <c r="L340" s="22">
        <f t="shared" si="1"/>
        <v>2404</v>
      </c>
      <c r="M340" s="23">
        <f t="shared" si="2"/>
        <v>4.02006689</v>
      </c>
      <c r="N340" s="24" t="str">
        <f t="shared" si="3"/>
        <v>Crown of Clover with +2404, +402.% (598 to 3002)</v>
      </c>
      <c r="O340" s="25"/>
      <c r="P340" s="22">
        <v>52.0</v>
      </c>
      <c r="Q340" s="18">
        <f t="shared" si="4"/>
        <v>391</v>
      </c>
      <c r="R340" s="23">
        <f t="shared" si="5"/>
        <v>7.519230769</v>
      </c>
      <c r="S340" s="24" t="str">
        <f t="shared" si="6"/>
        <v>Crown of Clover with +391, +751.9% (52 to 443)</v>
      </c>
      <c r="U340" s="22">
        <v>0.0</v>
      </c>
      <c r="V340" s="22">
        <f t="shared" si="7"/>
        <v>2</v>
      </c>
      <c r="W340" s="23" t="str">
        <f t="shared" si="8"/>
        <v>#DIV/0!</v>
      </c>
      <c r="X340" s="26" t="str">
        <f t="shared" si="9"/>
        <v>#DIV/0!</v>
      </c>
    </row>
    <row r="341">
      <c r="A341" s="14" t="s">
        <v>404</v>
      </c>
      <c r="B341" s="13">
        <v>466.0</v>
      </c>
      <c r="C341" s="16">
        <v>2991.0</v>
      </c>
      <c r="D341" s="16">
        <v>34.0</v>
      </c>
      <c r="E341" s="39">
        <v>0.0</v>
      </c>
      <c r="F341" s="38">
        <v>33288.0</v>
      </c>
      <c r="G341" s="19"/>
      <c r="H341" s="19">
        <f>VLOOKUP(A341,'Kings Ratings'!$A$2:$B$1000,2,false)</f>
        <v>10</v>
      </c>
      <c r="I341" s="7"/>
      <c r="K341" s="46">
        <v>2672.0</v>
      </c>
      <c r="L341" s="22">
        <f t="shared" si="1"/>
        <v>319</v>
      </c>
      <c r="M341" s="23">
        <f t="shared" si="2"/>
        <v>0.1193862275</v>
      </c>
      <c r="N341" s="24" t="str">
        <f t="shared" si="3"/>
        <v>Goldjack with +319, +11.9% (2672 to 2991)</v>
      </c>
      <c r="O341" s="41"/>
      <c r="P341" s="46">
        <v>30.0</v>
      </c>
      <c r="Q341" s="18">
        <f t="shared" si="4"/>
        <v>4</v>
      </c>
      <c r="R341" s="23">
        <f t="shared" si="5"/>
        <v>0.1333333333</v>
      </c>
      <c r="S341" s="24" t="str">
        <f t="shared" si="6"/>
        <v>Goldjack with +4, +13.3% (30 to 34)</v>
      </c>
      <c r="T341" s="18"/>
      <c r="U341" s="46">
        <v>0.0</v>
      </c>
      <c r="V341" s="22">
        <f t="shared" si="7"/>
        <v>0</v>
      </c>
      <c r="W341" s="23" t="str">
        <f t="shared" si="8"/>
        <v>#DIV/0!</v>
      </c>
      <c r="X341" s="26" t="str">
        <f t="shared" si="9"/>
        <v>#DIV/0!</v>
      </c>
    </row>
    <row r="342">
      <c r="A342" s="14" t="s">
        <v>493</v>
      </c>
      <c r="B342" s="13">
        <v>1045.0</v>
      </c>
      <c r="C342" s="16">
        <v>2953.0</v>
      </c>
      <c r="D342" s="16">
        <v>88.0</v>
      </c>
      <c r="E342" s="39">
        <v>0.0</v>
      </c>
      <c r="F342" s="38">
        <v>38466.0</v>
      </c>
      <c r="G342" s="19"/>
      <c r="H342" s="19">
        <f>VLOOKUP(A342,'Kings Ratings'!$A$2:$B$1000,2,false)</f>
        <v>11</v>
      </c>
      <c r="I342" s="7"/>
      <c r="K342" s="46">
        <v>1307.0</v>
      </c>
      <c r="L342" s="22">
        <f t="shared" si="1"/>
        <v>1646</v>
      </c>
      <c r="M342" s="23">
        <f t="shared" si="2"/>
        <v>1.259372609</v>
      </c>
      <c r="N342" s="24" t="str">
        <f t="shared" si="3"/>
        <v>Piñata Whop Stick with +1646, +125.9% (1307 to 2953)</v>
      </c>
      <c r="O342" s="41"/>
      <c r="P342" s="46">
        <v>62.0</v>
      </c>
      <c r="Q342" s="18">
        <f t="shared" si="4"/>
        <v>26</v>
      </c>
      <c r="R342" s="23">
        <f t="shared" si="5"/>
        <v>0.4193548387</v>
      </c>
      <c r="S342" s="24" t="str">
        <f t="shared" si="6"/>
        <v>Piñata Whop Stick with +26, +41.9% (62 to 88)</v>
      </c>
      <c r="T342" s="18"/>
      <c r="U342" s="46">
        <v>0.0</v>
      </c>
      <c r="V342" s="22">
        <f t="shared" si="7"/>
        <v>0</v>
      </c>
      <c r="W342" s="23" t="str">
        <f t="shared" si="8"/>
        <v>#DIV/0!</v>
      </c>
      <c r="X342" s="26" t="str">
        <f t="shared" si="9"/>
        <v>#DIV/0!</v>
      </c>
    </row>
    <row r="343">
      <c r="A343" s="14" t="s">
        <v>676</v>
      </c>
      <c r="B343" s="13">
        <v>645.0</v>
      </c>
      <c r="C343" s="16">
        <v>2911.0</v>
      </c>
      <c r="D343" s="16">
        <v>211.0</v>
      </c>
      <c r="E343" s="39">
        <v>1.0</v>
      </c>
      <c r="F343" s="38">
        <v>10859.0</v>
      </c>
      <c r="G343" s="19"/>
      <c r="H343" s="19">
        <f>VLOOKUP(A343,'Kings Ratings'!$A$2:$B$1000,2,false)</f>
        <v>9</v>
      </c>
      <c r="I343" s="7"/>
      <c r="K343" s="46">
        <v>2761.0</v>
      </c>
      <c r="L343" s="22">
        <f t="shared" si="1"/>
        <v>150</v>
      </c>
      <c r="M343" s="23">
        <f t="shared" si="2"/>
        <v>0.05432814198</v>
      </c>
      <c r="N343" s="24" t="str">
        <f t="shared" si="3"/>
        <v>Sea Pincher Special with +150, +5.4% (2761 to 2911)</v>
      </c>
      <c r="O343" s="41"/>
      <c r="P343" s="46">
        <v>199.0</v>
      </c>
      <c r="Q343" s="18">
        <f t="shared" si="4"/>
        <v>12</v>
      </c>
      <c r="R343" s="23">
        <f t="shared" si="5"/>
        <v>0.06030150754</v>
      </c>
      <c r="S343" s="24" t="str">
        <f t="shared" si="6"/>
        <v>Sea Pincher Special with +12, +6% (199 to 211)</v>
      </c>
      <c r="T343" s="18"/>
      <c r="U343" s="46">
        <v>1.0</v>
      </c>
      <c r="V343" s="22">
        <f t="shared" si="7"/>
        <v>0</v>
      </c>
      <c r="W343" s="23">
        <f t="shared" si="8"/>
        <v>0</v>
      </c>
      <c r="X343" s="26" t="str">
        <f t="shared" si="9"/>
        <v>Sea Pincher Special with +0, +0% (1 to 1)</v>
      </c>
    </row>
    <row r="344">
      <c r="A344" s="14" t="s">
        <v>391</v>
      </c>
      <c r="B344" s="13">
        <v>580.0</v>
      </c>
      <c r="C344" s="16">
        <v>2734.0</v>
      </c>
      <c r="D344" s="16">
        <v>37.0</v>
      </c>
      <c r="E344" s="39">
        <v>2.0</v>
      </c>
      <c r="F344" s="38">
        <v>14189.0</v>
      </c>
      <c r="G344" s="19"/>
      <c r="H344" s="19">
        <f>VLOOKUP(A344,'Kings Ratings'!$A$2:$B$1000,2,false)</f>
        <v>10</v>
      </c>
      <c r="I344" s="7"/>
      <c r="K344" s="46">
        <v>2435.0</v>
      </c>
      <c r="L344" s="22">
        <f t="shared" si="1"/>
        <v>299</v>
      </c>
      <c r="M344" s="23">
        <f t="shared" si="2"/>
        <v>0.1227926078</v>
      </c>
      <c r="N344" s="24" t="str">
        <f t="shared" si="3"/>
        <v>Gold Jelly with +299, +12.3% (2435 to 2734)</v>
      </c>
      <c r="O344" s="41"/>
      <c r="P344" s="46">
        <v>35.0</v>
      </c>
      <c r="Q344" s="18">
        <f t="shared" si="4"/>
        <v>2</v>
      </c>
      <c r="R344" s="23">
        <f t="shared" si="5"/>
        <v>0.05714285714</v>
      </c>
      <c r="S344" s="24" t="str">
        <f t="shared" si="6"/>
        <v>Gold Jelly with +2, +5.7% (35 to 37)</v>
      </c>
      <c r="T344" s="18"/>
      <c r="U344" s="46">
        <v>0.0</v>
      </c>
      <c r="V344" s="22">
        <f t="shared" si="7"/>
        <v>2</v>
      </c>
      <c r="W344" s="23" t="str">
        <f t="shared" si="8"/>
        <v>#DIV/0!</v>
      </c>
      <c r="X344" s="26" t="str">
        <f t="shared" si="9"/>
        <v>#DIV/0!</v>
      </c>
    </row>
    <row r="345">
      <c r="A345" s="14" t="s">
        <v>296</v>
      </c>
      <c r="B345" s="13">
        <v>817.0</v>
      </c>
      <c r="C345" s="16">
        <v>2570.0</v>
      </c>
      <c r="D345" s="16">
        <v>43.0</v>
      </c>
      <c r="E345" s="39">
        <v>2.0</v>
      </c>
      <c r="F345" s="38">
        <v>27736.0</v>
      </c>
      <c r="G345" s="19"/>
      <c r="H345" s="19">
        <f>VLOOKUP(A345,'Kings Ratings'!$A$2:$B$1000,2,false)</f>
        <v>10</v>
      </c>
      <c r="I345" s="7"/>
      <c r="K345" s="46">
        <v>2313.0</v>
      </c>
      <c r="L345" s="22">
        <f t="shared" si="1"/>
        <v>257</v>
      </c>
      <c r="M345" s="23">
        <f t="shared" si="2"/>
        <v>0.1111111111</v>
      </c>
      <c r="N345" s="24" t="str">
        <f t="shared" si="3"/>
        <v>Fancy Violin with +257, +11.1% (2313 to 2570)</v>
      </c>
      <c r="O345" s="41"/>
      <c r="P345" s="46">
        <v>34.0</v>
      </c>
      <c r="Q345" s="18">
        <f t="shared" si="4"/>
        <v>9</v>
      </c>
      <c r="R345" s="23">
        <f t="shared" si="5"/>
        <v>0.2647058824</v>
      </c>
      <c r="S345" s="24" t="str">
        <f t="shared" si="6"/>
        <v>Fancy Violin with +9, +26.5% (34 to 43)</v>
      </c>
      <c r="T345" s="18"/>
      <c r="U345" s="46">
        <v>1.0</v>
      </c>
      <c r="V345" s="22">
        <f t="shared" si="7"/>
        <v>1</v>
      </c>
      <c r="W345" s="23">
        <f t="shared" si="8"/>
        <v>1</v>
      </c>
      <c r="X345" s="26" t="str">
        <f t="shared" si="9"/>
        <v>Fancy Violin with +1, +100% (1 to 2)</v>
      </c>
    </row>
    <row r="346">
      <c r="A346" s="14" t="s">
        <v>886</v>
      </c>
      <c r="B346" s="16">
        <v>1330.0</v>
      </c>
      <c r="C346" s="16">
        <v>2506.0</v>
      </c>
      <c r="D346" s="16">
        <v>605.0</v>
      </c>
      <c r="E346" s="16">
        <v>66.0</v>
      </c>
      <c r="F346" s="38">
        <v>146818.0</v>
      </c>
      <c r="G346" s="19"/>
      <c r="H346" s="19">
        <f>VLOOKUP(A346,'Kings Ratings'!$A$2:$B$1000,2,false)</f>
        <v>9</v>
      </c>
      <c r="I346" s="19"/>
      <c r="K346" s="73">
        <v>1744.0</v>
      </c>
      <c r="L346" s="22">
        <f t="shared" si="1"/>
        <v>762</v>
      </c>
      <c r="M346" s="23">
        <f t="shared" si="2"/>
        <v>0.4369266055</v>
      </c>
      <c r="N346" s="24" t="str">
        <f t="shared" si="3"/>
        <v>Reinforced Helmet with +762, +43.7% (1744 to 2506)</v>
      </c>
      <c r="O346" s="25"/>
      <c r="P346" s="73">
        <v>297.0</v>
      </c>
      <c r="Q346" s="18">
        <f t="shared" si="4"/>
        <v>308</v>
      </c>
      <c r="R346" s="23">
        <f t="shared" si="5"/>
        <v>1.037037037</v>
      </c>
      <c r="S346" s="24" t="str">
        <f t="shared" si="6"/>
        <v>Reinforced Helmet with +308, +103.7% (297 to 605)</v>
      </c>
      <c r="U346" s="73">
        <v>43.0</v>
      </c>
      <c r="V346" s="22">
        <f t="shared" si="7"/>
        <v>23</v>
      </c>
      <c r="W346" s="23">
        <f t="shared" si="8"/>
        <v>0.5348837209</v>
      </c>
      <c r="X346" s="26" t="str">
        <f t="shared" si="9"/>
        <v>Reinforced Helmet with +23, +53.5% (43 to 66)</v>
      </c>
    </row>
    <row r="347">
      <c r="A347" s="14" t="s">
        <v>355</v>
      </c>
      <c r="B347" s="13">
        <v>461.0</v>
      </c>
      <c r="C347" s="16">
        <v>2498.0</v>
      </c>
      <c r="D347" s="16">
        <v>17.0</v>
      </c>
      <c r="E347" s="39">
        <v>0.0</v>
      </c>
      <c r="F347" s="38">
        <v>14979.0</v>
      </c>
      <c r="G347" s="19"/>
      <c r="H347" s="19">
        <f>VLOOKUP(A347,'Kings Ratings'!$A$2:$B$1000,2,false)</f>
        <v>10</v>
      </c>
      <c r="I347" s="7"/>
      <c r="K347" s="46">
        <v>2245.0</v>
      </c>
      <c r="L347" s="22">
        <f t="shared" si="1"/>
        <v>253</v>
      </c>
      <c r="M347" s="23">
        <f t="shared" si="2"/>
        <v>0.1126948775</v>
      </c>
      <c r="N347" s="24" t="str">
        <f t="shared" si="3"/>
        <v>Goldfin with +253, +11.3% (2245 to 2498)</v>
      </c>
      <c r="O347" s="41"/>
      <c r="P347" s="46">
        <v>17.0</v>
      </c>
      <c r="Q347" s="18">
        <f t="shared" si="4"/>
        <v>0</v>
      </c>
      <c r="R347" s="23">
        <f t="shared" si="5"/>
        <v>0</v>
      </c>
      <c r="S347" s="24" t="str">
        <f t="shared" si="6"/>
        <v>Goldfin with +0, +0% (17 to 17)</v>
      </c>
      <c r="T347" s="18"/>
      <c r="U347" s="46">
        <v>0.0</v>
      </c>
      <c r="V347" s="22">
        <f t="shared" si="7"/>
        <v>0</v>
      </c>
      <c r="W347" s="23" t="str">
        <f t="shared" si="8"/>
        <v>#DIV/0!</v>
      </c>
      <c r="X347" s="26" t="str">
        <f t="shared" si="9"/>
        <v>#DIV/0!</v>
      </c>
    </row>
    <row r="348">
      <c r="A348" s="14" t="s">
        <v>655</v>
      </c>
      <c r="B348" s="16">
        <v>1137.0</v>
      </c>
      <c r="C348" s="16">
        <v>2473.0</v>
      </c>
      <c r="D348" s="16">
        <v>28.0</v>
      </c>
      <c r="E348" s="16">
        <v>1.0</v>
      </c>
      <c r="F348" s="38">
        <v>60630.0</v>
      </c>
      <c r="G348" s="19"/>
      <c r="H348" s="19">
        <f>VLOOKUP(A348,'Kings Ratings'!$A$2:$B$1000,2,false)</f>
        <v>7</v>
      </c>
      <c r="I348" s="19"/>
      <c r="K348" s="73">
        <v>2240.0</v>
      </c>
      <c r="L348" s="22">
        <f t="shared" si="1"/>
        <v>233</v>
      </c>
      <c r="M348" s="23">
        <f t="shared" si="2"/>
        <v>0.1040178571</v>
      </c>
      <c r="N348" s="24" t="str">
        <f t="shared" si="3"/>
        <v>Pine Shelf with +233, +10.4% (2240 to 2473)</v>
      </c>
      <c r="O348" s="41"/>
      <c r="P348" s="73">
        <v>19.0</v>
      </c>
      <c r="Q348" s="18">
        <f t="shared" si="4"/>
        <v>9</v>
      </c>
      <c r="R348" s="23">
        <f t="shared" si="5"/>
        <v>0.4736842105</v>
      </c>
      <c r="S348" s="24" t="str">
        <f t="shared" si="6"/>
        <v>Pine Shelf with +9, +47.4% (19 to 28)</v>
      </c>
      <c r="T348" s="18"/>
      <c r="U348" s="73">
        <v>0.0</v>
      </c>
      <c r="V348" s="22">
        <f t="shared" si="7"/>
        <v>1</v>
      </c>
      <c r="W348" s="23" t="str">
        <f t="shared" si="8"/>
        <v>#DIV/0!</v>
      </c>
      <c r="X348" s="26" t="str">
        <f t="shared" si="9"/>
        <v>#DIV/0!</v>
      </c>
    </row>
    <row r="349">
      <c r="A349" s="14" t="s">
        <v>562</v>
      </c>
      <c r="B349" s="13">
        <v>634.0</v>
      </c>
      <c r="C349" s="16">
        <v>2457.0</v>
      </c>
      <c r="D349" s="16">
        <v>155.0</v>
      </c>
      <c r="E349" s="39">
        <v>3.0</v>
      </c>
      <c r="F349" s="38">
        <v>27433.0</v>
      </c>
      <c r="G349" s="19"/>
      <c r="H349" s="19">
        <f>VLOOKUP(A349,'Kings Ratings'!$A$2:$B$1000,2,false)</f>
        <v>10</v>
      </c>
      <c r="I349" s="7"/>
      <c r="K349" s="46">
        <v>2269.0</v>
      </c>
      <c r="L349" s="22">
        <f t="shared" si="1"/>
        <v>188</v>
      </c>
      <c r="M349" s="23">
        <f t="shared" si="2"/>
        <v>0.08285588365</v>
      </c>
      <c r="N349" s="24" t="str">
        <f t="shared" si="3"/>
        <v>Mushroom Stew with +188, +8.3% (2269 to 2457)</v>
      </c>
      <c r="O349" s="41"/>
      <c r="P349" s="46">
        <v>142.0</v>
      </c>
      <c r="Q349" s="18">
        <f t="shared" si="4"/>
        <v>13</v>
      </c>
      <c r="R349" s="23">
        <f t="shared" si="5"/>
        <v>0.09154929577</v>
      </c>
      <c r="S349" s="24" t="str">
        <f t="shared" si="6"/>
        <v>Mushroom Stew with +13, +9.2% (142 to 155)</v>
      </c>
      <c r="T349" s="18"/>
      <c r="U349" s="46">
        <v>2.0</v>
      </c>
      <c r="V349" s="22">
        <f t="shared" si="7"/>
        <v>1</v>
      </c>
      <c r="W349" s="23">
        <f t="shared" si="8"/>
        <v>0.5</v>
      </c>
      <c r="X349" s="26" t="str">
        <f t="shared" si="9"/>
        <v>Mushroom Stew with +1, +50% (2 to 3)</v>
      </c>
    </row>
    <row r="350">
      <c r="A350" s="14" t="s">
        <v>529</v>
      </c>
      <c r="B350" s="13">
        <v>956.0</v>
      </c>
      <c r="C350" s="16">
        <v>2351.0</v>
      </c>
      <c r="D350" s="16">
        <v>103.0</v>
      </c>
      <c r="E350" s="39">
        <v>0.0</v>
      </c>
      <c r="F350" s="38">
        <v>10598.0</v>
      </c>
      <c r="G350" s="19"/>
      <c r="H350" s="19">
        <f>VLOOKUP(A350,'Kings Ratings'!$A$2:$B$1000,2,false)</f>
        <v>11</v>
      </c>
      <c r="I350" s="7"/>
      <c r="K350" s="46">
        <v>2351.0</v>
      </c>
      <c r="L350" s="22">
        <f t="shared" si="1"/>
        <v>0</v>
      </c>
      <c r="M350" s="23">
        <f t="shared" si="2"/>
        <v>0</v>
      </c>
      <c r="N350" s="24" t="str">
        <f t="shared" si="3"/>
        <v>Frozen Skull with +0, +0% (2351 to 2351)</v>
      </c>
      <c r="O350" s="41"/>
      <c r="P350" s="46">
        <v>104.0</v>
      </c>
      <c r="Q350" s="18">
        <f t="shared" si="4"/>
        <v>-1</v>
      </c>
      <c r="R350" s="23">
        <f t="shared" si="5"/>
        <v>-0.009615384615</v>
      </c>
      <c r="S350" s="24" t="str">
        <f t="shared" si="6"/>
        <v>Frozen Skull with +-1, +-1% (104 to 103)</v>
      </c>
      <c r="T350" s="18"/>
      <c r="U350" s="46">
        <v>0.0</v>
      </c>
      <c r="V350" s="22">
        <f t="shared" si="7"/>
        <v>0</v>
      </c>
      <c r="W350" s="23" t="str">
        <f t="shared" si="8"/>
        <v>#DIV/0!</v>
      </c>
      <c r="X350" s="26" t="str">
        <f t="shared" si="9"/>
        <v>#DIV/0!</v>
      </c>
    </row>
    <row r="351">
      <c r="A351" s="14" t="s">
        <v>334</v>
      </c>
      <c r="B351" s="13">
        <v>565.0</v>
      </c>
      <c r="C351" s="16">
        <v>2316.0</v>
      </c>
      <c r="D351" s="16">
        <v>12.0</v>
      </c>
      <c r="E351" s="39">
        <v>0.0</v>
      </c>
      <c r="F351" s="38">
        <v>24299.0</v>
      </c>
      <c r="G351" s="19"/>
      <c r="H351" s="19">
        <f>VLOOKUP(A351,'Kings Ratings'!$A$2:$B$1000,2,false)</f>
        <v>11</v>
      </c>
      <c r="I351" s="7"/>
      <c r="K351" s="46">
        <v>2316.0</v>
      </c>
      <c r="L351" s="22">
        <f t="shared" si="1"/>
        <v>0</v>
      </c>
      <c r="M351" s="23">
        <f t="shared" si="2"/>
        <v>0</v>
      </c>
      <c r="N351" s="24" t="str">
        <f t="shared" si="3"/>
        <v>Hot Potato with +0, +0% (2316 to 2316)</v>
      </c>
      <c r="O351" s="41"/>
      <c r="P351" s="46">
        <v>12.0</v>
      </c>
      <c r="Q351" s="18">
        <f t="shared" si="4"/>
        <v>0</v>
      </c>
      <c r="R351" s="23">
        <f t="shared" si="5"/>
        <v>0</v>
      </c>
      <c r="S351" s="24" t="str">
        <f t="shared" si="6"/>
        <v>Hot Potato with +0, +0% (12 to 12)</v>
      </c>
      <c r="T351" s="18"/>
      <c r="U351" s="46">
        <v>0.0</v>
      </c>
      <c r="V351" s="22">
        <f t="shared" si="7"/>
        <v>0</v>
      </c>
      <c r="W351" s="23" t="str">
        <f t="shared" si="8"/>
        <v>#DIV/0!</v>
      </c>
      <c r="X351" s="26" t="str">
        <f t="shared" si="9"/>
        <v>#DIV/0!</v>
      </c>
    </row>
    <row r="352">
      <c r="A352" s="14" t="s">
        <v>365</v>
      </c>
      <c r="B352" s="13">
        <v>462.0</v>
      </c>
      <c r="C352" s="16">
        <v>2304.0</v>
      </c>
      <c r="D352" s="16">
        <v>18.0</v>
      </c>
      <c r="E352" s="39">
        <v>0.0</v>
      </c>
      <c r="F352" s="38">
        <v>13246.0</v>
      </c>
      <c r="G352" s="19"/>
      <c r="H352" s="19">
        <f>VLOOKUP(A352,'Kings Ratings'!$A$2:$B$1000,2,false)</f>
        <v>10</v>
      </c>
      <c r="I352" s="7"/>
      <c r="K352" s="46">
        <v>2079.0</v>
      </c>
      <c r="L352" s="22">
        <f t="shared" si="1"/>
        <v>225</v>
      </c>
      <c r="M352" s="23">
        <f t="shared" si="2"/>
        <v>0.1082251082</v>
      </c>
      <c r="N352" s="24" t="str">
        <f t="shared" si="3"/>
        <v>Gold Flier with +225, +10.8% (2079 to 2304)</v>
      </c>
      <c r="O352" s="41"/>
      <c r="P352" s="46">
        <v>17.0</v>
      </c>
      <c r="Q352" s="18">
        <f t="shared" si="4"/>
        <v>1</v>
      </c>
      <c r="R352" s="23">
        <f t="shared" si="5"/>
        <v>0.05882352941</v>
      </c>
      <c r="S352" s="24" t="str">
        <f t="shared" si="6"/>
        <v>Gold Flier with +1, +5.9% (17 to 18)</v>
      </c>
      <c r="T352" s="18"/>
      <c r="U352" s="46">
        <v>0.0</v>
      </c>
      <c r="V352" s="22">
        <f t="shared" si="7"/>
        <v>0</v>
      </c>
      <c r="W352" s="23" t="str">
        <f t="shared" si="8"/>
        <v>#DIV/0!</v>
      </c>
      <c r="X352" s="26" t="str">
        <f t="shared" si="9"/>
        <v>#DIV/0!</v>
      </c>
    </row>
    <row r="353">
      <c r="A353" s="14" t="s">
        <v>471</v>
      </c>
      <c r="B353" s="16">
        <v>1298.0</v>
      </c>
      <c r="C353" s="16">
        <v>2237.0</v>
      </c>
      <c r="D353" s="16">
        <v>72.0</v>
      </c>
      <c r="E353" s="16">
        <v>0.0</v>
      </c>
      <c r="F353" s="38">
        <v>14132.0</v>
      </c>
      <c r="G353" s="19"/>
      <c r="H353" s="19">
        <f>VLOOKUP(A353,'Kings Ratings'!$A$2:$B$1000,2,false)</f>
        <v>10</v>
      </c>
      <c r="I353" s="19"/>
      <c r="K353" s="73">
        <v>1280.0</v>
      </c>
      <c r="L353" s="22">
        <f t="shared" si="1"/>
        <v>957</v>
      </c>
      <c r="M353" s="23">
        <f t="shared" si="2"/>
        <v>0.74765625</v>
      </c>
      <c r="N353" s="24" t="str">
        <f t="shared" si="3"/>
        <v>Unrefined Sugar with +957, +74.8% (1280 to 2237)</v>
      </c>
      <c r="O353" s="25"/>
      <c r="P353" s="73">
        <v>35.0</v>
      </c>
      <c r="Q353" s="18">
        <f t="shared" si="4"/>
        <v>37</v>
      </c>
      <c r="R353" s="23">
        <f t="shared" si="5"/>
        <v>1.057142857</v>
      </c>
      <c r="S353" s="24" t="str">
        <f t="shared" si="6"/>
        <v>Unrefined Sugar with +37, +105.7% (35 to 72)</v>
      </c>
      <c r="U353" s="73">
        <v>0.0</v>
      </c>
      <c r="V353" s="22">
        <f t="shared" si="7"/>
        <v>0</v>
      </c>
      <c r="W353" s="23" t="str">
        <f t="shared" si="8"/>
        <v>#DIV/0!</v>
      </c>
      <c r="X353" s="26" t="str">
        <f t="shared" si="9"/>
        <v>#DIV/0!</v>
      </c>
    </row>
    <row r="354">
      <c r="A354" s="14" t="s">
        <v>490</v>
      </c>
      <c r="B354" s="13">
        <v>644.0</v>
      </c>
      <c r="C354" s="16">
        <v>2189.0</v>
      </c>
      <c r="D354" s="16">
        <v>85.0</v>
      </c>
      <c r="E354" s="39">
        <v>0.0</v>
      </c>
      <c r="F354" s="38">
        <v>10739.0</v>
      </c>
      <c r="G354" s="19"/>
      <c r="H354" s="19">
        <f>VLOOKUP(A354,'Kings Ratings'!$A$2:$B$1000,2,false)</f>
        <v>10</v>
      </c>
      <c r="I354" s="7"/>
      <c r="K354" s="46">
        <v>2047.0</v>
      </c>
      <c r="L354" s="22">
        <f t="shared" si="1"/>
        <v>142</v>
      </c>
      <c r="M354" s="23">
        <f t="shared" si="2"/>
        <v>0.06936980948</v>
      </c>
      <c r="N354" s="24" t="str">
        <f t="shared" si="3"/>
        <v>Quandary Chowder with +142, +6.9% (2047 to 2189)</v>
      </c>
      <c r="O354" s="41"/>
      <c r="P354" s="46">
        <v>81.0</v>
      </c>
      <c r="Q354" s="18">
        <f t="shared" si="4"/>
        <v>4</v>
      </c>
      <c r="R354" s="23">
        <f t="shared" si="5"/>
        <v>0.04938271605</v>
      </c>
      <c r="S354" s="24" t="str">
        <f t="shared" si="6"/>
        <v>Quandary Chowder with +4, +4.9% (81 to 85)</v>
      </c>
      <c r="T354" s="18"/>
      <c r="U354" s="46">
        <v>0.0</v>
      </c>
      <c r="V354" s="22">
        <f t="shared" si="7"/>
        <v>0</v>
      </c>
      <c r="W354" s="23" t="str">
        <f t="shared" si="8"/>
        <v>#DIV/0!</v>
      </c>
      <c r="X354" s="26" t="str">
        <f t="shared" si="9"/>
        <v>#DIV/0!</v>
      </c>
    </row>
    <row r="355">
      <c r="A355" s="14" t="s">
        <v>122</v>
      </c>
      <c r="B355" s="16">
        <v>1134.0</v>
      </c>
      <c r="C355" s="16">
        <v>2123.0</v>
      </c>
      <c r="D355" s="16">
        <v>0.0</v>
      </c>
      <c r="E355" s="16">
        <v>0.0</v>
      </c>
      <c r="F355" s="38">
        <v>11516.0</v>
      </c>
      <c r="G355" s="19"/>
      <c r="H355" s="19">
        <f>VLOOKUP(A355,'Kings Ratings'!$A$2:$B$1000,2,false)</f>
        <v>10</v>
      </c>
      <c r="I355" s="19"/>
      <c r="K355" s="73">
        <v>1524.0</v>
      </c>
      <c r="L355" s="22">
        <f t="shared" si="1"/>
        <v>599</v>
      </c>
      <c r="M355" s="23">
        <f t="shared" si="2"/>
        <v>0.3930446194</v>
      </c>
      <c r="N355" s="24" t="str">
        <f t="shared" si="3"/>
        <v>Gold Feed with +599, +39.3% (1524 to 2123)</v>
      </c>
      <c r="O355" s="41"/>
      <c r="P355" s="73">
        <v>0.0</v>
      </c>
      <c r="Q355" s="18">
        <f t="shared" si="4"/>
        <v>0</v>
      </c>
      <c r="R355" s="23" t="str">
        <f t="shared" si="5"/>
        <v>#DIV/0!</v>
      </c>
      <c r="S355" s="24" t="str">
        <f t="shared" si="6"/>
        <v>#DIV/0!</v>
      </c>
      <c r="T355" s="18"/>
      <c r="U355" s="73">
        <v>0.0</v>
      </c>
      <c r="V355" s="22">
        <f t="shared" si="7"/>
        <v>0</v>
      </c>
      <c r="W355" s="23" t="str">
        <f t="shared" si="8"/>
        <v>#DIV/0!</v>
      </c>
      <c r="X355" s="26" t="str">
        <f t="shared" si="9"/>
        <v>#DIV/0!</v>
      </c>
    </row>
    <row r="356">
      <c r="A356" s="14" t="s">
        <v>294</v>
      </c>
      <c r="B356" s="16">
        <v>1240.0</v>
      </c>
      <c r="C356" s="16">
        <v>2118.0</v>
      </c>
      <c r="D356" s="16">
        <v>7.0</v>
      </c>
      <c r="E356" s="16">
        <v>0.0</v>
      </c>
      <c r="F356" s="38">
        <v>19296.0</v>
      </c>
      <c r="G356" s="19"/>
      <c r="H356" s="19">
        <f>VLOOKUP(A356,'Kings Ratings'!$A$2:$B$1000,2,false)</f>
        <v>11</v>
      </c>
      <c r="I356" s="19"/>
      <c r="K356" s="73">
        <v>2117.0</v>
      </c>
      <c r="L356" s="22">
        <f t="shared" si="1"/>
        <v>1</v>
      </c>
      <c r="M356" s="23">
        <f t="shared" si="2"/>
        <v>0.0004723665564</v>
      </c>
      <c r="N356" s="24" t="str">
        <f t="shared" si="3"/>
        <v>Sea Turtle with +1, +0% (2117 to 2118)</v>
      </c>
      <c r="O356" s="25"/>
      <c r="P356" s="73">
        <v>7.0</v>
      </c>
      <c r="Q356" s="18">
        <f t="shared" si="4"/>
        <v>0</v>
      </c>
      <c r="R356" s="23">
        <f t="shared" si="5"/>
        <v>0</v>
      </c>
      <c r="S356" s="24" t="str">
        <f t="shared" si="6"/>
        <v>Sea Turtle with +0, +0% (7 to 7)</v>
      </c>
      <c r="U356" s="73">
        <v>0.0</v>
      </c>
      <c r="V356" s="22">
        <f t="shared" si="7"/>
        <v>0</v>
      </c>
      <c r="W356" s="23" t="str">
        <f t="shared" si="8"/>
        <v>#DIV/0!</v>
      </c>
      <c r="X356" s="26" t="str">
        <f t="shared" si="9"/>
        <v>#DIV/0!</v>
      </c>
    </row>
    <row r="357">
      <c r="A357" s="14" t="s">
        <v>858</v>
      </c>
      <c r="B357" s="16">
        <v>1131.0</v>
      </c>
      <c r="C357" s="16">
        <v>2074.0</v>
      </c>
      <c r="D357" s="16">
        <v>237.0</v>
      </c>
      <c r="E357" s="16">
        <v>10.0</v>
      </c>
      <c r="F357" s="38">
        <v>33134.0</v>
      </c>
      <c r="G357" s="19"/>
      <c r="H357" s="19">
        <f>VLOOKUP(A357,'Kings Ratings'!$A$2:$B$1000,2,false)</f>
        <v>7</v>
      </c>
      <c r="I357" s="19"/>
      <c r="K357" s="73">
        <v>1792.0</v>
      </c>
      <c r="L357" s="22">
        <f t="shared" si="1"/>
        <v>282</v>
      </c>
      <c r="M357" s="23">
        <f t="shared" si="2"/>
        <v>0.1573660714</v>
      </c>
      <c r="N357" s="24" t="str">
        <f t="shared" si="3"/>
        <v>Red Brick with +282, +15.7% (1792 to 2074)</v>
      </c>
      <c r="O357" s="41"/>
      <c r="P357" s="73">
        <v>130.0</v>
      </c>
      <c r="Q357" s="18">
        <f t="shared" si="4"/>
        <v>107</v>
      </c>
      <c r="R357" s="23">
        <f t="shared" si="5"/>
        <v>0.8230769231</v>
      </c>
      <c r="S357" s="24" t="str">
        <f t="shared" si="6"/>
        <v>Red Brick with +107, +82.3% (130 to 237)</v>
      </c>
      <c r="T357" s="18"/>
      <c r="U357" s="73">
        <v>8.0</v>
      </c>
      <c r="V357" s="22">
        <f t="shared" si="7"/>
        <v>2</v>
      </c>
      <c r="W357" s="23">
        <f t="shared" si="8"/>
        <v>0.25</v>
      </c>
      <c r="X357" s="26" t="str">
        <f t="shared" si="9"/>
        <v>Red Brick with +2, +25% (8 to 10)</v>
      </c>
    </row>
    <row r="358">
      <c r="A358" s="14" t="s">
        <v>467</v>
      </c>
      <c r="B358" s="13">
        <v>1095.0</v>
      </c>
      <c r="C358" s="16">
        <v>2024.0</v>
      </c>
      <c r="D358" s="16">
        <v>65.0</v>
      </c>
      <c r="E358" s="39">
        <v>0.0</v>
      </c>
      <c r="F358" s="38">
        <v>13421.0</v>
      </c>
      <c r="G358" s="19"/>
      <c r="H358" s="19">
        <f>VLOOKUP(A358,'Kings Ratings'!$A$2:$B$1000,2,false)</f>
        <v>10</v>
      </c>
      <c r="I358" s="19"/>
      <c r="K358" s="46">
        <v>1775.0</v>
      </c>
      <c r="L358" s="22">
        <f t="shared" si="1"/>
        <v>249</v>
      </c>
      <c r="M358" s="23">
        <f t="shared" si="2"/>
        <v>0.1402816901</v>
      </c>
      <c r="N358" s="24" t="str">
        <f t="shared" si="3"/>
        <v>Mayonnaise with +249, +14.% (1775 to 2024)</v>
      </c>
      <c r="O358" s="41"/>
      <c r="P358" s="46">
        <v>47.0</v>
      </c>
      <c r="Q358" s="18">
        <f t="shared" si="4"/>
        <v>18</v>
      </c>
      <c r="R358" s="23">
        <f t="shared" si="5"/>
        <v>0.3829787234</v>
      </c>
      <c r="S358" s="24" t="str">
        <f t="shared" si="6"/>
        <v>Mayonnaise with +18, +38.3% (47 to 65)</v>
      </c>
      <c r="T358" s="18"/>
      <c r="U358" s="46">
        <v>0.0</v>
      </c>
      <c r="V358" s="22">
        <f t="shared" si="7"/>
        <v>0</v>
      </c>
      <c r="W358" s="23" t="str">
        <f t="shared" si="8"/>
        <v>#DIV/0!</v>
      </c>
      <c r="X358" s="26" t="str">
        <f t="shared" si="9"/>
        <v>#DIV/0!</v>
      </c>
    </row>
    <row r="359">
      <c r="A359" s="14" t="s">
        <v>883</v>
      </c>
      <c r="B359" s="16">
        <v>1304.0</v>
      </c>
      <c r="C359" s="16">
        <v>2021.0</v>
      </c>
      <c r="D359" s="16">
        <v>415.0</v>
      </c>
      <c r="E359" s="16">
        <v>26.0</v>
      </c>
      <c r="F359" s="38">
        <v>13913.0</v>
      </c>
      <c r="G359" s="19"/>
      <c r="H359" s="19">
        <f>VLOOKUP(A359,'Kings Ratings'!$A$2:$B$1000,2,false)</f>
        <v>10</v>
      </c>
      <c r="I359" s="19"/>
      <c r="K359" s="73">
        <v>1739.0</v>
      </c>
      <c r="L359" s="22">
        <f t="shared" si="1"/>
        <v>282</v>
      </c>
      <c r="M359" s="23">
        <f t="shared" si="2"/>
        <v>0.1621621622</v>
      </c>
      <c r="N359" s="24" t="str">
        <f t="shared" si="3"/>
        <v>Acorn Pie with +282, +16.2% (1739 to 2021)</v>
      </c>
      <c r="O359" s="25"/>
      <c r="P359" s="73">
        <v>353.0</v>
      </c>
      <c r="Q359" s="18">
        <f t="shared" si="4"/>
        <v>62</v>
      </c>
      <c r="R359" s="23">
        <f t="shared" si="5"/>
        <v>0.1756373938</v>
      </c>
      <c r="S359" s="24" t="str">
        <f t="shared" si="6"/>
        <v>Acorn Pie with +62, +17.6% (353 to 415)</v>
      </c>
      <c r="U359" s="73">
        <v>19.0</v>
      </c>
      <c r="V359" s="22">
        <f t="shared" si="7"/>
        <v>7</v>
      </c>
      <c r="W359" s="23">
        <f t="shared" si="8"/>
        <v>0.3684210526</v>
      </c>
      <c r="X359" s="26" t="str">
        <f t="shared" si="9"/>
        <v>Acorn Pie with +7, +36.8% (19 to 26)</v>
      </c>
    </row>
    <row r="360">
      <c r="A360" s="14" t="s">
        <v>893</v>
      </c>
      <c r="B360" s="16">
        <v>1367.0</v>
      </c>
      <c r="C360" s="16">
        <v>1775.0</v>
      </c>
      <c r="D360" s="16">
        <v>1690.0</v>
      </c>
      <c r="E360" s="16">
        <v>1403.0</v>
      </c>
      <c r="F360" s="34">
        <v>1749329.0</v>
      </c>
      <c r="G360" s="19"/>
      <c r="H360" s="19">
        <f>VLOOKUP(A360,'Kings Ratings'!$A$2:$B$1000,2,false)</f>
        <v>4</v>
      </c>
      <c r="I360" s="19"/>
      <c r="K360" s="22">
        <v>690.0</v>
      </c>
      <c r="L360" s="22">
        <f t="shared" si="1"/>
        <v>1085</v>
      </c>
      <c r="M360" s="23">
        <f t="shared" si="2"/>
        <v>1.572463768</v>
      </c>
      <c r="N360" s="24" t="str">
        <f t="shared" si="3"/>
        <v>Slimeback with +1085, +157.2% (690 to 1775)</v>
      </c>
      <c r="O360" s="25"/>
      <c r="P360" s="22">
        <v>655.0</v>
      </c>
      <c r="Q360" s="18">
        <f t="shared" si="4"/>
        <v>1035</v>
      </c>
      <c r="R360" s="23">
        <f t="shared" si="5"/>
        <v>1.580152672</v>
      </c>
      <c r="S360" s="24" t="str">
        <f t="shared" si="6"/>
        <v>Slimeback with +1035, +158% (655 to 1690)</v>
      </c>
      <c r="U360" s="22">
        <v>528.0</v>
      </c>
      <c r="V360" s="22">
        <f t="shared" si="7"/>
        <v>875</v>
      </c>
      <c r="W360" s="23">
        <f t="shared" si="8"/>
        <v>1.65719697</v>
      </c>
      <c r="X360" s="26" t="str">
        <f t="shared" si="9"/>
        <v>Slimeback with +875, +165.7% (528 to 1403)</v>
      </c>
    </row>
    <row r="361">
      <c r="A361" s="14" t="s">
        <v>895</v>
      </c>
      <c r="B361" s="16">
        <v>1369.0</v>
      </c>
      <c r="C361" s="16">
        <v>1767.0</v>
      </c>
      <c r="D361" s="16">
        <v>1667.0</v>
      </c>
      <c r="E361" s="16">
        <v>1311.0</v>
      </c>
      <c r="F361" s="34">
        <v>1175479.0</v>
      </c>
      <c r="G361" s="19"/>
      <c r="H361" s="19">
        <f>VLOOKUP(A361,'Kings Ratings'!$A$2:$B$1000,2,false)</f>
        <v>4</v>
      </c>
      <c r="I361" s="19"/>
      <c r="K361" s="22">
        <v>688.0</v>
      </c>
      <c r="L361" s="22">
        <f t="shared" si="1"/>
        <v>1079</v>
      </c>
      <c r="M361" s="23">
        <f t="shared" si="2"/>
        <v>1.568313953</v>
      </c>
      <c r="N361" s="24" t="str">
        <f t="shared" si="3"/>
        <v>Splatfish with +1079, +156.8% (688 to 1767)</v>
      </c>
      <c r="O361" s="25"/>
      <c r="P361" s="22">
        <v>645.0</v>
      </c>
      <c r="Q361" s="18">
        <f t="shared" si="4"/>
        <v>1022</v>
      </c>
      <c r="R361" s="23">
        <f t="shared" si="5"/>
        <v>1.584496124</v>
      </c>
      <c r="S361" s="24" t="str">
        <f t="shared" si="6"/>
        <v>Splatfish with +1022, +158.4% (645 to 1667)</v>
      </c>
      <c r="U361" s="22">
        <v>484.0</v>
      </c>
      <c r="V361" s="22">
        <f t="shared" si="7"/>
        <v>827</v>
      </c>
      <c r="W361" s="23">
        <f t="shared" si="8"/>
        <v>1.708677686</v>
      </c>
      <c r="X361" s="26" t="str">
        <f t="shared" si="9"/>
        <v>Splatfish with +827, +170.9% (484 to 1311)</v>
      </c>
    </row>
    <row r="362">
      <c r="A362" s="14" t="s">
        <v>903</v>
      </c>
      <c r="B362" s="16">
        <v>1376.0</v>
      </c>
      <c r="C362" s="16">
        <v>1767.0</v>
      </c>
      <c r="D362" s="16">
        <v>1667.0</v>
      </c>
      <c r="E362" s="16">
        <v>1311.0</v>
      </c>
      <c r="F362" s="34">
        <v>1176285.0</v>
      </c>
      <c r="G362" s="19"/>
      <c r="H362" s="19">
        <f>VLOOKUP(A362,'Kings Ratings'!$A$2:$B$1000,2,false)</f>
        <v>4</v>
      </c>
      <c r="I362" s="19"/>
      <c r="K362" s="22">
        <v>688.0</v>
      </c>
      <c r="L362" s="22">
        <f t="shared" si="1"/>
        <v>1079</v>
      </c>
      <c r="M362" s="23">
        <f t="shared" si="2"/>
        <v>1.568313953</v>
      </c>
      <c r="N362" s="24" t="str">
        <f t="shared" si="3"/>
        <v>Bog Barnacle with +1079, +156.8% (688 to 1767)</v>
      </c>
      <c r="O362" s="25"/>
      <c r="P362" s="22">
        <v>645.0</v>
      </c>
      <c r="Q362" s="18">
        <f t="shared" si="4"/>
        <v>1022</v>
      </c>
      <c r="R362" s="23">
        <f t="shared" si="5"/>
        <v>1.584496124</v>
      </c>
      <c r="S362" s="24" t="str">
        <f t="shared" si="6"/>
        <v>Bog Barnacle with +1022, +158.4% (645 to 1667)</v>
      </c>
      <c r="U362" s="22">
        <v>483.0</v>
      </c>
      <c r="V362" s="22">
        <f t="shared" si="7"/>
        <v>828</v>
      </c>
      <c r="W362" s="23">
        <f t="shared" si="8"/>
        <v>1.714285714</v>
      </c>
      <c r="X362" s="26" t="str">
        <f t="shared" si="9"/>
        <v>Bog Barnacle with +828, +171.4% (483 to 1311)</v>
      </c>
    </row>
    <row r="363">
      <c r="A363" s="14" t="s">
        <v>900</v>
      </c>
      <c r="B363" s="16">
        <v>1373.0</v>
      </c>
      <c r="C363" s="16">
        <v>1766.0</v>
      </c>
      <c r="D363" s="16">
        <v>1654.0</v>
      </c>
      <c r="E363" s="16">
        <v>1284.0</v>
      </c>
      <c r="F363" s="34">
        <v>1009984.0</v>
      </c>
      <c r="G363" s="19"/>
      <c r="H363" s="19">
        <f>VLOOKUP(A363,'Kings Ratings'!$A$2:$B$1000,2,false)</f>
        <v>4</v>
      </c>
      <c r="I363" s="19"/>
      <c r="K363" s="22">
        <v>688.0</v>
      </c>
      <c r="L363" s="22">
        <f t="shared" si="1"/>
        <v>1078</v>
      </c>
      <c r="M363" s="23">
        <f t="shared" si="2"/>
        <v>1.566860465</v>
      </c>
      <c r="N363" s="24" t="str">
        <f t="shared" si="3"/>
        <v>Magenta Growth with +1078, +156.7% (688 to 1766)</v>
      </c>
      <c r="O363" s="25"/>
      <c r="P363" s="22">
        <v>642.0</v>
      </c>
      <c r="Q363" s="18">
        <f t="shared" si="4"/>
        <v>1012</v>
      </c>
      <c r="R363" s="23">
        <f t="shared" si="5"/>
        <v>1.576323988</v>
      </c>
      <c r="S363" s="24" t="str">
        <f t="shared" si="6"/>
        <v>Magenta Growth with +1012, +157.6% (642 to 1654)</v>
      </c>
      <c r="U363" s="22">
        <v>464.0</v>
      </c>
      <c r="V363" s="22">
        <f t="shared" si="7"/>
        <v>820</v>
      </c>
      <c r="W363" s="23">
        <f t="shared" si="8"/>
        <v>1.767241379</v>
      </c>
      <c r="X363" s="26" t="str">
        <f t="shared" si="9"/>
        <v>Magenta Growth with +820, +176.7% (464 to 1284)</v>
      </c>
    </row>
    <row r="364">
      <c r="A364" s="14" t="s">
        <v>902</v>
      </c>
      <c r="B364" s="16">
        <v>1375.0</v>
      </c>
      <c r="C364" s="16">
        <v>1760.0</v>
      </c>
      <c r="D364" s="16">
        <v>1635.0</v>
      </c>
      <c r="E364" s="16">
        <v>1224.0</v>
      </c>
      <c r="F364" s="34">
        <v>792176.0</v>
      </c>
      <c r="G364" s="19"/>
      <c r="H364" s="19">
        <f>VLOOKUP(A364,'Kings Ratings'!$A$2:$B$1000,2,false)</f>
        <v>4</v>
      </c>
      <c r="I364" s="19"/>
      <c r="K364" s="22">
        <v>685.0</v>
      </c>
      <c r="L364" s="22">
        <f t="shared" si="1"/>
        <v>1075</v>
      </c>
      <c r="M364" s="23">
        <f t="shared" si="2"/>
        <v>1.569343066</v>
      </c>
      <c r="N364" s="24" t="str">
        <f t="shared" si="3"/>
        <v>Reaver Claw with +1075, +156.9% (685 to 1760)</v>
      </c>
      <c r="O364" s="25"/>
      <c r="P364" s="22">
        <v>637.0</v>
      </c>
      <c r="Q364" s="18">
        <f t="shared" si="4"/>
        <v>998</v>
      </c>
      <c r="R364" s="23">
        <f t="shared" si="5"/>
        <v>1.566718995</v>
      </c>
      <c r="S364" s="24" t="str">
        <f t="shared" si="6"/>
        <v>Reaver Claw with +998, +156.7% (637 to 1635)</v>
      </c>
      <c r="U364" s="22">
        <v>414.0</v>
      </c>
      <c r="V364" s="22">
        <f t="shared" si="7"/>
        <v>810</v>
      </c>
      <c r="W364" s="23">
        <f t="shared" si="8"/>
        <v>1.956521739</v>
      </c>
      <c r="X364" s="26" t="str">
        <f t="shared" si="9"/>
        <v>Reaver Claw with +810, +195.7% (414 to 1224)</v>
      </c>
    </row>
    <row r="365">
      <c r="A365" s="14" t="s">
        <v>899</v>
      </c>
      <c r="B365" s="16">
        <v>1372.0</v>
      </c>
      <c r="C365" s="16">
        <v>1755.0</v>
      </c>
      <c r="D365" s="16">
        <v>1626.0</v>
      </c>
      <c r="E365" s="16">
        <v>1208.0</v>
      </c>
      <c r="F365" s="34">
        <v>713536.0</v>
      </c>
      <c r="G365" s="19"/>
      <c r="H365" s="19">
        <f>VLOOKUP(A365,'Kings Ratings'!$A$2:$B$1000,2,false)</f>
        <v>4</v>
      </c>
      <c r="I365" s="19"/>
      <c r="K365" s="22">
        <v>684.0</v>
      </c>
      <c r="L365" s="22">
        <f t="shared" si="1"/>
        <v>1071</v>
      </c>
      <c r="M365" s="23">
        <f t="shared" si="2"/>
        <v>1.565789474</v>
      </c>
      <c r="N365" s="24" t="str">
        <f t="shared" si="3"/>
        <v>Boghead Snapper with +1071, +156.6% (684 to 1755)</v>
      </c>
      <c r="O365" s="25"/>
      <c r="P365" s="22">
        <v>637.0</v>
      </c>
      <c r="Q365" s="18">
        <f t="shared" si="4"/>
        <v>989</v>
      </c>
      <c r="R365" s="23">
        <f t="shared" si="5"/>
        <v>1.552590267</v>
      </c>
      <c r="S365" s="24" t="str">
        <f t="shared" si="6"/>
        <v>Boghead Snapper with +989, +155.3% (637 to 1626)</v>
      </c>
      <c r="U365" s="22">
        <v>396.0</v>
      </c>
      <c r="V365" s="22">
        <f t="shared" si="7"/>
        <v>812</v>
      </c>
      <c r="W365" s="23">
        <f t="shared" si="8"/>
        <v>2.050505051</v>
      </c>
      <c r="X365" s="26" t="str">
        <f t="shared" si="9"/>
        <v>Boghead Snapper with +812, +205.1% (396 to 1208)</v>
      </c>
    </row>
    <row r="366">
      <c r="A366" s="14" t="s">
        <v>907</v>
      </c>
      <c r="B366" s="16">
        <v>1385.0</v>
      </c>
      <c r="C366" s="16">
        <v>1754.0</v>
      </c>
      <c r="D366" s="16">
        <v>1626.0</v>
      </c>
      <c r="E366" s="16">
        <v>1208.0</v>
      </c>
      <c r="F366" s="34">
        <v>714758.0</v>
      </c>
      <c r="G366" s="19"/>
      <c r="H366" s="19">
        <f>VLOOKUP(A366,'Kings Ratings'!$A$2:$B$1000,2,false)</f>
        <v>4</v>
      </c>
      <c r="I366" s="19"/>
      <c r="K366" s="22">
        <v>684.0</v>
      </c>
      <c r="L366" s="22">
        <f t="shared" si="1"/>
        <v>1070</v>
      </c>
      <c r="M366" s="23">
        <f t="shared" si="2"/>
        <v>1.564327485</v>
      </c>
      <c r="N366" s="24" t="str">
        <f t="shared" si="3"/>
        <v>Blubberfish with +1070, +156.4% (684 to 1754)</v>
      </c>
      <c r="O366" s="25"/>
      <c r="P366" s="22">
        <v>637.0</v>
      </c>
      <c r="Q366" s="18">
        <f t="shared" si="4"/>
        <v>989</v>
      </c>
      <c r="R366" s="23">
        <f t="shared" si="5"/>
        <v>1.552590267</v>
      </c>
      <c r="S366" s="24" t="str">
        <f t="shared" si="6"/>
        <v>Blubberfish with +989, +155.3% (637 to 1626)</v>
      </c>
      <c r="U366" s="22">
        <v>396.0</v>
      </c>
      <c r="V366" s="22">
        <f t="shared" si="7"/>
        <v>812</v>
      </c>
      <c r="W366" s="23">
        <f t="shared" si="8"/>
        <v>2.050505051</v>
      </c>
      <c r="X366" s="26" t="str">
        <f t="shared" si="9"/>
        <v>Blubberfish with +812, +205.1% (396 to 1208)</v>
      </c>
    </row>
    <row r="367">
      <c r="A367" s="14" t="s">
        <v>180</v>
      </c>
      <c r="B367" s="13">
        <v>643.0</v>
      </c>
      <c r="C367" s="16">
        <v>1748.0</v>
      </c>
      <c r="D367" s="16">
        <v>42.0</v>
      </c>
      <c r="E367" s="39">
        <v>0.0</v>
      </c>
      <c r="F367" s="38">
        <v>11342.0</v>
      </c>
      <c r="G367" s="19"/>
      <c r="H367" s="19">
        <f>VLOOKUP(A367,'Kings Ratings'!$A$2:$B$1000,2,false)</f>
        <v>9</v>
      </c>
      <c r="I367" s="7"/>
      <c r="K367" s="46">
        <v>1615.0</v>
      </c>
      <c r="L367" s="22">
        <f t="shared" si="1"/>
        <v>133</v>
      </c>
      <c r="M367" s="23">
        <f t="shared" si="2"/>
        <v>0.08235294118</v>
      </c>
      <c r="N367" s="24" t="str">
        <f t="shared" si="3"/>
        <v>Cat's Meow with +133, +8.2% (1615 to 1748)</v>
      </c>
      <c r="O367" s="41"/>
      <c r="P367" s="46">
        <v>36.0</v>
      </c>
      <c r="Q367" s="18">
        <f t="shared" si="4"/>
        <v>6</v>
      </c>
      <c r="R367" s="23">
        <f t="shared" si="5"/>
        <v>0.1666666667</v>
      </c>
      <c r="S367" s="24" t="str">
        <f t="shared" si="6"/>
        <v>Cat's Meow with +6, +16.7% (36 to 42)</v>
      </c>
      <c r="T367" s="18"/>
      <c r="U367" s="46">
        <v>0.0</v>
      </c>
      <c r="V367" s="22">
        <f t="shared" si="7"/>
        <v>0</v>
      </c>
      <c r="W367" s="23" t="str">
        <f t="shared" si="8"/>
        <v>#DIV/0!</v>
      </c>
      <c r="X367" s="26" t="str">
        <f t="shared" si="9"/>
        <v>#DIV/0!</v>
      </c>
    </row>
    <row r="368">
      <c r="A368" s="14" t="s">
        <v>898</v>
      </c>
      <c r="B368" s="16">
        <v>1371.0</v>
      </c>
      <c r="C368" s="16">
        <v>1748.0</v>
      </c>
      <c r="D368" s="16">
        <v>1605.0</v>
      </c>
      <c r="E368" s="16">
        <v>1155.0</v>
      </c>
      <c r="F368" s="34">
        <v>597506.0</v>
      </c>
      <c r="G368" s="19"/>
      <c r="H368" s="19">
        <f>VLOOKUP(A368,'Kings Ratings'!$A$2:$B$1000,2,false)</f>
        <v>4</v>
      </c>
      <c r="I368" s="19"/>
      <c r="K368" s="22">
        <v>684.0</v>
      </c>
      <c r="L368" s="22">
        <f t="shared" si="1"/>
        <v>1064</v>
      </c>
      <c r="M368" s="23">
        <f t="shared" si="2"/>
        <v>1.555555556</v>
      </c>
      <c r="N368" s="24" t="str">
        <f t="shared" si="3"/>
        <v>Slime Egg Shell with +1064, +155.6% (684 to 1748)</v>
      </c>
      <c r="O368" s="25"/>
      <c r="P368" s="22">
        <v>630.0</v>
      </c>
      <c r="Q368" s="18">
        <f t="shared" si="4"/>
        <v>975</v>
      </c>
      <c r="R368" s="23">
        <f t="shared" si="5"/>
        <v>1.547619048</v>
      </c>
      <c r="S368" s="24" t="str">
        <f t="shared" si="6"/>
        <v>Slime Egg Shell with +975, +154.8% (630 to 1605)</v>
      </c>
      <c r="U368" s="22">
        <v>355.0</v>
      </c>
      <c r="V368" s="22">
        <f t="shared" si="7"/>
        <v>800</v>
      </c>
      <c r="W368" s="23">
        <f t="shared" si="8"/>
        <v>2.253521127</v>
      </c>
      <c r="X368" s="26" t="str">
        <f t="shared" si="9"/>
        <v>Slime Egg Shell with +800, +225.4% (355 to 1155)</v>
      </c>
    </row>
    <row r="369">
      <c r="A369" s="14" t="s">
        <v>201</v>
      </c>
      <c r="B369" s="13">
        <v>315.0</v>
      </c>
      <c r="C369" s="16">
        <v>1743.0</v>
      </c>
      <c r="D369" s="39">
        <v>5.0</v>
      </c>
      <c r="E369" s="39">
        <v>1.0</v>
      </c>
      <c r="F369" s="38">
        <v>15434.0</v>
      </c>
      <c r="G369" s="19"/>
      <c r="H369" s="19">
        <f>VLOOKUP(A369,'Kings Ratings'!$A$2:$B$1000,2,false)</f>
        <v>10</v>
      </c>
      <c r="I369" s="7"/>
      <c r="K369" s="46">
        <v>1560.0</v>
      </c>
      <c r="L369" s="22">
        <f t="shared" si="1"/>
        <v>183</v>
      </c>
      <c r="M369" s="23">
        <f t="shared" si="2"/>
        <v>0.1173076923</v>
      </c>
      <c r="N369" s="24" t="str">
        <f t="shared" si="3"/>
        <v>Compass with +183, +11.7% (1560 to 1743)</v>
      </c>
      <c r="O369" s="41"/>
      <c r="P369" s="46">
        <v>3.0</v>
      </c>
      <c r="Q369" s="18">
        <f t="shared" si="4"/>
        <v>2</v>
      </c>
      <c r="R369" s="23">
        <f t="shared" si="5"/>
        <v>0.6666666667</v>
      </c>
      <c r="S369" s="24" t="str">
        <f t="shared" si="6"/>
        <v>Compass with +2, +66.7% (3 to 5)</v>
      </c>
      <c r="T369" s="18"/>
      <c r="U369" s="46">
        <v>0.0</v>
      </c>
      <c r="V369" s="22">
        <f t="shared" si="7"/>
        <v>1</v>
      </c>
      <c r="W369" s="23" t="str">
        <f t="shared" si="8"/>
        <v>#DIV/0!</v>
      </c>
      <c r="X369" s="26" t="str">
        <f t="shared" si="9"/>
        <v>#DIV/0!</v>
      </c>
    </row>
    <row r="370">
      <c r="A370" s="14" t="s">
        <v>897</v>
      </c>
      <c r="B370" s="16">
        <v>1370.0</v>
      </c>
      <c r="C370" s="16">
        <v>1743.0</v>
      </c>
      <c r="D370" s="16">
        <v>1598.0</v>
      </c>
      <c r="E370" s="16">
        <v>1128.0</v>
      </c>
      <c r="F370" s="34">
        <v>552455.0</v>
      </c>
      <c r="G370" s="19"/>
      <c r="H370" s="19">
        <f>VLOOKUP(A370,'Kings Ratings'!$A$2:$B$1000,2,false)</f>
        <v>4</v>
      </c>
      <c r="I370" s="19"/>
      <c r="K370" s="22">
        <v>681.0</v>
      </c>
      <c r="L370" s="22">
        <f t="shared" si="1"/>
        <v>1062</v>
      </c>
      <c r="M370" s="23">
        <f t="shared" si="2"/>
        <v>1.559471366</v>
      </c>
      <c r="N370" s="24" t="str">
        <f t="shared" si="3"/>
        <v>Slobster with +1062, +155.9% (681 to 1743)</v>
      </c>
      <c r="O370" s="25"/>
      <c r="P370" s="22">
        <v>625.0</v>
      </c>
      <c r="Q370" s="18">
        <f t="shared" si="4"/>
        <v>973</v>
      </c>
      <c r="R370" s="23">
        <f t="shared" si="5"/>
        <v>1.5568</v>
      </c>
      <c r="S370" s="24" t="str">
        <f t="shared" si="6"/>
        <v>Slobster with +973, +155.7% (625 to 1598)</v>
      </c>
      <c r="U370" s="22">
        <v>325.0</v>
      </c>
      <c r="V370" s="22">
        <f t="shared" si="7"/>
        <v>803</v>
      </c>
      <c r="W370" s="23">
        <f t="shared" si="8"/>
        <v>2.470769231</v>
      </c>
      <c r="X370" s="26" t="str">
        <f t="shared" si="9"/>
        <v>Slobster with +803, +247.1% (325 to 1128)</v>
      </c>
    </row>
    <row r="371">
      <c r="A371" s="14" t="s">
        <v>894</v>
      </c>
      <c r="B371" s="16">
        <v>1368.0</v>
      </c>
      <c r="C371" s="16">
        <v>1740.0</v>
      </c>
      <c r="D371" s="16">
        <v>1581.0</v>
      </c>
      <c r="E371" s="16">
        <v>1078.0</v>
      </c>
      <c r="F371" s="34">
        <v>480662.0</v>
      </c>
      <c r="G371" s="19"/>
      <c r="H371" s="19">
        <f>VLOOKUP(A371,'Kings Ratings'!$A$2:$B$1000,2,false)</f>
        <v>4</v>
      </c>
      <c r="I371" s="19"/>
      <c r="K371" s="22">
        <v>681.0</v>
      </c>
      <c r="L371" s="22">
        <f t="shared" si="1"/>
        <v>1059</v>
      </c>
      <c r="M371" s="23">
        <f t="shared" si="2"/>
        <v>1.555066079</v>
      </c>
      <c r="N371" s="24" t="str">
        <f t="shared" si="3"/>
        <v>Glass Eye Urchin with +1059, +155.5% (681 to 1740)</v>
      </c>
      <c r="O371" s="25"/>
      <c r="P371" s="22">
        <v>616.0</v>
      </c>
      <c r="Q371" s="18">
        <f t="shared" si="4"/>
        <v>965</v>
      </c>
      <c r="R371" s="23">
        <f t="shared" si="5"/>
        <v>1.566558442</v>
      </c>
      <c r="S371" s="24" t="str">
        <f t="shared" si="6"/>
        <v>Glass Eye Urchin with +965, +156.7% (616 to 1581)</v>
      </c>
      <c r="U371" s="22">
        <v>286.0</v>
      </c>
      <c r="V371" s="22">
        <f t="shared" si="7"/>
        <v>792</v>
      </c>
      <c r="W371" s="23">
        <f t="shared" si="8"/>
        <v>2.769230769</v>
      </c>
      <c r="X371" s="26" t="str">
        <f t="shared" si="9"/>
        <v>Glass Eye Urchin with +792, +276.9% (286 to 1078)</v>
      </c>
    </row>
    <row r="372">
      <c r="A372" s="14" t="s">
        <v>901</v>
      </c>
      <c r="B372" s="16">
        <v>1374.0</v>
      </c>
      <c r="C372" s="16">
        <v>1725.0</v>
      </c>
      <c r="D372" s="16">
        <v>1530.0</v>
      </c>
      <c r="E372" s="16">
        <v>925.0</v>
      </c>
      <c r="F372" s="34">
        <v>361834.0</v>
      </c>
      <c r="G372" s="19"/>
      <c r="H372" s="19">
        <f>VLOOKUP(A372,'Kings Ratings'!$A$2:$B$1000,2,false)</f>
        <v>4</v>
      </c>
      <c r="I372" s="19"/>
      <c r="K372" s="22">
        <v>674.0</v>
      </c>
      <c r="L372" s="22">
        <f t="shared" si="1"/>
        <v>1051</v>
      </c>
      <c r="M372" s="23">
        <f t="shared" si="2"/>
        <v>1.559347181</v>
      </c>
      <c r="N372" s="24" t="str">
        <f t="shared" si="3"/>
        <v>Toxic Tendrils with +1051, +155.9% (674 to 1725)</v>
      </c>
      <c r="O372" s="25"/>
      <c r="P372" s="22">
        <v>596.0</v>
      </c>
      <c r="Q372" s="18">
        <f t="shared" si="4"/>
        <v>934</v>
      </c>
      <c r="R372" s="23">
        <f t="shared" si="5"/>
        <v>1.567114094</v>
      </c>
      <c r="S372" s="24" t="str">
        <f t="shared" si="6"/>
        <v>Toxic Tendrils with +934, +156.7% (596 to 1530)</v>
      </c>
      <c r="U372" s="22">
        <v>196.0</v>
      </c>
      <c r="V372" s="22">
        <f t="shared" si="7"/>
        <v>729</v>
      </c>
      <c r="W372" s="23">
        <f t="shared" si="8"/>
        <v>3.719387755</v>
      </c>
      <c r="X372" s="26" t="str">
        <f t="shared" si="9"/>
        <v>Toxic Tendrils with +729, +371.9% (196 to 925)</v>
      </c>
    </row>
    <row r="373">
      <c r="A373" s="14" t="s">
        <v>906</v>
      </c>
      <c r="B373" s="16">
        <v>1382.0</v>
      </c>
      <c r="C373" s="16">
        <v>1696.0</v>
      </c>
      <c r="D373" s="16">
        <v>1417.0</v>
      </c>
      <c r="E373" s="16">
        <v>560.0</v>
      </c>
      <c r="F373" s="34">
        <v>186929.0</v>
      </c>
      <c r="G373" s="19"/>
      <c r="H373" s="19">
        <f>VLOOKUP(A373,'Kings Ratings'!$A$2:$B$1000,2,false)</f>
        <v>4</v>
      </c>
      <c r="I373" s="19"/>
      <c r="K373" s="22">
        <v>655.0</v>
      </c>
      <c r="L373" s="22">
        <f t="shared" si="1"/>
        <v>1041</v>
      </c>
      <c r="M373" s="23">
        <f t="shared" si="2"/>
        <v>1.589312977</v>
      </c>
      <c r="N373" s="24" t="str">
        <f t="shared" si="3"/>
        <v>Tin Can with +1041, +158.9% (655 to 1696)</v>
      </c>
      <c r="O373" s="25"/>
      <c r="P373" s="22">
        <v>532.0</v>
      </c>
      <c r="Q373" s="18">
        <f t="shared" si="4"/>
        <v>885</v>
      </c>
      <c r="R373" s="23">
        <f t="shared" si="5"/>
        <v>1.663533835</v>
      </c>
      <c r="S373" s="24" t="str">
        <f t="shared" si="6"/>
        <v>Tin Can with +885, +166.4% (532 to 1417)</v>
      </c>
      <c r="U373" s="22">
        <v>48.0</v>
      </c>
      <c r="V373" s="22">
        <f t="shared" si="7"/>
        <v>512</v>
      </c>
      <c r="W373" s="23">
        <f t="shared" si="8"/>
        <v>10.66666667</v>
      </c>
      <c r="X373" s="26" t="str">
        <f t="shared" si="9"/>
        <v>Tin Can with +512, +1066.7% (48 to 560)</v>
      </c>
    </row>
    <row r="374">
      <c r="A374" s="14" t="s">
        <v>905</v>
      </c>
      <c r="B374" s="16">
        <v>1380.0</v>
      </c>
      <c r="C374" s="16">
        <v>1695.0</v>
      </c>
      <c r="D374" s="16">
        <v>1417.0</v>
      </c>
      <c r="E374" s="16">
        <v>560.0</v>
      </c>
      <c r="F374" s="34">
        <v>185978.0</v>
      </c>
      <c r="G374" s="19"/>
      <c r="H374" s="19">
        <f>VLOOKUP(A374,'Kings Ratings'!$A$2:$B$1000,2,false)</f>
        <v>7</v>
      </c>
      <c r="I374" s="19"/>
      <c r="K374" s="22">
        <v>657.0</v>
      </c>
      <c r="L374" s="22">
        <f t="shared" si="1"/>
        <v>1038</v>
      </c>
      <c r="M374" s="23">
        <f t="shared" si="2"/>
        <v>1.579908676</v>
      </c>
      <c r="N374" s="24" t="str">
        <f t="shared" si="3"/>
        <v>Gold Ring with +1038, +158% (657 to 1695)</v>
      </c>
      <c r="O374" s="25"/>
      <c r="P374" s="22">
        <v>533.0</v>
      </c>
      <c r="Q374" s="18">
        <f t="shared" si="4"/>
        <v>884</v>
      </c>
      <c r="R374" s="23">
        <f t="shared" si="5"/>
        <v>1.658536585</v>
      </c>
      <c r="S374" s="24" t="str">
        <f t="shared" si="6"/>
        <v>Gold Ring with +884, +165.9% (533 to 1417)</v>
      </c>
      <c r="U374" s="22">
        <v>48.0</v>
      </c>
      <c r="V374" s="22">
        <f t="shared" si="7"/>
        <v>512</v>
      </c>
      <c r="W374" s="23">
        <f t="shared" si="8"/>
        <v>10.66666667</v>
      </c>
      <c r="X374" s="26" t="str">
        <f t="shared" si="9"/>
        <v>Gold Ring with +512, +1066.7% (48 to 560)</v>
      </c>
    </row>
    <row r="375">
      <c r="A375" s="14" t="s">
        <v>904</v>
      </c>
      <c r="B375" s="16">
        <v>1378.0</v>
      </c>
      <c r="C375" s="16">
        <v>1694.0</v>
      </c>
      <c r="D375" s="16">
        <v>1413.0</v>
      </c>
      <c r="E375" s="16">
        <v>560.0</v>
      </c>
      <c r="F375" s="34">
        <v>185943.0</v>
      </c>
      <c r="G375" s="19"/>
      <c r="H375" s="19">
        <f>VLOOKUP(A375,'Kings Ratings'!$A$2:$B$1000,2,false)</f>
        <v>4</v>
      </c>
      <c r="I375" s="19"/>
      <c r="K375" s="22">
        <v>656.0</v>
      </c>
      <c r="L375" s="22">
        <f t="shared" si="1"/>
        <v>1038</v>
      </c>
      <c r="M375" s="23">
        <f t="shared" si="2"/>
        <v>1.582317073</v>
      </c>
      <c r="N375" s="24" t="str">
        <f t="shared" si="3"/>
        <v>Mini Slime Squid with +1038, +158.2% (656 to 1694)</v>
      </c>
      <c r="O375" s="25"/>
      <c r="P375" s="22">
        <v>533.0</v>
      </c>
      <c r="Q375" s="18">
        <f t="shared" si="4"/>
        <v>880</v>
      </c>
      <c r="R375" s="23">
        <f t="shared" si="5"/>
        <v>1.651031895</v>
      </c>
      <c r="S375" s="24" t="str">
        <f t="shared" si="6"/>
        <v>Mini Slime Squid with +880, +165.1% (533 to 1413)</v>
      </c>
      <c r="U375" s="22">
        <v>49.0</v>
      </c>
      <c r="V375" s="22">
        <f t="shared" si="7"/>
        <v>511</v>
      </c>
      <c r="W375" s="23">
        <f t="shared" si="8"/>
        <v>10.42857143</v>
      </c>
      <c r="X375" s="26" t="str">
        <f t="shared" si="9"/>
        <v>Mini Slime Squid with +511, +1042.9% (49 to 560)</v>
      </c>
    </row>
    <row r="376">
      <c r="A376" s="14" t="s">
        <v>237</v>
      </c>
      <c r="B376" s="16">
        <v>1328.0</v>
      </c>
      <c r="C376" s="16">
        <v>1639.0</v>
      </c>
      <c r="D376" s="16">
        <v>2.0</v>
      </c>
      <c r="E376" s="16">
        <v>0.0</v>
      </c>
      <c r="F376" s="38">
        <v>3050.0</v>
      </c>
      <c r="G376" s="19"/>
      <c r="H376" s="19">
        <f>VLOOKUP(A376,'Kings Ratings'!$A$2:$B$1000,2,false)</f>
        <v>10</v>
      </c>
      <c r="I376" s="19"/>
      <c r="K376" s="73">
        <v>1088.0</v>
      </c>
      <c r="L376" s="22">
        <f t="shared" si="1"/>
        <v>551</v>
      </c>
      <c r="M376" s="23">
        <f t="shared" si="2"/>
        <v>0.5064338235</v>
      </c>
      <c r="N376" s="24" t="str">
        <f t="shared" si="3"/>
        <v>Fancy Sword with +551, +50.6% (1088 to 1639)</v>
      </c>
      <c r="O376" s="25"/>
      <c r="P376" s="73">
        <v>1.0</v>
      </c>
      <c r="Q376" s="18">
        <f t="shared" si="4"/>
        <v>1</v>
      </c>
      <c r="R376" s="23">
        <f t="shared" si="5"/>
        <v>1</v>
      </c>
      <c r="S376" s="24" t="str">
        <f t="shared" si="6"/>
        <v>Fancy Sword with +1, +100% (1 to 2)</v>
      </c>
      <c r="U376" s="73">
        <v>0.0</v>
      </c>
      <c r="V376" s="22">
        <f t="shared" si="7"/>
        <v>0</v>
      </c>
      <c r="W376" s="23" t="str">
        <f t="shared" si="8"/>
        <v>#DIV/0!</v>
      </c>
      <c r="X376" s="26" t="str">
        <f t="shared" si="9"/>
        <v>#DIV/0!</v>
      </c>
    </row>
    <row r="377">
      <c r="A377" s="14" t="s">
        <v>461</v>
      </c>
      <c r="B377" s="13">
        <v>654.0</v>
      </c>
      <c r="C377" s="16">
        <v>1504.0</v>
      </c>
      <c r="D377" s="16">
        <v>62.0</v>
      </c>
      <c r="E377" s="39">
        <v>0.0</v>
      </c>
      <c r="F377" s="38">
        <v>6759.0</v>
      </c>
      <c r="G377" s="19"/>
      <c r="H377" s="19">
        <f>VLOOKUP(A377,'Kings Ratings'!$A$2:$B$1000,2,false)</f>
        <v>9</v>
      </c>
      <c r="I377" s="7"/>
      <c r="K377" s="46">
        <v>1361.0</v>
      </c>
      <c r="L377" s="22">
        <f t="shared" si="1"/>
        <v>143</v>
      </c>
      <c r="M377" s="23">
        <f t="shared" si="2"/>
        <v>0.1050698016</v>
      </c>
      <c r="N377" s="24" t="str">
        <f t="shared" si="3"/>
        <v>Neigh with +143, +10.5% (1361 to 1504)</v>
      </c>
      <c r="O377" s="41"/>
      <c r="P377" s="46">
        <v>51.0</v>
      </c>
      <c r="Q377" s="18">
        <f t="shared" si="4"/>
        <v>11</v>
      </c>
      <c r="R377" s="23">
        <f t="shared" si="5"/>
        <v>0.2156862745</v>
      </c>
      <c r="S377" s="24" t="str">
        <f t="shared" si="6"/>
        <v>Neigh with +11, +21.6% (51 to 62)</v>
      </c>
      <c r="T377" s="18"/>
      <c r="U377" s="46">
        <v>0.0</v>
      </c>
      <c r="V377" s="22">
        <f t="shared" si="7"/>
        <v>0</v>
      </c>
      <c r="W377" s="23" t="str">
        <f t="shared" si="8"/>
        <v>#DIV/0!</v>
      </c>
      <c r="X377" s="26" t="str">
        <f t="shared" si="9"/>
        <v>#DIV/0!</v>
      </c>
    </row>
    <row r="378">
      <c r="A378" s="14" t="s">
        <v>917</v>
      </c>
      <c r="B378" s="16">
        <v>1409.0</v>
      </c>
      <c r="C378" s="16">
        <v>1494.0</v>
      </c>
      <c r="D378" s="16">
        <v>897.0</v>
      </c>
      <c r="E378" s="16">
        <v>389.0</v>
      </c>
      <c r="F378" s="34">
        <v>134458.0</v>
      </c>
      <c r="G378" s="19"/>
      <c r="H378" s="19">
        <f>VLOOKUP(A378,'Kings Ratings'!$A$2:$B$1000,2,false)</f>
        <v>2</v>
      </c>
      <c r="I378" s="19"/>
      <c r="K378" s="22">
        <v>589.0</v>
      </c>
      <c r="L378" s="22">
        <f t="shared" si="1"/>
        <v>905</v>
      </c>
      <c r="M378" s="23">
        <f t="shared" si="2"/>
        <v>1.536502547</v>
      </c>
      <c r="N378" s="24" t="str">
        <f t="shared" si="3"/>
        <v>Cloth with +905, +153.7% (589 to 1494)</v>
      </c>
      <c r="O378" s="25"/>
      <c r="P378" s="22">
        <v>362.0</v>
      </c>
      <c r="Q378" s="18">
        <f t="shared" si="4"/>
        <v>535</v>
      </c>
      <c r="R378" s="23">
        <f t="shared" si="5"/>
        <v>1.477900552</v>
      </c>
      <c r="S378" s="24" t="str">
        <f t="shared" si="6"/>
        <v>Cloth with +535, +147.8% (362 to 897)</v>
      </c>
      <c r="U378" s="22">
        <v>59.0</v>
      </c>
      <c r="V378" s="22">
        <f t="shared" si="7"/>
        <v>330</v>
      </c>
      <c r="W378" s="23">
        <f t="shared" si="8"/>
        <v>5.593220339</v>
      </c>
      <c r="X378" s="26" t="str">
        <f t="shared" si="9"/>
        <v>Cloth with +330, +559.3% (59 to 389)</v>
      </c>
    </row>
    <row r="379">
      <c r="A379" s="14" t="s">
        <v>758</v>
      </c>
      <c r="B379" s="16">
        <v>1441.0</v>
      </c>
      <c r="C379" s="16">
        <v>1486.0</v>
      </c>
      <c r="D379" s="16">
        <v>426.0</v>
      </c>
      <c r="E379" s="16">
        <v>3.0</v>
      </c>
      <c r="F379" s="34">
        <v>27961.0</v>
      </c>
      <c r="G379" s="19"/>
      <c r="H379" s="19">
        <f>VLOOKUP(A379,'Kings Ratings'!$A$2:$B$1000,2,false)</f>
        <v>10</v>
      </c>
      <c r="I379" s="19"/>
      <c r="K379" s="22">
        <v>480.0</v>
      </c>
      <c r="L379" s="22">
        <f t="shared" si="1"/>
        <v>1006</v>
      </c>
      <c r="M379" s="23">
        <f t="shared" si="2"/>
        <v>2.095833333</v>
      </c>
      <c r="N379" s="24" t="str">
        <f t="shared" si="3"/>
        <v>Gazebo with +1006, +209.6% (480 to 1486)</v>
      </c>
      <c r="O379" s="25"/>
      <c r="P379" s="22">
        <v>53.0</v>
      </c>
      <c r="Q379" s="18">
        <f t="shared" si="4"/>
        <v>373</v>
      </c>
      <c r="R379" s="23">
        <f t="shared" si="5"/>
        <v>7.037735849</v>
      </c>
      <c r="S379" s="24" t="str">
        <f t="shared" si="6"/>
        <v>Gazebo with +373, +703.8% (53 to 426)</v>
      </c>
      <c r="U379" s="22">
        <v>0.0</v>
      </c>
      <c r="V379" s="22">
        <f t="shared" si="7"/>
        <v>3</v>
      </c>
      <c r="W379" s="23" t="str">
        <f t="shared" si="8"/>
        <v>#DIV/0!</v>
      </c>
      <c r="X379" s="26" t="str">
        <f t="shared" si="9"/>
        <v>#DIV/0!</v>
      </c>
    </row>
    <row r="380">
      <c r="A380" s="14" t="s">
        <v>921</v>
      </c>
      <c r="B380" s="16">
        <v>1432.0</v>
      </c>
      <c r="C380" s="16">
        <v>1430.0</v>
      </c>
      <c r="D380" s="16">
        <v>828.0</v>
      </c>
      <c r="E380" s="16">
        <v>282.0</v>
      </c>
      <c r="F380" s="34">
        <v>264272.0</v>
      </c>
      <c r="G380" s="19"/>
      <c r="H380" s="19">
        <f>VLOOKUP(A380,'Kings Ratings'!$A$2:$B$1000,2,false)</f>
        <v>3</v>
      </c>
      <c r="I380" s="19"/>
      <c r="K380" s="22">
        <v>571.0</v>
      </c>
      <c r="L380" s="22">
        <f t="shared" si="1"/>
        <v>859</v>
      </c>
      <c r="M380" s="23">
        <f t="shared" si="2"/>
        <v>1.504378284</v>
      </c>
      <c r="N380" s="24" t="str">
        <f t="shared" si="3"/>
        <v>Tin Scraps with +859, +150.4% (571 to 1430)</v>
      </c>
      <c r="O380" s="25"/>
      <c r="P380" s="22">
        <v>336.0</v>
      </c>
      <c r="Q380" s="18">
        <f t="shared" si="4"/>
        <v>492</v>
      </c>
      <c r="R380" s="23">
        <f t="shared" si="5"/>
        <v>1.464285714</v>
      </c>
      <c r="S380" s="24" t="str">
        <f t="shared" si="6"/>
        <v>Tin Scraps with +492, +146.4% (336 to 828)</v>
      </c>
      <c r="U380" s="22">
        <v>37.0</v>
      </c>
      <c r="V380" s="22">
        <f t="shared" si="7"/>
        <v>245</v>
      </c>
      <c r="W380" s="23">
        <f t="shared" si="8"/>
        <v>6.621621622</v>
      </c>
      <c r="X380" s="26" t="str">
        <f t="shared" si="9"/>
        <v>Tin Scraps with +245, +662.2% (37 to 282)</v>
      </c>
    </row>
    <row r="381">
      <c r="A381" s="14" t="s">
        <v>449</v>
      </c>
      <c r="B381" s="13">
        <v>664.0</v>
      </c>
      <c r="C381" s="16">
        <v>1411.0</v>
      </c>
      <c r="D381" s="16">
        <v>48.0</v>
      </c>
      <c r="E381" s="39">
        <v>0.0</v>
      </c>
      <c r="F381" s="38">
        <v>52126.0</v>
      </c>
      <c r="G381" s="19"/>
      <c r="H381" s="19">
        <f>VLOOKUP(A381,'Kings Ratings'!$A$2:$B$1000,2,false)</f>
        <v>11</v>
      </c>
      <c r="I381" s="7"/>
      <c r="K381" s="46">
        <v>948.0</v>
      </c>
      <c r="L381" s="22">
        <f t="shared" si="1"/>
        <v>463</v>
      </c>
      <c r="M381" s="23">
        <f t="shared" si="2"/>
        <v>0.4883966245</v>
      </c>
      <c r="N381" s="24" t="str">
        <f t="shared" si="3"/>
        <v>Glass Eyes with +463, +48.8% (948 to 1411)</v>
      </c>
      <c r="O381" s="41"/>
      <c r="P381" s="46">
        <v>30.0</v>
      </c>
      <c r="Q381" s="18">
        <f t="shared" si="4"/>
        <v>18</v>
      </c>
      <c r="R381" s="23">
        <f t="shared" si="5"/>
        <v>0.6</v>
      </c>
      <c r="S381" s="24" t="str">
        <f t="shared" si="6"/>
        <v>Glass Eyes with +18, +60% (30 to 48)</v>
      </c>
      <c r="T381" s="18"/>
      <c r="U381" s="46">
        <v>0.0</v>
      </c>
      <c r="V381" s="22">
        <f t="shared" si="7"/>
        <v>0</v>
      </c>
      <c r="W381" s="23" t="str">
        <f t="shared" si="8"/>
        <v>#DIV/0!</v>
      </c>
      <c r="X381" s="26" t="str">
        <f t="shared" si="9"/>
        <v>#DIV/0!</v>
      </c>
    </row>
    <row r="382">
      <c r="A382" s="14" t="s">
        <v>348</v>
      </c>
      <c r="B382" s="13">
        <v>653.0</v>
      </c>
      <c r="C382" s="16">
        <v>1399.0</v>
      </c>
      <c r="D382" s="16">
        <v>17.0</v>
      </c>
      <c r="E382" s="39">
        <v>1.0</v>
      </c>
      <c r="F382" s="38">
        <v>14874.0</v>
      </c>
      <c r="G382" s="19"/>
      <c r="H382" s="19">
        <f>VLOOKUP(A382,'Kings Ratings'!$A$2:$B$1000,2,false)</f>
        <v>10</v>
      </c>
      <c r="I382" s="7"/>
      <c r="K382" s="46">
        <v>1243.0</v>
      </c>
      <c r="L382" s="22">
        <f t="shared" si="1"/>
        <v>156</v>
      </c>
      <c r="M382" s="23">
        <f t="shared" si="2"/>
        <v>0.1255028158</v>
      </c>
      <c r="N382" s="24" t="str">
        <f t="shared" si="3"/>
        <v>Fruit Punch with +156, +12.6% (1243 to 1399)</v>
      </c>
      <c r="O382" s="41"/>
      <c r="P382" s="46">
        <v>15.0</v>
      </c>
      <c r="Q382" s="18">
        <f t="shared" si="4"/>
        <v>2</v>
      </c>
      <c r="R382" s="23">
        <f t="shared" si="5"/>
        <v>0.1333333333</v>
      </c>
      <c r="S382" s="24" t="str">
        <f t="shared" si="6"/>
        <v>Fruit Punch with +2, +13.3% (15 to 17)</v>
      </c>
      <c r="T382" s="18"/>
      <c r="U382" s="46">
        <v>1.0</v>
      </c>
      <c r="V382" s="22">
        <f t="shared" si="7"/>
        <v>0</v>
      </c>
      <c r="W382" s="23">
        <f t="shared" si="8"/>
        <v>0</v>
      </c>
      <c r="X382" s="26" t="str">
        <f t="shared" si="9"/>
        <v>Fruit Punch with +0, +0% (1 to 1)</v>
      </c>
    </row>
    <row r="383">
      <c r="A383" s="14" t="s">
        <v>890</v>
      </c>
      <c r="B383" s="16">
        <v>1364.0</v>
      </c>
      <c r="C383" s="16">
        <v>1398.0</v>
      </c>
      <c r="D383" s="16">
        <v>782.0</v>
      </c>
      <c r="E383" s="16">
        <v>244.0</v>
      </c>
      <c r="F383" s="34">
        <v>83237.0</v>
      </c>
      <c r="G383" s="19"/>
      <c r="H383" s="19">
        <f>VLOOKUP(A383,'Kings Ratings'!$A$2:$B$1000,2,false)</f>
        <v>8</v>
      </c>
      <c r="I383" s="19"/>
      <c r="K383" s="22">
        <v>555.0</v>
      </c>
      <c r="L383" s="22">
        <f t="shared" si="1"/>
        <v>843</v>
      </c>
      <c r="M383" s="23">
        <f t="shared" si="2"/>
        <v>1.518918919</v>
      </c>
      <c r="N383" s="24" t="str">
        <f t="shared" si="3"/>
        <v>Yellow Dye with +843, +151.9% (555 to 1398)</v>
      </c>
      <c r="O383" s="25"/>
      <c r="P383" s="22">
        <v>307.0</v>
      </c>
      <c r="Q383" s="18">
        <f t="shared" si="4"/>
        <v>475</v>
      </c>
      <c r="R383" s="23">
        <f t="shared" si="5"/>
        <v>1.54723127</v>
      </c>
      <c r="S383" s="24" t="str">
        <f t="shared" si="6"/>
        <v>Yellow Dye with +475, +154.7% (307 to 782)</v>
      </c>
      <c r="U383" s="22">
        <v>27.0</v>
      </c>
      <c r="V383" s="22">
        <f t="shared" si="7"/>
        <v>217</v>
      </c>
      <c r="W383" s="23">
        <f t="shared" si="8"/>
        <v>8.037037037</v>
      </c>
      <c r="X383" s="26" t="str">
        <f t="shared" si="9"/>
        <v>Yellow Dye with +217, +803.7% (27 to 244)</v>
      </c>
    </row>
    <row r="384">
      <c r="A384" s="14" t="s">
        <v>164</v>
      </c>
      <c r="B384" s="13">
        <v>781.0</v>
      </c>
      <c r="C384" s="16">
        <v>1394.0</v>
      </c>
      <c r="D384" s="16">
        <v>91.0</v>
      </c>
      <c r="E384" s="39">
        <v>1.0</v>
      </c>
      <c r="F384" s="38">
        <v>10068.0</v>
      </c>
      <c r="G384" s="19"/>
      <c r="H384" s="19">
        <f>VLOOKUP(A384,'Kings Ratings'!$A$2:$B$1000,2,false)</f>
        <v>10</v>
      </c>
      <c r="I384" s="7"/>
      <c r="K384" s="46">
        <v>1283.0</v>
      </c>
      <c r="L384" s="22">
        <f t="shared" si="1"/>
        <v>111</v>
      </c>
      <c r="M384" s="23">
        <f t="shared" si="2"/>
        <v>0.08651597818</v>
      </c>
      <c r="N384" s="24" t="str">
        <f t="shared" si="3"/>
        <v>Cabbage Stew with +111, +8.7% (1283 to 1394)</v>
      </c>
      <c r="O384" s="41"/>
      <c r="P384" s="46">
        <v>79.0</v>
      </c>
      <c r="Q384" s="18">
        <f t="shared" si="4"/>
        <v>12</v>
      </c>
      <c r="R384" s="23">
        <f t="shared" si="5"/>
        <v>0.1518987342</v>
      </c>
      <c r="S384" s="24" t="str">
        <f t="shared" si="6"/>
        <v>Cabbage Stew with +12, +15.2% (79 to 91)</v>
      </c>
      <c r="T384" s="18"/>
      <c r="U384" s="46">
        <v>1.0</v>
      </c>
      <c r="V384" s="22">
        <f t="shared" si="7"/>
        <v>0</v>
      </c>
      <c r="W384" s="23">
        <f t="shared" si="8"/>
        <v>0</v>
      </c>
      <c r="X384" s="26" t="str">
        <f t="shared" si="9"/>
        <v>Cabbage Stew with +0, +0% (1 to 1)</v>
      </c>
    </row>
    <row r="385">
      <c r="A385" s="14" t="s">
        <v>551</v>
      </c>
      <c r="B385" s="16">
        <v>1327.0</v>
      </c>
      <c r="C385" s="16">
        <v>1389.0</v>
      </c>
      <c r="D385" s="16">
        <v>172.0</v>
      </c>
      <c r="E385" s="16">
        <v>0.0</v>
      </c>
      <c r="F385" s="38">
        <v>18398.0</v>
      </c>
      <c r="G385" s="19"/>
      <c r="H385" s="19">
        <f>VLOOKUP(A385,'Kings Ratings'!$A$2:$B$1000,2,false)</f>
        <v>10</v>
      </c>
      <c r="I385" s="19"/>
      <c r="K385" s="73">
        <v>1023.0</v>
      </c>
      <c r="L385" s="22">
        <f t="shared" si="1"/>
        <v>366</v>
      </c>
      <c r="M385" s="23">
        <f t="shared" si="2"/>
        <v>0.357771261</v>
      </c>
      <c r="N385" s="24" t="str">
        <f t="shared" si="3"/>
        <v>Seashell Necklace with +366, +35.8% (1023 to 1389)</v>
      </c>
      <c r="O385" s="25"/>
      <c r="P385" s="73">
        <v>83.0</v>
      </c>
      <c r="Q385" s="18">
        <f t="shared" si="4"/>
        <v>89</v>
      </c>
      <c r="R385" s="23">
        <f t="shared" si="5"/>
        <v>1.072289157</v>
      </c>
      <c r="S385" s="24" t="str">
        <f t="shared" si="6"/>
        <v>Seashell Necklace with +89, +107.2% (83 to 172)</v>
      </c>
      <c r="U385" s="73">
        <v>0.0</v>
      </c>
      <c r="V385" s="22">
        <f t="shared" si="7"/>
        <v>0</v>
      </c>
      <c r="W385" s="23" t="str">
        <f t="shared" si="8"/>
        <v>#DIV/0!</v>
      </c>
      <c r="X385" s="26" t="str">
        <f t="shared" si="9"/>
        <v>#DIV/0!</v>
      </c>
    </row>
    <row r="386">
      <c r="A386" s="14" t="s">
        <v>922</v>
      </c>
      <c r="B386" s="16">
        <v>1433.0</v>
      </c>
      <c r="C386" s="16">
        <v>1360.0</v>
      </c>
      <c r="D386" s="16">
        <v>669.0</v>
      </c>
      <c r="E386" s="16">
        <v>141.0</v>
      </c>
      <c r="F386" s="34">
        <v>108062.0</v>
      </c>
      <c r="G386" s="19"/>
      <c r="H386" s="19">
        <f>VLOOKUP(A386,'Kings Ratings'!$A$2:$B$1000,2,false)</f>
        <v>3</v>
      </c>
      <c r="I386" s="19"/>
      <c r="K386" s="22">
        <v>527.0</v>
      </c>
      <c r="L386" s="22">
        <f t="shared" si="1"/>
        <v>833</v>
      </c>
      <c r="M386" s="23">
        <f t="shared" si="2"/>
        <v>1.580645161</v>
      </c>
      <c r="N386" s="24" t="str">
        <f t="shared" si="3"/>
        <v>Bamboo Rope with +833, +158.1% (527 to 1360)</v>
      </c>
      <c r="O386" s="25"/>
      <c r="P386" s="22">
        <v>242.0</v>
      </c>
      <c r="Q386" s="18">
        <f t="shared" si="4"/>
        <v>427</v>
      </c>
      <c r="R386" s="23">
        <f t="shared" si="5"/>
        <v>1.76446281</v>
      </c>
      <c r="S386" s="24" t="str">
        <f t="shared" si="6"/>
        <v>Bamboo Rope with +427, +176.4% (242 to 669)</v>
      </c>
      <c r="U386" s="22">
        <v>15.0</v>
      </c>
      <c r="V386" s="22">
        <f t="shared" si="7"/>
        <v>126</v>
      </c>
      <c r="W386" s="23">
        <f t="shared" si="8"/>
        <v>8.4</v>
      </c>
      <c r="X386" s="26" t="str">
        <f t="shared" si="9"/>
        <v>Bamboo Rope with +126, +840% (15 to 141)</v>
      </c>
    </row>
    <row r="387">
      <c r="A387" s="14" t="s">
        <v>891</v>
      </c>
      <c r="B387" s="16">
        <v>1365.0</v>
      </c>
      <c r="C387" s="16">
        <v>1349.0</v>
      </c>
      <c r="D387" s="16">
        <v>700.0</v>
      </c>
      <c r="E387" s="16">
        <v>189.0</v>
      </c>
      <c r="F387" s="34">
        <v>53800.0</v>
      </c>
      <c r="G387" s="19"/>
      <c r="H387" s="19">
        <f>VLOOKUP(A387,'Kings Ratings'!$A$2:$B$1000,2,false)</f>
        <v>8</v>
      </c>
      <c r="I387" s="19"/>
      <c r="K387" s="22">
        <v>535.0</v>
      </c>
      <c r="L387" s="22">
        <f t="shared" si="1"/>
        <v>814</v>
      </c>
      <c r="M387" s="23">
        <f t="shared" si="2"/>
        <v>1.521495327</v>
      </c>
      <c r="N387" s="24" t="str">
        <f t="shared" si="3"/>
        <v>Brown Dye with +814, +152.1% (535 to 1349)</v>
      </c>
      <c r="O387" s="25"/>
      <c r="P387" s="22">
        <v>269.0</v>
      </c>
      <c r="Q387" s="18">
        <f t="shared" si="4"/>
        <v>431</v>
      </c>
      <c r="R387" s="23">
        <f t="shared" si="5"/>
        <v>1.602230483</v>
      </c>
      <c r="S387" s="24" t="str">
        <f t="shared" si="6"/>
        <v>Brown Dye with +431, +160.2% (269 to 700)</v>
      </c>
      <c r="U387" s="22">
        <v>13.0</v>
      </c>
      <c r="V387" s="22">
        <f t="shared" si="7"/>
        <v>176</v>
      </c>
      <c r="W387" s="23">
        <f t="shared" si="8"/>
        <v>13.53846154</v>
      </c>
      <c r="X387" s="26" t="str">
        <f t="shared" si="9"/>
        <v>Brown Dye with +176, +1353.8% (13 to 189)</v>
      </c>
    </row>
    <row r="388">
      <c r="A388" s="14" t="s">
        <v>918</v>
      </c>
      <c r="B388" s="16">
        <v>1425.0</v>
      </c>
      <c r="C388" s="16">
        <v>1320.0</v>
      </c>
      <c r="D388" s="16">
        <v>688.0</v>
      </c>
      <c r="E388" s="16">
        <v>160.0</v>
      </c>
      <c r="F388" s="34">
        <v>80176.0</v>
      </c>
      <c r="G388" s="19"/>
      <c r="H388" s="19">
        <f>VLOOKUP(A388,'Kings Ratings'!$A$2:$B$1000,2,false)</f>
        <v>2</v>
      </c>
      <c r="I388" s="19"/>
      <c r="K388" s="22">
        <v>511.0</v>
      </c>
      <c r="L388" s="22">
        <f t="shared" si="1"/>
        <v>809</v>
      </c>
      <c r="M388" s="23">
        <f t="shared" si="2"/>
        <v>1.583170254</v>
      </c>
      <c r="N388" s="24" t="str">
        <f t="shared" si="3"/>
        <v>Strong Paste with +809, +158.3% (511 to 1320)</v>
      </c>
      <c r="O388" s="25"/>
      <c r="P388" s="22">
        <v>270.0</v>
      </c>
      <c r="Q388" s="18">
        <f t="shared" si="4"/>
        <v>418</v>
      </c>
      <c r="R388" s="23">
        <f t="shared" si="5"/>
        <v>1.548148148</v>
      </c>
      <c r="S388" s="24" t="str">
        <f t="shared" si="6"/>
        <v>Strong Paste with +418, +154.8% (270 to 688)</v>
      </c>
      <c r="U388" s="22">
        <v>12.0</v>
      </c>
      <c r="V388" s="22">
        <f t="shared" si="7"/>
        <v>148</v>
      </c>
      <c r="W388" s="23">
        <f t="shared" si="8"/>
        <v>12.33333333</v>
      </c>
      <c r="X388" s="26" t="str">
        <f t="shared" si="9"/>
        <v>Strong Paste with +148, +1233.3% (12 to 160)</v>
      </c>
    </row>
    <row r="389">
      <c r="A389" s="14" t="s">
        <v>533</v>
      </c>
      <c r="B389" s="16">
        <v>1260.0</v>
      </c>
      <c r="C389" s="16">
        <v>1318.0</v>
      </c>
      <c r="D389" s="16">
        <v>108.0</v>
      </c>
      <c r="E389" s="16">
        <v>0.0</v>
      </c>
      <c r="F389" s="38">
        <v>11735.0</v>
      </c>
      <c r="G389" s="19"/>
      <c r="H389" s="19">
        <f>VLOOKUP(A389,'Kings Ratings'!$A$2:$B$1000,2,false)</f>
        <v>10</v>
      </c>
      <c r="I389" s="19"/>
      <c r="K389" s="73">
        <v>1104.0</v>
      </c>
      <c r="L389" s="22">
        <f t="shared" si="1"/>
        <v>214</v>
      </c>
      <c r="M389" s="23">
        <f t="shared" si="2"/>
        <v>0.1938405797</v>
      </c>
      <c r="N389" s="24" t="str">
        <f t="shared" si="3"/>
        <v>Magus Hat with +214, +19.4% (1104 to 1318)</v>
      </c>
      <c r="O389" s="25"/>
      <c r="P389" s="73">
        <v>11.0</v>
      </c>
      <c r="Q389" s="18">
        <f t="shared" si="4"/>
        <v>97</v>
      </c>
      <c r="R389" s="23">
        <f t="shared" si="5"/>
        <v>8.818181818</v>
      </c>
      <c r="S389" s="24" t="str">
        <f t="shared" si="6"/>
        <v>Magus Hat with +97, +881.8% (11 to 108)</v>
      </c>
      <c r="U389" s="73">
        <v>0.0</v>
      </c>
      <c r="V389" s="22">
        <f t="shared" si="7"/>
        <v>0</v>
      </c>
      <c r="W389" s="23" t="str">
        <f t="shared" si="8"/>
        <v>#DIV/0!</v>
      </c>
      <c r="X389" s="26" t="str">
        <f t="shared" si="9"/>
        <v>#DIV/0!</v>
      </c>
    </row>
    <row r="390">
      <c r="A390" s="14" t="s">
        <v>729</v>
      </c>
      <c r="B390" s="16">
        <v>1440.0</v>
      </c>
      <c r="C390" s="16">
        <v>1274.0</v>
      </c>
      <c r="D390" s="16">
        <v>552.0</v>
      </c>
      <c r="E390" s="16">
        <v>2.0</v>
      </c>
      <c r="F390" s="34">
        <v>10634.0</v>
      </c>
      <c r="G390" s="19"/>
      <c r="H390" s="19">
        <f>VLOOKUP(A390,'Kings Ratings'!$A$2:$B$1000,2,false)</f>
        <v>10</v>
      </c>
      <c r="I390" s="19"/>
      <c r="K390" s="22">
        <v>539.0</v>
      </c>
      <c r="L390" s="22">
        <f t="shared" si="1"/>
        <v>735</v>
      </c>
      <c r="M390" s="23">
        <f t="shared" si="2"/>
        <v>1.363636364</v>
      </c>
      <c r="N390" s="24" t="str">
        <f t="shared" si="3"/>
        <v>Oak Table with +735, +136.4% (539 to 1274)</v>
      </c>
      <c r="O390" s="25"/>
      <c r="P390" s="22">
        <v>144.0</v>
      </c>
      <c r="Q390" s="18">
        <f t="shared" si="4"/>
        <v>408</v>
      </c>
      <c r="R390" s="23">
        <f t="shared" si="5"/>
        <v>2.833333333</v>
      </c>
      <c r="S390" s="24" t="str">
        <f t="shared" si="6"/>
        <v>Oak Table with +408, +283.3% (144 to 552)</v>
      </c>
      <c r="U390" s="22">
        <v>0.0</v>
      </c>
      <c r="V390" s="22">
        <f t="shared" si="7"/>
        <v>2</v>
      </c>
      <c r="W390" s="23" t="str">
        <f t="shared" si="8"/>
        <v>#DIV/0!</v>
      </c>
      <c r="X390" s="26" t="str">
        <f t="shared" si="9"/>
        <v>#DIV/0!</v>
      </c>
    </row>
    <row r="391">
      <c r="A391" s="14" t="s">
        <v>889</v>
      </c>
      <c r="B391" s="16">
        <v>1363.0</v>
      </c>
      <c r="C391" s="16">
        <v>1253.0</v>
      </c>
      <c r="D391" s="16">
        <v>597.0</v>
      </c>
      <c r="E391" s="16">
        <v>117.0</v>
      </c>
      <c r="F391" s="34">
        <v>42398.0</v>
      </c>
      <c r="G391" s="19"/>
      <c r="H391" s="19">
        <f>VLOOKUP(A391,'Kings Ratings'!$A$2:$B$1000,2,false)</f>
        <v>8</v>
      </c>
      <c r="I391" s="19"/>
      <c r="K391" s="22">
        <v>490.0</v>
      </c>
      <c r="L391" s="22">
        <f t="shared" si="1"/>
        <v>763</v>
      </c>
      <c r="M391" s="23">
        <f t="shared" si="2"/>
        <v>1.557142857</v>
      </c>
      <c r="N391" s="24" t="str">
        <f t="shared" si="3"/>
        <v>Orange Dye with +763, +155.7% (490 to 1253)</v>
      </c>
      <c r="O391" s="25"/>
      <c r="P391" s="22">
        <v>225.0</v>
      </c>
      <c r="Q391" s="18">
        <f t="shared" si="4"/>
        <v>372</v>
      </c>
      <c r="R391" s="23">
        <f t="shared" si="5"/>
        <v>1.653333333</v>
      </c>
      <c r="S391" s="24" t="str">
        <f t="shared" si="6"/>
        <v>Orange Dye with +372, +165.3% (225 to 597)</v>
      </c>
      <c r="U391" s="22">
        <v>3.0</v>
      </c>
      <c r="V391" s="22">
        <f t="shared" si="7"/>
        <v>114</v>
      </c>
      <c r="W391" s="23">
        <f t="shared" si="8"/>
        <v>38</v>
      </c>
      <c r="X391" s="26" t="str">
        <f t="shared" si="9"/>
        <v>Orange Dye with +114, +3800% (3 to 117)</v>
      </c>
    </row>
    <row r="392">
      <c r="A392" s="14" t="s">
        <v>135</v>
      </c>
      <c r="B392" s="16">
        <v>1136.0</v>
      </c>
      <c r="C392" s="16">
        <v>1245.0</v>
      </c>
      <c r="D392" s="16">
        <v>0.0</v>
      </c>
      <c r="E392" s="16">
        <v>0.0</v>
      </c>
      <c r="F392" s="38">
        <v>13256.0</v>
      </c>
      <c r="G392" s="19"/>
      <c r="H392" s="19">
        <f>VLOOKUP(A392,'Kings Ratings'!$A$2:$B$1000,2,false)</f>
        <v>10</v>
      </c>
      <c r="I392" s="19"/>
      <c r="K392" s="73">
        <v>1026.0</v>
      </c>
      <c r="L392" s="22">
        <f t="shared" si="1"/>
        <v>219</v>
      </c>
      <c r="M392" s="23">
        <f t="shared" si="2"/>
        <v>0.2134502924</v>
      </c>
      <c r="N392" s="24" t="str">
        <f t="shared" si="3"/>
        <v>Fancy Clock with +219, +21.3% (1026 to 1245)</v>
      </c>
      <c r="O392" s="41"/>
      <c r="P392" s="73">
        <v>0.0</v>
      </c>
      <c r="Q392" s="18">
        <f t="shared" si="4"/>
        <v>0</v>
      </c>
      <c r="R392" s="23" t="str">
        <f t="shared" si="5"/>
        <v>#DIV/0!</v>
      </c>
      <c r="S392" s="24" t="str">
        <f t="shared" si="6"/>
        <v>#DIV/0!</v>
      </c>
      <c r="T392" s="18"/>
      <c r="U392" s="73">
        <v>0.0</v>
      </c>
      <c r="V392" s="22">
        <f t="shared" si="7"/>
        <v>0</v>
      </c>
      <c r="W392" s="23" t="str">
        <f t="shared" si="8"/>
        <v>#DIV/0!</v>
      </c>
      <c r="X392" s="26" t="str">
        <f t="shared" si="9"/>
        <v>#DIV/0!</v>
      </c>
    </row>
    <row r="393">
      <c r="A393" s="14" t="s">
        <v>892</v>
      </c>
      <c r="B393" s="16">
        <v>1366.0</v>
      </c>
      <c r="C393" s="16">
        <v>1174.0</v>
      </c>
      <c r="D393" s="16">
        <v>510.0</v>
      </c>
      <c r="E393" s="16">
        <v>65.0</v>
      </c>
      <c r="F393" s="34">
        <v>24362.0</v>
      </c>
      <c r="G393" s="19"/>
      <c r="H393" s="19">
        <f>VLOOKUP(A393,'Kings Ratings'!$A$2:$B$1000,2,false)</f>
        <v>8</v>
      </c>
      <c r="I393" s="19"/>
      <c r="K393" s="22">
        <v>461.0</v>
      </c>
      <c r="L393" s="22">
        <f t="shared" si="1"/>
        <v>713</v>
      </c>
      <c r="M393" s="23">
        <f t="shared" si="2"/>
        <v>1.546637744</v>
      </c>
      <c r="N393" s="24" t="str">
        <f t="shared" si="3"/>
        <v>Black Dye with +713, +154.7% (461 to 1174)</v>
      </c>
      <c r="O393" s="25"/>
      <c r="P393" s="22">
        <v>160.0</v>
      </c>
      <c r="Q393" s="18">
        <f t="shared" si="4"/>
        <v>350</v>
      </c>
      <c r="R393" s="23">
        <f t="shared" si="5"/>
        <v>2.1875</v>
      </c>
      <c r="S393" s="24" t="str">
        <f t="shared" si="6"/>
        <v>Black Dye with +350, +218.8% (160 to 510)</v>
      </c>
      <c r="U393" s="22">
        <v>2.0</v>
      </c>
      <c r="V393" s="22">
        <f t="shared" si="7"/>
        <v>63</v>
      </c>
      <c r="W393" s="23">
        <f t="shared" si="8"/>
        <v>31.5</v>
      </c>
      <c r="X393" s="26" t="str">
        <f t="shared" si="9"/>
        <v>Black Dye with +63, +3150% (2 to 65)</v>
      </c>
    </row>
    <row r="394">
      <c r="A394" s="14" t="s">
        <v>923</v>
      </c>
      <c r="B394" s="16">
        <v>1435.0</v>
      </c>
      <c r="C394" s="16">
        <v>1154.0</v>
      </c>
      <c r="D394" s="16">
        <v>459.0</v>
      </c>
      <c r="E394" s="16">
        <v>92.0</v>
      </c>
      <c r="F394" s="34">
        <v>1597.0</v>
      </c>
      <c r="G394" s="19"/>
      <c r="H394" s="19">
        <f>VLOOKUP(A394,'Kings Ratings'!$A$2:$B$1000,2,false)</f>
        <v>8</v>
      </c>
      <c r="I394" s="19"/>
      <c r="K394" s="22">
        <v>434.0</v>
      </c>
      <c r="L394" s="22">
        <f t="shared" si="1"/>
        <v>720</v>
      </c>
      <c r="M394" s="23">
        <f t="shared" si="2"/>
        <v>1.658986175</v>
      </c>
      <c r="N394" s="24" t="str">
        <f t="shared" si="3"/>
        <v>Bamboo Flute with +720, +165.9% (434 to 1154)</v>
      </c>
      <c r="O394" s="25"/>
      <c r="P394" s="22">
        <v>151.0</v>
      </c>
      <c r="Q394" s="18">
        <f t="shared" si="4"/>
        <v>308</v>
      </c>
      <c r="R394" s="23">
        <f t="shared" si="5"/>
        <v>2.039735099</v>
      </c>
      <c r="S394" s="24" t="str">
        <f t="shared" si="6"/>
        <v>Bamboo Flute with +308, +204% (151 to 459)</v>
      </c>
      <c r="U394" s="22">
        <v>5.0</v>
      </c>
      <c r="V394" s="22">
        <f t="shared" si="7"/>
        <v>87</v>
      </c>
      <c r="W394" s="23">
        <f t="shared" si="8"/>
        <v>17.4</v>
      </c>
      <c r="X394" s="26" t="str">
        <f t="shared" si="9"/>
        <v>Bamboo Flute with +87, +1740.% (5 to 92)</v>
      </c>
    </row>
    <row r="395">
      <c r="A395" s="14" t="s">
        <v>369</v>
      </c>
      <c r="B395" s="16">
        <v>1334.0</v>
      </c>
      <c r="C395" s="16">
        <v>1108.0</v>
      </c>
      <c r="D395" s="16">
        <v>19.0</v>
      </c>
      <c r="E395" s="16">
        <v>0.0</v>
      </c>
      <c r="F395" s="38">
        <v>15331.0</v>
      </c>
      <c r="G395" s="19"/>
      <c r="H395" s="19">
        <f>VLOOKUP(A395,'Kings Ratings'!$A$2:$B$1000,2,false)</f>
        <v>10</v>
      </c>
      <c r="I395" s="19"/>
      <c r="K395" s="73">
        <v>623.0</v>
      </c>
      <c r="L395" s="22">
        <f t="shared" si="1"/>
        <v>485</v>
      </c>
      <c r="M395" s="23">
        <f t="shared" si="2"/>
        <v>0.7784911717</v>
      </c>
      <c r="N395" s="24" t="str">
        <f t="shared" si="3"/>
        <v>Spiky Bracelet with +485, +77.8% (623 to 1108)</v>
      </c>
      <c r="O395" s="25"/>
      <c r="P395" s="73">
        <v>4.0</v>
      </c>
      <c r="Q395" s="18">
        <f t="shared" si="4"/>
        <v>15</v>
      </c>
      <c r="R395" s="23">
        <f t="shared" si="5"/>
        <v>3.75</v>
      </c>
      <c r="S395" s="24" t="str">
        <f t="shared" si="6"/>
        <v>Spiky Bracelet with +15, +375% (4 to 19)</v>
      </c>
      <c r="U395" s="73">
        <v>0.0</v>
      </c>
      <c r="V395" s="22">
        <f t="shared" si="7"/>
        <v>0</v>
      </c>
      <c r="W395" s="23" t="str">
        <f t="shared" si="8"/>
        <v>#DIV/0!</v>
      </c>
      <c r="X395" s="26" t="str">
        <f t="shared" si="9"/>
        <v>#DIV/0!</v>
      </c>
    </row>
    <row r="396">
      <c r="A396" s="14" t="s">
        <v>178</v>
      </c>
      <c r="B396" s="16">
        <v>1163.0</v>
      </c>
      <c r="C396" s="16">
        <v>1058.0</v>
      </c>
      <c r="D396" s="16">
        <v>0.0</v>
      </c>
      <c r="E396" s="16">
        <v>0.0</v>
      </c>
      <c r="F396" s="38">
        <v>12974.0</v>
      </c>
      <c r="G396" s="19"/>
      <c r="H396" s="19">
        <f>VLOOKUP(A396,'Kings Ratings'!$A$2:$B$1000,2,false)</f>
        <v>11</v>
      </c>
      <c r="I396" s="19"/>
      <c r="K396" s="73">
        <v>1058.0</v>
      </c>
      <c r="L396" s="22">
        <f t="shared" si="1"/>
        <v>0</v>
      </c>
      <c r="M396" s="23">
        <f t="shared" si="2"/>
        <v>0</v>
      </c>
      <c r="N396" s="24" t="str">
        <f t="shared" si="3"/>
        <v>Yule Goat with +0, +0% (1058 to 1058)</v>
      </c>
      <c r="O396" s="41"/>
      <c r="P396" s="73">
        <v>0.0</v>
      </c>
      <c r="Q396" s="18">
        <f t="shared" si="4"/>
        <v>0</v>
      </c>
      <c r="R396" s="23" t="str">
        <f t="shared" si="5"/>
        <v>#DIV/0!</v>
      </c>
      <c r="S396" s="24" t="str">
        <f t="shared" si="6"/>
        <v>#DIV/0!</v>
      </c>
      <c r="T396" s="18"/>
      <c r="U396" s="73">
        <v>0.0</v>
      </c>
      <c r="V396" s="22">
        <f t="shared" si="7"/>
        <v>0</v>
      </c>
      <c r="W396" s="23" t="str">
        <f t="shared" si="8"/>
        <v>#DIV/0!</v>
      </c>
      <c r="X396" s="26" t="str">
        <f t="shared" si="9"/>
        <v>#DIV/0!</v>
      </c>
    </row>
    <row r="397">
      <c r="A397" s="14" t="s">
        <v>328</v>
      </c>
      <c r="B397" s="13">
        <v>870.0</v>
      </c>
      <c r="C397" s="16">
        <v>1051.0</v>
      </c>
      <c r="D397" s="50">
        <v>11.0</v>
      </c>
      <c r="E397" s="39">
        <v>0.0</v>
      </c>
      <c r="F397" s="38">
        <v>44815.0</v>
      </c>
      <c r="G397" s="19"/>
      <c r="H397" s="19">
        <f>VLOOKUP(A397,'Kings Ratings'!$A$2:$B$1000,2,false)</f>
        <v>11</v>
      </c>
      <c r="I397" s="7"/>
      <c r="K397" s="46">
        <v>1052.0</v>
      </c>
      <c r="L397" s="22">
        <f t="shared" si="1"/>
        <v>-1</v>
      </c>
      <c r="M397" s="23">
        <f t="shared" si="2"/>
        <v>-0.0009505703422</v>
      </c>
      <c r="N397" s="24" t="str">
        <f t="shared" si="3"/>
        <v>QED Cell with +-1, +-0.1% (1052 to 1051)</v>
      </c>
      <c r="O397" s="41"/>
      <c r="P397" s="46">
        <v>11.0</v>
      </c>
      <c r="Q397" s="18">
        <f t="shared" si="4"/>
        <v>0</v>
      </c>
      <c r="R397" s="23">
        <f t="shared" si="5"/>
        <v>0</v>
      </c>
      <c r="S397" s="24" t="str">
        <f t="shared" si="6"/>
        <v>QED Cell with +0, +0% (11 to 11)</v>
      </c>
      <c r="T397" s="18"/>
      <c r="U397" s="46">
        <v>0.0</v>
      </c>
      <c r="V397" s="22">
        <f t="shared" si="7"/>
        <v>0</v>
      </c>
      <c r="W397" s="23" t="str">
        <f t="shared" si="8"/>
        <v>#DIV/0!</v>
      </c>
      <c r="X397" s="26" t="str">
        <f t="shared" si="9"/>
        <v>#DIV/0!</v>
      </c>
    </row>
    <row r="398">
      <c r="A398" s="14" t="s">
        <v>350</v>
      </c>
      <c r="B398" s="16">
        <v>1208.0</v>
      </c>
      <c r="C398" s="16">
        <v>1045.0</v>
      </c>
      <c r="D398" s="16">
        <v>15.0</v>
      </c>
      <c r="E398" s="16">
        <v>0.0</v>
      </c>
      <c r="F398" s="38">
        <v>11901.0</v>
      </c>
      <c r="G398" s="19"/>
      <c r="H398" s="19">
        <f>VLOOKUP(A398,'Kings Ratings'!$A$2:$B$1000,2,false)</f>
        <v>10</v>
      </c>
      <c r="I398" s="19"/>
      <c r="K398" s="73">
        <v>726.0</v>
      </c>
      <c r="L398" s="22">
        <f t="shared" si="1"/>
        <v>319</v>
      </c>
      <c r="M398" s="23">
        <f t="shared" si="2"/>
        <v>0.4393939394</v>
      </c>
      <c r="N398" s="24" t="str">
        <f t="shared" si="3"/>
        <v>Green Butterfly with +319, +43.9% (726 to 1045)</v>
      </c>
      <c r="O398" s="25"/>
      <c r="P398" s="73">
        <v>8.0</v>
      </c>
      <c r="Q398" s="18">
        <f t="shared" si="4"/>
        <v>7</v>
      </c>
      <c r="R398" s="23">
        <f t="shared" si="5"/>
        <v>0.875</v>
      </c>
      <c r="S398" s="24" t="str">
        <f t="shared" si="6"/>
        <v>Green Butterfly with +7, +87.5% (8 to 15)</v>
      </c>
      <c r="U398" s="73">
        <v>0.0</v>
      </c>
      <c r="V398" s="22">
        <f t="shared" si="7"/>
        <v>0</v>
      </c>
      <c r="W398" s="23" t="str">
        <f t="shared" si="8"/>
        <v>#DIV/0!</v>
      </c>
      <c r="X398" s="26" t="str">
        <f t="shared" si="9"/>
        <v>#DIV/0!</v>
      </c>
    </row>
    <row r="399">
      <c r="A399" s="14" t="s">
        <v>896</v>
      </c>
      <c r="B399" s="16">
        <v>1387.0</v>
      </c>
      <c r="C399" s="16">
        <v>1035.0</v>
      </c>
      <c r="D399" s="16">
        <v>444.0</v>
      </c>
      <c r="E399" s="16">
        <v>18.0</v>
      </c>
      <c r="F399" s="34">
        <v>18028.0</v>
      </c>
      <c r="G399" s="19"/>
      <c r="H399" s="19">
        <f>VLOOKUP(A399,'Kings Ratings'!$A$2:$B$1000,2,false)</f>
        <v>8</v>
      </c>
      <c r="I399" s="19"/>
      <c r="K399" s="22">
        <v>414.0</v>
      </c>
      <c r="L399" s="22">
        <f t="shared" si="1"/>
        <v>621</v>
      </c>
      <c r="M399" s="23">
        <f t="shared" si="2"/>
        <v>1.5</v>
      </c>
      <c r="N399" s="24" t="str">
        <f t="shared" si="3"/>
        <v>White Dye with +621, +150% (414 to 1035)</v>
      </c>
      <c r="O399" s="25"/>
      <c r="P399" s="22">
        <v>106.0</v>
      </c>
      <c r="Q399" s="18">
        <f t="shared" si="4"/>
        <v>338</v>
      </c>
      <c r="R399" s="23">
        <f t="shared" si="5"/>
        <v>3.188679245</v>
      </c>
      <c r="S399" s="24" t="str">
        <f t="shared" si="6"/>
        <v>White Dye with +338, +318.9% (106 to 444)</v>
      </c>
      <c r="U399" s="22">
        <v>1.0</v>
      </c>
      <c r="V399" s="22">
        <f t="shared" si="7"/>
        <v>17</v>
      </c>
      <c r="W399" s="23">
        <f t="shared" si="8"/>
        <v>17</v>
      </c>
      <c r="X399" s="26" t="str">
        <f t="shared" si="9"/>
        <v>White Dye with +17, +1700% (1 to 18)</v>
      </c>
    </row>
    <row r="400">
      <c r="A400" s="14" t="s">
        <v>911</v>
      </c>
      <c r="B400" s="16">
        <v>1392.0</v>
      </c>
      <c r="C400" s="16">
        <v>1009.0</v>
      </c>
      <c r="D400" s="16">
        <v>478.0</v>
      </c>
      <c r="E400" s="16">
        <v>142.0</v>
      </c>
      <c r="F400" s="34">
        <v>19676.0</v>
      </c>
      <c r="G400" s="19"/>
      <c r="H400" s="19">
        <f>VLOOKUP(A400,'Kings Ratings'!$A$2:$B$1000,2,false)</f>
        <v>8</v>
      </c>
      <c r="I400" s="19"/>
      <c r="K400" s="22">
        <v>382.0</v>
      </c>
      <c r="L400" s="22">
        <f t="shared" si="1"/>
        <v>627</v>
      </c>
      <c r="M400" s="23">
        <f t="shared" si="2"/>
        <v>1.641361257</v>
      </c>
      <c r="N400" s="24" t="str">
        <f t="shared" si="3"/>
        <v>Brown Twine with +627, +164.1% (382 to 1009)</v>
      </c>
      <c r="O400" s="25"/>
      <c r="P400" s="22">
        <v>164.0</v>
      </c>
      <c r="Q400" s="18">
        <f t="shared" si="4"/>
        <v>314</v>
      </c>
      <c r="R400" s="23">
        <f t="shared" si="5"/>
        <v>1.914634146</v>
      </c>
      <c r="S400" s="24" t="str">
        <f t="shared" si="6"/>
        <v>Brown Twine with +314, +191.5% (164 to 478)</v>
      </c>
      <c r="U400" s="22">
        <v>4.0</v>
      </c>
      <c r="V400" s="22">
        <f t="shared" si="7"/>
        <v>138</v>
      </c>
      <c r="W400" s="23">
        <f t="shared" si="8"/>
        <v>34.5</v>
      </c>
      <c r="X400" s="26" t="str">
        <f t="shared" si="9"/>
        <v>Brown Twine with +138, +3450% (4 to 142)</v>
      </c>
    </row>
    <row r="401">
      <c r="A401" s="14" t="s">
        <v>912</v>
      </c>
      <c r="B401" s="16">
        <v>1393.0</v>
      </c>
      <c r="C401" s="16">
        <v>987.0</v>
      </c>
      <c r="D401" s="16">
        <v>456.0</v>
      </c>
      <c r="E401" s="16">
        <v>122.0</v>
      </c>
      <c r="F401" s="34">
        <v>15197.0</v>
      </c>
      <c r="G401" s="19"/>
      <c r="H401" s="19">
        <f>VLOOKUP(A401,'Kings Ratings'!$A$2:$B$1000,2,false)</f>
        <v>8</v>
      </c>
      <c r="I401" s="19"/>
      <c r="K401" s="22">
        <v>376.0</v>
      </c>
      <c r="L401" s="22">
        <f t="shared" si="1"/>
        <v>611</v>
      </c>
      <c r="M401" s="23">
        <f t="shared" si="2"/>
        <v>1.625</v>
      </c>
      <c r="N401" s="24" t="str">
        <f t="shared" si="3"/>
        <v>Yellow Purse with +611, +162.5% (376 to 987)</v>
      </c>
      <c r="O401" s="25"/>
      <c r="P401" s="22">
        <v>146.0</v>
      </c>
      <c r="Q401" s="18">
        <f t="shared" si="4"/>
        <v>310</v>
      </c>
      <c r="R401" s="23">
        <f t="shared" si="5"/>
        <v>2.123287671</v>
      </c>
      <c r="S401" s="24" t="str">
        <f t="shared" si="6"/>
        <v>Yellow Purse with +310, +212.3% (146 to 456)</v>
      </c>
      <c r="U401" s="22">
        <v>13.0</v>
      </c>
      <c r="V401" s="22">
        <f t="shared" si="7"/>
        <v>109</v>
      </c>
      <c r="W401" s="23">
        <f t="shared" si="8"/>
        <v>8.384615385</v>
      </c>
      <c r="X401" s="26" t="str">
        <f t="shared" si="9"/>
        <v>Yellow Purse with +109, +838.5% (13 to 122)</v>
      </c>
    </row>
    <row r="402">
      <c r="A402" s="14" t="s">
        <v>914</v>
      </c>
      <c r="B402" s="16">
        <v>1399.0</v>
      </c>
      <c r="C402" s="16">
        <v>949.0</v>
      </c>
      <c r="D402" s="16">
        <v>465.0</v>
      </c>
      <c r="E402" s="16">
        <v>99.0</v>
      </c>
      <c r="F402" s="34">
        <v>11872.0</v>
      </c>
      <c r="G402" s="19"/>
      <c r="H402" s="19">
        <f>VLOOKUP(A402,'Kings Ratings'!$A$2:$B$1000,2,false)</f>
        <v>8</v>
      </c>
      <c r="I402" s="19"/>
      <c r="K402" s="22">
        <v>376.0</v>
      </c>
      <c r="L402" s="22">
        <f t="shared" si="1"/>
        <v>573</v>
      </c>
      <c r="M402" s="23">
        <f t="shared" si="2"/>
        <v>1.52393617</v>
      </c>
      <c r="N402" s="24" t="str">
        <f t="shared" si="3"/>
        <v>Brown Bag with +573, +152.4% (376 to 949)</v>
      </c>
      <c r="O402" s="25"/>
      <c r="P402" s="22">
        <v>139.0</v>
      </c>
      <c r="Q402" s="18">
        <f t="shared" si="4"/>
        <v>326</v>
      </c>
      <c r="R402" s="23">
        <f t="shared" si="5"/>
        <v>2.345323741</v>
      </c>
      <c r="S402" s="24" t="str">
        <f t="shared" si="6"/>
        <v>Brown Bag with +326, +234.5% (139 to 465)</v>
      </c>
      <c r="U402" s="22">
        <v>9.0</v>
      </c>
      <c r="V402" s="22">
        <f t="shared" si="7"/>
        <v>90</v>
      </c>
      <c r="W402" s="23">
        <f t="shared" si="8"/>
        <v>10</v>
      </c>
      <c r="X402" s="26" t="str">
        <f t="shared" si="9"/>
        <v>Brown Bag with +90, +1000% (9 to 99)</v>
      </c>
    </row>
    <row r="403">
      <c r="A403" s="14" t="s">
        <v>916</v>
      </c>
      <c r="B403" s="16">
        <v>1406.0</v>
      </c>
      <c r="C403" s="16">
        <v>927.0</v>
      </c>
      <c r="D403" s="16">
        <v>526.0</v>
      </c>
      <c r="E403" s="16">
        <v>69.0</v>
      </c>
      <c r="F403" s="34">
        <v>30291.0</v>
      </c>
      <c r="G403" s="19"/>
      <c r="H403" s="19">
        <f>VLOOKUP(A403,'Kings Ratings'!$A$2:$B$1000,2,false)</f>
        <v>8</v>
      </c>
      <c r="I403" s="19"/>
      <c r="K403" s="22">
        <v>369.0</v>
      </c>
      <c r="L403" s="22">
        <f t="shared" si="1"/>
        <v>558</v>
      </c>
      <c r="M403" s="23">
        <f t="shared" si="2"/>
        <v>1.512195122</v>
      </c>
      <c r="N403" s="24" t="str">
        <f t="shared" si="3"/>
        <v>Orange Scarf with +558, +151.2% (369 to 927)</v>
      </c>
      <c r="O403" s="25"/>
      <c r="P403" s="22">
        <v>181.0</v>
      </c>
      <c r="Q403" s="18">
        <f t="shared" si="4"/>
        <v>345</v>
      </c>
      <c r="R403" s="23">
        <f t="shared" si="5"/>
        <v>1.906077348</v>
      </c>
      <c r="S403" s="24" t="str">
        <f t="shared" si="6"/>
        <v>Orange Scarf with +345, +190.6% (181 to 526)</v>
      </c>
      <c r="U403" s="22">
        <v>3.0</v>
      </c>
      <c r="V403" s="22">
        <f t="shared" si="7"/>
        <v>66</v>
      </c>
      <c r="W403" s="23">
        <f t="shared" si="8"/>
        <v>22</v>
      </c>
      <c r="X403" s="26" t="str">
        <f t="shared" si="9"/>
        <v>Orange Scarf with +66, +2200% (3 to 69)</v>
      </c>
    </row>
    <row r="404">
      <c r="A404" s="14" t="s">
        <v>919</v>
      </c>
      <c r="B404" s="16">
        <v>1430.0</v>
      </c>
      <c r="C404" s="16">
        <v>916.0</v>
      </c>
      <c r="D404" s="16">
        <v>491.0</v>
      </c>
      <c r="E404" s="16">
        <v>43.0</v>
      </c>
      <c r="F404" s="34">
        <v>10940.0</v>
      </c>
      <c r="G404" s="19"/>
      <c r="H404" s="19">
        <f>VLOOKUP(A404,'Kings Ratings'!$A$2:$B$1000,2,false)</f>
        <v>8</v>
      </c>
      <c r="I404" s="19"/>
      <c r="K404" s="22">
        <v>361.0</v>
      </c>
      <c r="L404" s="22">
        <f t="shared" si="1"/>
        <v>555</v>
      </c>
      <c r="M404" s="23">
        <f t="shared" si="2"/>
        <v>1.537396122</v>
      </c>
      <c r="N404" s="24" t="str">
        <f t="shared" si="3"/>
        <v>Gold Garnet Ring with +555, +153.7% (361 to 916)</v>
      </c>
      <c r="O404" s="25"/>
      <c r="P404" s="22">
        <v>170.0</v>
      </c>
      <c r="Q404" s="18">
        <f t="shared" si="4"/>
        <v>321</v>
      </c>
      <c r="R404" s="23">
        <f t="shared" si="5"/>
        <v>1.888235294</v>
      </c>
      <c r="S404" s="24" t="str">
        <f t="shared" si="6"/>
        <v>Gold Garnet Ring with +321, +188.8% (170 to 491)</v>
      </c>
      <c r="U404" s="22">
        <v>1.0</v>
      </c>
      <c r="V404" s="22">
        <f t="shared" si="7"/>
        <v>42</v>
      </c>
      <c r="W404" s="23">
        <f t="shared" si="8"/>
        <v>42</v>
      </c>
      <c r="X404" s="26" t="str">
        <f t="shared" si="9"/>
        <v>Gold Garnet Ring with +42, +4200% (1 to 43)</v>
      </c>
    </row>
    <row r="405">
      <c r="A405" s="14" t="s">
        <v>915</v>
      </c>
      <c r="B405" s="16">
        <v>1405.0</v>
      </c>
      <c r="C405" s="16">
        <v>909.0</v>
      </c>
      <c r="D405" s="16">
        <v>512.0</v>
      </c>
      <c r="E405" s="16">
        <v>78.0</v>
      </c>
      <c r="F405" s="34">
        <v>19596.0</v>
      </c>
      <c r="G405" s="19"/>
      <c r="H405" s="19">
        <f>VLOOKUP(A405,'Kings Ratings'!$A$2:$B$1000,2,false)</f>
        <v>8</v>
      </c>
      <c r="I405" s="19"/>
      <c r="K405" s="22">
        <v>352.0</v>
      </c>
      <c r="L405" s="22">
        <f t="shared" si="1"/>
        <v>557</v>
      </c>
      <c r="M405" s="23">
        <f t="shared" si="2"/>
        <v>1.582386364</v>
      </c>
      <c r="N405" s="24" t="str">
        <f t="shared" si="3"/>
        <v>Yellow Scarf with +557, +158.2% (352 to 909)</v>
      </c>
      <c r="O405" s="25"/>
      <c r="P405" s="22">
        <v>126.0</v>
      </c>
      <c r="Q405" s="18">
        <f t="shared" si="4"/>
        <v>386</v>
      </c>
      <c r="R405" s="23">
        <f t="shared" si="5"/>
        <v>3.063492063</v>
      </c>
      <c r="S405" s="24" t="str">
        <f t="shared" si="6"/>
        <v>Yellow Scarf with +386, +306.3% (126 to 512)</v>
      </c>
      <c r="U405" s="22">
        <v>4.0</v>
      </c>
      <c r="V405" s="22">
        <f t="shared" si="7"/>
        <v>74</v>
      </c>
      <c r="W405" s="23">
        <f t="shared" si="8"/>
        <v>18.5</v>
      </c>
      <c r="X405" s="26" t="str">
        <f t="shared" si="9"/>
        <v>Yellow Scarf with +74, +1850% (4 to 78)</v>
      </c>
    </row>
    <row r="406">
      <c r="A406" s="14" t="s">
        <v>913</v>
      </c>
      <c r="B406" s="16">
        <v>1398.0</v>
      </c>
      <c r="C406" s="16">
        <v>896.0</v>
      </c>
      <c r="D406" s="16">
        <v>489.0</v>
      </c>
      <c r="E406" s="16">
        <v>68.0</v>
      </c>
      <c r="F406" s="34">
        <v>34204.0</v>
      </c>
      <c r="G406" s="19"/>
      <c r="H406" s="19">
        <f>VLOOKUP(A406,'Kings Ratings'!$A$2:$B$1000,2,false)</f>
        <v>8</v>
      </c>
      <c r="I406" s="19"/>
      <c r="K406" s="22">
        <v>317.0</v>
      </c>
      <c r="L406" s="22">
        <f t="shared" si="1"/>
        <v>579</v>
      </c>
      <c r="M406" s="23">
        <f t="shared" si="2"/>
        <v>1.826498423</v>
      </c>
      <c r="N406" s="24" t="str">
        <f t="shared" si="3"/>
        <v>Yellow Bag with +579, +182.6% (317 to 896)</v>
      </c>
      <c r="O406" s="25"/>
      <c r="P406" s="22">
        <v>93.0</v>
      </c>
      <c r="Q406" s="18">
        <f t="shared" si="4"/>
        <v>396</v>
      </c>
      <c r="R406" s="23">
        <f t="shared" si="5"/>
        <v>4.258064516</v>
      </c>
      <c r="S406" s="24" t="str">
        <f t="shared" si="6"/>
        <v>Yellow Bag with +396, +425.8% (93 to 489)</v>
      </c>
      <c r="U406" s="22">
        <v>3.0</v>
      </c>
      <c r="V406" s="22">
        <f t="shared" si="7"/>
        <v>65</v>
      </c>
      <c r="W406" s="23">
        <f t="shared" si="8"/>
        <v>21.66666667</v>
      </c>
      <c r="X406" s="26" t="str">
        <f t="shared" si="9"/>
        <v>Yellow Bag with +65, +2166.7% (3 to 68)</v>
      </c>
    </row>
    <row r="407">
      <c r="A407" s="14" t="s">
        <v>243</v>
      </c>
      <c r="B407" s="13">
        <v>756.0</v>
      </c>
      <c r="C407" s="16">
        <v>893.0</v>
      </c>
      <c r="D407" s="16">
        <v>50.0</v>
      </c>
      <c r="E407" s="39">
        <v>1.0</v>
      </c>
      <c r="F407" s="38">
        <v>5792.0</v>
      </c>
      <c r="G407" s="19"/>
      <c r="H407" s="19">
        <f>VLOOKUP(A407,'Kings Ratings'!$A$2:$B$1000,2,false)</f>
        <v>11</v>
      </c>
      <c r="I407" s="7"/>
      <c r="K407" s="46">
        <v>634.0</v>
      </c>
      <c r="L407" s="22">
        <f t="shared" si="1"/>
        <v>259</v>
      </c>
      <c r="M407" s="23">
        <f t="shared" si="2"/>
        <v>0.4085173502</v>
      </c>
      <c r="N407" s="24" t="str">
        <f t="shared" si="3"/>
        <v>Crunchy Omelette with +259, +40.9% (634 to 893)</v>
      </c>
      <c r="O407" s="41"/>
      <c r="P407" s="46">
        <v>28.0</v>
      </c>
      <c r="Q407" s="18">
        <f t="shared" si="4"/>
        <v>22</v>
      </c>
      <c r="R407" s="23">
        <f t="shared" si="5"/>
        <v>0.7857142857</v>
      </c>
      <c r="S407" s="24" t="str">
        <f t="shared" si="6"/>
        <v>Crunchy Omelette with +22, +78.6% (28 to 50)</v>
      </c>
      <c r="T407" s="18"/>
      <c r="U407" s="46">
        <v>0.0</v>
      </c>
      <c r="V407" s="22">
        <f t="shared" si="7"/>
        <v>1</v>
      </c>
      <c r="W407" s="23" t="str">
        <f t="shared" si="8"/>
        <v>#DIV/0!</v>
      </c>
      <c r="X407" s="26" t="str">
        <f t="shared" si="9"/>
        <v>#DIV/0!</v>
      </c>
    </row>
    <row r="408">
      <c r="A408" s="14" t="s">
        <v>909</v>
      </c>
      <c r="B408" s="16">
        <v>1391.0</v>
      </c>
      <c r="C408" s="16">
        <v>891.0</v>
      </c>
      <c r="D408" s="16">
        <v>407.0</v>
      </c>
      <c r="E408" s="16">
        <v>102.0</v>
      </c>
      <c r="F408" s="34">
        <v>10632.0</v>
      </c>
      <c r="G408" s="19"/>
      <c r="H408" s="19">
        <f>VLOOKUP(A408,'Kings Ratings'!$A$2:$B$1000,2,false)</f>
        <v>8</v>
      </c>
      <c r="I408" s="19"/>
      <c r="K408" s="22">
        <v>340.0</v>
      </c>
      <c r="L408" s="22">
        <f t="shared" si="1"/>
        <v>551</v>
      </c>
      <c r="M408" s="23">
        <f t="shared" si="2"/>
        <v>1.620588235</v>
      </c>
      <c r="N408" s="24" t="str">
        <f t="shared" si="3"/>
        <v>Yellow Twine with +551, +162.1% (340 to 891)</v>
      </c>
      <c r="O408" s="25"/>
      <c r="P408" s="22">
        <v>125.0</v>
      </c>
      <c r="Q408" s="18">
        <f t="shared" si="4"/>
        <v>282</v>
      </c>
      <c r="R408" s="23">
        <f t="shared" si="5"/>
        <v>2.256</v>
      </c>
      <c r="S408" s="24" t="str">
        <f t="shared" si="6"/>
        <v>Yellow Twine with +282, +225.6% (125 to 407)</v>
      </c>
      <c r="U408" s="22">
        <v>2.0</v>
      </c>
      <c r="V408" s="22">
        <f t="shared" si="7"/>
        <v>100</v>
      </c>
      <c r="W408" s="23">
        <f t="shared" si="8"/>
        <v>50</v>
      </c>
      <c r="X408" s="26" t="str">
        <f t="shared" si="9"/>
        <v>Yellow Twine with +100, +5000% (2 to 102)</v>
      </c>
    </row>
    <row r="409">
      <c r="A409" s="14" t="s">
        <v>910</v>
      </c>
      <c r="B409" s="16">
        <v>1426.0</v>
      </c>
      <c r="C409" s="16">
        <v>870.0</v>
      </c>
      <c r="D409" s="16">
        <v>506.0</v>
      </c>
      <c r="E409" s="16">
        <v>23.0</v>
      </c>
      <c r="F409" s="34">
        <v>12506.0</v>
      </c>
      <c r="G409" s="19"/>
      <c r="H409" s="19">
        <f>VLOOKUP(A409,'Kings Ratings'!$A$2:$B$1000,2,false)</f>
        <v>8</v>
      </c>
      <c r="I409" s="19"/>
      <c r="K409" s="22">
        <v>347.0</v>
      </c>
      <c r="L409" s="22">
        <f t="shared" si="1"/>
        <v>523</v>
      </c>
      <c r="M409" s="23">
        <f t="shared" si="2"/>
        <v>1.507204611</v>
      </c>
      <c r="N409" s="24" t="str">
        <f t="shared" si="3"/>
        <v>Gold Ruby Ring with +523, +150.7% (347 to 870)</v>
      </c>
      <c r="O409" s="25"/>
      <c r="P409" s="22">
        <v>193.0</v>
      </c>
      <c r="Q409" s="18">
        <f t="shared" si="4"/>
        <v>313</v>
      </c>
      <c r="R409" s="23">
        <f t="shared" si="5"/>
        <v>1.621761658</v>
      </c>
      <c r="S409" s="24" t="str">
        <f t="shared" si="6"/>
        <v>Gold Ruby Ring with +313, +162.2% (193 to 506)</v>
      </c>
      <c r="U409" s="22">
        <v>2.0</v>
      </c>
      <c r="V409" s="22">
        <f t="shared" si="7"/>
        <v>21</v>
      </c>
      <c r="W409" s="23">
        <f t="shared" si="8"/>
        <v>10.5</v>
      </c>
      <c r="X409" s="26" t="str">
        <f t="shared" si="9"/>
        <v>Gold Ruby Ring with +21, +1050% (2 to 23)</v>
      </c>
    </row>
    <row r="410">
      <c r="A410" s="14" t="s">
        <v>908</v>
      </c>
      <c r="B410" s="16">
        <v>1388.0</v>
      </c>
      <c r="C410" s="16">
        <v>854.0</v>
      </c>
      <c r="D410" s="16">
        <v>380.0</v>
      </c>
      <c r="E410" s="16">
        <v>67.0</v>
      </c>
      <c r="F410" s="34">
        <v>10631.0</v>
      </c>
      <c r="G410" s="19"/>
      <c r="H410" s="19">
        <f>VLOOKUP(A410,'Kings Ratings'!$A$2:$B$1000,2,false)</f>
        <v>8</v>
      </c>
      <c r="I410" s="19"/>
      <c r="K410" s="22">
        <v>307.0</v>
      </c>
      <c r="L410" s="22">
        <f t="shared" si="1"/>
        <v>547</v>
      </c>
      <c r="M410" s="23">
        <f t="shared" si="2"/>
        <v>1.781758958</v>
      </c>
      <c r="N410" s="24" t="str">
        <f t="shared" si="3"/>
        <v>Orange Twine with +547, +178.2% (307 to 854)</v>
      </c>
      <c r="O410" s="25"/>
      <c r="P410" s="22">
        <v>94.0</v>
      </c>
      <c r="Q410" s="18">
        <f t="shared" si="4"/>
        <v>286</v>
      </c>
      <c r="R410" s="23">
        <f t="shared" si="5"/>
        <v>3.042553191</v>
      </c>
      <c r="S410" s="24" t="str">
        <f t="shared" si="6"/>
        <v>Orange Twine with +286, +304.3% (94 to 380)</v>
      </c>
      <c r="U410" s="22">
        <v>3.0</v>
      </c>
      <c r="V410" s="22">
        <f t="shared" si="7"/>
        <v>64</v>
      </c>
      <c r="W410" s="23">
        <f t="shared" si="8"/>
        <v>21.33333333</v>
      </c>
      <c r="X410" s="26" t="str">
        <f t="shared" si="9"/>
        <v>Orange Twine with +64, +2133.3% (3 to 67)</v>
      </c>
    </row>
    <row r="411">
      <c r="A411" s="14" t="s">
        <v>888</v>
      </c>
      <c r="B411" s="16">
        <v>1428.0</v>
      </c>
      <c r="C411" s="16">
        <v>828.0</v>
      </c>
      <c r="D411" s="16">
        <v>406.0</v>
      </c>
      <c r="E411" s="16">
        <v>15.0</v>
      </c>
      <c r="F411" s="34">
        <v>10592.0</v>
      </c>
      <c r="G411" s="19"/>
      <c r="H411" s="19">
        <f>VLOOKUP(A411,'Kings Ratings'!$A$2:$B$1000,2,false)</f>
        <v>8</v>
      </c>
      <c r="I411" s="19"/>
      <c r="K411" s="22">
        <v>305.0</v>
      </c>
      <c r="L411" s="22">
        <f t="shared" si="1"/>
        <v>523</v>
      </c>
      <c r="M411" s="23">
        <f t="shared" si="2"/>
        <v>1.714754098</v>
      </c>
      <c r="N411" s="24" t="str">
        <f t="shared" si="3"/>
        <v>Gold Aquamarine Ring with +523, +171.5% (305 to 828)</v>
      </c>
      <c r="O411" s="25"/>
      <c r="P411" s="22">
        <v>97.0</v>
      </c>
      <c r="Q411" s="18">
        <f t="shared" si="4"/>
        <v>309</v>
      </c>
      <c r="R411" s="23">
        <f t="shared" si="5"/>
        <v>3.18556701</v>
      </c>
      <c r="S411" s="24" t="str">
        <f t="shared" si="6"/>
        <v>Gold Aquamarine Ring with +309, +318.6% (97 to 406)</v>
      </c>
      <c r="U411" s="22">
        <v>2.0</v>
      </c>
      <c r="V411" s="22">
        <f t="shared" si="7"/>
        <v>13</v>
      </c>
      <c r="W411" s="23">
        <f t="shared" si="8"/>
        <v>6.5</v>
      </c>
      <c r="X411" s="26" t="str">
        <f t="shared" si="9"/>
        <v>Gold Aquamarine Ring with +13, +650% (2 to 15)</v>
      </c>
    </row>
    <row r="412">
      <c r="A412" s="14" t="s">
        <v>884</v>
      </c>
      <c r="B412" s="16">
        <v>1429.0</v>
      </c>
      <c r="C412" s="16">
        <v>807.0</v>
      </c>
      <c r="D412" s="16">
        <v>369.0</v>
      </c>
      <c r="E412" s="16">
        <v>14.0</v>
      </c>
      <c r="F412" s="34">
        <v>27501.0</v>
      </c>
      <c r="G412" s="19"/>
      <c r="H412" s="19">
        <f>VLOOKUP(A412,'Kings Ratings'!$A$2:$B$1000,2,false)</f>
        <v>8</v>
      </c>
      <c r="I412" s="19"/>
      <c r="K412" s="22">
        <v>291.0</v>
      </c>
      <c r="L412" s="22">
        <f t="shared" si="1"/>
        <v>516</v>
      </c>
      <c r="M412" s="23">
        <f t="shared" si="2"/>
        <v>1.773195876</v>
      </c>
      <c r="N412" s="24" t="str">
        <f t="shared" si="3"/>
        <v>Gold Emerald Ring with +516, +177.3% (291 to 807)</v>
      </c>
      <c r="O412" s="25"/>
      <c r="P412" s="22">
        <v>70.0</v>
      </c>
      <c r="Q412" s="18">
        <f t="shared" si="4"/>
        <v>299</v>
      </c>
      <c r="R412" s="23">
        <f t="shared" si="5"/>
        <v>4.271428571</v>
      </c>
      <c r="S412" s="24" t="str">
        <f t="shared" si="6"/>
        <v>Gold Emerald Ring with +299, +427.1% (70 to 369)</v>
      </c>
      <c r="U412" s="22">
        <v>1.0</v>
      </c>
      <c r="V412" s="22">
        <f t="shared" si="7"/>
        <v>13</v>
      </c>
      <c r="W412" s="23">
        <f t="shared" si="8"/>
        <v>13</v>
      </c>
      <c r="X412" s="26" t="str">
        <f t="shared" si="9"/>
        <v>Gold Emerald Ring with +13, +1300% (1 to 14)</v>
      </c>
    </row>
    <row r="413">
      <c r="A413" s="14" t="s">
        <v>877</v>
      </c>
      <c r="B413" s="16">
        <v>1427.0</v>
      </c>
      <c r="C413" s="16">
        <v>779.0</v>
      </c>
      <c r="D413" s="16">
        <v>393.0</v>
      </c>
      <c r="E413" s="16">
        <v>13.0</v>
      </c>
      <c r="F413" s="34">
        <v>10279.0</v>
      </c>
      <c r="G413" s="19"/>
      <c r="H413" s="19">
        <f>VLOOKUP(A413,'Kings Ratings'!$A$2:$B$1000,2,false)</f>
        <v>8</v>
      </c>
      <c r="I413" s="19"/>
      <c r="K413" s="22">
        <v>243.0</v>
      </c>
      <c r="L413" s="22">
        <f t="shared" si="1"/>
        <v>536</v>
      </c>
      <c r="M413" s="23">
        <f t="shared" si="2"/>
        <v>2.205761317</v>
      </c>
      <c r="N413" s="24" t="str">
        <f t="shared" si="3"/>
        <v>Gold Lemon Quartz Ring with +536, +220.6% (243 to 779)</v>
      </c>
      <c r="O413" s="25"/>
      <c r="P413" s="22">
        <v>39.0</v>
      </c>
      <c r="Q413" s="18">
        <f t="shared" si="4"/>
        <v>354</v>
      </c>
      <c r="R413" s="23">
        <f t="shared" si="5"/>
        <v>9.076923077</v>
      </c>
      <c r="S413" s="24" t="str">
        <f t="shared" si="6"/>
        <v>Gold Lemon Quartz Ring with +354, +907.7% (39 to 393)</v>
      </c>
      <c r="U413" s="22">
        <v>0.0</v>
      </c>
      <c r="V413" s="22">
        <f t="shared" si="7"/>
        <v>13</v>
      </c>
      <c r="W413" s="23" t="str">
        <f t="shared" si="8"/>
        <v>#DIV/0!</v>
      </c>
      <c r="X413" s="26" t="str">
        <f t="shared" si="9"/>
        <v>#DIV/0!</v>
      </c>
    </row>
    <row r="414">
      <c r="A414" s="14" t="s">
        <v>153</v>
      </c>
      <c r="B414" s="13">
        <v>663.0</v>
      </c>
      <c r="C414" s="16">
        <v>739.0</v>
      </c>
      <c r="D414" s="39">
        <v>0.0</v>
      </c>
      <c r="E414" s="39">
        <v>0.0</v>
      </c>
      <c r="F414" s="38">
        <v>10836.0</v>
      </c>
      <c r="G414" s="19"/>
      <c r="H414" s="19">
        <f>VLOOKUP(A414,'Kings Ratings'!$A$2:$B$1000,2,false)</f>
        <v>11</v>
      </c>
      <c r="I414" s="7"/>
      <c r="K414" s="46">
        <v>739.0</v>
      </c>
      <c r="L414" s="22">
        <f t="shared" si="1"/>
        <v>0</v>
      </c>
      <c r="M414" s="23">
        <f t="shared" si="2"/>
        <v>0</v>
      </c>
      <c r="N414" s="24" t="str">
        <f t="shared" si="3"/>
        <v>Witch's Broom with +0, +0% (739 to 739)</v>
      </c>
      <c r="O414" s="41"/>
      <c r="P414" s="46">
        <v>0.0</v>
      </c>
      <c r="Q414" s="18">
        <f t="shared" si="4"/>
        <v>0</v>
      </c>
      <c r="R414" s="23" t="str">
        <f t="shared" si="5"/>
        <v>#DIV/0!</v>
      </c>
      <c r="S414" s="24" t="str">
        <f t="shared" si="6"/>
        <v>#DIV/0!</v>
      </c>
      <c r="T414" s="18"/>
      <c r="U414" s="46">
        <v>0.0</v>
      </c>
      <c r="V414" s="22">
        <f t="shared" si="7"/>
        <v>0</v>
      </c>
      <c r="W414" s="23" t="str">
        <f t="shared" si="8"/>
        <v>#DIV/0!</v>
      </c>
      <c r="X414" s="26" t="str">
        <f t="shared" si="9"/>
        <v>#DIV/0!</v>
      </c>
    </row>
    <row r="415">
      <c r="A415" s="14" t="s">
        <v>882</v>
      </c>
      <c r="B415" s="16">
        <v>1434.0</v>
      </c>
      <c r="C415" s="16">
        <v>736.0</v>
      </c>
      <c r="D415" s="16">
        <v>334.0</v>
      </c>
      <c r="E415" s="16">
        <v>14.0</v>
      </c>
      <c r="F415" s="34">
        <v>10098.0</v>
      </c>
      <c r="G415" s="19"/>
      <c r="H415" s="19">
        <f>VLOOKUP(A415,'Kings Ratings'!$A$2:$B$1000,2,false)</f>
        <v>8</v>
      </c>
      <c r="I415" s="19"/>
      <c r="K415" s="22">
        <v>234.0</v>
      </c>
      <c r="L415" s="22">
        <f t="shared" si="1"/>
        <v>502</v>
      </c>
      <c r="M415" s="23">
        <f t="shared" si="2"/>
        <v>2.145299145</v>
      </c>
      <c r="N415" s="24" t="str">
        <f t="shared" si="3"/>
        <v>Gold Jade Ring with +502, +214.5% (234 to 736)</v>
      </c>
      <c r="O415" s="25"/>
      <c r="P415" s="22">
        <v>45.0</v>
      </c>
      <c r="Q415" s="18">
        <f t="shared" si="4"/>
        <v>289</v>
      </c>
      <c r="R415" s="23">
        <f t="shared" si="5"/>
        <v>6.422222222</v>
      </c>
      <c r="S415" s="24" t="str">
        <f t="shared" si="6"/>
        <v>Gold Jade Ring with +289, +642.2% (45 to 334)</v>
      </c>
      <c r="U415" s="22">
        <v>1.0</v>
      </c>
      <c r="V415" s="22">
        <f t="shared" si="7"/>
        <v>13</v>
      </c>
      <c r="W415" s="23">
        <f t="shared" si="8"/>
        <v>13</v>
      </c>
      <c r="X415" s="26" t="str">
        <f t="shared" si="9"/>
        <v>Gold Jade Ring with +13, +1300% (1 to 14)</v>
      </c>
    </row>
    <row r="416">
      <c r="A416" s="14" t="s">
        <v>765</v>
      </c>
      <c r="B416" s="16">
        <v>1420.0</v>
      </c>
      <c r="C416" s="16">
        <v>735.0</v>
      </c>
      <c r="D416" s="16">
        <v>451.0</v>
      </c>
      <c r="E416" s="16">
        <v>3.0</v>
      </c>
      <c r="F416" s="34">
        <v>13277.0</v>
      </c>
      <c r="G416" s="19"/>
      <c r="H416" s="19">
        <f>VLOOKUP(A416,'Kings Ratings'!$A$2:$B$1000,2,false)</f>
        <v>10</v>
      </c>
      <c r="I416" s="19"/>
      <c r="K416" s="22">
        <v>295.0</v>
      </c>
      <c r="L416" s="22">
        <f t="shared" si="1"/>
        <v>440</v>
      </c>
      <c r="M416" s="23">
        <f t="shared" si="2"/>
        <v>1.491525424</v>
      </c>
      <c r="N416" s="24" t="str">
        <f t="shared" si="3"/>
        <v>Basic Pillow with +440, +149.2% (295 to 735)</v>
      </c>
      <c r="O416" s="25"/>
      <c r="P416" s="22">
        <v>147.0</v>
      </c>
      <c r="Q416" s="18">
        <f t="shared" si="4"/>
        <v>304</v>
      </c>
      <c r="R416" s="23">
        <f t="shared" si="5"/>
        <v>2.068027211</v>
      </c>
      <c r="S416" s="24" t="str">
        <f t="shared" si="6"/>
        <v>Basic Pillow with +304, +206.8% (147 to 451)</v>
      </c>
      <c r="U416" s="22">
        <v>0.0</v>
      </c>
      <c r="V416" s="22">
        <f t="shared" si="7"/>
        <v>3</v>
      </c>
      <c r="W416" s="23" t="str">
        <f t="shared" si="8"/>
        <v>#DIV/0!</v>
      </c>
      <c r="X416" s="26" t="str">
        <f t="shared" si="9"/>
        <v>#DIV/0!</v>
      </c>
    </row>
    <row r="417">
      <c r="A417" s="14" t="s">
        <v>830</v>
      </c>
      <c r="B417" s="16">
        <v>1394.0</v>
      </c>
      <c r="C417" s="16">
        <v>729.0</v>
      </c>
      <c r="D417" s="16">
        <v>279.0</v>
      </c>
      <c r="E417" s="16">
        <v>7.0</v>
      </c>
      <c r="F417" s="34">
        <v>7823.0</v>
      </c>
      <c r="G417" s="19"/>
      <c r="H417" s="19">
        <f>VLOOKUP(A417,'Kings Ratings'!$A$2:$B$1000,2,false)</f>
        <v>8</v>
      </c>
      <c r="I417" s="19"/>
      <c r="K417" s="22">
        <v>256.0</v>
      </c>
      <c r="L417" s="22">
        <f t="shared" si="1"/>
        <v>473</v>
      </c>
      <c r="M417" s="23">
        <f t="shared" si="2"/>
        <v>1.84765625</v>
      </c>
      <c r="N417" s="24" t="str">
        <f t="shared" si="3"/>
        <v>White Purse with +473, +184.8% (256 to 729)</v>
      </c>
      <c r="O417" s="25"/>
      <c r="P417" s="22">
        <v>58.0</v>
      </c>
      <c r="Q417" s="18">
        <f t="shared" si="4"/>
        <v>221</v>
      </c>
      <c r="R417" s="23">
        <f t="shared" si="5"/>
        <v>3.810344828</v>
      </c>
      <c r="S417" s="24" t="str">
        <f t="shared" si="6"/>
        <v>White Purse with +221, +381% (58 to 279)</v>
      </c>
      <c r="U417" s="22">
        <v>1.0</v>
      </c>
      <c r="V417" s="22">
        <f t="shared" si="7"/>
        <v>6</v>
      </c>
      <c r="W417" s="23">
        <f t="shared" si="8"/>
        <v>6</v>
      </c>
      <c r="X417" s="26" t="str">
        <f t="shared" si="9"/>
        <v>White Purse with +6, +600% (1 to 7)</v>
      </c>
    </row>
    <row r="418">
      <c r="A418" s="14" t="s">
        <v>826</v>
      </c>
      <c r="B418" s="16">
        <v>1395.0</v>
      </c>
      <c r="C418" s="16">
        <v>709.0</v>
      </c>
      <c r="D418" s="16">
        <v>245.0</v>
      </c>
      <c r="E418" s="16">
        <v>7.0</v>
      </c>
      <c r="F418" s="34">
        <v>159.0</v>
      </c>
      <c r="G418" s="19"/>
      <c r="H418" s="19">
        <f>VLOOKUP(A418,'Kings Ratings'!$A$2:$B$1000,2,false)</f>
        <v>8</v>
      </c>
      <c r="I418" s="19"/>
      <c r="K418" s="22">
        <v>240.0</v>
      </c>
      <c r="L418" s="22">
        <f t="shared" si="1"/>
        <v>469</v>
      </c>
      <c r="M418" s="23">
        <f t="shared" si="2"/>
        <v>1.954166667</v>
      </c>
      <c r="N418" s="24" t="str">
        <f t="shared" si="3"/>
        <v>Black Purse with +469, +195.4% (240 to 709)</v>
      </c>
      <c r="O418" s="25"/>
      <c r="P418" s="22">
        <v>47.0</v>
      </c>
      <c r="Q418" s="18">
        <f t="shared" si="4"/>
        <v>198</v>
      </c>
      <c r="R418" s="23">
        <f t="shared" si="5"/>
        <v>4.212765957</v>
      </c>
      <c r="S418" s="24" t="str">
        <f t="shared" si="6"/>
        <v>Black Purse with +198, +421.3% (47 to 245)</v>
      </c>
      <c r="U418" s="22">
        <v>1.0</v>
      </c>
      <c r="V418" s="22">
        <f t="shared" si="7"/>
        <v>6</v>
      </c>
      <c r="W418" s="23">
        <f t="shared" si="8"/>
        <v>6</v>
      </c>
      <c r="X418" s="26" t="str">
        <f t="shared" si="9"/>
        <v>Black Purse with +6, +600% (1 to 7)</v>
      </c>
    </row>
    <row r="419">
      <c r="A419" s="14" t="s">
        <v>810</v>
      </c>
      <c r="B419" s="16">
        <v>1407.0</v>
      </c>
      <c r="C419" s="16">
        <v>689.0</v>
      </c>
      <c r="D419" s="16">
        <v>331.0</v>
      </c>
      <c r="E419" s="16">
        <v>5.0</v>
      </c>
      <c r="F419" s="34">
        <v>159.0</v>
      </c>
      <c r="G419" s="19"/>
      <c r="H419" s="19">
        <f>VLOOKUP(A419,'Kings Ratings'!$A$2:$B$1000,2,false)</f>
        <v>8</v>
      </c>
      <c r="I419" s="19"/>
      <c r="K419" s="22">
        <v>211.0</v>
      </c>
      <c r="L419" s="22">
        <f t="shared" si="1"/>
        <v>478</v>
      </c>
      <c r="M419" s="23">
        <f t="shared" si="2"/>
        <v>2.265402844</v>
      </c>
      <c r="N419" s="24" t="str">
        <f t="shared" si="3"/>
        <v>Black Scarf with +478, +226.5% (211 to 689)</v>
      </c>
      <c r="O419" s="25"/>
      <c r="P419" s="22">
        <v>27.0</v>
      </c>
      <c r="Q419" s="18">
        <f t="shared" si="4"/>
        <v>304</v>
      </c>
      <c r="R419" s="23">
        <f t="shared" si="5"/>
        <v>11.25925926</v>
      </c>
      <c r="S419" s="24" t="str">
        <f t="shared" si="6"/>
        <v>Black Scarf with +304, +1125.9% (27 to 331)</v>
      </c>
      <c r="U419" s="22">
        <v>0.0</v>
      </c>
      <c r="V419" s="22">
        <f t="shared" si="7"/>
        <v>5</v>
      </c>
      <c r="W419" s="23" t="str">
        <f t="shared" si="8"/>
        <v>#DIV/0!</v>
      </c>
      <c r="X419" s="26" t="str">
        <f t="shared" si="9"/>
        <v>#DIV/0!</v>
      </c>
    </row>
    <row r="420">
      <c r="A420" s="14" t="s">
        <v>852</v>
      </c>
      <c r="B420" s="16">
        <v>1424.0</v>
      </c>
      <c r="C420" s="16">
        <v>684.0</v>
      </c>
      <c r="D420" s="16">
        <v>222.0</v>
      </c>
      <c r="E420" s="16">
        <v>10.0</v>
      </c>
      <c r="F420" s="34">
        <v>159.0</v>
      </c>
      <c r="G420" s="19"/>
      <c r="H420" s="19">
        <f>VLOOKUP(A420,'Kings Ratings'!$A$2:$B$1000,2,false)</f>
        <v>10</v>
      </c>
      <c r="I420" s="19"/>
      <c r="K420" s="22">
        <v>219.0</v>
      </c>
      <c r="L420" s="22">
        <f t="shared" si="1"/>
        <v>465</v>
      </c>
      <c r="M420" s="23">
        <f t="shared" si="2"/>
        <v>2.123287671</v>
      </c>
      <c r="N420" s="24" t="str">
        <f t="shared" si="3"/>
        <v>Glowing Lantern with +465, +212.3% (219 to 684)</v>
      </c>
      <c r="O420" s="25"/>
      <c r="P420" s="22">
        <v>21.0</v>
      </c>
      <c r="Q420" s="18">
        <f t="shared" si="4"/>
        <v>201</v>
      </c>
      <c r="R420" s="23">
        <f t="shared" si="5"/>
        <v>9.571428571</v>
      </c>
      <c r="S420" s="24" t="str">
        <f t="shared" si="6"/>
        <v>Glowing Lantern with +201, +957.1% (21 to 222)</v>
      </c>
      <c r="U420" s="22">
        <v>0.0</v>
      </c>
      <c r="V420" s="22">
        <f t="shared" si="7"/>
        <v>10</v>
      </c>
      <c r="W420" s="23" t="str">
        <f t="shared" si="8"/>
        <v>#DIV/0!</v>
      </c>
      <c r="X420" s="26" t="str">
        <f t="shared" si="9"/>
        <v>#DIV/0!</v>
      </c>
    </row>
    <row r="421">
      <c r="A421" s="14" t="s">
        <v>405</v>
      </c>
      <c r="B421" s="13">
        <v>646.0</v>
      </c>
      <c r="C421" s="16">
        <v>681.0</v>
      </c>
      <c r="D421" s="16">
        <v>32.0</v>
      </c>
      <c r="E421" s="39">
        <v>0.0</v>
      </c>
      <c r="F421" s="38">
        <v>5026.0</v>
      </c>
      <c r="G421" s="19"/>
      <c r="H421" s="19">
        <f>VLOOKUP(A421,'Kings Ratings'!$A$2:$B$1000,2,false)</f>
        <v>10</v>
      </c>
      <c r="I421" s="7"/>
      <c r="K421" s="46">
        <v>629.0</v>
      </c>
      <c r="L421" s="22">
        <f t="shared" si="1"/>
        <v>52</v>
      </c>
      <c r="M421" s="23">
        <f t="shared" si="2"/>
        <v>0.0826709062</v>
      </c>
      <c r="N421" s="24" t="str">
        <f t="shared" si="3"/>
        <v>Shrimp-a-Plenty with +52, +8.3% (629 to 681)</v>
      </c>
      <c r="O421" s="41"/>
      <c r="P421" s="46">
        <v>28.0</v>
      </c>
      <c r="Q421" s="18">
        <f t="shared" si="4"/>
        <v>4</v>
      </c>
      <c r="R421" s="23">
        <f t="shared" si="5"/>
        <v>0.1428571429</v>
      </c>
      <c r="S421" s="24" t="str">
        <f t="shared" si="6"/>
        <v>Shrimp-a-Plenty with +4, +14.3% (28 to 32)</v>
      </c>
      <c r="T421" s="18"/>
      <c r="U421" s="46">
        <v>0.0</v>
      </c>
      <c r="V421" s="22">
        <f t="shared" si="7"/>
        <v>0</v>
      </c>
      <c r="W421" s="23" t="str">
        <f t="shared" si="8"/>
        <v>#DIV/0!</v>
      </c>
      <c r="X421" s="26" t="str">
        <f t="shared" si="9"/>
        <v>#DIV/0!</v>
      </c>
    </row>
    <row r="422">
      <c r="A422" s="14" t="s">
        <v>577</v>
      </c>
      <c r="B422" s="16">
        <v>1437.0</v>
      </c>
      <c r="C422" s="16">
        <v>677.0</v>
      </c>
      <c r="D422" s="16">
        <v>300.0</v>
      </c>
      <c r="E422" s="16">
        <v>0.0</v>
      </c>
      <c r="F422" s="34">
        <v>2548.0</v>
      </c>
      <c r="G422" s="19"/>
      <c r="H422" s="19">
        <f>VLOOKUP(A422,'Kings Ratings'!$A$2:$B$1000,2,false)</f>
        <v>10</v>
      </c>
      <c r="I422" s="19"/>
      <c r="K422" s="22">
        <v>296.0</v>
      </c>
      <c r="L422" s="22">
        <f t="shared" si="1"/>
        <v>381</v>
      </c>
      <c r="M422" s="23">
        <f t="shared" si="2"/>
        <v>1.287162162</v>
      </c>
      <c r="N422" s="24" t="str">
        <f t="shared" si="3"/>
        <v>Veggie Juice with +381, +128.7% (296 to 677)</v>
      </c>
      <c r="O422" s="25"/>
      <c r="P422" s="22">
        <v>40.0</v>
      </c>
      <c r="Q422" s="18">
        <f t="shared" si="4"/>
        <v>260</v>
      </c>
      <c r="R422" s="23">
        <f t="shared" si="5"/>
        <v>6.5</v>
      </c>
      <c r="S422" s="24" t="str">
        <f t="shared" si="6"/>
        <v>Veggie Juice with +260, +650% (40 to 300)</v>
      </c>
      <c r="U422" s="22">
        <v>0.0</v>
      </c>
      <c r="V422" s="22">
        <f t="shared" si="7"/>
        <v>0</v>
      </c>
      <c r="W422" s="23" t="str">
        <f t="shared" si="8"/>
        <v>#DIV/0!</v>
      </c>
      <c r="X422" s="26" t="str">
        <f t="shared" si="9"/>
        <v>#DIV/0!</v>
      </c>
    </row>
    <row r="423">
      <c r="A423" s="14" t="s">
        <v>806</v>
      </c>
      <c r="B423" s="16">
        <v>1390.0</v>
      </c>
      <c r="C423" s="16">
        <v>671.0</v>
      </c>
      <c r="D423" s="16">
        <v>298.0</v>
      </c>
      <c r="E423" s="16">
        <v>5.0</v>
      </c>
      <c r="F423" s="34">
        <v>10634.0</v>
      </c>
      <c r="G423" s="19"/>
      <c r="H423" s="19">
        <f>VLOOKUP(A423,'Kings Ratings'!$A$2:$B$1000,2,false)</f>
        <v>8</v>
      </c>
      <c r="I423" s="19"/>
      <c r="K423" s="22">
        <v>222.0</v>
      </c>
      <c r="L423" s="22">
        <f t="shared" si="1"/>
        <v>449</v>
      </c>
      <c r="M423" s="23">
        <f t="shared" si="2"/>
        <v>2.022522523</v>
      </c>
      <c r="N423" s="24" t="str">
        <f t="shared" si="3"/>
        <v>Black Twine with +449, +202.3% (222 to 671)</v>
      </c>
      <c r="O423" s="25"/>
      <c r="P423" s="22">
        <v>36.0</v>
      </c>
      <c r="Q423" s="18">
        <f t="shared" si="4"/>
        <v>262</v>
      </c>
      <c r="R423" s="23">
        <f t="shared" si="5"/>
        <v>7.277777778</v>
      </c>
      <c r="S423" s="24" t="str">
        <f t="shared" si="6"/>
        <v>Black Twine with +262, +727.8% (36 to 298)</v>
      </c>
      <c r="U423" s="22">
        <v>0.0</v>
      </c>
      <c r="V423" s="22">
        <f t="shared" si="7"/>
        <v>5</v>
      </c>
      <c r="W423" s="23" t="str">
        <f t="shared" si="8"/>
        <v>#DIV/0!</v>
      </c>
      <c r="X423" s="26" t="str">
        <f t="shared" si="9"/>
        <v>#DIV/0!</v>
      </c>
    </row>
    <row r="424">
      <c r="A424" s="14" t="s">
        <v>880</v>
      </c>
      <c r="B424" s="16">
        <v>1404.0</v>
      </c>
      <c r="C424" s="16">
        <v>669.0</v>
      </c>
      <c r="D424" s="16">
        <v>258.0</v>
      </c>
      <c r="E424" s="16">
        <v>14.0</v>
      </c>
      <c r="F424" s="34">
        <v>10373.0</v>
      </c>
      <c r="G424" s="19"/>
      <c r="H424" s="19">
        <f>VLOOKUP(A424,'Kings Ratings'!$A$2:$B$1000,2,false)</f>
        <v>8</v>
      </c>
      <c r="I424" s="19"/>
      <c r="K424" s="22">
        <v>271.0</v>
      </c>
      <c r="L424" s="22">
        <f t="shared" si="1"/>
        <v>398</v>
      </c>
      <c r="M424" s="23">
        <f t="shared" si="2"/>
        <v>1.468634686</v>
      </c>
      <c r="N424" s="24" t="str">
        <f t="shared" si="3"/>
        <v>Black Shield with +398, +146.9% (271 to 669)</v>
      </c>
      <c r="O424" s="25"/>
      <c r="P424" s="22">
        <v>56.0</v>
      </c>
      <c r="Q424" s="18">
        <f t="shared" si="4"/>
        <v>202</v>
      </c>
      <c r="R424" s="23">
        <f t="shared" si="5"/>
        <v>3.607142857</v>
      </c>
      <c r="S424" s="24" t="str">
        <f t="shared" si="6"/>
        <v>Black Shield with +202, +360.7% (56 to 258)</v>
      </c>
      <c r="U424" s="22">
        <v>1.0</v>
      </c>
      <c r="V424" s="22">
        <f t="shared" si="7"/>
        <v>13</v>
      </c>
      <c r="W424" s="23">
        <f t="shared" si="8"/>
        <v>13</v>
      </c>
      <c r="X424" s="26" t="str">
        <f t="shared" si="9"/>
        <v>Black Shield with +13, +1300% (1 to 14)</v>
      </c>
    </row>
    <row r="425">
      <c r="A425" s="14" t="s">
        <v>329</v>
      </c>
      <c r="B425" s="13">
        <v>885.0</v>
      </c>
      <c r="C425" s="16">
        <v>654.0</v>
      </c>
      <c r="D425" s="39">
        <v>1.0</v>
      </c>
      <c r="E425" s="39">
        <v>1.0</v>
      </c>
      <c r="F425" s="38">
        <v>10238.0</v>
      </c>
      <c r="G425" s="19"/>
      <c r="H425" s="19">
        <f>VLOOKUP(A425,'Kings Ratings'!$A$2:$B$1000,2,false)</f>
        <v>10</v>
      </c>
      <c r="I425" s="7"/>
      <c r="K425" s="46">
        <v>549.0</v>
      </c>
      <c r="L425" s="22">
        <f t="shared" si="1"/>
        <v>105</v>
      </c>
      <c r="M425" s="23">
        <f t="shared" si="2"/>
        <v>0.1912568306</v>
      </c>
      <c r="N425" s="24" t="str">
        <f t="shared" si="3"/>
        <v>Flying Machine with +105, +19.1% (549 to 654)</v>
      </c>
      <c r="O425" s="41"/>
      <c r="P425" s="46">
        <v>1.0</v>
      </c>
      <c r="Q425" s="18">
        <f t="shared" si="4"/>
        <v>0</v>
      </c>
      <c r="R425" s="23">
        <f t="shared" si="5"/>
        <v>0</v>
      </c>
      <c r="S425" s="24" t="str">
        <f t="shared" si="6"/>
        <v>Flying Machine with +0, +0% (1 to 1)</v>
      </c>
      <c r="T425" s="18"/>
      <c r="U425" s="46">
        <v>1.0</v>
      </c>
      <c r="V425" s="22">
        <f t="shared" si="7"/>
        <v>0</v>
      </c>
      <c r="W425" s="23">
        <f t="shared" si="8"/>
        <v>0</v>
      </c>
      <c r="X425" s="26" t="str">
        <f t="shared" si="9"/>
        <v>Flying Machine with +0, +0% (1 to 1)</v>
      </c>
    </row>
    <row r="426">
      <c r="A426" s="14" t="s">
        <v>802</v>
      </c>
      <c r="B426" s="16">
        <v>1408.0</v>
      </c>
      <c r="C426" s="16">
        <v>653.0</v>
      </c>
      <c r="D426" s="16">
        <v>267.0</v>
      </c>
      <c r="E426" s="16">
        <v>5.0</v>
      </c>
      <c r="F426" s="34">
        <v>10312.0</v>
      </c>
      <c r="G426" s="19"/>
      <c r="H426" s="19">
        <f>VLOOKUP(A426,'Kings Ratings'!$A$2:$B$1000,2,false)</f>
        <v>8</v>
      </c>
      <c r="I426" s="19"/>
      <c r="K426" s="22">
        <v>235.0</v>
      </c>
      <c r="L426" s="22">
        <f t="shared" si="1"/>
        <v>418</v>
      </c>
      <c r="M426" s="23">
        <f t="shared" si="2"/>
        <v>1.778723404</v>
      </c>
      <c r="N426" s="24" t="str">
        <f t="shared" si="3"/>
        <v>White Scarf with +418, +177.9% (235 to 653)</v>
      </c>
      <c r="O426" s="25"/>
      <c r="P426" s="22">
        <v>33.0</v>
      </c>
      <c r="Q426" s="18">
        <f t="shared" si="4"/>
        <v>234</v>
      </c>
      <c r="R426" s="23">
        <f t="shared" si="5"/>
        <v>7.090909091</v>
      </c>
      <c r="S426" s="24" t="str">
        <f t="shared" si="6"/>
        <v>White Scarf with +234, +709.1% (33 to 267)</v>
      </c>
      <c r="U426" s="22">
        <v>0.0</v>
      </c>
      <c r="V426" s="22">
        <f t="shared" si="7"/>
        <v>5</v>
      </c>
      <c r="W426" s="23" t="str">
        <f t="shared" si="8"/>
        <v>#DIV/0!</v>
      </c>
      <c r="X426" s="26" t="str">
        <f t="shared" si="9"/>
        <v>#DIV/0!</v>
      </c>
    </row>
    <row r="427">
      <c r="A427" s="14" t="s">
        <v>750</v>
      </c>
      <c r="B427" s="16">
        <v>1389.0</v>
      </c>
      <c r="C427" s="16">
        <v>652.0</v>
      </c>
      <c r="D427" s="16">
        <v>292.0</v>
      </c>
      <c r="E427" s="16">
        <v>3.0</v>
      </c>
      <c r="F427" s="34">
        <v>2.0</v>
      </c>
      <c r="G427" s="19"/>
      <c r="H427" s="19">
        <f>VLOOKUP(A427,'Kings Ratings'!$A$2:$B$1000,2,false)</f>
        <v>8</v>
      </c>
      <c r="I427" s="19"/>
      <c r="K427" s="22">
        <v>213.0</v>
      </c>
      <c r="L427" s="22">
        <f t="shared" si="1"/>
        <v>439</v>
      </c>
      <c r="M427" s="23">
        <f t="shared" si="2"/>
        <v>2.061032864</v>
      </c>
      <c r="N427" s="24" t="str">
        <f t="shared" si="3"/>
        <v>White Twine with +439, +206.1% (213 to 652)</v>
      </c>
      <c r="O427" s="25"/>
      <c r="P427" s="22">
        <v>32.0</v>
      </c>
      <c r="Q427" s="18">
        <f t="shared" si="4"/>
        <v>260</v>
      </c>
      <c r="R427" s="23">
        <f t="shared" si="5"/>
        <v>8.125</v>
      </c>
      <c r="S427" s="24" t="str">
        <f t="shared" si="6"/>
        <v>White Twine with +260, +812.5% (32 to 292)</v>
      </c>
      <c r="U427" s="22">
        <v>0.0</v>
      </c>
      <c r="V427" s="22">
        <f t="shared" si="7"/>
        <v>3</v>
      </c>
      <c r="W427" s="23" t="str">
        <f t="shared" si="8"/>
        <v>#DIV/0!</v>
      </c>
      <c r="X427" s="26" t="str">
        <f t="shared" si="9"/>
        <v>#DIV/0!</v>
      </c>
    </row>
    <row r="428">
      <c r="A428" s="14" t="s">
        <v>815</v>
      </c>
      <c r="B428" s="16">
        <v>1400.0</v>
      </c>
      <c r="C428" s="16">
        <v>624.0</v>
      </c>
      <c r="D428" s="16">
        <v>204.0</v>
      </c>
      <c r="E428" s="16">
        <v>6.0</v>
      </c>
      <c r="F428" s="34">
        <v>5709.0</v>
      </c>
      <c r="G428" s="19"/>
      <c r="H428" s="19">
        <f>VLOOKUP(A428,'Kings Ratings'!$A$2:$B$1000,2,false)</f>
        <v>8</v>
      </c>
      <c r="I428" s="19"/>
      <c r="K428" s="22">
        <v>209.0</v>
      </c>
      <c r="L428" s="22">
        <f t="shared" si="1"/>
        <v>415</v>
      </c>
      <c r="M428" s="23">
        <f t="shared" si="2"/>
        <v>1.985645933</v>
      </c>
      <c r="N428" s="24" t="str">
        <f t="shared" si="3"/>
        <v>Black Bag with +415, +198.6% (209 to 624)</v>
      </c>
      <c r="O428" s="25"/>
      <c r="P428" s="22">
        <v>22.0</v>
      </c>
      <c r="Q428" s="18">
        <f t="shared" si="4"/>
        <v>182</v>
      </c>
      <c r="R428" s="23">
        <f t="shared" si="5"/>
        <v>8.272727273</v>
      </c>
      <c r="S428" s="24" t="str">
        <f t="shared" si="6"/>
        <v>Black Bag with +182, +827.3% (22 to 204)</v>
      </c>
      <c r="U428" s="22">
        <v>0.0</v>
      </c>
      <c r="V428" s="22">
        <f t="shared" si="7"/>
        <v>6</v>
      </c>
      <c r="W428" s="23" t="str">
        <f t="shared" si="8"/>
        <v>#DIV/0!</v>
      </c>
      <c r="X428" s="26" t="str">
        <f t="shared" si="9"/>
        <v>#DIV/0!</v>
      </c>
    </row>
    <row r="429">
      <c r="A429" s="14" t="s">
        <v>420</v>
      </c>
      <c r="B429" s="16">
        <v>1320.0</v>
      </c>
      <c r="C429" s="16">
        <v>607.0</v>
      </c>
      <c r="D429" s="16">
        <v>39.0</v>
      </c>
      <c r="E429" s="16">
        <v>0.0</v>
      </c>
      <c r="F429" s="38">
        <v>37895.0</v>
      </c>
      <c r="G429" s="19"/>
      <c r="H429" s="19">
        <f>VLOOKUP(A429,'Kings Ratings'!$A$2:$B$1000,2,false)</f>
        <v>11</v>
      </c>
      <c r="I429" s="19"/>
      <c r="K429" s="73">
        <v>606.0</v>
      </c>
      <c r="L429" s="22">
        <f t="shared" si="1"/>
        <v>1</v>
      </c>
      <c r="M429" s="23">
        <f t="shared" si="2"/>
        <v>0.001650165017</v>
      </c>
      <c r="N429" s="24" t="str">
        <f t="shared" si="3"/>
        <v>Spooky Scarecrow with +1, +0.2% (606 to 607)</v>
      </c>
      <c r="O429" s="25"/>
      <c r="P429" s="73">
        <v>39.0</v>
      </c>
      <c r="Q429" s="18">
        <f t="shared" si="4"/>
        <v>0</v>
      </c>
      <c r="R429" s="23">
        <f t="shared" si="5"/>
        <v>0</v>
      </c>
      <c r="S429" s="24" t="str">
        <f t="shared" si="6"/>
        <v>Spooky Scarecrow with +0, +0% (39 to 39)</v>
      </c>
      <c r="U429" s="73">
        <v>0.0</v>
      </c>
      <c r="V429" s="22">
        <f t="shared" si="7"/>
        <v>0</v>
      </c>
      <c r="W429" s="23" t="str">
        <f t="shared" si="8"/>
        <v>#DIV/0!</v>
      </c>
      <c r="X429" s="26" t="str">
        <f t="shared" si="9"/>
        <v>#DIV/0!</v>
      </c>
    </row>
    <row r="430">
      <c r="A430" s="14" t="s">
        <v>693</v>
      </c>
      <c r="B430" s="16">
        <v>1414.0</v>
      </c>
      <c r="C430" s="16">
        <v>592.0</v>
      </c>
      <c r="D430" s="16">
        <v>377.0</v>
      </c>
      <c r="E430" s="16">
        <v>1.0</v>
      </c>
      <c r="F430" s="34">
        <v>3901.0</v>
      </c>
      <c r="G430" s="19"/>
      <c r="H430" s="19">
        <f>VLOOKUP(A430,'Kings Ratings'!$A$2:$B$1000,2,false)</f>
        <v>8</v>
      </c>
      <c r="I430" s="19"/>
      <c r="K430" s="22">
        <v>246.0</v>
      </c>
      <c r="L430" s="22">
        <f t="shared" si="1"/>
        <v>346</v>
      </c>
      <c r="M430" s="23">
        <f t="shared" si="2"/>
        <v>1.406504065</v>
      </c>
      <c r="N430" s="24" t="str">
        <f t="shared" si="3"/>
        <v>Yellow Shirt with +346, +140.7% (246 to 592)</v>
      </c>
      <c r="O430" s="25"/>
      <c r="P430" s="22">
        <v>66.0</v>
      </c>
      <c r="Q430" s="18">
        <f t="shared" si="4"/>
        <v>311</v>
      </c>
      <c r="R430" s="23">
        <f t="shared" si="5"/>
        <v>4.712121212</v>
      </c>
      <c r="S430" s="24" t="str">
        <f t="shared" si="6"/>
        <v>Yellow Shirt with +311, +471.2% (66 to 377)</v>
      </c>
      <c r="U430" s="22">
        <v>0.0</v>
      </c>
      <c r="V430" s="22">
        <f t="shared" si="7"/>
        <v>1</v>
      </c>
      <c r="W430" s="23" t="str">
        <f t="shared" si="8"/>
        <v>#DIV/0!</v>
      </c>
      <c r="X430" s="26" t="str">
        <f t="shared" si="9"/>
        <v>#DIV/0!</v>
      </c>
    </row>
    <row r="431">
      <c r="A431" s="14" t="s">
        <v>837</v>
      </c>
      <c r="B431" s="16">
        <v>1418.0</v>
      </c>
      <c r="C431" s="16">
        <v>584.0</v>
      </c>
      <c r="D431" s="16">
        <v>393.0</v>
      </c>
      <c r="E431" s="16">
        <v>8.0</v>
      </c>
      <c r="F431" s="34">
        <v>1707.0</v>
      </c>
      <c r="G431" s="19"/>
      <c r="H431" s="19">
        <f>VLOOKUP(A431,'Kings Ratings'!$A$2:$B$1000,2,false)</f>
        <v>10</v>
      </c>
      <c r="I431" s="19"/>
      <c r="K431" s="22">
        <v>247.0</v>
      </c>
      <c r="L431" s="22">
        <f t="shared" si="1"/>
        <v>337</v>
      </c>
      <c r="M431" s="23">
        <f t="shared" si="2"/>
        <v>1.36437247</v>
      </c>
      <c r="N431" s="24" t="str">
        <f t="shared" si="3"/>
        <v>Tie Dye Scarf with +337, +136.4% (247 to 584)</v>
      </c>
      <c r="O431" s="25"/>
      <c r="P431" s="22">
        <v>104.0</v>
      </c>
      <c r="Q431" s="18">
        <f t="shared" si="4"/>
        <v>289</v>
      </c>
      <c r="R431" s="23">
        <f t="shared" si="5"/>
        <v>2.778846154</v>
      </c>
      <c r="S431" s="24" t="str">
        <f t="shared" si="6"/>
        <v>Tie Dye Scarf with +289, +277.9% (104 to 393)</v>
      </c>
      <c r="U431" s="22">
        <v>0.0</v>
      </c>
      <c r="V431" s="22">
        <f t="shared" si="7"/>
        <v>8</v>
      </c>
      <c r="W431" s="23" t="str">
        <f t="shared" si="8"/>
        <v>#DIV/0!</v>
      </c>
      <c r="X431" s="26" t="str">
        <f t="shared" si="9"/>
        <v>#DIV/0!</v>
      </c>
    </row>
    <row r="432">
      <c r="A432" s="14" t="s">
        <v>813</v>
      </c>
      <c r="B432" s="16">
        <v>1422.0</v>
      </c>
      <c r="C432" s="16">
        <v>555.0</v>
      </c>
      <c r="D432" s="16">
        <v>331.0</v>
      </c>
      <c r="E432" s="16">
        <v>5.0</v>
      </c>
      <c r="F432" s="34">
        <v>364.0</v>
      </c>
      <c r="G432" s="19"/>
      <c r="H432" s="19">
        <f>VLOOKUP(A432,'Kings Ratings'!$A$2:$B$1000,2,false)</f>
        <v>7</v>
      </c>
      <c r="I432" s="19"/>
      <c r="K432" s="22">
        <v>187.0</v>
      </c>
      <c r="L432" s="22">
        <f t="shared" si="1"/>
        <v>368</v>
      </c>
      <c r="M432" s="23">
        <f t="shared" si="2"/>
        <v>1.967914439</v>
      </c>
      <c r="N432" s="24" t="str">
        <f t="shared" si="3"/>
        <v>Bamboo Trellis with +368, +196.8% (187 to 555)</v>
      </c>
      <c r="O432" s="25"/>
      <c r="P432" s="22">
        <v>60.0</v>
      </c>
      <c r="Q432" s="18">
        <f t="shared" si="4"/>
        <v>271</v>
      </c>
      <c r="R432" s="23">
        <f t="shared" si="5"/>
        <v>4.516666667</v>
      </c>
      <c r="S432" s="24" t="str">
        <f t="shared" si="6"/>
        <v>Bamboo Trellis with +271, +451.7% (60 to 331)</v>
      </c>
      <c r="U432" s="22">
        <v>0.0</v>
      </c>
      <c r="V432" s="22">
        <f t="shared" si="7"/>
        <v>5</v>
      </c>
      <c r="W432" s="23" t="str">
        <f t="shared" si="8"/>
        <v>#DIV/0!</v>
      </c>
      <c r="X432" s="26" t="str">
        <f t="shared" si="9"/>
        <v>#DIV/0!</v>
      </c>
    </row>
    <row r="433">
      <c r="A433" s="14" t="s">
        <v>793</v>
      </c>
      <c r="B433" s="16">
        <v>1423.0</v>
      </c>
      <c r="C433" s="16">
        <v>533.0</v>
      </c>
      <c r="D433" s="16">
        <v>322.0</v>
      </c>
      <c r="E433" s="16">
        <v>4.0</v>
      </c>
      <c r="F433" s="34">
        <v>306.0</v>
      </c>
      <c r="G433" s="19"/>
      <c r="H433" s="19">
        <f>VLOOKUP(A433,'Kings Ratings'!$A$2:$B$1000,2,false)</f>
        <v>7</v>
      </c>
      <c r="I433" s="19"/>
      <c r="K433" s="22">
        <v>189.0</v>
      </c>
      <c r="L433" s="22">
        <f t="shared" si="1"/>
        <v>344</v>
      </c>
      <c r="M433" s="23">
        <f t="shared" si="2"/>
        <v>1.82010582</v>
      </c>
      <c r="N433" s="24" t="str">
        <f t="shared" si="3"/>
        <v>Bamboo Chair with +344, +182% (189 to 533)</v>
      </c>
      <c r="O433" s="25"/>
      <c r="P433" s="22">
        <v>17.0</v>
      </c>
      <c r="Q433" s="18">
        <f t="shared" si="4"/>
        <v>305</v>
      </c>
      <c r="R433" s="23">
        <f t="shared" si="5"/>
        <v>17.94117647</v>
      </c>
      <c r="S433" s="24" t="str">
        <f t="shared" si="6"/>
        <v>Bamboo Chair with +305, +1794.1% (17 to 322)</v>
      </c>
      <c r="U433" s="22">
        <v>0.0</v>
      </c>
      <c r="V433" s="22">
        <f t="shared" si="7"/>
        <v>4</v>
      </c>
      <c r="W433" s="23" t="str">
        <f t="shared" si="8"/>
        <v>#DIV/0!</v>
      </c>
      <c r="X433" s="26" t="str">
        <f t="shared" si="9"/>
        <v>#DIV/0!</v>
      </c>
    </row>
    <row r="434">
      <c r="A434" s="14" t="s">
        <v>245</v>
      </c>
      <c r="B434" s="16">
        <v>1431.0</v>
      </c>
      <c r="C434" s="16">
        <v>517.0</v>
      </c>
      <c r="D434" s="16">
        <v>3.0</v>
      </c>
      <c r="E434" s="16">
        <v>0.0</v>
      </c>
      <c r="F434" s="34">
        <v>10101.0</v>
      </c>
      <c r="G434" s="19"/>
      <c r="H434" s="19">
        <f>VLOOKUP(A434,'Kings Ratings'!$A$2:$B$1000,2,false)</f>
        <v>8</v>
      </c>
      <c r="I434" s="19"/>
      <c r="K434" s="22">
        <v>174.0</v>
      </c>
      <c r="L434" s="22">
        <f t="shared" si="1"/>
        <v>343</v>
      </c>
      <c r="M434" s="23">
        <f t="shared" si="2"/>
        <v>1.971264368</v>
      </c>
      <c r="N434" s="24" t="str">
        <f t="shared" si="3"/>
        <v>Gold Diamond Ring with +343, +197.1% (174 to 517)</v>
      </c>
      <c r="O434" s="25"/>
      <c r="P434" s="22">
        <v>0.0</v>
      </c>
      <c r="Q434" s="18">
        <f t="shared" si="4"/>
        <v>3</v>
      </c>
      <c r="R434" s="23" t="str">
        <f t="shared" si="5"/>
        <v>#DIV/0!</v>
      </c>
      <c r="S434" s="24" t="str">
        <f t="shared" si="6"/>
        <v>#DIV/0!</v>
      </c>
      <c r="U434" s="22">
        <v>0.0</v>
      </c>
      <c r="V434" s="22">
        <f t="shared" si="7"/>
        <v>0</v>
      </c>
      <c r="W434" s="23" t="str">
        <f t="shared" si="8"/>
        <v>#DIV/0!</v>
      </c>
      <c r="X434" s="26" t="str">
        <f t="shared" si="9"/>
        <v>#DIV/0!</v>
      </c>
    </row>
    <row r="435">
      <c r="A435" s="14" t="s">
        <v>144</v>
      </c>
      <c r="B435" s="13">
        <v>587.0</v>
      </c>
      <c r="C435" s="16">
        <v>498.0</v>
      </c>
      <c r="D435" s="39">
        <v>0.0</v>
      </c>
      <c r="E435" s="39">
        <v>0.0</v>
      </c>
      <c r="F435" s="38">
        <v>4909.0</v>
      </c>
      <c r="G435" s="19"/>
      <c r="H435" s="19">
        <f>VLOOKUP(A435,'Kings Ratings'!$A$2:$B$1000,2,false)</f>
        <v>10</v>
      </c>
      <c r="I435" s="7"/>
      <c r="K435" s="46">
        <v>418.0</v>
      </c>
      <c r="L435" s="22">
        <f t="shared" si="1"/>
        <v>80</v>
      </c>
      <c r="M435" s="23">
        <f t="shared" si="2"/>
        <v>0.1913875598</v>
      </c>
      <c r="N435" s="24" t="str">
        <f t="shared" si="3"/>
        <v>Peach Juice with +80, +19.1% (418 to 498)</v>
      </c>
      <c r="O435" s="41"/>
      <c r="P435" s="46">
        <v>0.0</v>
      </c>
      <c r="Q435" s="18">
        <f t="shared" si="4"/>
        <v>0</v>
      </c>
      <c r="R435" s="23" t="str">
        <f t="shared" si="5"/>
        <v>#DIV/0!</v>
      </c>
      <c r="S435" s="24" t="str">
        <f t="shared" si="6"/>
        <v>#DIV/0!</v>
      </c>
      <c r="T435" s="18"/>
      <c r="U435" s="46">
        <v>0.0</v>
      </c>
      <c r="V435" s="22">
        <f t="shared" si="7"/>
        <v>0</v>
      </c>
      <c r="W435" s="23" t="str">
        <f t="shared" si="8"/>
        <v>#DIV/0!</v>
      </c>
      <c r="X435" s="26" t="str">
        <f t="shared" si="9"/>
        <v>#DIV/0!</v>
      </c>
    </row>
    <row r="436">
      <c r="A436" s="14" t="s">
        <v>742</v>
      </c>
      <c r="B436" s="13">
        <v>921.0</v>
      </c>
      <c r="C436" s="16">
        <v>486.0</v>
      </c>
      <c r="D436" s="16">
        <v>28.0</v>
      </c>
      <c r="E436" s="39">
        <v>3.0</v>
      </c>
      <c r="F436" s="38">
        <v>28410.0</v>
      </c>
      <c r="G436" s="19"/>
      <c r="H436" s="19">
        <f>VLOOKUP(A436,'Kings Ratings'!$A$2:$B$1000,2,false)</f>
        <v>10</v>
      </c>
      <c r="I436" s="7"/>
      <c r="K436" s="46">
        <v>445.0</v>
      </c>
      <c r="L436" s="22">
        <f t="shared" si="1"/>
        <v>41</v>
      </c>
      <c r="M436" s="23">
        <f t="shared" si="2"/>
        <v>0.09213483146</v>
      </c>
      <c r="N436" s="24" t="str">
        <f t="shared" si="3"/>
        <v>Crystal Pickaxe with +41, +9.2% (445 to 486)</v>
      </c>
      <c r="O436" s="41"/>
      <c r="P436" s="46">
        <v>28.0</v>
      </c>
      <c r="Q436" s="18">
        <f t="shared" si="4"/>
        <v>0</v>
      </c>
      <c r="R436" s="23">
        <f t="shared" si="5"/>
        <v>0</v>
      </c>
      <c r="S436" s="24" t="str">
        <f t="shared" si="6"/>
        <v>Crystal Pickaxe with +0, +0% (28 to 28)</v>
      </c>
      <c r="T436" s="18"/>
      <c r="U436" s="46">
        <v>3.0</v>
      </c>
      <c r="V436" s="22">
        <f t="shared" si="7"/>
        <v>0</v>
      </c>
      <c r="W436" s="23">
        <f t="shared" si="8"/>
        <v>0</v>
      </c>
      <c r="X436" s="26" t="str">
        <f t="shared" si="9"/>
        <v>Crystal Pickaxe with +0, +0% (3 to 3)</v>
      </c>
    </row>
    <row r="437">
      <c r="A437" s="14" t="s">
        <v>305</v>
      </c>
      <c r="B437" s="16">
        <v>1209.0</v>
      </c>
      <c r="C437" s="16">
        <v>485.0</v>
      </c>
      <c r="D437" s="16">
        <v>8.0</v>
      </c>
      <c r="E437" s="16">
        <v>0.0</v>
      </c>
      <c r="F437" s="38">
        <v>2143.0</v>
      </c>
      <c r="G437" s="19"/>
      <c r="H437" s="19">
        <f>VLOOKUP(A437,'Kings Ratings'!$A$2:$B$1000,2,false)</f>
        <v>10</v>
      </c>
      <c r="I437" s="19"/>
      <c r="K437" s="73">
        <v>416.0</v>
      </c>
      <c r="L437" s="22">
        <f t="shared" si="1"/>
        <v>69</v>
      </c>
      <c r="M437" s="23">
        <f t="shared" si="2"/>
        <v>0.1658653846</v>
      </c>
      <c r="N437" s="24" t="str">
        <f t="shared" si="3"/>
        <v>Blue Butterfly with +69, +16.6% (416 to 485)</v>
      </c>
      <c r="O437" s="25"/>
      <c r="P437" s="73">
        <v>7.0</v>
      </c>
      <c r="Q437" s="18">
        <f t="shared" si="4"/>
        <v>1</v>
      </c>
      <c r="R437" s="23">
        <f t="shared" si="5"/>
        <v>0.1428571429</v>
      </c>
      <c r="S437" s="24" t="str">
        <f t="shared" si="6"/>
        <v>Blue Butterfly with +1, +14.3% (7 to 8)</v>
      </c>
      <c r="U437" s="73">
        <v>0.0</v>
      </c>
      <c r="V437" s="22">
        <f t="shared" si="7"/>
        <v>0</v>
      </c>
      <c r="W437" s="23" t="str">
        <f t="shared" si="8"/>
        <v>#DIV/0!</v>
      </c>
      <c r="X437" s="26" t="str">
        <f t="shared" si="9"/>
        <v>#DIV/0!</v>
      </c>
    </row>
    <row r="438">
      <c r="A438" s="14" t="s">
        <v>566</v>
      </c>
      <c r="B438" s="16">
        <v>1413.0</v>
      </c>
      <c r="C438" s="16">
        <v>454.0</v>
      </c>
      <c r="D438" s="16">
        <v>259.0</v>
      </c>
      <c r="E438" s="16">
        <v>0.0</v>
      </c>
      <c r="F438" s="34">
        <v>2095.0</v>
      </c>
      <c r="G438" s="19"/>
      <c r="H438" s="19">
        <f>VLOOKUP(A438,'Kings Ratings'!$A$2:$B$1000,2,false)</f>
        <v>8</v>
      </c>
      <c r="I438" s="19"/>
      <c r="K438" s="22">
        <v>69.0</v>
      </c>
      <c r="L438" s="22">
        <f t="shared" si="1"/>
        <v>385</v>
      </c>
      <c r="M438" s="23">
        <f t="shared" si="2"/>
        <v>5.579710145</v>
      </c>
      <c r="N438" s="24" t="str">
        <f t="shared" si="3"/>
        <v>Orange Shirt with +385, +558% (69 to 454)</v>
      </c>
      <c r="O438" s="25"/>
      <c r="P438" s="22">
        <v>6.0</v>
      </c>
      <c r="Q438" s="18">
        <f t="shared" si="4"/>
        <v>253</v>
      </c>
      <c r="R438" s="23">
        <f t="shared" si="5"/>
        <v>42.16666667</v>
      </c>
      <c r="S438" s="24" t="str">
        <f t="shared" si="6"/>
        <v>Orange Shirt with +253, +4216.7% (6 to 259)</v>
      </c>
      <c r="U438" s="22">
        <v>0.0</v>
      </c>
      <c r="V438" s="22">
        <f t="shared" si="7"/>
        <v>0</v>
      </c>
      <c r="W438" s="23" t="str">
        <f t="shared" si="8"/>
        <v>#DIV/0!</v>
      </c>
      <c r="X438" s="26" t="str">
        <f t="shared" si="9"/>
        <v>#DIV/0!</v>
      </c>
    </row>
    <row r="439">
      <c r="A439" s="14" t="s">
        <v>548</v>
      </c>
      <c r="B439" s="16">
        <v>1397.0</v>
      </c>
      <c r="C439" s="16">
        <v>413.0</v>
      </c>
      <c r="D439" s="16">
        <v>144.0</v>
      </c>
      <c r="E439" s="16">
        <v>0.0</v>
      </c>
      <c r="F439" s="34">
        <v>1062.0</v>
      </c>
      <c r="G439" s="19"/>
      <c r="H439" s="19">
        <f>VLOOKUP(A439,'Kings Ratings'!$A$2:$B$1000,2,false)</f>
        <v>10</v>
      </c>
      <c r="I439" s="19"/>
      <c r="K439" s="22">
        <v>34.0</v>
      </c>
      <c r="L439" s="22">
        <f t="shared" si="1"/>
        <v>379</v>
      </c>
      <c r="M439" s="23">
        <f t="shared" si="2"/>
        <v>11.14705882</v>
      </c>
      <c r="N439" s="24" t="str">
        <f t="shared" si="3"/>
        <v>Yellow Butterfly with +379, +1114.7% (34 to 413)</v>
      </c>
      <c r="O439" s="25"/>
      <c r="P439" s="22">
        <v>0.0</v>
      </c>
      <c r="Q439" s="18">
        <f t="shared" si="4"/>
        <v>144</v>
      </c>
      <c r="R439" s="23" t="str">
        <f t="shared" si="5"/>
        <v>#DIV/0!</v>
      </c>
      <c r="S439" s="24" t="str">
        <f t="shared" si="6"/>
        <v>#DIV/0!</v>
      </c>
      <c r="U439" s="22">
        <v>0.0</v>
      </c>
      <c r="V439" s="22">
        <f t="shared" si="7"/>
        <v>0</v>
      </c>
      <c r="W439" s="23" t="str">
        <f t="shared" si="8"/>
        <v>#DIV/0!</v>
      </c>
      <c r="X439" s="26" t="str">
        <f t="shared" si="9"/>
        <v>#DIV/0!</v>
      </c>
    </row>
    <row r="440">
      <c r="A440" s="14" t="s">
        <v>299</v>
      </c>
      <c r="B440" s="16">
        <v>1207.0</v>
      </c>
      <c r="C440" s="16">
        <v>374.0</v>
      </c>
      <c r="D440" s="16">
        <v>8.0</v>
      </c>
      <c r="E440" s="16">
        <v>0.0</v>
      </c>
      <c r="F440" s="38">
        <v>13239.0</v>
      </c>
      <c r="G440" s="19"/>
      <c r="H440" s="19">
        <f>VLOOKUP(A440,'Kings Ratings'!$A$2:$B$1000,2,false)</f>
        <v>10</v>
      </c>
      <c r="I440" s="19"/>
      <c r="K440" s="73">
        <v>333.0</v>
      </c>
      <c r="L440" s="22">
        <f t="shared" si="1"/>
        <v>41</v>
      </c>
      <c r="M440" s="23">
        <f t="shared" si="2"/>
        <v>0.1231231231</v>
      </c>
      <c r="N440" s="24" t="str">
        <f t="shared" si="3"/>
        <v>Purple Butterfly with +41, +12.3% (333 to 374)</v>
      </c>
      <c r="O440" s="25"/>
      <c r="P440" s="73">
        <v>6.0</v>
      </c>
      <c r="Q440" s="18">
        <f t="shared" si="4"/>
        <v>2</v>
      </c>
      <c r="R440" s="23">
        <f t="shared" si="5"/>
        <v>0.3333333333</v>
      </c>
      <c r="S440" s="24" t="str">
        <f t="shared" si="6"/>
        <v>Purple Butterfly with +2, +33.3% (6 to 8)</v>
      </c>
      <c r="U440" s="73">
        <v>0.0</v>
      </c>
      <c r="V440" s="22">
        <f t="shared" si="7"/>
        <v>0</v>
      </c>
      <c r="W440" s="23" t="str">
        <f t="shared" si="8"/>
        <v>#DIV/0!</v>
      </c>
      <c r="X440" s="26" t="str">
        <f t="shared" si="9"/>
        <v>#DIV/0!</v>
      </c>
    </row>
    <row r="441">
      <c r="A441" s="14" t="s">
        <v>784</v>
      </c>
      <c r="B441" s="16">
        <v>1421.0</v>
      </c>
      <c r="C441" s="16">
        <v>346.0</v>
      </c>
      <c r="D441" s="16">
        <v>174.0</v>
      </c>
      <c r="E441" s="16">
        <v>4.0</v>
      </c>
      <c r="F441" s="34">
        <v>3990.0</v>
      </c>
      <c r="G441" s="19"/>
      <c r="H441" s="19">
        <f>VLOOKUP(A441,'Kings Ratings'!$A$2:$B$1000,2,false)</f>
        <v>7</v>
      </c>
      <c r="I441" s="19"/>
      <c r="K441" s="22">
        <v>59.0</v>
      </c>
      <c r="L441" s="22">
        <f t="shared" si="1"/>
        <v>287</v>
      </c>
      <c r="M441" s="23">
        <f t="shared" si="2"/>
        <v>4.86440678</v>
      </c>
      <c r="N441" s="24" t="str">
        <f t="shared" si="3"/>
        <v>Bamboo Fence with +287, +486.4% (59 to 346)</v>
      </c>
      <c r="O441" s="25"/>
      <c r="P441" s="22">
        <v>9.0</v>
      </c>
      <c r="Q441" s="18">
        <f t="shared" si="4"/>
        <v>165</v>
      </c>
      <c r="R441" s="23">
        <f t="shared" si="5"/>
        <v>18.33333333</v>
      </c>
      <c r="S441" s="24" t="str">
        <f t="shared" si="6"/>
        <v>Bamboo Fence with +165, +1833.3% (9 to 174)</v>
      </c>
      <c r="U441" s="22">
        <v>0.0</v>
      </c>
      <c r="V441" s="22">
        <f t="shared" si="7"/>
        <v>4</v>
      </c>
      <c r="W441" s="23" t="str">
        <f t="shared" si="8"/>
        <v>#DIV/0!</v>
      </c>
      <c r="X441" s="26" t="str">
        <f t="shared" si="9"/>
        <v>#DIV/0!</v>
      </c>
    </row>
    <row r="442">
      <c r="A442" s="14" t="s">
        <v>647</v>
      </c>
      <c r="B442" s="16">
        <v>1332.0</v>
      </c>
      <c r="C442" s="16">
        <v>343.0</v>
      </c>
      <c r="D442" s="16">
        <v>9.0</v>
      </c>
      <c r="E442" s="16">
        <v>1.0</v>
      </c>
      <c r="F442" s="38">
        <v>3001.0</v>
      </c>
      <c r="G442" s="19"/>
      <c r="H442" s="19">
        <f>VLOOKUP(A442,'Kings Ratings'!$A$2:$B$1000,2,false)</f>
        <v>10</v>
      </c>
      <c r="I442" s="19"/>
      <c r="K442" s="73">
        <v>253.0</v>
      </c>
      <c r="L442" s="22">
        <f t="shared" si="1"/>
        <v>90</v>
      </c>
      <c r="M442" s="23">
        <f t="shared" si="2"/>
        <v>0.3557312253</v>
      </c>
      <c r="N442" s="24" t="str">
        <f t="shared" si="3"/>
        <v>Ship Mast with +90, +35.6% (253 to 343)</v>
      </c>
      <c r="O442" s="25"/>
      <c r="P442" s="73">
        <v>2.0</v>
      </c>
      <c r="Q442" s="18">
        <f t="shared" si="4"/>
        <v>7</v>
      </c>
      <c r="R442" s="23">
        <f t="shared" si="5"/>
        <v>3.5</v>
      </c>
      <c r="S442" s="24" t="str">
        <f t="shared" si="6"/>
        <v>Ship Mast with +7, +350% (2 to 9)</v>
      </c>
      <c r="U442" s="73">
        <v>1.0</v>
      </c>
      <c r="V442" s="22">
        <f t="shared" si="7"/>
        <v>0</v>
      </c>
      <c r="W442" s="23">
        <f t="shared" si="8"/>
        <v>0</v>
      </c>
      <c r="X442" s="26" t="str">
        <f t="shared" si="9"/>
        <v>Ship Mast with +0, +0% (1 to 1)</v>
      </c>
    </row>
    <row r="443">
      <c r="A443" s="14" t="s">
        <v>198</v>
      </c>
      <c r="B443" s="16">
        <v>1248.0</v>
      </c>
      <c r="C443" s="16">
        <v>310.0</v>
      </c>
      <c r="D443" s="16">
        <v>0.0</v>
      </c>
      <c r="E443" s="16">
        <v>0.0</v>
      </c>
      <c r="F443" s="38">
        <v>6879.0</v>
      </c>
      <c r="G443" s="19"/>
      <c r="H443" s="19">
        <f>VLOOKUP(A443,'Kings Ratings'!$A$2:$B$1000,2,false)</f>
        <v>11</v>
      </c>
      <c r="I443" s="19"/>
      <c r="K443" s="73">
        <v>311.0</v>
      </c>
      <c r="L443" s="22">
        <f t="shared" si="1"/>
        <v>-1</v>
      </c>
      <c r="M443" s="23">
        <f t="shared" si="2"/>
        <v>-0.003215434084</v>
      </c>
      <c r="N443" s="24" t="str">
        <f t="shared" si="3"/>
        <v>Cicada Shell with +-1, +-0.3% (311 to 310)</v>
      </c>
      <c r="O443" s="25"/>
      <c r="P443" s="73">
        <v>0.0</v>
      </c>
      <c r="Q443" s="18">
        <f t="shared" si="4"/>
        <v>0</v>
      </c>
      <c r="R443" s="23" t="str">
        <f t="shared" si="5"/>
        <v>#DIV/0!</v>
      </c>
      <c r="S443" s="24" t="str">
        <f t="shared" si="6"/>
        <v>#DIV/0!</v>
      </c>
      <c r="U443" s="73">
        <v>0.0</v>
      </c>
      <c r="V443" s="22">
        <f t="shared" si="7"/>
        <v>0</v>
      </c>
      <c r="W443" s="23" t="str">
        <f t="shared" si="8"/>
        <v>#DIV/0!</v>
      </c>
      <c r="X443" s="26" t="str">
        <f t="shared" si="9"/>
        <v>#DIV/0!</v>
      </c>
    </row>
    <row r="444">
      <c r="A444" s="14" t="s">
        <v>643</v>
      </c>
      <c r="B444" s="13">
        <v>706.0</v>
      </c>
      <c r="C444" s="16">
        <v>302.0</v>
      </c>
      <c r="D444" s="43">
        <v>5.0</v>
      </c>
      <c r="E444" s="39">
        <v>1.0</v>
      </c>
      <c r="F444" s="38">
        <v>6090.0</v>
      </c>
      <c r="G444" s="19"/>
      <c r="H444" s="19">
        <f>VLOOKUP(A444,'Kings Ratings'!$A$2:$B$1000,2,false)</f>
        <v>11</v>
      </c>
      <c r="I444" s="7"/>
      <c r="K444" s="46">
        <v>286.0</v>
      </c>
      <c r="L444" s="22">
        <f t="shared" si="1"/>
        <v>16</v>
      </c>
      <c r="M444" s="23">
        <f t="shared" si="2"/>
        <v>0.05594405594</v>
      </c>
      <c r="N444" s="24" t="str">
        <f t="shared" si="3"/>
        <v>Frozen Peas with +16, +5.6% (286 to 302)</v>
      </c>
      <c r="O444" s="41"/>
      <c r="P444" s="46">
        <v>5.0</v>
      </c>
      <c r="Q444" s="18">
        <f t="shared" si="4"/>
        <v>0</v>
      </c>
      <c r="R444" s="23">
        <f t="shared" si="5"/>
        <v>0</v>
      </c>
      <c r="S444" s="24" t="str">
        <f t="shared" si="6"/>
        <v>Frozen Peas with +0, +0% (5 to 5)</v>
      </c>
      <c r="T444" s="18"/>
      <c r="U444" s="46">
        <v>1.0</v>
      </c>
      <c r="V444" s="22">
        <f t="shared" si="7"/>
        <v>0</v>
      </c>
      <c r="W444" s="23">
        <f t="shared" si="8"/>
        <v>0</v>
      </c>
      <c r="X444" s="26" t="str">
        <f t="shared" si="9"/>
        <v>Frozen Peas with +0, +0% (1 to 1)</v>
      </c>
    </row>
    <row r="445">
      <c r="A445" s="14" t="s">
        <v>538</v>
      </c>
      <c r="B445" s="16">
        <v>1417.0</v>
      </c>
      <c r="C445" s="16">
        <v>281.0</v>
      </c>
      <c r="D445" s="16">
        <v>112.0</v>
      </c>
      <c r="E445" s="16">
        <v>0.0</v>
      </c>
      <c r="F445" s="34">
        <v>159.0</v>
      </c>
      <c r="G445" s="19"/>
      <c r="H445" s="19">
        <f>VLOOKUP(A445,'Kings Ratings'!$A$2:$B$1000,2,false)</f>
        <v>8</v>
      </c>
      <c r="I445" s="19"/>
      <c r="K445" s="22">
        <v>33.0</v>
      </c>
      <c r="L445" s="22">
        <f t="shared" si="1"/>
        <v>248</v>
      </c>
      <c r="M445" s="23">
        <f t="shared" si="2"/>
        <v>7.515151515</v>
      </c>
      <c r="N445" s="24" t="str">
        <f t="shared" si="3"/>
        <v>Black Shirt with +248, +751.5% (33 to 281)</v>
      </c>
      <c r="O445" s="25"/>
      <c r="P445" s="22">
        <v>2.0</v>
      </c>
      <c r="Q445" s="18">
        <f t="shared" si="4"/>
        <v>110</v>
      </c>
      <c r="R445" s="23">
        <f t="shared" si="5"/>
        <v>55</v>
      </c>
      <c r="S445" s="24" t="str">
        <f t="shared" si="6"/>
        <v>Black Shirt with +110, +5500% (2 to 112)</v>
      </c>
      <c r="U445" s="22">
        <v>0.0</v>
      </c>
      <c r="V445" s="22">
        <f t="shared" si="7"/>
        <v>0</v>
      </c>
      <c r="W445" s="23" t="str">
        <f t="shared" si="8"/>
        <v>#DIV/0!</v>
      </c>
      <c r="X445" s="26" t="str">
        <f t="shared" si="9"/>
        <v>#DIV/0!</v>
      </c>
    </row>
    <row r="446">
      <c r="A446" s="14" t="s">
        <v>455</v>
      </c>
      <c r="B446" s="16">
        <v>1403.0</v>
      </c>
      <c r="C446" s="16">
        <v>273.0</v>
      </c>
      <c r="D446" s="16">
        <v>58.0</v>
      </c>
      <c r="E446" s="16">
        <v>0.0</v>
      </c>
      <c r="F446" s="34">
        <v>4647.0</v>
      </c>
      <c r="G446" s="19"/>
      <c r="H446" s="19">
        <f>VLOOKUP(A446,'Kings Ratings'!$A$2:$B$1000,2,false)</f>
        <v>8</v>
      </c>
      <c r="I446" s="19"/>
      <c r="K446" s="22">
        <v>60.0</v>
      </c>
      <c r="L446" s="22">
        <f t="shared" si="1"/>
        <v>213</v>
      </c>
      <c r="M446" s="23">
        <f t="shared" si="2"/>
        <v>3.55</v>
      </c>
      <c r="N446" s="24" t="str">
        <f t="shared" si="3"/>
        <v>Brown Cloak with +213, +355% (60 to 273)</v>
      </c>
      <c r="O446" s="25"/>
      <c r="P446" s="22">
        <v>1.0</v>
      </c>
      <c r="Q446" s="18">
        <f t="shared" si="4"/>
        <v>57</v>
      </c>
      <c r="R446" s="23">
        <f t="shared" si="5"/>
        <v>57</v>
      </c>
      <c r="S446" s="24" t="str">
        <f t="shared" si="6"/>
        <v>Brown Cloak with +57, +5700% (1 to 58)</v>
      </c>
      <c r="U446" s="22">
        <v>0.0</v>
      </c>
      <c r="V446" s="22">
        <f t="shared" si="7"/>
        <v>0</v>
      </c>
      <c r="W446" s="23" t="str">
        <f t="shared" si="8"/>
        <v>#DIV/0!</v>
      </c>
      <c r="X446" s="26" t="str">
        <f t="shared" si="9"/>
        <v>#DIV/0!</v>
      </c>
    </row>
    <row r="447">
      <c r="A447" s="14" t="s">
        <v>288</v>
      </c>
      <c r="B447" s="16">
        <v>1111.0</v>
      </c>
      <c r="C447" s="16">
        <v>252.0</v>
      </c>
      <c r="D447" s="43">
        <v>7.0</v>
      </c>
      <c r="E447" s="39">
        <v>0.0</v>
      </c>
      <c r="F447" s="38">
        <v>15348.0</v>
      </c>
      <c r="G447" s="19"/>
      <c r="H447" s="19">
        <f>VLOOKUP(A447,'Kings Ratings'!$A$2:$B$1000,2,false)</f>
        <v>10</v>
      </c>
      <c r="I447" s="19"/>
      <c r="K447" s="46">
        <v>207.0</v>
      </c>
      <c r="L447" s="22">
        <f t="shared" si="1"/>
        <v>45</v>
      </c>
      <c r="M447" s="23">
        <f t="shared" si="2"/>
        <v>0.2173913043</v>
      </c>
      <c r="N447" s="24" t="str">
        <f t="shared" si="3"/>
        <v>Steel Pickaxe with +45, +21.7% (207 to 252)</v>
      </c>
      <c r="O447" s="41"/>
      <c r="P447" s="46">
        <v>7.0</v>
      </c>
      <c r="Q447" s="18">
        <f t="shared" si="4"/>
        <v>0</v>
      </c>
      <c r="R447" s="23">
        <f t="shared" si="5"/>
        <v>0</v>
      </c>
      <c r="S447" s="24" t="str">
        <f t="shared" si="6"/>
        <v>Steel Pickaxe with +0, +0% (7 to 7)</v>
      </c>
      <c r="T447" s="18"/>
      <c r="U447" s="46">
        <v>0.0</v>
      </c>
      <c r="V447" s="22">
        <f t="shared" si="7"/>
        <v>0</v>
      </c>
      <c r="W447" s="23" t="str">
        <f t="shared" si="8"/>
        <v>#DIV/0!</v>
      </c>
      <c r="X447" s="26" t="str">
        <f t="shared" si="9"/>
        <v>#DIV/0!</v>
      </c>
    </row>
    <row r="448">
      <c r="A448" s="14" t="s">
        <v>394</v>
      </c>
      <c r="B448" s="16">
        <v>1410.0</v>
      </c>
      <c r="C448" s="16">
        <v>234.0</v>
      </c>
      <c r="D448" s="16">
        <v>26.0</v>
      </c>
      <c r="E448" s="16">
        <v>0.0</v>
      </c>
      <c r="F448" s="34">
        <v>1004.0</v>
      </c>
      <c r="G448" s="19"/>
      <c r="H448" s="19">
        <f>VLOOKUP(A448,'Kings Ratings'!$A$2:$B$1000,2,false)</f>
        <v>8</v>
      </c>
      <c r="I448" s="19"/>
      <c r="K448" s="22">
        <v>53.0</v>
      </c>
      <c r="L448" s="22">
        <f t="shared" si="1"/>
        <v>181</v>
      </c>
      <c r="M448" s="23">
        <f t="shared" si="2"/>
        <v>3.41509434</v>
      </c>
      <c r="N448" s="24" t="str">
        <f t="shared" si="3"/>
        <v>Blue Shirt with +181, +341.5% (53 to 234)</v>
      </c>
      <c r="O448" s="25"/>
      <c r="P448" s="22">
        <v>5.0</v>
      </c>
      <c r="Q448" s="18">
        <f t="shared" si="4"/>
        <v>21</v>
      </c>
      <c r="R448" s="23">
        <f t="shared" si="5"/>
        <v>4.2</v>
      </c>
      <c r="S448" s="24" t="str">
        <f t="shared" si="6"/>
        <v>Blue Shirt with +21, +420% (5 to 26)</v>
      </c>
      <c r="U448" s="22">
        <v>0.0</v>
      </c>
      <c r="V448" s="22">
        <f t="shared" si="7"/>
        <v>0</v>
      </c>
      <c r="W448" s="23" t="str">
        <f t="shared" si="8"/>
        <v>#DIV/0!</v>
      </c>
      <c r="X448" s="26" t="str">
        <f t="shared" si="9"/>
        <v>#DIV/0!</v>
      </c>
    </row>
    <row r="449">
      <c r="A449" s="14" t="s">
        <v>720</v>
      </c>
      <c r="B449" s="16">
        <v>1419.0</v>
      </c>
      <c r="C449" s="16">
        <v>228.0</v>
      </c>
      <c r="D449" s="16">
        <v>76.0</v>
      </c>
      <c r="E449" s="16">
        <v>2.0</v>
      </c>
      <c r="F449" s="34">
        <v>946.0</v>
      </c>
      <c r="G449" s="19"/>
      <c r="H449" s="19">
        <f>VLOOKUP(A449,'Kings Ratings'!$A$2:$B$1000,2,false)</f>
        <v>10</v>
      </c>
      <c r="I449" s="19"/>
      <c r="K449" s="22">
        <v>63.0</v>
      </c>
      <c r="L449" s="22">
        <f t="shared" si="1"/>
        <v>165</v>
      </c>
      <c r="M449" s="23">
        <f t="shared" si="2"/>
        <v>2.619047619</v>
      </c>
      <c r="N449" s="24" t="str">
        <f t="shared" si="3"/>
        <v>Propeller Hat with +165, +261.9% (63 to 228)</v>
      </c>
      <c r="O449" s="25"/>
      <c r="P449" s="22">
        <v>4.0</v>
      </c>
      <c r="Q449" s="18">
        <f t="shared" si="4"/>
        <v>72</v>
      </c>
      <c r="R449" s="23">
        <f t="shared" si="5"/>
        <v>18</v>
      </c>
      <c r="S449" s="24" t="str">
        <f t="shared" si="6"/>
        <v>Propeller Hat with +72, +1800% (4 to 76)</v>
      </c>
      <c r="U449" s="22">
        <v>0.0</v>
      </c>
      <c r="V449" s="22">
        <f t="shared" si="7"/>
        <v>2</v>
      </c>
      <c r="W449" s="23" t="str">
        <f t="shared" si="8"/>
        <v>#DIV/0!</v>
      </c>
      <c r="X449" s="26" t="str">
        <f t="shared" si="9"/>
        <v>#DIV/0!</v>
      </c>
    </row>
    <row r="450">
      <c r="A450" s="14" t="s">
        <v>322</v>
      </c>
      <c r="B450" s="13">
        <v>922.0</v>
      </c>
      <c r="C450" s="16">
        <v>210.0</v>
      </c>
      <c r="D450" s="50">
        <v>11.0</v>
      </c>
      <c r="E450" s="39">
        <v>0.0</v>
      </c>
      <c r="F450" s="38">
        <v>17189.0</v>
      </c>
      <c r="G450" s="19"/>
      <c r="H450" s="19">
        <f>VLOOKUP(A450,'Kings Ratings'!$A$2:$B$1000,2,false)</f>
        <v>10</v>
      </c>
      <c r="I450" s="7"/>
      <c r="K450" s="46">
        <v>191.0</v>
      </c>
      <c r="L450" s="22">
        <f t="shared" si="1"/>
        <v>19</v>
      </c>
      <c r="M450" s="23">
        <f t="shared" si="2"/>
        <v>0.09947643979</v>
      </c>
      <c r="N450" s="24" t="str">
        <f t="shared" si="3"/>
        <v>Sturdy Pickaxe with +19, +9.9% (191 to 210)</v>
      </c>
      <c r="O450" s="41"/>
      <c r="P450" s="46">
        <v>11.0</v>
      </c>
      <c r="Q450" s="18">
        <f t="shared" si="4"/>
        <v>0</v>
      </c>
      <c r="R450" s="23">
        <f t="shared" si="5"/>
        <v>0</v>
      </c>
      <c r="S450" s="24" t="str">
        <f t="shared" si="6"/>
        <v>Sturdy Pickaxe with +0, +0% (11 to 11)</v>
      </c>
      <c r="T450" s="18"/>
      <c r="U450" s="46">
        <v>0.0</v>
      </c>
      <c r="V450" s="22">
        <f t="shared" si="7"/>
        <v>0</v>
      </c>
      <c r="W450" s="23" t="str">
        <f t="shared" si="8"/>
        <v>#DIV/0!</v>
      </c>
      <c r="X450" s="26" t="str">
        <f t="shared" si="9"/>
        <v>#DIV/0!</v>
      </c>
    </row>
    <row r="451">
      <c r="A451" s="14" t="s">
        <v>633</v>
      </c>
      <c r="B451" s="16">
        <v>1130.0</v>
      </c>
      <c r="C451" s="16">
        <v>207.0</v>
      </c>
      <c r="D451" s="16">
        <v>3.0</v>
      </c>
      <c r="E451" s="16">
        <v>1.0</v>
      </c>
      <c r="F451" s="38">
        <v>1772.0</v>
      </c>
      <c r="G451" s="19"/>
      <c r="H451" s="19">
        <f>VLOOKUP(A451,'Kings Ratings'!$A$2:$B$1000,2,false)</f>
        <v>8</v>
      </c>
      <c r="I451" s="19"/>
      <c r="K451" s="73">
        <v>177.0</v>
      </c>
      <c r="L451" s="22">
        <f t="shared" si="1"/>
        <v>30</v>
      </c>
      <c r="M451" s="23">
        <f t="shared" si="2"/>
        <v>0.1694915254</v>
      </c>
      <c r="N451" s="24" t="str">
        <f t="shared" si="3"/>
        <v>Grand Piano with +30, +16.9% (177 to 207)</v>
      </c>
      <c r="O451" s="41"/>
      <c r="P451" s="73">
        <v>2.0</v>
      </c>
      <c r="Q451" s="18">
        <f t="shared" si="4"/>
        <v>1</v>
      </c>
      <c r="R451" s="23">
        <f t="shared" si="5"/>
        <v>0.5</v>
      </c>
      <c r="S451" s="24" t="str">
        <f t="shared" si="6"/>
        <v>Grand Piano with +1, +50% (2 to 3)</v>
      </c>
      <c r="T451" s="18"/>
      <c r="U451" s="73">
        <v>1.0</v>
      </c>
      <c r="V451" s="22">
        <f t="shared" si="7"/>
        <v>0</v>
      </c>
      <c r="W451" s="23">
        <f t="shared" si="8"/>
        <v>0</v>
      </c>
      <c r="X451" s="26" t="str">
        <f t="shared" si="9"/>
        <v>Grand Piano with +0, +0% (1 to 1)</v>
      </c>
    </row>
    <row r="452">
      <c r="A452" s="14" t="s">
        <v>230</v>
      </c>
      <c r="B452" s="16">
        <v>1157.0</v>
      </c>
      <c r="C452" s="16">
        <v>202.0</v>
      </c>
      <c r="D452" s="16">
        <v>1.0</v>
      </c>
      <c r="E452" s="16">
        <v>0.0</v>
      </c>
      <c r="F452" s="38">
        <v>6594.0</v>
      </c>
      <c r="G452" s="19"/>
      <c r="H452" s="19">
        <f>VLOOKUP(A452,'Kings Ratings'!$A$2:$B$1000,2,false)</f>
        <v>11</v>
      </c>
      <c r="I452" s="19"/>
      <c r="K452" s="73">
        <v>203.0</v>
      </c>
      <c r="L452" s="22">
        <f t="shared" si="1"/>
        <v>-1</v>
      </c>
      <c r="M452" s="23">
        <f t="shared" si="2"/>
        <v>-0.004926108374</v>
      </c>
      <c r="N452" s="24" t="str">
        <f t="shared" si="3"/>
        <v>Festive Eggnog with +-1, +-0.5% (203 to 202)</v>
      </c>
      <c r="O452" s="25"/>
      <c r="P452" s="73">
        <v>1.0</v>
      </c>
      <c r="Q452" s="18">
        <f t="shared" si="4"/>
        <v>0</v>
      </c>
      <c r="R452" s="23">
        <f t="shared" si="5"/>
        <v>0</v>
      </c>
      <c r="S452" s="24" t="str">
        <f t="shared" si="6"/>
        <v>Festive Eggnog with +0, +0% (1 to 1)</v>
      </c>
      <c r="U452" s="73">
        <v>0.0</v>
      </c>
      <c r="V452" s="22">
        <f t="shared" si="7"/>
        <v>0</v>
      </c>
      <c r="W452" s="23" t="str">
        <f t="shared" si="8"/>
        <v>#DIV/0!</v>
      </c>
      <c r="X452" s="26" t="str">
        <f t="shared" si="9"/>
        <v>#DIV/0!</v>
      </c>
    </row>
    <row r="453">
      <c r="A453" s="14" t="s">
        <v>512</v>
      </c>
      <c r="B453" s="16">
        <v>1411.0</v>
      </c>
      <c r="C453" s="16">
        <v>201.0</v>
      </c>
      <c r="D453" s="16">
        <v>102.0</v>
      </c>
      <c r="E453" s="16">
        <v>0.0</v>
      </c>
      <c r="F453" s="34">
        <v>2437.0</v>
      </c>
      <c r="G453" s="19"/>
      <c r="H453" s="19">
        <f>VLOOKUP(A453,'Kings Ratings'!$A$2:$B$1000,2,false)</f>
        <v>8</v>
      </c>
      <c r="I453" s="19"/>
      <c r="K453" s="22">
        <v>20.0</v>
      </c>
      <c r="L453" s="22">
        <f t="shared" si="1"/>
        <v>181</v>
      </c>
      <c r="M453" s="23">
        <f t="shared" si="2"/>
        <v>9.05</v>
      </c>
      <c r="N453" s="24" t="str">
        <f t="shared" si="3"/>
        <v>Red Shirt with +181, +905.% (20 to 201)</v>
      </c>
      <c r="O453" s="25"/>
      <c r="P453" s="22">
        <v>3.0</v>
      </c>
      <c r="Q453" s="18">
        <f t="shared" si="4"/>
        <v>99</v>
      </c>
      <c r="R453" s="23">
        <f t="shared" si="5"/>
        <v>33</v>
      </c>
      <c r="S453" s="24" t="str">
        <f t="shared" si="6"/>
        <v>Red Shirt with +99, +3300% (3 to 102)</v>
      </c>
      <c r="U453" s="22">
        <v>0.0</v>
      </c>
      <c r="V453" s="22">
        <f t="shared" si="7"/>
        <v>0</v>
      </c>
      <c r="W453" s="23" t="str">
        <f t="shared" si="8"/>
        <v>#DIV/0!</v>
      </c>
      <c r="X453" s="26" t="str">
        <f t="shared" si="9"/>
        <v>#DIV/0!</v>
      </c>
    </row>
    <row r="454">
      <c r="A454" s="14" t="s">
        <v>284</v>
      </c>
      <c r="B454" s="16">
        <v>1210.0</v>
      </c>
      <c r="C454" s="16">
        <v>198.0</v>
      </c>
      <c r="D454" s="16">
        <v>7.0</v>
      </c>
      <c r="E454" s="16">
        <v>0.0</v>
      </c>
      <c r="F454" s="38">
        <v>2055.0</v>
      </c>
      <c r="G454" s="19"/>
      <c r="H454" s="19">
        <f>VLOOKUP(A454,'Kings Ratings'!$A$2:$B$1000,2,false)</f>
        <v>10</v>
      </c>
      <c r="I454" s="19"/>
      <c r="K454" s="73">
        <v>181.0</v>
      </c>
      <c r="L454" s="22">
        <f t="shared" si="1"/>
        <v>17</v>
      </c>
      <c r="M454" s="23">
        <f t="shared" si="2"/>
        <v>0.09392265193</v>
      </c>
      <c r="N454" s="24" t="str">
        <f t="shared" si="3"/>
        <v>Red Butterfly with +17, +9.4% (181 to 198)</v>
      </c>
      <c r="O454" s="25"/>
      <c r="P454" s="73">
        <v>6.0</v>
      </c>
      <c r="Q454" s="18">
        <f t="shared" si="4"/>
        <v>1</v>
      </c>
      <c r="R454" s="23">
        <f t="shared" si="5"/>
        <v>0.1666666667</v>
      </c>
      <c r="S454" s="24" t="str">
        <f t="shared" si="6"/>
        <v>Red Butterfly with +1, +16.7% (6 to 7)</v>
      </c>
      <c r="U454" s="73">
        <v>0.0</v>
      </c>
      <c r="V454" s="22">
        <f t="shared" si="7"/>
        <v>0</v>
      </c>
      <c r="W454" s="23" t="str">
        <f t="shared" si="8"/>
        <v>#DIV/0!</v>
      </c>
      <c r="X454" s="26" t="str">
        <f t="shared" si="9"/>
        <v>#DIV/0!</v>
      </c>
    </row>
    <row r="455">
      <c r="A455" s="14" t="s">
        <v>389</v>
      </c>
      <c r="B455" s="16">
        <v>1412.0</v>
      </c>
      <c r="C455" s="16">
        <v>193.0</v>
      </c>
      <c r="D455" s="16">
        <v>26.0</v>
      </c>
      <c r="E455" s="16">
        <v>0.0</v>
      </c>
      <c r="F455" s="34">
        <v>2407.0</v>
      </c>
      <c r="G455" s="19"/>
      <c r="H455" s="19">
        <f>VLOOKUP(A455,'Kings Ratings'!$A$2:$B$1000,2,false)</f>
        <v>8</v>
      </c>
      <c r="I455" s="19"/>
      <c r="K455" s="22">
        <v>40.0</v>
      </c>
      <c r="L455" s="22">
        <f t="shared" si="1"/>
        <v>153</v>
      </c>
      <c r="M455" s="23">
        <f t="shared" si="2"/>
        <v>3.825</v>
      </c>
      <c r="N455" s="24" t="str">
        <f t="shared" si="3"/>
        <v>Green Shirt with +153, +382.5% (40 to 193)</v>
      </c>
      <c r="O455" s="25"/>
      <c r="P455" s="22">
        <v>2.0</v>
      </c>
      <c r="Q455" s="18">
        <f t="shared" si="4"/>
        <v>24</v>
      </c>
      <c r="R455" s="23">
        <f t="shared" si="5"/>
        <v>12</v>
      </c>
      <c r="S455" s="24" t="str">
        <f t="shared" si="6"/>
        <v>Green Shirt with +24, +1200% (2 to 26)</v>
      </c>
      <c r="U455" s="22">
        <v>0.0</v>
      </c>
      <c r="V455" s="22">
        <f t="shared" si="7"/>
        <v>0</v>
      </c>
      <c r="W455" s="23" t="str">
        <f t="shared" si="8"/>
        <v>#DIV/0!</v>
      </c>
      <c r="X455" s="26" t="str">
        <f t="shared" si="9"/>
        <v>#DIV/0!</v>
      </c>
    </row>
    <row r="456">
      <c r="A456" s="14" t="s">
        <v>78</v>
      </c>
      <c r="B456" s="16">
        <v>1480.0</v>
      </c>
      <c r="C456" s="16">
        <v>159.0</v>
      </c>
      <c r="D456" s="16">
        <v>0.0</v>
      </c>
      <c r="E456" s="16">
        <v>0.0</v>
      </c>
      <c r="F456" s="16">
        <v>0.0</v>
      </c>
      <c r="G456" s="19"/>
      <c r="H456" s="19">
        <f>VLOOKUP(A456,'Kings Ratings'!$A$2:$B$1000,2,false)</f>
        <v>11</v>
      </c>
      <c r="I456" s="19"/>
      <c r="K456" s="11">
        <v>0.0</v>
      </c>
      <c r="L456" s="22">
        <f t="shared" si="1"/>
        <v>159</v>
      </c>
      <c r="M456" s="23" t="str">
        <f t="shared" si="2"/>
        <v>#DIV/0!</v>
      </c>
      <c r="N456" s="24" t="str">
        <f t="shared" si="3"/>
        <v>#DIV/0!</v>
      </c>
      <c r="O456" s="25"/>
      <c r="P456" s="22">
        <v>0.0</v>
      </c>
      <c r="Q456" s="18">
        <f t="shared" si="4"/>
        <v>0</v>
      </c>
      <c r="R456" s="23" t="str">
        <f t="shared" si="5"/>
        <v>#DIV/0!</v>
      </c>
      <c r="S456" s="24" t="str">
        <f t="shared" si="6"/>
        <v>#DIV/0!</v>
      </c>
      <c r="U456" s="22">
        <v>0.0</v>
      </c>
      <c r="V456" s="22">
        <f t="shared" si="7"/>
        <v>0</v>
      </c>
      <c r="W456" s="23" t="str">
        <f t="shared" si="8"/>
        <v>#DIV/0!</v>
      </c>
      <c r="X456" s="26" t="str">
        <f t="shared" si="9"/>
        <v>#DIV/0!</v>
      </c>
    </row>
    <row r="457">
      <c r="A457" s="14" t="s">
        <v>311</v>
      </c>
      <c r="B457" s="13">
        <v>635.0</v>
      </c>
      <c r="C457" s="16">
        <v>154.0</v>
      </c>
      <c r="D457" s="16">
        <v>9.0</v>
      </c>
      <c r="E457" s="39">
        <v>0.0</v>
      </c>
      <c r="F457" s="38">
        <v>1211.0</v>
      </c>
      <c r="G457" s="19"/>
      <c r="H457" s="19">
        <f>VLOOKUP(A457,'Kings Ratings'!$A$2:$B$1000,2,false)</f>
        <v>10</v>
      </c>
      <c r="I457" s="7"/>
      <c r="K457" s="46">
        <v>149.0</v>
      </c>
      <c r="L457" s="22">
        <f t="shared" si="1"/>
        <v>5</v>
      </c>
      <c r="M457" s="23">
        <f t="shared" si="2"/>
        <v>0.03355704698</v>
      </c>
      <c r="N457" s="24" t="str">
        <f t="shared" si="3"/>
        <v>Onion Soup with +5, +3.4% (149 to 154)</v>
      </c>
      <c r="O457" s="41"/>
      <c r="P457" s="46">
        <v>8.0</v>
      </c>
      <c r="Q457" s="18">
        <f t="shared" si="4"/>
        <v>1</v>
      </c>
      <c r="R457" s="23">
        <f t="shared" si="5"/>
        <v>0.125</v>
      </c>
      <c r="S457" s="24" t="str">
        <f t="shared" si="6"/>
        <v>Onion Soup with +1, +12.5% (8 to 9)</v>
      </c>
      <c r="T457" s="18"/>
      <c r="U457" s="46">
        <v>0.0</v>
      </c>
      <c r="V457" s="22">
        <f t="shared" si="7"/>
        <v>0</v>
      </c>
      <c r="W457" s="23" t="str">
        <f t="shared" si="8"/>
        <v>#DIV/0!</v>
      </c>
      <c r="X457" s="26" t="str">
        <f t="shared" si="9"/>
        <v>#DIV/0!</v>
      </c>
    </row>
    <row r="458">
      <c r="A458" s="14" t="s">
        <v>279</v>
      </c>
      <c r="B458" s="16">
        <v>1401.0</v>
      </c>
      <c r="C458" s="16">
        <v>137.0</v>
      </c>
      <c r="D458" s="16">
        <v>7.0</v>
      </c>
      <c r="E458" s="16">
        <v>0.0</v>
      </c>
      <c r="F458" s="34">
        <v>812.0</v>
      </c>
      <c r="G458" s="19"/>
      <c r="H458" s="19">
        <f>VLOOKUP(A458,'Kings Ratings'!$A$2:$B$1000,2,false)</f>
        <v>8</v>
      </c>
      <c r="I458" s="19"/>
      <c r="K458" s="22">
        <v>14.0</v>
      </c>
      <c r="L458" s="22">
        <f t="shared" si="1"/>
        <v>123</v>
      </c>
      <c r="M458" s="23">
        <f t="shared" si="2"/>
        <v>8.785714286</v>
      </c>
      <c r="N458" s="24" t="str">
        <f t="shared" si="3"/>
        <v>Black Cloak with +123, +878.6% (14 to 137)</v>
      </c>
      <c r="O458" s="25"/>
      <c r="P458" s="22">
        <v>0.0</v>
      </c>
      <c r="Q458" s="18">
        <f t="shared" si="4"/>
        <v>7</v>
      </c>
      <c r="R458" s="23" t="str">
        <f t="shared" si="5"/>
        <v>#DIV/0!</v>
      </c>
      <c r="S458" s="24" t="str">
        <f t="shared" si="6"/>
        <v>#DIV/0!</v>
      </c>
      <c r="U458" s="22">
        <v>0.0</v>
      </c>
      <c r="V458" s="22">
        <f t="shared" si="7"/>
        <v>0</v>
      </c>
      <c r="W458" s="23" t="str">
        <f t="shared" si="8"/>
        <v>#DIV/0!</v>
      </c>
      <c r="X458" s="26" t="str">
        <f t="shared" si="9"/>
        <v>#DIV/0!</v>
      </c>
    </row>
    <row r="459">
      <c r="A459" s="14" t="s">
        <v>205</v>
      </c>
      <c r="B459" s="16">
        <v>1294.0</v>
      </c>
      <c r="C459" s="16">
        <v>131.0</v>
      </c>
      <c r="D459" s="16">
        <v>0.0</v>
      </c>
      <c r="E459" s="16">
        <v>0.0</v>
      </c>
      <c r="F459" s="38">
        <v>10063.0</v>
      </c>
      <c r="G459" s="19"/>
      <c r="H459" s="19">
        <f>VLOOKUP(A459,'Kings Ratings'!$A$2:$B$1000,2,false)</f>
        <v>11</v>
      </c>
      <c r="I459" s="19"/>
      <c r="K459" s="73">
        <v>132.0</v>
      </c>
      <c r="L459" s="22">
        <f t="shared" si="1"/>
        <v>-1</v>
      </c>
      <c r="M459" s="23">
        <f t="shared" si="2"/>
        <v>-0.007575757576</v>
      </c>
      <c r="N459" s="24" t="str">
        <f t="shared" si="3"/>
        <v>Pink Jelly with +-1, +-0.8% (132 to 131)</v>
      </c>
      <c r="O459" s="25"/>
      <c r="P459" s="73">
        <v>0.0</v>
      </c>
      <c r="Q459" s="18">
        <f t="shared" si="4"/>
        <v>0</v>
      </c>
      <c r="R459" s="23" t="str">
        <f t="shared" si="5"/>
        <v>#DIV/0!</v>
      </c>
      <c r="S459" s="24" t="str">
        <f t="shared" si="6"/>
        <v>#DIV/0!</v>
      </c>
      <c r="U459" s="73">
        <v>0.0</v>
      </c>
      <c r="V459" s="22">
        <f t="shared" si="7"/>
        <v>0</v>
      </c>
      <c r="W459" s="23" t="str">
        <f t="shared" si="8"/>
        <v>#DIV/0!</v>
      </c>
      <c r="X459" s="26" t="str">
        <f t="shared" si="9"/>
        <v>#DIV/0!</v>
      </c>
    </row>
    <row r="460">
      <c r="A460" s="14" t="s">
        <v>386</v>
      </c>
      <c r="B460" s="16">
        <v>1416.0</v>
      </c>
      <c r="C460" s="16">
        <v>123.0</v>
      </c>
      <c r="D460" s="16">
        <v>24.0</v>
      </c>
      <c r="E460" s="16">
        <v>0.0</v>
      </c>
      <c r="F460" s="34">
        <v>354.0</v>
      </c>
      <c r="G460" s="19"/>
      <c r="H460" s="19">
        <f>VLOOKUP(A460,'Kings Ratings'!$A$2:$B$1000,2,false)</f>
        <v>8</v>
      </c>
      <c r="I460" s="19"/>
      <c r="K460" s="22">
        <v>21.0</v>
      </c>
      <c r="L460" s="22">
        <f t="shared" si="1"/>
        <v>102</v>
      </c>
      <c r="M460" s="23">
        <f t="shared" si="2"/>
        <v>4.857142857</v>
      </c>
      <c r="N460" s="24" t="str">
        <f t="shared" si="3"/>
        <v>White Shirt with +102, +485.7% (21 to 123)</v>
      </c>
      <c r="O460" s="25"/>
      <c r="P460" s="22">
        <v>2.0</v>
      </c>
      <c r="Q460" s="18">
        <f t="shared" si="4"/>
        <v>22</v>
      </c>
      <c r="R460" s="23">
        <f t="shared" si="5"/>
        <v>11</v>
      </c>
      <c r="S460" s="24" t="str">
        <f t="shared" si="6"/>
        <v>White Shirt with +22, +1100% (2 to 24)</v>
      </c>
      <c r="U460" s="22">
        <v>0.0</v>
      </c>
      <c r="V460" s="22">
        <f t="shared" si="7"/>
        <v>0</v>
      </c>
      <c r="W460" s="23" t="str">
        <f t="shared" si="8"/>
        <v>#DIV/0!</v>
      </c>
      <c r="X460" s="26" t="str">
        <f t="shared" si="9"/>
        <v>#DIV/0!</v>
      </c>
    </row>
    <row r="461">
      <c r="A461" s="14" t="s">
        <v>139</v>
      </c>
      <c r="B461" s="16">
        <v>1335.0</v>
      </c>
      <c r="C461" s="16">
        <v>102.0</v>
      </c>
      <c r="D461" s="16">
        <v>0.0</v>
      </c>
      <c r="E461" s="16">
        <v>0.0</v>
      </c>
      <c r="F461" s="38">
        <v>10294.0</v>
      </c>
      <c r="G461" s="19"/>
      <c r="H461" s="19">
        <f>VLOOKUP(A461,'Kings Ratings'!$A$2:$B$1000,2,false)</f>
        <v>10</v>
      </c>
      <c r="I461" s="19"/>
      <c r="K461" s="73">
        <v>85.0</v>
      </c>
      <c r="L461" s="22">
        <f t="shared" si="1"/>
        <v>17</v>
      </c>
      <c r="M461" s="23">
        <f t="shared" si="2"/>
        <v>0.2</v>
      </c>
      <c r="N461" s="24" t="str">
        <f t="shared" si="3"/>
        <v>Re'taw Pail with +17, +20% (85 to 102)</v>
      </c>
      <c r="O461" s="25"/>
      <c r="P461" s="73">
        <v>0.0</v>
      </c>
      <c r="Q461" s="18">
        <f t="shared" si="4"/>
        <v>0</v>
      </c>
      <c r="R461" s="23" t="str">
        <f t="shared" si="5"/>
        <v>#DIV/0!</v>
      </c>
      <c r="S461" s="24" t="str">
        <f t="shared" si="6"/>
        <v>#DIV/0!</v>
      </c>
      <c r="U461" s="73">
        <v>0.0</v>
      </c>
      <c r="V461" s="22">
        <f t="shared" si="7"/>
        <v>0</v>
      </c>
      <c r="W461" s="23" t="str">
        <f t="shared" si="8"/>
        <v>#DIV/0!</v>
      </c>
      <c r="X461" s="26" t="str">
        <f t="shared" si="9"/>
        <v>#DIV/0!</v>
      </c>
    </row>
    <row r="462">
      <c r="A462" s="14" t="s">
        <v>374</v>
      </c>
      <c r="B462" s="16">
        <v>1415.0</v>
      </c>
      <c r="C462" s="16">
        <v>100.0</v>
      </c>
      <c r="D462" s="16">
        <v>21.0</v>
      </c>
      <c r="E462" s="16">
        <v>0.0</v>
      </c>
      <c r="F462" s="34">
        <v>51.0</v>
      </c>
      <c r="G462" s="19"/>
      <c r="H462" s="19">
        <f>VLOOKUP(A462,'Kings Ratings'!$A$2:$B$1000,2,false)</f>
        <v>8</v>
      </c>
      <c r="I462" s="19"/>
      <c r="K462" s="22">
        <v>12.0</v>
      </c>
      <c r="L462" s="22">
        <f t="shared" si="1"/>
        <v>88</v>
      </c>
      <c r="M462" s="23">
        <f t="shared" si="2"/>
        <v>7.333333333</v>
      </c>
      <c r="N462" s="24" t="str">
        <f t="shared" si="3"/>
        <v>Purple Shirt with +88, +733.3% (12 to 100)</v>
      </c>
      <c r="O462" s="25"/>
      <c r="P462" s="22">
        <v>1.0</v>
      </c>
      <c r="Q462" s="18">
        <f t="shared" si="4"/>
        <v>20</v>
      </c>
      <c r="R462" s="23">
        <f t="shared" si="5"/>
        <v>20</v>
      </c>
      <c r="S462" s="24" t="str">
        <f t="shared" si="6"/>
        <v>Purple Shirt with +20, +2000% (1 to 21)</v>
      </c>
      <c r="U462" s="22">
        <v>0.0</v>
      </c>
      <c r="V462" s="22">
        <f t="shared" si="7"/>
        <v>0</v>
      </c>
      <c r="W462" s="23" t="str">
        <f t="shared" si="8"/>
        <v>#DIV/0!</v>
      </c>
      <c r="X462" s="26" t="str">
        <f t="shared" si="9"/>
        <v>#DIV/0!</v>
      </c>
    </row>
    <row r="463">
      <c r="A463" s="14" t="s">
        <v>307</v>
      </c>
      <c r="B463" s="16">
        <v>1402.0</v>
      </c>
      <c r="C463" s="16">
        <v>98.0</v>
      </c>
      <c r="D463" s="16">
        <v>9.0</v>
      </c>
      <c r="E463" s="16">
        <v>0.0</v>
      </c>
      <c r="F463" s="34">
        <v>106.0</v>
      </c>
      <c r="G463" s="19"/>
      <c r="H463" s="19">
        <f>VLOOKUP(A463,'Kings Ratings'!$A$2:$B$1000,2,false)</f>
        <v>8</v>
      </c>
      <c r="I463" s="19"/>
      <c r="K463" s="22">
        <v>10.0</v>
      </c>
      <c r="L463" s="22">
        <f t="shared" si="1"/>
        <v>88</v>
      </c>
      <c r="M463" s="23">
        <f t="shared" si="2"/>
        <v>8.8</v>
      </c>
      <c r="N463" s="24" t="str">
        <f t="shared" si="3"/>
        <v>White Cloak with +88, +880.% (10 to 98)</v>
      </c>
      <c r="O463" s="25"/>
      <c r="P463" s="22">
        <v>0.0</v>
      </c>
      <c r="Q463" s="18">
        <f t="shared" si="4"/>
        <v>9</v>
      </c>
      <c r="R463" s="23" t="str">
        <f t="shared" si="5"/>
        <v>#DIV/0!</v>
      </c>
      <c r="S463" s="24" t="str">
        <f t="shared" si="6"/>
        <v>#DIV/0!</v>
      </c>
      <c r="U463" s="22">
        <v>0.0</v>
      </c>
      <c r="V463" s="22">
        <f t="shared" si="7"/>
        <v>0</v>
      </c>
      <c r="W463" s="23" t="str">
        <f t="shared" si="8"/>
        <v>#DIV/0!</v>
      </c>
      <c r="X463" s="26" t="str">
        <f t="shared" si="9"/>
        <v>#DIV/0!</v>
      </c>
    </row>
    <row r="464">
      <c r="A464" s="14" t="s">
        <v>91</v>
      </c>
      <c r="B464" s="16">
        <v>1496.0</v>
      </c>
      <c r="C464" s="16">
        <v>98.0</v>
      </c>
      <c r="D464" s="16">
        <v>0.0</v>
      </c>
      <c r="E464" s="16">
        <v>0.0</v>
      </c>
      <c r="F464" s="16">
        <v>0.0</v>
      </c>
      <c r="G464" s="19"/>
      <c r="H464" s="19">
        <f>VLOOKUP(A464,'Kings Ratings'!$A$2:$B$1000,2,false)</f>
        <v>9</v>
      </c>
      <c r="I464" s="19"/>
      <c r="K464" s="11">
        <v>0.0</v>
      </c>
      <c r="L464" s="22">
        <f t="shared" si="1"/>
        <v>98</v>
      </c>
      <c r="M464" s="23" t="str">
        <f t="shared" si="2"/>
        <v>#DIV/0!</v>
      </c>
      <c r="N464" s="24" t="str">
        <f t="shared" si="3"/>
        <v>#DIV/0!</v>
      </c>
      <c r="O464" s="25"/>
      <c r="P464" s="22">
        <v>0.0</v>
      </c>
      <c r="Q464" s="18">
        <f t="shared" si="4"/>
        <v>0</v>
      </c>
      <c r="R464" s="23" t="str">
        <f t="shared" si="5"/>
        <v>#DIV/0!</v>
      </c>
      <c r="S464" s="24" t="str">
        <f t="shared" si="6"/>
        <v>#DIV/0!</v>
      </c>
      <c r="U464" s="22">
        <v>0.0</v>
      </c>
      <c r="V464" s="22">
        <f t="shared" si="7"/>
        <v>0</v>
      </c>
      <c r="W464" s="23" t="str">
        <f t="shared" si="8"/>
        <v>#DIV/0!</v>
      </c>
      <c r="X464" s="26" t="str">
        <f t="shared" si="9"/>
        <v>#DIV/0!</v>
      </c>
    </row>
    <row r="465">
      <c r="A465" s="14" t="s">
        <v>211</v>
      </c>
      <c r="B465" s="16">
        <v>1247.0</v>
      </c>
      <c r="C465" s="16">
        <v>83.0</v>
      </c>
      <c r="D465" s="16">
        <v>0.0</v>
      </c>
      <c r="E465" s="16">
        <v>0.0</v>
      </c>
      <c r="F465" s="38">
        <v>4456.0</v>
      </c>
      <c r="G465" s="19"/>
      <c r="H465" s="19">
        <f>VLOOKUP(A465,'Kings Ratings'!$A$2:$B$1000,2,false)</f>
        <v>11</v>
      </c>
      <c r="I465" s="19"/>
      <c r="K465" s="73">
        <v>84.0</v>
      </c>
      <c r="L465" s="22">
        <f t="shared" si="1"/>
        <v>-1</v>
      </c>
      <c r="M465" s="23">
        <f t="shared" si="2"/>
        <v>-0.0119047619</v>
      </c>
      <c r="N465" s="24" t="str">
        <f t="shared" si="3"/>
        <v>Cicada with +-1, +-1.2% (84 to 83)</v>
      </c>
      <c r="O465" s="25"/>
      <c r="P465" s="73">
        <v>0.0</v>
      </c>
      <c r="Q465" s="18">
        <f t="shared" si="4"/>
        <v>0</v>
      </c>
      <c r="R465" s="23" t="str">
        <f t="shared" si="5"/>
        <v>#DIV/0!</v>
      </c>
      <c r="S465" s="24" t="str">
        <f t="shared" si="6"/>
        <v>#DIV/0!</v>
      </c>
      <c r="U465" s="73">
        <v>0.0</v>
      </c>
      <c r="V465" s="22">
        <f t="shared" si="7"/>
        <v>0</v>
      </c>
      <c r="W465" s="23" t="str">
        <f t="shared" si="8"/>
        <v>#DIV/0!</v>
      </c>
      <c r="X465" s="26" t="str">
        <f t="shared" si="9"/>
        <v>#DIV/0!</v>
      </c>
    </row>
    <row r="466">
      <c r="A466" s="14" t="s">
        <v>119</v>
      </c>
      <c r="B466" s="16">
        <v>1301.0</v>
      </c>
      <c r="C466" s="16">
        <v>77.0</v>
      </c>
      <c r="D466" s="16">
        <v>0.0</v>
      </c>
      <c r="E466" s="16">
        <v>0.0</v>
      </c>
      <c r="F466" s="38">
        <v>1003.0</v>
      </c>
      <c r="G466" s="19"/>
      <c r="H466" s="19">
        <f>VLOOKUP(A466,'Kings Ratings'!$A$2:$B$1000,2,false)</f>
        <v>10</v>
      </c>
      <c r="I466" s="19"/>
      <c r="K466" s="73">
        <v>55.0</v>
      </c>
      <c r="L466" s="22">
        <f t="shared" si="1"/>
        <v>22</v>
      </c>
      <c r="M466" s="23">
        <f t="shared" si="2"/>
        <v>0.4</v>
      </c>
      <c r="N466" s="24" t="str">
        <f t="shared" si="3"/>
        <v>Molasses with +22, +40% (55 to 77)</v>
      </c>
      <c r="O466" s="25"/>
      <c r="P466" s="73">
        <v>0.0</v>
      </c>
      <c r="Q466" s="18">
        <f t="shared" si="4"/>
        <v>0</v>
      </c>
      <c r="R466" s="23" t="str">
        <f t="shared" si="5"/>
        <v>#DIV/0!</v>
      </c>
      <c r="S466" s="24" t="str">
        <f t="shared" si="6"/>
        <v>#DIV/0!</v>
      </c>
      <c r="U466" s="73">
        <v>0.0</v>
      </c>
      <c r="V466" s="22">
        <f t="shared" si="7"/>
        <v>0</v>
      </c>
      <c r="W466" s="23" t="str">
        <f t="shared" si="8"/>
        <v>#DIV/0!</v>
      </c>
      <c r="X466" s="26" t="str">
        <f t="shared" si="9"/>
        <v>#DIV/0!</v>
      </c>
    </row>
    <row r="467">
      <c r="A467" s="14" t="s">
        <v>254</v>
      </c>
      <c r="B467" s="16">
        <v>1396.0</v>
      </c>
      <c r="C467" s="16">
        <v>75.0</v>
      </c>
      <c r="D467" s="16">
        <v>4.0</v>
      </c>
      <c r="E467" s="16">
        <v>0.0</v>
      </c>
      <c r="F467" s="34">
        <v>1246.0</v>
      </c>
      <c r="G467" s="19"/>
      <c r="H467" s="19">
        <f>VLOOKUP(A467,'Kings Ratings'!$A$2:$B$1000,2,false)</f>
        <v>10</v>
      </c>
      <c r="I467" s="19"/>
      <c r="K467" s="22">
        <v>24.0</v>
      </c>
      <c r="L467" s="22">
        <f t="shared" si="1"/>
        <v>51</v>
      </c>
      <c r="M467" s="23">
        <f t="shared" si="2"/>
        <v>2.125</v>
      </c>
      <c r="N467" s="24" t="str">
        <f t="shared" si="3"/>
        <v>Orange Butterfly with +51, +212.5% (24 to 75)</v>
      </c>
      <c r="O467" s="25"/>
      <c r="P467" s="22">
        <v>0.0</v>
      </c>
      <c r="Q467" s="18">
        <f t="shared" si="4"/>
        <v>4</v>
      </c>
      <c r="R467" s="23" t="str">
        <f t="shared" si="5"/>
        <v>#DIV/0!</v>
      </c>
      <c r="S467" s="24" t="str">
        <f t="shared" si="6"/>
        <v>#DIV/0!</v>
      </c>
      <c r="U467" s="22">
        <v>0.0</v>
      </c>
      <c r="V467" s="22">
        <f t="shared" si="7"/>
        <v>0</v>
      </c>
      <c r="W467" s="23" t="str">
        <f t="shared" si="8"/>
        <v>#DIV/0!</v>
      </c>
      <c r="X467" s="26" t="str">
        <f t="shared" si="9"/>
        <v>#DIV/0!</v>
      </c>
    </row>
    <row r="468">
      <c r="A468" s="14" t="s">
        <v>248</v>
      </c>
      <c r="B468" s="13">
        <v>927.0</v>
      </c>
      <c r="C468" s="16">
        <v>49.0</v>
      </c>
      <c r="D468" s="39">
        <v>3.0</v>
      </c>
      <c r="E468" s="39">
        <v>0.0</v>
      </c>
      <c r="F468" s="38">
        <v>7146.0</v>
      </c>
      <c r="G468" s="19"/>
      <c r="H468" s="19">
        <f>VLOOKUP(A468,'Kings Ratings'!$A$2:$B$1000,2,false)</f>
        <v>10</v>
      </c>
      <c r="I468" s="7"/>
      <c r="K468" s="46">
        <v>43.0</v>
      </c>
      <c r="L468" s="22">
        <f t="shared" si="1"/>
        <v>6</v>
      </c>
      <c r="M468" s="23">
        <f t="shared" si="2"/>
        <v>0.1395348837</v>
      </c>
      <c r="N468" s="24" t="str">
        <f t="shared" si="3"/>
        <v>Flarite with +6, +14.% (43 to 49)</v>
      </c>
      <c r="O468" s="41"/>
      <c r="P468" s="46">
        <v>3.0</v>
      </c>
      <c r="Q468" s="18">
        <f t="shared" si="4"/>
        <v>0</v>
      </c>
      <c r="R468" s="23">
        <f t="shared" si="5"/>
        <v>0</v>
      </c>
      <c r="S468" s="24" t="str">
        <f t="shared" si="6"/>
        <v>Flarite with +0, +0% (3 to 3)</v>
      </c>
      <c r="T468" s="18"/>
      <c r="U468" s="46">
        <v>0.0</v>
      </c>
      <c r="V468" s="22">
        <f t="shared" si="7"/>
        <v>0</v>
      </c>
      <c r="W468" s="23" t="str">
        <f t="shared" si="8"/>
        <v>#DIV/0!</v>
      </c>
      <c r="X468" s="26" t="str">
        <f t="shared" si="9"/>
        <v>#DIV/0!</v>
      </c>
    </row>
    <row r="469">
      <c r="A469" s="14" t="s">
        <v>74</v>
      </c>
      <c r="B469" s="16">
        <v>1465.0</v>
      </c>
      <c r="C469" s="16">
        <v>48.0</v>
      </c>
      <c r="D469" s="16">
        <v>0.0</v>
      </c>
      <c r="E469" s="16">
        <v>0.0</v>
      </c>
      <c r="F469" s="16">
        <v>0.0</v>
      </c>
      <c r="G469" s="19"/>
      <c r="H469" s="19">
        <f>VLOOKUP(A469,'Kings Ratings'!$A$2:$B$1000,2,false)</f>
        <v>11</v>
      </c>
      <c r="I469" s="19"/>
      <c r="K469" s="11">
        <v>0.0</v>
      </c>
      <c r="L469" s="22">
        <f t="shared" si="1"/>
        <v>48</v>
      </c>
      <c r="M469" s="23" t="str">
        <f t="shared" si="2"/>
        <v>#DIV/0!</v>
      </c>
      <c r="N469" s="24" t="str">
        <f t="shared" si="3"/>
        <v>#DIV/0!</v>
      </c>
      <c r="O469" s="25"/>
      <c r="P469" s="22">
        <v>0.0</v>
      </c>
      <c r="Q469" s="18">
        <f t="shared" si="4"/>
        <v>0</v>
      </c>
      <c r="R469" s="23" t="str">
        <f t="shared" si="5"/>
        <v>#DIV/0!</v>
      </c>
      <c r="S469" s="24" t="str">
        <f t="shared" si="6"/>
        <v>#DIV/0!</v>
      </c>
      <c r="U469" s="22">
        <v>0.0</v>
      </c>
      <c r="V469" s="22">
        <f t="shared" si="7"/>
        <v>0</v>
      </c>
      <c r="W469" s="23" t="str">
        <f t="shared" si="8"/>
        <v>#DIV/0!</v>
      </c>
      <c r="X469" s="26" t="str">
        <f t="shared" si="9"/>
        <v>#DIV/0!</v>
      </c>
    </row>
    <row r="470">
      <c r="A470" s="14" t="s">
        <v>130</v>
      </c>
      <c r="B470" s="16">
        <v>1300.0</v>
      </c>
      <c r="C470" s="16">
        <v>39.0</v>
      </c>
      <c r="D470" s="16">
        <v>0.0</v>
      </c>
      <c r="E470" s="16">
        <v>0.0</v>
      </c>
      <c r="F470" s="38">
        <v>384.0</v>
      </c>
      <c r="G470" s="19"/>
      <c r="H470" s="19">
        <f>VLOOKUP(A470,'Kings Ratings'!$A$2:$B$1000,2,false)</f>
        <v>10</v>
      </c>
      <c r="I470" s="19"/>
      <c r="K470" s="73">
        <v>32.0</v>
      </c>
      <c r="L470" s="22">
        <f t="shared" si="1"/>
        <v>7</v>
      </c>
      <c r="M470" s="23">
        <f t="shared" si="2"/>
        <v>0.21875</v>
      </c>
      <c r="N470" s="24" t="str">
        <f t="shared" si="3"/>
        <v>Brown Sugar with +7, +21.9% (32 to 39)</v>
      </c>
      <c r="O470" s="25"/>
      <c r="P470" s="73">
        <v>0.0</v>
      </c>
      <c r="Q470" s="18">
        <f t="shared" si="4"/>
        <v>0</v>
      </c>
      <c r="R470" s="23" t="str">
        <f t="shared" si="5"/>
        <v>#DIV/0!</v>
      </c>
      <c r="S470" s="24" t="str">
        <f t="shared" si="6"/>
        <v>#DIV/0!</v>
      </c>
      <c r="U470" s="73">
        <v>0.0</v>
      </c>
      <c r="V470" s="22">
        <f t="shared" si="7"/>
        <v>0</v>
      </c>
      <c r="W470" s="23" t="str">
        <f t="shared" si="8"/>
        <v>#DIV/0!</v>
      </c>
      <c r="X470" s="26" t="str">
        <f t="shared" si="9"/>
        <v>#DIV/0!</v>
      </c>
    </row>
    <row r="471">
      <c r="A471" s="14" t="s">
        <v>260</v>
      </c>
      <c r="B471" s="16">
        <v>1383.0</v>
      </c>
      <c r="C471" s="16">
        <v>32.0</v>
      </c>
      <c r="D471" s="16">
        <v>4.0</v>
      </c>
      <c r="E471" s="16">
        <v>0.0</v>
      </c>
      <c r="F471" s="34">
        <v>1307.0</v>
      </c>
      <c r="G471" s="19"/>
      <c r="H471" s="19">
        <f>VLOOKUP(A471,'Kings Ratings'!$A$2:$B$1000,2,false)</f>
        <v>9</v>
      </c>
      <c r="I471" s="19"/>
      <c r="K471" s="22">
        <v>6.0</v>
      </c>
      <c r="L471" s="22">
        <f t="shared" si="1"/>
        <v>26</v>
      </c>
      <c r="M471" s="23">
        <f t="shared" si="2"/>
        <v>4.333333333</v>
      </c>
      <c r="N471" s="24" t="str">
        <f t="shared" si="3"/>
        <v>Gold Slimeback with +26, +433.3% (6 to 32)</v>
      </c>
      <c r="O471" s="25"/>
      <c r="P471" s="22">
        <v>1.0</v>
      </c>
      <c r="Q471" s="18">
        <f t="shared" si="4"/>
        <v>3</v>
      </c>
      <c r="R471" s="23">
        <f t="shared" si="5"/>
        <v>3</v>
      </c>
      <c r="S471" s="24" t="str">
        <f t="shared" si="6"/>
        <v>Gold Slimeback with +3, +300% (1 to 4)</v>
      </c>
      <c r="U471" s="22">
        <v>0.0</v>
      </c>
      <c r="V471" s="22">
        <f t="shared" si="7"/>
        <v>0</v>
      </c>
      <c r="W471" s="23" t="str">
        <f t="shared" si="8"/>
        <v>#DIV/0!</v>
      </c>
      <c r="X471" s="26" t="str">
        <f t="shared" si="9"/>
        <v>#DIV/0!</v>
      </c>
    </row>
    <row r="472">
      <c r="A472" s="14" t="s">
        <v>101</v>
      </c>
      <c r="B472" s="16">
        <v>1299.0</v>
      </c>
      <c r="C472" s="16">
        <v>31.0</v>
      </c>
      <c r="D472" s="16">
        <v>0.0</v>
      </c>
      <c r="E472" s="16">
        <v>0.0</v>
      </c>
      <c r="F472" s="38">
        <v>1507.0</v>
      </c>
      <c r="G472" s="19"/>
      <c r="H472" s="19">
        <f>VLOOKUP(A472,'Kings Ratings'!$A$2:$B$1000,2,false)</f>
        <v>10</v>
      </c>
      <c r="I472" s="19"/>
      <c r="K472" s="73">
        <v>15.0</v>
      </c>
      <c r="L472" s="22">
        <f t="shared" si="1"/>
        <v>16</v>
      </c>
      <c r="M472" s="23">
        <f t="shared" si="2"/>
        <v>1.066666667</v>
      </c>
      <c r="N472" s="24" t="str">
        <f t="shared" si="3"/>
        <v>White Sugar with +16, +106.7% (15 to 31)</v>
      </c>
      <c r="O472" s="25"/>
      <c r="P472" s="73">
        <v>0.0</v>
      </c>
      <c r="Q472" s="18">
        <f t="shared" si="4"/>
        <v>0</v>
      </c>
      <c r="R472" s="23" t="str">
        <f t="shared" si="5"/>
        <v>#DIV/0!</v>
      </c>
      <c r="S472" s="24" t="str">
        <f t="shared" si="6"/>
        <v>#DIV/0!</v>
      </c>
      <c r="U472" s="73">
        <v>0.0</v>
      </c>
      <c r="V472" s="22">
        <f t="shared" si="7"/>
        <v>0</v>
      </c>
      <c r="W472" s="23" t="str">
        <f t="shared" si="8"/>
        <v>#DIV/0!</v>
      </c>
      <c r="X472" s="26" t="str">
        <f t="shared" si="9"/>
        <v>#DIV/0!</v>
      </c>
    </row>
    <row r="473">
      <c r="A473" s="14" t="s">
        <v>218</v>
      </c>
      <c r="B473" s="13">
        <v>901.0</v>
      </c>
      <c r="C473" s="16">
        <v>24.0</v>
      </c>
      <c r="D473" s="39">
        <v>1.0</v>
      </c>
      <c r="E473" s="39">
        <v>0.0</v>
      </c>
      <c r="F473" s="38">
        <v>3264.0</v>
      </c>
      <c r="G473" s="19"/>
      <c r="H473" s="19">
        <f>VLOOKUP(A473,'Kings Ratings'!$A$2:$B$1000,2,false)</f>
        <v>10</v>
      </c>
      <c r="I473" s="7"/>
      <c r="K473" s="46">
        <v>21.0</v>
      </c>
      <c r="L473" s="22">
        <f t="shared" si="1"/>
        <v>3</v>
      </c>
      <c r="M473" s="23">
        <f t="shared" si="2"/>
        <v>0.1428571429</v>
      </c>
      <c r="N473" s="24" t="str">
        <f t="shared" si="3"/>
        <v>Aquacite with +3, +14.3% (21 to 24)</v>
      </c>
      <c r="O473" s="41"/>
      <c r="P473" s="46">
        <v>1.0</v>
      </c>
      <c r="Q473" s="18">
        <f t="shared" si="4"/>
        <v>0</v>
      </c>
      <c r="R473" s="23">
        <f t="shared" si="5"/>
        <v>0</v>
      </c>
      <c r="S473" s="24" t="str">
        <f t="shared" si="6"/>
        <v>Aquacite with +0, +0% (1 to 1)</v>
      </c>
      <c r="T473" s="18"/>
      <c r="U473" s="46">
        <v>0.0</v>
      </c>
      <c r="V473" s="22">
        <f t="shared" si="7"/>
        <v>0</v>
      </c>
      <c r="W473" s="23" t="str">
        <f t="shared" si="8"/>
        <v>#DIV/0!</v>
      </c>
      <c r="X473" s="26" t="str">
        <f t="shared" si="9"/>
        <v>#DIV/0!</v>
      </c>
    </row>
    <row r="474">
      <c r="A474" s="14" t="s">
        <v>116</v>
      </c>
      <c r="B474" s="16">
        <v>1452.0</v>
      </c>
      <c r="C474" s="16">
        <v>15.0</v>
      </c>
      <c r="D474" s="16">
        <v>0.0</v>
      </c>
      <c r="E474" s="16">
        <v>0.0</v>
      </c>
      <c r="F474" s="34">
        <v>403.0</v>
      </c>
      <c r="G474" s="19"/>
      <c r="H474" s="19">
        <f>VLOOKUP(A474,'Kings Ratings'!$A$2:$B$1000,2,false)</f>
        <v>10</v>
      </c>
      <c r="I474" s="19"/>
      <c r="K474" s="22">
        <v>10.0</v>
      </c>
      <c r="L474" s="22">
        <f t="shared" si="1"/>
        <v>5</v>
      </c>
      <c r="M474" s="23">
        <f t="shared" si="2"/>
        <v>0.5</v>
      </c>
      <c r="N474" s="24" t="str">
        <f t="shared" si="3"/>
        <v>Sugar Cube with +5, +50% (10 to 15)</v>
      </c>
      <c r="O474" s="25"/>
      <c r="P474" s="22">
        <v>0.0</v>
      </c>
      <c r="Q474" s="18">
        <f t="shared" si="4"/>
        <v>0</v>
      </c>
      <c r="R474" s="23" t="str">
        <f t="shared" si="5"/>
        <v>#DIV/0!</v>
      </c>
      <c r="S474" s="24" t="str">
        <f t="shared" si="6"/>
        <v>#DIV/0!</v>
      </c>
      <c r="U474" s="22">
        <v>0.0</v>
      </c>
      <c r="V474" s="22">
        <f t="shared" si="7"/>
        <v>0</v>
      </c>
      <c r="W474" s="23" t="str">
        <f t="shared" si="8"/>
        <v>#DIV/0!</v>
      </c>
      <c r="X474" s="26" t="str">
        <f t="shared" si="9"/>
        <v>#DIV/0!</v>
      </c>
    </row>
    <row r="475">
      <c r="A475" s="14" t="s">
        <v>105</v>
      </c>
      <c r="B475" s="16">
        <v>1171.0</v>
      </c>
      <c r="C475" s="16">
        <v>14.0</v>
      </c>
      <c r="D475" s="16">
        <v>0.0</v>
      </c>
      <c r="E475" s="16">
        <v>0.0</v>
      </c>
      <c r="F475" s="38">
        <v>3584.0</v>
      </c>
      <c r="G475" s="19"/>
      <c r="H475" s="19">
        <f>VLOOKUP(A475,'Kings Ratings'!$A$2:$B$1000,2,false)</f>
        <v>11</v>
      </c>
      <c r="I475" s="19"/>
      <c r="K475" s="73">
        <v>9.0</v>
      </c>
      <c r="L475" s="22">
        <f t="shared" si="1"/>
        <v>5</v>
      </c>
      <c r="M475" s="23">
        <f t="shared" si="2"/>
        <v>0.5555555556</v>
      </c>
      <c r="N475" s="24" t="str">
        <f t="shared" si="3"/>
        <v>Frozen Radish with +5, +55.6% (9 to 14)</v>
      </c>
      <c r="O475" s="25"/>
      <c r="P475" s="73">
        <v>0.0</v>
      </c>
      <c r="Q475" s="18">
        <f t="shared" si="4"/>
        <v>0</v>
      </c>
      <c r="R475" s="23" t="str">
        <f t="shared" si="5"/>
        <v>#DIV/0!</v>
      </c>
      <c r="S475" s="24" t="str">
        <f t="shared" si="6"/>
        <v>#DIV/0!</v>
      </c>
      <c r="U475" s="73">
        <v>0.0</v>
      </c>
      <c r="V475" s="22">
        <f t="shared" si="7"/>
        <v>0</v>
      </c>
      <c r="W475" s="23" t="str">
        <f t="shared" si="8"/>
        <v>#DIV/0!</v>
      </c>
      <c r="X475" s="26" t="str">
        <f t="shared" si="9"/>
        <v>#DIV/0!</v>
      </c>
    </row>
    <row r="476">
      <c r="A476" s="14" t="s">
        <v>148</v>
      </c>
      <c r="B476" s="16">
        <v>1115.0</v>
      </c>
      <c r="C476" s="16">
        <v>11.0</v>
      </c>
      <c r="D476" s="16">
        <v>0.0</v>
      </c>
      <c r="E476" s="16">
        <v>0.0</v>
      </c>
      <c r="F476" s="38">
        <v>1780.0</v>
      </c>
      <c r="G476" s="19"/>
      <c r="H476" s="19">
        <f>VLOOKUP(A476,'Kings Ratings'!$A$2:$B$1000,2,false)</f>
        <v>11</v>
      </c>
      <c r="I476" s="19"/>
      <c r="K476" s="73">
        <v>10.0</v>
      </c>
      <c r="L476" s="22">
        <f t="shared" si="1"/>
        <v>1</v>
      </c>
      <c r="M476" s="23">
        <f t="shared" si="2"/>
        <v>0.1</v>
      </c>
      <c r="N476" s="24" t="str">
        <f t="shared" si="3"/>
        <v>Pyrite with +1, +10% (10 to 11)</v>
      </c>
      <c r="O476" s="41"/>
      <c r="P476" s="73">
        <v>0.0</v>
      </c>
      <c r="Q476" s="18">
        <f t="shared" si="4"/>
        <v>0</v>
      </c>
      <c r="R476" s="23" t="str">
        <f t="shared" si="5"/>
        <v>#DIV/0!</v>
      </c>
      <c r="S476" s="24" t="str">
        <f t="shared" si="6"/>
        <v>#DIV/0!</v>
      </c>
      <c r="T476" s="18"/>
      <c r="U476" s="73">
        <v>0.0</v>
      </c>
      <c r="V476" s="22">
        <f t="shared" si="7"/>
        <v>0</v>
      </c>
      <c r="W476" s="23" t="str">
        <f t="shared" si="8"/>
        <v>#DIV/0!</v>
      </c>
      <c r="X476" s="26" t="str">
        <f t="shared" si="9"/>
        <v>#DIV/0!</v>
      </c>
    </row>
    <row r="477">
      <c r="A477" s="14" t="s">
        <v>157</v>
      </c>
      <c r="B477" s="13">
        <v>666.0</v>
      </c>
      <c r="C477" s="16">
        <v>10.0</v>
      </c>
      <c r="D477" s="39">
        <v>0.0</v>
      </c>
      <c r="E477" s="39">
        <v>0.0</v>
      </c>
      <c r="F477" s="38">
        <v>920.0</v>
      </c>
      <c r="G477" s="19"/>
      <c r="H477" s="19">
        <f>VLOOKUP(A477,'Kings Ratings'!$A$2:$B$1000,2,false)</f>
        <v>11</v>
      </c>
      <c r="I477" s="7"/>
      <c r="K477" s="46">
        <v>10.0</v>
      </c>
      <c r="L477" s="22">
        <f t="shared" si="1"/>
        <v>0</v>
      </c>
      <c r="M477" s="23">
        <f t="shared" si="2"/>
        <v>0</v>
      </c>
      <c r="N477" s="24" t="str">
        <f t="shared" si="3"/>
        <v>Witch's Brew with +0, +0% (10 to 10)</v>
      </c>
      <c r="O477" s="41"/>
      <c r="P477" s="46">
        <v>0.0</v>
      </c>
      <c r="Q477" s="18">
        <f t="shared" si="4"/>
        <v>0</v>
      </c>
      <c r="R477" s="23" t="str">
        <f t="shared" si="5"/>
        <v>#DIV/0!</v>
      </c>
      <c r="S477" s="24" t="str">
        <f t="shared" si="6"/>
        <v>#DIV/0!</v>
      </c>
      <c r="T477" s="18"/>
      <c r="U477" s="46">
        <v>0.0</v>
      </c>
      <c r="V477" s="22">
        <f t="shared" si="7"/>
        <v>0</v>
      </c>
      <c r="W477" s="23" t="str">
        <f t="shared" si="8"/>
        <v>#DIV/0!</v>
      </c>
      <c r="X477" s="26" t="str">
        <f t="shared" si="9"/>
        <v>#DIV/0!</v>
      </c>
    </row>
    <row r="478">
      <c r="A478" s="14" t="s">
        <v>126</v>
      </c>
      <c r="B478" s="13">
        <v>966.0</v>
      </c>
      <c r="C478" s="16">
        <v>10.0</v>
      </c>
      <c r="D478" s="39">
        <v>0.0</v>
      </c>
      <c r="E478" s="39">
        <v>0.0</v>
      </c>
      <c r="F478" s="38">
        <v>2196.0</v>
      </c>
      <c r="G478" s="19"/>
      <c r="H478" s="19">
        <f>VLOOKUP(A478,'Kings Ratings'!$A$2:$B$1000,2,false)</f>
        <v>11</v>
      </c>
      <c r="I478" s="7"/>
      <c r="K478" s="46">
        <v>8.0</v>
      </c>
      <c r="L478" s="22">
        <f t="shared" si="1"/>
        <v>2</v>
      </c>
      <c r="M478" s="23">
        <f t="shared" si="2"/>
        <v>0.25</v>
      </c>
      <c r="N478" s="24" t="str">
        <f t="shared" si="3"/>
        <v>Frozen Corn with +2, +25% (8 to 10)</v>
      </c>
      <c r="O478" s="41"/>
      <c r="P478" s="46">
        <v>0.0</v>
      </c>
      <c r="Q478" s="18">
        <f t="shared" si="4"/>
        <v>0</v>
      </c>
      <c r="R478" s="23" t="str">
        <f t="shared" si="5"/>
        <v>#DIV/0!</v>
      </c>
      <c r="S478" s="24" t="str">
        <f t="shared" si="6"/>
        <v>#DIV/0!</v>
      </c>
      <c r="T478" s="18"/>
      <c r="U478" s="46">
        <v>0.0</v>
      </c>
      <c r="V478" s="22">
        <f t="shared" si="7"/>
        <v>0</v>
      </c>
      <c r="W478" s="23" t="str">
        <f t="shared" si="8"/>
        <v>#DIV/0!</v>
      </c>
      <c r="X478" s="26" t="str">
        <f t="shared" si="9"/>
        <v>#DIV/0!</v>
      </c>
    </row>
    <row r="479">
      <c r="A479" s="14" t="s">
        <v>165</v>
      </c>
      <c r="B479" s="13">
        <v>776.0</v>
      </c>
      <c r="C479" s="43">
        <v>7.0</v>
      </c>
      <c r="D479" s="39">
        <v>0.0</v>
      </c>
      <c r="E479" s="39">
        <v>0.0</v>
      </c>
      <c r="F479" s="38">
        <v>4628.0</v>
      </c>
      <c r="G479" s="19"/>
      <c r="H479" s="19">
        <f>VLOOKUP(A479,'Kings Ratings'!$A$2:$B$1000,2,false)</f>
        <v>10</v>
      </c>
      <c r="I479" s="7"/>
      <c r="K479" s="46">
        <v>7.0</v>
      </c>
      <c r="L479" s="22">
        <f t="shared" si="1"/>
        <v>0</v>
      </c>
      <c r="M479" s="23">
        <f t="shared" si="2"/>
        <v>0</v>
      </c>
      <c r="N479" s="24" t="str">
        <f t="shared" si="3"/>
        <v>Ship in a Bottle with +0, +0% (7 to 7)</v>
      </c>
      <c r="O479" s="41"/>
      <c r="P479" s="46">
        <v>0.0</v>
      </c>
      <c r="Q479" s="18">
        <f t="shared" si="4"/>
        <v>0</v>
      </c>
      <c r="R479" s="23" t="str">
        <f t="shared" si="5"/>
        <v>#DIV/0!</v>
      </c>
      <c r="S479" s="24" t="str">
        <f t="shared" si="6"/>
        <v>#DIV/0!</v>
      </c>
      <c r="T479" s="18"/>
      <c r="U479" s="46">
        <v>0.0</v>
      </c>
      <c r="V479" s="22">
        <f t="shared" si="7"/>
        <v>0</v>
      </c>
      <c r="W479" s="23" t="str">
        <f t="shared" si="8"/>
        <v>#DIV/0!</v>
      </c>
      <c r="X479" s="26" t="str">
        <f t="shared" si="9"/>
        <v>#DIV/0!</v>
      </c>
    </row>
    <row r="480">
      <c r="A480" s="14" t="s">
        <v>186</v>
      </c>
      <c r="B480" s="16">
        <v>1273.0</v>
      </c>
      <c r="C480" s="16">
        <v>7.0</v>
      </c>
      <c r="D480" s="16">
        <v>0.0</v>
      </c>
      <c r="E480" s="16">
        <v>0.0</v>
      </c>
      <c r="F480" s="38">
        <v>1589.0</v>
      </c>
      <c r="G480" s="19"/>
      <c r="H480" s="19">
        <f>VLOOKUP(A480,'Kings Ratings'!$A$2:$B$1000,2,false)</f>
        <v>11</v>
      </c>
      <c r="I480" s="19"/>
      <c r="K480" s="73">
        <v>7.0</v>
      </c>
      <c r="L480" s="22">
        <f t="shared" si="1"/>
        <v>0</v>
      </c>
      <c r="M480" s="23">
        <f t="shared" si="2"/>
        <v>0</v>
      </c>
      <c r="N480" s="24" t="str">
        <f t="shared" si="3"/>
        <v>Inferno Pepper with +0, +0% (7 to 7)</v>
      </c>
      <c r="O480" s="25"/>
      <c r="P480" s="73">
        <v>0.0</v>
      </c>
      <c r="Q480" s="18">
        <f t="shared" si="4"/>
        <v>0</v>
      </c>
      <c r="R480" s="23" t="str">
        <f t="shared" si="5"/>
        <v>#DIV/0!</v>
      </c>
      <c r="S480" s="24" t="str">
        <f t="shared" si="6"/>
        <v>#DIV/0!</v>
      </c>
      <c r="U480" s="73">
        <v>0.0</v>
      </c>
      <c r="V480" s="22">
        <f t="shared" si="7"/>
        <v>0</v>
      </c>
      <c r="W480" s="23" t="str">
        <f t="shared" si="8"/>
        <v>#DIV/0!</v>
      </c>
      <c r="X480" s="26" t="str">
        <f t="shared" si="9"/>
        <v>#DIV/0!</v>
      </c>
    </row>
    <row r="481">
      <c r="A481" s="14" t="s">
        <v>171</v>
      </c>
      <c r="B481" s="13">
        <v>930.0</v>
      </c>
      <c r="C481" s="43">
        <v>6.0</v>
      </c>
      <c r="D481" s="39">
        <v>0.0</v>
      </c>
      <c r="E481" s="39">
        <v>0.0</v>
      </c>
      <c r="F481" s="38">
        <v>516.0</v>
      </c>
      <c r="G481" s="19"/>
      <c r="H481" s="19">
        <f>VLOOKUP(A481,'Kings Ratings'!$A$2:$B$1000,2,false)</f>
        <v>10</v>
      </c>
      <c r="I481" s="7"/>
      <c r="K481" s="46">
        <v>6.0</v>
      </c>
      <c r="L481" s="22">
        <f t="shared" si="1"/>
        <v>0</v>
      </c>
      <c r="M481" s="23">
        <f t="shared" si="2"/>
        <v>0</v>
      </c>
      <c r="N481" s="24" t="str">
        <f t="shared" si="3"/>
        <v>Runestone 27 with +0, +0% (6 to 6)</v>
      </c>
      <c r="O481" s="41"/>
      <c r="P481" s="46">
        <v>0.0</v>
      </c>
      <c r="Q481" s="18">
        <f t="shared" si="4"/>
        <v>0</v>
      </c>
      <c r="R481" s="23" t="str">
        <f t="shared" si="5"/>
        <v>#DIV/0!</v>
      </c>
      <c r="S481" s="24" t="str">
        <f t="shared" si="6"/>
        <v>#DIV/0!</v>
      </c>
      <c r="T481" s="18"/>
      <c r="U481" s="46">
        <v>0.0</v>
      </c>
      <c r="V481" s="22">
        <f t="shared" si="7"/>
        <v>0</v>
      </c>
      <c r="W481" s="23" t="str">
        <f t="shared" si="8"/>
        <v>#DIV/0!</v>
      </c>
      <c r="X481" s="26" t="str">
        <f t="shared" si="9"/>
        <v>#DIV/0!</v>
      </c>
    </row>
    <row r="482">
      <c r="A482" s="14" t="s">
        <v>214</v>
      </c>
      <c r="B482" s="13">
        <v>546.0</v>
      </c>
      <c r="C482" s="16">
        <v>3.0</v>
      </c>
      <c r="D482" s="16">
        <v>0.0</v>
      </c>
      <c r="E482" s="39">
        <v>0.0</v>
      </c>
      <c r="F482" s="38">
        <v>4456.0</v>
      </c>
      <c r="G482" s="19"/>
      <c r="H482" s="19"/>
      <c r="I482" s="7"/>
      <c r="K482" s="40">
        <v>0.0</v>
      </c>
      <c r="L482" s="22">
        <f t="shared" si="1"/>
        <v>3</v>
      </c>
      <c r="M482" s="23" t="str">
        <f t="shared" si="2"/>
        <v>#DIV/0!</v>
      </c>
      <c r="N482" s="24" t="str">
        <f t="shared" si="3"/>
        <v>#DIV/0!</v>
      </c>
      <c r="O482" s="25"/>
      <c r="P482" s="73">
        <v>0.0</v>
      </c>
      <c r="Q482" s="18">
        <f t="shared" si="4"/>
        <v>0</v>
      </c>
      <c r="R482" s="23" t="str">
        <f t="shared" si="5"/>
        <v>#DIV/0!</v>
      </c>
      <c r="S482" s="24" t="str">
        <f t="shared" si="6"/>
        <v>#DIV/0!</v>
      </c>
      <c r="U482" s="73">
        <v>0.0</v>
      </c>
      <c r="V482" s="22">
        <f t="shared" si="7"/>
        <v>0</v>
      </c>
      <c r="W482" s="23" t="str">
        <f t="shared" si="8"/>
        <v>#DIV/0!</v>
      </c>
      <c r="X482" s="26" t="str">
        <f t="shared" si="9"/>
        <v>#DIV/0!</v>
      </c>
    </row>
    <row r="483">
      <c r="A483" s="14" t="s">
        <v>110</v>
      </c>
      <c r="B483" s="13">
        <v>708.0</v>
      </c>
      <c r="C483" s="39">
        <v>3.0</v>
      </c>
      <c r="D483" s="39">
        <v>0.0</v>
      </c>
      <c r="E483" s="39">
        <v>0.0</v>
      </c>
      <c r="F483" s="38">
        <v>1752.0</v>
      </c>
      <c r="G483" s="19"/>
      <c r="H483" s="19">
        <f>VLOOKUP(A483,'Kings Ratings'!$A$2:$B$1000,2,false)</f>
        <v>11</v>
      </c>
      <c r="I483" s="7"/>
      <c r="K483" s="46">
        <v>2.0</v>
      </c>
      <c r="L483" s="22">
        <f t="shared" si="1"/>
        <v>1</v>
      </c>
      <c r="M483" s="23">
        <f t="shared" si="2"/>
        <v>0.5</v>
      </c>
      <c r="N483" s="24" t="str">
        <f t="shared" si="3"/>
        <v>Frozen Pine with +1, +50% (2 to 3)</v>
      </c>
      <c r="O483" s="41"/>
      <c r="P483" s="46">
        <v>0.0</v>
      </c>
      <c r="Q483" s="18">
        <f t="shared" si="4"/>
        <v>0</v>
      </c>
      <c r="R483" s="23" t="str">
        <f t="shared" si="5"/>
        <v>#DIV/0!</v>
      </c>
      <c r="S483" s="24" t="str">
        <f t="shared" si="6"/>
        <v>#DIV/0!</v>
      </c>
      <c r="T483" s="18"/>
      <c r="U483" s="46">
        <v>0.0</v>
      </c>
      <c r="V483" s="22">
        <f t="shared" si="7"/>
        <v>0</v>
      </c>
      <c r="W483" s="23" t="str">
        <f t="shared" si="8"/>
        <v>#DIV/0!</v>
      </c>
      <c r="X483" s="26" t="str">
        <f t="shared" si="9"/>
        <v>#DIV/0!</v>
      </c>
    </row>
    <row r="484">
      <c r="A484" s="14" t="s">
        <v>189</v>
      </c>
      <c r="B484" s="16">
        <v>1347.0</v>
      </c>
      <c r="C484" s="16">
        <v>3.0</v>
      </c>
      <c r="D484" s="16">
        <v>0.0</v>
      </c>
      <c r="E484" s="16">
        <v>0.0</v>
      </c>
      <c r="F484" s="34">
        <v>489.0</v>
      </c>
      <c r="G484" s="19"/>
      <c r="H484" s="19">
        <f>VLOOKUP(A484,'Kings Ratings'!$A$2:$B$1000,2,false)</f>
        <v>11</v>
      </c>
      <c r="I484" s="19"/>
      <c r="K484" s="22">
        <v>3.0</v>
      </c>
      <c r="L484" s="22">
        <f t="shared" si="1"/>
        <v>0</v>
      </c>
      <c r="M484" s="23">
        <f t="shared" si="2"/>
        <v>0</v>
      </c>
      <c r="N484" s="24" t="str">
        <f t="shared" si="3"/>
        <v>Frozen Hops with +0, +0% (3 to 3)</v>
      </c>
      <c r="O484" s="25"/>
      <c r="P484" s="22">
        <v>0.0</v>
      </c>
      <c r="Q484" s="18">
        <f t="shared" si="4"/>
        <v>0</v>
      </c>
      <c r="R484" s="23" t="str">
        <f t="shared" si="5"/>
        <v>#DIV/0!</v>
      </c>
      <c r="S484" s="24" t="str">
        <f t="shared" si="6"/>
        <v>#DIV/0!</v>
      </c>
      <c r="U484" s="22">
        <v>0.0</v>
      </c>
      <c r="V484" s="22">
        <f t="shared" si="7"/>
        <v>0</v>
      </c>
      <c r="W484" s="23" t="str">
        <f t="shared" si="8"/>
        <v>#DIV/0!</v>
      </c>
      <c r="X484" s="26" t="str">
        <f t="shared" si="9"/>
        <v>#DIV/0!</v>
      </c>
    </row>
    <row r="485">
      <c r="A485" s="14" t="s">
        <v>95</v>
      </c>
      <c r="B485" s="16">
        <v>1457.0</v>
      </c>
      <c r="C485" s="16">
        <v>3.0</v>
      </c>
      <c r="D485" s="16">
        <v>0.0</v>
      </c>
      <c r="E485" s="16">
        <v>0.0</v>
      </c>
      <c r="F485" s="34">
        <v>897.0</v>
      </c>
      <c r="G485" s="19"/>
      <c r="H485" s="19">
        <f>VLOOKUP(A485,'Kings Ratings'!$A$2:$B$1000,2,false)</f>
        <v>11</v>
      </c>
      <c r="I485" s="19"/>
      <c r="K485" s="22">
        <v>1.0</v>
      </c>
      <c r="L485" s="22">
        <f t="shared" si="1"/>
        <v>2</v>
      </c>
      <c r="M485" s="23">
        <f t="shared" si="2"/>
        <v>2</v>
      </c>
      <c r="N485" s="24" t="str">
        <f t="shared" si="3"/>
        <v>Shamrock Milk with +2, +200% (1 to 3)</v>
      </c>
      <c r="O485" s="25"/>
      <c r="P485" s="22">
        <v>0.0</v>
      </c>
      <c r="Q485" s="18">
        <f t="shared" si="4"/>
        <v>0</v>
      </c>
      <c r="R485" s="23" t="str">
        <f t="shared" si="5"/>
        <v>#DIV/0!</v>
      </c>
      <c r="S485" s="24" t="str">
        <f t="shared" si="6"/>
        <v>#DIV/0!</v>
      </c>
      <c r="U485" s="22">
        <v>0.0</v>
      </c>
      <c r="V485" s="22">
        <f t="shared" si="7"/>
        <v>0</v>
      </c>
      <c r="W485" s="23" t="str">
        <f t="shared" si="8"/>
        <v>#DIV/0!</v>
      </c>
      <c r="X485" s="26" t="str">
        <f t="shared" si="9"/>
        <v>#DIV/0!</v>
      </c>
    </row>
    <row r="486">
      <c r="A486" s="14" t="s">
        <v>174</v>
      </c>
      <c r="B486" s="13">
        <v>965.0</v>
      </c>
      <c r="C486" s="39">
        <v>2.0</v>
      </c>
      <c r="D486" s="39">
        <v>0.0</v>
      </c>
      <c r="E486" s="39">
        <v>0.0</v>
      </c>
      <c r="F486" s="38">
        <v>2262.0</v>
      </c>
      <c r="G486" s="19"/>
      <c r="H486" s="19">
        <f>VLOOKUP(A486,'Kings Ratings'!$A$2:$B$1000,2,false)</f>
        <v>11</v>
      </c>
      <c r="I486" s="7"/>
      <c r="K486" s="46">
        <v>2.0</v>
      </c>
      <c r="L486" s="22">
        <f t="shared" si="1"/>
        <v>0</v>
      </c>
      <c r="M486" s="23">
        <f t="shared" si="2"/>
        <v>0</v>
      </c>
      <c r="N486" s="24" t="str">
        <f t="shared" si="3"/>
        <v>Frozen Tomato with +0, +0% (2 to 2)</v>
      </c>
      <c r="O486" s="41"/>
      <c r="P486" s="46">
        <v>0.0</v>
      </c>
      <c r="Q486" s="18">
        <f t="shared" si="4"/>
        <v>0</v>
      </c>
      <c r="R486" s="23" t="str">
        <f t="shared" si="5"/>
        <v>#DIV/0!</v>
      </c>
      <c r="S486" s="24" t="str">
        <f t="shared" si="6"/>
        <v>#DIV/0!</v>
      </c>
      <c r="T486" s="18"/>
      <c r="U486" s="46">
        <v>0.0</v>
      </c>
      <c r="V486" s="22">
        <f t="shared" si="7"/>
        <v>0</v>
      </c>
      <c r="W486" s="23" t="str">
        <f t="shared" si="8"/>
        <v>#DIV/0!</v>
      </c>
      <c r="X486" s="26" t="str">
        <f t="shared" si="9"/>
        <v>#DIV/0!</v>
      </c>
    </row>
    <row r="487">
      <c r="A487" s="14" t="s">
        <v>160</v>
      </c>
      <c r="B487" s="13">
        <v>707.0</v>
      </c>
      <c r="C487" s="39">
        <v>1.0</v>
      </c>
      <c r="D487" s="39">
        <v>0.0</v>
      </c>
      <c r="E487" s="39">
        <v>0.0</v>
      </c>
      <c r="F487" s="38">
        <v>1326.0</v>
      </c>
      <c r="G487" s="19"/>
      <c r="H487" s="19">
        <f>VLOOKUP(A487,'Kings Ratings'!$A$2:$B$1000,2,false)</f>
        <v>11</v>
      </c>
      <c r="I487" s="7"/>
      <c r="K487" s="46">
        <v>1.0</v>
      </c>
      <c r="L487" s="22">
        <f t="shared" si="1"/>
        <v>0</v>
      </c>
      <c r="M487" s="23">
        <f t="shared" si="2"/>
        <v>0</v>
      </c>
      <c r="N487" s="24" t="str">
        <f t="shared" si="3"/>
        <v>Frozen Cabbage with +0, +0% (1 to 1)</v>
      </c>
      <c r="O487" s="41"/>
      <c r="P487" s="46">
        <v>0.0</v>
      </c>
      <c r="Q487" s="18">
        <f t="shared" si="4"/>
        <v>0</v>
      </c>
      <c r="R487" s="23" t="str">
        <f t="shared" si="5"/>
        <v>#DIV/0!</v>
      </c>
      <c r="S487" s="24" t="str">
        <f t="shared" si="6"/>
        <v>#DIV/0!</v>
      </c>
      <c r="T487" s="18"/>
      <c r="U487" s="46">
        <v>0.0</v>
      </c>
      <c r="V487" s="22">
        <f t="shared" si="7"/>
        <v>0</v>
      </c>
      <c r="W487" s="23" t="str">
        <f t="shared" si="8"/>
        <v>#DIV/0!</v>
      </c>
      <c r="X487" s="26" t="str">
        <f t="shared" si="9"/>
        <v>#DIV/0!</v>
      </c>
    </row>
    <row r="488">
      <c r="A488" s="14" t="s">
        <v>182</v>
      </c>
      <c r="B488" s="16">
        <v>1184.0</v>
      </c>
      <c r="C488" s="16">
        <v>1.0</v>
      </c>
      <c r="D488" s="16">
        <v>0.0</v>
      </c>
      <c r="E488" s="16">
        <v>0.0</v>
      </c>
      <c r="F488" s="38">
        <v>0.0</v>
      </c>
      <c r="G488" s="19"/>
      <c r="H488" s="19">
        <f>VLOOKUP(A488,'Kings Ratings'!$A$2:$B$1000,2,false)</f>
        <v>10</v>
      </c>
      <c r="I488" s="19"/>
      <c r="K488" s="73">
        <v>1.0</v>
      </c>
      <c r="L488" s="22">
        <f t="shared" si="1"/>
        <v>0</v>
      </c>
      <c r="M488" s="23">
        <f t="shared" si="2"/>
        <v>0</v>
      </c>
      <c r="N488" s="24" t="str">
        <f t="shared" si="3"/>
        <v>Gainite with +0, +0% (1 to 1)</v>
      </c>
      <c r="O488" s="25"/>
      <c r="P488" s="73">
        <v>0.0</v>
      </c>
      <c r="Q488" s="18">
        <f t="shared" si="4"/>
        <v>0</v>
      </c>
      <c r="R488" s="23" t="str">
        <f t="shared" si="5"/>
        <v>#DIV/0!</v>
      </c>
      <c r="S488" s="24" t="str">
        <f t="shared" si="6"/>
        <v>#DIV/0!</v>
      </c>
      <c r="U488" s="73">
        <v>0.0</v>
      </c>
      <c r="V488" s="22">
        <f t="shared" si="7"/>
        <v>0</v>
      </c>
      <c r="W488" s="23" t="str">
        <f t="shared" si="8"/>
        <v>#DIV/0!</v>
      </c>
      <c r="X488" s="26" t="str">
        <f t="shared" si="9"/>
        <v>#DIV/0!</v>
      </c>
    </row>
    <row r="489">
      <c r="A489" s="14" t="s">
        <v>193</v>
      </c>
      <c r="B489" s="16">
        <v>1439.0</v>
      </c>
      <c r="C489" s="16">
        <v>1.0</v>
      </c>
      <c r="D489" s="16">
        <v>0.0</v>
      </c>
      <c r="E489" s="16">
        <v>0.0</v>
      </c>
      <c r="F489" s="34">
        <v>0.0</v>
      </c>
      <c r="G489" s="19"/>
      <c r="H489" s="19">
        <f>VLOOKUP(A489,'Kings Ratings'!$A$2:$B$1000,2,false)</f>
        <v>10</v>
      </c>
      <c r="I489" s="19"/>
      <c r="K489" s="22">
        <v>1.0</v>
      </c>
      <c r="L489" s="22">
        <f t="shared" si="1"/>
        <v>0</v>
      </c>
      <c r="M489" s="23">
        <f t="shared" si="2"/>
        <v>0</v>
      </c>
      <c r="N489" s="24" t="str">
        <f t="shared" si="3"/>
        <v>Fancy Pillow with +0, +0% (1 to 1)</v>
      </c>
      <c r="O489" s="25"/>
      <c r="P489" s="22">
        <v>0.0</v>
      </c>
      <c r="Q489" s="18">
        <f t="shared" si="4"/>
        <v>0</v>
      </c>
      <c r="R489" s="23" t="str">
        <f t="shared" si="5"/>
        <v>#DIV/0!</v>
      </c>
      <c r="S489" s="24" t="str">
        <f t="shared" si="6"/>
        <v>#DIV/0!</v>
      </c>
      <c r="U489" s="22">
        <v>0.0</v>
      </c>
      <c r="V489" s="22">
        <f t="shared" si="7"/>
        <v>0</v>
      </c>
      <c r="W489" s="23" t="str">
        <f t="shared" si="8"/>
        <v>#DIV/0!</v>
      </c>
      <c r="X489" s="26" t="str">
        <f t="shared" si="9"/>
        <v>#DIV/0!</v>
      </c>
    </row>
    <row r="490">
      <c r="A490" s="14" t="s">
        <v>67</v>
      </c>
      <c r="B490" s="16">
        <v>1461.0</v>
      </c>
      <c r="C490" s="16">
        <v>1.0</v>
      </c>
      <c r="D490" s="16">
        <v>0.0</v>
      </c>
      <c r="E490" s="16">
        <v>0.0</v>
      </c>
      <c r="F490" s="16">
        <v>0.0</v>
      </c>
      <c r="G490" s="19"/>
      <c r="H490" s="19">
        <f>VLOOKUP(A490,'Kings Ratings'!$A$2:$B$1000,2,false)</f>
        <v>11</v>
      </c>
      <c r="I490" s="19"/>
      <c r="K490" s="11">
        <v>0.0</v>
      </c>
      <c r="L490" s="22">
        <f t="shared" si="1"/>
        <v>1</v>
      </c>
      <c r="M490" s="23" t="str">
        <f t="shared" si="2"/>
        <v>#DIV/0!</v>
      </c>
      <c r="N490" s="24" t="str">
        <f t="shared" si="3"/>
        <v>#DIV/0!</v>
      </c>
      <c r="O490" s="25"/>
      <c r="P490" s="22">
        <v>0.0</v>
      </c>
      <c r="Q490" s="18">
        <f t="shared" si="4"/>
        <v>0</v>
      </c>
      <c r="R490" s="23" t="str">
        <f t="shared" si="5"/>
        <v>#DIV/0!</v>
      </c>
      <c r="S490" s="24" t="str">
        <f t="shared" si="6"/>
        <v>#DIV/0!</v>
      </c>
      <c r="U490" s="22">
        <v>0.0</v>
      </c>
      <c r="V490" s="22">
        <f t="shared" si="7"/>
        <v>0</v>
      </c>
      <c r="W490" s="23" t="str">
        <f t="shared" si="8"/>
        <v>#DIV/0!</v>
      </c>
      <c r="X490" s="26" t="str">
        <f t="shared" si="9"/>
        <v>#DIV/0!</v>
      </c>
    </row>
    <row r="491">
      <c r="A491" s="14" t="s">
        <v>70</v>
      </c>
      <c r="B491" s="16">
        <v>1462.0</v>
      </c>
      <c r="C491" s="16">
        <v>1.0</v>
      </c>
      <c r="D491" s="16">
        <v>0.0</v>
      </c>
      <c r="E491" s="16">
        <v>0.0</v>
      </c>
      <c r="F491" s="16">
        <v>0.0</v>
      </c>
      <c r="G491" s="19"/>
      <c r="H491" s="19">
        <f>VLOOKUP(A491,'Kings Ratings'!$A$2:$B$1000,2,false)</f>
        <v>11</v>
      </c>
      <c r="I491" s="19"/>
      <c r="K491" s="11">
        <v>0.0</v>
      </c>
      <c r="L491" s="22">
        <f t="shared" si="1"/>
        <v>1</v>
      </c>
      <c r="M491" s="23" t="str">
        <f t="shared" si="2"/>
        <v>#DIV/0!</v>
      </c>
      <c r="N491" s="24" t="str">
        <f t="shared" si="3"/>
        <v>#DIV/0!</v>
      </c>
      <c r="O491" s="25"/>
      <c r="P491" s="22">
        <v>0.0</v>
      </c>
      <c r="Q491" s="18">
        <f t="shared" si="4"/>
        <v>0</v>
      </c>
      <c r="R491" s="23" t="str">
        <f t="shared" si="5"/>
        <v>#DIV/0!</v>
      </c>
      <c r="S491" s="24" t="str">
        <f t="shared" si="6"/>
        <v>#DIV/0!</v>
      </c>
      <c r="U491" s="22">
        <v>0.0</v>
      </c>
      <c r="V491" s="22">
        <f t="shared" si="7"/>
        <v>0</v>
      </c>
      <c r="W491" s="23" t="str">
        <f t="shared" si="8"/>
        <v>#DIV/0!</v>
      </c>
      <c r="X491" s="26" t="str">
        <f t="shared" si="9"/>
        <v>#DIV/0!</v>
      </c>
    </row>
    <row r="492">
      <c r="A492" s="14" t="s">
        <v>26</v>
      </c>
      <c r="B492" s="16">
        <v>1155.0</v>
      </c>
      <c r="C492" s="16">
        <v>0.0</v>
      </c>
      <c r="D492" s="16">
        <v>0.0</v>
      </c>
      <c r="E492" s="16">
        <v>0.0</v>
      </c>
      <c r="F492" s="16">
        <v>1.0</v>
      </c>
      <c r="G492" s="19"/>
      <c r="H492" s="19">
        <f>VLOOKUP(A492,'Kings Ratings'!$A$2:$B$1000,2,false)</f>
        <v>11</v>
      </c>
      <c r="I492" s="19"/>
      <c r="K492" s="11">
        <v>0.0</v>
      </c>
      <c r="L492" s="22">
        <f t="shared" si="1"/>
        <v>0</v>
      </c>
      <c r="M492" s="23" t="str">
        <f t="shared" si="2"/>
        <v>#DIV/0!</v>
      </c>
      <c r="N492" s="24" t="str">
        <f t="shared" si="3"/>
        <v>#DIV/0!</v>
      </c>
      <c r="O492" s="25"/>
      <c r="P492" s="11">
        <v>0.0</v>
      </c>
      <c r="Q492" s="18">
        <f t="shared" si="4"/>
        <v>0</v>
      </c>
      <c r="R492" s="23" t="str">
        <f t="shared" si="5"/>
        <v>#DIV/0!</v>
      </c>
      <c r="S492" s="24" t="str">
        <f t="shared" si="6"/>
        <v>#DIV/0!</v>
      </c>
      <c r="U492" s="11">
        <v>0.0</v>
      </c>
      <c r="V492" s="22">
        <f t="shared" si="7"/>
        <v>0</v>
      </c>
      <c r="W492" s="23" t="str">
        <f t="shared" si="8"/>
        <v>#DIV/0!</v>
      </c>
      <c r="X492" s="26" t="str">
        <f t="shared" si="9"/>
        <v>#DIV/0!</v>
      </c>
    </row>
    <row r="493">
      <c r="A493" s="14" t="s">
        <v>39</v>
      </c>
      <c r="B493" s="16">
        <v>1241.0</v>
      </c>
      <c r="C493" s="16">
        <v>0.0</v>
      </c>
      <c r="D493" s="16">
        <v>0.0</v>
      </c>
      <c r="E493" s="16">
        <v>0.0</v>
      </c>
      <c r="F493" s="16">
        <v>882.0</v>
      </c>
      <c r="G493" s="19"/>
      <c r="H493" s="19">
        <f>VLOOKUP(A493,'Kings Ratings'!$A$2:$B$1000,2,false)</f>
        <v>10</v>
      </c>
      <c r="I493" s="19"/>
      <c r="K493" s="11">
        <v>0.0</v>
      </c>
      <c r="L493" s="22">
        <f t="shared" si="1"/>
        <v>0</v>
      </c>
      <c r="M493" s="23" t="str">
        <f t="shared" si="2"/>
        <v>#DIV/0!</v>
      </c>
      <c r="N493" s="24" t="str">
        <f t="shared" si="3"/>
        <v>#DIV/0!</v>
      </c>
      <c r="O493" s="25"/>
      <c r="P493" s="11">
        <v>0.0</v>
      </c>
      <c r="Q493" s="18">
        <f t="shared" si="4"/>
        <v>0</v>
      </c>
      <c r="R493" s="23" t="str">
        <f t="shared" si="5"/>
        <v>#DIV/0!</v>
      </c>
      <c r="S493" s="24" t="str">
        <f t="shared" si="6"/>
        <v>#DIV/0!</v>
      </c>
      <c r="U493" s="11">
        <v>0.0</v>
      </c>
      <c r="V493" s="22">
        <f t="shared" si="7"/>
        <v>0</v>
      </c>
      <c r="W493" s="23" t="str">
        <f t="shared" si="8"/>
        <v>#DIV/0!</v>
      </c>
      <c r="X493" s="26" t="str">
        <f t="shared" si="9"/>
        <v>#DIV/0!</v>
      </c>
    </row>
    <row r="494">
      <c r="A494" s="14" t="s">
        <v>45</v>
      </c>
      <c r="B494" s="16">
        <v>1242.0</v>
      </c>
      <c r="C494" s="16">
        <v>0.0</v>
      </c>
      <c r="D494" s="16">
        <v>0.0</v>
      </c>
      <c r="E494" s="16">
        <v>0.0</v>
      </c>
      <c r="F494" s="16">
        <v>927.0</v>
      </c>
      <c r="G494" s="19"/>
      <c r="H494" s="19">
        <f>VLOOKUP(A494,'Kings Ratings'!$A$2:$B$1000,2,false)</f>
        <v>10</v>
      </c>
      <c r="I494" s="19"/>
      <c r="K494" s="11">
        <v>0.0</v>
      </c>
      <c r="L494" s="22">
        <f t="shared" si="1"/>
        <v>0</v>
      </c>
      <c r="M494" s="23" t="str">
        <f t="shared" si="2"/>
        <v>#DIV/0!</v>
      </c>
      <c r="N494" s="24" t="str">
        <f t="shared" si="3"/>
        <v>#DIV/0!</v>
      </c>
      <c r="O494" s="25"/>
      <c r="P494" s="11">
        <v>0.0</v>
      </c>
      <c r="Q494" s="18">
        <f t="shared" si="4"/>
        <v>0</v>
      </c>
      <c r="R494" s="23" t="str">
        <f t="shared" si="5"/>
        <v>#DIV/0!</v>
      </c>
      <c r="S494" s="24" t="str">
        <f t="shared" si="6"/>
        <v>#DIV/0!</v>
      </c>
      <c r="U494" s="11">
        <v>0.0</v>
      </c>
      <c r="V494" s="22">
        <f t="shared" si="7"/>
        <v>0</v>
      </c>
      <c r="W494" s="23" t="str">
        <f t="shared" si="8"/>
        <v>#DIV/0!</v>
      </c>
      <c r="X494" s="26" t="str">
        <f t="shared" si="9"/>
        <v>#DIV/0!</v>
      </c>
    </row>
    <row r="495">
      <c r="A495" s="14" t="s">
        <v>49</v>
      </c>
      <c r="B495" s="16">
        <v>1243.0</v>
      </c>
      <c r="C495" s="16">
        <v>0.0</v>
      </c>
      <c r="D495" s="16">
        <v>0.0</v>
      </c>
      <c r="E495" s="16">
        <v>0.0</v>
      </c>
      <c r="F495" s="16">
        <v>915.0</v>
      </c>
      <c r="G495" s="19"/>
      <c r="H495" s="19">
        <f>VLOOKUP(A495,'Kings Ratings'!$A$2:$B$1000,2,false)</f>
        <v>10</v>
      </c>
      <c r="I495" s="19"/>
      <c r="K495" s="11">
        <v>0.0</v>
      </c>
      <c r="L495" s="22">
        <f t="shared" si="1"/>
        <v>0</v>
      </c>
      <c r="M495" s="23" t="str">
        <f t="shared" si="2"/>
        <v>#DIV/0!</v>
      </c>
      <c r="N495" s="24" t="str">
        <f t="shared" si="3"/>
        <v>#DIV/0!</v>
      </c>
      <c r="O495" s="25"/>
      <c r="P495" s="11">
        <v>0.0</v>
      </c>
      <c r="Q495" s="18">
        <f t="shared" si="4"/>
        <v>0</v>
      </c>
      <c r="R495" s="23" t="str">
        <f t="shared" si="5"/>
        <v>#DIV/0!</v>
      </c>
      <c r="S495" s="24" t="str">
        <f t="shared" si="6"/>
        <v>#DIV/0!</v>
      </c>
      <c r="U495" s="11">
        <v>0.0</v>
      </c>
      <c r="V495" s="22">
        <f t="shared" si="7"/>
        <v>0</v>
      </c>
      <c r="W495" s="23" t="str">
        <f t="shared" si="8"/>
        <v>#DIV/0!</v>
      </c>
      <c r="X495" s="26" t="str">
        <f t="shared" si="9"/>
        <v>#DIV/0!</v>
      </c>
    </row>
    <row r="496">
      <c r="A496" s="14" t="s">
        <v>53</v>
      </c>
      <c r="B496" s="16">
        <v>1278.0</v>
      </c>
      <c r="C496" s="16">
        <v>0.0</v>
      </c>
      <c r="D496" s="16">
        <v>0.0</v>
      </c>
      <c r="E496" s="16">
        <v>0.0</v>
      </c>
      <c r="F496" s="16">
        <v>581.0</v>
      </c>
      <c r="G496" s="19"/>
      <c r="H496" s="19">
        <f>VLOOKUP(A496,'Kings Ratings'!$A$2:$B$1000,2,false)</f>
        <v>11</v>
      </c>
      <c r="I496" s="19"/>
      <c r="K496" s="11">
        <v>0.0</v>
      </c>
      <c r="L496" s="22">
        <f t="shared" si="1"/>
        <v>0</v>
      </c>
      <c r="M496" s="23" t="str">
        <f t="shared" si="2"/>
        <v>#DIV/0!</v>
      </c>
      <c r="N496" s="24" t="str">
        <f t="shared" si="3"/>
        <v>#DIV/0!</v>
      </c>
      <c r="O496" s="25"/>
      <c r="P496" s="11">
        <v>0.0</v>
      </c>
      <c r="Q496" s="18">
        <f t="shared" si="4"/>
        <v>0</v>
      </c>
      <c r="R496" s="23" t="str">
        <f t="shared" si="5"/>
        <v>#DIV/0!</v>
      </c>
      <c r="S496" s="24" t="str">
        <f t="shared" si="6"/>
        <v>#DIV/0!</v>
      </c>
      <c r="U496" s="11">
        <v>0.0</v>
      </c>
      <c r="V496" s="22">
        <f t="shared" si="7"/>
        <v>0</v>
      </c>
      <c r="W496" s="23" t="str">
        <f t="shared" si="8"/>
        <v>#DIV/0!</v>
      </c>
      <c r="X496" s="26" t="str">
        <f t="shared" si="9"/>
        <v>#DIV/0!</v>
      </c>
    </row>
    <row r="497">
      <c r="A497" s="14" t="s">
        <v>57</v>
      </c>
      <c r="B497" s="16">
        <v>1279.0</v>
      </c>
      <c r="C497" s="16">
        <v>0.0</v>
      </c>
      <c r="D497" s="16">
        <v>0.0</v>
      </c>
      <c r="E497" s="16">
        <v>0.0</v>
      </c>
      <c r="F497" s="16">
        <v>1163.0</v>
      </c>
      <c r="G497" s="19"/>
      <c r="H497" s="19">
        <f>VLOOKUP(A497,'Kings Ratings'!$A$2:$B$1000,2,false)</f>
        <v>11</v>
      </c>
      <c r="I497" s="19"/>
      <c r="K497" s="11">
        <v>0.0</v>
      </c>
      <c r="L497" s="22">
        <f t="shared" si="1"/>
        <v>0</v>
      </c>
      <c r="M497" s="23" t="str">
        <f t="shared" si="2"/>
        <v>#DIV/0!</v>
      </c>
      <c r="N497" s="24" t="str">
        <f t="shared" si="3"/>
        <v>#DIV/0!</v>
      </c>
      <c r="O497" s="25"/>
      <c r="P497" s="11">
        <v>0.0</v>
      </c>
      <c r="Q497" s="18">
        <f t="shared" si="4"/>
        <v>0</v>
      </c>
      <c r="R497" s="23" t="str">
        <f t="shared" si="5"/>
        <v>#DIV/0!</v>
      </c>
      <c r="S497" s="24" t="str">
        <f t="shared" si="6"/>
        <v>#DIV/0!</v>
      </c>
      <c r="U497" s="11">
        <v>0.0</v>
      </c>
      <c r="V497" s="22">
        <f t="shared" si="7"/>
        <v>0</v>
      </c>
      <c r="W497" s="23" t="str">
        <f t="shared" si="8"/>
        <v>#DIV/0!</v>
      </c>
      <c r="X497" s="26" t="str">
        <f t="shared" si="9"/>
        <v>#DIV/0!</v>
      </c>
    </row>
    <row r="498">
      <c r="A498" s="14" t="s">
        <v>62</v>
      </c>
      <c r="B498" s="16">
        <v>1319.0</v>
      </c>
      <c r="C498" s="16">
        <v>0.0</v>
      </c>
      <c r="D498" s="16">
        <v>0.0</v>
      </c>
      <c r="E498" s="16">
        <v>0.0</v>
      </c>
      <c r="F498" s="16">
        <v>40.0</v>
      </c>
      <c r="G498" s="19"/>
      <c r="H498" s="19">
        <f>VLOOKUP(A498,'Kings Ratings'!$A$2:$B$1000,2,false)</f>
        <v>11</v>
      </c>
      <c r="I498" s="19"/>
      <c r="K498" s="11">
        <v>0.0</v>
      </c>
      <c r="L498" s="22">
        <f t="shared" si="1"/>
        <v>0</v>
      </c>
      <c r="M498" s="23" t="str">
        <f t="shared" si="2"/>
        <v>#DIV/0!</v>
      </c>
      <c r="N498" s="24" t="str">
        <f t="shared" si="3"/>
        <v>#DIV/0!</v>
      </c>
      <c r="O498" s="25"/>
      <c r="P498" s="11">
        <v>0.0</v>
      </c>
      <c r="Q498" s="18">
        <f t="shared" si="4"/>
        <v>0</v>
      </c>
      <c r="R498" s="23" t="str">
        <f t="shared" si="5"/>
        <v>#DIV/0!</v>
      </c>
      <c r="S498" s="24" t="str">
        <f t="shared" si="6"/>
        <v>#DIV/0!</v>
      </c>
      <c r="U498" s="11">
        <v>0.0</v>
      </c>
      <c r="V498" s="22">
        <f t="shared" si="7"/>
        <v>0</v>
      </c>
      <c r="W498" s="23" t="str">
        <f t="shared" si="8"/>
        <v>#DIV/0!</v>
      </c>
      <c r="X498" s="26" t="str">
        <f t="shared" si="9"/>
        <v>#DIV/0!</v>
      </c>
    </row>
    <row r="499">
      <c r="A499" s="19"/>
      <c r="B499" s="6"/>
      <c r="C499" s="34"/>
      <c r="D499" s="34"/>
      <c r="E499" s="34"/>
      <c r="F499" s="34"/>
      <c r="G499" s="19"/>
      <c r="H499" s="19"/>
      <c r="I499" s="19"/>
      <c r="N499" s="26"/>
      <c r="O499" s="25"/>
      <c r="S499" s="26"/>
    </row>
    <row r="500">
      <c r="A500" s="19"/>
      <c r="B500" s="6"/>
      <c r="C500" s="34"/>
      <c r="D500" s="34"/>
      <c r="E500" s="34"/>
      <c r="F500" s="34"/>
      <c r="G500" s="19"/>
      <c r="H500" s="19"/>
      <c r="I500" s="19"/>
      <c r="N500" s="26"/>
      <c r="O500" s="25"/>
      <c r="S500" s="26"/>
    </row>
    <row r="501">
      <c r="A501" s="19"/>
      <c r="B501" s="6"/>
      <c r="C501" s="34"/>
      <c r="D501" s="34"/>
      <c r="E501" s="34"/>
      <c r="F501" s="34"/>
      <c r="G501" s="19"/>
      <c r="H501" s="19"/>
      <c r="I501" s="19"/>
      <c r="N501" s="26"/>
      <c r="O501" s="25"/>
      <c r="S501" s="26"/>
    </row>
    <row r="502">
      <c r="A502" s="19"/>
      <c r="B502" s="6"/>
      <c r="C502" s="34"/>
      <c r="D502" s="34"/>
      <c r="E502" s="34"/>
      <c r="F502" s="34"/>
      <c r="G502" s="19"/>
      <c r="H502" s="19"/>
      <c r="I502" s="19"/>
      <c r="N502" s="26"/>
      <c r="O502" s="25"/>
      <c r="S502" s="26"/>
    </row>
    <row r="503">
      <c r="A503" s="19"/>
      <c r="B503" s="6"/>
      <c r="C503" s="34"/>
      <c r="D503" s="34"/>
      <c r="E503" s="34"/>
      <c r="F503" s="34"/>
      <c r="G503" s="19"/>
      <c r="H503" s="19"/>
      <c r="I503" s="19"/>
      <c r="N503" s="26"/>
      <c r="O503" s="25"/>
      <c r="S503" s="26"/>
    </row>
    <row r="504">
      <c r="A504" s="19"/>
      <c r="B504" s="6"/>
      <c r="C504" s="34"/>
      <c r="D504" s="34"/>
      <c r="E504" s="34"/>
      <c r="F504" s="34"/>
      <c r="G504" s="19"/>
      <c r="H504" s="19"/>
      <c r="I504" s="19"/>
      <c r="N504" s="26"/>
      <c r="O504" s="25"/>
      <c r="S504" s="26"/>
    </row>
    <row r="505">
      <c r="A505" s="19"/>
      <c r="B505" s="6"/>
      <c r="C505" s="34"/>
      <c r="D505" s="34"/>
      <c r="E505" s="34"/>
      <c r="F505" s="34"/>
      <c r="G505" s="19"/>
      <c r="H505" s="19"/>
      <c r="I505" s="19"/>
      <c r="N505" s="26"/>
      <c r="O505" s="25"/>
      <c r="S505" s="26"/>
    </row>
    <row r="506">
      <c r="A506" s="19"/>
      <c r="B506" s="6"/>
      <c r="C506" s="34"/>
      <c r="D506" s="34"/>
      <c r="E506" s="34"/>
      <c r="F506" s="34"/>
      <c r="G506" s="19"/>
      <c r="H506" s="19"/>
      <c r="I506" s="19"/>
      <c r="N506" s="26"/>
      <c r="O506" s="25"/>
      <c r="S506" s="26"/>
    </row>
    <row r="507">
      <c r="A507" s="19"/>
      <c r="B507" s="6"/>
      <c r="C507" s="34"/>
      <c r="D507" s="34"/>
      <c r="E507" s="34"/>
      <c r="F507" s="34"/>
      <c r="G507" s="19"/>
      <c r="H507" s="19"/>
      <c r="I507" s="19"/>
      <c r="N507" s="26"/>
      <c r="O507" s="25"/>
      <c r="S507" s="26"/>
    </row>
    <row r="508">
      <c r="A508" s="19"/>
      <c r="B508" s="6"/>
      <c r="C508" s="34"/>
      <c r="D508" s="34"/>
      <c r="E508" s="34"/>
      <c r="F508" s="34"/>
      <c r="G508" s="19"/>
      <c r="H508" s="19"/>
      <c r="I508" s="19"/>
      <c r="N508" s="26"/>
      <c r="O508" s="25"/>
      <c r="S508" s="26"/>
    </row>
    <row r="509">
      <c r="A509" s="19"/>
      <c r="B509" s="6"/>
      <c r="C509" s="34"/>
      <c r="D509" s="34"/>
      <c r="E509" s="34"/>
      <c r="F509" s="34"/>
      <c r="G509" s="19"/>
      <c r="H509" s="19"/>
      <c r="I509" s="19"/>
      <c r="N509" s="26"/>
      <c r="O509" s="25"/>
      <c r="S509" s="26"/>
    </row>
    <row r="510">
      <c r="A510" s="19"/>
      <c r="B510" s="6"/>
      <c r="C510" s="34"/>
      <c r="D510" s="34"/>
      <c r="E510" s="34"/>
      <c r="F510" s="34"/>
      <c r="G510" s="19"/>
      <c r="H510" s="19"/>
      <c r="I510" s="19"/>
      <c r="N510" s="26"/>
      <c r="O510" s="25"/>
      <c r="S510" s="26"/>
    </row>
    <row r="511">
      <c r="A511" s="19"/>
      <c r="B511" s="6"/>
      <c r="C511" s="34"/>
      <c r="D511" s="34"/>
      <c r="E511" s="34"/>
      <c r="F511" s="34"/>
      <c r="G511" s="19"/>
      <c r="H511" s="19"/>
      <c r="I511" s="19"/>
      <c r="N511" s="26"/>
      <c r="O511" s="25"/>
      <c r="S511" s="26"/>
    </row>
    <row r="512">
      <c r="A512" s="19"/>
      <c r="B512" s="6"/>
      <c r="C512" s="34"/>
      <c r="D512" s="34"/>
      <c r="E512" s="34"/>
      <c r="F512" s="34"/>
      <c r="G512" s="19"/>
      <c r="H512" s="19"/>
      <c r="I512" s="19"/>
      <c r="N512" s="26"/>
      <c r="O512" s="25"/>
      <c r="S512" s="26"/>
    </row>
    <row r="513">
      <c r="A513" s="19"/>
      <c r="B513" s="6"/>
      <c r="C513" s="34"/>
      <c r="D513" s="34"/>
      <c r="E513" s="34"/>
      <c r="F513" s="34"/>
      <c r="G513" s="19"/>
      <c r="H513" s="19"/>
      <c r="I513" s="19"/>
      <c r="N513" s="26"/>
      <c r="O513" s="25"/>
      <c r="S513" s="26"/>
    </row>
    <row r="514">
      <c r="A514" s="19"/>
      <c r="B514" s="6"/>
      <c r="C514" s="34"/>
      <c r="D514" s="34"/>
      <c r="E514" s="34"/>
      <c r="F514" s="34"/>
      <c r="G514" s="19"/>
      <c r="H514" s="19"/>
      <c r="I514" s="19"/>
      <c r="N514" s="26"/>
      <c r="O514" s="25"/>
      <c r="S514" s="26"/>
    </row>
    <row r="515">
      <c r="A515" s="19"/>
      <c r="B515" s="6"/>
      <c r="C515" s="34"/>
      <c r="D515" s="34"/>
      <c r="E515" s="34"/>
      <c r="F515" s="34"/>
      <c r="G515" s="19"/>
      <c r="H515" s="19"/>
      <c r="I515" s="19"/>
      <c r="N515" s="26"/>
      <c r="O515" s="25"/>
      <c r="S515" s="26"/>
    </row>
    <row r="516">
      <c r="A516" s="19"/>
      <c r="B516" s="6"/>
      <c r="C516" s="34"/>
      <c r="D516" s="34"/>
      <c r="E516" s="34"/>
      <c r="F516" s="34"/>
      <c r="G516" s="19"/>
      <c r="H516" s="19"/>
      <c r="I516" s="19"/>
      <c r="N516" s="26"/>
      <c r="O516" s="25"/>
      <c r="S516" s="26"/>
    </row>
    <row r="517">
      <c r="A517" s="19"/>
      <c r="B517" s="6"/>
      <c r="C517" s="34"/>
      <c r="D517" s="34"/>
      <c r="E517" s="34"/>
      <c r="F517" s="34"/>
      <c r="G517" s="19"/>
      <c r="H517" s="19"/>
      <c r="I517" s="19"/>
      <c r="N517" s="26"/>
      <c r="O517" s="25"/>
      <c r="S517" s="26"/>
    </row>
    <row r="518">
      <c r="A518" s="19"/>
      <c r="B518" s="6"/>
      <c r="C518" s="34"/>
      <c r="D518" s="34"/>
      <c r="E518" s="34"/>
      <c r="F518" s="34"/>
      <c r="G518" s="19"/>
      <c r="H518" s="19"/>
      <c r="I518" s="19"/>
      <c r="N518" s="26"/>
      <c r="O518" s="25"/>
      <c r="S518" s="26"/>
    </row>
    <row r="519">
      <c r="A519" s="19"/>
      <c r="B519" s="6"/>
      <c r="C519" s="34"/>
      <c r="D519" s="34"/>
      <c r="E519" s="34"/>
      <c r="F519" s="34"/>
      <c r="G519" s="19"/>
      <c r="H519" s="19"/>
      <c r="I519" s="19"/>
      <c r="N519" s="26"/>
      <c r="O519" s="25"/>
      <c r="S519" s="26"/>
    </row>
    <row r="520">
      <c r="A520" s="19"/>
      <c r="B520" s="6"/>
      <c r="C520" s="34"/>
      <c r="D520" s="34"/>
      <c r="E520" s="34"/>
      <c r="F520" s="34"/>
      <c r="G520" s="19"/>
      <c r="H520" s="19"/>
      <c r="I520" s="19"/>
      <c r="N520" s="26"/>
      <c r="O520" s="25"/>
      <c r="S520" s="26"/>
    </row>
    <row r="521">
      <c r="A521" s="19"/>
      <c r="B521" s="6"/>
      <c r="C521" s="34"/>
      <c r="D521" s="34"/>
      <c r="E521" s="34"/>
      <c r="F521" s="34"/>
      <c r="G521" s="19"/>
      <c r="H521" s="19"/>
      <c r="I521" s="19"/>
      <c r="N521" s="26"/>
      <c r="O521" s="25"/>
      <c r="S521" s="26"/>
    </row>
    <row r="522">
      <c r="A522" s="19"/>
      <c r="B522" s="6"/>
      <c r="C522" s="34"/>
      <c r="D522" s="34"/>
      <c r="E522" s="34"/>
      <c r="F522" s="34"/>
      <c r="G522" s="19"/>
      <c r="H522" s="19"/>
      <c r="I522" s="19"/>
      <c r="N522" s="26"/>
      <c r="O522" s="25"/>
      <c r="S522" s="26"/>
    </row>
    <row r="523">
      <c r="A523" s="19"/>
      <c r="B523" s="6"/>
      <c r="C523" s="34"/>
      <c r="D523" s="34"/>
      <c r="E523" s="34"/>
      <c r="F523" s="34"/>
      <c r="G523" s="19"/>
      <c r="H523" s="19"/>
      <c r="I523" s="19"/>
      <c r="N523" s="26"/>
      <c r="O523" s="25"/>
      <c r="S523" s="26"/>
    </row>
    <row r="524">
      <c r="A524" s="19"/>
      <c r="B524" s="6"/>
      <c r="C524" s="34"/>
      <c r="D524" s="34"/>
      <c r="E524" s="34"/>
      <c r="F524" s="34"/>
      <c r="G524" s="19"/>
      <c r="H524" s="19"/>
      <c r="I524" s="19"/>
      <c r="N524" s="26"/>
      <c r="O524" s="25"/>
      <c r="S524" s="26"/>
    </row>
    <row r="525">
      <c r="A525" s="19"/>
      <c r="B525" s="6"/>
      <c r="C525" s="34"/>
      <c r="D525" s="34"/>
      <c r="E525" s="34"/>
      <c r="F525" s="34"/>
      <c r="G525" s="19"/>
      <c r="H525" s="19"/>
      <c r="I525" s="19"/>
      <c r="N525" s="26"/>
      <c r="O525" s="25"/>
      <c r="S525" s="26"/>
    </row>
    <row r="526">
      <c r="A526" s="19"/>
      <c r="B526" s="6"/>
      <c r="C526" s="34"/>
      <c r="D526" s="34"/>
      <c r="E526" s="34"/>
      <c r="F526" s="34"/>
      <c r="G526" s="19"/>
      <c r="H526" s="19"/>
      <c r="I526" s="19"/>
      <c r="N526" s="26"/>
      <c r="O526" s="25"/>
      <c r="S526" s="26"/>
    </row>
    <row r="527">
      <c r="A527" s="19"/>
      <c r="B527" s="6"/>
      <c r="C527" s="34"/>
      <c r="D527" s="34"/>
      <c r="E527" s="34"/>
      <c r="F527" s="34"/>
      <c r="G527" s="19"/>
      <c r="H527" s="19"/>
      <c r="I527" s="19"/>
      <c r="N527" s="26"/>
      <c r="O527" s="25"/>
      <c r="S527" s="26"/>
    </row>
    <row r="528">
      <c r="A528" s="19"/>
      <c r="B528" s="6"/>
      <c r="C528" s="34"/>
      <c r="D528" s="34"/>
      <c r="E528" s="34"/>
      <c r="F528" s="34"/>
      <c r="G528" s="19"/>
      <c r="H528" s="19"/>
      <c r="I528" s="19"/>
      <c r="N528" s="26"/>
      <c r="O528" s="25"/>
      <c r="S528" s="26"/>
    </row>
    <row r="529">
      <c r="A529" s="19"/>
      <c r="B529" s="6"/>
      <c r="C529" s="34"/>
      <c r="D529" s="34"/>
      <c r="E529" s="34"/>
      <c r="F529" s="34"/>
      <c r="G529" s="19"/>
      <c r="H529" s="19"/>
      <c r="I529" s="19"/>
      <c r="N529" s="26"/>
      <c r="O529" s="25"/>
      <c r="S529" s="26"/>
    </row>
    <row r="530">
      <c r="A530" s="19"/>
      <c r="B530" s="6"/>
      <c r="C530" s="34"/>
      <c r="D530" s="34"/>
      <c r="E530" s="34"/>
      <c r="F530" s="34"/>
      <c r="G530" s="19"/>
      <c r="H530" s="19"/>
      <c r="I530" s="19"/>
      <c r="N530" s="26"/>
      <c r="O530" s="25"/>
      <c r="S530" s="26"/>
    </row>
    <row r="531">
      <c r="A531" s="19"/>
      <c r="B531" s="6"/>
      <c r="C531" s="34"/>
      <c r="D531" s="34"/>
      <c r="E531" s="34"/>
      <c r="F531" s="34"/>
      <c r="G531" s="19"/>
      <c r="H531" s="19"/>
      <c r="I531" s="19"/>
      <c r="N531" s="26"/>
      <c r="O531" s="25"/>
      <c r="S531" s="26"/>
    </row>
    <row r="532">
      <c r="A532" s="19"/>
      <c r="B532" s="6"/>
      <c r="C532" s="34"/>
      <c r="D532" s="34"/>
      <c r="E532" s="34"/>
      <c r="F532" s="34"/>
      <c r="G532" s="19"/>
      <c r="H532" s="19"/>
      <c r="I532" s="19"/>
      <c r="N532" s="26"/>
      <c r="O532" s="25"/>
      <c r="S532" s="26"/>
    </row>
    <row r="533">
      <c r="A533" s="19"/>
      <c r="B533" s="6"/>
      <c r="C533" s="34"/>
      <c r="D533" s="34"/>
      <c r="E533" s="34"/>
      <c r="F533" s="34"/>
      <c r="G533" s="19"/>
      <c r="H533" s="19"/>
      <c r="I533" s="19"/>
      <c r="N533" s="26"/>
      <c r="O533" s="25"/>
      <c r="S533" s="26"/>
    </row>
    <row r="534">
      <c r="A534" s="19"/>
      <c r="B534" s="6"/>
      <c r="C534" s="34"/>
      <c r="D534" s="34"/>
      <c r="E534" s="34"/>
      <c r="F534" s="34"/>
      <c r="G534" s="19"/>
      <c r="H534" s="19"/>
      <c r="I534" s="19"/>
      <c r="N534" s="26"/>
      <c r="O534" s="25"/>
      <c r="S534" s="26"/>
    </row>
    <row r="535">
      <c r="A535" s="19"/>
      <c r="B535" s="6"/>
      <c r="C535" s="34"/>
      <c r="D535" s="34"/>
      <c r="E535" s="34"/>
      <c r="F535" s="34"/>
      <c r="G535" s="19"/>
      <c r="H535" s="19"/>
      <c r="I535" s="19"/>
      <c r="N535" s="26"/>
      <c r="O535" s="25"/>
      <c r="S535" s="26"/>
    </row>
    <row r="536">
      <c r="A536" s="19"/>
      <c r="B536" s="6"/>
      <c r="C536" s="34"/>
      <c r="D536" s="34"/>
      <c r="E536" s="34"/>
      <c r="F536" s="34"/>
      <c r="G536" s="19"/>
      <c r="H536" s="19"/>
      <c r="I536" s="19"/>
      <c r="N536" s="26"/>
      <c r="O536" s="25"/>
      <c r="S536" s="26"/>
    </row>
    <row r="537">
      <c r="A537" s="19"/>
      <c r="B537" s="6"/>
      <c r="C537" s="34"/>
      <c r="D537" s="34"/>
      <c r="E537" s="34"/>
      <c r="F537" s="34"/>
      <c r="G537" s="19"/>
      <c r="H537" s="19"/>
      <c r="I537" s="19"/>
      <c r="N537" s="26"/>
      <c r="O537" s="25"/>
      <c r="S537" s="26"/>
    </row>
    <row r="538">
      <c r="A538" s="19"/>
      <c r="B538" s="6"/>
      <c r="C538" s="34"/>
      <c r="D538" s="34"/>
      <c r="E538" s="34"/>
      <c r="F538" s="34"/>
      <c r="G538" s="19"/>
      <c r="H538" s="19"/>
      <c r="I538" s="19"/>
      <c r="N538" s="26"/>
      <c r="O538" s="25"/>
      <c r="S538" s="26"/>
    </row>
    <row r="539">
      <c r="A539" s="19"/>
      <c r="B539" s="6"/>
      <c r="C539" s="34"/>
      <c r="D539" s="34"/>
      <c r="E539" s="34"/>
      <c r="F539" s="34"/>
      <c r="G539" s="19"/>
      <c r="H539" s="19"/>
      <c r="I539" s="19"/>
      <c r="N539" s="26"/>
      <c r="O539" s="25"/>
      <c r="S539" s="26"/>
    </row>
    <row r="540">
      <c r="A540" s="19"/>
      <c r="B540" s="6"/>
      <c r="C540" s="34"/>
      <c r="D540" s="34"/>
      <c r="E540" s="34"/>
      <c r="F540" s="34"/>
      <c r="G540" s="19"/>
      <c r="H540" s="19"/>
      <c r="I540" s="19"/>
      <c r="N540" s="26"/>
      <c r="O540" s="25"/>
      <c r="S540" s="26"/>
    </row>
    <row r="541">
      <c r="A541" s="19"/>
      <c r="B541" s="6"/>
      <c r="C541" s="34"/>
      <c r="D541" s="34"/>
      <c r="E541" s="34"/>
      <c r="F541" s="34"/>
      <c r="G541" s="19"/>
      <c r="H541" s="19"/>
      <c r="I541" s="19"/>
      <c r="N541" s="26"/>
      <c r="O541" s="25"/>
      <c r="S541" s="26"/>
    </row>
    <row r="542">
      <c r="A542" s="19"/>
      <c r="B542" s="6"/>
      <c r="C542" s="34"/>
      <c r="D542" s="34"/>
      <c r="E542" s="34"/>
      <c r="F542" s="34"/>
      <c r="G542" s="19"/>
      <c r="H542" s="19"/>
      <c r="I542" s="19"/>
      <c r="N542" s="26"/>
      <c r="O542" s="25"/>
      <c r="S542" s="26"/>
    </row>
    <row r="543">
      <c r="A543" s="19"/>
      <c r="B543" s="6"/>
      <c r="C543" s="34"/>
      <c r="D543" s="34"/>
      <c r="E543" s="34"/>
      <c r="F543" s="34"/>
      <c r="G543" s="19"/>
      <c r="H543" s="19"/>
      <c r="I543" s="19"/>
      <c r="N543" s="26"/>
      <c r="O543" s="25"/>
      <c r="S543" s="26"/>
    </row>
    <row r="544">
      <c r="A544" s="19"/>
      <c r="B544" s="6"/>
      <c r="C544" s="34"/>
      <c r="D544" s="34"/>
      <c r="E544" s="34"/>
      <c r="F544" s="34"/>
      <c r="G544" s="19"/>
      <c r="H544" s="19"/>
      <c r="I544" s="19"/>
      <c r="N544" s="26"/>
      <c r="O544" s="25"/>
      <c r="S544" s="26"/>
    </row>
    <row r="545">
      <c r="A545" s="19"/>
      <c r="B545" s="6"/>
      <c r="C545" s="34"/>
      <c r="D545" s="34"/>
      <c r="E545" s="34"/>
      <c r="F545" s="34"/>
      <c r="G545" s="19"/>
      <c r="H545" s="19"/>
      <c r="I545" s="19"/>
      <c r="N545" s="26"/>
      <c r="O545" s="25"/>
      <c r="S545" s="26"/>
    </row>
    <row r="546">
      <c r="A546" s="19"/>
      <c r="B546" s="6"/>
      <c r="C546" s="34"/>
      <c r="D546" s="34"/>
      <c r="E546" s="34"/>
      <c r="F546" s="34"/>
      <c r="G546" s="19"/>
      <c r="H546" s="19"/>
      <c r="I546" s="19"/>
      <c r="N546" s="26"/>
      <c r="O546" s="25"/>
      <c r="S546" s="26"/>
    </row>
    <row r="547">
      <c r="A547" s="19"/>
      <c r="B547" s="6"/>
      <c r="C547" s="34"/>
      <c r="D547" s="34"/>
      <c r="E547" s="34"/>
      <c r="F547" s="34"/>
      <c r="G547" s="19"/>
      <c r="H547" s="19"/>
      <c r="I547" s="19"/>
      <c r="N547" s="26"/>
      <c r="O547" s="25"/>
      <c r="S547" s="26"/>
    </row>
    <row r="548">
      <c r="A548" s="19"/>
      <c r="B548" s="6"/>
      <c r="C548" s="34"/>
      <c r="D548" s="34"/>
      <c r="E548" s="34"/>
      <c r="F548" s="34"/>
      <c r="G548" s="19"/>
      <c r="H548" s="19"/>
      <c r="I548" s="19"/>
      <c r="N548" s="26"/>
      <c r="O548" s="25"/>
      <c r="S548" s="26"/>
    </row>
    <row r="549">
      <c r="A549" s="19"/>
      <c r="B549" s="6"/>
      <c r="C549" s="34"/>
      <c r="D549" s="34"/>
      <c r="E549" s="34"/>
      <c r="F549" s="34"/>
      <c r="G549" s="19"/>
      <c r="H549" s="19"/>
      <c r="I549" s="19"/>
      <c r="N549" s="26"/>
      <c r="O549" s="25"/>
      <c r="S549" s="26"/>
    </row>
    <row r="550">
      <c r="A550" s="19"/>
      <c r="B550" s="6"/>
      <c r="C550" s="34"/>
      <c r="D550" s="34"/>
      <c r="E550" s="34"/>
      <c r="F550" s="34"/>
      <c r="G550" s="19"/>
      <c r="H550" s="19"/>
      <c r="I550" s="19"/>
      <c r="N550" s="26"/>
      <c r="O550" s="25"/>
      <c r="S550" s="26"/>
    </row>
    <row r="551">
      <c r="A551" s="19"/>
      <c r="B551" s="6"/>
      <c r="C551" s="34"/>
      <c r="D551" s="34"/>
      <c r="E551" s="34"/>
      <c r="F551" s="34"/>
      <c r="G551" s="19"/>
      <c r="H551" s="19"/>
      <c r="I551" s="19"/>
      <c r="N551" s="26"/>
      <c r="O551" s="25"/>
      <c r="S551" s="26"/>
    </row>
    <row r="552">
      <c r="A552" s="19"/>
      <c r="B552" s="6"/>
      <c r="C552" s="34"/>
      <c r="D552" s="34"/>
      <c r="E552" s="34"/>
      <c r="F552" s="34"/>
      <c r="G552" s="19"/>
      <c r="H552" s="19"/>
      <c r="I552" s="19"/>
      <c r="N552" s="26"/>
      <c r="O552" s="25"/>
      <c r="S552" s="26"/>
    </row>
    <row r="553">
      <c r="A553" s="19"/>
      <c r="B553" s="6"/>
      <c r="C553" s="34"/>
      <c r="D553" s="34"/>
      <c r="E553" s="34"/>
      <c r="F553" s="34"/>
      <c r="G553" s="19"/>
      <c r="H553" s="19"/>
      <c r="I553" s="19"/>
      <c r="N553" s="26"/>
      <c r="O553" s="25"/>
      <c r="S553" s="26"/>
    </row>
    <row r="554">
      <c r="A554" s="19"/>
      <c r="B554" s="6"/>
      <c r="C554" s="34"/>
      <c r="D554" s="34"/>
      <c r="E554" s="34"/>
      <c r="F554" s="34"/>
      <c r="G554" s="19"/>
      <c r="H554" s="19"/>
      <c r="I554" s="19"/>
      <c r="N554" s="26"/>
      <c r="O554" s="25"/>
      <c r="S554" s="26"/>
    </row>
    <row r="555">
      <c r="A555" s="19"/>
      <c r="B555" s="6"/>
      <c r="C555" s="34"/>
      <c r="D555" s="34"/>
      <c r="E555" s="34"/>
      <c r="F555" s="34"/>
      <c r="G555" s="19"/>
      <c r="H555" s="19"/>
      <c r="I555" s="19"/>
      <c r="N555" s="26"/>
      <c r="O555" s="25"/>
      <c r="S555" s="26"/>
    </row>
    <row r="556">
      <c r="A556" s="19"/>
      <c r="B556" s="6"/>
      <c r="C556" s="34"/>
      <c r="D556" s="34"/>
      <c r="E556" s="34"/>
      <c r="F556" s="34"/>
      <c r="G556" s="19"/>
      <c r="H556" s="19"/>
      <c r="I556" s="19"/>
      <c r="N556" s="26"/>
      <c r="O556" s="25"/>
      <c r="S556" s="26"/>
    </row>
    <row r="557">
      <c r="A557" s="19"/>
      <c r="B557" s="6"/>
      <c r="C557" s="34"/>
      <c r="D557" s="34"/>
      <c r="E557" s="34"/>
      <c r="F557" s="34"/>
      <c r="G557" s="19"/>
      <c r="H557" s="19"/>
      <c r="I557" s="19"/>
      <c r="N557" s="26"/>
      <c r="O557" s="25"/>
      <c r="S557" s="26"/>
    </row>
    <row r="558">
      <c r="A558" s="19"/>
      <c r="B558" s="6"/>
      <c r="C558" s="34"/>
      <c r="D558" s="34"/>
      <c r="E558" s="34"/>
      <c r="F558" s="34"/>
      <c r="G558" s="19"/>
      <c r="H558" s="19"/>
      <c r="I558" s="19"/>
      <c r="N558" s="26"/>
      <c r="O558" s="25"/>
      <c r="S558" s="26"/>
    </row>
    <row r="559">
      <c r="A559" s="19"/>
      <c r="B559" s="6"/>
      <c r="C559" s="34"/>
      <c r="D559" s="34"/>
      <c r="E559" s="34"/>
      <c r="F559" s="34"/>
      <c r="G559" s="19"/>
      <c r="H559" s="19"/>
      <c r="I559" s="19"/>
      <c r="N559" s="26"/>
      <c r="O559" s="25"/>
      <c r="S559" s="26"/>
    </row>
    <row r="560">
      <c r="A560" s="19"/>
      <c r="B560" s="6"/>
      <c r="C560" s="34"/>
      <c r="D560" s="34"/>
      <c r="E560" s="34"/>
      <c r="F560" s="34"/>
      <c r="G560" s="19"/>
      <c r="H560" s="19"/>
      <c r="I560" s="19"/>
      <c r="N560" s="26"/>
      <c r="O560" s="25"/>
      <c r="S560" s="26"/>
    </row>
    <row r="561">
      <c r="A561" s="19"/>
      <c r="B561" s="6"/>
      <c r="C561" s="34"/>
      <c r="D561" s="34"/>
      <c r="E561" s="34"/>
      <c r="F561" s="34"/>
      <c r="G561" s="19"/>
      <c r="H561" s="19"/>
      <c r="I561" s="19"/>
      <c r="N561" s="26"/>
      <c r="O561" s="25"/>
      <c r="S561" s="26"/>
    </row>
    <row r="562">
      <c r="A562" s="19"/>
      <c r="B562" s="6"/>
      <c r="C562" s="34"/>
      <c r="D562" s="34"/>
      <c r="E562" s="34"/>
      <c r="F562" s="34"/>
      <c r="G562" s="19"/>
      <c r="H562" s="19"/>
      <c r="I562" s="19"/>
      <c r="N562" s="26"/>
      <c r="O562" s="25"/>
      <c r="S562" s="26"/>
    </row>
    <row r="563">
      <c r="A563" s="19"/>
      <c r="B563" s="6"/>
      <c r="C563" s="34"/>
      <c r="D563" s="34"/>
      <c r="E563" s="34"/>
      <c r="F563" s="34"/>
      <c r="G563" s="19"/>
      <c r="H563" s="19"/>
      <c r="I563" s="19"/>
      <c r="N563" s="26"/>
      <c r="O563" s="25"/>
      <c r="S563" s="26"/>
    </row>
    <row r="564">
      <c r="A564" s="19"/>
      <c r="B564" s="6"/>
      <c r="C564" s="34"/>
      <c r="D564" s="34"/>
      <c r="E564" s="34"/>
      <c r="F564" s="34"/>
      <c r="G564" s="19"/>
      <c r="H564" s="19"/>
      <c r="I564" s="19"/>
      <c r="N564" s="26"/>
      <c r="O564" s="25"/>
      <c r="S564" s="26"/>
    </row>
    <row r="565">
      <c r="A565" s="19"/>
      <c r="B565" s="6"/>
      <c r="C565" s="34"/>
      <c r="D565" s="34"/>
      <c r="E565" s="34"/>
      <c r="F565" s="34"/>
      <c r="G565" s="19"/>
      <c r="H565" s="19"/>
      <c r="I565" s="19"/>
      <c r="N565" s="26"/>
      <c r="O565" s="25"/>
      <c r="S565" s="26"/>
    </row>
    <row r="566">
      <c r="A566" s="19"/>
      <c r="B566" s="6"/>
      <c r="C566" s="34"/>
      <c r="D566" s="34"/>
      <c r="E566" s="34"/>
      <c r="F566" s="34"/>
      <c r="G566" s="19"/>
      <c r="H566" s="19"/>
      <c r="I566" s="19"/>
      <c r="N566" s="26"/>
      <c r="O566" s="25"/>
      <c r="S566" s="26"/>
    </row>
    <row r="567">
      <c r="A567" s="19"/>
      <c r="B567" s="6"/>
      <c r="C567" s="34"/>
      <c r="D567" s="34"/>
      <c r="E567" s="34"/>
      <c r="F567" s="34"/>
      <c r="G567" s="19"/>
      <c r="H567" s="19"/>
      <c r="I567" s="19"/>
      <c r="N567" s="26"/>
      <c r="O567" s="25"/>
      <c r="S567" s="26"/>
    </row>
    <row r="568">
      <c r="A568" s="19"/>
      <c r="B568" s="6"/>
      <c r="C568" s="34"/>
      <c r="D568" s="34"/>
      <c r="E568" s="34"/>
      <c r="F568" s="34"/>
      <c r="G568" s="19"/>
      <c r="H568" s="19"/>
      <c r="I568" s="19"/>
      <c r="N568" s="26"/>
      <c r="O568" s="25"/>
      <c r="S568" s="26"/>
    </row>
    <row r="569">
      <c r="A569" s="19"/>
      <c r="B569" s="6"/>
      <c r="C569" s="34"/>
      <c r="D569" s="34"/>
      <c r="E569" s="34"/>
      <c r="F569" s="34"/>
      <c r="G569" s="19"/>
      <c r="H569" s="19"/>
      <c r="I569" s="19"/>
      <c r="N569" s="26"/>
      <c r="O569" s="25"/>
      <c r="S569" s="26"/>
    </row>
    <row r="570">
      <c r="A570" s="19"/>
      <c r="B570" s="6"/>
      <c r="C570" s="34"/>
      <c r="D570" s="34"/>
      <c r="E570" s="34"/>
      <c r="F570" s="34"/>
      <c r="G570" s="19"/>
      <c r="H570" s="19"/>
      <c r="I570" s="19"/>
      <c r="N570" s="26"/>
      <c r="O570" s="25"/>
      <c r="S570" s="26"/>
    </row>
    <row r="571">
      <c r="A571" s="19"/>
      <c r="B571" s="6"/>
      <c r="C571" s="34"/>
      <c r="D571" s="34"/>
      <c r="E571" s="34"/>
      <c r="F571" s="34"/>
      <c r="G571" s="19"/>
      <c r="H571" s="19"/>
      <c r="I571" s="19"/>
      <c r="N571" s="26"/>
      <c r="O571" s="25"/>
      <c r="S571" s="26"/>
    </row>
    <row r="572">
      <c r="A572" s="19"/>
      <c r="B572" s="6"/>
      <c r="C572" s="34"/>
      <c r="D572" s="34"/>
      <c r="E572" s="34"/>
      <c r="F572" s="34"/>
      <c r="G572" s="19"/>
      <c r="H572" s="19"/>
      <c r="I572" s="19"/>
      <c r="N572" s="26"/>
      <c r="O572" s="25"/>
      <c r="S572" s="26"/>
    </row>
    <row r="573">
      <c r="A573" s="19"/>
      <c r="B573" s="6"/>
      <c r="C573" s="34"/>
      <c r="D573" s="34"/>
      <c r="E573" s="34"/>
      <c r="F573" s="34"/>
      <c r="G573" s="19"/>
      <c r="H573" s="19"/>
      <c r="I573" s="19"/>
      <c r="N573" s="26"/>
      <c r="O573" s="25"/>
      <c r="S573" s="26"/>
    </row>
    <row r="574">
      <c r="A574" s="19"/>
      <c r="B574" s="6"/>
      <c r="C574" s="34"/>
      <c r="D574" s="34"/>
      <c r="E574" s="34"/>
      <c r="F574" s="34"/>
      <c r="G574" s="19"/>
      <c r="H574" s="19"/>
      <c r="I574" s="19"/>
      <c r="N574" s="26"/>
      <c r="O574" s="25"/>
      <c r="S574" s="26"/>
    </row>
    <row r="575">
      <c r="A575" s="19"/>
      <c r="B575" s="6"/>
      <c r="C575" s="34"/>
      <c r="D575" s="34"/>
      <c r="E575" s="34"/>
      <c r="F575" s="34"/>
      <c r="G575" s="19"/>
      <c r="H575" s="19"/>
      <c r="I575" s="19"/>
      <c r="N575" s="26"/>
      <c r="O575" s="25"/>
      <c r="S575" s="26"/>
    </row>
    <row r="576">
      <c r="A576" s="19"/>
      <c r="B576" s="6"/>
      <c r="C576" s="34"/>
      <c r="D576" s="34"/>
      <c r="E576" s="34"/>
      <c r="F576" s="34"/>
      <c r="G576" s="19"/>
      <c r="H576" s="19"/>
      <c r="I576" s="19"/>
      <c r="N576" s="26"/>
      <c r="O576" s="25"/>
      <c r="S576" s="26"/>
    </row>
    <row r="577">
      <c r="A577" s="19"/>
      <c r="B577" s="6"/>
      <c r="C577" s="34"/>
      <c r="D577" s="34"/>
      <c r="E577" s="34"/>
      <c r="F577" s="34"/>
      <c r="G577" s="19"/>
      <c r="H577" s="19"/>
      <c r="I577" s="19"/>
      <c r="N577" s="26"/>
      <c r="O577" s="25"/>
      <c r="S577" s="26"/>
    </row>
    <row r="578">
      <c r="A578" s="19"/>
      <c r="B578" s="6"/>
      <c r="C578" s="34"/>
      <c r="D578" s="34"/>
      <c r="E578" s="34"/>
      <c r="F578" s="34"/>
      <c r="G578" s="19"/>
      <c r="H578" s="19"/>
      <c r="I578" s="19"/>
      <c r="N578" s="26"/>
      <c r="O578" s="25"/>
      <c r="S578" s="26"/>
    </row>
    <row r="579">
      <c r="A579" s="19"/>
      <c r="B579" s="6"/>
      <c r="C579" s="34"/>
      <c r="D579" s="34"/>
      <c r="E579" s="34"/>
      <c r="F579" s="34"/>
      <c r="G579" s="19"/>
      <c r="H579" s="19"/>
      <c r="I579" s="19"/>
      <c r="N579" s="26"/>
      <c r="O579" s="25"/>
      <c r="S579" s="26"/>
    </row>
    <row r="580">
      <c r="A580" s="19"/>
      <c r="B580" s="6"/>
      <c r="C580" s="34"/>
      <c r="D580" s="34"/>
      <c r="E580" s="34"/>
      <c r="F580" s="34"/>
      <c r="G580" s="19"/>
      <c r="H580" s="19"/>
      <c r="I580" s="19"/>
      <c r="N580" s="26"/>
      <c r="O580" s="25"/>
      <c r="S580" s="26"/>
    </row>
    <row r="581">
      <c r="A581" s="19"/>
      <c r="B581" s="6"/>
      <c r="C581" s="34"/>
      <c r="D581" s="34"/>
      <c r="E581" s="34"/>
      <c r="F581" s="34"/>
      <c r="G581" s="19"/>
      <c r="H581" s="19"/>
      <c r="I581" s="19"/>
      <c r="N581" s="26"/>
      <c r="O581" s="25"/>
      <c r="S581" s="26"/>
    </row>
    <row r="582">
      <c r="A582" s="19"/>
      <c r="B582" s="6"/>
      <c r="C582" s="34"/>
      <c r="D582" s="34"/>
      <c r="E582" s="34"/>
      <c r="F582" s="34"/>
      <c r="G582" s="19"/>
      <c r="H582" s="19"/>
      <c r="I582" s="19"/>
      <c r="N582" s="26"/>
      <c r="O582" s="25"/>
      <c r="S582" s="26"/>
    </row>
    <row r="583">
      <c r="A583" s="19"/>
      <c r="B583" s="6"/>
      <c r="C583" s="34"/>
      <c r="D583" s="34"/>
      <c r="E583" s="34"/>
      <c r="F583" s="34"/>
      <c r="G583" s="19"/>
      <c r="H583" s="19"/>
      <c r="I583" s="19"/>
      <c r="N583" s="26"/>
      <c r="O583" s="25"/>
      <c r="S583" s="26"/>
    </row>
    <row r="584">
      <c r="A584" s="19"/>
      <c r="B584" s="6"/>
      <c r="C584" s="34"/>
      <c r="D584" s="34"/>
      <c r="E584" s="34"/>
      <c r="F584" s="34"/>
      <c r="G584" s="19"/>
      <c r="H584" s="19"/>
      <c r="I584" s="19"/>
      <c r="N584" s="26"/>
      <c r="O584" s="25"/>
      <c r="S584" s="26"/>
    </row>
    <row r="585">
      <c r="A585" s="19"/>
      <c r="B585" s="6"/>
      <c r="C585" s="34"/>
      <c r="D585" s="34"/>
      <c r="E585" s="34"/>
      <c r="F585" s="34"/>
      <c r="G585" s="19"/>
      <c r="H585" s="19"/>
      <c r="I585" s="19"/>
      <c r="N585" s="26"/>
      <c r="O585" s="25"/>
      <c r="S585" s="26"/>
    </row>
    <row r="586">
      <c r="A586" s="19"/>
      <c r="B586" s="6"/>
      <c r="C586" s="34"/>
      <c r="D586" s="34"/>
      <c r="E586" s="34"/>
      <c r="F586" s="34"/>
      <c r="G586" s="19"/>
      <c r="H586" s="19"/>
      <c r="I586" s="19"/>
      <c r="N586" s="26"/>
      <c r="O586" s="25"/>
      <c r="S586" s="26"/>
    </row>
    <row r="587">
      <c r="A587" s="19"/>
      <c r="B587" s="6"/>
      <c r="C587" s="34"/>
      <c r="D587" s="34"/>
      <c r="E587" s="34"/>
      <c r="F587" s="34"/>
      <c r="G587" s="19"/>
      <c r="H587" s="19"/>
      <c r="I587" s="19"/>
      <c r="N587" s="26"/>
      <c r="O587" s="25"/>
      <c r="S587" s="26"/>
    </row>
    <row r="588">
      <c r="A588" s="19"/>
      <c r="B588" s="6"/>
      <c r="C588" s="34"/>
      <c r="D588" s="34"/>
      <c r="E588" s="34"/>
      <c r="F588" s="34"/>
      <c r="G588" s="19"/>
      <c r="H588" s="19"/>
      <c r="I588" s="19"/>
      <c r="N588" s="26"/>
      <c r="O588" s="25"/>
      <c r="S588" s="26"/>
    </row>
    <row r="589">
      <c r="A589" s="19"/>
      <c r="B589" s="6"/>
      <c r="C589" s="34"/>
      <c r="D589" s="34"/>
      <c r="E589" s="34"/>
      <c r="F589" s="34"/>
      <c r="G589" s="19"/>
      <c r="H589" s="19"/>
      <c r="I589" s="19"/>
      <c r="N589" s="26"/>
      <c r="O589" s="25"/>
      <c r="S589" s="26"/>
    </row>
    <row r="590">
      <c r="A590" s="19"/>
      <c r="B590" s="6"/>
      <c r="C590" s="34"/>
      <c r="D590" s="34"/>
      <c r="E590" s="34"/>
      <c r="F590" s="34"/>
      <c r="G590" s="19"/>
      <c r="H590" s="19"/>
      <c r="I590" s="19"/>
      <c r="N590" s="26"/>
      <c r="O590" s="25"/>
      <c r="S590" s="26"/>
    </row>
    <row r="591">
      <c r="A591" s="19"/>
      <c r="B591" s="6"/>
      <c r="C591" s="34"/>
      <c r="D591" s="34"/>
      <c r="E591" s="34"/>
      <c r="F591" s="34"/>
      <c r="G591" s="19"/>
      <c r="H591" s="19"/>
      <c r="I591" s="19"/>
      <c r="N591" s="26"/>
      <c r="O591" s="25"/>
      <c r="S591" s="26"/>
    </row>
    <row r="592">
      <c r="A592" s="19"/>
      <c r="B592" s="6"/>
      <c r="C592" s="34"/>
      <c r="D592" s="34"/>
      <c r="E592" s="34"/>
      <c r="F592" s="34"/>
      <c r="G592" s="19"/>
      <c r="H592" s="19"/>
      <c r="I592" s="19"/>
      <c r="N592" s="26"/>
      <c r="O592" s="25"/>
      <c r="S592" s="26"/>
    </row>
    <row r="593">
      <c r="A593" s="19"/>
      <c r="B593" s="6"/>
      <c r="C593" s="34"/>
      <c r="D593" s="34"/>
      <c r="E593" s="34"/>
      <c r="F593" s="34"/>
      <c r="G593" s="19"/>
      <c r="H593" s="19"/>
      <c r="I593" s="19"/>
      <c r="N593" s="26"/>
      <c r="O593" s="25"/>
      <c r="S593" s="26"/>
    </row>
    <row r="594">
      <c r="A594" s="19"/>
      <c r="B594" s="6"/>
      <c r="C594" s="34"/>
      <c r="D594" s="34"/>
      <c r="E594" s="34"/>
      <c r="F594" s="34"/>
      <c r="G594" s="19"/>
      <c r="H594" s="19"/>
      <c r="I594" s="19"/>
      <c r="N594" s="26"/>
      <c r="O594" s="25"/>
      <c r="S594" s="26"/>
    </row>
    <row r="595">
      <c r="A595" s="19"/>
      <c r="B595" s="6"/>
      <c r="C595" s="34"/>
      <c r="D595" s="34"/>
      <c r="E595" s="34"/>
      <c r="F595" s="34"/>
      <c r="G595" s="19"/>
      <c r="H595" s="19"/>
      <c r="I595" s="19"/>
      <c r="N595" s="26"/>
      <c r="O595" s="25"/>
      <c r="S595" s="26"/>
    </row>
    <row r="596">
      <c r="A596" s="19"/>
      <c r="B596" s="6"/>
      <c r="C596" s="34"/>
      <c r="D596" s="34"/>
      <c r="E596" s="34"/>
      <c r="F596" s="34"/>
      <c r="G596" s="19"/>
      <c r="H596" s="19"/>
      <c r="I596" s="19"/>
      <c r="N596" s="26"/>
      <c r="O596" s="25"/>
      <c r="S596" s="26"/>
    </row>
    <row r="597">
      <c r="A597" s="19"/>
      <c r="B597" s="6"/>
      <c r="C597" s="34"/>
      <c r="D597" s="34"/>
      <c r="E597" s="34"/>
      <c r="F597" s="34"/>
      <c r="G597" s="19"/>
      <c r="H597" s="19"/>
      <c r="I597" s="19"/>
      <c r="N597" s="26"/>
      <c r="O597" s="25"/>
      <c r="S597" s="26"/>
    </row>
    <row r="598">
      <c r="A598" s="19"/>
      <c r="B598" s="6"/>
      <c r="C598" s="34"/>
      <c r="D598" s="34"/>
      <c r="E598" s="34"/>
      <c r="F598" s="34"/>
      <c r="G598" s="19"/>
      <c r="H598" s="19"/>
      <c r="I598" s="19"/>
      <c r="N598" s="26"/>
      <c r="O598" s="25"/>
      <c r="S598" s="26"/>
    </row>
    <row r="599">
      <c r="A599" s="19"/>
      <c r="B599" s="6"/>
      <c r="C599" s="34"/>
      <c r="D599" s="34"/>
      <c r="E599" s="34"/>
      <c r="F599" s="34"/>
      <c r="G599" s="19"/>
      <c r="H599" s="19"/>
      <c r="I599" s="19"/>
      <c r="N599" s="26"/>
      <c r="O599" s="25"/>
      <c r="S599" s="26"/>
    </row>
    <row r="600">
      <c r="A600" s="19"/>
      <c r="B600" s="6"/>
      <c r="C600" s="34"/>
      <c r="D600" s="34"/>
      <c r="E600" s="34"/>
      <c r="F600" s="34"/>
      <c r="G600" s="19"/>
      <c r="H600" s="19"/>
      <c r="I600" s="19"/>
      <c r="N600" s="26"/>
      <c r="O600" s="25"/>
      <c r="S600" s="26"/>
    </row>
    <row r="601">
      <c r="A601" s="19"/>
      <c r="B601" s="6"/>
      <c r="C601" s="34"/>
      <c r="D601" s="34"/>
      <c r="E601" s="34"/>
      <c r="F601" s="34"/>
      <c r="G601" s="19"/>
      <c r="H601" s="19"/>
      <c r="I601" s="19"/>
      <c r="N601" s="26"/>
      <c r="O601" s="25"/>
      <c r="S601" s="26"/>
    </row>
    <row r="602">
      <c r="A602" s="19"/>
      <c r="B602" s="6"/>
      <c r="C602" s="34"/>
      <c r="D602" s="34"/>
      <c r="E602" s="34"/>
      <c r="F602" s="34"/>
      <c r="G602" s="19"/>
      <c r="H602" s="19"/>
      <c r="I602" s="19"/>
      <c r="N602" s="26"/>
      <c r="O602" s="25"/>
      <c r="S602" s="26"/>
    </row>
    <row r="603">
      <c r="A603" s="19"/>
      <c r="B603" s="6"/>
      <c r="C603" s="34"/>
      <c r="D603" s="34"/>
      <c r="E603" s="34"/>
      <c r="F603" s="34"/>
      <c r="G603" s="19"/>
      <c r="H603" s="19"/>
      <c r="I603" s="19"/>
      <c r="N603" s="26"/>
      <c r="O603" s="25"/>
      <c r="S603" s="26"/>
    </row>
    <row r="604">
      <c r="A604" s="19"/>
      <c r="B604" s="6"/>
      <c r="C604" s="34"/>
      <c r="D604" s="34"/>
      <c r="E604" s="34"/>
      <c r="F604" s="34"/>
      <c r="G604" s="19"/>
      <c r="H604" s="19"/>
      <c r="I604" s="19"/>
      <c r="N604" s="26"/>
      <c r="O604" s="25"/>
      <c r="S604" s="26"/>
    </row>
    <row r="605">
      <c r="A605" s="19"/>
      <c r="B605" s="6"/>
      <c r="C605" s="34"/>
      <c r="D605" s="34"/>
      <c r="E605" s="34"/>
      <c r="F605" s="34"/>
      <c r="G605" s="19"/>
      <c r="H605" s="19"/>
      <c r="I605" s="19"/>
      <c r="N605" s="26"/>
      <c r="O605" s="25"/>
      <c r="S605" s="26"/>
    </row>
    <row r="606">
      <c r="A606" s="19"/>
      <c r="B606" s="6"/>
      <c r="C606" s="34"/>
      <c r="D606" s="34"/>
      <c r="E606" s="34"/>
      <c r="F606" s="34"/>
      <c r="G606" s="19"/>
      <c r="H606" s="19"/>
      <c r="I606" s="19"/>
      <c r="N606" s="26"/>
      <c r="O606" s="25"/>
      <c r="S606" s="26"/>
    </row>
    <row r="607">
      <c r="A607" s="19"/>
      <c r="B607" s="6"/>
      <c r="C607" s="34"/>
      <c r="D607" s="34"/>
      <c r="E607" s="34"/>
      <c r="F607" s="34"/>
      <c r="G607" s="19"/>
      <c r="H607" s="19"/>
      <c r="I607" s="19"/>
      <c r="N607" s="26"/>
      <c r="O607" s="25"/>
      <c r="S607" s="26"/>
    </row>
    <row r="608">
      <c r="A608" s="19"/>
      <c r="B608" s="6"/>
      <c r="C608" s="34"/>
      <c r="D608" s="34"/>
      <c r="E608" s="34"/>
      <c r="F608" s="34"/>
      <c r="G608" s="19"/>
      <c r="H608" s="19"/>
      <c r="I608" s="19"/>
      <c r="N608" s="26"/>
      <c r="O608" s="25"/>
      <c r="S608" s="26"/>
    </row>
    <row r="609">
      <c r="A609" s="19"/>
      <c r="B609" s="6"/>
      <c r="C609" s="34"/>
      <c r="D609" s="34"/>
      <c r="E609" s="34"/>
      <c r="F609" s="34"/>
      <c r="G609" s="19"/>
      <c r="H609" s="19"/>
      <c r="I609" s="19"/>
      <c r="N609" s="26"/>
      <c r="O609" s="25"/>
      <c r="S609" s="26"/>
    </row>
    <row r="610">
      <c r="A610" s="19"/>
      <c r="B610" s="6"/>
      <c r="C610" s="34"/>
      <c r="D610" s="34"/>
      <c r="E610" s="34"/>
      <c r="F610" s="34"/>
      <c r="G610" s="19"/>
      <c r="H610" s="19"/>
      <c r="I610" s="19"/>
      <c r="N610" s="26"/>
      <c r="O610" s="25"/>
      <c r="S610" s="26"/>
    </row>
    <row r="611">
      <c r="A611" s="19"/>
      <c r="B611" s="6"/>
      <c r="C611" s="34"/>
      <c r="D611" s="34"/>
      <c r="E611" s="34"/>
      <c r="F611" s="34"/>
      <c r="G611" s="19"/>
      <c r="H611" s="19"/>
      <c r="I611" s="19"/>
      <c r="N611" s="26"/>
      <c r="O611" s="25"/>
      <c r="S611" s="26"/>
    </row>
    <row r="612">
      <c r="A612" s="19"/>
      <c r="B612" s="6"/>
      <c r="C612" s="34"/>
      <c r="D612" s="34"/>
      <c r="E612" s="34"/>
      <c r="F612" s="34"/>
      <c r="G612" s="19"/>
      <c r="H612" s="19"/>
      <c r="I612" s="19"/>
      <c r="N612" s="26"/>
      <c r="O612" s="25"/>
      <c r="S612" s="26"/>
    </row>
    <row r="613">
      <c r="A613" s="19"/>
      <c r="B613" s="6"/>
      <c r="C613" s="34"/>
      <c r="D613" s="34"/>
      <c r="E613" s="34"/>
      <c r="F613" s="34"/>
      <c r="G613" s="19"/>
      <c r="H613" s="19"/>
      <c r="I613" s="19"/>
      <c r="N613" s="26"/>
      <c r="O613" s="25"/>
      <c r="S613" s="26"/>
    </row>
    <row r="614">
      <c r="A614" s="19"/>
      <c r="B614" s="6"/>
      <c r="C614" s="34"/>
      <c r="D614" s="34"/>
      <c r="E614" s="34"/>
      <c r="F614" s="34"/>
      <c r="G614" s="19"/>
      <c r="H614" s="19"/>
      <c r="I614" s="19"/>
      <c r="N614" s="26"/>
      <c r="O614" s="25"/>
      <c r="S614" s="26"/>
    </row>
    <row r="615">
      <c r="A615" s="19"/>
      <c r="B615" s="6"/>
      <c r="C615" s="34"/>
      <c r="D615" s="34"/>
      <c r="E615" s="34"/>
      <c r="F615" s="34"/>
      <c r="G615" s="19"/>
      <c r="H615" s="19"/>
      <c r="I615" s="19"/>
      <c r="N615" s="26"/>
      <c r="O615" s="25"/>
      <c r="S615" s="26"/>
    </row>
    <row r="616">
      <c r="A616" s="19"/>
      <c r="B616" s="6"/>
      <c r="C616" s="34"/>
      <c r="D616" s="34"/>
      <c r="E616" s="34"/>
      <c r="F616" s="34"/>
      <c r="G616" s="19"/>
      <c r="H616" s="19"/>
      <c r="I616" s="19"/>
      <c r="N616" s="26"/>
      <c r="O616" s="25"/>
      <c r="S616" s="26"/>
    </row>
    <row r="617">
      <c r="A617" s="19"/>
      <c r="B617" s="6"/>
      <c r="C617" s="34"/>
      <c r="D617" s="34"/>
      <c r="E617" s="34"/>
      <c r="F617" s="34"/>
      <c r="G617" s="19"/>
      <c r="H617" s="19"/>
      <c r="I617" s="19"/>
      <c r="N617" s="26"/>
      <c r="O617" s="25"/>
      <c r="S617" s="26"/>
    </row>
    <row r="618">
      <c r="A618" s="19"/>
      <c r="B618" s="6"/>
      <c r="C618" s="34"/>
      <c r="D618" s="34"/>
      <c r="E618" s="34"/>
      <c r="F618" s="34"/>
      <c r="G618" s="19"/>
      <c r="H618" s="19"/>
      <c r="I618" s="19"/>
      <c r="N618" s="26"/>
      <c r="O618" s="25"/>
      <c r="S618" s="26"/>
    </row>
    <row r="619">
      <c r="A619" s="19"/>
      <c r="B619" s="6"/>
      <c r="C619" s="34"/>
      <c r="D619" s="34"/>
      <c r="E619" s="34"/>
      <c r="F619" s="34"/>
      <c r="G619" s="19"/>
      <c r="H619" s="19"/>
      <c r="I619" s="19"/>
      <c r="N619" s="26"/>
      <c r="O619" s="25"/>
      <c r="S619" s="26"/>
    </row>
    <row r="620">
      <c r="A620" s="19"/>
      <c r="B620" s="6"/>
      <c r="C620" s="34"/>
      <c r="D620" s="34"/>
      <c r="E620" s="34"/>
      <c r="F620" s="34"/>
      <c r="G620" s="19"/>
      <c r="H620" s="19"/>
      <c r="I620" s="19"/>
      <c r="N620" s="26"/>
      <c r="O620" s="25"/>
      <c r="S620" s="26"/>
    </row>
    <row r="621">
      <c r="A621" s="19"/>
      <c r="B621" s="6"/>
      <c r="C621" s="34"/>
      <c r="D621" s="34"/>
      <c r="E621" s="34"/>
      <c r="F621" s="34"/>
      <c r="G621" s="19"/>
      <c r="H621" s="19"/>
      <c r="I621" s="19"/>
      <c r="N621" s="26"/>
      <c r="O621" s="25"/>
      <c r="S621" s="26"/>
    </row>
    <row r="622">
      <c r="A622" s="19"/>
      <c r="B622" s="6"/>
      <c r="C622" s="34"/>
      <c r="D622" s="34"/>
      <c r="E622" s="34"/>
      <c r="F622" s="34"/>
      <c r="G622" s="19"/>
      <c r="H622" s="19"/>
      <c r="I622" s="19"/>
      <c r="N622" s="26"/>
      <c r="O622" s="25"/>
      <c r="S622" s="26"/>
    </row>
    <row r="623">
      <c r="A623" s="19"/>
      <c r="B623" s="6"/>
      <c r="C623" s="34"/>
      <c r="D623" s="34"/>
      <c r="E623" s="34"/>
      <c r="F623" s="34"/>
      <c r="G623" s="19"/>
      <c r="H623" s="19"/>
      <c r="I623" s="19"/>
      <c r="N623" s="26"/>
      <c r="O623" s="25"/>
      <c r="S623" s="26"/>
    </row>
    <row r="624">
      <c r="A624" s="19"/>
      <c r="B624" s="6"/>
      <c r="C624" s="34"/>
      <c r="D624" s="34"/>
      <c r="E624" s="34"/>
      <c r="F624" s="34"/>
      <c r="G624" s="19"/>
      <c r="H624" s="19"/>
      <c r="I624" s="19"/>
      <c r="N624" s="26"/>
      <c r="O624" s="25"/>
      <c r="S624" s="26"/>
    </row>
    <row r="625">
      <c r="A625" s="19"/>
      <c r="B625" s="6"/>
      <c r="C625" s="34"/>
      <c r="D625" s="34"/>
      <c r="E625" s="34"/>
      <c r="F625" s="34"/>
      <c r="G625" s="19"/>
      <c r="H625" s="19"/>
      <c r="I625" s="19"/>
      <c r="N625" s="26"/>
      <c r="O625" s="25"/>
      <c r="S625" s="26"/>
    </row>
    <row r="626">
      <c r="A626" s="19"/>
      <c r="B626" s="6"/>
      <c r="C626" s="34"/>
      <c r="D626" s="34"/>
      <c r="E626" s="34"/>
      <c r="F626" s="34"/>
      <c r="G626" s="19"/>
      <c r="H626" s="19"/>
      <c r="I626" s="19"/>
      <c r="N626" s="26"/>
      <c r="O626" s="25"/>
      <c r="S626" s="26"/>
    </row>
    <row r="627">
      <c r="A627" s="19"/>
      <c r="B627" s="6"/>
      <c r="C627" s="34"/>
      <c r="D627" s="34"/>
      <c r="E627" s="34"/>
      <c r="F627" s="34"/>
      <c r="G627" s="19"/>
      <c r="H627" s="19"/>
      <c r="I627" s="19"/>
      <c r="N627" s="26"/>
      <c r="O627" s="25"/>
      <c r="S627" s="26"/>
    </row>
    <row r="628">
      <c r="A628" s="19"/>
      <c r="B628" s="6"/>
      <c r="C628" s="34"/>
      <c r="D628" s="34"/>
      <c r="E628" s="34"/>
      <c r="F628" s="34"/>
      <c r="G628" s="19"/>
      <c r="H628" s="19"/>
      <c r="I628" s="19"/>
      <c r="N628" s="26"/>
      <c r="O628" s="25"/>
      <c r="S628" s="26"/>
    </row>
    <row r="629">
      <c r="A629" s="19"/>
      <c r="B629" s="6"/>
      <c r="C629" s="34"/>
      <c r="D629" s="34"/>
      <c r="E629" s="34"/>
      <c r="F629" s="34"/>
      <c r="G629" s="19"/>
      <c r="H629" s="19"/>
      <c r="I629" s="19"/>
      <c r="N629" s="26"/>
      <c r="O629" s="25"/>
      <c r="S629" s="26"/>
    </row>
    <row r="630">
      <c r="A630" s="19"/>
      <c r="B630" s="6"/>
      <c r="C630" s="34"/>
      <c r="D630" s="34"/>
      <c r="E630" s="34"/>
      <c r="F630" s="34"/>
      <c r="G630" s="19"/>
      <c r="H630" s="19"/>
      <c r="I630" s="19"/>
      <c r="N630" s="26"/>
      <c r="O630" s="25"/>
      <c r="S630" s="26"/>
    </row>
    <row r="631">
      <c r="A631" s="19"/>
      <c r="B631" s="6"/>
      <c r="C631" s="34"/>
      <c r="D631" s="34"/>
      <c r="E631" s="34"/>
      <c r="F631" s="34"/>
      <c r="G631" s="19"/>
      <c r="H631" s="19"/>
      <c r="I631" s="19"/>
      <c r="N631" s="26"/>
      <c r="O631" s="25"/>
      <c r="S631" s="26"/>
    </row>
    <row r="632">
      <c r="A632" s="19"/>
      <c r="B632" s="6"/>
      <c r="C632" s="34"/>
      <c r="D632" s="34"/>
      <c r="E632" s="34"/>
      <c r="F632" s="34"/>
      <c r="G632" s="19"/>
      <c r="H632" s="19"/>
      <c r="I632" s="19"/>
      <c r="N632" s="26"/>
      <c r="O632" s="25"/>
      <c r="S632" s="26"/>
    </row>
    <row r="633">
      <c r="A633" s="19"/>
      <c r="B633" s="6"/>
      <c r="C633" s="34"/>
      <c r="D633" s="34"/>
      <c r="E633" s="34"/>
      <c r="F633" s="34"/>
      <c r="G633" s="19"/>
      <c r="H633" s="19"/>
      <c r="I633" s="19"/>
      <c r="N633" s="26"/>
      <c r="O633" s="25"/>
      <c r="S633" s="26"/>
    </row>
    <row r="634">
      <c r="A634" s="19"/>
      <c r="B634" s="6"/>
      <c r="C634" s="34"/>
      <c r="D634" s="34"/>
      <c r="E634" s="34"/>
      <c r="F634" s="34"/>
      <c r="G634" s="19"/>
      <c r="H634" s="19"/>
      <c r="I634" s="19"/>
      <c r="N634" s="26"/>
      <c r="O634" s="25"/>
      <c r="S634" s="26"/>
    </row>
    <row r="635">
      <c r="A635" s="19"/>
      <c r="B635" s="6"/>
      <c r="C635" s="34"/>
      <c r="D635" s="34"/>
      <c r="E635" s="34"/>
      <c r="F635" s="34"/>
      <c r="G635" s="19"/>
      <c r="H635" s="19"/>
      <c r="I635" s="19"/>
      <c r="N635" s="26"/>
      <c r="O635" s="25"/>
      <c r="S635" s="26"/>
    </row>
    <row r="636">
      <c r="A636" s="19"/>
      <c r="B636" s="6"/>
      <c r="C636" s="34"/>
      <c r="D636" s="34"/>
      <c r="E636" s="34"/>
      <c r="F636" s="34"/>
      <c r="G636" s="19"/>
      <c r="H636" s="19"/>
      <c r="I636" s="19"/>
      <c r="N636" s="26"/>
      <c r="O636" s="25"/>
      <c r="S636" s="26"/>
    </row>
    <row r="637">
      <c r="A637" s="19"/>
      <c r="B637" s="6"/>
      <c r="C637" s="34"/>
      <c r="D637" s="34"/>
      <c r="E637" s="34"/>
      <c r="F637" s="34"/>
      <c r="G637" s="19"/>
      <c r="H637" s="19"/>
      <c r="I637" s="19"/>
      <c r="N637" s="26"/>
      <c r="O637" s="25"/>
      <c r="S637" s="26"/>
    </row>
    <row r="638">
      <c r="A638" s="19"/>
      <c r="B638" s="6"/>
      <c r="C638" s="34"/>
      <c r="D638" s="34"/>
      <c r="E638" s="34"/>
      <c r="F638" s="34"/>
      <c r="G638" s="19"/>
      <c r="H638" s="19"/>
      <c r="I638" s="19"/>
      <c r="N638" s="26"/>
      <c r="O638" s="25"/>
      <c r="S638" s="26"/>
    </row>
    <row r="639">
      <c r="A639" s="19"/>
      <c r="B639" s="6"/>
      <c r="C639" s="34"/>
      <c r="D639" s="34"/>
      <c r="E639" s="34"/>
      <c r="F639" s="34"/>
      <c r="G639" s="19"/>
      <c r="H639" s="19"/>
      <c r="I639" s="19"/>
      <c r="N639" s="26"/>
      <c r="O639" s="25"/>
      <c r="S639" s="26"/>
    </row>
    <row r="640">
      <c r="A640" s="19"/>
      <c r="B640" s="6"/>
      <c r="C640" s="34"/>
      <c r="D640" s="34"/>
      <c r="E640" s="34"/>
      <c r="F640" s="34"/>
      <c r="G640" s="19"/>
      <c r="H640" s="19"/>
      <c r="I640" s="19"/>
      <c r="N640" s="26"/>
      <c r="O640" s="25"/>
      <c r="S640" s="26"/>
    </row>
    <row r="641">
      <c r="A641" s="19"/>
      <c r="B641" s="6"/>
      <c r="C641" s="34"/>
      <c r="D641" s="34"/>
      <c r="E641" s="34"/>
      <c r="F641" s="34"/>
      <c r="G641" s="19"/>
      <c r="H641" s="19"/>
      <c r="I641" s="19"/>
      <c r="N641" s="26"/>
      <c r="O641" s="25"/>
      <c r="S641" s="26"/>
    </row>
    <row r="642">
      <c r="A642" s="19"/>
      <c r="B642" s="6"/>
      <c r="C642" s="34"/>
      <c r="D642" s="34"/>
      <c r="E642" s="34"/>
      <c r="F642" s="34"/>
      <c r="G642" s="19"/>
      <c r="H642" s="19"/>
      <c r="I642" s="19"/>
      <c r="N642" s="26"/>
      <c r="O642" s="25"/>
      <c r="S642" s="26"/>
    </row>
    <row r="643">
      <c r="A643" s="19"/>
      <c r="B643" s="6"/>
      <c r="C643" s="34"/>
      <c r="D643" s="34"/>
      <c r="E643" s="34"/>
      <c r="F643" s="34"/>
      <c r="G643" s="19"/>
      <c r="H643" s="19"/>
      <c r="I643" s="19"/>
      <c r="N643" s="26"/>
      <c r="O643" s="25"/>
      <c r="S643" s="26"/>
    </row>
    <row r="644">
      <c r="A644" s="19"/>
      <c r="B644" s="6"/>
      <c r="C644" s="34"/>
      <c r="D644" s="34"/>
      <c r="E644" s="34"/>
      <c r="F644" s="34"/>
      <c r="G644" s="19"/>
      <c r="H644" s="19"/>
      <c r="I644" s="19"/>
      <c r="N644" s="26"/>
      <c r="O644" s="25"/>
      <c r="S644" s="26"/>
    </row>
    <row r="645">
      <c r="A645" s="19"/>
      <c r="B645" s="6"/>
      <c r="C645" s="34"/>
      <c r="D645" s="34"/>
      <c r="E645" s="34"/>
      <c r="F645" s="34"/>
      <c r="G645" s="19"/>
      <c r="H645" s="19"/>
      <c r="I645" s="19"/>
      <c r="N645" s="26"/>
      <c r="O645" s="25"/>
      <c r="S645" s="26"/>
    </row>
    <row r="646">
      <c r="A646" s="19"/>
      <c r="B646" s="6"/>
      <c r="C646" s="34"/>
      <c r="D646" s="34"/>
      <c r="E646" s="34"/>
      <c r="F646" s="34"/>
      <c r="G646" s="19"/>
      <c r="H646" s="19"/>
      <c r="I646" s="19"/>
      <c r="N646" s="26"/>
      <c r="O646" s="25"/>
      <c r="S646" s="26"/>
    </row>
    <row r="647">
      <c r="A647" s="19"/>
      <c r="B647" s="6"/>
      <c r="C647" s="34"/>
      <c r="D647" s="34"/>
      <c r="E647" s="34"/>
      <c r="F647" s="34"/>
      <c r="G647" s="19"/>
      <c r="H647" s="19"/>
      <c r="I647" s="19"/>
      <c r="N647" s="26"/>
      <c r="O647" s="25"/>
      <c r="S647" s="26"/>
    </row>
    <row r="648">
      <c r="A648" s="19"/>
      <c r="B648" s="6"/>
      <c r="C648" s="34"/>
      <c r="D648" s="34"/>
      <c r="E648" s="34"/>
      <c r="F648" s="34"/>
      <c r="G648" s="19"/>
      <c r="H648" s="19"/>
      <c r="I648" s="19"/>
      <c r="N648" s="26"/>
      <c r="O648" s="25"/>
      <c r="S648" s="26"/>
    </row>
    <row r="649">
      <c r="A649" s="19"/>
      <c r="B649" s="6"/>
      <c r="C649" s="34"/>
      <c r="D649" s="34"/>
      <c r="E649" s="34"/>
      <c r="F649" s="34"/>
      <c r="G649" s="19"/>
      <c r="H649" s="19"/>
      <c r="I649" s="19"/>
      <c r="N649" s="26"/>
      <c r="O649" s="25"/>
      <c r="S649" s="26"/>
    </row>
    <row r="650">
      <c r="A650" s="19"/>
      <c r="B650" s="6"/>
      <c r="C650" s="34"/>
      <c r="D650" s="34"/>
      <c r="E650" s="34"/>
      <c r="F650" s="34"/>
      <c r="G650" s="19"/>
      <c r="H650" s="19"/>
      <c r="I650" s="19"/>
      <c r="N650" s="26"/>
      <c r="O650" s="25"/>
      <c r="S650" s="26"/>
    </row>
    <row r="651">
      <c r="A651" s="19"/>
      <c r="B651" s="6"/>
      <c r="C651" s="34"/>
      <c r="D651" s="34"/>
      <c r="E651" s="34"/>
      <c r="F651" s="34"/>
      <c r="G651" s="19"/>
      <c r="H651" s="19"/>
      <c r="I651" s="19"/>
      <c r="N651" s="26"/>
      <c r="O651" s="25"/>
      <c r="S651" s="26"/>
    </row>
    <row r="652">
      <c r="A652" s="19"/>
      <c r="B652" s="6"/>
      <c r="C652" s="34"/>
      <c r="D652" s="34"/>
      <c r="E652" s="34"/>
      <c r="F652" s="34"/>
      <c r="G652" s="19"/>
      <c r="H652" s="19"/>
      <c r="I652" s="19"/>
      <c r="N652" s="26"/>
      <c r="O652" s="25"/>
      <c r="S652" s="26"/>
    </row>
    <row r="653">
      <c r="A653" s="19"/>
      <c r="B653" s="6"/>
      <c r="C653" s="34"/>
      <c r="D653" s="34"/>
      <c r="E653" s="34"/>
      <c r="F653" s="34"/>
      <c r="G653" s="19"/>
      <c r="H653" s="19"/>
      <c r="I653" s="19"/>
      <c r="N653" s="26"/>
      <c r="O653" s="25"/>
      <c r="S653" s="26"/>
    </row>
    <row r="654">
      <c r="A654" s="19"/>
      <c r="B654" s="6"/>
      <c r="C654" s="34"/>
      <c r="D654" s="34"/>
      <c r="E654" s="34"/>
      <c r="F654" s="34"/>
      <c r="G654" s="19"/>
      <c r="H654" s="19"/>
      <c r="I654" s="19"/>
      <c r="N654" s="26"/>
      <c r="O654" s="25"/>
      <c r="S654" s="26"/>
    </row>
    <row r="655">
      <c r="A655" s="19"/>
      <c r="B655" s="6"/>
      <c r="C655" s="34"/>
      <c r="D655" s="34"/>
      <c r="E655" s="34"/>
      <c r="F655" s="34"/>
      <c r="G655" s="19"/>
      <c r="H655" s="19"/>
      <c r="I655" s="19"/>
      <c r="N655" s="26"/>
      <c r="O655" s="25"/>
      <c r="S655" s="26"/>
    </row>
    <row r="656">
      <c r="A656" s="19"/>
      <c r="B656" s="6"/>
      <c r="C656" s="34"/>
      <c r="D656" s="34"/>
      <c r="E656" s="34"/>
      <c r="F656" s="34"/>
      <c r="G656" s="19"/>
      <c r="H656" s="19"/>
      <c r="I656" s="19"/>
      <c r="N656" s="26"/>
      <c r="O656" s="25"/>
      <c r="S656" s="26"/>
    </row>
    <row r="657">
      <c r="A657" s="19"/>
      <c r="B657" s="6"/>
      <c r="C657" s="34"/>
      <c r="D657" s="34"/>
      <c r="E657" s="34"/>
      <c r="F657" s="34"/>
      <c r="G657" s="19"/>
      <c r="H657" s="19"/>
      <c r="I657" s="19"/>
      <c r="N657" s="26"/>
      <c r="O657" s="25"/>
      <c r="S657" s="26"/>
    </row>
    <row r="658">
      <c r="A658" s="19"/>
      <c r="B658" s="6"/>
      <c r="C658" s="34"/>
      <c r="D658" s="34"/>
      <c r="E658" s="34"/>
      <c r="F658" s="34"/>
      <c r="G658" s="19"/>
      <c r="H658" s="19"/>
      <c r="I658" s="19"/>
      <c r="N658" s="26"/>
      <c r="O658" s="25"/>
      <c r="S658" s="26"/>
    </row>
    <row r="659">
      <c r="A659" s="19"/>
      <c r="B659" s="6"/>
      <c r="C659" s="34"/>
      <c r="D659" s="34"/>
      <c r="E659" s="34"/>
      <c r="F659" s="34"/>
      <c r="G659" s="19"/>
      <c r="H659" s="19"/>
      <c r="I659" s="19"/>
      <c r="N659" s="26"/>
      <c r="O659" s="25"/>
      <c r="S659" s="26"/>
    </row>
    <row r="660">
      <c r="A660" s="19"/>
      <c r="B660" s="6"/>
      <c r="C660" s="34"/>
      <c r="D660" s="34"/>
      <c r="E660" s="34"/>
      <c r="F660" s="34"/>
      <c r="G660" s="19"/>
      <c r="H660" s="19"/>
      <c r="I660" s="19"/>
      <c r="N660" s="26"/>
      <c r="O660" s="25"/>
      <c r="S660" s="26"/>
    </row>
    <row r="661">
      <c r="A661" s="19"/>
      <c r="B661" s="6"/>
      <c r="C661" s="34"/>
      <c r="D661" s="34"/>
      <c r="E661" s="34"/>
      <c r="F661" s="34"/>
      <c r="G661" s="19"/>
      <c r="H661" s="19"/>
      <c r="I661" s="19"/>
      <c r="N661" s="26"/>
      <c r="O661" s="25"/>
      <c r="S661" s="26"/>
    </row>
    <row r="662">
      <c r="A662" s="19"/>
      <c r="B662" s="6"/>
      <c r="C662" s="34"/>
      <c r="D662" s="34"/>
      <c r="E662" s="34"/>
      <c r="F662" s="34"/>
      <c r="G662" s="19"/>
      <c r="H662" s="19"/>
      <c r="I662" s="19"/>
      <c r="N662" s="26"/>
      <c r="O662" s="25"/>
      <c r="S662" s="26"/>
    </row>
    <row r="663">
      <c r="A663" s="19"/>
      <c r="B663" s="6"/>
      <c r="C663" s="34"/>
      <c r="D663" s="34"/>
      <c r="E663" s="34"/>
      <c r="F663" s="34"/>
      <c r="G663" s="19"/>
      <c r="H663" s="19"/>
      <c r="I663" s="19"/>
      <c r="N663" s="26"/>
      <c r="O663" s="25"/>
      <c r="S663" s="26"/>
    </row>
    <row r="664">
      <c r="A664" s="19"/>
      <c r="B664" s="6"/>
      <c r="C664" s="34"/>
      <c r="D664" s="34"/>
      <c r="E664" s="34"/>
      <c r="F664" s="34"/>
      <c r="G664" s="19"/>
      <c r="H664" s="19"/>
      <c r="I664" s="19"/>
      <c r="N664" s="26"/>
      <c r="O664" s="25"/>
      <c r="S664" s="26"/>
    </row>
    <row r="665">
      <c r="A665" s="19"/>
      <c r="B665" s="6"/>
      <c r="C665" s="34"/>
      <c r="D665" s="34"/>
      <c r="E665" s="34"/>
      <c r="F665" s="34"/>
      <c r="G665" s="19"/>
      <c r="H665" s="19"/>
      <c r="I665" s="19"/>
      <c r="N665" s="26"/>
      <c r="O665" s="25"/>
      <c r="S665" s="26"/>
    </row>
    <row r="666">
      <c r="A666" s="19"/>
      <c r="B666" s="6"/>
      <c r="C666" s="34"/>
      <c r="D666" s="34"/>
      <c r="E666" s="34"/>
      <c r="F666" s="34"/>
      <c r="G666" s="19"/>
      <c r="H666" s="19"/>
      <c r="I666" s="19"/>
      <c r="N666" s="26"/>
      <c r="O666" s="25"/>
      <c r="S666" s="26"/>
    </row>
    <row r="667">
      <c r="A667" s="19"/>
      <c r="B667" s="6"/>
      <c r="C667" s="34"/>
      <c r="D667" s="34"/>
      <c r="E667" s="34"/>
      <c r="F667" s="34"/>
      <c r="G667" s="19"/>
      <c r="H667" s="19"/>
      <c r="I667" s="19"/>
      <c r="N667" s="26"/>
      <c r="O667" s="25"/>
      <c r="S667" s="26"/>
    </row>
    <row r="668">
      <c r="A668" s="19"/>
      <c r="B668" s="6"/>
      <c r="C668" s="34"/>
      <c r="D668" s="34"/>
      <c r="E668" s="34"/>
      <c r="F668" s="34"/>
      <c r="G668" s="19"/>
      <c r="H668" s="19"/>
      <c r="I668" s="19"/>
      <c r="N668" s="26"/>
      <c r="O668" s="25"/>
      <c r="S668" s="26"/>
    </row>
    <row r="669">
      <c r="A669" s="19"/>
      <c r="B669" s="6"/>
      <c r="C669" s="34"/>
      <c r="D669" s="34"/>
      <c r="E669" s="34"/>
      <c r="F669" s="34"/>
      <c r="G669" s="19"/>
      <c r="H669" s="19"/>
      <c r="I669" s="19"/>
      <c r="N669" s="26"/>
      <c r="O669" s="25"/>
      <c r="S669" s="26"/>
    </row>
    <row r="670">
      <c r="A670" s="19"/>
      <c r="B670" s="6"/>
      <c r="C670" s="34"/>
      <c r="D670" s="34"/>
      <c r="E670" s="34"/>
      <c r="F670" s="34"/>
      <c r="G670" s="19"/>
      <c r="H670" s="19"/>
      <c r="I670" s="19"/>
      <c r="N670" s="26"/>
      <c r="O670" s="25"/>
      <c r="S670" s="26"/>
    </row>
    <row r="671">
      <c r="A671" s="19"/>
      <c r="B671" s="6"/>
      <c r="C671" s="34"/>
      <c r="D671" s="34"/>
      <c r="E671" s="34"/>
      <c r="F671" s="34"/>
      <c r="G671" s="19"/>
      <c r="H671" s="19"/>
      <c r="I671" s="19"/>
      <c r="N671" s="26"/>
      <c r="O671" s="25"/>
      <c r="S671" s="26"/>
    </row>
    <row r="672">
      <c r="A672" s="19"/>
      <c r="B672" s="6"/>
      <c r="C672" s="34"/>
      <c r="D672" s="34"/>
      <c r="E672" s="34"/>
      <c r="F672" s="34"/>
      <c r="G672" s="19"/>
      <c r="H672" s="19"/>
      <c r="I672" s="19"/>
      <c r="N672" s="26"/>
      <c r="O672" s="25"/>
      <c r="S672" s="26"/>
    </row>
    <row r="673">
      <c r="A673" s="19"/>
      <c r="B673" s="6"/>
      <c r="C673" s="34"/>
      <c r="D673" s="34"/>
      <c r="E673" s="34"/>
      <c r="F673" s="34"/>
      <c r="G673" s="19"/>
      <c r="H673" s="19"/>
      <c r="I673" s="19"/>
      <c r="N673" s="26"/>
      <c r="O673" s="25"/>
      <c r="S673" s="26"/>
    </row>
    <row r="674">
      <c r="A674" s="19"/>
      <c r="B674" s="6"/>
      <c r="C674" s="34"/>
      <c r="D674" s="34"/>
      <c r="E674" s="34"/>
      <c r="F674" s="34"/>
      <c r="G674" s="19"/>
      <c r="H674" s="19"/>
      <c r="I674" s="19"/>
      <c r="N674" s="26"/>
      <c r="O674" s="25"/>
      <c r="S674" s="26"/>
    </row>
    <row r="675">
      <c r="A675" s="19"/>
      <c r="B675" s="6"/>
      <c r="C675" s="34"/>
      <c r="D675" s="34"/>
      <c r="E675" s="34"/>
      <c r="F675" s="34"/>
      <c r="G675" s="19"/>
      <c r="H675" s="19"/>
      <c r="I675" s="19"/>
      <c r="N675" s="26"/>
      <c r="O675" s="25"/>
      <c r="S675" s="26"/>
    </row>
    <row r="676">
      <c r="A676" s="19"/>
      <c r="B676" s="6"/>
      <c r="C676" s="34"/>
      <c r="D676" s="34"/>
      <c r="E676" s="34"/>
      <c r="F676" s="34"/>
      <c r="G676" s="19"/>
      <c r="H676" s="19"/>
      <c r="I676" s="19"/>
      <c r="N676" s="26"/>
      <c r="O676" s="25"/>
      <c r="S676" s="26"/>
    </row>
    <row r="677">
      <c r="A677" s="19"/>
      <c r="B677" s="6"/>
      <c r="C677" s="34"/>
      <c r="D677" s="34"/>
      <c r="E677" s="34"/>
      <c r="F677" s="34"/>
      <c r="G677" s="19"/>
      <c r="H677" s="19"/>
      <c r="I677" s="19"/>
      <c r="N677" s="26"/>
      <c r="O677" s="25"/>
      <c r="S677" s="26"/>
    </row>
    <row r="678">
      <c r="A678" s="19"/>
      <c r="B678" s="6"/>
      <c r="C678" s="34"/>
      <c r="D678" s="34"/>
      <c r="E678" s="34"/>
      <c r="F678" s="34"/>
      <c r="G678" s="19"/>
      <c r="H678" s="19"/>
      <c r="I678" s="19"/>
      <c r="N678" s="26"/>
      <c r="O678" s="25"/>
      <c r="S678" s="26"/>
    </row>
    <row r="679">
      <c r="A679" s="19"/>
      <c r="B679" s="6"/>
      <c r="C679" s="34"/>
      <c r="D679" s="34"/>
      <c r="E679" s="34"/>
      <c r="F679" s="34"/>
      <c r="G679" s="19"/>
      <c r="H679" s="19"/>
      <c r="I679" s="19"/>
      <c r="N679" s="26"/>
      <c r="O679" s="25"/>
      <c r="S679" s="26"/>
    </row>
    <row r="680">
      <c r="A680" s="19"/>
      <c r="B680" s="6"/>
      <c r="C680" s="34"/>
      <c r="D680" s="34"/>
      <c r="E680" s="34"/>
      <c r="F680" s="34"/>
      <c r="G680" s="19"/>
      <c r="H680" s="19"/>
      <c r="I680" s="19"/>
      <c r="N680" s="26"/>
      <c r="O680" s="25"/>
      <c r="S680" s="26"/>
    </row>
    <row r="681">
      <c r="A681" s="19"/>
      <c r="B681" s="6"/>
      <c r="C681" s="34"/>
      <c r="D681" s="34"/>
      <c r="E681" s="34"/>
      <c r="F681" s="34"/>
      <c r="G681" s="19"/>
      <c r="H681" s="19"/>
      <c r="I681" s="19"/>
      <c r="N681" s="26"/>
      <c r="O681" s="25"/>
      <c r="S681" s="26"/>
    </row>
    <row r="682">
      <c r="A682" s="19"/>
      <c r="B682" s="6"/>
      <c r="C682" s="34"/>
      <c r="D682" s="34"/>
      <c r="E682" s="34"/>
      <c r="F682" s="34"/>
      <c r="G682" s="19"/>
      <c r="H682" s="19"/>
      <c r="I682" s="19"/>
      <c r="N682" s="26"/>
      <c r="O682" s="25"/>
      <c r="S682" s="26"/>
    </row>
    <row r="683">
      <c r="A683" s="19"/>
      <c r="B683" s="6"/>
      <c r="C683" s="34"/>
      <c r="D683" s="34"/>
      <c r="E683" s="34"/>
      <c r="F683" s="34"/>
      <c r="G683" s="19"/>
      <c r="H683" s="19"/>
      <c r="I683" s="19"/>
      <c r="N683" s="26"/>
      <c r="O683" s="25"/>
      <c r="S683" s="26"/>
    </row>
    <row r="684">
      <c r="A684" s="19"/>
      <c r="B684" s="6"/>
      <c r="C684" s="34"/>
      <c r="D684" s="34"/>
      <c r="E684" s="34"/>
      <c r="F684" s="34"/>
      <c r="G684" s="19"/>
      <c r="H684" s="19"/>
      <c r="I684" s="19"/>
      <c r="N684" s="26"/>
      <c r="O684" s="25"/>
      <c r="S684" s="26"/>
    </row>
    <row r="685">
      <c r="A685" s="19"/>
      <c r="B685" s="6"/>
      <c r="C685" s="34"/>
      <c r="D685" s="34"/>
      <c r="E685" s="34"/>
      <c r="F685" s="34"/>
      <c r="G685" s="19"/>
      <c r="H685" s="19"/>
      <c r="I685" s="19"/>
      <c r="N685" s="26"/>
      <c r="O685" s="25"/>
      <c r="S685" s="26"/>
    </row>
    <row r="686">
      <c r="A686" s="19"/>
      <c r="B686" s="6"/>
      <c r="C686" s="34"/>
      <c r="D686" s="34"/>
      <c r="E686" s="34"/>
      <c r="F686" s="34"/>
      <c r="G686" s="19"/>
      <c r="H686" s="19"/>
      <c r="I686" s="19"/>
      <c r="N686" s="26"/>
      <c r="O686" s="25"/>
      <c r="S686" s="26"/>
    </row>
    <row r="687">
      <c r="A687" s="19"/>
      <c r="B687" s="6"/>
      <c r="C687" s="34"/>
      <c r="D687" s="34"/>
      <c r="E687" s="34"/>
      <c r="F687" s="34"/>
      <c r="G687" s="19"/>
      <c r="H687" s="19"/>
      <c r="I687" s="19"/>
      <c r="N687" s="26"/>
      <c r="O687" s="25"/>
      <c r="S687" s="26"/>
    </row>
    <row r="688">
      <c r="A688" s="19"/>
      <c r="B688" s="6"/>
      <c r="C688" s="34"/>
      <c r="D688" s="34"/>
      <c r="E688" s="34"/>
      <c r="F688" s="34"/>
      <c r="G688" s="19"/>
      <c r="H688" s="19"/>
      <c r="I688" s="19"/>
      <c r="N688" s="26"/>
      <c r="O688" s="25"/>
      <c r="S688" s="26"/>
    </row>
    <row r="689">
      <c r="A689" s="19"/>
      <c r="B689" s="6"/>
      <c r="C689" s="34"/>
      <c r="D689" s="34"/>
      <c r="E689" s="34"/>
      <c r="F689" s="34"/>
      <c r="G689" s="19"/>
      <c r="H689" s="19"/>
      <c r="I689" s="19"/>
      <c r="N689" s="26"/>
      <c r="O689" s="25"/>
      <c r="S689" s="26"/>
    </row>
    <row r="690">
      <c r="A690" s="19"/>
      <c r="B690" s="6"/>
      <c r="C690" s="34"/>
      <c r="D690" s="34"/>
      <c r="E690" s="34"/>
      <c r="F690" s="34"/>
      <c r="G690" s="19"/>
      <c r="H690" s="19"/>
      <c r="I690" s="19"/>
      <c r="N690" s="26"/>
      <c r="O690" s="25"/>
      <c r="S690" s="26"/>
    </row>
    <row r="691">
      <c r="A691" s="19"/>
      <c r="B691" s="6"/>
      <c r="C691" s="34"/>
      <c r="D691" s="34"/>
      <c r="E691" s="34"/>
      <c r="F691" s="34"/>
      <c r="G691" s="19"/>
      <c r="H691" s="19"/>
      <c r="I691" s="19"/>
      <c r="N691" s="26"/>
      <c r="O691" s="25"/>
      <c r="S691" s="26"/>
    </row>
    <row r="692">
      <c r="A692" s="19"/>
      <c r="B692" s="6"/>
      <c r="C692" s="34"/>
      <c r="D692" s="34"/>
      <c r="E692" s="34"/>
      <c r="F692" s="34"/>
      <c r="G692" s="19"/>
      <c r="H692" s="19"/>
      <c r="I692" s="19"/>
      <c r="N692" s="26"/>
      <c r="O692" s="25"/>
      <c r="S692" s="26"/>
    </row>
    <row r="693">
      <c r="A693" s="19"/>
      <c r="B693" s="6"/>
      <c r="C693" s="34"/>
      <c r="D693" s="34"/>
      <c r="E693" s="34"/>
      <c r="F693" s="34"/>
      <c r="G693" s="19"/>
      <c r="H693" s="19"/>
      <c r="I693" s="19"/>
      <c r="N693" s="26"/>
      <c r="O693" s="25"/>
      <c r="S693" s="26"/>
    </row>
    <row r="694">
      <c r="A694" s="19"/>
      <c r="B694" s="6"/>
      <c r="C694" s="34"/>
      <c r="D694" s="34"/>
      <c r="E694" s="34"/>
      <c r="F694" s="34"/>
      <c r="G694" s="19"/>
      <c r="H694" s="19"/>
      <c r="I694" s="19"/>
      <c r="N694" s="26"/>
      <c r="O694" s="25"/>
      <c r="S694" s="26"/>
    </row>
    <row r="695">
      <c r="A695" s="19"/>
      <c r="B695" s="6"/>
      <c r="C695" s="34"/>
      <c r="D695" s="34"/>
      <c r="E695" s="34"/>
      <c r="F695" s="34"/>
      <c r="G695" s="19"/>
      <c r="H695" s="19"/>
      <c r="I695" s="19"/>
      <c r="N695" s="26"/>
      <c r="O695" s="25"/>
      <c r="S695" s="26"/>
    </row>
    <row r="696">
      <c r="A696" s="19"/>
      <c r="B696" s="6"/>
      <c r="C696" s="34"/>
      <c r="D696" s="34"/>
      <c r="E696" s="34"/>
      <c r="F696" s="34"/>
      <c r="G696" s="19"/>
      <c r="H696" s="19"/>
      <c r="I696" s="19"/>
      <c r="N696" s="26"/>
      <c r="O696" s="25"/>
      <c r="S696" s="26"/>
    </row>
    <row r="697">
      <c r="A697" s="19"/>
      <c r="B697" s="6"/>
      <c r="C697" s="34"/>
      <c r="D697" s="34"/>
      <c r="E697" s="34"/>
      <c r="F697" s="34"/>
      <c r="G697" s="19"/>
      <c r="H697" s="19"/>
      <c r="I697" s="19"/>
      <c r="N697" s="26"/>
      <c r="O697" s="25"/>
      <c r="S697" s="26"/>
    </row>
    <row r="698">
      <c r="A698" s="19"/>
      <c r="B698" s="6"/>
      <c r="C698" s="34"/>
      <c r="D698" s="34"/>
      <c r="E698" s="34"/>
      <c r="F698" s="34"/>
      <c r="G698" s="19"/>
      <c r="H698" s="19"/>
      <c r="I698" s="19"/>
      <c r="N698" s="26"/>
      <c r="O698" s="25"/>
      <c r="S698" s="26"/>
    </row>
    <row r="699">
      <c r="A699" s="19"/>
      <c r="B699" s="6"/>
      <c r="C699" s="34"/>
      <c r="D699" s="34"/>
      <c r="E699" s="34"/>
      <c r="F699" s="34"/>
      <c r="G699" s="19"/>
      <c r="H699" s="19"/>
      <c r="I699" s="19"/>
      <c r="N699" s="26"/>
      <c r="O699" s="25"/>
      <c r="S699" s="26"/>
    </row>
    <row r="700">
      <c r="A700" s="19"/>
      <c r="B700" s="6"/>
      <c r="C700" s="34"/>
      <c r="D700" s="34"/>
      <c r="E700" s="34"/>
      <c r="F700" s="34"/>
      <c r="G700" s="19"/>
      <c r="H700" s="19"/>
      <c r="I700" s="19"/>
      <c r="N700" s="26"/>
      <c r="O700" s="25"/>
      <c r="S700" s="26"/>
    </row>
    <row r="701">
      <c r="A701" s="19"/>
      <c r="B701" s="6"/>
      <c r="C701" s="34"/>
      <c r="D701" s="34"/>
      <c r="E701" s="34"/>
      <c r="F701" s="34"/>
      <c r="G701" s="19"/>
      <c r="H701" s="19"/>
      <c r="I701" s="19"/>
      <c r="N701" s="26"/>
      <c r="O701" s="25"/>
      <c r="S701" s="26"/>
    </row>
    <row r="702">
      <c r="A702" s="19"/>
      <c r="B702" s="6"/>
      <c r="C702" s="34"/>
      <c r="D702" s="34"/>
      <c r="E702" s="34"/>
      <c r="F702" s="34"/>
      <c r="G702" s="19"/>
      <c r="H702" s="19"/>
      <c r="I702" s="19"/>
      <c r="N702" s="26"/>
      <c r="O702" s="25"/>
      <c r="S702" s="26"/>
    </row>
    <row r="703">
      <c r="A703" s="19"/>
      <c r="B703" s="6"/>
      <c r="C703" s="34"/>
      <c r="D703" s="34"/>
      <c r="E703" s="34"/>
      <c r="F703" s="34"/>
      <c r="G703" s="19"/>
      <c r="H703" s="19"/>
      <c r="I703" s="19"/>
      <c r="N703" s="26"/>
      <c r="O703" s="25"/>
      <c r="S703" s="26"/>
    </row>
    <row r="704">
      <c r="A704" s="19"/>
      <c r="B704" s="6"/>
      <c r="C704" s="34"/>
      <c r="D704" s="34"/>
      <c r="E704" s="34"/>
      <c r="F704" s="34"/>
      <c r="G704" s="19"/>
      <c r="H704" s="19"/>
      <c r="I704" s="19"/>
      <c r="N704" s="26"/>
      <c r="O704" s="25"/>
      <c r="S704" s="26"/>
    </row>
    <row r="705">
      <c r="A705" s="19"/>
      <c r="B705" s="6"/>
      <c r="C705" s="34"/>
      <c r="D705" s="34"/>
      <c r="E705" s="34"/>
      <c r="F705" s="34"/>
      <c r="G705" s="19"/>
      <c r="H705" s="19"/>
      <c r="I705" s="19"/>
      <c r="N705" s="26"/>
      <c r="O705" s="25"/>
      <c r="S705" s="26"/>
    </row>
    <row r="706">
      <c r="A706" s="19"/>
      <c r="B706" s="6"/>
      <c r="C706" s="34"/>
      <c r="D706" s="34"/>
      <c r="E706" s="34"/>
      <c r="F706" s="34"/>
      <c r="G706" s="19"/>
      <c r="H706" s="19"/>
      <c r="I706" s="19"/>
      <c r="N706" s="26"/>
      <c r="O706" s="25"/>
      <c r="S706" s="26"/>
    </row>
    <row r="707">
      <c r="A707" s="19"/>
      <c r="B707" s="6"/>
      <c r="C707" s="34"/>
      <c r="D707" s="34"/>
      <c r="E707" s="34"/>
      <c r="F707" s="34"/>
      <c r="G707" s="19"/>
      <c r="H707" s="19"/>
      <c r="I707" s="19"/>
      <c r="N707" s="26"/>
      <c r="O707" s="25"/>
      <c r="S707" s="26"/>
    </row>
    <row r="708">
      <c r="A708" s="19"/>
      <c r="B708" s="6"/>
      <c r="C708" s="34"/>
      <c r="D708" s="34"/>
      <c r="E708" s="34"/>
      <c r="F708" s="34"/>
      <c r="G708" s="19"/>
      <c r="H708" s="19"/>
      <c r="I708" s="19"/>
      <c r="N708" s="26"/>
      <c r="O708" s="25"/>
      <c r="S708" s="26"/>
    </row>
    <row r="709">
      <c r="A709" s="19"/>
      <c r="B709" s="6"/>
      <c r="C709" s="34"/>
      <c r="D709" s="34"/>
      <c r="E709" s="34"/>
      <c r="F709" s="34"/>
      <c r="G709" s="19"/>
      <c r="H709" s="19"/>
      <c r="I709" s="19"/>
      <c r="N709" s="26"/>
      <c r="O709" s="25"/>
      <c r="S709" s="26"/>
    </row>
    <row r="710">
      <c r="A710" s="19"/>
      <c r="B710" s="6"/>
      <c r="C710" s="34"/>
      <c r="D710" s="34"/>
      <c r="E710" s="34"/>
      <c r="F710" s="34"/>
      <c r="G710" s="19"/>
      <c r="H710" s="19"/>
      <c r="I710" s="19"/>
      <c r="N710" s="26"/>
      <c r="O710" s="25"/>
      <c r="S710" s="26"/>
    </row>
    <row r="711">
      <c r="A711" s="19"/>
      <c r="B711" s="6"/>
      <c r="C711" s="34"/>
      <c r="D711" s="34"/>
      <c r="E711" s="34"/>
      <c r="F711" s="34"/>
      <c r="G711" s="19"/>
      <c r="H711" s="19"/>
      <c r="I711" s="19"/>
      <c r="N711" s="26"/>
      <c r="O711" s="25"/>
      <c r="S711" s="26"/>
    </row>
    <row r="712">
      <c r="A712" s="19"/>
      <c r="B712" s="6"/>
      <c r="C712" s="34"/>
      <c r="D712" s="34"/>
      <c r="E712" s="34"/>
      <c r="F712" s="34"/>
      <c r="G712" s="19"/>
      <c r="H712" s="19"/>
      <c r="I712" s="19"/>
      <c r="N712" s="26"/>
      <c r="O712" s="25"/>
      <c r="S712" s="26"/>
    </row>
    <row r="713">
      <c r="A713" s="19"/>
      <c r="B713" s="6"/>
      <c r="C713" s="34"/>
      <c r="D713" s="34"/>
      <c r="E713" s="34"/>
      <c r="F713" s="34"/>
      <c r="G713" s="19"/>
      <c r="H713" s="19"/>
      <c r="I713" s="19"/>
      <c r="N713" s="26"/>
      <c r="O713" s="25"/>
      <c r="S713" s="26"/>
    </row>
    <row r="714">
      <c r="A714" s="19"/>
      <c r="B714" s="6"/>
      <c r="C714" s="34"/>
      <c r="D714" s="34"/>
      <c r="E714" s="34"/>
      <c r="F714" s="34"/>
      <c r="G714" s="19"/>
      <c r="H714" s="19"/>
      <c r="I714" s="19"/>
      <c r="N714" s="26"/>
      <c r="O714" s="25"/>
      <c r="S714" s="26"/>
    </row>
    <row r="715">
      <c r="A715" s="19"/>
      <c r="B715" s="6"/>
      <c r="C715" s="34"/>
      <c r="D715" s="34"/>
      <c r="E715" s="34"/>
      <c r="F715" s="34"/>
      <c r="G715" s="19"/>
      <c r="H715" s="19"/>
      <c r="I715" s="19"/>
      <c r="N715" s="26"/>
      <c r="O715" s="25"/>
      <c r="S715" s="26"/>
    </row>
    <row r="716">
      <c r="A716" s="19"/>
      <c r="B716" s="6"/>
      <c r="C716" s="34"/>
      <c r="D716" s="34"/>
      <c r="E716" s="34"/>
      <c r="F716" s="34"/>
      <c r="G716" s="19"/>
      <c r="H716" s="19"/>
      <c r="I716" s="19"/>
      <c r="N716" s="26"/>
      <c r="O716" s="25"/>
      <c r="S716" s="26"/>
    </row>
    <row r="717">
      <c r="A717" s="19"/>
      <c r="B717" s="6"/>
      <c r="C717" s="34"/>
      <c r="D717" s="34"/>
      <c r="E717" s="34"/>
      <c r="F717" s="34"/>
      <c r="G717" s="19"/>
      <c r="H717" s="19"/>
      <c r="I717" s="19"/>
      <c r="N717" s="26"/>
      <c r="O717" s="25"/>
      <c r="S717" s="26"/>
    </row>
    <row r="718">
      <c r="A718" s="19"/>
      <c r="B718" s="6"/>
      <c r="C718" s="34"/>
      <c r="D718" s="34"/>
      <c r="E718" s="34"/>
      <c r="F718" s="34"/>
      <c r="G718" s="19"/>
      <c r="H718" s="19"/>
      <c r="I718" s="19"/>
      <c r="N718" s="26"/>
      <c r="O718" s="25"/>
      <c r="S718" s="26"/>
    </row>
    <row r="719">
      <c r="A719" s="19"/>
      <c r="B719" s="6"/>
      <c r="C719" s="34"/>
      <c r="D719" s="34"/>
      <c r="E719" s="34"/>
      <c r="F719" s="34"/>
      <c r="G719" s="19"/>
      <c r="H719" s="19"/>
      <c r="I719" s="19"/>
      <c r="N719" s="26"/>
      <c r="O719" s="25"/>
      <c r="S719" s="26"/>
    </row>
    <row r="720">
      <c r="A720" s="19"/>
      <c r="B720" s="6"/>
      <c r="C720" s="34"/>
      <c r="D720" s="34"/>
      <c r="E720" s="34"/>
      <c r="F720" s="34"/>
      <c r="G720" s="19"/>
      <c r="H720" s="19"/>
      <c r="I720" s="19"/>
      <c r="N720" s="26"/>
      <c r="O720" s="25"/>
      <c r="S720" s="26"/>
    </row>
    <row r="721">
      <c r="A721" s="19"/>
      <c r="B721" s="6"/>
      <c r="C721" s="34"/>
      <c r="D721" s="34"/>
      <c r="E721" s="34"/>
      <c r="F721" s="34"/>
      <c r="G721" s="19"/>
      <c r="H721" s="19"/>
      <c r="I721" s="19"/>
      <c r="N721" s="26"/>
      <c r="O721" s="25"/>
      <c r="S721" s="26"/>
    </row>
    <row r="722">
      <c r="A722" s="19"/>
      <c r="B722" s="6"/>
      <c r="C722" s="34"/>
      <c r="D722" s="34"/>
      <c r="E722" s="34"/>
      <c r="F722" s="34"/>
      <c r="G722" s="19"/>
      <c r="H722" s="19"/>
      <c r="I722" s="19"/>
      <c r="N722" s="26"/>
      <c r="O722" s="25"/>
      <c r="S722" s="26"/>
    </row>
    <row r="723">
      <c r="A723" s="19"/>
      <c r="B723" s="6"/>
      <c r="C723" s="34"/>
      <c r="D723" s="34"/>
      <c r="E723" s="34"/>
      <c r="F723" s="34"/>
      <c r="G723" s="19"/>
      <c r="H723" s="19"/>
      <c r="I723" s="19"/>
      <c r="N723" s="26"/>
      <c r="O723" s="25"/>
      <c r="S723" s="26"/>
    </row>
    <row r="724">
      <c r="A724" s="19"/>
      <c r="B724" s="6"/>
      <c r="C724" s="34"/>
      <c r="D724" s="34"/>
      <c r="E724" s="34"/>
      <c r="F724" s="34"/>
      <c r="G724" s="19"/>
      <c r="H724" s="19"/>
      <c r="I724" s="19"/>
      <c r="N724" s="26"/>
      <c r="O724" s="25"/>
      <c r="S724" s="26"/>
    </row>
    <row r="725">
      <c r="A725" s="19"/>
      <c r="B725" s="6"/>
      <c r="C725" s="34"/>
      <c r="D725" s="34"/>
      <c r="E725" s="34"/>
      <c r="F725" s="34"/>
      <c r="G725" s="19"/>
      <c r="H725" s="19"/>
      <c r="I725" s="19"/>
      <c r="N725" s="26"/>
      <c r="O725" s="25"/>
      <c r="S725" s="26"/>
    </row>
    <row r="726">
      <c r="A726" s="19"/>
      <c r="B726" s="6"/>
      <c r="C726" s="34"/>
      <c r="D726" s="34"/>
      <c r="E726" s="34"/>
      <c r="F726" s="34"/>
      <c r="G726" s="19"/>
      <c r="H726" s="19"/>
      <c r="I726" s="19"/>
      <c r="N726" s="26"/>
      <c r="O726" s="25"/>
      <c r="S726" s="26"/>
    </row>
    <row r="727">
      <c r="A727" s="19"/>
      <c r="B727" s="6"/>
      <c r="C727" s="34"/>
      <c r="D727" s="34"/>
      <c r="E727" s="34"/>
      <c r="F727" s="34"/>
      <c r="G727" s="19"/>
      <c r="H727" s="19"/>
      <c r="I727" s="19"/>
      <c r="N727" s="26"/>
      <c r="O727" s="25"/>
      <c r="S727" s="26"/>
    </row>
    <row r="728">
      <c r="A728" s="19"/>
      <c r="B728" s="6"/>
      <c r="C728" s="34"/>
      <c r="D728" s="34"/>
      <c r="E728" s="34"/>
      <c r="F728" s="34"/>
      <c r="G728" s="19"/>
      <c r="H728" s="19"/>
      <c r="I728" s="19"/>
      <c r="N728" s="26"/>
      <c r="O728" s="25"/>
      <c r="S728" s="26"/>
    </row>
    <row r="729">
      <c r="A729" s="19"/>
      <c r="B729" s="6"/>
      <c r="C729" s="34"/>
      <c r="D729" s="34"/>
      <c r="E729" s="34"/>
      <c r="F729" s="34"/>
      <c r="G729" s="19"/>
      <c r="H729" s="19"/>
      <c r="I729" s="19"/>
      <c r="N729" s="26"/>
      <c r="O729" s="25"/>
      <c r="S729" s="26"/>
    </row>
    <row r="730">
      <c r="A730" s="19"/>
      <c r="B730" s="6"/>
      <c r="C730" s="34"/>
      <c r="D730" s="34"/>
      <c r="E730" s="34"/>
      <c r="F730" s="34"/>
      <c r="G730" s="19"/>
      <c r="H730" s="19"/>
      <c r="I730" s="19"/>
      <c r="N730" s="26"/>
      <c r="O730" s="25"/>
      <c r="S730" s="26"/>
    </row>
    <row r="731">
      <c r="A731" s="19"/>
      <c r="B731" s="6"/>
      <c r="C731" s="34"/>
      <c r="D731" s="34"/>
      <c r="E731" s="34"/>
      <c r="F731" s="34"/>
      <c r="G731" s="19"/>
      <c r="H731" s="19"/>
      <c r="I731" s="19"/>
      <c r="N731" s="26"/>
      <c r="O731" s="25"/>
      <c r="S731" s="26"/>
    </row>
    <row r="732">
      <c r="A732" s="19"/>
      <c r="B732" s="6"/>
      <c r="C732" s="34"/>
      <c r="D732" s="34"/>
      <c r="E732" s="34"/>
      <c r="F732" s="34"/>
      <c r="G732" s="19"/>
      <c r="H732" s="19"/>
      <c r="I732" s="19"/>
      <c r="N732" s="26"/>
      <c r="O732" s="25"/>
      <c r="S732" s="26"/>
    </row>
    <row r="733">
      <c r="A733" s="19"/>
      <c r="B733" s="6"/>
      <c r="C733" s="34"/>
      <c r="D733" s="34"/>
      <c r="E733" s="34"/>
      <c r="F733" s="34"/>
      <c r="G733" s="19"/>
      <c r="H733" s="19"/>
      <c r="I733" s="19"/>
      <c r="N733" s="26"/>
      <c r="O733" s="25"/>
      <c r="S733" s="26"/>
    </row>
    <row r="734">
      <c r="A734" s="19"/>
      <c r="B734" s="6"/>
      <c r="C734" s="34"/>
      <c r="D734" s="34"/>
      <c r="E734" s="34"/>
      <c r="F734" s="34"/>
      <c r="G734" s="19"/>
      <c r="H734" s="19"/>
      <c r="I734" s="19"/>
      <c r="N734" s="26"/>
      <c r="O734" s="25"/>
      <c r="S734" s="26"/>
    </row>
    <row r="735">
      <c r="A735" s="19"/>
      <c r="B735" s="6"/>
      <c r="C735" s="34"/>
      <c r="D735" s="34"/>
      <c r="E735" s="34"/>
      <c r="F735" s="34"/>
      <c r="G735" s="19"/>
      <c r="H735" s="19"/>
      <c r="I735" s="19"/>
      <c r="N735" s="26"/>
      <c r="O735" s="25"/>
      <c r="S735" s="26"/>
    </row>
    <row r="736">
      <c r="A736" s="19"/>
      <c r="B736" s="6"/>
      <c r="C736" s="34"/>
      <c r="D736" s="34"/>
      <c r="E736" s="34"/>
      <c r="F736" s="34"/>
      <c r="G736" s="19"/>
      <c r="H736" s="19"/>
      <c r="I736" s="19"/>
      <c r="N736" s="26"/>
      <c r="O736" s="25"/>
      <c r="S736" s="26"/>
    </row>
    <row r="737">
      <c r="A737" s="19"/>
      <c r="B737" s="6"/>
      <c r="C737" s="34"/>
      <c r="D737" s="34"/>
      <c r="E737" s="34"/>
      <c r="F737" s="34"/>
      <c r="G737" s="19"/>
      <c r="H737" s="19"/>
      <c r="I737" s="19"/>
      <c r="N737" s="26"/>
      <c r="O737" s="25"/>
      <c r="S737" s="26"/>
    </row>
    <row r="738">
      <c r="A738" s="19"/>
      <c r="B738" s="6"/>
      <c r="C738" s="34"/>
      <c r="D738" s="34"/>
      <c r="E738" s="34"/>
      <c r="F738" s="34"/>
      <c r="G738" s="19"/>
      <c r="H738" s="19"/>
      <c r="I738" s="19"/>
      <c r="N738" s="26"/>
      <c r="O738" s="25"/>
      <c r="S738" s="26"/>
    </row>
    <row r="739">
      <c r="A739" s="19"/>
      <c r="B739" s="6"/>
      <c r="C739" s="34"/>
      <c r="D739" s="34"/>
      <c r="E739" s="34"/>
      <c r="F739" s="34"/>
      <c r="G739" s="19"/>
      <c r="H739" s="19"/>
      <c r="I739" s="19"/>
      <c r="N739" s="26"/>
      <c r="O739" s="25"/>
      <c r="S739" s="26"/>
    </row>
    <row r="740">
      <c r="A740" s="19"/>
      <c r="B740" s="6"/>
      <c r="C740" s="34"/>
      <c r="D740" s="34"/>
      <c r="E740" s="34"/>
      <c r="F740" s="34"/>
      <c r="G740" s="19"/>
      <c r="H740" s="19"/>
      <c r="I740" s="19"/>
      <c r="N740" s="26"/>
      <c r="O740" s="25"/>
      <c r="S740" s="26"/>
    </row>
    <row r="741">
      <c r="A741" s="19"/>
      <c r="B741" s="6"/>
      <c r="C741" s="34"/>
      <c r="D741" s="34"/>
      <c r="E741" s="34"/>
      <c r="F741" s="34"/>
      <c r="G741" s="19"/>
      <c r="H741" s="19"/>
      <c r="I741" s="19"/>
      <c r="N741" s="26"/>
      <c r="O741" s="25"/>
      <c r="S741" s="26"/>
    </row>
    <row r="742">
      <c r="A742" s="19"/>
      <c r="B742" s="6"/>
      <c r="C742" s="34"/>
      <c r="D742" s="34"/>
      <c r="E742" s="34"/>
      <c r="F742" s="34"/>
      <c r="G742" s="19"/>
      <c r="H742" s="19"/>
      <c r="I742" s="19"/>
      <c r="N742" s="26"/>
      <c r="O742" s="25"/>
      <c r="S742" s="26"/>
    </row>
    <row r="743">
      <c r="A743" s="19"/>
      <c r="B743" s="6"/>
      <c r="C743" s="34"/>
      <c r="D743" s="34"/>
      <c r="E743" s="34"/>
      <c r="F743" s="34"/>
      <c r="G743" s="19"/>
      <c r="H743" s="19"/>
      <c r="I743" s="19"/>
      <c r="N743" s="26"/>
      <c r="O743" s="25"/>
      <c r="S743" s="26"/>
    </row>
    <row r="744">
      <c r="A744" s="19"/>
      <c r="B744" s="6"/>
      <c r="C744" s="34"/>
      <c r="D744" s="34"/>
      <c r="E744" s="34"/>
      <c r="F744" s="34"/>
      <c r="G744" s="19"/>
      <c r="H744" s="19"/>
      <c r="I744" s="19"/>
      <c r="N744" s="26"/>
      <c r="O744" s="25"/>
      <c r="S744" s="26"/>
    </row>
    <row r="745">
      <c r="A745" s="19"/>
      <c r="B745" s="6"/>
      <c r="C745" s="34"/>
      <c r="D745" s="34"/>
      <c r="E745" s="34"/>
      <c r="F745" s="34"/>
      <c r="G745" s="19"/>
      <c r="H745" s="19"/>
      <c r="I745" s="19"/>
      <c r="N745" s="26"/>
      <c r="O745" s="25"/>
      <c r="S745" s="26"/>
    </row>
    <row r="746">
      <c r="A746" s="19"/>
      <c r="B746" s="6"/>
      <c r="C746" s="34"/>
      <c r="D746" s="34"/>
      <c r="E746" s="34"/>
      <c r="F746" s="34"/>
      <c r="G746" s="19"/>
      <c r="H746" s="19"/>
      <c r="I746" s="19"/>
      <c r="N746" s="26"/>
      <c r="O746" s="25"/>
      <c r="S746" s="26"/>
    </row>
    <row r="747">
      <c r="A747" s="19"/>
      <c r="B747" s="6"/>
      <c r="C747" s="34"/>
      <c r="D747" s="34"/>
      <c r="E747" s="34"/>
      <c r="F747" s="34"/>
      <c r="G747" s="19"/>
      <c r="H747" s="19"/>
      <c r="I747" s="19"/>
      <c r="N747" s="26"/>
      <c r="O747" s="25"/>
      <c r="S747" s="26"/>
    </row>
    <row r="748">
      <c r="A748" s="19"/>
      <c r="B748" s="6"/>
      <c r="C748" s="34"/>
      <c r="D748" s="34"/>
      <c r="E748" s="34"/>
      <c r="F748" s="34"/>
      <c r="G748" s="19"/>
      <c r="H748" s="19"/>
      <c r="I748" s="19"/>
      <c r="N748" s="26"/>
      <c r="O748" s="25"/>
      <c r="S748" s="26"/>
    </row>
    <row r="749">
      <c r="A749" s="19"/>
      <c r="B749" s="6"/>
      <c r="C749" s="34"/>
      <c r="D749" s="34"/>
      <c r="E749" s="34"/>
      <c r="F749" s="34"/>
      <c r="G749" s="19"/>
      <c r="H749" s="19"/>
      <c r="I749" s="19"/>
      <c r="N749" s="26"/>
      <c r="O749" s="25"/>
      <c r="S749" s="26"/>
    </row>
    <row r="750">
      <c r="A750" s="19"/>
      <c r="B750" s="6"/>
      <c r="C750" s="34"/>
      <c r="D750" s="34"/>
      <c r="E750" s="34"/>
      <c r="F750" s="34"/>
      <c r="G750" s="19"/>
      <c r="H750" s="19"/>
      <c r="I750" s="19"/>
      <c r="N750" s="26"/>
      <c r="O750" s="25"/>
      <c r="S750" s="26"/>
    </row>
    <row r="751">
      <c r="A751" s="19"/>
      <c r="B751" s="6"/>
      <c r="C751" s="34"/>
      <c r="D751" s="34"/>
      <c r="E751" s="34"/>
      <c r="F751" s="34"/>
      <c r="G751" s="19"/>
      <c r="H751" s="19"/>
      <c r="I751" s="19"/>
      <c r="N751" s="26"/>
      <c r="O751" s="25"/>
      <c r="S751" s="26"/>
    </row>
    <row r="752">
      <c r="A752" s="19"/>
      <c r="B752" s="6"/>
      <c r="C752" s="34"/>
      <c r="D752" s="34"/>
      <c r="E752" s="34"/>
      <c r="F752" s="34"/>
      <c r="G752" s="19"/>
      <c r="H752" s="19"/>
      <c r="I752" s="19"/>
      <c r="N752" s="26"/>
      <c r="O752" s="25"/>
      <c r="S752" s="26"/>
    </row>
    <row r="753">
      <c r="A753" s="19"/>
      <c r="B753" s="6"/>
      <c r="C753" s="34"/>
      <c r="D753" s="34"/>
      <c r="E753" s="34"/>
      <c r="F753" s="34"/>
      <c r="G753" s="19"/>
      <c r="H753" s="19"/>
      <c r="I753" s="19"/>
      <c r="N753" s="26"/>
      <c r="O753" s="25"/>
      <c r="S753" s="26"/>
    </row>
    <row r="754">
      <c r="A754" s="19"/>
      <c r="B754" s="6"/>
      <c r="C754" s="34"/>
      <c r="D754" s="34"/>
      <c r="E754" s="34"/>
      <c r="F754" s="34"/>
      <c r="G754" s="19"/>
      <c r="H754" s="19"/>
      <c r="I754" s="19"/>
      <c r="N754" s="26"/>
      <c r="O754" s="25"/>
      <c r="S754" s="26"/>
    </row>
    <row r="755">
      <c r="A755" s="19"/>
      <c r="B755" s="6"/>
      <c r="C755" s="34"/>
      <c r="D755" s="34"/>
      <c r="E755" s="34"/>
      <c r="F755" s="34"/>
      <c r="G755" s="19"/>
      <c r="H755" s="19"/>
      <c r="I755" s="19"/>
      <c r="N755" s="26"/>
      <c r="O755" s="25"/>
      <c r="S755" s="26"/>
    </row>
    <row r="756">
      <c r="A756" s="19"/>
      <c r="B756" s="6"/>
      <c r="C756" s="34"/>
      <c r="D756" s="34"/>
      <c r="E756" s="34"/>
      <c r="F756" s="34"/>
      <c r="G756" s="19"/>
      <c r="H756" s="19"/>
      <c r="I756" s="19"/>
      <c r="N756" s="26"/>
      <c r="O756" s="25"/>
      <c r="S756" s="26"/>
    </row>
    <row r="757">
      <c r="A757" s="19"/>
      <c r="B757" s="6"/>
      <c r="C757" s="34"/>
      <c r="D757" s="34"/>
      <c r="E757" s="34"/>
      <c r="F757" s="34"/>
      <c r="G757" s="19"/>
      <c r="H757" s="19"/>
      <c r="I757" s="19"/>
      <c r="N757" s="26"/>
      <c r="O757" s="25"/>
      <c r="S757" s="26"/>
    </row>
    <row r="758">
      <c r="A758" s="19"/>
      <c r="B758" s="6"/>
      <c r="C758" s="34"/>
      <c r="D758" s="34"/>
      <c r="E758" s="34"/>
      <c r="F758" s="34"/>
      <c r="G758" s="19"/>
      <c r="H758" s="19"/>
      <c r="I758" s="19"/>
      <c r="N758" s="26"/>
      <c r="O758" s="25"/>
      <c r="S758" s="26"/>
    </row>
    <row r="759">
      <c r="A759" s="19"/>
      <c r="B759" s="6"/>
      <c r="C759" s="34"/>
      <c r="D759" s="34"/>
      <c r="E759" s="34"/>
      <c r="F759" s="34"/>
      <c r="G759" s="19"/>
      <c r="H759" s="19"/>
      <c r="I759" s="19"/>
      <c r="N759" s="26"/>
      <c r="O759" s="25"/>
      <c r="S759" s="26"/>
    </row>
    <row r="760">
      <c r="A760" s="19"/>
      <c r="B760" s="6"/>
      <c r="C760" s="34"/>
      <c r="D760" s="34"/>
      <c r="E760" s="34"/>
      <c r="F760" s="34"/>
      <c r="G760" s="19"/>
      <c r="H760" s="19"/>
      <c r="I760" s="19"/>
      <c r="N760" s="26"/>
      <c r="O760" s="25"/>
      <c r="S760" s="26"/>
    </row>
    <row r="761">
      <c r="A761" s="19"/>
      <c r="B761" s="6"/>
      <c r="C761" s="34"/>
      <c r="D761" s="34"/>
      <c r="E761" s="34"/>
      <c r="F761" s="34"/>
      <c r="G761" s="19"/>
      <c r="H761" s="19"/>
      <c r="I761" s="19"/>
      <c r="N761" s="26"/>
      <c r="O761" s="25"/>
      <c r="S761" s="26"/>
    </row>
    <row r="762">
      <c r="A762" s="19"/>
      <c r="B762" s="6"/>
      <c r="C762" s="34"/>
      <c r="D762" s="34"/>
      <c r="E762" s="34"/>
      <c r="F762" s="34"/>
      <c r="G762" s="19"/>
      <c r="H762" s="19"/>
      <c r="I762" s="19"/>
      <c r="N762" s="26"/>
      <c r="O762" s="25"/>
      <c r="S762" s="26"/>
    </row>
    <row r="763">
      <c r="A763" s="19"/>
      <c r="B763" s="6"/>
      <c r="C763" s="34"/>
      <c r="D763" s="34"/>
      <c r="E763" s="34"/>
      <c r="F763" s="34"/>
      <c r="G763" s="19"/>
      <c r="H763" s="19"/>
      <c r="I763" s="19"/>
      <c r="N763" s="26"/>
      <c r="O763" s="25"/>
      <c r="S763" s="26"/>
    </row>
    <row r="764">
      <c r="A764" s="19"/>
      <c r="B764" s="6"/>
      <c r="C764" s="34"/>
      <c r="D764" s="34"/>
      <c r="E764" s="34"/>
      <c r="F764" s="34"/>
      <c r="G764" s="19"/>
      <c r="H764" s="19"/>
      <c r="I764" s="19"/>
      <c r="N764" s="26"/>
      <c r="O764" s="25"/>
      <c r="S764" s="26"/>
    </row>
    <row r="765">
      <c r="A765" s="19"/>
      <c r="B765" s="6"/>
      <c r="C765" s="34"/>
      <c r="D765" s="34"/>
      <c r="E765" s="34"/>
      <c r="F765" s="34"/>
      <c r="G765" s="19"/>
      <c r="H765" s="19"/>
      <c r="I765" s="19"/>
      <c r="N765" s="26"/>
      <c r="O765" s="25"/>
      <c r="S765" s="26"/>
    </row>
    <row r="766">
      <c r="A766" s="19"/>
      <c r="B766" s="6"/>
      <c r="C766" s="34"/>
      <c r="D766" s="34"/>
      <c r="E766" s="34"/>
      <c r="F766" s="34"/>
      <c r="G766" s="19"/>
      <c r="H766" s="19"/>
      <c r="I766" s="19"/>
      <c r="N766" s="26"/>
      <c r="O766" s="25"/>
      <c r="S766" s="26"/>
    </row>
    <row r="767">
      <c r="A767" s="19"/>
      <c r="B767" s="6"/>
      <c r="C767" s="34"/>
      <c r="D767" s="34"/>
      <c r="E767" s="34"/>
      <c r="F767" s="34"/>
      <c r="G767" s="19"/>
      <c r="H767" s="19"/>
      <c r="I767" s="19"/>
      <c r="N767" s="26"/>
      <c r="O767" s="25"/>
      <c r="S767" s="26"/>
    </row>
    <row r="768">
      <c r="A768" s="19"/>
      <c r="B768" s="6"/>
      <c r="C768" s="34"/>
      <c r="D768" s="34"/>
      <c r="E768" s="34"/>
      <c r="F768" s="34"/>
      <c r="G768" s="19"/>
      <c r="H768" s="19"/>
      <c r="I768" s="19"/>
      <c r="N768" s="26"/>
      <c r="O768" s="25"/>
      <c r="S768" s="26"/>
    </row>
    <row r="769">
      <c r="A769" s="19"/>
      <c r="B769" s="6"/>
      <c r="C769" s="34"/>
      <c r="D769" s="34"/>
      <c r="E769" s="34"/>
      <c r="F769" s="34"/>
      <c r="G769" s="19"/>
      <c r="H769" s="19"/>
      <c r="I769" s="19"/>
      <c r="N769" s="26"/>
      <c r="O769" s="25"/>
      <c r="S769" s="26"/>
    </row>
    <row r="770">
      <c r="A770" s="19"/>
      <c r="B770" s="6"/>
      <c r="C770" s="34"/>
      <c r="D770" s="34"/>
      <c r="E770" s="34"/>
      <c r="F770" s="34"/>
      <c r="G770" s="19"/>
      <c r="H770" s="19"/>
      <c r="I770" s="19"/>
      <c r="N770" s="26"/>
      <c r="O770" s="25"/>
      <c r="S770" s="26"/>
    </row>
    <row r="771">
      <c r="A771" s="19"/>
      <c r="B771" s="6"/>
      <c r="C771" s="34"/>
      <c r="D771" s="34"/>
      <c r="E771" s="34"/>
      <c r="F771" s="34"/>
      <c r="G771" s="19"/>
      <c r="H771" s="19"/>
      <c r="I771" s="19"/>
      <c r="N771" s="26"/>
      <c r="O771" s="25"/>
      <c r="S771" s="26"/>
    </row>
    <row r="772">
      <c r="A772" s="19"/>
      <c r="B772" s="6"/>
      <c r="C772" s="34"/>
      <c r="D772" s="34"/>
      <c r="E772" s="34"/>
      <c r="F772" s="34"/>
      <c r="G772" s="19"/>
      <c r="H772" s="19"/>
      <c r="I772" s="19"/>
      <c r="N772" s="26"/>
      <c r="O772" s="25"/>
      <c r="S772" s="26"/>
    </row>
    <row r="773">
      <c r="A773" s="19"/>
      <c r="B773" s="6"/>
      <c r="C773" s="34"/>
      <c r="D773" s="34"/>
      <c r="E773" s="34"/>
      <c r="F773" s="34"/>
      <c r="G773" s="19"/>
      <c r="H773" s="19"/>
      <c r="I773" s="19"/>
      <c r="N773" s="26"/>
      <c r="O773" s="25"/>
      <c r="S773" s="26"/>
    </row>
    <row r="774">
      <c r="A774" s="19"/>
      <c r="B774" s="6"/>
      <c r="C774" s="34"/>
      <c r="D774" s="34"/>
      <c r="E774" s="34"/>
      <c r="F774" s="34"/>
      <c r="G774" s="19"/>
      <c r="H774" s="19"/>
      <c r="I774" s="19"/>
      <c r="N774" s="26"/>
      <c r="O774" s="25"/>
      <c r="S774" s="26"/>
    </row>
    <row r="775">
      <c r="A775" s="19"/>
      <c r="B775" s="6"/>
      <c r="C775" s="34"/>
      <c r="D775" s="34"/>
      <c r="E775" s="34"/>
      <c r="F775" s="34"/>
      <c r="G775" s="19"/>
      <c r="H775" s="19"/>
      <c r="I775" s="19"/>
      <c r="N775" s="26"/>
      <c r="O775" s="25"/>
      <c r="S775" s="26"/>
    </row>
    <row r="776">
      <c r="A776" s="19"/>
      <c r="B776" s="6"/>
      <c r="C776" s="34"/>
      <c r="D776" s="34"/>
      <c r="E776" s="34"/>
      <c r="F776" s="34"/>
      <c r="G776" s="19"/>
      <c r="H776" s="19"/>
      <c r="I776" s="19"/>
      <c r="N776" s="26"/>
      <c r="O776" s="25"/>
      <c r="S776" s="26"/>
    </row>
    <row r="777">
      <c r="A777" s="19"/>
      <c r="B777" s="6"/>
      <c r="C777" s="34"/>
      <c r="D777" s="34"/>
      <c r="E777" s="34"/>
      <c r="F777" s="34"/>
      <c r="G777" s="19"/>
      <c r="H777" s="19"/>
      <c r="I777" s="19"/>
      <c r="N777" s="26"/>
      <c r="O777" s="25"/>
      <c r="S777" s="26"/>
    </row>
    <row r="778">
      <c r="A778" s="19"/>
      <c r="B778" s="6"/>
      <c r="C778" s="34"/>
      <c r="D778" s="34"/>
      <c r="E778" s="34"/>
      <c r="F778" s="34"/>
      <c r="G778" s="19"/>
      <c r="H778" s="19"/>
      <c r="I778" s="19"/>
      <c r="N778" s="26"/>
      <c r="O778" s="25"/>
      <c r="S778" s="26"/>
    </row>
    <row r="779">
      <c r="A779" s="19"/>
      <c r="B779" s="6"/>
      <c r="C779" s="34"/>
      <c r="D779" s="34"/>
      <c r="E779" s="34"/>
      <c r="F779" s="34"/>
      <c r="G779" s="19"/>
      <c r="H779" s="19"/>
      <c r="I779" s="19"/>
      <c r="N779" s="26"/>
      <c r="O779" s="25"/>
      <c r="S779" s="26"/>
    </row>
    <row r="780">
      <c r="A780" s="19"/>
      <c r="B780" s="6"/>
      <c r="C780" s="34"/>
      <c r="D780" s="34"/>
      <c r="E780" s="34"/>
      <c r="F780" s="34"/>
      <c r="G780" s="19"/>
      <c r="H780" s="19"/>
      <c r="I780" s="19"/>
      <c r="N780" s="26"/>
      <c r="O780" s="25"/>
      <c r="S780" s="26"/>
    </row>
    <row r="781">
      <c r="A781" s="19"/>
      <c r="B781" s="6"/>
      <c r="C781" s="34"/>
      <c r="D781" s="34"/>
      <c r="E781" s="34"/>
      <c r="F781" s="34"/>
      <c r="G781" s="19"/>
      <c r="H781" s="19"/>
      <c r="I781" s="19"/>
      <c r="N781" s="26"/>
      <c r="O781" s="25"/>
      <c r="S781" s="26"/>
    </row>
    <row r="782">
      <c r="A782" s="19"/>
      <c r="B782" s="6"/>
      <c r="C782" s="34"/>
      <c r="D782" s="34"/>
      <c r="E782" s="34"/>
      <c r="F782" s="34"/>
      <c r="G782" s="19"/>
      <c r="H782" s="19"/>
      <c r="I782" s="19"/>
      <c r="N782" s="26"/>
      <c r="O782" s="25"/>
      <c r="S782" s="26"/>
    </row>
    <row r="783">
      <c r="A783" s="19"/>
      <c r="B783" s="6"/>
      <c r="C783" s="34"/>
      <c r="D783" s="34"/>
      <c r="E783" s="34"/>
      <c r="F783" s="34"/>
      <c r="G783" s="19"/>
      <c r="H783" s="19"/>
      <c r="I783" s="19"/>
      <c r="N783" s="26"/>
      <c r="O783" s="25"/>
      <c r="S783" s="26"/>
    </row>
    <row r="784">
      <c r="A784" s="19"/>
      <c r="B784" s="6"/>
      <c r="C784" s="34"/>
      <c r="D784" s="34"/>
      <c r="E784" s="34"/>
      <c r="F784" s="34"/>
      <c r="G784" s="19"/>
      <c r="H784" s="19"/>
      <c r="I784" s="19"/>
      <c r="N784" s="26"/>
      <c r="O784" s="25"/>
      <c r="S784" s="26"/>
    </row>
    <row r="785">
      <c r="A785" s="19"/>
      <c r="B785" s="6"/>
      <c r="C785" s="34"/>
      <c r="D785" s="34"/>
      <c r="E785" s="34"/>
      <c r="F785" s="34"/>
      <c r="G785" s="19"/>
      <c r="H785" s="19"/>
      <c r="I785" s="19"/>
      <c r="N785" s="26"/>
      <c r="O785" s="25"/>
      <c r="S785" s="26"/>
    </row>
    <row r="786">
      <c r="A786" s="19"/>
      <c r="B786" s="6"/>
      <c r="C786" s="34"/>
      <c r="D786" s="34"/>
      <c r="E786" s="34"/>
      <c r="F786" s="34"/>
      <c r="G786" s="19"/>
      <c r="H786" s="19"/>
      <c r="I786" s="19"/>
      <c r="N786" s="26"/>
      <c r="O786" s="25"/>
      <c r="S786" s="26"/>
    </row>
    <row r="787">
      <c r="A787" s="19"/>
      <c r="B787" s="6"/>
      <c r="C787" s="34"/>
      <c r="D787" s="34"/>
      <c r="E787" s="34"/>
      <c r="F787" s="34"/>
      <c r="G787" s="19"/>
      <c r="H787" s="19"/>
      <c r="I787" s="19"/>
      <c r="N787" s="26"/>
      <c r="O787" s="25"/>
      <c r="S787" s="26"/>
    </row>
    <row r="788">
      <c r="A788" s="19"/>
      <c r="B788" s="6"/>
      <c r="C788" s="34"/>
      <c r="D788" s="34"/>
      <c r="E788" s="34"/>
      <c r="F788" s="34"/>
      <c r="G788" s="19"/>
      <c r="H788" s="19"/>
      <c r="I788" s="19"/>
      <c r="N788" s="26"/>
      <c r="O788" s="25"/>
      <c r="S788" s="26"/>
    </row>
    <row r="789">
      <c r="A789" s="19"/>
      <c r="B789" s="6"/>
      <c r="C789" s="34"/>
      <c r="D789" s="34"/>
      <c r="E789" s="34"/>
      <c r="F789" s="34"/>
      <c r="G789" s="19"/>
      <c r="H789" s="19"/>
      <c r="I789" s="19"/>
      <c r="N789" s="26"/>
      <c r="O789" s="25"/>
      <c r="S789" s="26"/>
    </row>
    <row r="790">
      <c r="A790" s="19"/>
      <c r="B790" s="6"/>
      <c r="C790" s="34"/>
      <c r="D790" s="34"/>
      <c r="E790" s="34"/>
      <c r="F790" s="34"/>
      <c r="G790" s="19"/>
      <c r="H790" s="19"/>
      <c r="I790" s="19"/>
      <c r="N790" s="26"/>
      <c r="O790" s="25"/>
      <c r="S790" s="26"/>
    </row>
    <row r="791">
      <c r="A791" s="19"/>
      <c r="B791" s="6"/>
      <c r="C791" s="34"/>
      <c r="D791" s="34"/>
      <c r="E791" s="34"/>
      <c r="F791" s="34"/>
      <c r="G791" s="19"/>
      <c r="H791" s="19"/>
      <c r="I791" s="19"/>
      <c r="N791" s="26"/>
      <c r="O791" s="25"/>
      <c r="S791" s="26"/>
    </row>
    <row r="792">
      <c r="A792" s="19"/>
      <c r="B792" s="6"/>
      <c r="C792" s="34"/>
      <c r="D792" s="34"/>
      <c r="E792" s="34"/>
      <c r="F792" s="34"/>
      <c r="G792" s="19"/>
      <c r="H792" s="19"/>
      <c r="I792" s="19"/>
      <c r="N792" s="26"/>
      <c r="O792" s="25"/>
      <c r="S792" s="26"/>
    </row>
    <row r="793">
      <c r="A793" s="19"/>
      <c r="B793" s="6"/>
      <c r="C793" s="34"/>
      <c r="D793" s="34"/>
      <c r="E793" s="34"/>
      <c r="F793" s="34"/>
      <c r="G793" s="19"/>
      <c r="H793" s="19"/>
      <c r="I793" s="19"/>
      <c r="N793" s="26"/>
      <c r="O793" s="25"/>
      <c r="S793" s="26"/>
    </row>
    <row r="794">
      <c r="A794" s="19"/>
      <c r="B794" s="6"/>
      <c r="C794" s="34"/>
      <c r="D794" s="34"/>
      <c r="E794" s="34"/>
      <c r="F794" s="34"/>
      <c r="G794" s="19"/>
      <c r="H794" s="19"/>
      <c r="I794" s="19"/>
      <c r="N794" s="26"/>
      <c r="O794" s="25"/>
      <c r="S794" s="26"/>
    </row>
    <row r="795">
      <c r="A795" s="19"/>
      <c r="B795" s="6"/>
      <c r="C795" s="34"/>
      <c r="D795" s="34"/>
      <c r="E795" s="34"/>
      <c r="F795" s="34"/>
      <c r="G795" s="19"/>
      <c r="H795" s="19"/>
      <c r="I795" s="19"/>
      <c r="N795" s="26"/>
      <c r="O795" s="25"/>
      <c r="S795" s="26"/>
    </row>
    <row r="796">
      <c r="A796" s="19"/>
      <c r="B796" s="6"/>
      <c r="C796" s="34"/>
      <c r="D796" s="34"/>
      <c r="E796" s="34"/>
      <c r="F796" s="34"/>
      <c r="G796" s="19"/>
      <c r="H796" s="19"/>
      <c r="I796" s="19"/>
      <c r="N796" s="26"/>
      <c r="O796" s="25"/>
      <c r="S796" s="26"/>
    </row>
    <row r="797">
      <c r="A797" s="19"/>
      <c r="B797" s="6"/>
      <c r="C797" s="34"/>
      <c r="D797" s="34"/>
      <c r="E797" s="34"/>
      <c r="F797" s="34"/>
      <c r="G797" s="19"/>
      <c r="H797" s="19"/>
      <c r="I797" s="19"/>
      <c r="N797" s="26"/>
      <c r="O797" s="25"/>
      <c r="S797" s="26"/>
    </row>
    <row r="798">
      <c r="A798" s="19"/>
      <c r="B798" s="6"/>
      <c r="C798" s="34"/>
      <c r="D798" s="34"/>
      <c r="E798" s="34"/>
      <c r="F798" s="34"/>
      <c r="G798" s="19"/>
      <c r="H798" s="19"/>
      <c r="I798" s="19"/>
      <c r="N798" s="26"/>
      <c r="O798" s="25"/>
      <c r="S798" s="26"/>
    </row>
    <row r="799">
      <c r="A799" s="19"/>
      <c r="B799" s="6"/>
      <c r="C799" s="34"/>
      <c r="D799" s="34"/>
      <c r="E799" s="34"/>
      <c r="F799" s="34"/>
      <c r="G799" s="19"/>
      <c r="H799" s="19"/>
      <c r="I799" s="19"/>
      <c r="N799" s="26"/>
      <c r="O799" s="25"/>
      <c r="S799" s="26"/>
    </row>
    <row r="800">
      <c r="A800" s="19"/>
      <c r="B800" s="6"/>
      <c r="C800" s="34"/>
      <c r="D800" s="34"/>
      <c r="E800" s="34"/>
      <c r="F800" s="34"/>
      <c r="G800" s="19"/>
      <c r="H800" s="19"/>
      <c r="I800" s="19"/>
      <c r="N800" s="26"/>
      <c r="O800" s="25"/>
      <c r="S800" s="26"/>
    </row>
    <row r="801">
      <c r="A801" s="19"/>
      <c r="B801" s="6"/>
      <c r="C801" s="34"/>
      <c r="D801" s="34"/>
      <c r="E801" s="34"/>
      <c r="F801" s="34"/>
      <c r="G801" s="19"/>
      <c r="H801" s="19"/>
      <c r="I801" s="19"/>
      <c r="N801" s="26"/>
      <c r="O801" s="25"/>
      <c r="S801" s="26"/>
    </row>
    <row r="802">
      <c r="A802" s="19"/>
      <c r="B802" s="6"/>
      <c r="C802" s="34"/>
      <c r="D802" s="34"/>
      <c r="E802" s="34"/>
      <c r="F802" s="34"/>
      <c r="G802" s="19"/>
      <c r="H802" s="19"/>
      <c r="I802" s="19"/>
      <c r="N802" s="26"/>
      <c r="O802" s="25"/>
      <c r="S802" s="26"/>
    </row>
    <row r="803">
      <c r="A803" s="19"/>
      <c r="B803" s="6"/>
      <c r="C803" s="34"/>
      <c r="D803" s="34"/>
      <c r="E803" s="34"/>
      <c r="F803" s="34"/>
      <c r="G803" s="19"/>
      <c r="H803" s="19"/>
      <c r="I803" s="19"/>
      <c r="N803" s="26"/>
      <c r="O803" s="25"/>
      <c r="S803" s="26"/>
    </row>
    <row r="804">
      <c r="A804" s="19"/>
      <c r="B804" s="6"/>
      <c r="C804" s="34"/>
      <c r="D804" s="34"/>
      <c r="E804" s="34"/>
      <c r="F804" s="34"/>
      <c r="G804" s="19"/>
      <c r="H804" s="19"/>
      <c r="I804" s="19"/>
      <c r="N804" s="26"/>
      <c r="O804" s="25"/>
      <c r="S804" s="26"/>
    </row>
    <row r="805">
      <c r="A805" s="19"/>
      <c r="B805" s="6"/>
      <c r="C805" s="34"/>
      <c r="D805" s="34"/>
      <c r="E805" s="34"/>
      <c r="F805" s="34"/>
      <c r="G805" s="19"/>
      <c r="H805" s="19"/>
      <c r="I805" s="19"/>
      <c r="N805" s="26"/>
      <c r="O805" s="25"/>
      <c r="S805" s="26"/>
    </row>
    <row r="806">
      <c r="A806" s="19"/>
      <c r="B806" s="6"/>
      <c r="C806" s="34"/>
      <c r="D806" s="34"/>
      <c r="E806" s="34"/>
      <c r="F806" s="34"/>
      <c r="G806" s="19"/>
      <c r="H806" s="19"/>
      <c r="I806" s="19"/>
      <c r="N806" s="26"/>
      <c r="O806" s="25"/>
      <c r="S806" s="26"/>
    </row>
    <row r="807">
      <c r="A807" s="19"/>
      <c r="B807" s="6"/>
      <c r="C807" s="34"/>
      <c r="D807" s="34"/>
      <c r="E807" s="34"/>
      <c r="F807" s="34"/>
      <c r="G807" s="19"/>
      <c r="H807" s="19"/>
      <c r="I807" s="19"/>
      <c r="N807" s="26"/>
      <c r="O807" s="25"/>
      <c r="S807" s="26"/>
    </row>
    <row r="808">
      <c r="A808" s="19"/>
      <c r="B808" s="6"/>
      <c r="C808" s="34"/>
      <c r="D808" s="34"/>
      <c r="E808" s="34"/>
      <c r="F808" s="34"/>
      <c r="G808" s="19"/>
      <c r="H808" s="19"/>
      <c r="I808" s="19"/>
      <c r="N808" s="26"/>
      <c r="O808" s="25"/>
      <c r="S808" s="26"/>
    </row>
    <row r="809">
      <c r="A809" s="19"/>
      <c r="B809" s="6"/>
      <c r="C809" s="34"/>
      <c r="D809" s="34"/>
      <c r="E809" s="34"/>
      <c r="F809" s="34"/>
      <c r="G809" s="19"/>
      <c r="H809" s="19"/>
      <c r="I809" s="19"/>
      <c r="N809" s="26"/>
      <c r="O809" s="25"/>
      <c r="S809" s="26"/>
    </row>
    <row r="810">
      <c r="A810" s="19"/>
      <c r="B810" s="6"/>
      <c r="C810" s="34"/>
      <c r="D810" s="34"/>
      <c r="E810" s="34"/>
      <c r="F810" s="34"/>
      <c r="G810" s="19"/>
      <c r="H810" s="19"/>
      <c r="I810" s="19"/>
      <c r="N810" s="26"/>
      <c r="O810" s="25"/>
      <c r="S810" s="26"/>
    </row>
    <row r="811">
      <c r="A811" s="19"/>
      <c r="B811" s="6"/>
      <c r="C811" s="34"/>
      <c r="D811" s="34"/>
      <c r="E811" s="34"/>
      <c r="F811" s="34"/>
      <c r="G811" s="19"/>
      <c r="H811" s="19"/>
      <c r="I811" s="19"/>
      <c r="N811" s="26"/>
      <c r="O811" s="25"/>
      <c r="S811" s="26"/>
    </row>
    <row r="812">
      <c r="A812" s="19"/>
      <c r="B812" s="6"/>
      <c r="C812" s="34"/>
      <c r="D812" s="34"/>
      <c r="E812" s="34"/>
      <c r="F812" s="34"/>
      <c r="G812" s="19"/>
      <c r="H812" s="19"/>
      <c r="I812" s="19"/>
      <c r="N812" s="26"/>
      <c r="O812" s="25"/>
      <c r="S812" s="26"/>
    </row>
    <row r="813">
      <c r="A813" s="19"/>
      <c r="B813" s="6"/>
      <c r="C813" s="34"/>
      <c r="D813" s="34"/>
      <c r="E813" s="34"/>
      <c r="F813" s="34"/>
      <c r="G813" s="19"/>
      <c r="H813" s="19"/>
      <c r="I813" s="19"/>
      <c r="N813" s="26"/>
      <c r="O813" s="25"/>
      <c r="S813" s="26"/>
    </row>
    <row r="814">
      <c r="A814" s="19"/>
      <c r="B814" s="6"/>
      <c r="C814" s="34"/>
      <c r="D814" s="34"/>
      <c r="E814" s="34"/>
      <c r="F814" s="34"/>
      <c r="G814" s="19"/>
      <c r="H814" s="19"/>
      <c r="I814" s="19"/>
      <c r="N814" s="26"/>
      <c r="O814" s="25"/>
      <c r="S814" s="26"/>
    </row>
    <row r="815">
      <c r="A815" s="19"/>
      <c r="B815" s="6"/>
      <c r="C815" s="34"/>
      <c r="D815" s="34"/>
      <c r="E815" s="34"/>
      <c r="F815" s="34"/>
      <c r="G815" s="19"/>
      <c r="H815" s="19"/>
      <c r="I815" s="19"/>
      <c r="N815" s="26"/>
      <c r="O815" s="25"/>
      <c r="S815" s="26"/>
    </row>
    <row r="816">
      <c r="A816" s="19"/>
      <c r="B816" s="6"/>
      <c r="C816" s="34"/>
      <c r="D816" s="34"/>
      <c r="E816" s="34"/>
      <c r="F816" s="34"/>
      <c r="G816" s="19"/>
      <c r="H816" s="19"/>
      <c r="I816" s="19"/>
      <c r="N816" s="26"/>
      <c r="O816" s="25"/>
      <c r="S816" s="26"/>
    </row>
    <row r="817">
      <c r="A817" s="19"/>
      <c r="B817" s="6"/>
      <c r="C817" s="34"/>
      <c r="D817" s="34"/>
      <c r="E817" s="34"/>
      <c r="F817" s="34"/>
      <c r="G817" s="19"/>
      <c r="H817" s="19"/>
      <c r="I817" s="19"/>
      <c r="N817" s="26"/>
      <c r="O817" s="25"/>
      <c r="S817" s="26"/>
    </row>
    <row r="818">
      <c r="A818" s="19"/>
      <c r="B818" s="6"/>
      <c r="C818" s="34"/>
      <c r="D818" s="34"/>
      <c r="E818" s="34"/>
      <c r="F818" s="34"/>
      <c r="G818" s="19"/>
      <c r="H818" s="19"/>
      <c r="I818" s="19"/>
      <c r="N818" s="26"/>
      <c r="O818" s="25"/>
      <c r="S818" s="26"/>
    </row>
    <row r="819">
      <c r="A819" s="19"/>
      <c r="B819" s="6"/>
      <c r="C819" s="34"/>
      <c r="D819" s="34"/>
      <c r="E819" s="34"/>
      <c r="F819" s="34"/>
      <c r="G819" s="19"/>
      <c r="H819" s="19"/>
      <c r="I819" s="19"/>
      <c r="N819" s="26"/>
      <c r="O819" s="25"/>
      <c r="S819" s="26"/>
    </row>
    <row r="820">
      <c r="A820" s="19"/>
      <c r="B820" s="6"/>
      <c r="C820" s="34"/>
      <c r="D820" s="34"/>
      <c r="E820" s="34"/>
      <c r="F820" s="34"/>
      <c r="G820" s="19"/>
      <c r="H820" s="19"/>
      <c r="I820" s="19"/>
      <c r="N820" s="26"/>
      <c r="O820" s="25"/>
      <c r="S820" s="26"/>
    </row>
    <row r="821">
      <c r="A821" s="19"/>
      <c r="B821" s="6"/>
      <c r="C821" s="34"/>
      <c r="D821" s="34"/>
      <c r="E821" s="34"/>
      <c r="F821" s="34"/>
      <c r="G821" s="19"/>
      <c r="H821" s="19"/>
      <c r="I821" s="19"/>
      <c r="N821" s="26"/>
      <c r="O821" s="25"/>
      <c r="S821" s="26"/>
    </row>
    <row r="822">
      <c r="A822" s="19"/>
      <c r="B822" s="6"/>
      <c r="C822" s="34"/>
      <c r="D822" s="34"/>
      <c r="E822" s="34"/>
      <c r="F822" s="34"/>
      <c r="G822" s="19"/>
      <c r="H822" s="19"/>
      <c r="I822" s="19"/>
      <c r="N822" s="26"/>
      <c r="O822" s="25"/>
      <c r="S822" s="26"/>
    </row>
    <row r="823">
      <c r="A823" s="19"/>
      <c r="B823" s="6"/>
      <c r="C823" s="34"/>
      <c r="D823" s="34"/>
      <c r="E823" s="34"/>
      <c r="F823" s="34"/>
      <c r="G823" s="19"/>
      <c r="H823" s="19"/>
      <c r="I823" s="19"/>
      <c r="N823" s="26"/>
      <c r="O823" s="25"/>
      <c r="S823" s="26"/>
    </row>
    <row r="824">
      <c r="A824" s="19"/>
      <c r="B824" s="6"/>
      <c r="C824" s="34"/>
      <c r="D824" s="34"/>
      <c r="E824" s="34"/>
      <c r="F824" s="34"/>
      <c r="G824" s="19"/>
      <c r="H824" s="19"/>
      <c r="I824" s="19"/>
      <c r="N824" s="26"/>
      <c r="O824" s="25"/>
      <c r="S824" s="26"/>
    </row>
    <row r="825">
      <c r="A825" s="19"/>
      <c r="B825" s="6"/>
      <c r="C825" s="34"/>
      <c r="D825" s="34"/>
      <c r="E825" s="34"/>
      <c r="F825" s="34"/>
      <c r="G825" s="19"/>
      <c r="H825" s="19"/>
      <c r="I825" s="19"/>
      <c r="N825" s="26"/>
      <c r="O825" s="25"/>
      <c r="S825" s="26"/>
    </row>
    <row r="826">
      <c r="A826" s="19"/>
      <c r="B826" s="6"/>
      <c r="C826" s="34"/>
      <c r="D826" s="34"/>
      <c r="E826" s="34"/>
      <c r="F826" s="34"/>
      <c r="G826" s="19"/>
      <c r="H826" s="19"/>
      <c r="I826" s="19"/>
      <c r="N826" s="26"/>
      <c r="O826" s="25"/>
      <c r="S826" s="26"/>
    </row>
    <row r="827">
      <c r="A827" s="19"/>
      <c r="B827" s="6"/>
      <c r="C827" s="34"/>
      <c r="D827" s="34"/>
      <c r="E827" s="34"/>
      <c r="F827" s="34"/>
      <c r="G827" s="19"/>
      <c r="H827" s="19"/>
      <c r="I827" s="19"/>
      <c r="N827" s="26"/>
      <c r="O827" s="25"/>
      <c r="S827" s="26"/>
    </row>
    <row r="828">
      <c r="A828" s="19"/>
      <c r="B828" s="6"/>
      <c r="C828" s="34"/>
      <c r="D828" s="34"/>
      <c r="E828" s="34"/>
      <c r="F828" s="34"/>
      <c r="G828" s="19"/>
      <c r="H828" s="19"/>
      <c r="I828" s="19"/>
      <c r="N828" s="26"/>
      <c r="O828" s="25"/>
      <c r="S828" s="26"/>
    </row>
    <row r="829">
      <c r="A829" s="19"/>
      <c r="B829" s="6"/>
      <c r="C829" s="34"/>
      <c r="D829" s="34"/>
      <c r="E829" s="34"/>
      <c r="F829" s="34"/>
      <c r="G829" s="19"/>
      <c r="H829" s="19"/>
      <c r="I829" s="19"/>
      <c r="N829" s="26"/>
      <c r="O829" s="25"/>
      <c r="S829" s="26"/>
    </row>
    <row r="830">
      <c r="A830" s="19"/>
      <c r="B830" s="6"/>
      <c r="C830" s="34"/>
      <c r="D830" s="34"/>
      <c r="E830" s="34"/>
      <c r="F830" s="34"/>
      <c r="G830" s="19"/>
      <c r="H830" s="19"/>
      <c r="I830" s="19"/>
      <c r="N830" s="26"/>
      <c r="O830" s="25"/>
      <c r="S830" s="26"/>
    </row>
    <row r="831">
      <c r="A831" s="19"/>
      <c r="B831" s="6"/>
      <c r="C831" s="34"/>
      <c r="D831" s="34"/>
      <c r="E831" s="34"/>
      <c r="F831" s="34"/>
      <c r="G831" s="19"/>
      <c r="H831" s="19"/>
      <c r="I831" s="19"/>
      <c r="N831" s="26"/>
      <c r="O831" s="25"/>
      <c r="S831" s="26"/>
    </row>
    <row r="832">
      <c r="A832" s="19"/>
      <c r="B832" s="6"/>
      <c r="C832" s="34"/>
      <c r="D832" s="34"/>
      <c r="E832" s="34"/>
      <c r="F832" s="34"/>
      <c r="G832" s="19"/>
      <c r="H832" s="19"/>
      <c r="I832" s="19"/>
      <c r="N832" s="26"/>
      <c r="O832" s="25"/>
      <c r="S832" s="26"/>
    </row>
    <row r="833">
      <c r="A833" s="19"/>
      <c r="B833" s="6"/>
      <c r="C833" s="34"/>
      <c r="D833" s="34"/>
      <c r="E833" s="34"/>
      <c r="F833" s="34"/>
      <c r="G833" s="19"/>
      <c r="H833" s="19"/>
      <c r="I833" s="19"/>
      <c r="N833" s="26"/>
      <c r="O833" s="25"/>
      <c r="S833" s="26"/>
    </row>
    <row r="834">
      <c r="A834" s="19"/>
      <c r="B834" s="6"/>
      <c r="C834" s="34"/>
      <c r="D834" s="34"/>
      <c r="E834" s="34"/>
      <c r="F834" s="34"/>
      <c r="G834" s="19"/>
      <c r="H834" s="19"/>
      <c r="I834" s="19"/>
      <c r="N834" s="26"/>
      <c r="O834" s="25"/>
      <c r="S834" s="26"/>
    </row>
    <row r="835">
      <c r="A835" s="19"/>
      <c r="B835" s="6"/>
      <c r="C835" s="34"/>
      <c r="D835" s="34"/>
      <c r="E835" s="34"/>
      <c r="F835" s="34"/>
      <c r="G835" s="19"/>
      <c r="H835" s="19"/>
      <c r="I835" s="19"/>
      <c r="N835" s="26"/>
      <c r="O835" s="25"/>
      <c r="S835" s="26"/>
    </row>
    <row r="836">
      <c r="A836" s="19"/>
      <c r="B836" s="6"/>
      <c r="C836" s="34"/>
      <c r="D836" s="34"/>
      <c r="E836" s="34"/>
      <c r="F836" s="34"/>
      <c r="G836" s="19"/>
      <c r="H836" s="19"/>
      <c r="I836" s="19"/>
      <c r="N836" s="26"/>
      <c r="O836" s="25"/>
      <c r="S836" s="26"/>
    </row>
    <row r="837">
      <c r="A837" s="19"/>
      <c r="B837" s="6"/>
      <c r="C837" s="34"/>
      <c r="D837" s="34"/>
      <c r="E837" s="34"/>
      <c r="F837" s="34"/>
      <c r="G837" s="19"/>
      <c r="H837" s="19"/>
      <c r="I837" s="19"/>
      <c r="N837" s="26"/>
      <c r="O837" s="25"/>
      <c r="S837" s="26"/>
    </row>
    <row r="838">
      <c r="A838" s="19"/>
      <c r="B838" s="6"/>
      <c r="C838" s="34"/>
      <c r="D838" s="34"/>
      <c r="E838" s="34"/>
      <c r="F838" s="34"/>
      <c r="G838" s="19"/>
      <c r="H838" s="19"/>
      <c r="I838" s="19"/>
      <c r="N838" s="26"/>
      <c r="O838" s="25"/>
      <c r="S838" s="26"/>
    </row>
    <row r="839">
      <c r="A839" s="19"/>
      <c r="B839" s="6"/>
      <c r="C839" s="34"/>
      <c r="D839" s="34"/>
      <c r="E839" s="34"/>
      <c r="F839" s="34"/>
      <c r="G839" s="19"/>
      <c r="H839" s="19"/>
      <c r="I839" s="19"/>
      <c r="N839" s="26"/>
      <c r="O839" s="25"/>
      <c r="S839" s="26"/>
    </row>
    <row r="840">
      <c r="A840" s="19"/>
      <c r="B840" s="6"/>
      <c r="C840" s="34"/>
      <c r="D840" s="34"/>
      <c r="E840" s="34"/>
      <c r="F840" s="34"/>
      <c r="G840" s="19"/>
      <c r="H840" s="19"/>
      <c r="I840" s="19"/>
      <c r="N840" s="26"/>
      <c r="O840" s="25"/>
      <c r="S840" s="26"/>
    </row>
    <row r="841">
      <c r="A841" s="19"/>
      <c r="B841" s="6"/>
      <c r="C841" s="34"/>
      <c r="D841" s="34"/>
      <c r="E841" s="34"/>
      <c r="F841" s="34"/>
      <c r="G841" s="19"/>
      <c r="H841" s="19"/>
      <c r="I841" s="19"/>
      <c r="N841" s="26"/>
      <c r="O841" s="25"/>
      <c r="S841" s="26"/>
    </row>
    <row r="842">
      <c r="A842" s="19"/>
      <c r="B842" s="6"/>
      <c r="C842" s="34"/>
      <c r="D842" s="34"/>
      <c r="E842" s="34"/>
      <c r="F842" s="34"/>
      <c r="G842" s="19"/>
      <c r="H842" s="19"/>
      <c r="I842" s="19"/>
      <c r="N842" s="26"/>
      <c r="O842" s="25"/>
      <c r="S842" s="26"/>
    </row>
    <row r="843">
      <c r="A843" s="19"/>
      <c r="B843" s="6"/>
      <c r="C843" s="34"/>
      <c r="D843" s="34"/>
      <c r="E843" s="34"/>
      <c r="F843" s="34"/>
      <c r="G843" s="19"/>
      <c r="H843" s="19"/>
      <c r="I843" s="19"/>
      <c r="N843" s="26"/>
      <c r="O843" s="25"/>
      <c r="S843" s="26"/>
    </row>
    <row r="844">
      <c r="A844" s="19"/>
      <c r="B844" s="6"/>
      <c r="C844" s="34"/>
      <c r="D844" s="34"/>
      <c r="E844" s="34"/>
      <c r="F844" s="34"/>
      <c r="G844" s="19"/>
      <c r="H844" s="19"/>
      <c r="I844" s="19"/>
      <c r="N844" s="26"/>
      <c r="O844" s="25"/>
      <c r="S844" s="26"/>
    </row>
    <row r="845">
      <c r="A845" s="19"/>
      <c r="B845" s="6"/>
      <c r="C845" s="34"/>
      <c r="D845" s="34"/>
      <c r="E845" s="34"/>
      <c r="F845" s="34"/>
      <c r="G845" s="19"/>
      <c r="H845" s="19"/>
      <c r="I845" s="19"/>
      <c r="N845" s="26"/>
      <c r="O845" s="25"/>
      <c r="S845" s="26"/>
    </row>
    <row r="846">
      <c r="A846" s="19"/>
      <c r="B846" s="6"/>
      <c r="C846" s="34"/>
      <c r="D846" s="34"/>
      <c r="E846" s="34"/>
      <c r="F846" s="34"/>
      <c r="G846" s="19"/>
      <c r="H846" s="19"/>
      <c r="I846" s="19"/>
      <c r="N846" s="26"/>
      <c r="O846" s="25"/>
      <c r="S846" s="26"/>
    </row>
    <row r="847">
      <c r="A847" s="19"/>
      <c r="B847" s="6"/>
      <c r="C847" s="34"/>
      <c r="D847" s="34"/>
      <c r="E847" s="34"/>
      <c r="F847" s="34"/>
      <c r="G847" s="19"/>
      <c r="H847" s="19"/>
      <c r="I847" s="19"/>
      <c r="N847" s="26"/>
      <c r="O847" s="25"/>
      <c r="S847" s="26"/>
    </row>
    <row r="848">
      <c r="A848" s="19"/>
      <c r="B848" s="6"/>
      <c r="C848" s="34"/>
      <c r="D848" s="34"/>
      <c r="E848" s="34"/>
      <c r="F848" s="34"/>
      <c r="G848" s="19"/>
      <c r="H848" s="19"/>
      <c r="I848" s="19"/>
      <c r="N848" s="26"/>
      <c r="O848" s="25"/>
      <c r="S848" s="26"/>
    </row>
    <row r="849">
      <c r="A849" s="19"/>
      <c r="B849" s="6"/>
      <c r="C849" s="34"/>
      <c r="D849" s="34"/>
      <c r="E849" s="34"/>
      <c r="F849" s="34"/>
      <c r="G849" s="19"/>
      <c r="H849" s="19"/>
      <c r="I849" s="19"/>
      <c r="N849" s="26"/>
      <c r="O849" s="25"/>
      <c r="S849" s="26"/>
    </row>
    <row r="850">
      <c r="A850" s="19"/>
      <c r="B850" s="6"/>
      <c r="C850" s="34"/>
      <c r="D850" s="34"/>
      <c r="E850" s="34"/>
      <c r="F850" s="34"/>
      <c r="G850" s="19"/>
      <c r="H850" s="19"/>
      <c r="I850" s="19"/>
      <c r="N850" s="26"/>
      <c r="O850" s="25"/>
      <c r="S850" s="26"/>
    </row>
    <row r="851">
      <c r="A851" s="19"/>
      <c r="B851" s="6"/>
      <c r="C851" s="34"/>
      <c r="D851" s="34"/>
      <c r="E851" s="34"/>
      <c r="F851" s="34"/>
      <c r="G851" s="19"/>
      <c r="H851" s="19"/>
      <c r="I851" s="19"/>
      <c r="N851" s="26"/>
      <c r="O851" s="25"/>
      <c r="S851" s="26"/>
    </row>
    <row r="852">
      <c r="A852" s="19"/>
      <c r="B852" s="6"/>
      <c r="C852" s="34"/>
      <c r="D852" s="34"/>
      <c r="E852" s="34"/>
      <c r="F852" s="34"/>
      <c r="G852" s="19"/>
      <c r="H852" s="19"/>
      <c r="I852" s="19"/>
      <c r="N852" s="26"/>
      <c r="O852" s="25"/>
      <c r="S852" s="26"/>
    </row>
    <row r="853">
      <c r="A853" s="19"/>
      <c r="B853" s="6"/>
      <c r="C853" s="34"/>
      <c r="D853" s="34"/>
      <c r="E853" s="34"/>
      <c r="F853" s="34"/>
      <c r="G853" s="19"/>
      <c r="H853" s="19"/>
      <c r="I853" s="19"/>
      <c r="N853" s="26"/>
      <c r="O853" s="25"/>
      <c r="S853" s="26"/>
    </row>
    <row r="854">
      <c r="A854" s="19"/>
      <c r="B854" s="6"/>
      <c r="C854" s="34"/>
      <c r="D854" s="34"/>
      <c r="E854" s="34"/>
      <c r="F854" s="34"/>
      <c r="G854" s="19"/>
      <c r="H854" s="19"/>
      <c r="I854" s="19"/>
      <c r="N854" s="26"/>
      <c r="O854" s="25"/>
      <c r="S854" s="26"/>
    </row>
    <row r="855">
      <c r="A855" s="19"/>
      <c r="B855" s="6"/>
      <c r="C855" s="34"/>
      <c r="D855" s="34"/>
      <c r="E855" s="34"/>
      <c r="F855" s="34"/>
      <c r="G855" s="19"/>
      <c r="H855" s="19"/>
      <c r="I855" s="19"/>
      <c r="N855" s="26"/>
      <c r="O855" s="25"/>
      <c r="S855" s="26"/>
    </row>
    <row r="856">
      <c r="A856" s="19"/>
      <c r="B856" s="6"/>
      <c r="C856" s="34"/>
      <c r="D856" s="34"/>
      <c r="E856" s="34"/>
      <c r="F856" s="34"/>
      <c r="G856" s="19"/>
      <c r="H856" s="19"/>
      <c r="I856" s="19"/>
      <c r="N856" s="26"/>
      <c r="O856" s="25"/>
      <c r="S856" s="26"/>
    </row>
    <row r="857">
      <c r="A857" s="19"/>
      <c r="B857" s="6"/>
      <c r="C857" s="34"/>
      <c r="D857" s="34"/>
      <c r="E857" s="34"/>
      <c r="F857" s="34"/>
      <c r="G857" s="19"/>
      <c r="H857" s="19"/>
      <c r="I857" s="19"/>
      <c r="N857" s="26"/>
      <c r="O857" s="25"/>
      <c r="S857" s="26"/>
    </row>
    <row r="858">
      <c r="A858" s="19"/>
      <c r="B858" s="6"/>
      <c r="C858" s="34"/>
      <c r="D858" s="34"/>
      <c r="E858" s="34"/>
      <c r="F858" s="34"/>
      <c r="G858" s="19"/>
      <c r="H858" s="19"/>
      <c r="I858" s="19"/>
      <c r="N858" s="26"/>
      <c r="O858" s="25"/>
      <c r="S858" s="26"/>
    </row>
    <row r="859">
      <c r="A859" s="19"/>
      <c r="B859" s="6"/>
      <c r="C859" s="34"/>
      <c r="D859" s="34"/>
      <c r="E859" s="34"/>
      <c r="F859" s="34"/>
      <c r="G859" s="19"/>
      <c r="H859" s="19"/>
      <c r="I859" s="19"/>
      <c r="N859" s="26"/>
      <c r="O859" s="25"/>
      <c r="S859" s="26"/>
    </row>
    <row r="860">
      <c r="A860" s="19"/>
      <c r="B860" s="6"/>
      <c r="C860" s="34"/>
      <c r="D860" s="34"/>
      <c r="E860" s="34"/>
      <c r="F860" s="34"/>
      <c r="G860" s="19"/>
      <c r="H860" s="19"/>
      <c r="I860" s="19"/>
      <c r="N860" s="26"/>
      <c r="O860" s="25"/>
      <c r="S860" s="26"/>
    </row>
    <row r="861">
      <c r="A861" s="19"/>
      <c r="B861" s="6"/>
      <c r="C861" s="34"/>
      <c r="D861" s="34"/>
      <c r="E861" s="34"/>
      <c r="F861" s="34"/>
      <c r="G861" s="19"/>
      <c r="H861" s="19"/>
      <c r="I861" s="19"/>
      <c r="N861" s="26"/>
      <c r="O861" s="25"/>
      <c r="S861" s="26"/>
    </row>
    <row r="862">
      <c r="A862" s="19"/>
      <c r="B862" s="6"/>
      <c r="C862" s="34"/>
      <c r="D862" s="34"/>
      <c r="E862" s="34"/>
      <c r="F862" s="34"/>
      <c r="G862" s="19"/>
      <c r="H862" s="19"/>
      <c r="I862" s="19"/>
      <c r="N862" s="26"/>
      <c r="O862" s="25"/>
      <c r="S862" s="26"/>
    </row>
    <row r="863">
      <c r="A863" s="19"/>
      <c r="B863" s="6"/>
      <c r="C863" s="34"/>
      <c r="D863" s="34"/>
      <c r="E863" s="34"/>
      <c r="F863" s="34"/>
      <c r="G863" s="19"/>
      <c r="H863" s="19"/>
      <c r="I863" s="19"/>
      <c r="N863" s="26"/>
      <c r="O863" s="25"/>
      <c r="S863" s="26"/>
    </row>
    <row r="864">
      <c r="A864" s="19"/>
      <c r="B864" s="6"/>
      <c r="C864" s="34"/>
      <c r="D864" s="34"/>
      <c r="E864" s="34"/>
      <c r="F864" s="34"/>
      <c r="G864" s="19"/>
      <c r="H864" s="19"/>
      <c r="I864" s="19"/>
      <c r="N864" s="26"/>
      <c r="O864" s="25"/>
      <c r="S864" s="26"/>
    </row>
    <row r="865">
      <c r="A865" s="19"/>
      <c r="B865" s="6"/>
      <c r="C865" s="34"/>
      <c r="D865" s="34"/>
      <c r="E865" s="34"/>
      <c r="F865" s="34"/>
      <c r="G865" s="19"/>
      <c r="H865" s="19"/>
      <c r="I865" s="19"/>
      <c r="N865" s="26"/>
      <c r="O865" s="25"/>
      <c r="S865" s="26"/>
    </row>
    <row r="866">
      <c r="A866" s="19"/>
      <c r="B866" s="6"/>
      <c r="C866" s="34"/>
      <c r="D866" s="34"/>
      <c r="E866" s="34"/>
      <c r="F866" s="34"/>
      <c r="G866" s="19"/>
      <c r="H866" s="19"/>
      <c r="I866" s="19"/>
      <c r="N866" s="26"/>
      <c r="O866" s="25"/>
      <c r="S866" s="26"/>
    </row>
    <row r="867">
      <c r="A867" s="19"/>
      <c r="B867" s="6"/>
      <c r="C867" s="34"/>
      <c r="D867" s="34"/>
      <c r="E867" s="34"/>
      <c r="F867" s="34"/>
      <c r="G867" s="19"/>
      <c r="H867" s="19"/>
      <c r="I867" s="19"/>
      <c r="N867" s="26"/>
      <c r="O867" s="25"/>
      <c r="S867" s="26"/>
    </row>
    <row r="868">
      <c r="A868" s="19"/>
      <c r="B868" s="6"/>
      <c r="C868" s="34"/>
      <c r="D868" s="34"/>
      <c r="E868" s="34"/>
      <c r="F868" s="34"/>
      <c r="G868" s="19"/>
      <c r="H868" s="19"/>
      <c r="I868" s="19"/>
      <c r="N868" s="26"/>
      <c r="O868" s="25"/>
      <c r="S868" s="26"/>
    </row>
    <row r="869">
      <c r="A869" s="19"/>
      <c r="B869" s="6"/>
      <c r="C869" s="34"/>
      <c r="D869" s="34"/>
      <c r="E869" s="34"/>
      <c r="F869" s="34"/>
      <c r="G869" s="19"/>
      <c r="H869" s="19"/>
      <c r="I869" s="19"/>
      <c r="N869" s="26"/>
      <c r="O869" s="25"/>
      <c r="S869" s="26"/>
    </row>
    <row r="870">
      <c r="A870" s="19"/>
      <c r="B870" s="6"/>
      <c r="C870" s="34"/>
      <c r="D870" s="34"/>
      <c r="E870" s="34"/>
      <c r="F870" s="34"/>
      <c r="G870" s="19"/>
      <c r="H870" s="19"/>
      <c r="I870" s="19"/>
      <c r="N870" s="26"/>
      <c r="O870" s="25"/>
      <c r="S870" s="26"/>
    </row>
    <row r="871">
      <c r="A871" s="19"/>
      <c r="B871" s="6"/>
      <c r="C871" s="34"/>
      <c r="D871" s="34"/>
      <c r="E871" s="34"/>
      <c r="F871" s="34"/>
      <c r="G871" s="19"/>
      <c r="H871" s="19"/>
      <c r="I871" s="19"/>
      <c r="N871" s="26"/>
      <c r="O871" s="25"/>
      <c r="S871" s="26"/>
    </row>
    <row r="872">
      <c r="A872" s="19"/>
      <c r="B872" s="6"/>
      <c r="C872" s="34"/>
      <c r="D872" s="34"/>
      <c r="E872" s="34"/>
      <c r="F872" s="34"/>
      <c r="G872" s="19"/>
      <c r="H872" s="19"/>
      <c r="I872" s="19"/>
      <c r="N872" s="26"/>
      <c r="O872" s="25"/>
      <c r="S872" s="26"/>
    </row>
    <row r="873">
      <c r="A873" s="19"/>
      <c r="B873" s="6"/>
      <c r="C873" s="34"/>
      <c r="D873" s="34"/>
      <c r="E873" s="34"/>
      <c r="F873" s="34"/>
      <c r="G873" s="19"/>
      <c r="H873" s="19"/>
      <c r="I873" s="19"/>
      <c r="N873" s="26"/>
      <c r="O873" s="25"/>
      <c r="S873" s="26"/>
    </row>
    <row r="874">
      <c r="A874" s="19"/>
      <c r="B874" s="6"/>
      <c r="C874" s="34"/>
      <c r="D874" s="34"/>
      <c r="E874" s="34"/>
      <c r="F874" s="34"/>
      <c r="G874" s="19"/>
      <c r="H874" s="19"/>
      <c r="I874" s="19"/>
      <c r="N874" s="26"/>
      <c r="O874" s="25"/>
      <c r="S874" s="26"/>
    </row>
    <row r="875">
      <c r="A875" s="19"/>
      <c r="B875" s="6"/>
      <c r="C875" s="34"/>
      <c r="D875" s="34"/>
      <c r="E875" s="34"/>
      <c r="F875" s="34"/>
      <c r="G875" s="19"/>
      <c r="H875" s="19"/>
      <c r="I875" s="19"/>
      <c r="N875" s="26"/>
      <c r="O875" s="25"/>
      <c r="S875" s="26"/>
    </row>
    <row r="876">
      <c r="A876" s="19"/>
      <c r="B876" s="6"/>
      <c r="C876" s="34"/>
      <c r="D876" s="34"/>
      <c r="E876" s="34"/>
      <c r="F876" s="34"/>
      <c r="G876" s="19"/>
      <c r="H876" s="19"/>
      <c r="I876" s="19"/>
      <c r="N876" s="26"/>
      <c r="O876" s="25"/>
      <c r="S876" s="26"/>
    </row>
    <row r="877">
      <c r="A877" s="19"/>
      <c r="B877" s="6"/>
      <c r="C877" s="34"/>
      <c r="D877" s="34"/>
      <c r="E877" s="34"/>
      <c r="F877" s="34"/>
      <c r="G877" s="19"/>
      <c r="H877" s="19"/>
      <c r="I877" s="19"/>
      <c r="N877" s="26"/>
      <c r="O877" s="25"/>
      <c r="S877" s="26"/>
    </row>
    <row r="878">
      <c r="A878" s="19"/>
      <c r="B878" s="6"/>
      <c r="C878" s="34"/>
      <c r="D878" s="34"/>
      <c r="E878" s="34"/>
      <c r="F878" s="34"/>
      <c r="G878" s="19"/>
      <c r="H878" s="19"/>
      <c r="I878" s="19"/>
      <c r="N878" s="26"/>
      <c r="O878" s="25"/>
      <c r="S878" s="26"/>
    </row>
    <row r="879">
      <c r="A879" s="19"/>
      <c r="B879" s="6"/>
      <c r="C879" s="34"/>
      <c r="D879" s="34"/>
      <c r="E879" s="34"/>
      <c r="F879" s="34"/>
      <c r="G879" s="19"/>
      <c r="H879" s="19"/>
      <c r="I879" s="19"/>
      <c r="N879" s="26"/>
      <c r="O879" s="25"/>
      <c r="S879" s="26"/>
    </row>
    <row r="880">
      <c r="A880" s="19"/>
      <c r="B880" s="6"/>
      <c r="C880" s="34"/>
      <c r="D880" s="34"/>
      <c r="E880" s="34"/>
      <c r="F880" s="34"/>
      <c r="G880" s="19"/>
      <c r="H880" s="19"/>
      <c r="I880" s="19"/>
      <c r="N880" s="26"/>
      <c r="O880" s="25"/>
      <c r="S880" s="26"/>
    </row>
    <row r="881">
      <c r="A881" s="19"/>
      <c r="B881" s="6"/>
      <c r="C881" s="34"/>
      <c r="D881" s="34"/>
      <c r="E881" s="34"/>
      <c r="F881" s="34"/>
      <c r="G881" s="19"/>
      <c r="H881" s="19"/>
      <c r="I881" s="19"/>
      <c r="N881" s="26"/>
      <c r="O881" s="25"/>
      <c r="S881" s="26"/>
    </row>
    <row r="882">
      <c r="A882" s="19"/>
      <c r="B882" s="6"/>
      <c r="C882" s="34"/>
      <c r="D882" s="34"/>
      <c r="E882" s="34"/>
      <c r="F882" s="34"/>
      <c r="G882" s="19"/>
      <c r="H882" s="19"/>
      <c r="I882" s="19"/>
      <c r="N882" s="26"/>
      <c r="O882" s="25"/>
      <c r="S882" s="26"/>
    </row>
    <row r="883">
      <c r="A883" s="19"/>
      <c r="B883" s="6"/>
      <c r="C883" s="34"/>
      <c r="D883" s="34"/>
      <c r="E883" s="34"/>
      <c r="F883" s="34"/>
      <c r="G883" s="19"/>
      <c r="H883" s="19"/>
      <c r="I883" s="19"/>
      <c r="N883" s="26"/>
      <c r="O883" s="25"/>
      <c r="S883" s="26"/>
    </row>
    <row r="884">
      <c r="A884" s="19"/>
      <c r="B884" s="6"/>
      <c r="C884" s="34"/>
      <c r="D884" s="34"/>
      <c r="E884" s="34"/>
      <c r="F884" s="34"/>
      <c r="G884" s="19"/>
      <c r="H884" s="19"/>
      <c r="I884" s="19"/>
      <c r="N884" s="26"/>
      <c r="O884" s="25"/>
      <c r="S884" s="26"/>
    </row>
    <row r="885">
      <c r="A885" s="19"/>
      <c r="B885" s="6"/>
      <c r="C885" s="34"/>
      <c r="D885" s="34"/>
      <c r="E885" s="34"/>
      <c r="F885" s="34"/>
      <c r="G885" s="19"/>
      <c r="H885" s="19"/>
      <c r="I885" s="19"/>
      <c r="N885" s="26"/>
      <c r="O885" s="25"/>
      <c r="S885" s="26"/>
    </row>
    <row r="886">
      <c r="A886" s="19"/>
      <c r="B886" s="6"/>
      <c r="C886" s="34"/>
      <c r="D886" s="34"/>
      <c r="E886" s="34"/>
      <c r="F886" s="34"/>
      <c r="G886" s="19"/>
      <c r="H886" s="19"/>
      <c r="I886" s="19"/>
      <c r="N886" s="26"/>
      <c r="O886" s="25"/>
      <c r="S886" s="26"/>
    </row>
    <row r="887">
      <c r="A887" s="19"/>
      <c r="B887" s="6"/>
      <c r="C887" s="34"/>
      <c r="D887" s="34"/>
      <c r="E887" s="34"/>
      <c r="F887" s="34"/>
      <c r="G887" s="19"/>
      <c r="H887" s="19"/>
      <c r="I887" s="19"/>
      <c r="N887" s="26"/>
      <c r="O887" s="25"/>
      <c r="S887" s="26"/>
    </row>
    <row r="888">
      <c r="A888" s="19"/>
      <c r="B888" s="6"/>
      <c r="C888" s="34"/>
      <c r="D888" s="34"/>
      <c r="E888" s="34"/>
      <c r="F888" s="34"/>
      <c r="G888" s="19"/>
      <c r="H888" s="19"/>
      <c r="I888" s="19"/>
      <c r="N888" s="26"/>
      <c r="O888" s="25"/>
      <c r="S888" s="26"/>
    </row>
    <row r="889">
      <c r="A889" s="19"/>
      <c r="B889" s="6"/>
      <c r="C889" s="34"/>
      <c r="D889" s="34"/>
      <c r="E889" s="34"/>
      <c r="F889" s="34"/>
      <c r="G889" s="19"/>
      <c r="H889" s="19"/>
      <c r="I889" s="19"/>
      <c r="N889" s="26"/>
      <c r="O889" s="25"/>
      <c r="S889" s="26"/>
    </row>
    <row r="890">
      <c r="A890" s="19"/>
      <c r="B890" s="6"/>
      <c r="C890" s="34"/>
      <c r="D890" s="34"/>
      <c r="E890" s="34"/>
      <c r="F890" s="34"/>
      <c r="G890" s="19"/>
      <c r="H890" s="19"/>
      <c r="I890" s="19"/>
      <c r="N890" s="26"/>
      <c r="O890" s="25"/>
      <c r="S890" s="26"/>
    </row>
    <row r="891">
      <c r="A891" s="19"/>
      <c r="B891" s="6"/>
      <c r="C891" s="34"/>
      <c r="D891" s="34"/>
      <c r="E891" s="34"/>
      <c r="F891" s="34"/>
      <c r="G891" s="19"/>
      <c r="H891" s="19"/>
      <c r="I891" s="19"/>
      <c r="N891" s="26"/>
      <c r="O891" s="25"/>
      <c r="S891" s="26"/>
    </row>
    <row r="892">
      <c r="A892" s="19"/>
      <c r="B892" s="6"/>
      <c r="C892" s="34"/>
      <c r="D892" s="34"/>
      <c r="E892" s="34"/>
      <c r="F892" s="34"/>
      <c r="G892" s="19"/>
      <c r="H892" s="19"/>
      <c r="I892" s="19"/>
      <c r="N892" s="26"/>
      <c r="O892" s="25"/>
      <c r="S892" s="26"/>
    </row>
    <row r="893">
      <c r="A893" s="19"/>
      <c r="B893" s="6"/>
      <c r="C893" s="34"/>
      <c r="D893" s="34"/>
      <c r="E893" s="34"/>
      <c r="F893" s="34"/>
      <c r="G893" s="19"/>
      <c r="H893" s="19"/>
      <c r="I893" s="19"/>
      <c r="N893" s="26"/>
      <c r="O893" s="25"/>
      <c r="S893" s="26"/>
    </row>
    <row r="894">
      <c r="A894" s="19"/>
      <c r="B894" s="6"/>
      <c r="C894" s="34"/>
      <c r="D894" s="34"/>
      <c r="E894" s="34"/>
      <c r="F894" s="34"/>
      <c r="G894" s="19"/>
      <c r="H894" s="19"/>
      <c r="I894" s="19"/>
      <c r="N894" s="26"/>
      <c r="O894" s="25"/>
      <c r="S894" s="26"/>
    </row>
    <row r="895">
      <c r="A895" s="19"/>
      <c r="B895" s="6"/>
      <c r="C895" s="34"/>
      <c r="D895" s="34"/>
      <c r="E895" s="34"/>
      <c r="F895" s="34"/>
      <c r="G895" s="19"/>
      <c r="H895" s="19"/>
      <c r="I895" s="19"/>
      <c r="N895" s="26"/>
      <c r="O895" s="25"/>
      <c r="S895" s="26"/>
    </row>
    <row r="896">
      <c r="A896" s="19"/>
      <c r="B896" s="6"/>
      <c r="C896" s="34"/>
      <c r="D896" s="34"/>
      <c r="E896" s="34"/>
      <c r="F896" s="34"/>
      <c r="G896" s="19"/>
      <c r="H896" s="19"/>
      <c r="I896" s="19"/>
      <c r="N896" s="26"/>
      <c r="O896" s="25"/>
      <c r="S896" s="26"/>
    </row>
    <row r="897">
      <c r="A897" s="19"/>
      <c r="B897" s="6"/>
      <c r="C897" s="34"/>
      <c r="D897" s="34"/>
      <c r="E897" s="34"/>
      <c r="F897" s="34"/>
      <c r="G897" s="19"/>
      <c r="H897" s="19"/>
      <c r="I897" s="19"/>
      <c r="N897" s="26"/>
      <c r="O897" s="25"/>
      <c r="S897" s="26"/>
    </row>
    <row r="898">
      <c r="A898" s="19"/>
      <c r="B898" s="6"/>
      <c r="C898" s="34"/>
      <c r="D898" s="34"/>
      <c r="E898" s="34"/>
      <c r="F898" s="34"/>
      <c r="G898" s="19"/>
      <c r="H898" s="19"/>
      <c r="I898" s="19"/>
      <c r="N898" s="26"/>
      <c r="O898" s="25"/>
      <c r="S898" s="26"/>
    </row>
    <row r="899">
      <c r="A899" s="19"/>
      <c r="B899" s="6"/>
      <c r="C899" s="34"/>
      <c r="D899" s="34"/>
      <c r="E899" s="34"/>
      <c r="F899" s="34"/>
      <c r="G899" s="19"/>
      <c r="H899" s="19"/>
      <c r="I899" s="19"/>
      <c r="N899" s="26"/>
      <c r="O899" s="25"/>
      <c r="S899" s="26"/>
    </row>
    <row r="900">
      <c r="A900" s="19"/>
      <c r="B900" s="6"/>
      <c r="C900" s="34"/>
      <c r="D900" s="34"/>
      <c r="E900" s="34"/>
      <c r="F900" s="34"/>
      <c r="G900" s="19"/>
      <c r="H900" s="19"/>
      <c r="I900" s="19"/>
      <c r="N900" s="26"/>
      <c r="O900" s="25"/>
      <c r="S900" s="26"/>
    </row>
    <row r="901">
      <c r="A901" s="19"/>
      <c r="B901" s="6"/>
      <c r="C901" s="34"/>
      <c r="D901" s="34"/>
      <c r="E901" s="34"/>
      <c r="F901" s="34"/>
      <c r="G901" s="19"/>
      <c r="H901" s="19"/>
      <c r="I901" s="19"/>
      <c r="N901" s="26"/>
      <c r="O901" s="25"/>
      <c r="S901" s="26"/>
    </row>
    <row r="902">
      <c r="A902" s="19"/>
      <c r="B902" s="6"/>
      <c r="C902" s="34"/>
      <c r="D902" s="34"/>
      <c r="E902" s="34"/>
      <c r="F902" s="34"/>
      <c r="G902" s="19"/>
      <c r="H902" s="19"/>
      <c r="I902" s="19"/>
      <c r="N902" s="26"/>
      <c r="O902" s="25"/>
      <c r="S902" s="26"/>
    </row>
    <row r="903">
      <c r="A903" s="19"/>
      <c r="B903" s="6"/>
      <c r="C903" s="34"/>
      <c r="D903" s="34"/>
      <c r="E903" s="34"/>
      <c r="F903" s="34"/>
      <c r="G903" s="19"/>
      <c r="H903" s="19"/>
      <c r="I903" s="19"/>
      <c r="N903" s="26"/>
      <c r="O903" s="25"/>
      <c r="S903" s="26"/>
    </row>
    <row r="904">
      <c r="A904" s="19"/>
      <c r="B904" s="6"/>
      <c r="C904" s="34"/>
      <c r="D904" s="34"/>
      <c r="E904" s="34"/>
      <c r="F904" s="34"/>
      <c r="G904" s="19"/>
      <c r="H904" s="19"/>
      <c r="I904" s="19"/>
      <c r="N904" s="26"/>
      <c r="O904" s="25"/>
      <c r="S904" s="26"/>
    </row>
    <row r="905">
      <c r="A905" s="19"/>
      <c r="B905" s="6"/>
      <c r="C905" s="34"/>
      <c r="D905" s="34"/>
      <c r="E905" s="34"/>
      <c r="F905" s="34"/>
      <c r="G905" s="19"/>
      <c r="H905" s="19"/>
      <c r="I905" s="19"/>
      <c r="N905" s="26"/>
      <c r="O905" s="25"/>
      <c r="S905" s="26"/>
    </row>
    <row r="906">
      <c r="A906" s="19"/>
      <c r="B906" s="6"/>
      <c r="C906" s="34"/>
      <c r="D906" s="34"/>
      <c r="E906" s="34"/>
      <c r="F906" s="34"/>
      <c r="G906" s="19"/>
      <c r="H906" s="19"/>
      <c r="I906" s="19"/>
      <c r="N906" s="26"/>
      <c r="O906" s="25"/>
      <c r="S906" s="26"/>
    </row>
    <row r="907">
      <c r="A907" s="19"/>
      <c r="B907" s="6"/>
      <c r="C907" s="34"/>
      <c r="D907" s="34"/>
      <c r="E907" s="34"/>
      <c r="F907" s="34"/>
      <c r="G907" s="19"/>
      <c r="H907" s="19"/>
      <c r="I907" s="19"/>
      <c r="N907" s="26"/>
      <c r="O907" s="25"/>
      <c r="S907" s="26"/>
    </row>
    <row r="908">
      <c r="A908" s="19"/>
      <c r="B908" s="6"/>
      <c r="C908" s="34"/>
      <c r="D908" s="34"/>
      <c r="E908" s="34"/>
      <c r="F908" s="34"/>
      <c r="G908" s="19"/>
      <c r="H908" s="19"/>
      <c r="I908" s="19"/>
      <c r="N908" s="26"/>
      <c r="O908" s="25"/>
      <c r="S908" s="26"/>
    </row>
    <row r="909">
      <c r="A909" s="19"/>
      <c r="B909" s="6"/>
      <c r="C909" s="34"/>
      <c r="D909" s="34"/>
      <c r="E909" s="34"/>
      <c r="F909" s="34"/>
      <c r="G909" s="19"/>
      <c r="H909" s="19"/>
      <c r="I909" s="19"/>
      <c r="N909" s="26"/>
      <c r="O909" s="25"/>
      <c r="S909" s="26"/>
    </row>
    <row r="910">
      <c r="A910" s="19"/>
      <c r="B910" s="6"/>
      <c r="C910" s="34"/>
      <c r="D910" s="34"/>
      <c r="E910" s="34"/>
      <c r="F910" s="34"/>
      <c r="G910" s="19"/>
      <c r="H910" s="19"/>
      <c r="I910" s="19"/>
      <c r="N910" s="26"/>
      <c r="O910" s="25"/>
      <c r="S910" s="26"/>
    </row>
    <row r="911">
      <c r="A911" s="19"/>
      <c r="B911" s="6"/>
      <c r="C911" s="34"/>
      <c r="D911" s="34"/>
      <c r="E911" s="34"/>
      <c r="F911" s="34"/>
      <c r="G911" s="19"/>
      <c r="H911" s="19"/>
      <c r="I911" s="19"/>
      <c r="N911" s="26"/>
      <c r="O911" s="25"/>
      <c r="S911" s="26"/>
    </row>
    <row r="912">
      <c r="A912" s="19"/>
      <c r="B912" s="6"/>
      <c r="C912" s="34"/>
      <c r="D912" s="34"/>
      <c r="E912" s="34"/>
      <c r="F912" s="34"/>
      <c r="G912" s="19"/>
      <c r="H912" s="19"/>
      <c r="I912" s="19"/>
      <c r="N912" s="26"/>
      <c r="O912" s="25"/>
      <c r="S912" s="26"/>
    </row>
    <row r="913">
      <c r="A913" s="19"/>
      <c r="B913" s="6"/>
      <c r="C913" s="34"/>
      <c r="D913" s="34"/>
      <c r="E913" s="34"/>
      <c r="F913" s="34"/>
      <c r="G913" s="19"/>
      <c r="H913" s="19"/>
      <c r="I913" s="19"/>
      <c r="N913" s="26"/>
      <c r="O913" s="25"/>
      <c r="S913" s="26"/>
    </row>
    <row r="914">
      <c r="A914" s="19"/>
      <c r="B914" s="6"/>
      <c r="C914" s="34"/>
      <c r="D914" s="34"/>
      <c r="E914" s="34"/>
      <c r="F914" s="34"/>
      <c r="G914" s="19"/>
      <c r="H914" s="19"/>
      <c r="I914" s="19"/>
      <c r="N914" s="26"/>
      <c r="O914" s="25"/>
      <c r="S914" s="26"/>
    </row>
    <row r="915">
      <c r="A915" s="19"/>
      <c r="B915" s="6"/>
      <c r="C915" s="34"/>
      <c r="D915" s="34"/>
      <c r="E915" s="34"/>
      <c r="F915" s="34"/>
      <c r="G915" s="19"/>
      <c r="H915" s="19"/>
      <c r="I915" s="19"/>
      <c r="N915" s="26"/>
      <c r="O915" s="25"/>
      <c r="S915" s="26"/>
    </row>
    <row r="916">
      <c r="A916" s="19"/>
      <c r="B916" s="6"/>
      <c r="C916" s="34"/>
      <c r="D916" s="34"/>
      <c r="E916" s="34"/>
      <c r="F916" s="34"/>
      <c r="G916" s="19"/>
      <c r="H916" s="19"/>
      <c r="I916" s="19"/>
      <c r="N916" s="26"/>
      <c r="O916" s="25"/>
      <c r="S916" s="26"/>
    </row>
    <row r="917">
      <c r="A917" s="19"/>
      <c r="B917" s="6"/>
      <c r="C917" s="34"/>
      <c r="D917" s="34"/>
      <c r="E917" s="34"/>
      <c r="F917" s="34"/>
      <c r="G917" s="19"/>
      <c r="H917" s="19"/>
      <c r="I917" s="19"/>
      <c r="N917" s="26"/>
      <c r="O917" s="25"/>
      <c r="S917" s="26"/>
    </row>
    <row r="918">
      <c r="A918" s="19"/>
      <c r="B918" s="6"/>
      <c r="C918" s="34"/>
      <c r="D918" s="34"/>
      <c r="E918" s="34"/>
      <c r="F918" s="34"/>
      <c r="G918" s="19"/>
      <c r="H918" s="19"/>
      <c r="I918" s="19"/>
      <c r="N918" s="26"/>
      <c r="O918" s="25"/>
      <c r="S918" s="26"/>
    </row>
    <row r="919">
      <c r="A919" s="19"/>
      <c r="B919" s="6"/>
      <c r="C919" s="34"/>
      <c r="D919" s="34"/>
      <c r="E919" s="34"/>
      <c r="F919" s="34"/>
      <c r="G919" s="19"/>
      <c r="H919" s="19"/>
      <c r="I919" s="19"/>
      <c r="N919" s="26"/>
      <c r="O919" s="25"/>
      <c r="S919" s="26"/>
    </row>
    <row r="920">
      <c r="A920" s="19"/>
      <c r="B920" s="6"/>
      <c r="C920" s="34"/>
      <c r="D920" s="34"/>
      <c r="E920" s="34"/>
      <c r="F920" s="34"/>
      <c r="G920" s="19"/>
      <c r="H920" s="19"/>
      <c r="I920" s="19"/>
      <c r="N920" s="26"/>
      <c r="O920" s="25"/>
      <c r="S920" s="26"/>
    </row>
    <row r="921">
      <c r="A921" s="19"/>
      <c r="B921" s="6"/>
      <c r="C921" s="34"/>
      <c r="D921" s="34"/>
      <c r="E921" s="34"/>
      <c r="F921" s="34"/>
      <c r="G921" s="19"/>
      <c r="H921" s="19"/>
      <c r="I921" s="19"/>
      <c r="N921" s="26"/>
      <c r="O921" s="25"/>
      <c r="S921" s="26"/>
    </row>
    <row r="922">
      <c r="A922" s="19"/>
      <c r="B922" s="6"/>
      <c r="C922" s="34"/>
      <c r="D922" s="34"/>
      <c r="E922" s="34"/>
      <c r="F922" s="34"/>
      <c r="G922" s="19"/>
      <c r="H922" s="19"/>
      <c r="I922" s="19"/>
      <c r="N922" s="26"/>
      <c r="O922" s="25"/>
      <c r="S922" s="26"/>
    </row>
    <row r="923">
      <c r="A923" s="19"/>
      <c r="B923" s="6"/>
      <c r="C923" s="34"/>
      <c r="D923" s="34"/>
      <c r="E923" s="34"/>
      <c r="F923" s="34"/>
      <c r="G923" s="19"/>
      <c r="H923" s="19"/>
      <c r="I923" s="19"/>
      <c r="N923" s="26"/>
      <c r="O923" s="25"/>
      <c r="S923" s="26"/>
    </row>
    <row r="924">
      <c r="A924" s="19"/>
      <c r="B924" s="6"/>
      <c r="C924" s="34"/>
      <c r="D924" s="34"/>
      <c r="E924" s="34"/>
      <c r="F924" s="34"/>
      <c r="G924" s="19"/>
      <c r="H924" s="19"/>
      <c r="I924" s="19"/>
      <c r="N924" s="26"/>
      <c r="O924" s="25"/>
      <c r="S924" s="26"/>
    </row>
    <row r="925">
      <c r="A925" s="19"/>
      <c r="B925" s="6"/>
      <c r="C925" s="34"/>
      <c r="D925" s="34"/>
      <c r="E925" s="34"/>
      <c r="F925" s="34"/>
      <c r="G925" s="19"/>
      <c r="H925" s="19"/>
      <c r="I925" s="19"/>
      <c r="N925" s="26"/>
      <c r="O925" s="25"/>
      <c r="S925" s="26"/>
    </row>
    <row r="926">
      <c r="A926" s="19"/>
      <c r="B926" s="6"/>
      <c r="C926" s="34"/>
      <c r="D926" s="34"/>
      <c r="E926" s="34"/>
      <c r="F926" s="34"/>
      <c r="G926" s="19"/>
      <c r="H926" s="19"/>
      <c r="I926" s="19"/>
      <c r="N926" s="26"/>
      <c r="O926" s="25"/>
      <c r="S926" s="26"/>
    </row>
    <row r="927">
      <c r="A927" s="19"/>
      <c r="B927" s="6"/>
      <c r="C927" s="34"/>
      <c r="D927" s="34"/>
      <c r="E927" s="34"/>
      <c r="F927" s="34"/>
      <c r="G927" s="19"/>
      <c r="H927" s="19"/>
      <c r="I927" s="19"/>
      <c r="N927" s="26"/>
      <c r="O927" s="25"/>
      <c r="S927" s="26"/>
    </row>
    <row r="928">
      <c r="A928" s="19"/>
      <c r="B928" s="6"/>
      <c r="C928" s="34"/>
      <c r="D928" s="34"/>
      <c r="E928" s="34"/>
      <c r="F928" s="34"/>
      <c r="G928" s="19"/>
      <c r="H928" s="19"/>
      <c r="I928" s="19"/>
      <c r="N928" s="26"/>
      <c r="O928" s="25"/>
      <c r="S928" s="26"/>
    </row>
    <row r="929">
      <c r="A929" s="19"/>
      <c r="B929" s="6"/>
      <c r="C929" s="34"/>
      <c r="D929" s="34"/>
      <c r="E929" s="34"/>
      <c r="F929" s="34"/>
      <c r="G929" s="19"/>
      <c r="H929" s="19"/>
      <c r="I929" s="19"/>
      <c r="N929" s="26"/>
      <c r="O929" s="25"/>
      <c r="S929" s="26"/>
    </row>
    <row r="930">
      <c r="A930" s="19"/>
      <c r="B930" s="6"/>
      <c r="C930" s="34"/>
      <c r="D930" s="34"/>
      <c r="E930" s="34"/>
      <c r="F930" s="34"/>
      <c r="G930" s="19"/>
      <c r="H930" s="19"/>
      <c r="I930" s="19"/>
      <c r="N930" s="26"/>
      <c r="O930" s="25"/>
      <c r="S930" s="26"/>
    </row>
    <row r="931">
      <c r="A931" s="19"/>
      <c r="B931" s="6"/>
      <c r="C931" s="34"/>
      <c r="D931" s="34"/>
      <c r="E931" s="34"/>
      <c r="F931" s="34"/>
      <c r="G931" s="19"/>
      <c r="H931" s="19"/>
      <c r="I931" s="19"/>
      <c r="N931" s="26"/>
      <c r="O931" s="25"/>
      <c r="S931" s="26"/>
    </row>
    <row r="932">
      <c r="A932" s="19"/>
      <c r="B932" s="6"/>
      <c r="C932" s="34"/>
      <c r="D932" s="34"/>
      <c r="E932" s="34"/>
      <c r="F932" s="34"/>
      <c r="G932" s="19"/>
      <c r="H932" s="19"/>
      <c r="I932" s="19"/>
      <c r="N932" s="26"/>
      <c r="O932" s="25"/>
      <c r="S932" s="26"/>
    </row>
    <row r="933">
      <c r="A933" s="19"/>
      <c r="B933" s="6"/>
      <c r="C933" s="34"/>
      <c r="D933" s="34"/>
      <c r="E933" s="34"/>
      <c r="F933" s="34"/>
      <c r="G933" s="19"/>
      <c r="H933" s="19"/>
      <c r="I933" s="19"/>
      <c r="N933" s="26"/>
      <c r="O933" s="25"/>
      <c r="S933" s="26"/>
    </row>
    <row r="934">
      <c r="A934" s="19"/>
      <c r="B934" s="6"/>
      <c r="C934" s="34"/>
      <c r="D934" s="34"/>
      <c r="E934" s="34"/>
      <c r="F934" s="34"/>
      <c r="G934" s="19"/>
      <c r="H934" s="19"/>
      <c r="I934" s="19"/>
      <c r="N934" s="26"/>
      <c r="O934" s="25"/>
      <c r="S934" s="26"/>
    </row>
    <row r="935">
      <c r="A935" s="19"/>
      <c r="B935" s="6"/>
      <c r="C935" s="34"/>
      <c r="D935" s="34"/>
      <c r="E935" s="34"/>
      <c r="F935" s="34"/>
      <c r="G935" s="19"/>
      <c r="H935" s="19"/>
      <c r="I935" s="19"/>
      <c r="N935" s="26"/>
      <c r="O935" s="25"/>
      <c r="S935" s="26"/>
    </row>
    <row r="936">
      <c r="A936" s="19"/>
      <c r="B936" s="6"/>
      <c r="C936" s="34"/>
      <c r="D936" s="34"/>
      <c r="E936" s="34"/>
      <c r="F936" s="34"/>
      <c r="G936" s="19"/>
      <c r="H936" s="19"/>
      <c r="I936" s="19"/>
      <c r="N936" s="26"/>
      <c r="O936" s="25"/>
      <c r="S936" s="26"/>
    </row>
    <row r="937">
      <c r="A937" s="19"/>
      <c r="B937" s="6"/>
      <c r="C937" s="34"/>
      <c r="D937" s="34"/>
      <c r="E937" s="34"/>
      <c r="F937" s="34"/>
      <c r="G937" s="19"/>
      <c r="H937" s="19"/>
      <c r="I937" s="19"/>
      <c r="N937" s="26"/>
      <c r="O937" s="25"/>
      <c r="S937" s="26"/>
    </row>
    <row r="938">
      <c r="A938" s="19"/>
      <c r="B938" s="6"/>
      <c r="C938" s="34"/>
      <c r="D938" s="34"/>
      <c r="E938" s="34"/>
      <c r="F938" s="34"/>
      <c r="G938" s="19"/>
      <c r="H938" s="19"/>
      <c r="I938" s="19"/>
      <c r="N938" s="26"/>
      <c r="O938" s="25"/>
      <c r="S938" s="26"/>
    </row>
    <row r="939">
      <c r="A939" s="19"/>
      <c r="B939" s="6"/>
      <c r="C939" s="34"/>
      <c r="D939" s="34"/>
      <c r="E939" s="34"/>
      <c r="F939" s="34"/>
      <c r="G939" s="19"/>
      <c r="H939" s="19"/>
      <c r="I939" s="19"/>
      <c r="N939" s="26"/>
      <c r="O939" s="25"/>
      <c r="S939" s="26"/>
    </row>
    <row r="940">
      <c r="A940" s="19"/>
      <c r="B940" s="6"/>
      <c r="C940" s="34"/>
      <c r="D940" s="34"/>
      <c r="E940" s="34"/>
      <c r="F940" s="34"/>
      <c r="G940" s="19"/>
      <c r="H940" s="19"/>
      <c r="I940" s="19"/>
      <c r="N940" s="26"/>
      <c r="O940" s="25"/>
      <c r="S940" s="26"/>
    </row>
    <row r="941">
      <c r="A941" s="19"/>
      <c r="B941" s="6"/>
      <c r="C941" s="34"/>
      <c r="D941" s="34"/>
      <c r="E941" s="34"/>
      <c r="F941" s="34"/>
      <c r="G941" s="19"/>
      <c r="H941" s="19"/>
      <c r="I941" s="19"/>
      <c r="N941" s="26"/>
      <c r="O941" s="25"/>
      <c r="S941" s="26"/>
    </row>
    <row r="942">
      <c r="A942" s="19"/>
      <c r="B942" s="6"/>
      <c r="C942" s="34"/>
      <c r="D942" s="34"/>
      <c r="E942" s="34"/>
      <c r="F942" s="34"/>
      <c r="G942" s="19"/>
      <c r="H942" s="19"/>
      <c r="I942" s="19"/>
      <c r="N942" s="26"/>
      <c r="O942" s="25"/>
      <c r="S942" s="26"/>
    </row>
    <row r="943">
      <c r="A943" s="19"/>
      <c r="B943" s="6"/>
      <c r="C943" s="34"/>
      <c r="D943" s="34"/>
      <c r="E943" s="34"/>
      <c r="F943" s="34"/>
      <c r="G943" s="19"/>
      <c r="H943" s="19"/>
      <c r="I943" s="19"/>
      <c r="N943" s="26"/>
      <c r="O943" s="25"/>
      <c r="S943" s="26"/>
    </row>
    <row r="944">
      <c r="A944" s="19"/>
      <c r="B944" s="6"/>
      <c r="C944" s="34"/>
      <c r="D944" s="34"/>
      <c r="E944" s="34"/>
      <c r="F944" s="34"/>
      <c r="G944" s="19"/>
      <c r="H944" s="19"/>
      <c r="I944" s="19"/>
      <c r="N944" s="26"/>
      <c r="O944" s="25"/>
      <c r="S944" s="26"/>
    </row>
    <row r="945">
      <c r="A945" s="19"/>
      <c r="B945" s="6"/>
      <c r="C945" s="34"/>
      <c r="D945" s="34"/>
      <c r="E945" s="34"/>
      <c r="F945" s="34"/>
      <c r="G945" s="19"/>
      <c r="H945" s="19"/>
      <c r="I945" s="19"/>
      <c r="N945" s="26"/>
      <c r="O945" s="25"/>
      <c r="S945" s="26"/>
    </row>
    <row r="946">
      <c r="A946" s="19"/>
      <c r="B946" s="6"/>
      <c r="C946" s="34"/>
      <c r="D946" s="34"/>
      <c r="E946" s="34"/>
      <c r="F946" s="34"/>
      <c r="G946" s="19"/>
      <c r="H946" s="19"/>
      <c r="I946" s="19"/>
      <c r="N946" s="26"/>
      <c r="O946" s="25"/>
      <c r="S946" s="26"/>
    </row>
    <row r="947">
      <c r="A947" s="19"/>
      <c r="B947" s="6"/>
      <c r="C947" s="34"/>
      <c r="D947" s="34"/>
      <c r="E947" s="34"/>
      <c r="F947" s="34"/>
      <c r="G947" s="19"/>
      <c r="H947" s="19"/>
      <c r="I947" s="19"/>
      <c r="N947" s="26"/>
      <c r="O947" s="25"/>
      <c r="S947" s="26"/>
    </row>
    <row r="948">
      <c r="A948" s="19"/>
      <c r="B948" s="6"/>
      <c r="C948" s="34"/>
      <c r="D948" s="34"/>
      <c r="E948" s="34"/>
      <c r="F948" s="34"/>
      <c r="G948" s="19"/>
      <c r="H948" s="19"/>
      <c r="I948" s="19"/>
      <c r="N948" s="26"/>
      <c r="O948" s="25"/>
      <c r="S948" s="26"/>
    </row>
    <row r="949">
      <c r="A949" s="19"/>
      <c r="B949" s="6"/>
      <c r="C949" s="34"/>
      <c r="D949" s="34"/>
      <c r="E949" s="34"/>
      <c r="F949" s="34"/>
      <c r="G949" s="19"/>
      <c r="H949" s="19"/>
      <c r="I949" s="19"/>
      <c r="N949" s="26"/>
      <c r="O949" s="25"/>
      <c r="S949" s="26"/>
    </row>
    <row r="950">
      <c r="A950" s="19"/>
      <c r="B950" s="6"/>
      <c r="C950" s="34"/>
      <c r="D950" s="34"/>
      <c r="E950" s="34"/>
      <c r="F950" s="34"/>
      <c r="G950" s="19"/>
      <c r="H950" s="19"/>
      <c r="I950" s="19"/>
      <c r="N950" s="26"/>
      <c r="O950" s="25"/>
      <c r="S950" s="26"/>
    </row>
    <row r="951">
      <c r="A951" s="19"/>
      <c r="B951" s="6"/>
      <c r="C951" s="34"/>
      <c r="D951" s="34"/>
      <c r="E951" s="34"/>
      <c r="F951" s="34"/>
      <c r="G951" s="19"/>
      <c r="H951" s="19"/>
      <c r="I951" s="19"/>
      <c r="N951" s="26"/>
      <c r="O951" s="25"/>
      <c r="S951" s="26"/>
    </row>
    <row r="952">
      <c r="A952" s="19"/>
      <c r="B952" s="6"/>
      <c r="C952" s="34"/>
      <c r="D952" s="34"/>
      <c r="E952" s="34"/>
      <c r="F952" s="34"/>
      <c r="G952" s="19"/>
      <c r="H952" s="19"/>
      <c r="I952" s="19"/>
      <c r="N952" s="26"/>
      <c r="O952" s="25"/>
      <c r="S952" s="26"/>
    </row>
    <row r="953">
      <c r="A953" s="19"/>
      <c r="B953" s="6"/>
      <c r="C953" s="34"/>
      <c r="D953" s="34"/>
      <c r="E953" s="34"/>
      <c r="F953" s="34"/>
      <c r="G953" s="19"/>
      <c r="H953" s="19"/>
      <c r="I953" s="19"/>
      <c r="N953" s="26"/>
      <c r="O953" s="25"/>
      <c r="S953" s="26"/>
    </row>
    <row r="954">
      <c r="A954" s="19"/>
      <c r="B954" s="6"/>
      <c r="C954" s="34"/>
      <c r="D954" s="34"/>
      <c r="E954" s="34"/>
      <c r="F954" s="34"/>
      <c r="G954" s="19"/>
      <c r="H954" s="19"/>
      <c r="I954" s="19"/>
      <c r="N954" s="26"/>
      <c r="O954" s="25"/>
      <c r="S954" s="26"/>
    </row>
    <row r="955">
      <c r="A955" s="19"/>
      <c r="B955" s="6"/>
      <c r="C955" s="34"/>
      <c r="D955" s="34"/>
      <c r="E955" s="34"/>
      <c r="F955" s="34"/>
      <c r="G955" s="19"/>
      <c r="H955" s="19"/>
      <c r="I955" s="19"/>
      <c r="N955" s="26"/>
      <c r="O955" s="25"/>
      <c r="S955" s="26"/>
    </row>
    <row r="956">
      <c r="A956" s="19"/>
      <c r="B956" s="6"/>
      <c r="C956" s="34"/>
      <c r="D956" s="34"/>
      <c r="E956" s="34"/>
      <c r="F956" s="34"/>
      <c r="G956" s="19"/>
      <c r="H956" s="19"/>
      <c r="I956" s="19"/>
      <c r="N956" s="26"/>
      <c r="O956" s="25"/>
      <c r="S956" s="26"/>
    </row>
    <row r="957">
      <c r="A957" s="19"/>
      <c r="B957" s="6"/>
      <c r="C957" s="34"/>
      <c r="D957" s="34"/>
      <c r="E957" s="34"/>
      <c r="F957" s="34"/>
      <c r="G957" s="19"/>
      <c r="H957" s="19"/>
      <c r="I957" s="19"/>
      <c r="N957" s="26"/>
      <c r="O957" s="25"/>
      <c r="S957" s="26"/>
    </row>
    <row r="958">
      <c r="A958" s="19"/>
      <c r="B958" s="6"/>
      <c r="C958" s="34"/>
      <c r="D958" s="34"/>
      <c r="E958" s="34"/>
      <c r="F958" s="34"/>
      <c r="G958" s="19"/>
      <c r="H958" s="19"/>
      <c r="I958" s="19"/>
      <c r="N958" s="26"/>
      <c r="O958" s="25"/>
      <c r="S958" s="26"/>
    </row>
    <row r="959">
      <c r="A959" s="19"/>
      <c r="B959" s="6"/>
      <c r="C959" s="34"/>
      <c r="D959" s="34"/>
      <c r="E959" s="34"/>
      <c r="F959" s="34"/>
      <c r="G959" s="19"/>
      <c r="H959" s="19"/>
      <c r="I959" s="19"/>
      <c r="N959" s="26"/>
      <c r="O959" s="25"/>
      <c r="S959" s="26"/>
    </row>
    <row r="960">
      <c r="A960" s="19"/>
      <c r="B960" s="6"/>
      <c r="C960" s="34"/>
      <c r="D960" s="34"/>
      <c r="E960" s="34"/>
      <c r="F960" s="34"/>
      <c r="G960" s="19"/>
      <c r="H960" s="19"/>
      <c r="I960" s="19"/>
      <c r="N960" s="26"/>
      <c r="O960" s="25"/>
      <c r="S960" s="26"/>
    </row>
    <row r="961">
      <c r="A961" s="19"/>
      <c r="B961" s="6"/>
      <c r="C961" s="34"/>
      <c r="D961" s="34"/>
      <c r="E961" s="34"/>
      <c r="F961" s="34"/>
      <c r="G961" s="19"/>
      <c r="H961" s="19"/>
      <c r="I961" s="19"/>
      <c r="N961" s="26"/>
      <c r="O961" s="25"/>
      <c r="S961" s="26"/>
    </row>
    <row r="962">
      <c r="A962" s="19"/>
      <c r="B962" s="6"/>
      <c r="C962" s="34"/>
      <c r="D962" s="34"/>
      <c r="E962" s="34"/>
      <c r="F962" s="34"/>
      <c r="G962" s="19"/>
      <c r="H962" s="19"/>
      <c r="I962" s="19"/>
      <c r="N962" s="26"/>
      <c r="O962" s="25"/>
      <c r="S962" s="26"/>
    </row>
    <row r="963">
      <c r="A963" s="19"/>
      <c r="B963" s="6"/>
      <c r="C963" s="34"/>
      <c r="D963" s="34"/>
      <c r="E963" s="34"/>
      <c r="F963" s="34"/>
      <c r="G963" s="19"/>
      <c r="H963" s="19"/>
      <c r="I963" s="19"/>
      <c r="N963" s="26"/>
      <c r="O963" s="25"/>
      <c r="S963" s="26"/>
    </row>
    <row r="964">
      <c r="A964" s="19"/>
      <c r="B964" s="6"/>
      <c r="C964" s="34"/>
      <c r="D964" s="34"/>
      <c r="E964" s="34"/>
      <c r="F964" s="34"/>
      <c r="G964" s="19"/>
      <c r="H964" s="19"/>
      <c r="I964" s="19"/>
      <c r="N964" s="26"/>
      <c r="O964" s="25"/>
      <c r="S964" s="26"/>
    </row>
    <row r="965">
      <c r="A965" s="19"/>
      <c r="B965" s="6"/>
      <c r="C965" s="34"/>
      <c r="D965" s="34"/>
      <c r="E965" s="34"/>
      <c r="F965" s="34"/>
      <c r="G965" s="19"/>
      <c r="H965" s="19"/>
      <c r="I965" s="19"/>
      <c r="N965" s="26"/>
      <c r="O965" s="25"/>
      <c r="S965" s="26"/>
    </row>
    <row r="966">
      <c r="A966" s="19"/>
      <c r="B966" s="6"/>
      <c r="C966" s="34"/>
      <c r="D966" s="34"/>
      <c r="E966" s="34"/>
      <c r="F966" s="34"/>
      <c r="G966" s="19"/>
      <c r="H966" s="19"/>
      <c r="I966" s="19"/>
      <c r="N966" s="26"/>
      <c r="O966" s="25"/>
      <c r="S966" s="26"/>
    </row>
    <row r="967">
      <c r="A967" s="19"/>
      <c r="B967" s="6"/>
      <c r="C967" s="34"/>
      <c r="D967" s="34"/>
      <c r="E967" s="34"/>
      <c r="F967" s="34"/>
      <c r="G967" s="19"/>
      <c r="H967" s="19"/>
      <c r="I967" s="19"/>
      <c r="N967" s="26"/>
      <c r="O967" s="25"/>
      <c r="S967" s="26"/>
    </row>
    <row r="968">
      <c r="A968" s="19"/>
      <c r="B968" s="6"/>
      <c r="C968" s="34"/>
      <c r="D968" s="34"/>
      <c r="E968" s="34"/>
      <c r="F968" s="34"/>
      <c r="G968" s="19"/>
      <c r="H968" s="19"/>
      <c r="I968" s="19"/>
      <c r="N968" s="26"/>
      <c r="O968" s="25"/>
      <c r="S968" s="26"/>
    </row>
    <row r="969">
      <c r="A969" s="19"/>
      <c r="B969" s="6"/>
      <c r="C969" s="34"/>
      <c r="D969" s="34"/>
      <c r="E969" s="34"/>
      <c r="F969" s="34"/>
      <c r="G969" s="19"/>
      <c r="H969" s="19"/>
      <c r="I969" s="19"/>
      <c r="N969" s="26"/>
      <c r="O969" s="25"/>
      <c r="S969" s="26"/>
    </row>
    <row r="970">
      <c r="A970" s="19"/>
      <c r="B970" s="6"/>
      <c r="C970" s="34"/>
      <c r="D970" s="34"/>
      <c r="E970" s="34"/>
      <c r="F970" s="34"/>
      <c r="G970" s="19"/>
      <c r="H970" s="19"/>
      <c r="I970" s="19"/>
      <c r="N970" s="26"/>
      <c r="O970" s="25"/>
      <c r="S970" s="26"/>
    </row>
    <row r="971">
      <c r="A971" s="19"/>
      <c r="B971" s="6"/>
      <c r="C971" s="34"/>
      <c r="D971" s="34"/>
      <c r="E971" s="34"/>
      <c r="F971" s="34"/>
      <c r="G971" s="19"/>
      <c r="H971" s="19"/>
      <c r="I971" s="19"/>
      <c r="N971" s="26"/>
      <c r="O971" s="25"/>
      <c r="S971" s="26"/>
    </row>
    <row r="972">
      <c r="A972" s="19"/>
      <c r="B972" s="6"/>
      <c r="C972" s="34"/>
      <c r="D972" s="34"/>
      <c r="E972" s="34"/>
      <c r="F972" s="34"/>
      <c r="G972" s="19"/>
      <c r="H972" s="19"/>
      <c r="I972" s="19"/>
      <c r="N972" s="26"/>
      <c r="O972" s="25"/>
      <c r="S972" s="26"/>
    </row>
    <row r="973">
      <c r="A973" s="19"/>
      <c r="B973" s="6"/>
      <c r="C973" s="34"/>
      <c r="D973" s="34"/>
      <c r="E973" s="34"/>
      <c r="F973" s="34"/>
      <c r="G973" s="19"/>
      <c r="H973" s="19"/>
      <c r="I973" s="19"/>
      <c r="N973" s="26"/>
      <c r="O973" s="25"/>
      <c r="S973" s="26"/>
    </row>
    <row r="974">
      <c r="A974" s="19"/>
      <c r="B974" s="6"/>
      <c r="C974" s="34"/>
      <c r="D974" s="34"/>
      <c r="E974" s="34"/>
      <c r="F974" s="34"/>
      <c r="G974" s="19"/>
      <c r="H974" s="19"/>
      <c r="I974" s="19"/>
      <c r="N974" s="26"/>
      <c r="O974" s="25"/>
      <c r="S974" s="26"/>
    </row>
    <row r="975">
      <c r="A975" s="19"/>
      <c r="B975" s="6"/>
      <c r="C975" s="34"/>
      <c r="D975" s="34"/>
      <c r="E975" s="34"/>
      <c r="F975" s="34"/>
      <c r="G975" s="19"/>
      <c r="H975" s="19"/>
      <c r="I975" s="19"/>
      <c r="N975" s="26"/>
      <c r="O975" s="25"/>
      <c r="S975" s="26"/>
    </row>
    <row r="976">
      <c r="A976" s="19"/>
      <c r="B976" s="6"/>
      <c r="C976" s="34"/>
      <c r="D976" s="34"/>
      <c r="E976" s="34"/>
      <c r="F976" s="34"/>
      <c r="G976" s="19"/>
      <c r="H976" s="19"/>
      <c r="I976" s="19"/>
      <c r="N976" s="26"/>
      <c r="O976" s="25"/>
      <c r="S976" s="26"/>
    </row>
    <row r="977">
      <c r="A977" s="19"/>
      <c r="B977" s="6"/>
      <c r="C977" s="34"/>
      <c r="D977" s="34"/>
      <c r="E977" s="34"/>
      <c r="F977" s="34"/>
      <c r="G977" s="19"/>
      <c r="H977" s="19"/>
      <c r="I977" s="19"/>
      <c r="N977" s="26"/>
      <c r="O977" s="25"/>
      <c r="S977" s="26"/>
    </row>
    <row r="978">
      <c r="A978" s="19"/>
      <c r="B978" s="6"/>
      <c r="C978" s="34"/>
      <c r="D978" s="34"/>
      <c r="E978" s="34"/>
      <c r="F978" s="34"/>
      <c r="G978" s="19"/>
      <c r="H978" s="19"/>
      <c r="I978" s="19"/>
      <c r="N978" s="26"/>
      <c r="O978" s="25"/>
      <c r="S978" s="26"/>
    </row>
    <row r="979">
      <c r="A979" s="19"/>
      <c r="B979" s="6"/>
      <c r="C979" s="34"/>
      <c r="D979" s="34"/>
      <c r="E979" s="34"/>
      <c r="F979" s="34"/>
      <c r="G979" s="19"/>
      <c r="H979" s="19"/>
      <c r="I979" s="19"/>
      <c r="N979" s="26"/>
      <c r="O979" s="25"/>
      <c r="S979" s="26"/>
    </row>
    <row r="980">
      <c r="A980" s="19"/>
      <c r="B980" s="6"/>
      <c r="C980" s="34"/>
      <c r="D980" s="34"/>
      <c r="E980" s="34"/>
      <c r="F980" s="34"/>
      <c r="G980" s="19"/>
      <c r="H980" s="19"/>
      <c r="I980" s="19"/>
      <c r="N980" s="26"/>
      <c r="O980" s="25"/>
      <c r="S980" s="26"/>
    </row>
    <row r="981">
      <c r="A981" s="19"/>
      <c r="B981" s="6"/>
      <c r="C981" s="34"/>
      <c r="D981" s="34"/>
      <c r="E981" s="34"/>
      <c r="F981" s="34"/>
      <c r="G981" s="19"/>
      <c r="H981" s="19"/>
      <c r="I981" s="19"/>
      <c r="N981" s="26"/>
      <c r="O981" s="25"/>
      <c r="S981" s="26"/>
    </row>
    <row r="982">
      <c r="A982" s="19"/>
      <c r="B982" s="6"/>
      <c r="C982" s="34"/>
      <c r="D982" s="34"/>
      <c r="E982" s="34"/>
      <c r="F982" s="34"/>
      <c r="G982" s="19"/>
      <c r="H982" s="19"/>
      <c r="I982" s="19"/>
      <c r="N982" s="26"/>
      <c r="O982" s="25"/>
      <c r="S982" s="26"/>
    </row>
    <row r="983">
      <c r="A983" s="19"/>
      <c r="B983" s="6"/>
      <c r="C983" s="34"/>
      <c r="D983" s="34"/>
      <c r="E983" s="34"/>
      <c r="F983" s="34"/>
      <c r="G983" s="19"/>
      <c r="H983" s="19"/>
      <c r="I983" s="19"/>
      <c r="N983" s="26"/>
      <c r="O983" s="25"/>
      <c r="S983" s="26"/>
    </row>
    <row r="984">
      <c r="A984" s="19"/>
      <c r="B984" s="6"/>
      <c r="C984" s="34"/>
      <c r="D984" s="34"/>
      <c r="E984" s="34"/>
      <c r="F984" s="34"/>
      <c r="G984" s="19"/>
      <c r="H984" s="19"/>
      <c r="I984" s="19"/>
      <c r="N984" s="26"/>
      <c r="O984" s="25"/>
      <c r="S984" s="26"/>
    </row>
    <row r="985">
      <c r="A985" s="19"/>
      <c r="B985" s="6"/>
      <c r="C985" s="34"/>
      <c r="D985" s="34"/>
      <c r="E985" s="34"/>
      <c r="F985" s="34"/>
      <c r="G985" s="19"/>
      <c r="H985" s="19"/>
      <c r="I985" s="19"/>
      <c r="N985" s="26"/>
      <c r="O985" s="25"/>
      <c r="S985" s="26"/>
    </row>
    <row r="986">
      <c r="A986" s="19"/>
      <c r="B986" s="6"/>
      <c r="C986" s="34"/>
      <c r="D986" s="34"/>
      <c r="E986" s="34"/>
      <c r="F986" s="34"/>
      <c r="G986" s="19"/>
      <c r="H986" s="19"/>
      <c r="I986" s="19"/>
      <c r="N986" s="26"/>
      <c r="O986" s="25"/>
      <c r="S986" s="26"/>
    </row>
    <row r="987">
      <c r="A987" s="19"/>
      <c r="B987" s="6"/>
      <c r="C987" s="34"/>
      <c r="D987" s="34"/>
      <c r="E987" s="34"/>
      <c r="F987" s="34"/>
      <c r="G987" s="19"/>
      <c r="H987" s="19"/>
      <c r="I987" s="19"/>
      <c r="N987" s="26"/>
      <c r="O987" s="25"/>
      <c r="S987" s="26"/>
    </row>
    <row r="988">
      <c r="A988" s="19"/>
      <c r="B988" s="6"/>
      <c r="C988" s="34"/>
      <c r="D988" s="34"/>
      <c r="E988" s="34"/>
      <c r="F988" s="34"/>
      <c r="G988" s="19"/>
      <c r="H988" s="19"/>
      <c r="I988" s="19"/>
      <c r="N988" s="26"/>
      <c r="O988" s="25"/>
      <c r="S988" s="26"/>
    </row>
    <row r="989">
      <c r="A989" s="19"/>
      <c r="B989" s="6"/>
      <c r="C989" s="34"/>
      <c r="D989" s="34"/>
      <c r="E989" s="34"/>
      <c r="F989" s="34"/>
      <c r="G989" s="19"/>
      <c r="H989" s="19"/>
      <c r="I989" s="19"/>
      <c r="N989" s="26"/>
      <c r="O989" s="25"/>
      <c r="S989" s="26"/>
    </row>
    <row r="990">
      <c r="A990" s="19"/>
      <c r="B990" s="6"/>
      <c r="C990" s="34"/>
      <c r="D990" s="34"/>
      <c r="E990" s="34"/>
      <c r="F990" s="34"/>
      <c r="G990" s="19"/>
      <c r="H990" s="19"/>
      <c r="I990" s="19"/>
      <c r="N990" s="26"/>
      <c r="O990" s="25"/>
      <c r="S990" s="26"/>
    </row>
    <row r="991">
      <c r="A991" s="19"/>
      <c r="B991" s="6"/>
      <c r="C991" s="34"/>
      <c r="D991" s="34"/>
      <c r="E991" s="34"/>
      <c r="F991" s="34"/>
      <c r="G991" s="19"/>
      <c r="H991" s="19"/>
      <c r="I991" s="19"/>
      <c r="N991" s="26"/>
      <c r="O991" s="25"/>
      <c r="S991" s="26"/>
    </row>
    <row r="992">
      <c r="A992" s="19"/>
      <c r="B992" s="6"/>
      <c r="C992" s="34"/>
      <c r="D992" s="34"/>
      <c r="E992" s="34"/>
      <c r="F992" s="34"/>
      <c r="G992" s="19"/>
      <c r="H992" s="19"/>
      <c r="I992" s="19"/>
      <c r="N992" s="26"/>
      <c r="O992" s="25"/>
      <c r="S992" s="26"/>
    </row>
    <row r="993">
      <c r="A993" s="19"/>
      <c r="B993" s="6"/>
      <c r="C993" s="34"/>
      <c r="D993" s="34"/>
      <c r="E993" s="34"/>
      <c r="F993" s="34"/>
      <c r="G993" s="19"/>
      <c r="H993" s="19"/>
      <c r="I993" s="19"/>
      <c r="N993" s="26"/>
      <c r="O993" s="25"/>
      <c r="S993" s="26"/>
    </row>
    <row r="994">
      <c r="A994" s="19"/>
      <c r="B994" s="6"/>
      <c r="C994" s="34"/>
      <c r="D994" s="34"/>
      <c r="E994" s="34"/>
      <c r="F994" s="34"/>
      <c r="G994" s="19"/>
      <c r="H994" s="19"/>
      <c r="I994" s="19"/>
      <c r="N994" s="26"/>
      <c r="O994" s="25"/>
      <c r="S994" s="26"/>
    </row>
    <row r="995">
      <c r="A995" s="19"/>
      <c r="B995" s="6"/>
      <c r="C995" s="34"/>
      <c r="D995" s="34"/>
      <c r="E995" s="34"/>
      <c r="F995" s="34"/>
      <c r="G995" s="19"/>
      <c r="H995" s="19"/>
      <c r="I995" s="19"/>
      <c r="N995" s="26"/>
      <c r="O995" s="25"/>
      <c r="S995" s="26"/>
    </row>
    <row r="996">
      <c r="A996" s="19"/>
      <c r="B996" s="6"/>
      <c r="C996" s="34"/>
      <c r="D996" s="34"/>
      <c r="E996" s="34"/>
      <c r="F996" s="34"/>
      <c r="G996" s="19"/>
      <c r="H996" s="19"/>
      <c r="I996" s="19"/>
      <c r="N996" s="26"/>
      <c r="O996" s="25"/>
      <c r="S996" s="26"/>
    </row>
    <row r="997">
      <c r="A997" s="19"/>
      <c r="B997" s="6"/>
      <c r="C997" s="34"/>
      <c r="D997" s="34"/>
      <c r="E997" s="34"/>
      <c r="F997" s="34"/>
      <c r="G997" s="19"/>
      <c r="H997" s="19"/>
      <c r="I997" s="19"/>
      <c r="N997" s="26"/>
      <c r="O997" s="25"/>
      <c r="S997" s="26"/>
    </row>
    <row r="998">
      <c r="A998" s="19"/>
      <c r="B998" s="6"/>
      <c r="C998" s="34"/>
      <c r="D998" s="34"/>
      <c r="E998" s="34"/>
      <c r="F998" s="34"/>
      <c r="G998" s="19"/>
      <c r="H998" s="19"/>
      <c r="I998" s="19"/>
      <c r="N998" s="26"/>
      <c r="O998" s="25"/>
      <c r="S998" s="26"/>
    </row>
    <row r="999">
      <c r="A999" s="19"/>
      <c r="B999" s="6"/>
      <c r="C999" s="34"/>
      <c r="D999" s="34"/>
      <c r="E999" s="34"/>
      <c r="F999" s="34"/>
      <c r="G999" s="19"/>
      <c r="H999" s="19"/>
      <c r="I999" s="19"/>
      <c r="N999" s="26"/>
      <c r="O999" s="25"/>
      <c r="S999" s="26"/>
    </row>
    <row r="1000">
      <c r="A1000" s="19"/>
      <c r="B1000" s="6"/>
      <c r="C1000" s="34"/>
      <c r="D1000" s="34"/>
      <c r="E1000" s="34"/>
      <c r="F1000" s="34"/>
      <c r="G1000" s="19"/>
      <c r="H1000" s="19"/>
      <c r="I1000" s="19"/>
      <c r="N1000" s="26"/>
      <c r="O1000" s="25"/>
      <c r="S1000" s="26"/>
    </row>
    <row r="1001">
      <c r="A1001" s="19"/>
      <c r="B1001" s="6"/>
      <c r="C1001" s="34"/>
      <c r="D1001" s="34"/>
      <c r="E1001" s="34"/>
      <c r="F1001" s="34"/>
      <c r="G1001" s="19"/>
      <c r="H1001" s="19"/>
      <c r="I1001" s="19"/>
      <c r="N1001" s="26"/>
      <c r="O1001" s="25"/>
      <c r="S1001" s="26"/>
    </row>
    <row r="1002">
      <c r="A1002" s="19"/>
      <c r="B1002" s="6"/>
      <c r="C1002" s="34"/>
      <c r="D1002" s="34"/>
      <c r="E1002" s="34"/>
      <c r="F1002" s="34"/>
      <c r="G1002" s="19"/>
      <c r="H1002" s="19"/>
      <c r="I1002" s="19"/>
      <c r="N1002" s="26"/>
      <c r="O1002" s="25"/>
      <c r="S1002" s="26"/>
    </row>
    <row r="1003">
      <c r="A1003" s="19"/>
      <c r="B1003" s="6"/>
      <c r="C1003" s="34"/>
      <c r="D1003" s="34"/>
      <c r="E1003" s="34"/>
      <c r="F1003" s="34"/>
      <c r="G1003" s="19"/>
      <c r="H1003" s="19"/>
      <c r="I1003" s="19"/>
      <c r="N1003" s="26"/>
      <c r="O1003" s="25"/>
      <c r="S1003" s="26"/>
    </row>
    <row r="1004">
      <c r="A1004" s="19"/>
      <c r="B1004" s="6"/>
      <c r="C1004" s="34"/>
      <c r="D1004" s="34"/>
      <c r="E1004" s="34"/>
      <c r="F1004" s="34"/>
      <c r="G1004" s="19"/>
      <c r="H1004" s="19"/>
      <c r="I1004" s="19"/>
      <c r="N1004" s="26"/>
      <c r="O1004" s="25"/>
      <c r="S1004" s="26"/>
    </row>
    <row r="1005">
      <c r="A1005" s="19"/>
      <c r="B1005" s="6"/>
      <c r="C1005" s="34"/>
      <c r="D1005" s="34"/>
      <c r="E1005" s="34"/>
      <c r="F1005" s="34"/>
      <c r="G1005" s="19"/>
      <c r="H1005" s="19"/>
      <c r="I1005" s="19"/>
      <c r="N1005" s="26"/>
      <c r="O1005" s="25"/>
      <c r="S1005" s="26"/>
    </row>
    <row r="1006">
      <c r="B1006" s="6"/>
      <c r="C1006" s="34"/>
      <c r="D1006" s="34"/>
      <c r="E1006" s="34"/>
      <c r="F1006" s="34"/>
      <c r="G1006" s="19"/>
      <c r="H1006" s="19"/>
      <c r="I1006" s="19"/>
      <c r="N1006" s="26"/>
      <c r="O1006" s="25"/>
      <c r="S1006" s="26"/>
    </row>
    <row r="1007">
      <c r="B1007" s="6"/>
      <c r="C1007" s="34"/>
      <c r="D1007" s="34"/>
      <c r="E1007" s="34"/>
      <c r="F1007" s="34"/>
      <c r="G1007" s="19"/>
      <c r="H1007" s="19"/>
      <c r="I1007" s="19"/>
      <c r="N1007" s="26"/>
      <c r="O1007" s="25"/>
      <c r="S1007" s="26"/>
    </row>
    <row r="1008">
      <c r="B1008" s="6"/>
      <c r="C1008" s="34"/>
      <c r="D1008" s="34"/>
      <c r="E1008" s="34"/>
      <c r="F1008" s="34"/>
      <c r="G1008" s="19"/>
      <c r="H1008" s="19"/>
      <c r="I1008" s="19"/>
      <c r="N1008" s="26"/>
      <c r="O1008" s="25"/>
      <c r="S1008" s="26"/>
    </row>
    <row r="1009">
      <c r="B1009" s="6"/>
      <c r="C1009" s="34"/>
      <c r="D1009" s="34"/>
      <c r="E1009" s="34"/>
      <c r="F1009" s="34"/>
      <c r="G1009" s="19"/>
      <c r="H1009" s="19"/>
      <c r="I1009" s="19"/>
      <c r="N1009" s="26"/>
      <c r="O1009" s="25"/>
      <c r="S1009" s="26"/>
    </row>
    <row r="1010">
      <c r="B1010" s="6"/>
      <c r="C1010" s="34"/>
      <c r="D1010" s="34"/>
      <c r="E1010" s="34"/>
      <c r="F1010" s="34"/>
      <c r="G1010" s="19"/>
      <c r="H1010" s="19"/>
      <c r="I1010" s="19"/>
      <c r="N1010" s="26"/>
      <c r="O1010" s="25"/>
      <c r="S1010" s="26"/>
    </row>
    <row r="1011">
      <c r="B1011" s="6"/>
      <c r="C1011" s="34"/>
      <c r="D1011" s="34"/>
      <c r="E1011" s="34"/>
      <c r="F1011" s="34"/>
      <c r="G1011" s="19"/>
      <c r="H1011" s="19"/>
      <c r="I1011" s="19"/>
      <c r="N1011" s="26"/>
      <c r="O1011" s="25"/>
      <c r="S1011" s="26"/>
    </row>
    <row r="1012">
      <c r="B1012" s="6"/>
      <c r="C1012" s="34"/>
      <c r="D1012" s="34"/>
      <c r="E1012" s="34"/>
      <c r="F1012" s="34"/>
      <c r="G1012" s="19"/>
      <c r="H1012" s="19"/>
      <c r="I1012" s="19"/>
      <c r="N1012" s="26"/>
      <c r="O1012" s="75"/>
      <c r="S1012" s="26"/>
    </row>
  </sheetData>
  <autoFilter ref="$A$1:$AH$1012">
    <sortState ref="A1:AH1012">
      <sortCondition descending="1" ref="C1:C1012"/>
      <sortCondition ref="B1:B1012"/>
      <sortCondition ref="E1:E1012"/>
      <sortCondition ref="D1:D1012"/>
      <sortCondition ref="P1:P1012"/>
      <sortCondition descending="1" ref="W1:W1012"/>
      <sortCondition descending="1" ref="R1:R1012"/>
      <sortCondition descending="1" ref="M1:M1012"/>
      <sortCondition descending="1" ref="V1:V1012"/>
      <sortCondition ref="K1:K1012"/>
      <sortCondition ref="U1:U1012"/>
      <sortCondition ref="Q1:Q1012"/>
      <sortCondition ref="L1:L1012"/>
    </sortState>
  </autoFilter>
  <conditionalFormatting sqref="A2:A366 F2:G366 H2:H498">
    <cfRule type="cellIs" dxfId="0" priority="1" operator="lessThan">
      <formula>4</formula>
    </cfRule>
  </conditionalFormatting>
  <conditionalFormatting sqref="A2:A366 F2:G366 H2:H498">
    <cfRule type="cellIs" dxfId="1" priority="2" operator="lessThan">
      <formula>8</formula>
    </cfRule>
  </conditionalFormatting>
  <conditionalFormatting sqref="A2:A366 F2:G366 H2:H498">
    <cfRule type="cellIs" dxfId="2" priority="3" operator="equal">
      <formula>11</formula>
    </cfRule>
  </conditionalFormatting>
  <conditionalFormatting sqref="S1:S1012">
    <cfRule type="expression" dxfId="0" priority="4">
      <formula>(P:P+Q:Q)&gt;100</formula>
    </cfRule>
  </conditionalFormatting>
  <conditionalFormatting sqref="N1:N1012">
    <cfRule type="expression" dxfId="0" priority="5">
      <formula>(K:K+L:L)&gt;250</formula>
    </cfRule>
  </conditionalFormatting>
  <conditionalFormatting sqref="X1:X1012">
    <cfRule type="expression" dxfId="0" priority="6">
      <formula>(U:U+V:V)&gt;100</formula>
    </cfRule>
  </conditionalFormatting>
  <conditionalFormatting sqref="N1:N1012">
    <cfRule type="expression" dxfId="3" priority="7">
      <formula>AND(K:K=0, L:L&gt;0)</formula>
    </cfRule>
  </conditionalFormatting>
  <conditionalFormatting sqref="S1:S1012">
    <cfRule type="expression" dxfId="3" priority="8">
      <formula>AND(P:P=0, Q:Q&gt;0)</formula>
    </cfRule>
  </conditionalFormatting>
  <conditionalFormatting sqref="X1:X1012">
    <cfRule type="expression" dxfId="3" priority="9">
      <formula>AND(U:U=0, V:V&gt;0)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2.5"/>
    <col customWidth="1" min="6" max="8" width="12.5"/>
    <col customWidth="1" min="14" max="14" width="19.75"/>
    <col customWidth="1" min="15" max="15" width="3.25"/>
    <col customWidth="1" min="19" max="19" width="19.13"/>
    <col customWidth="1" min="20" max="20" width="3.63"/>
    <col customWidth="1" min="24" max="24" width="45.88"/>
  </cols>
  <sheetData>
    <row r="1">
      <c r="A1" s="3" t="s">
        <v>0</v>
      </c>
      <c r="B1" s="69" t="s">
        <v>1</v>
      </c>
      <c r="C1" s="69" t="s">
        <v>4</v>
      </c>
      <c r="D1" s="69" t="s">
        <v>5</v>
      </c>
      <c r="E1" s="69" t="s">
        <v>7</v>
      </c>
      <c r="F1" s="8" t="s">
        <v>9</v>
      </c>
      <c r="G1" s="3"/>
      <c r="H1" s="3" t="s">
        <v>8</v>
      </c>
      <c r="I1" s="7" t="s">
        <v>11</v>
      </c>
      <c r="K1" s="10" t="s">
        <v>4</v>
      </c>
      <c r="L1" s="11" t="s">
        <v>20</v>
      </c>
      <c r="M1" s="5" t="s">
        <v>22</v>
      </c>
      <c r="N1" s="12"/>
      <c r="O1" s="15"/>
      <c r="P1" s="10" t="s">
        <v>5</v>
      </c>
      <c r="Q1" s="5" t="s">
        <v>24</v>
      </c>
      <c r="R1" s="5" t="s">
        <v>22</v>
      </c>
      <c r="S1" s="12"/>
      <c r="T1" s="5"/>
      <c r="U1" s="10" t="s">
        <v>7</v>
      </c>
      <c r="V1" s="11" t="s">
        <v>25</v>
      </c>
      <c r="W1" s="5" t="s">
        <v>22</v>
      </c>
    </row>
    <row r="2">
      <c r="A2" s="14" t="s">
        <v>604</v>
      </c>
      <c r="B2" s="70">
        <v>11.0</v>
      </c>
      <c r="C2" s="38">
        <v>23759.0</v>
      </c>
      <c r="D2" s="38">
        <v>9079.0</v>
      </c>
      <c r="E2" s="38">
        <v>2129.0</v>
      </c>
      <c r="F2" s="38">
        <v>3274917.0</v>
      </c>
      <c r="G2" s="19"/>
      <c r="H2" s="19">
        <f>VLOOKUP(A2,'Kings Ratings'!$A$2:$B$1000,2,false)</f>
        <v>1</v>
      </c>
      <c r="I2" s="7" t="s">
        <v>673</v>
      </c>
      <c r="K2" s="40">
        <v>22023.0</v>
      </c>
      <c r="L2" s="22">
        <f t="shared" ref="L2:L492" si="1">C2-K2</f>
        <v>1736</v>
      </c>
      <c r="M2" s="23">
        <f t="shared" ref="M2:M492" si="2">L2/K2</f>
        <v>0.0788266812</v>
      </c>
      <c r="N2" s="24" t="str">
        <f t="shared" ref="N2:N492" si="3">CONCATENATE(A2, " with +",L2, ", +", 100*round(M2,3), "% (",K2, " to ",C2,")")</f>
        <v>Peppers with +1736, +7.9% (22023 to 23759)</v>
      </c>
      <c r="O2" s="41"/>
      <c r="P2" s="40">
        <v>8453.0</v>
      </c>
      <c r="Q2" s="18">
        <f t="shared" ref="Q2:Q492" si="4">D2-P2</f>
        <v>626</v>
      </c>
      <c r="R2" s="23">
        <f t="shared" ref="R2:R492" si="5">Q2/P2</f>
        <v>0.07405654797</v>
      </c>
      <c r="S2" s="24" t="str">
        <f t="shared" ref="S2:S492" si="6">CONCATENATE(A2, " with +",Q2, ", +", 100*round(R2,3), "% (",P2, " to ",D2,")")</f>
        <v>Peppers with +626, +7.4% (8453 to 9079)</v>
      </c>
      <c r="T2" s="18"/>
      <c r="U2" s="40">
        <v>1751.0</v>
      </c>
      <c r="V2" s="22">
        <f t="shared" ref="V2:V492" si="7">E2-U2</f>
        <v>378</v>
      </c>
      <c r="W2" s="23">
        <f t="shared" ref="W2:W492" si="8">V2/U2</f>
        <v>0.2158766419</v>
      </c>
      <c r="X2" s="26" t="str">
        <f t="shared" ref="X2:X492" si="9">CONCATENATE(A2, " with +",V2, ", +", 100*round(W2,3), "% (",U2, " to ",E2,")")</f>
        <v>Peppers with +378, +21.6% (1751 to 2129)</v>
      </c>
    </row>
    <row r="3">
      <c r="A3" s="14" t="s">
        <v>250</v>
      </c>
      <c r="B3" s="71">
        <v>13.0</v>
      </c>
      <c r="C3" s="38">
        <v>21025.0</v>
      </c>
      <c r="D3" s="38">
        <v>5851.0</v>
      </c>
      <c r="E3" s="38">
        <v>595.0</v>
      </c>
      <c r="F3" s="38">
        <v>1169888.0</v>
      </c>
      <c r="G3" s="19"/>
      <c r="H3" s="19">
        <f>VLOOKUP(A3,'Kings Ratings'!$A$2:$B$1000,2,false)</f>
        <v>2</v>
      </c>
      <c r="I3" s="7"/>
      <c r="K3" s="40">
        <v>19451.0</v>
      </c>
      <c r="L3" s="22">
        <f t="shared" si="1"/>
        <v>1574</v>
      </c>
      <c r="M3" s="23">
        <f t="shared" si="2"/>
        <v>0.08092128939</v>
      </c>
      <c r="N3" s="24" t="str">
        <f t="shared" si="3"/>
        <v>Eggplant with +1574, +8.1% (19451 to 21025)</v>
      </c>
      <c r="O3" s="41"/>
      <c r="P3" s="40">
        <v>5310.0</v>
      </c>
      <c r="Q3" s="18">
        <f t="shared" si="4"/>
        <v>541</v>
      </c>
      <c r="R3" s="23">
        <f t="shared" si="5"/>
        <v>0.1018832392</v>
      </c>
      <c r="S3" s="24" t="str">
        <f t="shared" si="6"/>
        <v>Eggplant with +541, +10.2% (5310 to 5851)</v>
      </c>
      <c r="T3" s="18"/>
      <c r="U3" s="40">
        <v>494.0</v>
      </c>
      <c r="V3" s="22">
        <f t="shared" si="7"/>
        <v>101</v>
      </c>
      <c r="W3" s="23">
        <f t="shared" si="8"/>
        <v>0.2044534413</v>
      </c>
      <c r="X3" s="26" t="str">
        <f t="shared" si="9"/>
        <v>Eggplant with +101, +20.4% (494 to 595)</v>
      </c>
    </row>
    <row r="4">
      <c r="A4" s="14" t="s">
        <v>787</v>
      </c>
      <c r="B4" s="71">
        <v>15.0</v>
      </c>
      <c r="C4" s="38">
        <v>14632.0</v>
      </c>
      <c r="D4" s="38">
        <v>2477.0</v>
      </c>
      <c r="E4" s="72">
        <v>3.0</v>
      </c>
      <c r="F4" s="38">
        <v>143506.0</v>
      </c>
      <c r="G4" s="19"/>
      <c r="H4" s="19">
        <f>VLOOKUP(A4,'Kings Ratings'!$A$2:$B$1000,2,false)</f>
        <v>7</v>
      </c>
      <c r="I4" s="7"/>
      <c r="K4" s="40">
        <v>13610.0</v>
      </c>
      <c r="L4" s="22">
        <f t="shared" si="1"/>
        <v>1022</v>
      </c>
      <c r="M4" s="23">
        <f t="shared" si="2"/>
        <v>0.07509184423</v>
      </c>
      <c r="N4" s="24" t="str">
        <f t="shared" si="3"/>
        <v>Tomato with +1022, +7.5% (13610 to 14632)</v>
      </c>
      <c r="O4" s="41"/>
      <c r="P4" s="40">
        <v>1898.0</v>
      </c>
      <c r="Q4" s="18">
        <f t="shared" si="4"/>
        <v>579</v>
      </c>
      <c r="R4" s="23">
        <f t="shared" si="5"/>
        <v>0.3050579557</v>
      </c>
      <c r="S4" s="24" t="str">
        <f t="shared" si="6"/>
        <v>Tomato with +579, +30.5% (1898 to 2477)</v>
      </c>
      <c r="T4" s="18"/>
      <c r="U4" s="40">
        <v>2.0</v>
      </c>
      <c r="V4" s="22">
        <f t="shared" si="7"/>
        <v>1</v>
      </c>
      <c r="W4" s="23">
        <f t="shared" si="8"/>
        <v>0.5</v>
      </c>
      <c r="X4" s="26" t="str">
        <f t="shared" si="9"/>
        <v>Tomato with +1, +50% (2 to 3)</v>
      </c>
    </row>
    <row r="5">
      <c r="A5" s="14" t="s">
        <v>80</v>
      </c>
      <c r="B5" s="71">
        <v>17.0</v>
      </c>
      <c r="C5" s="38">
        <v>52064.0</v>
      </c>
      <c r="D5" s="38">
        <v>25264.0</v>
      </c>
      <c r="E5" s="38">
        <v>12402.0</v>
      </c>
      <c r="F5" s="38">
        <v>9.3176881E7</v>
      </c>
      <c r="G5" s="19"/>
      <c r="H5" s="19">
        <f>VLOOKUP(A5,'Kings Ratings'!$A$2:$B$1000,2,false)</f>
        <v>1</v>
      </c>
      <c r="I5" s="7" t="s">
        <v>291</v>
      </c>
      <c r="K5" s="40">
        <v>48115.0</v>
      </c>
      <c r="L5" s="22">
        <f t="shared" si="1"/>
        <v>3949</v>
      </c>
      <c r="M5" s="23">
        <f t="shared" si="2"/>
        <v>0.08207419724</v>
      </c>
      <c r="N5" s="24" t="str">
        <f t="shared" si="3"/>
        <v>Drum with +3949, +8.2% (48115 to 52064)</v>
      </c>
      <c r="O5" s="41"/>
      <c r="P5" s="40">
        <v>23474.0</v>
      </c>
      <c r="Q5" s="18">
        <f t="shared" si="4"/>
        <v>1790</v>
      </c>
      <c r="R5" s="23">
        <f t="shared" si="5"/>
        <v>0.07625457953</v>
      </c>
      <c r="S5" s="24" t="str">
        <f t="shared" si="6"/>
        <v>Drum with +1790, +7.6% (23474 to 25264)</v>
      </c>
      <c r="T5" s="18"/>
      <c r="U5" s="40">
        <v>11352.0</v>
      </c>
      <c r="V5" s="22">
        <f t="shared" si="7"/>
        <v>1050</v>
      </c>
      <c r="W5" s="23">
        <f t="shared" si="8"/>
        <v>0.09249471459</v>
      </c>
      <c r="X5" s="26" t="str">
        <f t="shared" si="9"/>
        <v>Drum with +1050, +9.2% (11352 to 12402)</v>
      </c>
    </row>
    <row r="6">
      <c r="A6" s="14" t="s">
        <v>177</v>
      </c>
      <c r="B6" s="71">
        <v>19.0</v>
      </c>
      <c r="C6" s="38">
        <v>26719.0</v>
      </c>
      <c r="D6" s="38">
        <v>9745.0</v>
      </c>
      <c r="E6" s="38">
        <v>1731.0</v>
      </c>
      <c r="F6" s="38">
        <v>2683176.0</v>
      </c>
      <c r="G6" s="19"/>
      <c r="H6" s="19">
        <f>VLOOKUP(A6,'Kings Ratings'!$A$2:$B$1000,2,false)</f>
        <v>3</v>
      </c>
      <c r="I6" s="7" t="s">
        <v>589</v>
      </c>
      <c r="K6" s="40">
        <v>24861.0</v>
      </c>
      <c r="L6" s="22">
        <f t="shared" si="1"/>
        <v>1858</v>
      </c>
      <c r="M6" s="23">
        <f t="shared" si="2"/>
        <v>0.07473552954</v>
      </c>
      <c r="N6" s="24" t="str">
        <f t="shared" si="3"/>
        <v>Carrot with +1858, +7.5% (24861 to 26719)</v>
      </c>
      <c r="O6" s="41"/>
      <c r="P6" s="40">
        <v>8995.0</v>
      </c>
      <c r="Q6" s="18">
        <f t="shared" si="4"/>
        <v>750</v>
      </c>
      <c r="R6" s="23">
        <f t="shared" si="5"/>
        <v>0.08337965536</v>
      </c>
      <c r="S6" s="24" t="str">
        <f t="shared" si="6"/>
        <v>Carrot with +750, +8.3% (8995 to 9745)</v>
      </c>
      <c r="T6" s="18"/>
      <c r="U6" s="40">
        <v>1353.0</v>
      </c>
      <c r="V6" s="22">
        <f t="shared" si="7"/>
        <v>378</v>
      </c>
      <c r="W6" s="23">
        <f t="shared" si="8"/>
        <v>0.2793791574</v>
      </c>
      <c r="X6" s="26" t="str">
        <f t="shared" si="9"/>
        <v>Carrot with +378, +27.9% (1353 to 1731)</v>
      </c>
    </row>
    <row r="7">
      <c r="A7" s="14" t="s">
        <v>23</v>
      </c>
      <c r="B7" s="71">
        <v>21.0</v>
      </c>
      <c r="C7" s="38">
        <v>84394.0</v>
      </c>
      <c r="D7" s="38">
        <v>59786.0</v>
      </c>
      <c r="E7" s="38">
        <v>28584.0</v>
      </c>
      <c r="F7" s="38">
        <v>3.74871574E8</v>
      </c>
      <c r="G7" s="19"/>
      <c r="H7" s="19">
        <f>VLOOKUP(A7,'Kings Ratings'!$A$2:$B$1000,2,false)</f>
        <v>1</v>
      </c>
      <c r="I7" s="7" t="s">
        <v>239</v>
      </c>
      <c r="K7" s="40">
        <v>78840.0</v>
      </c>
      <c r="L7" s="22">
        <f t="shared" si="1"/>
        <v>5554</v>
      </c>
      <c r="M7" s="23">
        <f t="shared" si="2"/>
        <v>0.07044647387</v>
      </c>
      <c r="N7" s="24" t="str">
        <f t="shared" si="3"/>
        <v>Board with +5554, +7% (78840 to 84394)</v>
      </c>
      <c r="O7" s="41"/>
      <c r="P7" s="40">
        <v>56090.0</v>
      </c>
      <c r="Q7" s="18">
        <f t="shared" si="4"/>
        <v>3696</v>
      </c>
      <c r="R7" s="23">
        <f t="shared" si="5"/>
        <v>0.06589409877</v>
      </c>
      <c r="S7" s="24" t="str">
        <f t="shared" si="6"/>
        <v>Board with +3696, +6.6% (56090 to 59786)</v>
      </c>
      <c r="T7" s="18"/>
      <c r="U7" s="40">
        <v>26403.0</v>
      </c>
      <c r="V7" s="22">
        <f t="shared" si="7"/>
        <v>2181</v>
      </c>
      <c r="W7" s="23">
        <f t="shared" si="8"/>
        <v>0.08260424952</v>
      </c>
      <c r="X7" s="26" t="str">
        <f t="shared" si="9"/>
        <v>Board with +2181, +8.3% (26403 to 28584)</v>
      </c>
    </row>
    <row r="8">
      <c r="A8" s="14" t="s">
        <v>147</v>
      </c>
      <c r="B8" s="71">
        <v>23.0</v>
      </c>
      <c r="C8" s="38">
        <v>24429.0</v>
      </c>
      <c r="D8" s="38">
        <v>12867.0</v>
      </c>
      <c r="E8" s="38">
        <v>4863.0</v>
      </c>
      <c r="F8" s="38">
        <v>2749457.0</v>
      </c>
      <c r="G8" s="19"/>
      <c r="H8" s="19">
        <f>VLOOKUP(A8,'Kings Ratings'!$A$2:$B$1000,2,false)</f>
        <v>1</v>
      </c>
      <c r="I8" s="7" t="s">
        <v>486</v>
      </c>
      <c r="K8" s="40">
        <v>22746.0</v>
      </c>
      <c r="L8" s="22">
        <f t="shared" si="1"/>
        <v>1683</v>
      </c>
      <c r="M8" s="23">
        <f t="shared" si="2"/>
        <v>0.07399103139</v>
      </c>
      <c r="N8" s="24" t="str">
        <f t="shared" si="3"/>
        <v>Bucket with +1683, +7.4% (22746 to 24429)</v>
      </c>
      <c r="O8" s="41"/>
      <c r="P8" s="40">
        <v>11904.0</v>
      </c>
      <c r="Q8" s="18">
        <f t="shared" si="4"/>
        <v>963</v>
      </c>
      <c r="R8" s="23">
        <f t="shared" si="5"/>
        <v>0.08089717742</v>
      </c>
      <c r="S8" s="24" t="str">
        <f t="shared" si="6"/>
        <v>Bucket with +963, +8.1% (11904 to 12867)</v>
      </c>
      <c r="T8" s="18"/>
      <c r="U8" s="40">
        <v>4312.0</v>
      </c>
      <c r="V8" s="22">
        <f t="shared" si="7"/>
        <v>551</v>
      </c>
      <c r="W8" s="23">
        <f t="shared" si="8"/>
        <v>0.1277829314</v>
      </c>
      <c r="X8" s="26" t="str">
        <f t="shared" si="9"/>
        <v>Bucket with +551, +12.8% (4312 to 4863)</v>
      </c>
    </row>
    <row r="9">
      <c r="A9" s="14" t="s">
        <v>111</v>
      </c>
      <c r="B9" s="71">
        <v>24.0</v>
      </c>
      <c r="C9" s="38">
        <v>50897.0</v>
      </c>
      <c r="D9" s="38">
        <v>25185.0</v>
      </c>
      <c r="E9" s="38">
        <v>12391.0</v>
      </c>
      <c r="F9" s="38">
        <v>9.3172389E7</v>
      </c>
      <c r="G9" s="19"/>
      <c r="H9" s="19">
        <f>VLOOKUP(A9,'Kings Ratings'!$A$2:$B$1000,2,false)</f>
        <v>1</v>
      </c>
      <c r="I9" s="7" t="s">
        <v>309</v>
      </c>
      <c r="K9" s="40">
        <v>46956.0</v>
      </c>
      <c r="L9" s="22">
        <f t="shared" si="1"/>
        <v>3941</v>
      </c>
      <c r="M9" s="23">
        <f t="shared" si="2"/>
        <v>0.08392963626</v>
      </c>
      <c r="N9" s="24" t="str">
        <f t="shared" si="3"/>
        <v>Yellow Perch with +3941, +8.4% (46956 to 50897)</v>
      </c>
      <c r="O9" s="41"/>
      <c r="P9" s="40">
        <v>23393.0</v>
      </c>
      <c r="Q9" s="18">
        <f t="shared" si="4"/>
        <v>1792</v>
      </c>
      <c r="R9" s="23">
        <f t="shared" si="5"/>
        <v>0.07660411234</v>
      </c>
      <c r="S9" s="24" t="str">
        <f t="shared" si="6"/>
        <v>Yellow Perch with +1792, +7.7% (23393 to 25185)</v>
      </c>
      <c r="T9" s="18"/>
      <c r="U9" s="40">
        <v>11340.0</v>
      </c>
      <c r="V9" s="22">
        <f t="shared" si="7"/>
        <v>1051</v>
      </c>
      <c r="W9" s="23">
        <f t="shared" si="8"/>
        <v>0.09268077601</v>
      </c>
      <c r="X9" s="26" t="str">
        <f t="shared" si="9"/>
        <v>Yellow Perch with +1051, +9.3% (11340 to 12391)</v>
      </c>
    </row>
    <row r="10">
      <c r="A10" s="14" t="s">
        <v>161</v>
      </c>
      <c r="B10" s="71">
        <v>25.0</v>
      </c>
      <c r="C10" s="38">
        <v>43957.0</v>
      </c>
      <c r="D10" s="38">
        <v>22411.0</v>
      </c>
      <c r="E10" s="38">
        <v>11902.0</v>
      </c>
      <c r="F10" s="38">
        <v>8.6032813E7</v>
      </c>
      <c r="G10" s="19"/>
      <c r="H10" s="19">
        <f>VLOOKUP(A10,'Kings Ratings'!$A$2:$B$1000,2,false)</f>
        <v>1</v>
      </c>
      <c r="I10" s="7" t="s">
        <v>349</v>
      </c>
      <c r="K10" s="40">
        <v>40386.0</v>
      </c>
      <c r="L10" s="22">
        <f t="shared" si="1"/>
        <v>3571</v>
      </c>
      <c r="M10" s="23">
        <f t="shared" si="2"/>
        <v>0.0884217303</v>
      </c>
      <c r="N10" s="24" t="str">
        <f t="shared" si="3"/>
        <v>Largemouth Bass with +3571, +8.8% (40386 to 43957)</v>
      </c>
      <c r="O10" s="41"/>
      <c r="P10" s="40">
        <v>20835.0</v>
      </c>
      <c r="Q10" s="18">
        <f t="shared" si="4"/>
        <v>1576</v>
      </c>
      <c r="R10" s="23">
        <f t="shared" si="5"/>
        <v>0.07564194864</v>
      </c>
      <c r="S10" s="24" t="str">
        <f t="shared" si="6"/>
        <v>Largemouth Bass with +1576, +7.6% (20835 to 22411)</v>
      </c>
      <c r="T10" s="18"/>
      <c r="U10" s="40">
        <v>10921.0</v>
      </c>
      <c r="V10" s="22">
        <f t="shared" si="7"/>
        <v>981</v>
      </c>
      <c r="W10" s="23">
        <f t="shared" si="8"/>
        <v>0.08982693893</v>
      </c>
      <c r="X10" s="26" t="str">
        <f t="shared" si="9"/>
        <v>Largemouth Bass with +981, +9% (10921 to 11902)</v>
      </c>
    </row>
    <row r="11">
      <c r="A11" s="14" t="s">
        <v>602</v>
      </c>
      <c r="B11" s="71">
        <v>27.0</v>
      </c>
      <c r="C11" s="38">
        <v>21188.0</v>
      </c>
      <c r="D11" s="38">
        <v>9691.0</v>
      </c>
      <c r="E11" s="38">
        <v>1856.0</v>
      </c>
      <c r="F11" s="38">
        <v>1300872.0</v>
      </c>
      <c r="G11" s="19"/>
      <c r="H11" s="19">
        <f>VLOOKUP(A11,'Kings Ratings'!$A$2:$B$1000,2,false)</f>
        <v>1</v>
      </c>
      <c r="I11" s="7" t="s">
        <v>708</v>
      </c>
      <c r="K11" s="40">
        <v>18913.0</v>
      </c>
      <c r="L11" s="22">
        <f t="shared" si="1"/>
        <v>2275</v>
      </c>
      <c r="M11" s="23">
        <f t="shared" si="2"/>
        <v>0.1202876328</v>
      </c>
      <c r="N11" s="24" t="str">
        <f t="shared" si="3"/>
        <v>Peas with +2275, +12% (18913 to 21188)</v>
      </c>
      <c r="O11" s="41"/>
      <c r="P11" s="40">
        <v>8265.0</v>
      </c>
      <c r="Q11" s="18">
        <f t="shared" si="4"/>
        <v>1426</v>
      </c>
      <c r="R11" s="23">
        <f t="shared" si="5"/>
        <v>0.1725347852</v>
      </c>
      <c r="S11" s="24" t="str">
        <f t="shared" si="6"/>
        <v>Peas with +1426, +17.3% (8265 to 9691)</v>
      </c>
      <c r="T11" s="18"/>
      <c r="U11" s="40">
        <v>1442.0</v>
      </c>
      <c r="V11" s="22">
        <f t="shared" si="7"/>
        <v>414</v>
      </c>
      <c r="W11" s="23">
        <f t="shared" si="8"/>
        <v>0.2871012483</v>
      </c>
      <c r="X11" s="26" t="str">
        <f t="shared" si="9"/>
        <v>Peas with +414, +28.7% (1442 to 1856)</v>
      </c>
    </row>
    <row r="12">
      <c r="A12" s="14" t="s">
        <v>246</v>
      </c>
      <c r="B12" s="71">
        <v>29.0</v>
      </c>
      <c r="C12" s="38">
        <v>16178.0</v>
      </c>
      <c r="D12" s="38">
        <v>5439.0</v>
      </c>
      <c r="E12" s="38">
        <v>512.0</v>
      </c>
      <c r="F12" s="38">
        <v>1113525.0</v>
      </c>
      <c r="G12" s="19"/>
      <c r="H12" s="19">
        <f>VLOOKUP(A12,'Kings Ratings'!$A$2:$B$1000,2,false)</f>
        <v>2</v>
      </c>
      <c r="I12" s="7"/>
      <c r="K12" s="40">
        <v>14860.0</v>
      </c>
      <c r="L12" s="22">
        <f t="shared" si="1"/>
        <v>1318</v>
      </c>
      <c r="M12" s="23">
        <f t="shared" si="2"/>
        <v>0.08869448183</v>
      </c>
      <c r="N12" s="24" t="str">
        <f t="shared" si="3"/>
        <v>Cucumber with +1318, +8.9% (14860 to 16178)</v>
      </c>
      <c r="O12" s="41"/>
      <c r="P12" s="40">
        <v>4918.0</v>
      </c>
      <c r="Q12" s="18">
        <f t="shared" si="4"/>
        <v>521</v>
      </c>
      <c r="R12" s="23">
        <f t="shared" si="5"/>
        <v>0.1059373729</v>
      </c>
      <c r="S12" s="24" t="str">
        <f t="shared" si="6"/>
        <v>Cucumber with +521, +10.6% (4918 to 5439)</v>
      </c>
      <c r="T12" s="18"/>
      <c r="U12" s="40">
        <v>418.0</v>
      </c>
      <c r="V12" s="22">
        <f t="shared" si="7"/>
        <v>94</v>
      </c>
      <c r="W12" s="23">
        <f t="shared" si="8"/>
        <v>0.2248803828</v>
      </c>
      <c r="X12" s="26" t="str">
        <f t="shared" si="9"/>
        <v>Cucumber with +94, +22.5% (418 to 512)</v>
      </c>
    </row>
    <row r="13">
      <c r="A13" s="14" t="s">
        <v>650</v>
      </c>
      <c r="B13" s="71">
        <v>31.0</v>
      </c>
      <c r="C13" s="38">
        <v>11063.0</v>
      </c>
      <c r="D13" s="38">
        <v>1402.0</v>
      </c>
      <c r="E13" s="38">
        <v>14.0</v>
      </c>
      <c r="F13" s="38">
        <v>120473.0</v>
      </c>
      <c r="G13" s="19"/>
      <c r="H13" s="19">
        <f>VLOOKUP(A13,'Kings Ratings'!$A$2:$B$1000,2,false)</f>
        <v>8</v>
      </c>
      <c r="I13" s="7"/>
      <c r="K13" s="40">
        <v>9822.0</v>
      </c>
      <c r="L13" s="22">
        <f t="shared" si="1"/>
        <v>1241</v>
      </c>
      <c r="M13" s="23">
        <f t="shared" si="2"/>
        <v>0.1263490124</v>
      </c>
      <c r="N13" s="24" t="str">
        <f t="shared" si="3"/>
        <v>Radish with +1241, +12.6% (9822 to 11063)</v>
      </c>
      <c r="O13" s="41"/>
      <c r="P13" s="40">
        <v>1147.0</v>
      </c>
      <c r="Q13" s="18">
        <f t="shared" si="4"/>
        <v>255</v>
      </c>
      <c r="R13" s="23">
        <f t="shared" si="5"/>
        <v>0.2223190933</v>
      </c>
      <c r="S13" s="24" t="str">
        <f t="shared" si="6"/>
        <v>Radish with +255, +22.2% (1147 to 1402)</v>
      </c>
      <c r="T13" s="18"/>
      <c r="U13" s="40">
        <v>11.0</v>
      </c>
      <c r="V13" s="22">
        <f t="shared" si="7"/>
        <v>3</v>
      </c>
      <c r="W13" s="23">
        <f t="shared" si="8"/>
        <v>0.2727272727</v>
      </c>
      <c r="X13" s="26" t="str">
        <f t="shared" si="9"/>
        <v>Radish with +3, +27.3% (11 to 14)</v>
      </c>
    </row>
    <row r="14">
      <c r="A14" s="14" t="s">
        <v>576</v>
      </c>
      <c r="B14" s="71">
        <v>33.0</v>
      </c>
      <c r="C14" s="38">
        <v>18076.0</v>
      </c>
      <c r="D14" s="38">
        <v>2341.0</v>
      </c>
      <c r="E14" s="38">
        <v>21.0</v>
      </c>
      <c r="F14" s="38">
        <v>178248.0</v>
      </c>
      <c r="G14" s="19"/>
      <c r="H14" s="19">
        <f>VLOOKUP(A14,'Kings Ratings'!$A$2:$B$1000,2,false)</f>
        <v>7</v>
      </c>
      <c r="I14" s="7"/>
      <c r="K14" s="40">
        <v>16848.0</v>
      </c>
      <c r="L14" s="22">
        <f t="shared" si="1"/>
        <v>1228</v>
      </c>
      <c r="M14" s="23">
        <f t="shared" si="2"/>
        <v>0.07288698955</v>
      </c>
      <c r="N14" s="24" t="str">
        <f t="shared" si="3"/>
        <v>Onion with +1228, +7.3% (16848 to 18076)</v>
      </c>
      <c r="O14" s="41"/>
      <c r="P14" s="40">
        <v>2000.0</v>
      </c>
      <c r="Q14" s="18">
        <f t="shared" si="4"/>
        <v>341</v>
      </c>
      <c r="R14" s="23">
        <f t="shared" si="5"/>
        <v>0.1705</v>
      </c>
      <c r="S14" s="24" t="str">
        <f t="shared" si="6"/>
        <v>Onion with +341, +17.1% (2000 to 2341)</v>
      </c>
      <c r="T14" s="18"/>
      <c r="U14" s="40">
        <v>16.0</v>
      </c>
      <c r="V14" s="22">
        <f t="shared" si="7"/>
        <v>5</v>
      </c>
      <c r="W14" s="23">
        <f t="shared" si="8"/>
        <v>0.3125</v>
      </c>
      <c r="X14" s="26" t="str">
        <f t="shared" si="9"/>
        <v>Onion with +5, +31.3% (16 to 21)</v>
      </c>
    </row>
    <row r="15">
      <c r="A15" s="14" t="s">
        <v>97</v>
      </c>
      <c r="B15" s="71">
        <v>36.0</v>
      </c>
      <c r="C15" s="38">
        <v>51687.0</v>
      </c>
      <c r="D15" s="38">
        <v>25094.0</v>
      </c>
      <c r="E15" s="38">
        <v>9679.0</v>
      </c>
      <c r="F15" s="38">
        <v>4.3671156E7</v>
      </c>
      <c r="G15" s="19"/>
      <c r="H15" s="19">
        <f>VLOOKUP(A15,'Kings Ratings'!$A$2:$B$1000,2,false)</f>
        <v>1</v>
      </c>
      <c r="I15" s="7" t="s">
        <v>298</v>
      </c>
      <c r="K15" s="40">
        <v>48498.0</v>
      </c>
      <c r="L15" s="22">
        <f t="shared" si="1"/>
        <v>3189</v>
      </c>
      <c r="M15" s="23">
        <f t="shared" si="2"/>
        <v>0.06575528888</v>
      </c>
      <c r="N15" s="24" t="str">
        <f t="shared" si="3"/>
        <v>Wooden Plank with +3189, +6.6% (48498 to 51687)</v>
      </c>
      <c r="O15" s="41"/>
      <c r="P15" s="40">
        <v>23513.0</v>
      </c>
      <c r="Q15" s="18">
        <f t="shared" si="4"/>
        <v>1581</v>
      </c>
      <c r="R15" s="23">
        <f t="shared" si="5"/>
        <v>0.06723939948</v>
      </c>
      <c r="S15" s="24" t="str">
        <f t="shared" si="6"/>
        <v>Wooden Plank with +1581, +6.7% (23513 to 25094)</v>
      </c>
      <c r="T15" s="18"/>
      <c r="U15" s="40">
        <v>8824.0</v>
      </c>
      <c r="V15" s="22">
        <f t="shared" si="7"/>
        <v>855</v>
      </c>
      <c r="W15" s="23">
        <f t="shared" si="8"/>
        <v>0.09689483228</v>
      </c>
      <c r="X15" s="26" t="str">
        <f t="shared" si="9"/>
        <v>Wooden Plank with +855, +9.7% (8824 to 9679)</v>
      </c>
    </row>
    <row r="16">
      <c r="A16" s="14" t="s">
        <v>790</v>
      </c>
      <c r="B16" s="71">
        <v>37.0</v>
      </c>
      <c r="C16" s="38">
        <v>18349.0</v>
      </c>
      <c r="D16" s="38">
        <v>10752.0</v>
      </c>
      <c r="E16" s="38">
        <v>4121.0</v>
      </c>
      <c r="F16" s="38">
        <v>7453192.0</v>
      </c>
      <c r="G16" s="19"/>
      <c r="H16" s="19">
        <f>VLOOKUP(A16,'Kings Ratings'!$A$2:$B$1000,2,false)</f>
        <v>2</v>
      </c>
      <c r="I16" s="7" t="s">
        <v>749</v>
      </c>
      <c r="K16" s="40">
        <v>16951.0</v>
      </c>
      <c r="L16" s="22">
        <f t="shared" si="1"/>
        <v>1398</v>
      </c>
      <c r="M16" s="23">
        <f t="shared" si="2"/>
        <v>0.08247301044</v>
      </c>
      <c r="N16" s="24" t="str">
        <f t="shared" si="3"/>
        <v>Wooden Box with +1398, +8.2% (16951 to 18349)</v>
      </c>
      <c r="O16" s="41"/>
      <c r="P16" s="40">
        <v>9848.0</v>
      </c>
      <c r="Q16" s="18">
        <f t="shared" si="4"/>
        <v>904</v>
      </c>
      <c r="R16" s="23">
        <f t="shared" si="5"/>
        <v>0.09179528838</v>
      </c>
      <c r="S16" s="24" t="str">
        <f t="shared" si="6"/>
        <v>Wooden Box with +904, +9.2% (9848 to 10752)</v>
      </c>
      <c r="T16" s="18"/>
      <c r="U16" s="40">
        <v>3674.0</v>
      </c>
      <c r="V16" s="22">
        <f t="shared" si="7"/>
        <v>447</v>
      </c>
      <c r="W16" s="23">
        <f t="shared" si="8"/>
        <v>0.1216657594</v>
      </c>
      <c r="X16" s="26" t="str">
        <f t="shared" si="9"/>
        <v>Wooden Box with +447, +12.2% (3674 to 4121)</v>
      </c>
    </row>
    <row r="17">
      <c r="A17" s="14" t="s">
        <v>233</v>
      </c>
      <c r="B17" s="71">
        <v>39.0</v>
      </c>
      <c r="C17" s="38">
        <v>32322.0</v>
      </c>
      <c r="D17" s="38">
        <v>16292.0</v>
      </c>
      <c r="E17" s="38">
        <v>6672.0</v>
      </c>
      <c r="F17" s="38">
        <v>1297061.0</v>
      </c>
      <c r="G17" s="19"/>
      <c r="H17" s="19">
        <f>VLOOKUP(A17,'Kings Ratings'!$A$2:$B$1000,2,false)</f>
        <v>1</v>
      </c>
      <c r="I17" s="7" t="s">
        <v>428</v>
      </c>
      <c r="K17" s="40">
        <v>29767.0</v>
      </c>
      <c r="L17" s="22">
        <f t="shared" si="1"/>
        <v>2555</v>
      </c>
      <c r="M17" s="23">
        <f t="shared" si="2"/>
        <v>0.08583330534</v>
      </c>
      <c r="N17" s="24" t="str">
        <f t="shared" si="3"/>
        <v>Crappie with +2555, +8.6% (29767 to 32322)</v>
      </c>
      <c r="O17" s="41"/>
      <c r="P17" s="40">
        <v>15147.0</v>
      </c>
      <c r="Q17" s="18">
        <f t="shared" si="4"/>
        <v>1145</v>
      </c>
      <c r="R17" s="23">
        <f t="shared" si="5"/>
        <v>0.07559252657</v>
      </c>
      <c r="S17" s="24" t="str">
        <f t="shared" si="6"/>
        <v>Crappie with +1145, +7.6% (15147 to 16292)</v>
      </c>
      <c r="T17" s="18"/>
      <c r="U17" s="40">
        <v>5917.0</v>
      </c>
      <c r="V17" s="22">
        <f t="shared" si="7"/>
        <v>755</v>
      </c>
      <c r="W17" s="23">
        <f t="shared" si="8"/>
        <v>0.1275984452</v>
      </c>
      <c r="X17" s="26" t="str">
        <f t="shared" si="9"/>
        <v>Crappie with +755, +12.8% (5917 to 6672)</v>
      </c>
    </row>
    <row r="18">
      <c r="A18" s="14" t="s">
        <v>34</v>
      </c>
      <c r="B18" s="71">
        <v>43.0</v>
      </c>
      <c r="C18" s="38">
        <v>62283.0</v>
      </c>
      <c r="D18" s="38">
        <v>35923.0</v>
      </c>
      <c r="E18" s="38">
        <v>14493.0</v>
      </c>
      <c r="F18" s="38">
        <v>6.6228551E7</v>
      </c>
      <c r="G18" s="19"/>
      <c r="H18" s="19">
        <f>VLOOKUP(A18,'Kings Ratings'!$A$2:$B$1000,2,false)</f>
        <v>1</v>
      </c>
      <c r="I18" s="7" t="s">
        <v>256</v>
      </c>
      <c r="K18" s="40">
        <v>58064.0</v>
      </c>
      <c r="L18" s="22">
        <f t="shared" si="1"/>
        <v>4219</v>
      </c>
      <c r="M18" s="23">
        <f t="shared" si="2"/>
        <v>0.07266120143</v>
      </c>
      <c r="N18" s="24" t="str">
        <f t="shared" si="3"/>
        <v>Mushroom with +4219, +7.3% (58064 to 62283)</v>
      </c>
      <c r="O18" s="41"/>
      <c r="P18" s="40">
        <v>33428.0</v>
      </c>
      <c r="Q18" s="18">
        <f t="shared" si="4"/>
        <v>2495</v>
      </c>
      <c r="R18" s="23">
        <f t="shared" si="5"/>
        <v>0.074638028</v>
      </c>
      <c r="S18" s="24" t="str">
        <f t="shared" si="6"/>
        <v>Mushroom with +2495, +7.5% (33428 to 35923)</v>
      </c>
      <c r="T18" s="18"/>
      <c r="U18" s="40">
        <v>13303.0</v>
      </c>
      <c r="V18" s="22">
        <f t="shared" si="7"/>
        <v>1190</v>
      </c>
      <c r="W18" s="23">
        <f t="shared" si="8"/>
        <v>0.08945350673</v>
      </c>
      <c r="X18" s="26" t="str">
        <f t="shared" si="9"/>
        <v>Mushroom with +1190, +8.9% (13303 to 14493)</v>
      </c>
    </row>
    <row r="19">
      <c r="A19" s="14" t="s">
        <v>303</v>
      </c>
      <c r="B19" s="71">
        <v>45.0</v>
      </c>
      <c r="C19" s="38">
        <v>25617.0</v>
      </c>
      <c r="D19" s="38">
        <v>13125.0</v>
      </c>
      <c r="E19" s="38">
        <v>4750.0</v>
      </c>
      <c r="F19" s="38">
        <v>9262794.0</v>
      </c>
      <c r="G19" s="19"/>
      <c r="H19" s="19">
        <f>VLOOKUP(A19,'Kings Ratings'!$A$2:$B$1000,2,false)</f>
        <v>4</v>
      </c>
      <c r="I19" s="7" t="s">
        <v>627</v>
      </c>
      <c r="K19" s="40">
        <v>23816.0</v>
      </c>
      <c r="L19" s="22">
        <f t="shared" si="1"/>
        <v>1801</v>
      </c>
      <c r="M19" s="23">
        <f t="shared" si="2"/>
        <v>0.07562143097</v>
      </c>
      <c r="N19" s="24" t="str">
        <f t="shared" si="3"/>
        <v>Fish Bones with +1801, +7.6% (23816 to 25617)</v>
      </c>
      <c r="O19" s="41"/>
      <c r="P19" s="40">
        <v>12088.0</v>
      </c>
      <c r="Q19" s="18">
        <f t="shared" si="4"/>
        <v>1037</v>
      </c>
      <c r="R19" s="23">
        <f t="shared" si="5"/>
        <v>0.08578755791</v>
      </c>
      <c r="S19" s="24" t="str">
        <f t="shared" si="6"/>
        <v>Fish Bones with +1037, +8.6% (12088 to 13125)</v>
      </c>
      <c r="T19" s="18"/>
      <c r="U19" s="40">
        <v>4101.0</v>
      </c>
      <c r="V19" s="22">
        <f t="shared" si="7"/>
        <v>649</v>
      </c>
      <c r="W19" s="23">
        <f t="shared" si="8"/>
        <v>0.1582540844</v>
      </c>
      <c r="X19" s="26" t="str">
        <f t="shared" si="9"/>
        <v>Fish Bones with +649, +15.8% (4101 to 4750)</v>
      </c>
    </row>
    <row r="20">
      <c r="A20" s="14" t="s">
        <v>448</v>
      </c>
      <c r="B20" s="71">
        <v>46.0</v>
      </c>
      <c r="C20" s="38">
        <v>25756.0</v>
      </c>
      <c r="D20" s="38">
        <v>2002.0</v>
      </c>
      <c r="E20" s="38">
        <v>13.0</v>
      </c>
      <c r="F20" s="38">
        <v>217038.0</v>
      </c>
      <c r="G20" s="19"/>
      <c r="H20" s="19">
        <f>VLOOKUP(A20,'Kings Ratings'!$A$2:$B$1000,2,false)</f>
        <v>8</v>
      </c>
      <c r="I20" s="7"/>
      <c r="K20" s="40">
        <v>23877.0</v>
      </c>
      <c r="L20" s="22">
        <f t="shared" si="1"/>
        <v>1879</v>
      </c>
      <c r="M20" s="23">
        <f t="shared" si="2"/>
        <v>0.07869497843</v>
      </c>
      <c r="N20" s="24" t="str">
        <f t="shared" si="3"/>
        <v>Hops with +1879, +7.9% (23877 to 25756)</v>
      </c>
      <c r="O20" s="41"/>
      <c r="P20" s="40">
        <v>1360.0</v>
      </c>
      <c r="Q20" s="18">
        <f t="shared" si="4"/>
        <v>642</v>
      </c>
      <c r="R20" s="23">
        <f t="shared" si="5"/>
        <v>0.4720588235</v>
      </c>
      <c r="S20" s="24" t="str">
        <f t="shared" si="6"/>
        <v>Hops with +642, +47.2% (1360 to 2002)</v>
      </c>
      <c r="T20" s="18"/>
      <c r="U20" s="40">
        <v>5.0</v>
      </c>
      <c r="V20" s="22">
        <f t="shared" si="7"/>
        <v>8</v>
      </c>
      <c r="W20" s="23">
        <f t="shared" si="8"/>
        <v>1.6</v>
      </c>
      <c r="X20" s="26" t="str">
        <f t="shared" si="9"/>
        <v>Hops with +8, +160% (5 to 13)</v>
      </c>
    </row>
    <row r="21">
      <c r="A21" s="14" t="s">
        <v>626</v>
      </c>
      <c r="B21" s="71">
        <v>48.0</v>
      </c>
      <c r="C21" s="38">
        <v>24101.0</v>
      </c>
      <c r="D21" s="38">
        <v>10405.0</v>
      </c>
      <c r="E21" s="38">
        <v>1518.0</v>
      </c>
      <c r="F21" s="38">
        <v>4466928.0</v>
      </c>
      <c r="G21" s="19"/>
      <c r="H21" s="19">
        <f>VLOOKUP(A21,'Kings Ratings'!$A$2:$B$1000,2,false)</f>
        <v>4</v>
      </c>
      <c r="I21" s="7" t="s">
        <v>661</v>
      </c>
      <c r="K21" s="40">
        <v>22519.0</v>
      </c>
      <c r="L21" s="22">
        <f t="shared" si="1"/>
        <v>1582</v>
      </c>
      <c r="M21" s="23">
        <f t="shared" si="2"/>
        <v>0.07025178738</v>
      </c>
      <c r="N21" s="24" t="str">
        <f t="shared" si="3"/>
        <v>Potato with +1582, +7% (22519 to 24101)</v>
      </c>
      <c r="O21" s="41"/>
      <c r="P21" s="40">
        <v>9575.0</v>
      </c>
      <c r="Q21" s="18">
        <f t="shared" si="4"/>
        <v>830</v>
      </c>
      <c r="R21" s="23">
        <f t="shared" si="5"/>
        <v>0.08668407311</v>
      </c>
      <c r="S21" s="24" t="str">
        <f t="shared" si="6"/>
        <v>Potato with +830, +8.7% (9575 to 10405)</v>
      </c>
      <c r="T21" s="18"/>
      <c r="U21" s="40">
        <v>1189.0</v>
      </c>
      <c r="V21" s="22">
        <f t="shared" si="7"/>
        <v>329</v>
      </c>
      <c r="W21" s="23">
        <f t="shared" si="8"/>
        <v>0.2767031119</v>
      </c>
      <c r="X21" s="26" t="str">
        <f t="shared" si="9"/>
        <v>Potato with +329, +27.7% (1189 to 1518)</v>
      </c>
    </row>
    <row r="22">
      <c r="A22" s="14" t="s">
        <v>524</v>
      </c>
      <c r="B22" s="71">
        <v>50.0</v>
      </c>
      <c r="C22" s="38">
        <v>14790.0</v>
      </c>
      <c r="D22" s="38">
        <v>1777.0</v>
      </c>
      <c r="E22" s="38">
        <v>14.0</v>
      </c>
      <c r="F22" s="38">
        <v>156291.0</v>
      </c>
      <c r="G22" s="19"/>
      <c r="H22" s="19">
        <f>VLOOKUP(A22,'Kings Ratings'!$A$2:$B$1000,2,false)</f>
        <v>7</v>
      </c>
      <c r="I22" s="7"/>
      <c r="K22" s="40">
        <v>13993.0</v>
      </c>
      <c r="L22" s="22">
        <f t="shared" si="1"/>
        <v>797</v>
      </c>
      <c r="M22" s="23">
        <f t="shared" si="2"/>
        <v>0.05695704995</v>
      </c>
      <c r="N22" s="24" t="str">
        <f t="shared" si="3"/>
        <v>Leek with +797, +5.7% (13993 to 14790)</v>
      </c>
      <c r="O22" s="41"/>
      <c r="P22" s="40">
        <v>1478.0</v>
      </c>
      <c r="Q22" s="18">
        <f t="shared" si="4"/>
        <v>299</v>
      </c>
      <c r="R22" s="23">
        <f t="shared" si="5"/>
        <v>0.202300406</v>
      </c>
      <c r="S22" s="24" t="str">
        <f t="shared" si="6"/>
        <v>Leek with +299, +20.2% (1478 to 1777)</v>
      </c>
      <c r="T22" s="18"/>
      <c r="U22" s="40">
        <v>12.0</v>
      </c>
      <c r="V22" s="22">
        <f t="shared" si="7"/>
        <v>2</v>
      </c>
      <c r="W22" s="23">
        <f t="shared" si="8"/>
        <v>0.1666666667</v>
      </c>
      <c r="X22" s="26" t="str">
        <f t="shared" si="9"/>
        <v>Leek with +2, +16.7% (12 to 14)</v>
      </c>
    </row>
    <row r="23">
      <c r="A23" s="14" t="s">
        <v>772</v>
      </c>
      <c r="B23" s="71">
        <v>55.0</v>
      </c>
      <c r="C23" s="38">
        <v>12999.0</v>
      </c>
      <c r="D23" s="38">
        <v>8180.0</v>
      </c>
      <c r="E23" s="38">
        <v>3051.0</v>
      </c>
      <c r="F23" s="38">
        <v>1028134.0</v>
      </c>
      <c r="G23" s="19"/>
      <c r="H23" s="19">
        <f>VLOOKUP(A23,'Kings Ratings'!$A$2:$B$1000,2,false)</f>
        <v>2</v>
      </c>
      <c r="I23" s="7" t="s">
        <v>924</v>
      </c>
      <c r="K23" s="40">
        <v>12022.0</v>
      </c>
      <c r="L23" s="22">
        <f t="shared" si="1"/>
        <v>977</v>
      </c>
      <c r="M23" s="23">
        <f t="shared" si="2"/>
        <v>0.08126767593</v>
      </c>
      <c r="N23" s="24" t="str">
        <f t="shared" si="3"/>
        <v>Sturdy Box with +977, +8.1% (12022 to 12999)</v>
      </c>
      <c r="O23" s="41"/>
      <c r="P23" s="40">
        <v>7556.0</v>
      </c>
      <c r="Q23" s="18">
        <f t="shared" si="4"/>
        <v>624</v>
      </c>
      <c r="R23" s="23">
        <f t="shared" si="5"/>
        <v>0.08258337745</v>
      </c>
      <c r="S23" s="24" t="str">
        <f t="shared" si="6"/>
        <v>Sturdy Box with +624, +8.3% (7556 to 8180)</v>
      </c>
      <c r="T23" s="18"/>
      <c r="U23" s="40">
        <v>2627.0</v>
      </c>
      <c r="V23" s="22">
        <f t="shared" si="7"/>
        <v>424</v>
      </c>
      <c r="W23" s="23">
        <f t="shared" si="8"/>
        <v>0.1614008375</v>
      </c>
      <c r="X23" s="26" t="str">
        <f t="shared" si="9"/>
        <v>Sturdy Box with +424, +16.1% (2627 to 3051)</v>
      </c>
    </row>
    <row r="24">
      <c r="A24" s="14" t="s">
        <v>390</v>
      </c>
      <c r="B24" s="71">
        <v>56.0</v>
      </c>
      <c r="C24" s="38">
        <v>31802.0</v>
      </c>
      <c r="D24" s="38">
        <v>17890.0</v>
      </c>
      <c r="E24" s="38">
        <v>7382.0</v>
      </c>
      <c r="F24" s="38">
        <v>4458694.0</v>
      </c>
      <c r="G24" s="19"/>
      <c r="H24" s="19">
        <f>VLOOKUP(A24,'Kings Ratings'!$A$2:$B$1000,2,false)</f>
        <v>1</v>
      </c>
      <c r="I24" s="7" t="s">
        <v>496</v>
      </c>
      <c r="K24" s="40">
        <v>29737.0</v>
      </c>
      <c r="L24" s="22">
        <f t="shared" si="1"/>
        <v>2065</v>
      </c>
      <c r="M24" s="23">
        <f t="shared" si="2"/>
        <v>0.06944210916</v>
      </c>
      <c r="N24" s="24" t="str">
        <f t="shared" si="3"/>
        <v>Green Chromis with +2065, +6.9% (29737 to 31802)</v>
      </c>
      <c r="O24" s="41"/>
      <c r="P24" s="40">
        <v>16661.0</v>
      </c>
      <c r="Q24" s="18">
        <f t="shared" si="4"/>
        <v>1229</v>
      </c>
      <c r="R24" s="23">
        <f t="shared" si="5"/>
        <v>0.07376508013</v>
      </c>
      <c r="S24" s="24" t="str">
        <f t="shared" si="6"/>
        <v>Green Chromis with +1229, +7.4% (16661 to 17890)</v>
      </c>
      <c r="T24" s="18"/>
      <c r="U24" s="40">
        <v>6590.0</v>
      </c>
      <c r="V24" s="22">
        <f t="shared" si="7"/>
        <v>792</v>
      </c>
      <c r="W24" s="23">
        <f t="shared" si="8"/>
        <v>0.1201820941</v>
      </c>
      <c r="X24" s="26" t="str">
        <f t="shared" si="9"/>
        <v>Green Chromis with +792, +12% (6590 to 7382)</v>
      </c>
    </row>
    <row r="25">
      <c r="A25" s="14" t="s">
        <v>76</v>
      </c>
      <c r="B25" s="71">
        <v>57.0</v>
      </c>
      <c r="C25" s="38">
        <v>31387.0</v>
      </c>
      <c r="D25" s="38">
        <v>17833.0</v>
      </c>
      <c r="E25" s="38">
        <v>7369.0</v>
      </c>
      <c r="F25" s="38">
        <v>4452015.0</v>
      </c>
      <c r="G25" s="19"/>
      <c r="H25" s="19">
        <f>VLOOKUP(A25,'Kings Ratings'!$A$2:$B$1000,2,false)</f>
        <v>2</v>
      </c>
      <c r="I25" s="7" t="s">
        <v>388</v>
      </c>
      <c r="K25" s="40">
        <v>29356.0</v>
      </c>
      <c r="L25" s="22">
        <f t="shared" si="1"/>
        <v>2031</v>
      </c>
      <c r="M25" s="23">
        <f t="shared" si="2"/>
        <v>0.06918517509</v>
      </c>
      <c r="N25" s="24" t="str">
        <f t="shared" si="3"/>
        <v>Blue Crab with +2031, +6.9% (29356 to 31387)</v>
      </c>
      <c r="O25" s="41"/>
      <c r="P25" s="40">
        <v>16606.0</v>
      </c>
      <c r="Q25" s="18">
        <f t="shared" si="4"/>
        <v>1227</v>
      </c>
      <c r="R25" s="23">
        <f t="shared" si="5"/>
        <v>0.0738889558</v>
      </c>
      <c r="S25" s="24" t="str">
        <f t="shared" si="6"/>
        <v>Blue Crab with +1227, +7.4% (16606 to 17833)</v>
      </c>
      <c r="T25" s="18"/>
      <c r="U25" s="40">
        <v>6581.0</v>
      </c>
      <c r="V25" s="22">
        <f t="shared" si="7"/>
        <v>788</v>
      </c>
      <c r="W25" s="23">
        <f t="shared" si="8"/>
        <v>0.1197386415</v>
      </c>
      <c r="X25" s="26" t="str">
        <f t="shared" si="9"/>
        <v>Blue Crab with +788, +12% (6581 to 7369)</v>
      </c>
    </row>
    <row r="26">
      <c r="A26" s="14" t="s">
        <v>301</v>
      </c>
      <c r="B26" s="71">
        <v>58.0</v>
      </c>
      <c r="C26" s="38">
        <v>35672.0</v>
      </c>
      <c r="D26" s="38">
        <v>23414.0</v>
      </c>
      <c r="E26" s="38">
        <v>11605.0</v>
      </c>
      <c r="F26" s="38">
        <v>1.1093026E7</v>
      </c>
      <c r="G26" s="19"/>
      <c r="H26" s="19">
        <f>VLOOKUP(A26,'Kings Ratings'!$A$2:$B$1000,2,false)</f>
        <v>1</v>
      </c>
      <c r="I26" s="7" t="s">
        <v>445</v>
      </c>
      <c r="K26" s="40">
        <v>33266.0</v>
      </c>
      <c r="L26" s="22">
        <f t="shared" si="1"/>
        <v>2406</v>
      </c>
      <c r="M26" s="23">
        <f t="shared" si="2"/>
        <v>0.07232609872</v>
      </c>
      <c r="N26" s="24" t="str">
        <f t="shared" si="3"/>
        <v>Small Prawn with +2406, +7.2% (33266 to 35672)</v>
      </c>
      <c r="O26" s="41"/>
      <c r="P26" s="40">
        <v>21841.0</v>
      </c>
      <c r="Q26" s="18">
        <f t="shared" si="4"/>
        <v>1573</v>
      </c>
      <c r="R26" s="23">
        <f t="shared" si="5"/>
        <v>0.07202051188</v>
      </c>
      <c r="S26" s="24" t="str">
        <f t="shared" si="6"/>
        <v>Small Prawn with +1573, +7.2% (21841 to 23414)</v>
      </c>
      <c r="T26" s="18"/>
      <c r="U26" s="40">
        <v>10674.0</v>
      </c>
      <c r="V26" s="22">
        <f t="shared" si="7"/>
        <v>931</v>
      </c>
      <c r="W26" s="23">
        <f t="shared" si="8"/>
        <v>0.08722128537</v>
      </c>
      <c r="X26" s="26" t="str">
        <f t="shared" si="9"/>
        <v>Small Prawn with +931, +8.7% (10674 to 11605)</v>
      </c>
    </row>
    <row r="27">
      <c r="A27" s="14" t="s">
        <v>764</v>
      </c>
      <c r="B27" s="71">
        <v>59.0</v>
      </c>
      <c r="C27" s="38">
        <v>19473.0</v>
      </c>
      <c r="D27" s="38">
        <v>5145.0</v>
      </c>
      <c r="E27" s="38">
        <v>52.0</v>
      </c>
      <c r="F27" s="38">
        <v>437260.0</v>
      </c>
      <c r="G27" s="19"/>
      <c r="H27" s="19">
        <f>VLOOKUP(A27,'Kings Ratings'!$A$2:$B$1000,2,false)</f>
        <v>8</v>
      </c>
      <c r="I27" s="7"/>
      <c r="K27" s="40">
        <v>18516.0</v>
      </c>
      <c r="L27" s="22">
        <f t="shared" si="1"/>
        <v>957</v>
      </c>
      <c r="M27" s="23">
        <f t="shared" si="2"/>
        <v>0.05168502916</v>
      </c>
      <c r="N27" s="24" t="str">
        <f t="shared" si="3"/>
        <v>Watermelon with +957, +5.2% (18516 to 19473)</v>
      </c>
      <c r="O27" s="41"/>
      <c r="P27" s="40">
        <v>4966.0</v>
      </c>
      <c r="Q27" s="18">
        <f t="shared" si="4"/>
        <v>179</v>
      </c>
      <c r="R27" s="23">
        <f t="shared" si="5"/>
        <v>0.03604510673</v>
      </c>
      <c r="S27" s="24" t="str">
        <f t="shared" si="6"/>
        <v>Watermelon with +179, +3.6% (4966 to 5145)</v>
      </c>
      <c r="T27" s="18"/>
      <c r="U27" s="40">
        <v>41.0</v>
      </c>
      <c r="V27" s="22">
        <f t="shared" si="7"/>
        <v>11</v>
      </c>
      <c r="W27" s="23">
        <f t="shared" si="8"/>
        <v>0.2682926829</v>
      </c>
      <c r="X27" s="26" t="str">
        <f t="shared" si="9"/>
        <v>Watermelon with +11, +26.8% (41 to 52)</v>
      </c>
    </row>
    <row r="28">
      <c r="A28" s="14" t="s">
        <v>156</v>
      </c>
      <c r="B28" s="71">
        <v>63.0</v>
      </c>
      <c r="C28" s="38">
        <v>43413.0</v>
      </c>
      <c r="D28" s="38">
        <v>24073.0</v>
      </c>
      <c r="E28" s="38">
        <v>11820.0</v>
      </c>
      <c r="F28" s="38">
        <v>3.2763497E7</v>
      </c>
      <c r="G28" s="19"/>
      <c r="H28" s="19">
        <f>VLOOKUP(A28,'Kings Ratings'!$A$2:$B$1000,2,false)</f>
        <v>1</v>
      </c>
      <c r="I28" s="7" t="s">
        <v>341</v>
      </c>
      <c r="K28" s="40">
        <v>40393.0</v>
      </c>
      <c r="L28" s="22">
        <f t="shared" si="1"/>
        <v>3020</v>
      </c>
      <c r="M28" s="23">
        <f t="shared" si="2"/>
        <v>0.07476542965</v>
      </c>
      <c r="N28" s="24" t="str">
        <f t="shared" si="3"/>
        <v>Trout with +3020, +7.5% (40393 to 43413)</v>
      </c>
      <c r="O28" s="41"/>
      <c r="P28" s="40">
        <v>22612.0</v>
      </c>
      <c r="Q28" s="18">
        <f t="shared" si="4"/>
        <v>1461</v>
      </c>
      <c r="R28" s="23">
        <f t="shared" si="5"/>
        <v>0.0646117106</v>
      </c>
      <c r="S28" s="24" t="str">
        <f t="shared" si="6"/>
        <v>Trout with +1461, +6.5% (22612 to 24073)</v>
      </c>
      <c r="T28" s="18"/>
      <c r="U28" s="40">
        <v>10928.0</v>
      </c>
      <c r="V28" s="22">
        <f t="shared" si="7"/>
        <v>892</v>
      </c>
      <c r="W28" s="23">
        <f t="shared" si="8"/>
        <v>0.08162518302</v>
      </c>
      <c r="X28" s="26" t="str">
        <f t="shared" si="9"/>
        <v>Trout with +892, +8.2% (10928 to 11820)</v>
      </c>
    </row>
    <row r="29">
      <c r="A29" s="14" t="s">
        <v>204</v>
      </c>
      <c r="B29" s="71">
        <v>65.0</v>
      </c>
      <c r="C29" s="38">
        <v>41399.0</v>
      </c>
      <c r="D29" s="38">
        <v>9694.0</v>
      </c>
      <c r="E29" s="38">
        <v>577.0</v>
      </c>
      <c r="F29" s="38">
        <v>784336.0</v>
      </c>
      <c r="G29" s="19"/>
      <c r="H29" s="19">
        <f>VLOOKUP(A29,'Kings Ratings'!$A$2:$B$1000,2,false)</f>
        <v>7</v>
      </c>
      <c r="I29" s="7"/>
      <c r="K29" s="40">
        <v>38656.0</v>
      </c>
      <c r="L29" s="22">
        <f t="shared" si="1"/>
        <v>2743</v>
      </c>
      <c r="M29" s="23">
        <f t="shared" si="2"/>
        <v>0.07095923013</v>
      </c>
      <c r="N29" s="24" t="str">
        <f t="shared" si="3"/>
        <v>Corn with +2743, +7.1% (38656 to 41399)</v>
      </c>
      <c r="O29" s="41"/>
      <c r="P29" s="40">
        <v>8897.0</v>
      </c>
      <c r="Q29" s="18">
        <f t="shared" si="4"/>
        <v>797</v>
      </c>
      <c r="R29" s="23">
        <f t="shared" si="5"/>
        <v>0.08958075756</v>
      </c>
      <c r="S29" s="24" t="str">
        <f t="shared" si="6"/>
        <v>Corn with +797, +9% (8897 to 9694)</v>
      </c>
      <c r="T29" s="18"/>
      <c r="U29" s="40">
        <v>334.0</v>
      </c>
      <c r="V29" s="22">
        <f t="shared" si="7"/>
        <v>243</v>
      </c>
      <c r="W29" s="23">
        <f t="shared" si="8"/>
        <v>0.7275449102</v>
      </c>
      <c r="X29" s="26" t="str">
        <f t="shared" si="9"/>
        <v>Corn with +243, +72.8% (334 to 577)</v>
      </c>
    </row>
    <row r="30">
      <c r="A30" s="14" t="s">
        <v>162</v>
      </c>
      <c r="B30" s="71">
        <v>67.0</v>
      </c>
      <c r="C30" s="38">
        <v>20902.0</v>
      </c>
      <c r="D30" s="38">
        <v>6456.0</v>
      </c>
      <c r="E30" s="38">
        <v>9.0</v>
      </c>
      <c r="F30" s="38">
        <v>276566.0</v>
      </c>
      <c r="G30" s="19"/>
      <c r="H30" s="19">
        <f>VLOOKUP(A30,'Kings Ratings'!$A$2:$B$1000,2,false)</f>
        <v>8</v>
      </c>
      <c r="I30" s="7"/>
      <c r="K30" s="40">
        <v>19147.0</v>
      </c>
      <c r="L30" s="22">
        <f t="shared" si="1"/>
        <v>1755</v>
      </c>
      <c r="M30" s="23">
        <f t="shared" si="2"/>
        <v>0.09165926777</v>
      </c>
      <c r="N30" s="24" t="str">
        <f t="shared" si="3"/>
        <v>Cabbage with +1755, +9.2% (19147 to 20902)</v>
      </c>
      <c r="O30" s="41"/>
      <c r="P30" s="40">
        <v>4983.0</v>
      </c>
      <c r="Q30" s="18">
        <f t="shared" si="4"/>
        <v>1473</v>
      </c>
      <c r="R30" s="23">
        <f t="shared" si="5"/>
        <v>0.2956050572</v>
      </c>
      <c r="S30" s="24" t="str">
        <f t="shared" si="6"/>
        <v>Cabbage with +1473, +29.6% (4983 to 6456)</v>
      </c>
      <c r="T30" s="18"/>
      <c r="U30" s="40">
        <v>4.0</v>
      </c>
      <c r="V30" s="22">
        <f t="shared" si="7"/>
        <v>5</v>
      </c>
      <c r="W30" s="23">
        <f t="shared" si="8"/>
        <v>1.25</v>
      </c>
      <c r="X30" s="26" t="str">
        <f t="shared" si="9"/>
        <v>Cabbage with +5, +125% (4 to 9)</v>
      </c>
    </row>
    <row r="31">
      <c r="A31" s="14" t="s">
        <v>634</v>
      </c>
      <c r="B31" s="71">
        <v>69.0</v>
      </c>
      <c r="C31" s="38">
        <v>13383.0</v>
      </c>
      <c r="D31" s="38">
        <v>1684.0</v>
      </c>
      <c r="E31" s="38">
        <v>10.0</v>
      </c>
      <c r="F31" s="38">
        <v>150142.0</v>
      </c>
      <c r="G31" s="19"/>
      <c r="H31" s="19">
        <f>VLOOKUP(A31,'Kings Ratings'!$A$2:$B$1000,2,false)</f>
        <v>9</v>
      </c>
      <c r="I31" s="7"/>
      <c r="K31" s="40">
        <v>12740.0</v>
      </c>
      <c r="L31" s="22">
        <f t="shared" si="1"/>
        <v>643</v>
      </c>
      <c r="M31" s="23">
        <f t="shared" si="2"/>
        <v>0.05047095761</v>
      </c>
      <c r="N31" s="24" t="str">
        <f t="shared" si="3"/>
        <v>Pumpkin with +643, +5% (12740 to 13383)</v>
      </c>
      <c r="O31" s="41"/>
      <c r="P31" s="40">
        <v>1460.0</v>
      </c>
      <c r="Q31" s="18">
        <f t="shared" si="4"/>
        <v>224</v>
      </c>
      <c r="R31" s="23">
        <f t="shared" si="5"/>
        <v>0.1534246575</v>
      </c>
      <c r="S31" s="24" t="str">
        <f t="shared" si="6"/>
        <v>Pumpkin with +224, +15.3% (1460 to 1684)</v>
      </c>
      <c r="T31" s="18"/>
      <c r="U31" s="40">
        <v>9.0</v>
      </c>
      <c r="V31" s="22">
        <f t="shared" si="7"/>
        <v>1</v>
      </c>
      <c r="W31" s="23">
        <f t="shared" si="8"/>
        <v>0.1111111111</v>
      </c>
      <c r="X31" s="26" t="str">
        <f t="shared" si="9"/>
        <v>Pumpkin with +1, +11.1% (9 to 10)</v>
      </c>
    </row>
    <row r="32">
      <c r="A32" s="14" t="s">
        <v>809</v>
      </c>
      <c r="B32" s="71">
        <v>71.0</v>
      </c>
      <c r="C32" s="38">
        <v>13071.0</v>
      </c>
      <c r="D32" s="38">
        <v>1619.0</v>
      </c>
      <c r="E32" s="72">
        <v>3.0</v>
      </c>
      <c r="F32" s="38">
        <v>212442.0</v>
      </c>
      <c r="G32" s="19"/>
      <c r="H32" s="19">
        <f>VLOOKUP(A32,'Kings Ratings'!$A$2:$B$1000,2,false)</f>
        <v>9</v>
      </c>
      <c r="I32" s="7"/>
      <c r="K32" s="40">
        <v>11885.0</v>
      </c>
      <c r="L32" s="22">
        <f t="shared" si="1"/>
        <v>1186</v>
      </c>
      <c r="M32" s="23">
        <f t="shared" si="2"/>
        <v>0.09978965082</v>
      </c>
      <c r="N32" s="24" t="str">
        <f t="shared" si="3"/>
        <v>Wheat with +1186, +10% (11885 to 13071)</v>
      </c>
      <c r="O32" s="41"/>
      <c r="P32" s="40">
        <v>1283.0</v>
      </c>
      <c r="Q32" s="18">
        <f t="shared" si="4"/>
        <v>336</v>
      </c>
      <c r="R32" s="23">
        <f t="shared" si="5"/>
        <v>0.2618862042</v>
      </c>
      <c r="S32" s="24" t="str">
        <f t="shared" si="6"/>
        <v>Wheat with +336, +26.2% (1283 to 1619)</v>
      </c>
      <c r="T32" s="18"/>
      <c r="U32" s="40">
        <v>2.0</v>
      </c>
      <c r="V32" s="22">
        <f t="shared" si="7"/>
        <v>1</v>
      </c>
      <c r="W32" s="23">
        <f t="shared" si="8"/>
        <v>0.5</v>
      </c>
      <c r="X32" s="26" t="str">
        <f t="shared" si="9"/>
        <v>Wheat with +1, +50% (2 to 3)</v>
      </c>
    </row>
    <row r="33">
      <c r="A33" s="14" t="s">
        <v>819</v>
      </c>
      <c r="B33" s="71">
        <v>72.0</v>
      </c>
      <c r="C33" s="38">
        <v>16249.0</v>
      </c>
      <c r="D33" s="38">
        <v>9363.0</v>
      </c>
      <c r="E33" s="38">
        <v>2966.0</v>
      </c>
      <c r="F33" s="38">
        <v>1144352.0</v>
      </c>
      <c r="G33" s="19"/>
      <c r="H33" s="19">
        <f>VLOOKUP(A33,'Kings Ratings'!$A$2:$B$1000,2,false)</f>
        <v>1</v>
      </c>
      <c r="I33" s="7" t="s">
        <v>876</v>
      </c>
      <c r="K33" s="40">
        <v>15160.0</v>
      </c>
      <c r="L33" s="22">
        <f t="shared" si="1"/>
        <v>1089</v>
      </c>
      <c r="M33" s="23">
        <f t="shared" si="2"/>
        <v>0.07183377309</v>
      </c>
      <c r="N33" s="24" t="str">
        <f t="shared" si="3"/>
        <v>Wooden Barrel with +1089, +7.2% (15160 to 16249)</v>
      </c>
      <c r="O33" s="41"/>
      <c r="P33" s="40">
        <v>8686.0</v>
      </c>
      <c r="Q33" s="18">
        <f t="shared" si="4"/>
        <v>677</v>
      </c>
      <c r="R33" s="23">
        <f t="shared" si="5"/>
        <v>0.07794151508</v>
      </c>
      <c r="S33" s="24" t="str">
        <f t="shared" si="6"/>
        <v>Wooden Barrel with +677, +7.8% (8686 to 9363)</v>
      </c>
      <c r="T33" s="18"/>
      <c r="U33" s="40">
        <v>2509.0</v>
      </c>
      <c r="V33" s="22">
        <f t="shared" si="7"/>
        <v>457</v>
      </c>
      <c r="W33" s="23">
        <f t="shared" si="8"/>
        <v>0.1821442806</v>
      </c>
      <c r="X33" s="26" t="str">
        <f t="shared" si="9"/>
        <v>Wooden Barrel with +457, +18.2% (2509 to 2966)</v>
      </c>
    </row>
    <row r="34">
      <c r="A34" s="14" t="s">
        <v>644</v>
      </c>
      <c r="B34" s="71">
        <v>73.0</v>
      </c>
      <c r="C34" s="38">
        <v>13617.0</v>
      </c>
      <c r="D34" s="38">
        <v>6396.0</v>
      </c>
      <c r="E34" s="38">
        <v>374.0</v>
      </c>
      <c r="F34" s="38">
        <v>292511.0</v>
      </c>
      <c r="G34" s="19"/>
      <c r="H34" s="19">
        <f>VLOOKUP(A34,'Kings Ratings'!$A$2:$B$1000,2,false)</f>
        <v>3</v>
      </c>
      <c r="I34" s="7"/>
      <c r="K34" s="40">
        <v>12691.0</v>
      </c>
      <c r="L34" s="22">
        <f t="shared" si="1"/>
        <v>926</v>
      </c>
      <c r="M34" s="23">
        <f t="shared" si="2"/>
        <v>0.07296509337</v>
      </c>
      <c r="N34" s="24" t="str">
        <f t="shared" si="3"/>
        <v>Purple Parchment with +926, +7.3% (12691 to 13617)</v>
      </c>
      <c r="O34" s="41"/>
      <c r="P34" s="40">
        <v>5925.0</v>
      </c>
      <c r="Q34" s="18">
        <f t="shared" si="4"/>
        <v>471</v>
      </c>
      <c r="R34" s="23">
        <f t="shared" si="5"/>
        <v>0.07949367089</v>
      </c>
      <c r="S34" s="24" t="str">
        <f t="shared" si="6"/>
        <v>Purple Parchment with +471, +7.9% (5925 to 6396)</v>
      </c>
      <c r="T34" s="18"/>
      <c r="U34" s="40">
        <v>255.0</v>
      </c>
      <c r="V34" s="22">
        <f t="shared" si="7"/>
        <v>119</v>
      </c>
      <c r="W34" s="23">
        <f t="shared" si="8"/>
        <v>0.4666666667</v>
      </c>
      <c r="X34" s="26" t="str">
        <f t="shared" si="9"/>
        <v>Purple Parchment with +119, +46.7% (255 to 374)</v>
      </c>
    </row>
    <row r="35">
      <c r="A35" s="14" t="s">
        <v>427</v>
      </c>
      <c r="B35" s="71">
        <v>74.0</v>
      </c>
      <c r="C35" s="38">
        <v>16877.0</v>
      </c>
      <c r="D35" s="38">
        <v>9025.0</v>
      </c>
      <c r="E35" s="38">
        <v>1362.0</v>
      </c>
      <c r="F35" s="38">
        <v>1273344.0</v>
      </c>
      <c r="G35" s="19"/>
      <c r="H35" s="19">
        <f>VLOOKUP(A35,'Kings Ratings'!$A$2:$B$1000,2,false)</f>
        <v>1</v>
      </c>
      <c r="I35" s="7" t="s">
        <v>851</v>
      </c>
      <c r="K35" s="40">
        <v>15685.0</v>
      </c>
      <c r="L35" s="22">
        <f t="shared" si="1"/>
        <v>1192</v>
      </c>
      <c r="M35" s="23">
        <f t="shared" si="2"/>
        <v>0.07599617469</v>
      </c>
      <c r="N35" s="24" t="str">
        <f t="shared" si="3"/>
        <v>Green Parchment with +1192, +7.6% (15685 to 16877)</v>
      </c>
      <c r="O35" s="41"/>
      <c r="P35" s="40">
        <v>8351.0</v>
      </c>
      <c r="Q35" s="18">
        <f t="shared" si="4"/>
        <v>674</v>
      </c>
      <c r="R35" s="23">
        <f t="shared" si="5"/>
        <v>0.08070889714</v>
      </c>
      <c r="S35" s="24" t="str">
        <f t="shared" si="6"/>
        <v>Green Parchment with +674, +8.1% (8351 to 9025)</v>
      </c>
      <c r="T35" s="18"/>
      <c r="U35" s="40">
        <v>1012.0</v>
      </c>
      <c r="V35" s="22">
        <f t="shared" si="7"/>
        <v>350</v>
      </c>
      <c r="W35" s="23">
        <f t="shared" si="8"/>
        <v>0.3458498024</v>
      </c>
      <c r="X35" s="26" t="str">
        <f t="shared" si="9"/>
        <v>Green Parchment with +350, +34.6% (1012 to 1362)</v>
      </c>
    </row>
    <row r="36">
      <c r="A36" s="14" t="s">
        <v>123</v>
      </c>
      <c r="B36" s="71">
        <v>75.0</v>
      </c>
      <c r="C36" s="38">
        <v>46758.0</v>
      </c>
      <c r="D36" s="38">
        <v>23018.0</v>
      </c>
      <c r="E36" s="38">
        <v>8928.0</v>
      </c>
      <c r="F36" s="38">
        <v>2.8897759E7</v>
      </c>
      <c r="G36" s="19"/>
      <c r="H36" s="19">
        <f>VLOOKUP(A36,'Kings Ratings'!$A$2:$B$1000,2,false)</f>
        <v>1</v>
      </c>
      <c r="I36" s="7" t="s">
        <v>319</v>
      </c>
      <c r="K36" s="40">
        <v>43672.0</v>
      </c>
      <c r="L36" s="22">
        <f t="shared" si="1"/>
        <v>3086</v>
      </c>
      <c r="M36" s="23">
        <f t="shared" si="2"/>
        <v>0.07066312511</v>
      </c>
      <c r="N36" s="24" t="str">
        <f t="shared" si="3"/>
        <v>Mushroom Paste with +3086, +7.1% (43672 to 46758)</v>
      </c>
      <c r="O36" s="41"/>
      <c r="P36" s="40">
        <v>21480.0</v>
      </c>
      <c r="Q36" s="18">
        <f t="shared" si="4"/>
        <v>1538</v>
      </c>
      <c r="R36" s="23">
        <f t="shared" si="5"/>
        <v>0.07160148976</v>
      </c>
      <c r="S36" s="24" t="str">
        <f t="shared" si="6"/>
        <v>Mushroom Paste with +1538, +7.2% (21480 to 23018)</v>
      </c>
      <c r="T36" s="18"/>
      <c r="U36" s="40">
        <v>8087.0</v>
      </c>
      <c r="V36" s="22">
        <f t="shared" si="7"/>
        <v>841</v>
      </c>
      <c r="W36" s="23">
        <f t="shared" si="8"/>
        <v>0.1039940645</v>
      </c>
      <c r="X36" s="26" t="str">
        <f t="shared" si="9"/>
        <v>Mushroom Paste with +841, +10.4% (8087 to 8928)</v>
      </c>
    </row>
    <row r="37">
      <c r="A37" s="14" t="s">
        <v>51</v>
      </c>
      <c r="B37" s="71">
        <v>76.0</v>
      </c>
      <c r="C37" s="38">
        <v>57877.0</v>
      </c>
      <c r="D37" s="38">
        <v>29601.0</v>
      </c>
      <c r="E37" s="38">
        <v>11269.0</v>
      </c>
      <c r="F37" s="38">
        <v>1.9508763E7</v>
      </c>
      <c r="G37" s="19"/>
      <c r="H37" s="19">
        <f>VLOOKUP(A37,'Kings Ratings'!$A$2:$B$1000,2,false)</f>
        <v>1</v>
      </c>
      <c r="I37" s="7" t="s">
        <v>269</v>
      </c>
      <c r="K37" s="40">
        <v>53964.0</v>
      </c>
      <c r="L37" s="22">
        <f t="shared" si="1"/>
        <v>3913</v>
      </c>
      <c r="M37" s="23">
        <f t="shared" si="2"/>
        <v>0.07251130383</v>
      </c>
      <c r="N37" s="24" t="str">
        <f t="shared" si="3"/>
        <v>Unpolished Shimmer Stone with +3913, +7.3% (53964 to 57877)</v>
      </c>
      <c r="O37" s="41"/>
      <c r="P37" s="40">
        <v>27576.0</v>
      </c>
      <c r="Q37" s="18">
        <f t="shared" si="4"/>
        <v>2025</v>
      </c>
      <c r="R37" s="23">
        <f t="shared" si="5"/>
        <v>0.07343342037</v>
      </c>
      <c r="S37" s="24" t="str">
        <f t="shared" si="6"/>
        <v>Unpolished Shimmer Stone with +2025, +7.3% (27576 to 29601)</v>
      </c>
      <c r="T37" s="18"/>
      <c r="U37" s="40">
        <v>10218.0</v>
      </c>
      <c r="V37" s="22">
        <f t="shared" si="7"/>
        <v>1051</v>
      </c>
      <c r="W37" s="23">
        <f t="shared" si="8"/>
        <v>0.1028577021</v>
      </c>
      <c r="X37" s="26" t="str">
        <f t="shared" si="9"/>
        <v>Unpolished Shimmer Stone with +1051, +10.3% (10218 to 11269)</v>
      </c>
    </row>
    <row r="38">
      <c r="A38" s="14" t="s">
        <v>129</v>
      </c>
      <c r="B38" s="71">
        <v>77.0</v>
      </c>
      <c r="C38" s="38">
        <v>45699.0</v>
      </c>
      <c r="D38" s="38">
        <v>19913.0</v>
      </c>
      <c r="E38" s="38">
        <v>7073.0</v>
      </c>
      <c r="F38" s="38">
        <v>1.2613491E7</v>
      </c>
      <c r="G38" s="19"/>
      <c r="H38" s="19">
        <f>VLOOKUP(A38,'Kings Ratings'!$A$2:$B$1000,2,false)</f>
        <v>1</v>
      </c>
      <c r="I38" s="7" t="s">
        <v>324</v>
      </c>
      <c r="K38" s="40">
        <v>42748.0</v>
      </c>
      <c r="L38" s="22">
        <f t="shared" si="1"/>
        <v>2951</v>
      </c>
      <c r="M38" s="23">
        <f t="shared" si="2"/>
        <v>0.06903246936</v>
      </c>
      <c r="N38" s="24" t="str">
        <f t="shared" si="3"/>
        <v>Shimmer Stone with +2951, +6.9% (42748 to 45699)</v>
      </c>
      <c r="O38" s="41"/>
      <c r="P38" s="40">
        <v>18535.0</v>
      </c>
      <c r="Q38" s="18">
        <f t="shared" si="4"/>
        <v>1378</v>
      </c>
      <c r="R38" s="23">
        <f t="shared" si="5"/>
        <v>0.07434583221</v>
      </c>
      <c r="S38" s="24" t="str">
        <f t="shared" si="6"/>
        <v>Shimmer Stone with +1378, +7.4% (18535 to 19913)</v>
      </c>
      <c r="T38" s="18"/>
      <c r="U38" s="40">
        <v>6236.0</v>
      </c>
      <c r="V38" s="22">
        <f t="shared" si="7"/>
        <v>837</v>
      </c>
      <c r="W38" s="23">
        <f t="shared" si="8"/>
        <v>0.1342206543</v>
      </c>
      <c r="X38" s="26" t="str">
        <f t="shared" si="9"/>
        <v>Shimmer Stone with +837, +13.4% (6236 to 7073)</v>
      </c>
    </row>
    <row r="39">
      <c r="A39" s="14" t="s">
        <v>66</v>
      </c>
      <c r="B39" s="71">
        <v>78.0</v>
      </c>
      <c r="C39" s="38">
        <v>56044.0</v>
      </c>
      <c r="D39" s="38">
        <v>27327.0</v>
      </c>
      <c r="E39" s="38">
        <v>10350.0</v>
      </c>
      <c r="F39" s="38">
        <v>1.9213313E7</v>
      </c>
      <c r="G39" s="19"/>
      <c r="H39" s="19">
        <f>VLOOKUP(A39,'Kings Ratings'!$A$2:$B$1000,2,false)</f>
        <v>1</v>
      </c>
      <c r="I39" s="7" t="s">
        <v>280</v>
      </c>
      <c r="K39" s="40">
        <v>52403.0</v>
      </c>
      <c r="L39" s="22">
        <f t="shared" si="1"/>
        <v>3641</v>
      </c>
      <c r="M39" s="23">
        <f t="shared" si="2"/>
        <v>0.06948075492</v>
      </c>
      <c r="N39" s="24" t="str">
        <f t="shared" si="3"/>
        <v>Glass Orb with +3641, +6.9% (52403 to 56044)</v>
      </c>
      <c r="O39" s="41"/>
      <c r="P39" s="40">
        <v>25465.0</v>
      </c>
      <c r="Q39" s="18">
        <f t="shared" si="4"/>
        <v>1862</v>
      </c>
      <c r="R39" s="23">
        <f t="shared" si="5"/>
        <v>0.07311996858</v>
      </c>
      <c r="S39" s="24" t="str">
        <f t="shared" si="6"/>
        <v>Glass Orb with +1862, +7.3% (25465 to 27327)</v>
      </c>
      <c r="T39" s="18"/>
      <c r="U39" s="40">
        <v>9163.0</v>
      </c>
      <c r="V39" s="22">
        <f t="shared" si="7"/>
        <v>1187</v>
      </c>
      <c r="W39" s="23">
        <f t="shared" si="8"/>
        <v>0.1295427262</v>
      </c>
      <c r="X39" s="26" t="str">
        <f t="shared" si="9"/>
        <v>Glass Orb with +1187, +13% (9163 to 10350)</v>
      </c>
    </row>
    <row r="40">
      <c r="A40" s="14" t="s">
        <v>532</v>
      </c>
      <c r="B40" s="71">
        <v>79.0</v>
      </c>
      <c r="C40" s="38">
        <v>11667.0</v>
      </c>
      <c r="D40" s="38">
        <v>7036.0</v>
      </c>
      <c r="E40" s="38">
        <v>1986.0</v>
      </c>
      <c r="F40" s="38">
        <v>1055180.0</v>
      </c>
      <c r="G40" s="19"/>
      <c r="H40" s="19">
        <f>VLOOKUP(A40,'Kings Ratings'!$A$2:$B$1000,2,false)</f>
        <v>2</v>
      </c>
      <c r="I40" s="7" t="s">
        <v>492</v>
      </c>
      <c r="K40" s="40">
        <v>10718.0</v>
      </c>
      <c r="L40" s="22">
        <f t="shared" si="1"/>
        <v>949</v>
      </c>
      <c r="M40" s="23">
        <f t="shared" si="2"/>
        <v>0.08854263855</v>
      </c>
      <c r="N40" s="24" t="str">
        <f t="shared" si="3"/>
        <v>Looking Glass with +949, +8.9% (10718 to 11667)</v>
      </c>
      <c r="O40" s="41"/>
      <c r="P40" s="40">
        <v>6508.0</v>
      </c>
      <c r="Q40" s="18">
        <f t="shared" si="4"/>
        <v>528</v>
      </c>
      <c r="R40" s="23">
        <f t="shared" si="5"/>
        <v>0.0811309158</v>
      </c>
      <c r="S40" s="24" t="str">
        <f t="shared" si="6"/>
        <v>Looking Glass with +528, +8.1% (6508 to 7036)</v>
      </c>
      <c r="T40" s="18"/>
      <c r="U40" s="40">
        <v>1521.0</v>
      </c>
      <c r="V40" s="22">
        <f t="shared" si="7"/>
        <v>465</v>
      </c>
      <c r="W40" s="23">
        <f t="shared" si="8"/>
        <v>0.3057199211</v>
      </c>
      <c r="X40" s="26" t="str">
        <f t="shared" si="9"/>
        <v>Looking Glass with +465, +30.6% (1521 to 1986)</v>
      </c>
    </row>
    <row r="41">
      <c r="A41" s="14" t="s">
        <v>396</v>
      </c>
      <c r="B41" s="71">
        <v>81.0</v>
      </c>
      <c r="C41" s="38">
        <v>31905.0</v>
      </c>
      <c r="D41" s="38">
        <v>15991.0</v>
      </c>
      <c r="E41" s="38">
        <v>5750.0</v>
      </c>
      <c r="F41" s="38">
        <v>7709189.0</v>
      </c>
      <c r="G41" s="19"/>
      <c r="H41" s="19">
        <f>VLOOKUP(A41,'Kings Ratings'!$A$2:$B$1000,2,false)</f>
        <v>1</v>
      </c>
      <c r="I41" s="7" t="s">
        <v>501</v>
      </c>
      <c r="K41" s="40">
        <v>30001.0</v>
      </c>
      <c r="L41" s="22">
        <f t="shared" si="1"/>
        <v>1904</v>
      </c>
      <c r="M41" s="23">
        <f t="shared" si="2"/>
        <v>0.06346455118</v>
      </c>
      <c r="N41" s="24" t="str">
        <f t="shared" si="3"/>
        <v>White Parchment with +1904, +6.3% (30001 to 31905)</v>
      </c>
      <c r="O41" s="41"/>
      <c r="P41" s="40">
        <v>15307.0</v>
      </c>
      <c r="Q41" s="18">
        <f t="shared" si="4"/>
        <v>684</v>
      </c>
      <c r="R41" s="23">
        <f t="shared" si="5"/>
        <v>0.04468543803</v>
      </c>
      <c r="S41" s="24" t="str">
        <f t="shared" si="6"/>
        <v>White Parchment with +684, +4.5% (15307 to 15991)</v>
      </c>
      <c r="T41" s="18"/>
      <c r="U41" s="40">
        <v>5184.0</v>
      </c>
      <c r="V41" s="22">
        <f t="shared" si="7"/>
        <v>566</v>
      </c>
      <c r="W41" s="23">
        <f t="shared" si="8"/>
        <v>0.1091820988</v>
      </c>
      <c r="X41" s="26" t="str">
        <f t="shared" si="9"/>
        <v>White Parchment with +566, +10.9% (5184 to 5750)</v>
      </c>
    </row>
    <row r="42">
      <c r="A42" s="14" t="s">
        <v>418</v>
      </c>
      <c r="B42" s="71">
        <v>82.0</v>
      </c>
      <c r="C42" s="38">
        <v>13232.0</v>
      </c>
      <c r="D42" s="38">
        <v>7083.0</v>
      </c>
      <c r="E42" s="38">
        <v>733.0</v>
      </c>
      <c r="F42" s="38">
        <v>1058174.0</v>
      </c>
      <c r="G42" s="19"/>
      <c r="H42" s="19">
        <f>VLOOKUP(A42,'Kings Ratings'!$A$2:$B$1000,2,false)</f>
        <v>2</v>
      </c>
      <c r="I42" s="7"/>
      <c r="K42" s="40">
        <v>12196.0</v>
      </c>
      <c r="L42" s="22">
        <f t="shared" si="1"/>
        <v>1036</v>
      </c>
      <c r="M42" s="23">
        <f t="shared" si="2"/>
        <v>0.0849458839</v>
      </c>
      <c r="N42" s="24" t="str">
        <f t="shared" si="3"/>
        <v>Green Diary with +1036, +8.5% (12196 to 13232)</v>
      </c>
      <c r="O42" s="41"/>
      <c r="P42" s="40">
        <v>6543.0</v>
      </c>
      <c r="Q42" s="18">
        <f t="shared" si="4"/>
        <v>540</v>
      </c>
      <c r="R42" s="23">
        <f t="shared" si="5"/>
        <v>0.08253094911</v>
      </c>
      <c r="S42" s="24" t="str">
        <f t="shared" si="6"/>
        <v>Green Diary with +540, +8.3% (6543 to 7083)</v>
      </c>
      <c r="T42" s="18"/>
      <c r="U42" s="40">
        <v>532.0</v>
      </c>
      <c r="V42" s="22">
        <f t="shared" si="7"/>
        <v>201</v>
      </c>
      <c r="W42" s="23">
        <f t="shared" si="8"/>
        <v>0.3778195489</v>
      </c>
      <c r="X42" s="26" t="str">
        <f t="shared" si="9"/>
        <v>Green Diary with +201, +37.8% (532 to 733)</v>
      </c>
    </row>
    <row r="43">
      <c r="A43" s="14" t="s">
        <v>640</v>
      </c>
      <c r="B43" s="71">
        <v>83.0</v>
      </c>
      <c r="C43" s="38">
        <v>11544.0</v>
      </c>
      <c r="D43" s="38">
        <v>5316.0</v>
      </c>
      <c r="E43" s="38">
        <v>420.0</v>
      </c>
      <c r="F43" s="38">
        <v>417544.0</v>
      </c>
      <c r="G43" s="19"/>
      <c r="H43" s="19">
        <f>VLOOKUP(A43,'Kings Ratings'!$A$2:$B$1000,2,false)</f>
        <v>3</v>
      </c>
      <c r="I43" s="7"/>
      <c r="K43" s="40">
        <v>10692.0</v>
      </c>
      <c r="L43" s="22">
        <f t="shared" si="1"/>
        <v>852</v>
      </c>
      <c r="M43" s="23">
        <f t="shared" si="2"/>
        <v>0.07968574635</v>
      </c>
      <c r="N43" s="24" t="str">
        <f t="shared" si="3"/>
        <v>Purple Diary with +852, +8% (10692 to 11544)</v>
      </c>
      <c r="O43" s="41"/>
      <c r="P43" s="40">
        <v>4877.0</v>
      </c>
      <c r="Q43" s="18">
        <f t="shared" si="4"/>
        <v>439</v>
      </c>
      <c r="R43" s="23">
        <f t="shared" si="5"/>
        <v>0.09001435309</v>
      </c>
      <c r="S43" s="24" t="str">
        <f t="shared" si="6"/>
        <v>Purple Diary with +439, +9% (4877 to 5316)</v>
      </c>
      <c r="T43" s="18"/>
      <c r="U43" s="40">
        <v>292.0</v>
      </c>
      <c r="V43" s="22">
        <f t="shared" si="7"/>
        <v>128</v>
      </c>
      <c r="W43" s="23">
        <f t="shared" si="8"/>
        <v>0.4383561644</v>
      </c>
      <c r="X43" s="26" t="str">
        <f t="shared" si="9"/>
        <v>Purple Diary with +128, +43.8% (292 to 420)</v>
      </c>
    </row>
    <row r="44">
      <c r="A44" s="14" t="s">
        <v>210</v>
      </c>
      <c r="B44" s="71">
        <v>84.0</v>
      </c>
      <c r="C44" s="38">
        <v>41480.0</v>
      </c>
      <c r="D44" s="38">
        <v>17466.0</v>
      </c>
      <c r="E44" s="38">
        <v>4820.0</v>
      </c>
      <c r="F44" s="38">
        <v>2068081.0</v>
      </c>
      <c r="G44" s="19"/>
      <c r="H44" s="19">
        <f>VLOOKUP(A44,'Kings Ratings'!$A$2:$B$1000,2,false)</f>
        <v>3</v>
      </c>
      <c r="I44" s="7" t="s">
        <v>363</v>
      </c>
      <c r="K44" s="40">
        <v>38671.0</v>
      </c>
      <c r="L44" s="22">
        <f t="shared" si="1"/>
        <v>2809</v>
      </c>
      <c r="M44" s="23">
        <f t="shared" si="2"/>
        <v>0.07263841121</v>
      </c>
      <c r="N44" s="24" t="str">
        <f t="shared" si="3"/>
        <v>Orange Juice with +2809, +7.3% (38671 to 41480)</v>
      </c>
      <c r="O44" s="41"/>
      <c r="P44" s="40">
        <v>16334.0</v>
      </c>
      <c r="Q44" s="18">
        <f t="shared" si="4"/>
        <v>1132</v>
      </c>
      <c r="R44" s="23">
        <f t="shared" si="5"/>
        <v>0.06930329374</v>
      </c>
      <c r="S44" s="24" t="str">
        <f t="shared" si="6"/>
        <v>Orange Juice with +1132, +6.9% (16334 to 17466)</v>
      </c>
      <c r="T44" s="18"/>
      <c r="U44" s="40">
        <v>4202.0</v>
      </c>
      <c r="V44" s="22">
        <f t="shared" si="7"/>
        <v>618</v>
      </c>
      <c r="W44" s="23">
        <f t="shared" si="8"/>
        <v>0.1470728225</v>
      </c>
      <c r="X44" s="26" t="str">
        <f t="shared" si="9"/>
        <v>Orange Juice with +618, +14.7% (4202 to 4820)</v>
      </c>
    </row>
    <row r="45">
      <c r="A45" s="14" t="s">
        <v>290</v>
      </c>
      <c r="B45" s="71">
        <v>86.0</v>
      </c>
      <c r="C45" s="38">
        <v>37718.0</v>
      </c>
      <c r="D45" s="38">
        <v>16417.0</v>
      </c>
      <c r="E45" s="38">
        <v>4417.0</v>
      </c>
      <c r="F45" s="38">
        <v>1998579.0</v>
      </c>
      <c r="G45" s="19"/>
      <c r="H45" s="19">
        <f>VLOOKUP(A45,'Kings Ratings'!$A$2:$B$1000,2,false)</f>
        <v>3</v>
      </c>
      <c r="I45" s="7" t="s">
        <v>439</v>
      </c>
      <c r="K45" s="40">
        <v>35360.0</v>
      </c>
      <c r="L45" s="22">
        <f t="shared" si="1"/>
        <v>2358</v>
      </c>
      <c r="M45" s="23">
        <f t="shared" si="2"/>
        <v>0.06668552036</v>
      </c>
      <c r="N45" s="24" t="str">
        <f t="shared" si="3"/>
        <v>Lemonade with +2358, +6.7% (35360 to 37718)</v>
      </c>
      <c r="O45" s="41"/>
      <c r="P45" s="40">
        <v>15296.0</v>
      </c>
      <c r="Q45" s="18">
        <f t="shared" si="4"/>
        <v>1121</v>
      </c>
      <c r="R45" s="23">
        <f t="shared" si="5"/>
        <v>0.07328713389</v>
      </c>
      <c r="S45" s="24" t="str">
        <f t="shared" si="6"/>
        <v>Lemonade with +1121, +7.3% (15296 to 16417)</v>
      </c>
      <c r="T45" s="18"/>
      <c r="U45" s="40">
        <v>3857.0</v>
      </c>
      <c r="V45" s="22">
        <f t="shared" si="7"/>
        <v>560</v>
      </c>
      <c r="W45" s="23">
        <f t="shared" si="8"/>
        <v>0.1451905626</v>
      </c>
      <c r="X45" s="26" t="str">
        <f t="shared" si="9"/>
        <v>Lemonade with +560, +14.5% (3857 to 4417)</v>
      </c>
    </row>
    <row r="46">
      <c r="A46" s="14" t="s">
        <v>128</v>
      </c>
      <c r="B46" s="71">
        <v>87.0</v>
      </c>
      <c r="C46" s="38">
        <v>32736.0</v>
      </c>
      <c r="D46" s="38">
        <v>20973.0</v>
      </c>
      <c r="E46" s="38">
        <v>10615.0</v>
      </c>
      <c r="F46" s="38">
        <v>3.4210486E7</v>
      </c>
      <c r="G46" s="19"/>
      <c r="H46" s="19">
        <f>VLOOKUP(A46,'Kings Ratings'!$A$2:$B$1000,2,false)</f>
        <v>1</v>
      </c>
      <c r="I46" s="7" t="s">
        <v>453</v>
      </c>
      <c r="K46" s="40">
        <v>30659.0</v>
      </c>
      <c r="L46" s="22">
        <f t="shared" si="1"/>
        <v>2077</v>
      </c>
      <c r="M46" s="23">
        <f t="shared" si="2"/>
        <v>0.06774519717</v>
      </c>
      <c r="N46" s="24" t="str">
        <f t="shared" si="3"/>
        <v>Bone Fish with +2077, +6.8% (30659 to 32736)</v>
      </c>
      <c r="O46" s="41"/>
      <c r="P46" s="40">
        <v>19830.0</v>
      </c>
      <c r="Q46" s="18">
        <f t="shared" si="4"/>
        <v>1143</v>
      </c>
      <c r="R46" s="23">
        <f t="shared" si="5"/>
        <v>0.05763993949</v>
      </c>
      <c r="S46" s="24" t="str">
        <f t="shared" si="6"/>
        <v>Bone Fish with +1143, +5.8% (19830 to 20973)</v>
      </c>
      <c r="T46" s="18"/>
      <c r="U46" s="40">
        <v>9914.0</v>
      </c>
      <c r="V46" s="22">
        <f t="shared" si="7"/>
        <v>701</v>
      </c>
      <c r="W46" s="23">
        <f t="shared" si="8"/>
        <v>0.07070808957</v>
      </c>
      <c r="X46" s="26" t="str">
        <f t="shared" si="9"/>
        <v>Bone Fish with +701, +7.1% (9914 to 10615)</v>
      </c>
    </row>
    <row r="47">
      <c r="A47" s="14" t="s">
        <v>331</v>
      </c>
      <c r="B47" s="71">
        <v>88.0</v>
      </c>
      <c r="C47" s="38">
        <v>31649.0</v>
      </c>
      <c r="D47" s="38">
        <v>20931.0</v>
      </c>
      <c r="E47" s="38">
        <v>10614.0</v>
      </c>
      <c r="F47" s="38">
        <v>3.4193898E7</v>
      </c>
      <c r="G47" s="19"/>
      <c r="H47" s="19">
        <f>VLOOKUP(A47,'Kings Ratings'!$A$2:$B$1000,2,false)</f>
        <v>1</v>
      </c>
      <c r="I47" s="7" t="s">
        <v>453</v>
      </c>
      <c r="K47" s="40">
        <v>29663.0</v>
      </c>
      <c r="L47" s="22">
        <f t="shared" si="1"/>
        <v>1986</v>
      </c>
      <c r="M47" s="23">
        <f t="shared" si="2"/>
        <v>0.0669520952</v>
      </c>
      <c r="N47" s="24" t="str">
        <f t="shared" si="3"/>
        <v>Sunfish with +1986, +6.7% (29663 to 31649)</v>
      </c>
      <c r="O47" s="41"/>
      <c r="P47" s="40">
        <v>19799.0</v>
      </c>
      <c r="Q47" s="18">
        <f t="shared" si="4"/>
        <v>1132</v>
      </c>
      <c r="R47" s="23">
        <f t="shared" si="5"/>
        <v>0.05717460478</v>
      </c>
      <c r="S47" s="24" t="str">
        <f t="shared" si="6"/>
        <v>Sunfish with +1132, +5.7% (19799 to 20931)</v>
      </c>
      <c r="T47" s="18"/>
      <c r="U47" s="40">
        <v>9910.0</v>
      </c>
      <c r="V47" s="22">
        <f t="shared" si="7"/>
        <v>704</v>
      </c>
      <c r="W47" s="23">
        <f t="shared" si="8"/>
        <v>0.07103935419</v>
      </c>
      <c r="X47" s="26" t="str">
        <f t="shared" si="9"/>
        <v>Sunfish with +704, +7.1% (9910 to 10614)</v>
      </c>
    </row>
    <row r="48">
      <c r="A48" s="14" t="s">
        <v>73</v>
      </c>
      <c r="B48" s="71">
        <v>89.0</v>
      </c>
      <c r="C48" s="38">
        <v>24249.0</v>
      </c>
      <c r="D48" s="38">
        <v>15280.0</v>
      </c>
      <c r="E48" s="38">
        <v>6508.0</v>
      </c>
      <c r="F48" s="38">
        <v>9062051.0</v>
      </c>
      <c r="G48" s="19"/>
      <c r="H48" s="19">
        <f>VLOOKUP(A48,'Kings Ratings'!$A$2:$B$1000,2,false)</f>
        <v>3</v>
      </c>
      <c r="I48" s="7" t="s">
        <v>620</v>
      </c>
      <c r="K48" s="40">
        <v>22828.0</v>
      </c>
      <c r="L48" s="22">
        <f t="shared" si="1"/>
        <v>1421</v>
      </c>
      <c r="M48" s="23">
        <f t="shared" si="2"/>
        <v>0.06224811635</v>
      </c>
      <c r="N48" s="24" t="str">
        <f t="shared" si="3"/>
        <v>Blue Catfish with +1421, +6.2% (22828 to 24249)</v>
      </c>
      <c r="O48" s="41"/>
      <c r="P48" s="40">
        <v>14380.0</v>
      </c>
      <c r="Q48" s="18">
        <f t="shared" si="4"/>
        <v>900</v>
      </c>
      <c r="R48" s="23">
        <f t="shared" si="5"/>
        <v>0.06258692629</v>
      </c>
      <c r="S48" s="24" t="str">
        <f t="shared" si="6"/>
        <v>Blue Catfish with +900, +6.3% (14380 to 15280)</v>
      </c>
      <c r="T48" s="18"/>
      <c r="U48" s="40">
        <v>6154.0</v>
      </c>
      <c r="V48" s="22">
        <f t="shared" si="7"/>
        <v>354</v>
      </c>
      <c r="W48" s="23">
        <f t="shared" si="8"/>
        <v>0.05752356191</v>
      </c>
      <c r="X48" s="26" t="str">
        <f t="shared" si="9"/>
        <v>Blue Catfish with +354, +5.8% (6154 to 6508)</v>
      </c>
    </row>
    <row r="49">
      <c r="A49" s="14" t="s">
        <v>107</v>
      </c>
      <c r="B49" s="71">
        <v>90.0</v>
      </c>
      <c r="C49" s="38">
        <v>30505.0</v>
      </c>
      <c r="D49" s="38">
        <v>15893.0</v>
      </c>
      <c r="E49" s="38">
        <v>6305.0</v>
      </c>
      <c r="F49" s="38">
        <v>2838976.0</v>
      </c>
      <c r="G49" s="19"/>
      <c r="H49" s="19">
        <f>VLOOKUP(A49,'Kings Ratings'!$A$2:$B$1000,2,false)</f>
        <v>3</v>
      </c>
      <c r="I49" s="7" t="s">
        <v>501</v>
      </c>
      <c r="K49" s="40">
        <v>28494.0</v>
      </c>
      <c r="L49" s="22">
        <f t="shared" si="1"/>
        <v>2011</v>
      </c>
      <c r="M49" s="23">
        <f t="shared" si="2"/>
        <v>0.07057626167</v>
      </c>
      <c r="N49" s="24" t="str">
        <f t="shared" si="3"/>
        <v>Blue Shell with +2011, +7.1% (28494 to 30505)</v>
      </c>
      <c r="O49" s="41"/>
      <c r="P49" s="40">
        <v>14767.0</v>
      </c>
      <c r="Q49" s="18">
        <f t="shared" si="4"/>
        <v>1126</v>
      </c>
      <c r="R49" s="23">
        <f t="shared" si="5"/>
        <v>0.07625110043</v>
      </c>
      <c r="S49" s="24" t="str">
        <f t="shared" si="6"/>
        <v>Blue Shell with +1126, +7.6% (14767 to 15893)</v>
      </c>
      <c r="T49" s="18"/>
      <c r="U49" s="40">
        <v>5589.0</v>
      </c>
      <c r="V49" s="22">
        <f t="shared" si="7"/>
        <v>716</v>
      </c>
      <c r="W49" s="23">
        <f t="shared" si="8"/>
        <v>0.1281087851</v>
      </c>
      <c r="X49" s="26" t="str">
        <f t="shared" si="9"/>
        <v>Blue Shell with +716, +12.8% (5589 to 6305)</v>
      </c>
    </row>
    <row r="50">
      <c r="A50" s="14" t="s">
        <v>600</v>
      </c>
      <c r="B50" s="71">
        <v>94.0</v>
      </c>
      <c r="C50" s="38">
        <v>25282.0</v>
      </c>
      <c r="D50" s="38">
        <v>14175.0</v>
      </c>
      <c r="E50" s="38">
        <v>4638.0</v>
      </c>
      <c r="F50" s="38">
        <v>2626716.0</v>
      </c>
      <c r="G50" s="19"/>
      <c r="H50" s="19">
        <f>VLOOKUP(A50,'Kings Ratings'!$A$2:$B$1000,2,false)</f>
        <v>1</v>
      </c>
      <c r="I50" s="7" t="s">
        <v>439</v>
      </c>
      <c r="K50" s="40">
        <v>23502.0</v>
      </c>
      <c r="L50" s="22">
        <f t="shared" si="1"/>
        <v>1780</v>
      </c>
      <c r="M50" s="23">
        <f t="shared" si="2"/>
        <v>0.07573823504</v>
      </c>
      <c r="N50" s="24" t="str">
        <f t="shared" si="3"/>
        <v>Ruby with +1780, +7.6% (23502 to 25282)</v>
      </c>
      <c r="O50" s="41"/>
      <c r="P50" s="40">
        <v>13151.0</v>
      </c>
      <c r="Q50" s="18">
        <f t="shared" si="4"/>
        <v>1024</v>
      </c>
      <c r="R50" s="23">
        <f t="shared" si="5"/>
        <v>0.07786480116</v>
      </c>
      <c r="S50" s="24" t="str">
        <f t="shared" si="6"/>
        <v>Ruby with +1024, +7.8% (13151 to 14175)</v>
      </c>
      <c r="T50" s="18"/>
      <c r="U50" s="40">
        <v>3999.0</v>
      </c>
      <c r="V50" s="22">
        <f t="shared" si="7"/>
        <v>639</v>
      </c>
      <c r="W50" s="23">
        <f t="shared" si="8"/>
        <v>0.1597899475</v>
      </c>
      <c r="X50" s="26" t="str">
        <f t="shared" si="9"/>
        <v>Ruby with +639, +16% (3999 to 4638)</v>
      </c>
    </row>
    <row r="51">
      <c r="A51" s="14" t="s">
        <v>42</v>
      </c>
      <c r="B51" s="71">
        <v>95.0</v>
      </c>
      <c r="C51" s="38">
        <v>59185.0</v>
      </c>
      <c r="D51" s="38">
        <v>37399.0</v>
      </c>
      <c r="E51" s="38">
        <v>15723.0</v>
      </c>
      <c r="F51" s="38">
        <v>7.2004978E7</v>
      </c>
      <c r="G51" s="19"/>
      <c r="H51" s="19">
        <f>VLOOKUP(A51,'Kings Ratings'!$A$2:$B$1000,2,false)</f>
        <v>1</v>
      </c>
      <c r="I51" s="7" t="s">
        <v>262</v>
      </c>
      <c r="K51" s="40">
        <v>55413.0</v>
      </c>
      <c r="L51" s="22">
        <f t="shared" si="1"/>
        <v>3772</v>
      </c>
      <c r="M51" s="23">
        <f t="shared" si="2"/>
        <v>0.06807066934</v>
      </c>
      <c r="N51" s="24" t="str">
        <f t="shared" si="3"/>
        <v>Iron Ring with +3772, +6.8% (55413 to 59185)</v>
      </c>
      <c r="O51" s="41"/>
      <c r="P51" s="40">
        <v>35083.0</v>
      </c>
      <c r="Q51" s="18">
        <f t="shared" si="4"/>
        <v>2316</v>
      </c>
      <c r="R51" s="23">
        <f t="shared" si="5"/>
        <v>0.066014879</v>
      </c>
      <c r="S51" s="24" t="str">
        <f t="shared" si="6"/>
        <v>Iron Ring with +2316, +6.6% (35083 to 37399)</v>
      </c>
      <c r="T51" s="18"/>
      <c r="U51" s="40">
        <v>14487.0</v>
      </c>
      <c r="V51" s="22">
        <f t="shared" si="7"/>
        <v>1236</v>
      </c>
      <c r="W51" s="23">
        <f t="shared" si="8"/>
        <v>0.08531787119</v>
      </c>
      <c r="X51" s="26" t="str">
        <f t="shared" si="9"/>
        <v>Iron Ring with +1236, +8.5% (14487 to 15723)</v>
      </c>
    </row>
    <row r="52">
      <c r="A52" s="14" t="s">
        <v>683</v>
      </c>
      <c r="B52" s="71">
        <v>96.0</v>
      </c>
      <c r="C52" s="38">
        <v>18222.0</v>
      </c>
      <c r="D52" s="38">
        <v>9894.0</v>
      </c>
      <c r="E52" s="38">
        <v>1880.0</v>
      </c>
      <c r="F52" s="38">
        <v>1023870.0</v>
      </c>
      <c r="G52" s="19"/>
      <c r="H52" s="19">
        <f>VLOOKUP(A52,'Kings Ratings'!$A$2:$B$1000,2,false)</f>
        <v>2</v>
      </c>
      <c r="I52" s="7" t="s">
        <v>796</v>
      </c>
      <c r="K52" s="40">
        <v>16883.0</v>
      </c>
      <c r="L52" s="22">
        <f t="shared" si="1"/>
        <v>1339</v>
      </c>
      <c r="M52" s="23">
        <f t="shared" si="2"/>
        <v>0.07931054907</v>
      </c>
      <c r="N52" s="24" t="str">
        <f t="shared" si="3"/>
        <v>Ruby Ring with +1339, +7.9% (16883 to 18222)</v>
      </c>
      <c r="O52" s="41"/>
      <c r="P52" s="40">
        <v>9107.0</v>
      </c>
      <c r="Q52" s="18">
        <f t="shared" si="4"/>
        <v>787</v>
      </c>
      <c r="R52" s="23">
        <f t="shared" si="5"/>
        <v>0.08641704184</v>
      </c>
      <c r="S52" s="24" t="str">
        <f t="shared" si="6"/>
        <v>Ruby Ring with +787, +8.6% (9107 to 9894)</v>
      </c>
      <c r="T52" s="18"/>
      <c r="U52" s="40">
        <v>1333.0</v>
      </c>
      <c r="V52" s="22">
        <f t="shared" si="7"/>
        <v>547</v>
      </c>
      <c r="W52" s="23">
        <f t="shared" si="8"/>
        <v>0.4103525881</v>
      </c>
      <c r="X52" s="26" t="str">
        <f t="shared" si="9"/>
        <v>Ruby Ring with +547, +41% (1333 to 1880)</v>
      </c>
    </row>
    <row r="53">
      <c r="A53" s="14" t="s">
        <v>192</v>
      </c>
      <c r="B53" s="71">
        <v>97.0</v>
      </c>
      <c r="C53" s="38">
        <v>38826.0</v>
      </c>
      <c r="D53" s="38">
        <v>26372.0</v>
      </c>
      <c r="E53" s="38">
        <v>14122.0</v>
      </c>
      <c r="F53" s="38">
        <v>5.1552039E7</v>
      </c>
      <c r="G53" s="19"/>
      <c r="H53" s="19">
        <f>VLOOKUP(A53,'Kings Ratings'!$A$2:$B$1000,2,false)</f>
        <v>1</v>
      </c>
      <c r="I53" s="7" t="s">
        <v>415</v>
      </c>
      <c r="K53" s="40">
        <v>36031.0</v>
      </c>
      <c r="L53" s="22">
        <f t="shared" si="1"/>
        <v>2795</v>
      </c>
      <c r="M53" s="23">
        <f t="shared" si="2"/>
        <v>0.0775720907</v>
      </c>
      <c r="N53" s="24" t="str">
        <f t="shared" si="3"/>
        <v>Clam Shell with +2795, +7.8% (36031 to 38826)</v>
      </c>
      <c r="O53" s="41"/>
      <c r="P53" s="40">
        <v>24632.0</v>
      </c>
      <c r="Q53" s="18">
        <f t="shared" si="4"/>
        <v>1740</v>
      </c>
      <c r="R53" s="23">
        <f t="shared" si="5"/>
        <v>0.07063981812</v>
      </c>
      <c r="S53" s="24" t="str">
        <f t="shared" si="6"/>
        <v>Clam Shell with +1740, +7.1% (24632 to 26372)</v>
      </c>
      <c r="T53" s="18"/>
      <c r="U53" s="40">
        <v>13101.0</v>
      </c>
      <c r="V53" s="22">
        <f t="shared" si="7"/>
        <v>1021</v>
      </c>
      <c r="W53" s="23">
        <f t="shared" si="8"/>
        <v>0.07793298222</v>
      </c>
      <c r="X53" s="26" t="str">
        <f t="shared" si="9"/>
        <v>Clam Shell with +1021, +7.8% (13101 to 14122)</v>
      </c>
    </row>
    <row r="54">
      <c r="A54" s="14" t="s">
        <v>366</v>
      </c>
      <c r="B54" s="71">
        <v>98.0</v>
      </c>
      <c r="C54" s="38">
        <v>32385.0</v>
      </c>
      <c r="D54" s="38">
        <v>19766.0</v>
      </c>
      <c r="E54" s="38">
        <v>9384.0</v>
      </c>
      <c r="F54" s="38">
        <v>2.209334E7</v>
      </c>
      <c r="G54" s="19"/>
      <c r="H54" s="19">
        <f>VLOOKUP(A54,'Kings Ratings'!$A$2:$B$1000,2,false)</f>
        <v>1</v>
      </c>
      <c r="I54" s="7" t="s">
        <v>478</v>
      </c>
      <c r="K54" s="40">
        <v>30174.0</v>
      </c>
      <c r="L54" s="22">
        <f t="shared" si="1"/>
        <v>2211</v>
      </c>
      <c r="M54" s="23">
        <f t="shared" si="2"/>
        <v>0.07327500497</v>
      </c>
      <c r="N54" s="24" t="str">
        <f t="shared" si="3"/>
        <v>Starfish with +2211, +7.3% (30174 to 32385)</v>
      </c>
      <c r="O54" s="41"/>
      <c r="P54" s="40">
        <v>18588.0</v>
      </c>
      <c r="Q54" s="18">
        <f t="shared" si="4"/>
        <v>1178</v>
      </c>
      <c r="R54" s="23">
        <f t="shared" si="5"/>
        <v>0.06337421993</v>
      </c>
      <c r="S54" s="24" t="str">
        <f t="shared" si="6"/>
        <v>Starfish with +1178, +6.3% (18588 to 19766)</v>
      </c>
      <c r="T54" s="18"/>
      <c r="U54" s="40">
        <v>8705.0</v>
      </c>
      <c r="V54" s="22">
        <f t="shared" si="7"/>
        <v>679</v>
      </c>
      <c r="W54" s="23">
        <f t="shared" si="8"/>
        <v>0.07800114877</v>
      </c>
      <c r="X54" s="26" t="str">
        <f t="shared" si="9"/>
        <v>Starfish with +679, +7.8% (8705 to 9384)</v>
      </c>
    </row>
    <row r="55">
      <c r="A55" s="14" t="s">
        <v>195</v>
      </c>
      <c r="B55" s="71">
        <v>99.0</v>
      </c>
      <c r="C55" s="38">
        <v>30021.0</v>
      </c>
      <c r="D55" s="38">
        <v>17259.0</v>
      </c>
      <c r="E55" s="38">
        <v>8138.0</v>
      </c>
      <c r="F55" s="38">
        <v>1.419243E7</v>
      </c>
      <c r="G55" s="19"/>
      <c r="H55" s="19">
        <f>VLOOKUP(A55,'Kings Ratings'!$A$2:$B$1000,2,false)</f>
        <v>2</v>
      </c>
      <c r="I55" s="7" t="s">
        <v>367</v>
      </c>
      <c r="K55" s="40">
        <v>28034.0</v>
      </c>
      <c r="L55" s="22">
        <f t="shared" si="1"/>
        <v>1987</v>
      </c>
      <c r="M55" s="23">
        <f t="shared" si="2"/>
        <v>0.07087821931</v>
      </c>
      <c r="N55" s="24" t="str">
        <f t="shared" si="3"/>
        <v>Clownfish with +1987, +7.1% (28034 to 30021)</v>
      </c>
      <c r="O55" s="41"/>
      <c r="P55" s="40">
        <v>16184.0</v>
      </c>
      <c r="Q55" s="18">
        <f t="shared" si="4"/>
        <v>1075</v>
      </c>
      <c r="R55" s="23">
        <f t="shared" si="5"/>
        <v>0.06642362827</v>
      </c>
      <c r="S55" s="24" t="str">
        <f t="shared" si="6"/>
        <v>Clownfish with +1075, +6.6% (16184 to 17259)</v>
      </c>
      <c r="T55" s="18"/>
      <c r="U55" s="40">
        <v>7462.0</v>
      </c>
      <c r="V55" s="22">
        <f t="shared" si="7"/>
        <v>676</v>
      </c>
      <c r="W55" s="23">
        <f t="shared" si="8"/>
        <v>0.09059233449</v>
      </c>
      <c r="X55" s="26" t="str">
        <f t="shared" si="9"/>
        <v>Clownfish with +676, +9.1% (7462 to 8138)</v>
      </c>
    </row>
    <row r="56">
      <c r="A56" s="14" t="s">
        <v>487</v>
      </c>
      <c r="B56" s="71">
        <v>100.0</v>
      </c>
      <c r="C56" s="38">
        <v>29098.0</v>
      </c>
      <c r="D56" s="38">
        <v>17184.0</v>
      </c>
      <c r="E56" s="38">
        <v>7508.0</v>
      </c>
      <c r="F56" s="38">
        <v>8837902.0</v>
      </c>
      <c r="G56" s="19"/>
      <c r="H56" s="19">
        <f>VLOOKUP(A56,'Kings Ratings'!$A$2:$B$1000,2,false)</f>
        <v>1</v>
      </c>
      <c r="I56" s="7" t="s">
        <v>496</v>
      </c>
      <c r="K56" s="40">
        <v>27127.0</v>
      </c>
      <c r="L56" s="22">
        <f t="shared" si="1"/>
        <v>1971</v>
      </c>
      <c r="M56" s="23">
        <f t="shared" si="2"/>
        <v>0.07265823718</v>
      </c>
      <c r="N56" s="24" t="str">
        <f t="shared" si="3"/>
        <v>Pearl with +1971, +7.3% (27127 to 29098)</v>
      </c>
      <c r="O56" s="41"/>
      <c r="P56" s="40">
        <v>16071.0</v>
      </c>
      <c r="Q56" s="18">
        <f t="shared" si="4"/>
        <v>1113</v>
      </c>
      <c r="R56" s="23">
        <f t="shared" si="5"/>
        <v>0.06925518014</v>
      </c>
      <c r="S56" s="24" t="str">
        <f t="shared" si="6"/>
        <v>Pearl with +1113, +6.9% (16071 to 17184)</v>
      </c>
      <c r="T56" s="18"/>
      <c r="U56" s="40">
        <v>6830.0</v>
      </c>
      <c r="V56" s="22">
        <f t="shared" si="7"/>
        <v>678</v>
      </c>
      <c r="W56" s="23">
        <f t="shared" si="8"/>
        <v>0.09926793558</v>
      </c>
      <c r="X56" s="26" t="str">
        <f t="shared" si="9"/>
        <v>Pearl with +678, +9.9% (6830 to 7508)</v>
      </c>
    </row>
    <row r="57">
      <c r="A57" s="14" t="s">
        <v>203</v>
      </c>
      <c r="B57" s="71">
        <v>101.0</v>
      </c>
      <c r="C57" s="38">
        <v>38930.0</v>
      </c>
      <c r="D57" s="38">
        <v>26382.0</v>
      </c>
      <c r="E57" s="38">
        <v>14121.0</v>
      </c>
      <c r="F57" s="38">
        <v>5.155392E7</v>
      </c>
      <c r="G57" s="19"/>
      <c r="H57" s="19">
        <f>VLOOKUP(A57,'Kings Ratings'!$A$2:$B$1000,2,false)</f>
        <v>1</v>
      </c>
      <c r="I57" s="7" t="s">
        <v>412</v>
      </c>
      <c r="K57" s="40">
        <v>36113.0</v>
      </c>
      <c r="L57" s="22">
        <f t="shared" si="1"/>
        <v>2817</v>
      </c>
      <c r="M57" s="23">
        <f t="shared" si="2"/>
        <v>0.0780051505</v>
      </c>
      <c r="N57" s="24" t="str">
        <f t="shared" si="3"/>
        <v>Conch Shell with +2817, +7.8% (36113 to 38930)</v>
      </c>
      <c r="O57" s="41"/>
      <c r="P57" s="40">
        <v>24641.0</v>
      </c>
      <c r="Q57" s="18">
        <f t="shared" si="4"/>
        <v>1741</v>
      </c>
      <c r="R57" s="23">
        <f t="shared" si="5"/>
        <v>0.07065460006</v>
      </c>
      <c r="S57" s="24" t="str">
        <f t="shared" si="6"/>
        <v>Conch Shell with +1741, +7.1% (24641 to 26382)</v>
      </c>
      <c r="T57" s="18"/>
      <c r="U57" s="40">
        <v>13099.0</v>
      </c>
      <c r="V57" s="22">
        <f t="shared" si="7"/>
        <v>1022</v>
      </c>
      <c r="W57" s="23">
        <f t="shared" si="8"/>
        <v>0.07802122299</v>
      </c>
      <c r="X57" s="26" t="str">
        <f t="shared" si="9"/>
        <v>Conch Shell with +1022, +7.8% (13099 to 14121)</v>
      </c>
    </row>
    <row r="58">
      <c r="A58" s="14" t="s">
        <v>68</v>
      </c>
      <c r="B58" s="71">
        <v>104.0</v>
      </c>
      <c r="C58" s="38">
        <v>32018.0</v>
      </c>
      <c r="D58" s="38">
        <v>14698.0</v>
      </c>
      <c r="E58" s="38">
        <v>5109.0</v>
      </c>
      <c r="F58" s="38">
        <v>1.3838566E7</v>
      </c>
      <c r="G58" s="19"/>
      <c r="H58" s="19">
        <f>VLOOKUP(A58,'Kings Ratings'!$A$2:$B$1000,2,false)</f>
        <v>2</v>
      </c>
      <c r="I58" s="7" t="s">
        <v>486</v>
      </c>
      <c r="K58" s="40">
        <v>29941.0</v>
      </c>
      <c r="L58" s="22">
        <f t="shared" si="1"/>
        <v>2077</v>
      </c>
      <c r="M58" s="23">
        <f t="shared" si="2"/>
        <v>0.06936976053</v>
      </c>
      <c r="N58" s="24" t="str">
        <f t="shared" si="3"/>
        <v>Black Powder with +2077, +6.9% (29941 to 32018)</v>
      </c>
      <c r="O58" s="41"/>
      <c r="P58" s="40">
        <v>13633.0</v>
      </c>
      <c r="Q58" s="18">
        <f t="shared" si="4"/>
        <v>1065</v>
      </c>
      <c r="R58" s="23">
        <f t="shared" si="5"/>
        <v>0.07811926942</v>
      </c>
      <c r="S58" s="24" t="str">
        <f t="shared" si="6"/>
        <v>Black Powder with +1065, +7.8% (13633 to 14698)</v>
      </c>
      <c r="T58" s="18"/>
      <c r="U58" s="40">
        <v>4517.0</v>
      </c>
      <c r="V58" s="22">
        <f t="shared" si="7"/>
        <v>592</v>
      </c>
      <c r="W58" s="23">
        <f t="shared" si="8"/>
        <v>0.1310604383</v>
      </c>
      <c r="X58" s="26" t="str">
        <f t="shared" si="9"/>
        <v>Black Powder with +592, +13.1% (4517 to 5109)</v>
      </c>
    </row>
    <row r="59">
      <c r="A59" s="14" t="s">
        <v>132</v>
      </c>
      <c r="B59" s="71">
        <v>105.0</v>
      </c>
      <c r="C59" s="38">
        <v>18050.0</v>
      </c>
      <c r="D59" s="38">
        <v>7767.0</v>
      </c>
      <c r="E59" s="38">
        <v>1951.0</v>
      </c>
      <c r="F59" s="38">
        <v>1024136.0</v>
      </c>
      <c r="G59" s="19"/>
      <c r="H59" s="19">
        <f>VLOOKUP(A59,'Kings Ratings'!$A$2:$B$1000,2,false)</f>
        <v>3</v>
      </c>
      <c r="I59" s="7" t="s">
        <v>698</v>
      </c>
      <c r="K59" s="40">
        <v>17319.0</v>
      </c>
      <c r="L59" s="22">
        <f t="shared" si="1"/>
        <v>731</v>
      </c>
      <c r="M59" s="23">
        <f t="shared" si="2"/>
        <v>0.04220797968</v>
      </c>
      <c r="N59" s="24" t="str">
        <f t="shared" si="3"/>
        <v>Bottle Rocket with +731, +4.2% (17319 to 18050)</v>
      </c>
      <c r="O59" s="41"/>
      <c r="P59" s="40">
        <v>7223.0</v>
      </c>
      <c r="Q59" s="18">
        <f t="shared" si="4"/>
        <v>544</v>
      </c>
      <c r="R59" s="23">
        <f t="shared" si="5"/>
        <v>0.07531496608</v>
      </c>
      <c r="S59" s="24" t="str">
        <f t="shared" si="6"/>
        <v>Bottle Rocket with +544, +7.5% (7223 to 7767)</v>
      </c>
      <c r="T59" s="18"/>
      <c r="U59" s="40">
        <v>1496.0</v>
      </c>
      <c r="V59" s="22">
        <f t="shared" si="7"/>
        <v>455</v>
      </c>
      <c r="W59" s="23">
        <f t="shared" si="8"/>
        <v>0.304144385</v>
      </c>
      <c r="X59" s="26" t="str">
        <f t="shared" si="9"/>
        <v>Bottle Rocket with +455, +30.4% (1496 to 1951)</v>
      </c>
    </row>
    <row r="60">
      <c r="A60" s="14" t="s">
        <v>271</v>
      </c>
      <c r="B60" s="71">
        <v>106.0</v>
      </c>
      <c r="C60" s="38">
        <v>17464.0</v>
      </c>
      <c r="D60" s="38">
        <v>7327.0</v>
      </c>
      <c r="E60" s="38">
        <v>1502.0</v>
      </c>
      <c r="F60" s="38">
        <v>2073625.0</v>
      </c>
      <c r="G60" s="19"/>
      <c r="H60" s="19">
        <f>VLOOKUP(A60,'Kings Ratings'!$A$2:$B$1000,2,false)</f>
        <v>3</v>
      </c>
      <c r="I60" s="7" t="s">
        <v>825</v>
      </c>
      <c r="K60" s="40">
        <v>16092.0</v>
      </c>
      <c r="L60" s="22">
        <f t="shared" si="1"/>
        <v>1372</v>
      </c>
      <c r="M60" s="23">
        <f t="shared" si="2"/>
        <v>0.0852597564</v>
      </c>
      <c r="N60" s="24" t="str">
        <f t="shared" si="3"/>
        <v>Explosive with +1372, +8.5% (16092 to 17464)</v>
      </c>
      <c r="O60" s="41"/>
      <c r="P60" s="40">
        <v>6778.0</v>
      </c>
      <c r="Q60" s="18">
        <f t="shared" si="4"/>
        <v>549</v>
      </c>
      <c r="R60" s="23">
        <f t="shared" si="5"/>
        <v>0.08099734435</v>
      </c>
      <c r="S60" s="24" t="str">
        <f t="shared" si="6"/>
        <v>Explosive with +549, +8.1% (6778 to 7327)</v>
      </c>
      <c r="T60" s="18"/>
      <c r="U60" s="40">
        <v>1149.0</v>
      </c>
      <c r="V60" s="22">
        <f t="shared" si="7"/>
        <v>353</v>
      </c>
      <c r="W60" s="23">
        <f t="shared" si="8"/>
        <v>0.3072236728</v>
      </c>
      <c r="X60" s="26" t="str">
        <f t="shared" si="9"/>
        <v>Explosive with +353, +30.7% (1149 to 1502)</v>
      </c>
    </row>
    <row r="61">
      <c r="A61" s="14" t="s">
        <v>184</v>
      </c>
      <c r="B61" s="71">
        <v>107.0</v>
      </c>
      <c r="C61" s="38">
        <v>16949.0</v>
      </c>
      <c r="D61" s="38">
        <v>11453.0</v>
      </c>
      <c r="E61" s="38">
        <v>2953.0</v>
      </c>
      <c r="F61" s="38">
        <v>3584522.0</v>
      </c>
      <c r="G61" s="19"/>
      <c r="H61" s="19">
        <f>VLOOKUP(A61,'Kings Ratings'!$A$2:$B$1000,2,false)</f>
        <v>5</v>
      </c>
      <c r="I61" s="7" t="s">
        <v>708</v>
      </c>
      <c r="K61" s="40">
        <v>15739.0</v>
      </c>
      <c r="L61" s="22">
        <f t="shared" si="1"/>
        <v>1210</v>
      </c>
      <c r="M61" s="23">
        <f t="shared" si="2"/>
        <v>0.07687909016</v>
      </c>
      <c r="N61" s="24" t="str">
        <f t="shared" si="3"/>
        <v>Catfish with +1210, +7.7% (15739 to 16949)</v>
      </c>
      <c r="O61" s="41"/>
      <c r="P61" s="40">
        <v>10593.0</v>
      </c>
      <c r="Q61" s="18">
        <f t="shared" si="4"/>
        <v>860</v>
      </c>
      <c r="R61" s="23">
        <f t="shared" si="5"/>
        <v>0.08118568866</v>
      </c>
      <c r="S61" s="24" t="str">
        <f t="shared" si="6"/>
        <v>Catfish with +860, +8.1% (10593 to 11453)</v>
      </c>
      <c r="T61" s="18"/>
      <c r="U61" s="40">
        <v>2477.0</v>
      </c>
      <c r="V61" s="22">
        <f t="shared" si="7"/>
        <v>476</v>
      </c>
      <c r="W61" s="23">
        <f t="shared" si="8"/>
        <v>0.1921679451</v>
      </c>
      <c r="X61" s="26" t="str">
        <f t="shared" si="9"/>
        <v>Catfish with +476, +19.2% (2477 to 2953)</v>
      </c>
    </row>
    <row r="62">
      <c r="A62" s="14" t="s">
        <v>241</v>
      </c>
      <c r="B62" s="71">
        <v>110.0</v>
      </c>
      <c r="C62" s="38">
        <v>39179.0</v>
      </c>
      <c r="D62" s="38">
        <v>17070.0</v>
      </c>
      <c r="E62" s="38">
        <v>6369.0</v>
      </c>
      <c r="F62" s="38">
        <v>1.0578777E7</v>
      </c>
      <c r="G62" s="19"/>
      <c r="H62" s="19">
        <f>VLOOKUP(A62,'Kings Ratings'!$A$2:$B$1000,2,false)</f>
        <v>1</v>
      </c>
      <c r="I62" s="7" t="s">
        <v>406</v>
      </c>
      <c r="K62" s="40">
        <v>36748.0</v>
      </c>
      <c r="L62" s="22">
        <f t="shared" si="1"/>
        <v>2431</v>
      </c>
      <c r="M62" s="23">
        <f t="shared" si="2"/>
        <v>0.06615326004</v>
      </c>
      <c r="N62" s="24" t="str">
        <f t="shared" si="3"/>
        <v>Leather with +2431, +6.6% (36748 to 39179)</v>
      </c>
      <c r="O62" s="41"/>
      <c r="P62" s="40">
        <v>15821.0</v>
      </c>
      <c r="Q62" s="18">
        <f t="shared" si="4"/>
        <v>1249</v>
      </c>
      <c r="R62" s="23">
        <f t="shared" si="5"/>
        <v>0.07894570508</v>
      </c>
      <c r="S62" s="24" t="str">
        <f t="shared" si="6"/>
        <v>Leather with +1249, +7.9% (15821 to 17070)</v>
      </c>
      <c r="T62" s="18"/>
      <c r="U62" s="40">
        <v>5687.0</v>
      </c>
      <c r="V62" s="22">
        <f t="shared" si="7"/>
        <v>682</v>
      </c>
      <c r="W62" s="23">
        <f t="shared" si="8"/>
        <v>0.1199226306</v>
      </c>
      <c r="X62" s="26" t="str">
        <f t="shared" si="9"/>
        <v>Leather with +682, +12% (5687 to 6369)</v>
      </c>
    </row>
    <row r="63">
      <c r="A63" s="14" t="s">
        <v>407</v>
      </c>
      <c r="B63" s="71">
        <v>112.0</v>
      </c>
      <c r="C63" s="38">
        <v>10570.0</v>
      </c>
      <c r="D63" s="38">
        <v>433.0</v>
      </c>
      <c r="E63" s="72">
        <v>1.0</v>
      </c>
      <c r="F63" s="38">
        <v>76877.0</v>
      </c>
      <c r="G63" s="19"/>
      <c r="H63" s="19">
        <f>VLOOKUP(A63,'Kings Ratings'!$A$2:$B$1000,2,false)</f>
        <v>10</v>
      </c>
      <c r="I63" s="7"/>
      <c r="K63" s="40">
        <v>9614.0</v>
      </c>
      <c r="L63" s="22">
        <f t="shared" si="1"/>
        <v>956</v>
      </c>
      <c r="M63" s="23">
        <f t="shared" si="2"/>
        <v>0.09943831912</v>
      </c>
      <c r="N63" s="24" t="str">
        <f t="shared" si="3"/>
        <v>Grape Juice with +956, +9.9% (9614 to 10570)</v>
      </c>
      <c r="O63" s="41"/>
      <c r="P63" s="40">
        <v>304.0</v>
      </c>
      <c r="Q63" s="18">
        <f t="shared" si="4"/>
        <v>129</v>
      </c>
      <c r="R63" s="23">
        <f t="shared" si="5"/>
        <v>0.4243421053</v>
      </c>
      <c r="S63" s="24" t="str">
        <f t="shared" si="6"/>
        <v>Grape Juice with +129, +42.4% (304 to 433)</v>
      </c>
      <c r="T63" s="18"/>
      <c r="U63" s="40">
        <v>1.0</v>
      </c>
      <c r="V63" s="22">
        <f t="shared" si="7"/>
        <v>0</v>
      </c>
      <c r="W63" s="23">
        <f t="shared" si="8"/>
        <v>0</v>
      </c>
      <c r="X63" s="26" t="str">
        <f t="shared" si="9"/>
        <v>Grape Juice with +0, +0% (1 to 1)</v>
      </c>
    </row>
    <row r="64">
      <c r="A64" s="14" t="s">
        <v>541</v>
      </c>
      <c r="B64" s="71">
        <v>114.0</v>
      </c>
      <c r="C64" s="38">
        <v>26142.0</v>
      </c>
      <c r="D64" s="38">
        <v>15354.0</v>
      </c>
      <c r="E64" s="38">
        <v>5881.0</v>
      </c>
      <c r="F64" s="38">
        <v>6552978.0</v>
      </c>
      <c r="G64" s="19"/>
      <c r="H64" s="19">
        <f>VLOOKUP(A64,'Kings Ratings'!$A$2:$B$1000,2,false)</f>
        <v>3</v>
      </c>
      <c r="I64" s="7" t="s">
        <v>609</v>
      </c>
      <c r="K64" s="40">
        <v>24434.0</v>
      </c>
      <c r="L64" s="22">
        <f t="shared" si="1"/>
        <v>1708</v>
      </c>
      <c r="M64" s="23">
        <f t="shared" si="2"/>
        <v>0.06990259475</v>
      </c>
      <c r="N64" s="24" t="str">
        <f t="shared" si="3"/>
        <v>Marlin with +1708, +7% (24434 to 26142)</v>
      </c>
      <c r="O64" s="41"/>
      <c r="P64" s="40">
        <v>14334.0</v>
      </c>
      <c r="Q64" s="18">
        <f t="shared" si="4"/>
        <v>1020</v>
      </c>
      <c r="R64" s="23">
        <f t="shared" si="5"/>
        <v>0.07115948095</v>
      </c>
      <c r="S64" s="24" t="str">
        <f t="shared" si="6"/>
        <v>Marlin with +1020, +7.1% (14334 to 15354)</v>
      </c>
      <c r="T64" s="18"/>
      <c r="U64" s="40">
        <v>5304.0</v>
      </c>
      <c r="V64" s="22">
        <f t="shared" si="7"/>
        <v>577</v>
      </c>
      <c r="W64" s="23">
        <f t="shared" si="8"/>
        <v>0.108785822</v>
      </c>
      <c r="X64" s="26" t="str">
        <f t="shared" si="9"/>
        <v>Marlin with +577, +10.9% (5304 to 5881)</v>
      </c>
    </row>
    <row r="65">
      <c r="A65" s="14" t="s">
        <v>555</v>
      </c>
      <c r="B65" s="71">
        <v>115.0</v>
      </c>
      <c r="C65" s="38">
        <v>26049.0</v>
      </c>
      <c r="D65" s="38">
        <v>15197.0</v>
      </c>
      <c r="E65" s="38">
        <v>5924.0</v>
      </c>
      <c r="F65" s="38">
        <v>5109892.0</v>
      </c>
      <c r="G65" s="19"/>
      <c r="H65" s="19">
        <f>VLOOKUP(A65,'Kings Ratings'!$A$2:$B$1000,2,false)</f>
        <v>3</v>
      </c>
      <c r="I65" s="7" t="s">
        <v>617</v>
      </c>
      <c r="K65" s="40">
        <v>24343.0</v>
      </c>
      <c r="L65" s="22">
        <f t="shared" si="1"/>
        <v>1706</v>
      </c>
      <c r="M65" s="23">
        <f t="shared" si="2"/>
        <v>0.07008174835</v>
      </c>
      <c r="N65" s="24" t="str">
        <f t="shared" si="3"/>
        <v>Puffer with +1706, +7% (24343 to 26049)</v>
      </c>
      <c r="O65" s="41"/>
      <c r="P65" s="40">
        <v>14186.0</v>
      </c>
      <c r="Q65" s="18">
        <f t="shared" si="4"/>
        <v>1011</v>
      </c>
      <c r="R65" s="23">
        <f t="shared" si="5"/>
        <v>0.07126744678</v>
      </c>
      <c r="S65" s="24" t="str">
        <f t="shared" si="6"/>
        <v>Puffer with +1011, +7.1% (14186 to 15197)</v>
      </c>
      <c r="T65" s="18"/>
      <c r="U65" s="40">
        <v>5305.0</v>
      </c>
      <c r="V65" s="22">
        <f t="shared" si="7"/>
        <v>619</v>
      </c>
      <c r="W65" s="23">
        <f t="shared" si="8"/>
        <v>0.1166823751</v>
      </c>
      <c r="X65" s="26" t="str">
        <f t="shared" si="9"/>
        <v>Puffer with +619, +11.7% (5305 to 5924)</v>
      </c>
    </row>
    <row r="66">
      <c r="A66" s="14" t="s">
        <v>104</v>
      </c>
      <c r="B66" s="71">
        <v>117.0</v>
      </c>
      <c r="C66" s="38">
        <v>51607.0</v>
      </c>
      <c r="D66" s="38">
        <v>26391.0</v>
      </c>
      <c r="E66" s="38">
        <v>9203.0</v>
      </c>
      <c r="F66" s="38">
        <v>1.2702898E7</v>
      </c>
      <c r="G66" s="19"/>
      <c r="H66" s="19">
        <f>VLOOKUP(A66,'Kings Ratings'!$A$2:$B$1000,2,false)</f>
        <v>1</v>
      </c>
      <c r="I66" s="7" t="s">
        <v>304</v>
      </c>
      <c r="K66" s="40">
        <v>48428.0</v>
      </c>
      <c r="L66" s="22">
        <f t="shared" si="1"/>
        <v>3179</v>
      </c>
      <c r="M66" s="23">
        <f t="shared" si="2"/>
        <v>0.06564384241</v>
      </c>
      <c r="N66" s="24" t="str">
        <f t="shared" si="3"/>
        <v>Glass Bottle with +3179, +6.6% (48428 to 51607)</v>
      </c>
      <c r="O66" s="41"/>
      <c r="P66" s="40">
        <v>24699.0</v>
      </c>
      <c r="Q66" s="18">
        <f t="shared" si="4"/>
        <v>1692</v>
      </c>
      <c r="R66" s="23">
        <f t="shared" si="5"/>
        <v>0.06850479777</v>
      </c>
      <c r="S66" s="24" t="str">
        <f t="shared" si="6"/>
        <v>Glass Bottle with +1692, +6.9% (24699 to 26391)</v>
      </c>
      <c r="T66" s="18"/>
      <c r="U66" s="40">
        <v>8395.0</v>
      </c>
      <c r="V66" s="22">
        <f t="shared" si="7"/>
        <v>808</v>
      </c>
      <c r="W66" s="23">
        <f t="shared" si="8"/>
        <v>0.09624776653</v>
      </c>
      <c r="X66" s="26" t="str">
        <f t="shared" si="9"/>
        <v>Glass Bottle with +808, +9.6% (8395 to 9203)</v>
      </c>
    </row>
    <row r="67">
      <c r="A67" s="14" t="s">
        <v>519</v>
      </c>
      <c r="B67" s="71">
        <v>118.0</v>
      </c>
      <c r="C67" s="38">
        <v>16638.0</v>
      </c>
      <c r="D67" s="38">
        <v>8341.0</v>
      </c>
      <c r="E67" s="38">
        <v>1120.0</v>
      </c>
      <c r="F67" s="38">
        <v>1495569.0</v>
      </c>
      <c r="G67" s="19"/>
      <c r="H67" s="19">
        <f>VLOOKUP(A67,'Kings Ratings'!$A$2:$B$1000,2,false)</f>
        <v>2</v>
      </c>
      <c r="I67" s="7" t="s">
        <v>825</v>
      </c>
      <c r="K67" s="40">
        <v>15356.0</v>
      </c>
      <c r="L67" s="22">
        <f t="shared" si="1"/>
        <v>1282</v>
      </c>
      <c r="M67" s="23">
        <f t="shared" si="2"/>
        <v>0.08348528263</v>
      </c>
      <c r="N67" s="24" t="str">
        <f t="shared" si="3"/>
        <v>Leather Diary with +1282, +8.3% (15356 to 16638)</v>
      </c>
      <c r="O67" s="41"/>
      <c r="P67" s="40">
        <v>7650.0</v>
      </c>
      <c r="Q67" s="18">
        <f t="shared" si="4"/>
        <v>691</v>
      </c>
      <c r="R67" s="23">
        <f t="shared" si="5"/>
        <v>0.09032679739</v>
      </c>
      <c r="S67" s="24" t="str">
        <f t="shared" si="6"/>
        <v>Leather Diary with +691, +9% (7650 to 8341)</v>
      </c>
      <c r="T67" s="18"/>
      <c r="U67" s="40">
        <v>788.0</v>
      </c>
      <c r="V67" s="22">
        <f t="shared" si="7"/>
        <v>332</v>
      </c>
      <c r="W67" s="23">
        <f t="shared" si="8"/>
        <v>0.421319797</v>
      </c>
      <c r="X67" s="26" t="str">
        <f t="shared" si="9"/>
        <v>Leather Diary with +332, +42.1% (788 to 1120)</v>
      </c>
    </row>
    <row r="68">
      <c r="A68" s="14" t="s">
        <v>472</v>
      </c>
      <c r="B68" s="71">
        <v>119.0</v>
      </c>
      <c r="C68" s="38">
        <v>29311.0</v>
      </c>
      <c r="D68" s="38">
        <v>16501.0</v>
      </c>
      <c r="E68" s="38">
        <v>7341.0</v>
      </c>
      <c r="F68" s="38">
        <v>9182361.0</v>
      </c>
      <c r="G68" s="19"/>
      <c r="H68" s="19">
        <f>VLOOKUP(A68,'Kings Ratings'!$A$2:$B$1000,2,false)</f>
        <v>2</v>
      </c>
      <c r="I68" s="7" t="s">
        <v>406</v>
      </c>
      <c r="K68" s="40">
        <v>27371.0</v>
      </c>
      <c r="L68" s="22">
        <f t="shared" si="1"/>
        <v>1940</v>
      </c>
      <c r="M68" s="23">
        <f t="shared" si="2"/>
        <v>0.0708779365</v>
      </c>
      <c r="N68" s="24" t="str">
        <f t="shared" si="3"/>
        <v>Jellyfish with +1940, +7.1% (27371 to 29311)</v>
      </c>
      <c r="O68" s="41"/>
      <c r="P68" s="40">
        <v>15388.0</v>
      </c>
      <c r="Q68" s="18">
        <f t="shared" si="4"/>
        <v>1113</v>
      </c>
      <c r="R68" s="23">
        <f t="shared" si="5"/>
        <v>0.0723290876</v>
      </c>
      <c r="S68" s="24" t="str">
        <f t="shared" si="6"/>
        <v>Jellyfish with +1113, +7.2% (15388 to 16501)</v>
      </c>
      <c r="T68" s="18"/>
      <c r="U68" s="40">
        <v>6604.0</v>
      </c>
      <c r="V68" s="22">
        <f t="shared" si="7"/>
        <v>737</v>
      </c>
      <c r="W68" s="23">
        <f t="shared" si="8"/>
        <v>0.1115990309</v>
      </c>
      <c r="X68" s="26" t="str">
        <f t="shared" si="9"/>
        <v>Jellyfish with +737, +11.2% (6604 to 7341)</v>
      </c>
    </row>
    <row r="69">
      <c r="A69" s="14" t="s">
        <v>581</v>
      </c>
      <c r="B69" s="71">
        <v>121.0</v>
      </c>
      <c r="C69" s="38">
        <v>9382.0</v>
      </c>
      <c r="D69" s="38">
        <v>195.0</v>
      </c>
      <c r="E69" s="72">
        <v>0.0</v>
      </c>
      <c r="F69" s="38">
        <v>52232.0</v>
      </c>
      <c r="G69" s="19"/>
      <c r="H69" s="19">
        <f>VLOOKUP(A69,'Kings Ratings'!$A$2:$B$1000,2,false)</f>
        <v>10</v>
      </c>
      <c r="I69" s="7"/>
      <c r="K69" s="40">
        <v>8561.0</v>
      </c>
      <c r="L69" s="22">
        <f t="shared" si="1"/>
        <v>821</v>
      </c>
      <c r="M69" s="23">
        <f t="shared" si="2"/>
        <v>0.09590001168</v>
      </c>
      <c r="N69" s="24" t="str">
        <f t="shared" si="3"/>
        <v>Wine with +821, +9.6% (8561 to 9382)</v>
      </c>
      <c r="O69" s="41"/>
      <c r="P69" s="40">
        <v>126.0</v>
      </c>
      <c r="Q69" s="18">
        <f t="shared" si="4"/>
        <v>69</v>
      </c>
      <c r="R69" s="23">
        <f t="shared" si="5"/>
        <v>0.5476190476</v>
      </c>
      <c r="S69" s="24" t="str">
        <f t="shared" si="6"/>
        <v>Wine with +69, +54.8% (126 to 195)</v>
      </c>
      <c r="T69" s="18"/>
      <c r="U69" s="40">
        <v>0.0</v>
      </c>
      <c r="V69" s="22">
        <f t="shared" si="7"/>
        <v>0</v>
      </c>
      <c r="W69" s="23" t="str">
        <f t="shared" si="8"/>
        <v>#DIV/0!</v>
      </c>
      <c r="X69" s="26" t="str">
        <f t="shared" si="9"/>
        <v>#DIV/0!</v>
      </c>
    </row>
    <row r="70">
      <c r="A70" s="14" t="s">
        <v>199</v>
      </c>
      <c r="B70" s="71">
        <v>122.0</v>
      </c>
      <c r="C70" s="38">
        <v>21090.0</v>
      </c>
      <c r="D70" s="38">
        <v>10313.0</v>
      </c>
      <c r="E70" s="38">
        <v>1273.0</v>
      </c>
      <c r="F70" s="38">
        <v>1425230.0</v>
      </c>
      <c r="G70" s="19"/>
      <c r="H70" s="19">
        <f>VLOOKUP(A70,'Kings Ratings'!$A$2:$B$1000,2,false)</f>
        <v>5</v>
      </c>
      <c r="I70" s="7" t="s">
        <v>700</v>
      </c>
      <c r="K70" s="40">
        <v>19722.0</v>
      </c>
      <c r="L70" s="22">
        <f t="shared" si="1"/>
        <v>1368</v>
      </c>
      <c r="M70" s="23">
        <f t="shared" si="2"/>
        <v>0.06936416185</v>
      </c>
      <c r="N70" s="24" t="str">
        <f t="shared" si="3"/>
        <v>Coin Purse with +1368, +6.9% (19722 to 21090)</v>
      </c>
      <c r="O70" s="41"/>
      <c r="P70" s="40">
        <v>9664.0</v>
      </c>
      <c r="Q70" s="18">
        <f t="shared" si="4"/>
        <v>649</v>
      </c>
      <c r="R70" s="23">
        <f t="shared" si="5"/>
        <v>0.06715645695</v>
      </c>
      <c r="S70" s="24" t="str">
        <f t="shared" si="6"/>
        <v>Coin Purse with +649, +6.7% (9664 to 10313)</v>
      </c>
      <c r="T70" s="18"/>
      <c r="U70" s="40">
        <v>996.0</v>
      </c>
      <c r="V70" s="22">
        <f t="shared" si="7"/>
        <v>277</v>
      </c>
      <c r="W70" s="23">
        <f t="shared" si="8"/>
        <v>0.2781124498</v>
      </c>
      <c r="X70" s="26" t="str">
        <f t="shared" si="9"/>
        <v>Coin Purse with +277, +27.8% (996 to 1273)</v>
      </c>
    </row>
    <row r="71">
      <c r="A71" s="14" t="s">
        <v>526</v>
      </c>
      <c r="B71" s="71">
        <v>124.0</v>
      </c>
      <c r="C71" s="38">
        <v>17532.0</v>
      </c>
      <c r="D71" s="38">
        <v>8967.0</v>
      </c>
      <c r="E71" s="38">
        <v>1913.0</v>
      </c>
      <c r="F71" s="38">
        <v>1031965.0</v>
      </c>
      <c r="G71" s="19"/>
      <c r="H71" s="19">
        <f>VLOOKUP(A71,'Kings Ratings'!$A$2:$B$1000,2,false)</f>
        <v>1</v>
      </c>
      <c r="I71" s="7" t="s">
        <v>829</v>
      </c>
      <c r="K71" s="40">
        <v>16334.0</v>
      </c>
      <c r="L71" s="22">
        <f t="shared" si="1"/>
        <v>1198</v>
      </c>
      <c r="M71" s="23">
        <f t="shared" si="2"/>
        <v>0.07334394515</v>
      </c>
      <c r="N71" s="24" t="str">
        <f t="shared" si="3"/>
        <v>Lemon Quartz Ring with +1198, +7.3% (16334 to 17532)</v>
      </c>
      <c r="O71" s="41"/>
      <c r="P71" s="40">
        <v>8230.0</v>
      </c>
      <c r="Q71" s="18">
        <f t="shared" si="4"/>
        <v>737</v>
      </c>
      <c r="R71" s="23">
        <f t="shared" si="5"/>
        <v>0.08955042527</v>
      </c>
      <c r="S71" s="24" t="str">
        <f t="shared" si="6"/>
        <v>Lemon Quartz Ring with +737, +9% (8230 to 8967)</v>
      </c>
      <c r="T71" s="18"/>
      <c r="U71" s="40">
        <v>1525.0</v>
      </c>
      <c r="V71" s="22">
        <f t="shared" si="7"/>
        <v>388</v>
      </c>
      <c r="W71" s="23">
        <f t="shared" si="8"/>
        <v>0.2544262295</v>
      </c>
      <c r="X71" s="26" t="str">
        <f t="shared" si="9"/>
        <v>Lemon Quartz Ring with +388, +25.4% (1525 to 1913)</v>
      </c>
    </row>
    <row r="72">
      <c r="A72" s="14" t="s">
        <v>37</v>
      </c>
      <c r="B72" s="71">
        <v>125.0</v>
      </c>
      <c r="C72" s="38">
        <v>16937.0</v>
      </c>
      <c r="D72" s="38">
        <v>9247.0</v>
      </c>
      <c r="E72" s="38">
        <v>1613.0</v>
      </c>
      <c r="F72" s="38">
        <v>1022828.0</v>
      </c>
      <c r="G72" s="19"/>
      <c r="H72" s="19">
        <f>VLOOKUP(A72,'Kings Ratings'!$A$2:$B$1000,2,false)</f>
        <v>3</v>
      </c>
      <c r="I72" s="7" t="s">
        <v>859</v>
      </c>
      <c r="K72" s="40">
        <v>15760.0</v>
      </c>
      <c r="L72" s="22">
        <f t="shared" si="1"/>
        <v>1177</v>
      </c>
      <c r="M72" s="23">
        <f t="shared" si="2"/>
        <v>0.07468274112</v>
      </c>
      <c r="N72" s="24" t="str">
        <f t="shared" si="3"/>
        <v>Aquamarine Ring with +1177, +7.5% (15760 to 16937)</v>
      </c>
      <c r="O72" s="41"/>
      <c r="P72" s="40">
        <v>8563.0</v>
      </c>
      <c r="Q72" s="18">
        <f t="shared" si="4"/>
        <v>684</v>
      </c>
      <c r="R72" s="23">
        <f t="shared" si="5"/>
        <v>0.07987854724</v>
      </c>
      <c r="S72" s="24" t="str">
        <f t="shared" si="6"/>
        <v>Aquamarine Ring with +684, +8% (8563 to 9247)</v>
      </c>
      <c r="T72" s="18"/>
      <c r="U72" s="40">
        <v>1194.0</v>
      </c>
      <c r="V72" s="22">
        <f t="shared" si="7"/>
        <v>419</v>
      </c>
      <c r="W72" s="23">
        <f t="shared" si="8"/>
        <v>0.350921273</v>
      </c>
      <c r="X72" s="26" t="str">
        <f t="shared" si="9"/>
        <v>Aquamarine Ring with +419, +35.1% (1194 to 1613)</v>
      </c>
    </row>
    <row r="73">
      <c r="A73" s="14" t="s">
        <v>31</v>
      </c>
      <c r="B73" s="71">
        <v>126.0</v>
      </c>
      <c r="C73" s="38">
        <v>18993.0</v>
      </c>
      <c r="D73" s="38">
        <v>10234.0</v>
      </c>
      <c r="E73" s="38">
        <v>2093.0</v>
      </c>
      <c r="F73" s="38">
        <v>1171149.0</v>
      </c>
      <c r="G73" s="19"/>
      <c r="H73" s="19">
        <f>VLOOKUP(A73,'Kings Ratings'!$A$2:$B$1000,2,false)</f>
        <v>2</v>
      </c>
      <c r="I73" s="7" t="s">
        <v>768</v>
      </c>
      <c r="K73" s="40">
        <v>17746.0</v>
      </c>
      <c r="L73" s="22">
        <f t="shared" si="1"/>
        <v>1247</v>
      </c>
      <c r="M73" s="23">
        <f t="shared" si="2"/>
        <v>0.07026935647</v>
      </c>
      <c r="N73" s="24" t="str">
        <f t="shared" si="3"/>
        <v>Amethyst Necklace with +1247, +7% (17746 to 18993)</v>
      </c>
      <c r="O73" s="41"/>
      <c r="P73" s="40">
        <v>9522.0</v>
      </c>
      <c r="Q73" s="18">
        <f t="shared" si="4"/>
        <v>712</v>
      </c>
      <c r="R73" s="23">
        <f t="shared" si="5"/>
        <v>0.0747742071</v>
      </c>
      <c r="S73" s="24" t="str">
        <f t="shared" si="6"/>
        <v>Amethyst Necklace with +712, +7.5% (9522 to 10234)</v>
      </c>
      <c r="T73" s="18"/>
      <c r="U73" s="40">
        <v>1677.0</v>
      </c>
      <c r="V73" s="22">
        <f t="shared" si="7"/>
        <v>416</v>
      </c>
      <c r="W73" s="23">
        <f t="shared" si="8"/>
        <v>0.2480620155</v>
      </c>
      <c r="X73" s="26" t="str">
        <f t="shared" si="9"/>
        <v>Amethyst Necklace with +416, +24.8% (1677 to 2093)</v>
      </c>
    </row>
    <row r="74">
      <c r="A74" s="14" t="s">
        <v>747</v>
      </c>
      <c r="B74" s="71">
        <v>127.0</v>
      </c>
      <c r="C74" s="38">
        <v>19834.0</v>
      </c>
      <c r="D74" s="38">
        <v>11857.0</v>
      </c>
      <c r="E74" s="38">
        <v>4103.0</v>
      </c>
      <c r="F74" s="38">
        <v>1751324.0</v>
      </c>
      <c r="G74" s="19"/>
      <c r="H74" s="19">
        <f>VLOOKUP(A74,'Kings Ratings'!$A$2:$B$1000,2,false)</f>
        <v>1</v>
      </c>
      <c r="I74" s="7" t="s">
        <v>749</v>
      </c>
      <c r="K74" s="40">
        <v>18681.0</v>
      </c>
      <c r="L74" s="22">
        <f t="shared" si="1"/>
        <v>1153</v>
      </c>
      <c r="M74" s="23">
        <f t="shared" si="2"/>
        <v>0.06172046464</v>
      </c>
      <c r="N74" s="24" t="str">
        <f t="shared" si="3"/>
        <v>Wooden Shield with +1153, +6.2% (18681 to 19834)</v>
      </c>
      <c r="O74" s="41"/>
      <c r="P74" s="40">
        <v>11059.0</v>
      </c>
      <c r="Q74" s="18">
        <f t="shared" si="4"/>
        <v>798</v>
      </c>
      <c r="R74" s="23">
        <f t="shared" si="5"/>
        <v>0.072158423</v>
      </c>
      <c r="S74" s="24" t="str">
        <f t="shared" si="6"/>
        <v>Wooden Shield with +798, +7.2% (11059 to 11857)</v>
      </c>
      <c r="T74" s="18"/>
      <c r="U74" s="40">
        <v>3678.0</v>
      </c>
      <c r="V74" s="22">
        <f t="shared" si="7"/>
        <v>425</v>
      </c>
      <c r="W74" s="23">
        <f t="shared" si="8"/>
        <v>0.1155519304</v>
      </c>
      <c r="X74" s="26" t="str">
        <f t="shared" si="9"/>
        <v>Wooden Shield with +425, +11.6% (3678 to 4103)</v>
      </c>
    </row>
    <row r="75">
      <c r="A75" s="14" t="s">
        <v>145</v>
      </c>
      <c r="B75" s="71">
        <v>129.0</v>
      </c>
      <c r="C75" s="38">
        <v>17870.0</v>
      </c>
      <c r="D75" s="38">
        <v>11823.0</v>
      </c>
      <c r="E75" s="38">
        <v>4643.0</v>
      </c>
      <c r="F75" s="38">
        <v>1037028.0</v>
      </c>
      <c r="G75" s="19"/>
      <c r="H75" s="19">
        <f>VLOOKUP(A75,'Kings Ratings'!$A$2:$B$1000,2,false)</f>
        <v>1</v>
      </c>
      <c r="I75" s="7" t="s">
        <v>598</v>
      </c>
      <c r="K75" s="40">
        <v>16717.0</v>
      </c>
      <c r="L75" s="22">
        <f t="shared" si="1"/>
        <v>1153</v>
      </c>
      <c r="M75" s="23">
        <f t="shared" si="2"/>
        <v>0.06897170545</v>
      </c>
      <c r="N75" s="24" t="str">
        <f t="shared" si="3"/>
        <v>Broom with +1153, +6.9% (16717 to 17870)</v>
      </c>
      <c r="O75" s="41"/>
      <c r="P75" s="40">
        <v>11025.0</v>
      </c>
      <c r="Q75" s="18">
        <f t="shared" si="4"/>
        <v>798</v>
      </c>
      <c r="R75" s="23">
        <f t="shared" si="5"/>
        <v>0.07238095238</v>
      </c>
      <c r="S75" s="24" t="str">
        <f t="shared" si="6"/>
        <v>Broom with +798, +7.2% (11025 to 11823)</v>
      </c>
      <c r="T75" s="18"/>
      <c r="U75" s="40">
        <v>4088.0</v>
      </c>
      <c r="V75" s="22">
        <f t="shared" si="7"/>
        <v>555</v>
      </c>
      <c r="W75" s="23">
        <f t="shared" si="8"/>
        <v>0.1357632094</v>
      </c>
      <c r="X75" s="26" t="str">
        <f t="shared" si="9"/>
        <v>Broom with +555, +13.6% (4088 to 4643)</v>
      </c>
    </row>
    <row r="76">
      <c r="A76" s="14" t="s">
        <v>477</v>
      </c>
      <c r="B76" s="71">
        <v>130.0</v>
      </c>
      <c r="C76" s="38">
        <v>26615.0</v>
      </c>
      <c r="D76" s="38">
        <v>16883.0</v>
      </c>
      <c r="E76" s="38">
        <v>7807.0</v>
      </c>
      <c r="F76" s="38">
        <v>4000220.0</v>
      </c>
      <c r="G76" s="19"/>
      <c r="H76" s="19">
        <f>VLOOKUP(A76,'Kings Ratings'!$A$2:$B$1000,2,false)</f>
        <v>1</v>
      </c>
      <c r="I76" s="7" t="s">
        <v>324</v>
      </c>
      <c r="K76" s="40">
        <v>24957.0</v>
      </c>
      <c r="L76" s="22">
        <f t="shared" si="1"/>
        <v>1658</v>
      </c>
      <c r="M76" s="23">
        <f t="shared" si="2"/>
        <v>0.06643426694</v>
      </c>
      <c r="N76" s="24" t="str">
        <f t="shared" si="3"/>
        <v>Iron Cup with +1658, +6.6% (24957 to 26615)</v>
      </c>
      <c r="O76" s="41"/>
      <c r="P76" s="40">
        <v>15829.0</v>
      </c>
      <c r="Q76" s="18">
        <f t="shared" si="4"/>
        <v>1054</v>
      </c>
      <c r="R76" s="23">
        <f t="shared" si="5"/>
        <v>0.06658664477</v>
      </c>
      <c r="S76" s="24" t="str">
        <f t="shared" si="6"/>
        <v>Iron Cup with +1054, +6.7% (15829 to 16883)</v>
      </c>
      <c r="T76" s="18"/>
      <c r="U76" s="40">
        <v>7004.0</v>
      </c>
      <c r="V76" s="22">
        <f t="shared" si="7"/>
        <v>803</v>
      </c>
      <c r="W76" s="23">
        <f t="shared" si="8"/>
        <v>0.1146487721</v>
      </c>
      <c r="X76" s="26" t="str">
        <f t="shared" si="9"/>
        <v>Iron Cup with +803, +11.5% (7004 to 7807)</v>
      </c>
    </row>
    <row r="77">
      <c r="A77" s="14" t="s">
        <v>115</v>
      </c>
      <c r="B77" s="71">
        <v>131.0</v>
      </c>
      <c r="C77" s="38">
        <v>24082.0</v>
      </c>
      <c r="D77" s="38">
        <v>13260.0</v>
      </c>
      <c r="E77" s="38">
        <v>7023.0</v>
      </c>
      <c r="F77" s="38">
        <v>3.2709038E7</v>
      </c>
      <c r="G77" s="19"/>
      <c r="H77" s="19">
        <f>VLOOKUP(A77,'Kings Ratings'!$A$2:$B$1000,2,false)</f>
        <v>2</v>
      </c>
      <c r="I77" s="7" t="s">
        <v>392</v>
      </c>
      <c r="K77" s="40">
        <v>22346.0</v>
      </c>
      <c r="L77" s="22">
        <f t="shared" si="1"/>
        <v>1736</v>
      </c>
      <c r="M77" s="23">
        <f t="shared" si="2"/>
        <v>0.07768728184</v>
      </c>
      <c r="N77" s="24" t="str">
        <f t="shared" si="3"/>
        <v>Bluegill with +1736, +7.8% (22346 to 24082)</v>
      </c>
      <c r="O77" s="41"/>
      <c r="P77" s="40">
        <v>12173.0</v>
      </c>
      <c r="Q77" s="18">
        <f t="shared" si="4"/>
        <v>1087</v>
      </c>
      <c r="R77" s="23">
        <f t="shared" si="5"/>
        <v>0.08929598291</v>
      </c>
      <c r="S77" s="24" t="str">
        <f t="shared" si="6"/>
        <v>Bluegill with +1087, +8.9% (12173 to 13260)</v>
      </c>
      <c r="T77" s="18"/>
      <c r="U77" s="40">
        <v>6237.0</v>
      </c>
      <c r="V77" s="22">
        <f t="shared" si="7"/>
        <v>786</v>
      </c>
      <c r="W77" s="23">
        <f t="shared" si="8"/>
        <v>0.126022126</v>
      </c>
      <c r="X77" s="26" t="str">
        <f t="shared" si="9"/>
        <v>Bluegill with +786, +12.6% (6237 to 7023)</v>
      </c>
    </row>
    <row r="78">
      <c r="A78" s="14" t="s">
        <v>173</v>
      </c>
      <c r="B78" s="71">
        <v>132.0</v>
      </c>
      <c r="C78" s="38">
        <v>25586.0</v>
      </c>
      <c r="D78" s="38">
        <v>13473.0</v>
      </c>
      <c r="E78" s="38">
        <v>4674.0</v>
      </c>
      <c r="F78" s="38">
        <v>3883003.0</v>
      </c>
      <c r="G78" s="19"/>
      <c r="H78" s="19">
        <f>VLOOKUP(A78,'Kings Ratings'!$A$2:$B$1000,2,false)</f>
        <v>3</v>
      </c>
      <c r="I78" s="7" t="s">
        <v>620</v>
      </c>
      <c r="K78" s="40">
        <v>23754.0</v>
      </c>
      <c r="L78" s="22">
        <f t="shared" si="1"/>
        <v>1832</v>
      </c>
      <c r="M78" s="23">
        <f t="shared" si="2"/>
        <v>0.07712385282</v>
      </c>
      <c r="N78" s="24" t="str">
        <f t="shared" si="3"/>
        <v>Carp with +1832, +7.7% (23754 to 25586)</v>
      </c>
      <c r="O78" s="41"/>
      <c r="P78" s="40">
        <v>12504.0</v>
      </c>
      <c r="Q78" s="18">
        <f t="shared" si="4"/>
        <v>969</v>
      </c>
      <c r="R78" s="23">
        <f t="shared" si="5"/>
        <v>0.07749520154</v>
      </c>
      <c r="S78" s="24" t="str">
        <f t="shared" si="6"/>
        <v>Carp with +969, +7.7% (12504 to 13473)</v>
      </c>
      <c r="T78" s="18"/>
      <c r="U78" s="40">
        <v>4109.0</v>
      </c>
      <c r="V78" s="22">
        <f t="shared" si="7"/>
        <v>565</v>
      </c>
      <c r="W78" s="23">
        <f t="shared" si="8"/>
        <v>0.1375030421</v>
      </c>
      <c r="X78" s="26" t="str">
        <f t="shared" si="9"/>
        <v>Carp with +565, +13.8% (4109 to 4674)</v>
      </c>
    </row>
    <row r="79">
      <c r="A79" s="14" t="s">
        <v>103</v>
      </c>
      <c r="B79" s="71">
        <v>133.0</v>
      </c>
      <c r="C79" s="38">
        <v>31040.0</v>
      </c>
      <c r="D79" s="38">
        <v>17113.0</v>
      </c>
      <c r="E79" s="38">
        <v>8738.0</v>
      </c>
      <c r="F79" s="38">
        <v>1.2362495E7</v>
      </c>
      <c r="G79" s="19"/>
      <c r="H79" s="19">
        <f>VLOOKUP(A79,'Kings Ratings'!$A$2:$B$1000,2,false)</f>
        <v>2</v>
      </c>
      <c r="I79" s="7" t="s">
        <v>433</v>
      </c>
      <c r="K79" s="40">
        <v>28966.0</v>
      </c>
      <c r="L79" s="22">
        <f t="shared" si="1"/>
        <v>2074</v>
      </c>
      <c r="M79" s="23">
        <f t="shared" si="2"/>
        <v>0.0716011876</v>
      </c>
      <c r="N79" s="24" t="str">
        <f t="shared" si="3"/>
        <v>Blue Sea Bass with +2074, +7.2% (28966 to 31040)</v>
      </c>
      <c r="O79" s="41"/>
      <c r="P79" s="40">
        <v>15964.0</v>
      </c>
      <c r="Q79" s="18">
        <f t="shared" si="4"/>
        <v>1149</v>
      </c>
      <c r="R79" s="23">
        <f t="shared" si="5"/>
        <v>0.0719744425</v>
      </c>
      <c r="S79" s="24" t="str">
        <f t="shared" si="6"/>
        <v>Blue Sea Bass with +1149, +7.2% (15964 to 17113)</v>
      </c>
      <c r="T79" s="18"/>
      <c r="U79" s="40">
        <v>7921.0</v>
      </c>
      <c r="V79" s="22">
        <f t="shared" si="7"/>
        <v>817</v>
      </c>
      <c r="W79" s="23">
        <f t="shared" si="8"/>
        <v>0.1031435425</v>
      </c>
      <c r="X79" s="26" t="str">
        <f t="shared" si="9"/>
        <v>Blue Sea Bass with +817, +10.3% (7921 to 8738)</v>
      </c>
    </row>
    <row r="80">
      <c r="A80" s="14" t="s">
        <v>458</v>
      </c>
      <c r="B80" s="71">
        <v>134.0</v>
      </c>
      <c r="C80" s="38">
        <v>29822.0</v>
      </c>
      <c r="D80" s="38">
        <v>16953.0</v>
      </c>
      <c r="E80" s="38">
        <v>8200.0</v>
      </c>
      <c r="F80" s="38">
        <v>1.3264976E7</v>
      </c>
      <c r="G80" s="19"/>
      <c r="H80" s="19">
        <f>VLOOKUP(A80,'Kings Ratings'!$A$2:$B$1000,2,false)</f>
        <v>2</v>
      </c>
      <c r="I80" s="7" t="s">
        <v>546</v>
      </c>
      <c r="K80" s="40">
        <v>27856.0</v>
      </c>
      <c r="L80" s="22">
        <f t="shared" si="1"/>
        <v>1966</v>
      </c>
      <c r="M80" s="23">
        <f t="shared" si="2"/>
        <v>0.07057725445</v>
      </c>
      <c r="N80" s="24" t="str">
        <f t="shared" si="3"/>
        <v>Stingray with +1966, +7.1% (27856 to 29822)</v>
      </c>
      <c r="O80" s="41"/>
      <c r="P80" s="40">
        <v>15845.0</v>
      </c>
      <c r="Q80" s="18">
        <f t="shared" si="4"/>
        <v>1108</v>
      </c>
      <c r="R80" s="23">
        <f t="shared" si="5"/>
        <v>0.0699274219</v>
      </c>
      <c r="S80" s="24" t="str">
        <f t="shared" si="6"/>
        <v>Stingray with +1108, +7% (15845 to 16953)</v>
      </c>
      <c r="T80" s="18"/>
      <c r="U80" s="40">
        <v>7459.0</v>
      </c>
      <c r="V80" s="22">
        <f t="shared" si="7"/>
        <v>741</v>
      </c>
      <c r="W80" s="23">
        <f t="shared" si="8"/>
        <v>0.09934307548</v>
      </c>
      <c r="X80" s="26" t="str">
        <f t="shared" si="9"/>
        <v>Stingray with +741, +9.9% (7459 to 8200)</v>
      </c>
    </row>
    <row r="81">
      <c r="A81" s="14" t="s">
        <v>554</v>
      </c>
      <c r="B81" s="71">
        <v>135.0</v>
      </c>
      <c r="C81" s="38">
        <v>21436.0</v>
      </c>
      <c r="D81" s="38">
        <v>13242.0</v>
      </c>
      <c r="E81" s="38">
        <v>3563.0</v>
      </c>
      <c r="F81" s="38">
        <v>3498717.0</v>
      </c>
      <c r="G81" s="19"/>
      <c r="H81" s="19">
        <f>VLOOKUP(A81,'Kings Ratings'!$A$2:$B$1000,2,false)</f>
        <v>4</v>
      </c>
      <c r="I81" s="7" t="s">
        <v>698</v>
      </c>
      <c r="K81" s="40">
        <v>20103.0</v>
      </c>
      <c r="L81" s="22">
        <f t="shared" si="1"/>
        <v>1333</v>
      </c>
      <c r="M81" s="23">
        <f t="shared" si="2"/>
        <v>0.06630851117</v>
      </c>
      <c r="N81" s="24" t="str">
        <f t="shared" si="3"/>
        <v>MIAB with +1333, +6.6% (20103 to 21436)</v>
      </c>
      <c r="O81" s="41"/>
      <c r="P81" s="40">
        <v>12256.0</v>
      </c>
      <c r="Q81" s="18">
        <f t="shared" si="4"/>
        <v>986</v>
      </c>
      <c r="R81" s="23">
        <f t="shared" si="5"/>
        <v>0.08045039164</v>
      </c>
      <c r="S81" s="24" t="str">
        <f t="shared" si="6"/>
        <v>MIAB with +986, +8% (12256 to 13242)</v>
      </c>
      <c r="T81" s="18"/>
      <c r="U81" s="40">
        <v>3144.0</v>
      </c>
      <c r="V81" s="22">
        <f t="shared" si="7"/>
        <v>419</v>
      </c>
      <c r="W81" s="23">
        <f t="shared" si="8"/>
        <v>0.1332697201</v>
      </c>
      <c r="X81" s="26" t="str">
        <f t="shared" si="9"/>
        <v>MIAB with +419, +13.3% (3144 to 3563)</v>
      </c>
    </row>
    <row r="82">
      <c r="A82" s="14" t="s">
        <v>565</v>
      </c>
      <c r="B82" s="71">
        <v>136.0</v>
      </c>
      <c r="C82" s="38">
        <v>20607.0</v>
      </c>
      <c r="D82" s="38">
        <v>12164.0</v>
      </c>
      <c r="E82" s="38">
        <v>3404.0</v>
      </c>
      <c r="F82" s="38">
        <v>1011246.0</v>
      </c>
      <c r="G82" s="19"/>
      <c r="H82" s="19">
        <f>VLOOKUP(A82,'Kings Ratings'!$A$2:$B$1000,2,false)</f>
        <v>4</v>
      </c>
      <c r="I82" s="7" t="s">
        <v>714</v>
      </c>
      <c r="K82" s="40">
        <v>19157.0</v>
      </c>
      <c r="L82" s="22">
        <f t="shared" si="1"/>
        <v>1450</v>
      </c>
      <c r="M82" s="23">
        <f t="shared" si="2"/>
        <v>0.07569034818</v>
      </c>
      <c r="N82" s="24" t="str">
        <f t="shared" si="3"/>
        <v>Mussel with +1450, +7.6% (19157 to 20607)</v>
      </c>
      <c r="O82" s="41"/>
      <c r="P82" s="40">
        <v>11245.0</v>
      </c>
      <c r="Q82" s="18">
        <f t="shared" si="4"/>
        <v>919</v>
      </c>
      <c r="R82" s="23">
        <f t="shared" si="5"/>
        <v>0.0817252112</v>
      </c>
      <c r="S82" s="24" t="str">
        <f t="shared" si="6"/>
        <v>Mussel with +919, +8.2% (11245 to 12164)</v>
      </c>
      <c r="T82" s="18"/>
      <c r="U82" s="40">
        <v>2903.0</v>
      </c>
      <c r="V82" s="22">
        <f t="shared" si="7"/>
        <v>501</v>
      </c>
      <c r="W82" s="23">
        <f t="shared" si="8"/>
        <v>0.1725800896</v>
      </c>
      <c r="X82" s="26" t="str">
        <f t="shared" si="9"/>
        <v>Mussel with +501, +17.3% (2903 to 3404)</v>
      </c>
    </row>
    <row r="83">
      <c r="A83" s="14" t="s">
        <v>410</v>
      </c>
      <c r="B83" s="71">
        <v>138.0</v>
      </c>
      <c r="C83" s="38">
        <v>31621.0</v>
      </c>
      <c r="D83" s="38">
        <v>17282.0</v>
      </c>
      <c r="E83" s="38">
        <v>9614.0</v>
      </c>
      <c r="F83" s="38">
        <v>1.6872983E7</v>
      </c>
      <c r="G83" s="19"/>
      <c r="H83" s="19">
        <f>VLOOKUP(A83,'Kings Ratings'!$A$2:$B$1000,2,false)</f>
        <v>2</v>
      </c>
      <c r="I83" s="7" t="s">
        <v>478</v>
      </c>
      <c r="K83" s="40">
        <v>29477.0</v>
      </c>
      <c r="L83" s="22">
        <f t="shared" si="1"/>
        <v>2144</v>
      </c>
      <c r="M83" s="23">
        <f t="shared" si="2"/>
        <v>0.07273467449</v>
      </c>
      <c r="N83" s="24" t="str">
        <f t="shared" si="3"/>
        <v>Green Jellyfish with +2144, +7.3% (29477 to 31621)</v>
      </c>
      <c r="O83" s="41"/>
      <c r="P83" s="40">
        <v>16163.0</v>
      </c>
      <c r="Q83" s="18">
        <f t="shared" si="4"/>
        <v>1119</v>
      </c>
      <c r="R83" s="23">
        <f t="shared" si="5"/>
        <v>0.06923219699</v>
      </c>
      <c r="S83" s="24" t="str">
        <f t="shared" si="6"/>
        <v>Green Jellyfish with +1119, +6.9% (16163 to 17282)</v>
      </c>
      <c r="T83" s="18"/>
      <c r="U83" s="40">
        <v>8757.0</v>
      </c>
      <c r="V83" s="22">
        <f t="shared" si="7"/>
        <v>857</v>
      </c>
      <c r="W83" s="23">
        <f t="shared" si="8"/>
        <v>0.09786456549</v>
      </c>
      <c r="X83" s="26" t="str">
        <f t="shared" si="9"/>
        <v>Green Jellyfish with +857, +9.8% (8757 to 9614)</v>
      </c>
    </row>
    <row r="84">
      <c r="A84" s="14" t="s">
        <v>72</v>
      </c>
      <c r="B84" s="71">
        <v>139.0</v>
      </c>
      <c r="C84" s="38">
        <v>53995.0</v>
      </c>
      <c r="D84" s="38">
        <v>29020.0</v>
      </c>
      <c r="E84" s="38">
        <v>14886.0</v>
      </c>
      <c r="F84" s="38">
        <v>9.2690755E7</v>
      </c>
      <c r="G84" s="19"/>
      <c r="H84" s="19">
        <f>VLOOKUP(A84,'Kings Ratings'!$A$2:$B$1000,2,false)</f>
        <v>1</v>
      </c>
      <c r="I84" s="7" t="s">
        <v>286</v>
      </c>
      <c r="K84" s="40">
        <v>50180.0</v>
      </c>
      <c r="L84" s="22">
        <f t="shared" si="1"/>
        <v>3815</v>
      </c>
      <c r="M84" s="23">
        <f t="shared" si="2"/>
        <v>0.0760263053</v>
      </c>
      <c r="N84" s="24" t="str">
        <f t="shared" si="3"/>
        <v>Skipjack with +3815, +7.6% (50180 to 53995)</v>
      </c>
      <c r="O84" s="41"/>
      <c r="P84" s="40">
        <v>27122.0</v>
      </c>
      <c r="Q84" s="18">
        <f t="shared" si="4"/>
        <v>1898</v>
      </c>
      <c r="R84" s="23">
        <f t="shared" si="5"/>
        <v>0.06998008996</v>
      </c>
      <c r="S84" s="24" t="str">
        <f t="shared" si="6"/>
        <v>Skipjack with +1898, +7% (27122 to 29020)</v>
      </c>
      <c r="T84" s="18"/>
      <c r="U84" s="40">
        <v>13781.0</v>
      </c>
      <c r="V84" s="22">
        <f t="shared" si="7"/>
        <v>1105</v>
      </c>
      <c r="W84" s="23">
        <f t="shared" si="8"/>
        <v>0.08018286046</v>
      </c>
      <c r="X84" s="26" t="str">
        <f t="shared" si="9"/>
        <v>Skipjack with +1105, +8% (13781 to 14886)</v>
      </c>
    </row>
    <row r="85">
      <c r="A85" s="14" t="s">
        <v>359</v>
      </c>
      <c r="B85" s="71">
        <v>140.0</v>
      </c>
      <c r="C85" s="38">
        <v>18454.0</v>
      </c>
      <c r="D85" s="38">
        <v>11647.0</v>
      </c>
      <c r="E85" s="38">
        <v>2099.0</v>
      </c>
      <c r="F85" s="38">
        <v>2009210.0</v>
      </c>
      <c r="G85" s="19"/>
      <c r="H85" s="19">
        <f>VLOOKUP(A85,'Kings Ratings'!$A$2:$B$1000,2,false)</f>
        <v>7</v>
      </c>
      <c r="I85" s="7" t="s">
        <v>691</v>
      </c>
      <c r="K85" s="40">
        <v>17254.0</v>
      </c>
      <c r="L85" s="22">
        <f t="shared" si="1"/>
        <v>1200</v>
      </c>
      <c r="M85" s="23">
        <f t="shared" si="2"/>
        <v>0.06954909007</v>
      </c>
      <c r="N85" s="24" t="str">
        <f t="shared" si="3"/>
        <v>Giant Squid with +1200, +7% (17254 to 18454)</v>
      </c>
      <c r="O85" s="41"/>
      <c r="P85" s="40">
        <v>10739.0</v>
      </c>
      <c r="Q85" s="18">
        <f t="shared" si="4"/>
        <v>908</v>
      </c>
      <c r="R85" s="23">
        <f t="shared" si="5"/>
        <v>0.08455163423</v>
      </c>
      <c r="S85" s="24" t="str">
        <f t="shared" si="6"/>
        <v>Giant Squid with +908, +8.5% (10739 to 11647)</v>
      </c>
      <c r="T85" s="18"/>
      <c r="U85" s="40">
        <v>1645.0</v>
      </c>
      <c r="V85" s="22">
        <f t="shared" si="7"/>
        <v>454</v>
      </c>
      <c r="W85" s="23">
        <f t="shared" si="8"/>
        <v>0.2759878419</v>
      </c>
      <c r="X85" s="26" t="str">
        <f t="shared" si="9"/>
        <v>Giant Squid with +454, +27.6% (1645 to 2099)</v>
      </c>
    </row>
    <row r="86">
      <c r="A86" s="14" t="s">
        <v>316</v>
      </c>
      <c r="B86" s="71">
        <v>141.0</v>
      </c>
      <c r="C86" s="38">
        <v>34604.0</v>
      </c>
      <c r="D86" s="38">
        <v>18857.0</v>
      </c>
      <c r="E86" s="38">
        <v>12142.0</v>
      </c>
      <c r="F86" s="38">
        <v>3.6235424E7</v>
      </c>
      <c r="G86" s="19"/>
      <c r="H86" s="19">
        <f>VLOOKUP(A86,'Kings Ratings'!$A$2:$B$1000,2,false)</f>
        <v>1</v>
      </c>
      <c r="I86" s="7" t="s">
        <v>451</v>
      </c>
      <c r="K86" s="40">
        <v>32141.0</v>
      </c>
      <c r="L86" s="22">
        <f t="shared" si="1"/>
        <v>2463</v>
      </c>
      <c r="M86" s="23">
        <f t="shared" si="2"/>
        <v>0.07663109424</v>
      </c>
      <c r="N86" s="24" t="str">
        <f t="shared" si="3"/>
        <v>Shrimp with +2463, +7.7% (32141 to 34604)</v>
      </c>
      <c r="O86" s="41"/>
      <c r="P86" s="40">
        <v>17698.0</v>
      </c>
      <c r="Q86" s="18">
        <f t="shared" si="4"/>
        <v>1159</v>
      </c>
      <c r="R86" s="23">
        <f t="shared" si="5"/>
        <v>0.06548762572</v>
      </c>
      <c r="S86" s="24" t="str">
        <f t="shared" si="6"/>
        <v>Shrimp with +1159, +6.5% (17698 to 18857)</v>
      </c>
      <c r="T86" s="18"/>
      <c r="U86" s="40">
        <v>11134.0</v>
      </c>
      <c r="V86" s="22">
        <f t="shared" si="7"/>
        <v>1008</v>
      </c>
      <c r="W86" s="23">
        <f t="shared" si="8"/>
        <v>0.09053350099</v>
      </c>
      <c r="X86" s="26" t="str">
        <f t="shared" si="9"/>
        <v>Shrimp with +1008, +9.1% (11134 to 12142)</v>
      </c>
    </row>
    <row r="87">
      <c r="A87" s="14" t="s">
        <v>252</v>
      </c>
      <c r="B87" s="71">
        <v>143.0</v>
      </c>
      <c r="C87" s="38">
        <v>26398.0</v>
      </c>
      <c r="D87" s="38">
        <v>14353.0</v>
      </c>
      <c r="E87" s="38">
        <v>5227.0</v>
      </c>
      <c r="F87" s="38">
        <v>4115988.0</v>
      </c>
      <c r="G87" s="19"/>
      <c r="H87" s="19">
        <f>VLOOKUP(A87,'Kings Ratings'!$A$2:$B$1000,2,false)</f>
        <v>1</v>
      </c>
      <c r="I87" s="7" t="s">
        <v>584</v>
      </c>
      <c r="K87" s="40">
        <v>24663.0</v>
      </c>
      <c r="L87" s="22">
        <f t="shared" si="1"/>
        <v>1735</v>
      </c>
      <c r="M87" s="23">
        <f t="shared" si="2"/>
        <v>0.07034829502</v>
      </c>
      <c r="N87" s="24" t="str">
        <f t="shared" si="3"/>
        <v>Emerald with +1735, +7% (24663 to 26398)</v>
      </c>
      <c r="O87" s="41"/>
      <c r="P87" s="40">
        <v>13310.0</v>
      </c>
      <c r="Q87" s="18">
        <f t="shared" si="4"/>
        <v>1043</v>
      </c>
      <c r="R87" s="23">
        <f t="shared" si="5"/>
        <v>0.07836213373</v>
      </c>
      <c r="S87" s="24" t="str">
        <f t="shared" si="6"/>
        <v>Emerald with +1043, +7.8% (13310 to 14353)</v>
      </c>
      <c r="T87" s="18"/>
      <c r="U87" s="40">
        <v>4581.0</v>
      </c>
      <c r="V87" s="22">
        <f t="shared" si="7"/>
        <v>646</v>
      </c>
      <c r="W87" s="23">
        <f t="shared" si="8"/>
        <v>0.1410172451</v>
      </c>
      <c r="X87" s="26" t="str">
        <f t="shared" si="9"/>
        <v>Emerald with +646, +14.1% (4581 to 5227)</v>
      </c>
    </row>
    <row r="88">
      <c r="A88" s="14" t="s">
        <v>149</v>
      </c>
      <c r="B88" s="71">
        <v>145.0</v>
      </c>
      <c r="C88" s="38">
        <v>44425.0</v>
      </c>
      <c r="D88" s="38">
        <v>26331.0</v>
      </c>
      <c r="E88" s="38">
        <v>11640.0</v>
      </c>
      <c r="F88" s="38">
        <v>3.9732998E7</v>
      </c>
      <c r="G88" s="19"/>
      <c r="H88" s="19">
        <f>VLOOKUP(A88,'Kings Ratings'!$A$2:$B$1000,2,false)</f>
        <v>1</v>
      </c>
      <c r="I88" s="7" t="s">
        <v>336</v>
      </c>
      <c r="K88" s="40">
        <v>41489.0</v>
      </c>
      <c r="L88" s="22">
        <f t="shared" si="1"/>
        <v>2936</v>
      </c>
      <c r="M88" s="23">
        <f t="shared" si="2"/>
        <v>0.07076574514</v>
      </c>
      <c r="N88" s="24" t="str">
        <f t="shared" si="3"/>
        <v>Steel with +2936, +7.1% (41489 to 44425)</v>
      </c>
      <c r="O88" s="41"/>
      <c r="P88" s="40">
        <v>24678.0</v>
      </c>
      <c r="Q88" s="18">
        <f t="shared" si="4"/>
        <v>1653</v>
      </c>
      <c r="R88" s="23">
        <f t="shared" si="5"/>
        <v>0.06698273766</v>
      </c>
      <c r="S88" s="24" t="str">
        <f t="shared" si="6"/>
        <v>Steel with +1653, +6.7% (24678 to 26331)</v>
      </c>
      <c r="T88" s="18"/>
      <c r="U88" s="40">
        <v>10618.0</v>
      </c>
      <c r="V88" s="22">
        <f t="shared" si="7"/>
        <v>1022</v>
      </c>
      <c r="W88" s="23">
        <f t="shared" si="8"/>
        <v>0.09625164814</v>
      </c>
      <c r="X88" s="26" t="str">
        <f t="shared" si="9"/>
        <v>Steel with +1022, +9.6% (10618 to 11640)</v>
      </c>
    </row>
    <row r="89">
      <c r="A89" s="14" t="s">
        <v>257</v>
      </c>
      <c r="B89" s="71">
        <v>146.0</v>
      </c>
      <c r="C89" s="38">
        <v>19642.0</v>
      </c>
      <c r="D89" s="38">
        <v>10126.0</v>
      </c>
      <c r="E89" s="38">
        <v>2115.0</v>
      </c>
      <c r="F89" s="38">
        <v>1030955.0</v>
      </c>
      <c r="G89" s="19"/>
      <c r="H89" s="19">
        <f>VLOOKUP(A89,'Kings Ratings'!$A$2:$B$1000,2,false)</f>
        <v>2</v>
      </c>
      <c r="I89" s="7" t="s">
        <v>589</v>
      </c>
      <c r="K89" s="40">
        <v>18277.0</v>
      </c>
      <c r="L89" s="22">
        <f t="shared" si="1"/>
        <v>1365</v>
      </c>
      <c r="M89" s="23">
        <f t="shared" si="2"/>
        <v>0.07468402911</v>
      </c>
      <c r="N89" s="24" t="str">
        <f t="shared" si="3"/>
        <v>Emerald Ring with +1365, +7.5% (18277 to 19642)</v>
      </c>
      <c r="O89" s="41"/>
      <c r="P89" s="40">
        <v>9333.0</v>
      </c>
      <c r="Q89" s="18">
        <f t="shared" si="4"/>
        <v>793</v>
      </c>
      <c r="R89" s="23">
        <f t="shared" si="5"/>
        <v>0.08496732026</v>
      </c>
      <c r="S89" s="24" t="str">
        <f t="shared" si="6"/>
        <v>Emerald Ring with +793, +8.5% (9333 to 10126)</v>
      </c>
      <c r="T89" s="18"/>
      <c r="U89" s="40">
        <v>1571.0</v>
      </c>
      <c r="V89" s="22">
        <f t="shared" si="7"/>
        <v>544</v>
      </c>
      <c r="W89" s="23">
        <f t="shared" si="8"/>
        <v>0.3462762572</v>
      </c>
      <c r="X89" s="26" t="str">
        <f t="shared" si="9"/>
        <v>Emerald Ring with +544, +34.6% (1571 to 2115)</v>
      </c>
    </row>
    <row r="90">
      <c r="A90" s="14" t="s">
        <v>499</v>
      </c>
      <c r="B90" s="71">
        <v>147.0</v>
      </c>
      <c r="C90" s="38">
        <v>12100.0</v>
      </c>
      <c r="D90" s="38">
        <v>57.0</v>
      </c>
      <c r="E90" s="72">
        <v>0.0</v>
      </c>
      <c r="F90" s="38">
        <v>42797.0</v>
      </c>
      <c r="G90" s="19"/>
      <c r="H90" s="19">
        <f>VLOOKUP(A90,'Kings Ratings'!$A$2:$B$1000,2,false)</f>
        <v>10</v>
      </c>
      <c r="I90" s="7"/>
      <c r="K90" s="40">
        <v>11136.0</v>
      </c>
      <c r="L90" s="22">
        <f t="shared" si="1"/>
        <v>964</v>
      </c>
      <c r="M90" s="23">
        <f t="shared" si="2"/>
        <v>0.08656609195</v>
      </c>
      <c r="N90" s="24" t="str">
        <f t="shared" si="3"/>
        <v>Runestone 01 with +964, +8.7% (11136 to 12100)</v>
      </c>
      <c r="O90" s="41"/>
      <c r="P90" s="40">
        <v>37.0</v>
      </c>
      <c r="Q90" s="18">
        <f t="shared" si="4"/>
        <v>20</v>
      </c>
      <c r="R90" s="23">
        <f t="shared" si="5"/>
        <v>0.5405405405</v>
      </c>
      <c r="S90" s="24" t="str">
        <f t="shared" si="6"/>
        <v>Runestone 01 with +20, +54.1% (37 to 57)</v>
      </c>
      <c r="T90" s="18"/>
      <c r="U90" s="40">
        <v>0.0</v>
      </c>
      <c r="V90" s="22">
        <f t="shared" si="7"/>
        <v>0</v>
      </c>
      <c r="W90" s="23" t="str">
        <f t="shared" si="8"/>
        <v>#DIV/0!</v>
      </c>
      <c r="X90" s="26" t="str">
        <f t="shared" si="9"/>
        <v>#DIV/0!</v>
      </c>
    </row>
    <row r="91">
      <c r="A91" s="14" t="s">
        <v>686</v>
      </c>
      <c r="B91" s="71">
        <v>148.0</v>
      </c>
      <c r="C91" s="38">
        <v>13580.0</v>
      </c>
      <c r="D91" s="38">
        <v>1445.0</v>
      </c>
      <c r="E91" s="72">
        <v>1.0</v>
      </c>
      <c r="F91" s="38">
        <v>100467.0</v>
      </c>
      <c r="G91" s="19"/>
      <c r="H91" s="19">
        <f>VLOOKUP(A91,'Kings Ratings'!$A$2:$B$1000,2,false)</f>
        <v>10</v>
      </c>
      <c r="I91" s="7"/>
      <c r="K91" s="40">
        <v>12610.0</v>
      </c>
      <c r="L91" s="22">
        <f t="shared" si="1"/>
        <v>970</v>
      </c>
      <c r="M91" s="23">
        <f t="shared" si="2"/>
        <v>0.07692307692</v>
      </c>
      <c r="N91" s="24" t="str">
        <f t="shared" si="3"/>
        <v>Runestone 02 with +970, +7.7% (12610 to 13580)</v>
      </c>
      <c r="O91" s="41"/>
      <c r="P91" s="40">
        <v>1136.0</v>
      </c>
      <c r="Q91" s="18">
        <f t="shared" si="4"/>
        <v>309</v>
      </c>
      <c r="R91" s="23">
        <f t="shared" si="5"/>
        <v>0.2720070423</v>
      </c>
      <c r="S91" s="24" t="str">
        <f t="shared" si="6"/>
        <v>Runestone 02 with +309, +27.2% (1136 to 1445)</v>
      </c>
      <c r="T91" s="18"/>
      <c r="U91" s="40">
        <v>1.0</v>
      </c>
      <c r="V91" s="22">
        <f t="shared" si="7"/>
        <v>0</v>
      </c>
      <c r="W91" s="23">
        <f t="shared" si="8"/>
        <v>0</v>
      </c>
      <c r="X91" s="26" t="str">
        <f t="shared" si="9"/>
        <v>Runestone 02 with +0, +0% (1 to 1)</v>
      </c>
    </row>
    <row r="92">
      <c r="A92" s="14" t="s">
        <v>688</v>
      </c>
      <c r="B92" s="71">
        <v>149.0</v>
      </c>
      <c r="C92" s="38">
        <v>13206.0</v>
      </c>
      <c r="D92" s="38">
        <v>2016.0</v>
      </c>
      <c r="E92" s="74">
        <v>5.0</v>
      </c>
      <c r="F92" s="38">
        <v>437828.0</v>
      </c>
      <c r="G92" s="19"/>
      <c r="H92" s="19">
        <f>VLOOKUP(A92,'Kings Ratings'!$A$2:$B$1000,2,false)</f>
        <v>10</v>
      </c>
      <c r="I92" s="7"/>
      <c r="K92" s="40">
        <v>12115.0</v>
      </c>
      <c r="L92" s="22">
        <f t="shared" si="1"/>
        <v>1091</v>
      </c>
      <c r="M92" s="23">
        <f t="shared" si="2"/>
        <v>0.0900536525</v>
      </c>
      <c r="N92" s="24" t="str">
        <f t="shared" si="3"/>
        <v>Runestone 03 with +1091, +9% (12115 to 13206)</v>
      </c>
      <c r="O92" s="41"/>
      <c r="P92" s="40">
        <v>1598.0</v>
      </c>
      <c r="Q92" s="18">
        <f t="shared" si="4"/>
        <v>418</v>
      </c>
      <c r="R92" s="23">
        <f t="shared" si="5"/>
        <v>0.2615769712</v>
      </c>
      <c r="S92" s="24" t="str">
        <f t="shared" si="6"/>
        <v>Runestone 03 with +418, +26.2% (1598 to 2016)</v>
      </c>
      <c r="T92" s="18"/>
      <c r="U92" s="40">
        <v>4.0</v>
      </c>
      <c r="V92" s="22">
        <f t="shared" si="7"/>
        <v>1</v>
      </c>
      <c r="W92" s="23">
        <f t="shared" si="8"/>
        <v>0.25</v>
      </c>
      <c r="X92" s="26" t="str">
        <f t="shared" si="9"/>
        <v>Runestone 03 with +1, +25% (4 to 5)</v>
      </c>
    </row>
    <row r="93">
      <c r="A93" s="14" t="s">
        <v>613</v>
      </c>
      <c r="B93" s="71">
        <v>150.0</v>
      </c>
      <c r="C93" s="38">
        <v>12272.0</v>
      </c>
      <c r="D93" s="38">
        <v>650.0</v>
      </c>
      <c r="E93" s="72">
        <v>0.0</v>
      </c>
      <c r="F93" s="38">
        <v>94992.0</v>
      </c>
      <c r="G93" s="19"/>
      <c r="H93" s="19">
        <f>VLOOKUP(A93,'Kings Ratings'!$A$2:$B$1000,2,false)</f>
        <v>10</v>
      </c>
      <c r="I93" s="7"/>
      <c r="K93" s="40">
        <v>11276.0</v>
      </c>
      <c r="L93" s="22">
        <f t="shared" si="1"/>
        <v>996</v>
      </c>
      <c r="M93" s="23">
        <f t="shared" si="2"/>
        <v>0.08832919475</v>
      </c>
      <c r="N93" s="24" t="str">
        <f t="shared" si="3"/>
        <v>Runestone 04 with +996, +8.8% (11276 to 12272)</v>
      </c>
      <c r="O93" s="41"/>
      <c r="P93" s="40">
        <v>329.0</v>
      </c>
      <c r="Q93" s="18">
        <f t="shared" si="4"/>
        <v>321</v>
      </c>
      <c r="R93" s="23">
        <f t="shared" si="5"/>
        <v>0.9756838906</v>
      </c>
      <c r="S93" s="24" t="str">
        <f t="shared" si="6"/>
        <v>Runestone 04 with +321, +97.6% (329 to 650)</v>
      </c>
      <c r="T93" s="18"/>
      <c r="U93" s="40">
        <v>0.0</v>
      </c>
      <c r="V93" s="22">
        <f t="shared" si="7"/>
        <v>0</v>
      </c>
      <c r="W93" s="23" t="str">
        <f t="shared" si="8"/>
        <v>#DIV/0!</v>
      </c>
      <c r="X93" s="26" t="str">
        <f t="shared" si="9"/>
        <v>#DIV/0!</v>
      </c>
    </row>
    <row r="94">
      <c r="A94" s="14" t="s">
        <v>608</v>
      </c>
      <c r="B94" s="71">
        <v>151.0</v>
      </c>
      <c r="C94" s="38">
        <v>15120.0</v>
      </c>
      <c r="D94" s="38">
        <v>558.0</v>
      </c>
      <c r="E94" s="72">
        <v>0.0</v>
      </c>
      <c r="F94" s="38">
        <v>60980.0</v>
      </c>
      <c r="G94" s="19"/>
      <c r="H94" s="19">
        <f>VLOOKUP(A94,'Kings Ratings'!$A$2:$B$1000,2,false)</f>
        <v>10</v>
      </c>
      <c r="I94" s="7"/>
      <c r="K94" s="40">
        <v>14014.0</v>
      </c>
      <c r="L94" s="22">
        <f t="shared" si="1"/>
        <v>1106</v>
      </c>
      <c r="M94" s="23">
        <f t="shared" si="2"/>
        <v>0.07892107892</v>
      </c>
      <c r="N94" s="24" t="str">
        <f t="shared" si="3"/>
        <v>Runestone 05 with +1106, +7.9% (14014 to 15120)</v>
      </c>
      <c r="O94" s="41"/>
      <c r="P94" s="40">
        <v>380.0</v>
      </c>
      <c r="Q94" s="18">
        <f t="shared" si="4"/>
        <v>178</v>
      </c>
      <c r="R94" s="23">
        <f t="shared" si="5"/>
        <v>0.4684210526</v>
      </c>
      <c r="S94" s="24" t="str">
        <f t="shared" si="6"/>
        <v>Runestone 05 with +178, +46.8% (380 to 558)</v>
      </c>
      <c r="T94" s="18"/>
      <c r="U94" s="40">
        <v>0.0</v>
      </c>
      <c r="V94" s="22">
        <f t="shared" si="7"/>
        <v>0</v>
      </c>
      <c r="W94" s="23" t="str">
        <f t="shared" si="8"/>
        <v>#DIV/0!</v>
      </c>
      <c r="X94" s="26" t="str">
        <f t="shared" si="9"/>
        <v>#DIV/0!</v>
      </c>
    </row>
    <row r="95">
      <c r="A95" s="14" t="s">
        <v>553</v>
      </c>
      <c r="B95" s="71">
        <v>152.0</v>
      </c>
      <c r="C95" s="38">
        <v>13232.0</v>
      </c>
      <c r="D95" s="38">
        <v>114.0</v>
      </c>
      <c r="E95" s="72">
        <v>0.0</v>
      </c>
      <c r="F95" s="38">
        <v>38819.0</v>
      </c>
      <c r="G95" s="19"/>
      <c r="H95" s="19">
        <f>VLOOKUP(A95,'Kings Ratings'!$A$2:$B$1000,2,false)</f>
        <v>10</v>
      </c>
      <c r="I95" s="7"/>
      <c r="K95" s="40">
        <v>12171.0</v>
      </c>
      <c r="L95" s="22">
        <f t="shared" si="1"/>
        <v>1061</v>
      </c>
      <c r="M95" s="23">
        <f t="shared" si="2"/>
        <v>0.08717443102</v>
      </c>
      <c r="N95" s="24" t="str">
        <f t="shared" si="3"/>
        <v>Runestone 06 with +1061, +8.7% (12171 to 13232)</v>
      </c>
      <c r="O95" s="41"/>
      <c r="P95" s="40">
        <v>53.0</v>
      </c>
      <c r="Q95" s="18">
        <f t="shared" si="4"/>
        <v>61</v>
      </c>
      <c r="R95" s="23">
        <f t="shared" si="5"/>
        <v>1.150943396</v>
      </c>
      <c r="S95" s="24" t="str">
        <f t="shared" si="6"/>
        <v>Runestone 06 with +61, +115.1% (53 to 114)</v>
      </c>
      <c r="T95" s="18"/>
      <c r="U95" s="40">
        <v>0.0</v>
      </c>
      <c r="V95" s="22">
        <f t="shared" si="7"/>
        <v>0</v>
      </c>
      <c r="W95" s="23" t="str">
        <f t="shared" si="8"/>
        <v>#DIV/0!</v>
      </c>
      <c r="X95" s="26" t="str">
        <f t="shared" si="9"/>
        <v>#DIV/0!</v>
      </c>
    </row>
    <row r="96">
      <c r="A96" s="14" t="s">
        <v>360</v>
      </c>
      <c r="B96" s="71">
        <v>153.0</v>
      </c>
      <c r="C96" s="38">
        <v>11551.0</v>
      </c>
      <c r="D96" s="74">
        <v>4.0</v>
      </c>
      <c r="E96" s="72">
        <v>0.0</v>
      </c>
      <c r="F96" s="38">
        <v>28329.0</v>
      </c>
      <c r="G96" s="19"/>
      <c r="H96" s="19">
        <f>VLOOKUP(A96,'Kings Ratings'!$A$2:$B$1000,2,false)</f>
        <v>10</v>
      </c>
      <c r="I96" s="7"/>
      <c r="K96" s="40">
        <v>10560.0</v>
      </c>
      <c r="L96" s="22">
        <f t="shared" si="1"/>
        <v>991</v>
      </c>
      <c r="M96" s="23">
        <f t="shared" si="2"/>
        <v>0.09384469697</v>
      </c>
      <c r="N96" s="24" t="str">
        <f t="shared" si="3"/>
        <v>Runestone 07 with +991, +9.4% (10560 to 11551)</v>
      </c>
      <c r="O96" s="41"/>
      <c r="P96" s="40">
        <v>0.0</v>
      </c>
      <c r="Q96" s="18">
        <f t="shared" si="4"/>
        <v>4</v>
      </c>
      <c r="R96" s="23" t="str">
        <f t="shared" si="5"/>
        <v>#DIV/0!</v>
      </c>
      <c r="S96" s="24" t="str">
        <f t="shared" si="6"/>
        <v>#DIV/0!</v>
      </c>
      <c r="T96" s="18"/>
      <c r="U96" s="40">
        <v>0.0</v>
      </c>
      <c r="V96" s="22">
        <f t="shared" si="7"/>
        <v>0</v>
      </c>
      <c r="W96" s="23" t="str">
        <f t="shared" si="8"/>
        <v>#DIV/0!</v>
      </c>
      <c r="X96" s="26" t="str">
        <f t="shared" si="9"/>
        <v>#DIV/0!</v>
      </c>
    </row>
    <row r="97">
      <c r="A97" s="14" t="s">
        <v>522</v>
      </c>
      <c r="B97" s="71">
        <v>154.0</v>
      </c>
      <c r="C97" s="38">
        <v>11648.0</v>
      </c>
      <c r="D97" s="38">
        <v>69.0</v>
      </c>
      <c r="E97" s="72">
        <v>0.0</v>
      </c>
      <c r="F97" s="38">
        <v>40906.0</v>
      </c>
      <c r="G97" s="19"/>
      <c r="H97" s="19">
        <f>VLOOKUP(A97,'Kings Ratings'!$A$2:$B$1000,2,false)</f>
        <v>10</v>
      </c>
      <c r="I97" s="7"/>
      <c r="K97" s="40">
        <v>10671.0</v>
      </c>
      <c r="L97" s="22">
        <f t="shared" si="1"/>
        <v>977</v>
      </c>
      <c r="M97" s="23">
        <f t="shared" si="2"/>
        <v>0.09155655515</v>
      </c>
      <c r="N97" s="24" t="str">
        <f t="shared" si="3"/>
        <v>Runestone 08 with +977, +9.2% (10671 to 11648)</v>
      </c>
      <c r="O97" s="41"/>
      <c r="P97" s="40">
        <v>33.0</v>
      </c>
      <c r="Q97" s="18">
        <f t="shared" si="4"/>
        <v>36</v>
      </c>
      <c r="R97" s="23">
        <f t="shared" si="5"/>
        <v>1.090909091</v>
      </c>
      <c r="S97" s="24" t="str">
        <f t="shared" si="6"/>
        <v>Runestone 08 with +36, +109.1% (33 to 69)</v>
      </c>
      <c r="T97" s="18"/>
      <c r="U97" s="40">
        <v>0.0</v>
      </c>
      <c r="V97" s="22">
        <f t="shared" si="7"/>
        <v>0</v>
      </c>
      <c r="W97" s="23" t="str">
        <f t="shared" si="8"/>
        <v>#DIV/0!</v>
      </c>
      <c r="X97" s="26" t="str">
        <f t="shared" si="9"/>
        <v>#DIV/0!</v>
      </c>
    </row>
    <row r="98">
      <c r="A98" s="14" t="s">
        <v>560</v>
      </c>
      <c r="B98" s="71">
        <v>155.0</v>
      </c>
      <c r="C98" s="38">
        <v>11613.0</v>
      </c>
      <c r="D98" s="38">
        <v>153.0</v>
      </c>
      <c r="E98" s="72">
        <v>0.0</v>
      </c>
      <c r="F98" s="38">
        <v>44057.0</v>
      </c>
      <c r="G98" s="19"/>
      <c r="H98" s="19">
        <f>VLOOKUP(A98,'Kings Ratings'!$A$2:$B$1000,2,false)</f>
        <v>10</v>
      </c>
      <c r="I98" s="7"/>
      <c r="K98" s="40">
        <v>10711.0</v>
      </c>
      <c r="L98" s="22">
        <f t="shared" si="1"/>
        <v>902</v>
      </c>
      <c r="M98" s="23">
        <f t="shared" si="2"/>
        <v>0.08421249183</v>
      </c>
      <c r="N98" s="24" t="str">
        <f t="shared" si="3"/>
        <v>Runestone 09 with +902, +8.4% (10711 to 11613)</v>
      </c>
      <c r="O98" s="41"/>
      <c r="P98" s="40">
        <v>78.0</v>
      </c>
      <c r="Q98" s="18">
        <f t="shared" si="4"/>
        <v>75</v>
      </c>
      <c r="R98" s="23">
        <f t="shared" si="5"/>
        <v>0.9615384615</v>
      </c>
      <c r="S98" s="24" t="str">
        <f t="shared" si="6"/>
        <v>Runestone 09 with +75, +96.2% (78 to 153)</v>
      </c>
      <c r="T98" s="18"/>
      <c r="U98" s="40">
        <v>0.0</v>
      </c>
      <c r="V98" s="22">
        <f t="shared" si="7"/>
        <v>0</v>
      </c>
      <c r="W98" s="23" t="str">
        <f t="shared" si="8"/>
        <v>#DIV/0!</v>
      </c>
      <c r="X98" s="26" t="str">
        <f t="shared" si="9"/>
        <v>#DIV/0!</v>
      </c>
    </row>
    <row r="99">
      <c r="A99" s="14" t="s">
        <v>345</v>
      </c>
      <c r="B99" s="71">
        <v>156.0</v>
      </c>
      <c r="C99" s="38">
        <v>10939.0</v>
      </c>
      <c r="D99" s="72">
        <v>3.0</v>
      </c>
      <c r="E99" s="72">
        <v>0.0</v>
      </c>
      <c r="F99" s="38">
        <v>28583.0</v>
      </c>
      <c r="G99" s="19"/>
      <c r="H99" s="19">
        <f>VLOOKUP(A99,'Kings Ratings'!$A$2:$B$1000,2,false)</f>
        <v>10</v>
      </c>
      <c r="I99" s="7"/>
      <c r="K99" s="40">
        <v>10015.0</v>
      </c>
      <c r="L99" s="22">
        <f t="shared" si="1"/>
        <v>924</v>
      </c>
      <c r="M99" s="23">
        <f t="shared" si="2"/>
        <v>0.09226160759</v>
      </c>
      <c r="N99" s="24" t="str">
        <f t="shared" si="3"/>
        <v>Runestone 10 with +924, +9.2% (10015 to 10939)</v>
      </c>
      <c r="O99" s="41"/>
      <c r="P99" s="40">
        <v>0.0</v>
      </c>
      <c r="Q99" s="18">
        <f t="shared" si="4"/>
        <v>3</v>
      </c>
      <c r="R99" s="23" t="str">
        <f t="shared" si="5"/>
        <v>#DIV/0!</v>
      </c>
      <c r="S99" s="24" t="str">
        <f t="shared" si="6"/>
        <v>#DIV/0!</v>
      </c>
      <c r="T99" s="18"/>
      <c r="U99" s="40">
        <v>0.0</v>
      </c>
      <c r="V99" s="22">
        <f t="shared" si="7"/>
        <v>0</v>
      </c>
      <c r="W99" s="23" t="str">
        <f t="shared" si="8"/>
        <v>#DIV/0!</v>
      </c>
      <c r="X99" s="26" t="str">
        <f t="shared" si="9"/>
        <v>#DIV/0!</v>
      </c>
    </row>
    <row r="100">
      <c r="A100" s="14" t="s">
        <v>397</v>
      </c>
      <c r="B100" s="71">
        <v>157.0</v>
      </c>
      <c r="C100" s="38">
        <v>11694.0</v>
      </c>
      <c r="D100" s="38">
        <v>531.0</v>
      </c>
      <c r="E100" s="38">
        <v>37.0</v>
      </c>
      <c r="F100" s="38">
        <v>120515.0</v>
      </c>
      <c r="G100" s="19"/>
      <c r="H100" s="19">
        <f>VLOOKUP(A100,'Kings Ratings'!$A$2:$B$1000,2,false)</f>
        <v>10</v>
      </c>
      <c r="I100" s="7"/>
      <c r="K100" s="40">
        <v>10623.0</v>
      </c>
      <c r="L100" s="22">
        <f t="shared" si="1"/>
        <v>1071</v>
      </c>
      <c r="M100" s="23">
        <f t="shared" si="2"/>
        <v>0.1008189777</v>
      </c>
      <c r="N100" s="24" t="str">
        <f t="shared" si="3"/>
        <v>Gold Peppers with +1071, +10.1% (10623 to 11694)</v>
      </c>
      <c r="O100" s="41"/>
      <c r="P100" s="40">
        <v>421.0</v>
      </c>
      <c r="Q100" s="18">
        <f t="shared" si="4"/>
        <v>110</v>
      </c>
      <c r="R100" s="23">
        <f t="shared" si="5"/>
        <v>0.2612826603</v>
      </c>
      <c r="S100" s="24" t="str">
        <f t="shared" si="6"/>
        <v>Gold Peppers with +110, +26.1% (421 to 531)</v>
      </c>
      <c r="T100" s="18"/>
      <c r="U100" s="40">
        <v>28.0</v>
      </c>
      <c r="V100" s="22">
        <f t="shared" si="7"/>
        <v>9</v>
      </c>
      <c r="W100" s="23">
        <f t="shared" si="8"/>
        <v>0.3214285714</v>
      </c>
      <c r="X100" s="26" t="str">
        <f t="shared" si="9"/>
        <v>Gold Peppers with +9, +32.1% (28 to 37)</v>
      </c>
    </row>
    <row r="101">
      <c r="A101" s="14" t="s">
        <v>376</v>
      </c>
      <c r="B101" s="71">
        <v>159.0</v>
      </c>
      <c r="C101" s="38">
        <v>11246.0</v>
      </c>
      <c r="D101" s="38">
        <v>388.0</v>
      </c>
      <c r="E101" s="38">
        <v>17.0</v>
      </c>
      <c r="F101" s="38">
        <v>109352.0</v>
      </c>
      <c r="G101" s="19"/>
      <c r="H101" s="19">
        <f>VLOOKUP(A101,'Kings Ratings'!$A$2:$B$1000,2,false)</f>
        <v>10</v>
      </c>
      <c r="I101" s="7"/>
      <c r="K101" s="40">
        <v>10250.0</v>
      </c>
      <c r="L101" s="22">
        <f t="shared" si="1"/>
        <v>996</v>
      </c>
      <c r="M101" s="23">
        <f t="shared" si="2"/>
        <v>0.09717073171</v>
      </c>
      <c r="N101" s="24" t="str">
        <f t="shared" si="3"/>
        <v>Gold Carrot with +996, +9.7% (10250 to 11246)</v>
      </c>
      <c r="O101" s="41"/>
      <c r="P101" s="40">
        <v>340.0</v>
      </c>
      <c r="Q101" s="18">
        <f t="shared" si="4"/>
        <v>48</v>
      </c>
      <c r="R101" s="23">
        <f t="shared" si="5"/>
        <v>0.1411764706</v>
      </c>
      <c r="S101" s="24" t="str">
        <f t="shared" si="6"/>
        <v>Gold Carrot with +48, +14.1% (340 to 388)</v>
      </c>
      <c r="T101" s="18"/>
      <c r="U101" s="40">
        <v>11.0</v>
      </c>
      <c r="V101" s="22">
        <f t="shared" si="7"/>
        <v>6</v>
      </c>
      <c r="W101" s="23">
        <f t="shared" si="8"/>
        <v>0.5454545455</v>
      </c>
      <c r="X101" s="26" t="str">
        <f t="shared" si="9"/>
        <v>Gold Carrot with +6, +54.5% (11 to 17)</v>
      </c>
    </row>
    <row r="102">
      <c r="A102" s="14" t="s">
        <v>393</v>
      </c>
      <c r="B102" s="71">
        <v>161.0</v>
      </c>
      <c r="C102" s="38">
        <v>12176.0</v>
      </c>
      <c r="D102" s="38">
        <v>328.0</v>
      </c>
      <c r="E102" s="38">
        <v>17.0</v>
      </c>
      <c r="F102" s="38">
        <v>100566.0</v>
      </c>
      <c r="G102" s="19"/>
      <c r="H102" s="19">
        <f>VLOOKUP(A102,'Kings Ratings'!$A$2:$B$1000,2,false)</f>
        <v>10</v>
      </c>
      <c r="I102" s="7"/>
      <c r="K102" s="40">
        <v>11129.0</v>
      </c>
      <c r="L102" s="22">
        <f t="shared" si="1"/>
        <v>1047</v>
      </c>
      <c r="M102" s="23">
        <f t="shared" si="2"/>
        <v>0.09407853356</v>
      </c>
      <c r="N102" s="24" t="str">
        <f t="shared" si="3"/>
        <v>Gold Peas with +1047, +9.4% (11129 to 12176)</v>
      </c>
      <c r="O102" s="41"/>
      <c r="P102" s="40">
        <v>268.0</v>
      </c>
      <c r="Q102" s="18">
        <f t="shared" si="4"/>
        <v>60</v>
      </c>
      <c r="R102" s="23">
        <f t="shared" si="5"/>
        <v>0.223880597</v>
      </c>
      <c r="S102" s="24" t="str">
        <f t="shared" si="6"/>
        <v>Gold Peas with +60, +22.4% (268 to 328)</v>
      </c>
      <c r="T102" s="18"/>
      <c r="U102" s="40">
        <v>11.0</v>
      </c>
      <c r="V102" s="22">
        <f t="shared" si="7"/>
        <v>6</v>
      </c>
      <c r="W102" s="23">
        <f t="shared" si="8"/>
        <v>0.5454545455</v>
      </c>
      <c r="X102" s="26" t="str">
        <f t="shared" si="9"/>
        <v>Gold Peas with +6, +54.5% (11 to 17)</v>
      </c>
    </row>
    <row r="103">
      <c r="A103" s="14" t="s">
        <v>59</v>
      </c>
      <c r="B103" s="71">
        <v>163.0</v>
      </c>
      <c r="C103" s="38">
        <v>57206.0</v>
      </c>
      <c r="D103" s="38">
        <v>38716.0</v>
      </c>
      <c r="E103" s="38">
        <v>19184.0</v>
      </c>
      <c r="F103" s="38">
        <v>1.75805688E8</v>
      </c>
      <c r="G103" s="19"/>
      <c r="H103" s="19">
        <f>VLOOKUP(A103,'Kings Ratings'!$A$2:$B$1000,2,false)</f>
        <v>1</v>
      </c>
      <c r="I103" s="7" t="s">
        <v>276</v>
      </c>
      <c r="K103" s="40">
        <v>53691.0</v>
      </c>
      <c r="L103" s="22">
        <f t="shared" si="1"/>
        <v>3515</v>
      </c>
      <c r="M103" s="23">
        <f t="shared" si="2"/>
        <v>0.06546721052</v>
      </c>
      <c r="N103" s="24" t="str">
        <f t="shared" si="3"/>
        <v>Twine with +3515, +6.5% (53691 to 57206)</v>
      </c>
      <c r="O103" s="41"/>
      <c r="P103" s="40">
        <v>36305.0</v>
      </c>
      <c r="Q103" s="18">
        <f t="shared" si="4"/>
        <v>2411</v>
      </c>
      <c r="R103" s="23">
        <f t="shared" si="5"/>
        <v>0.06640958546</v>
      </c>
      <c r="S103" s="24" t="str">
        <f t="shared" si="6"/>
        <v>Twine with +2411, +6.6% (36305 to 38716)</v>
      </c>
      <c r="T103" s="18"/>
      <c r="U103" s="40">
        <v>17711.0</v>
      </c>
      <c r="V103" s="22">
        <f t="shared" si="7"/>
        <v>1473</v>
      </c>
      <c r="W103" s="23">
        <f t="shared" si="8"/>
        <v>0.08316865225</v>
      </c>
      <c r="X103" s="26" t="str">
        <f t="shared" si="9"/>
        <v>Twine with +1473, +8.3% (17711 to 19184)</v>
      </c>
    </row>
    <row r="104">
      <c r="A104" s="14" t="s">
        <v>452</v>
      </c>
      <c r="B104" s="71">
        <v>165.0</v>
      </c>
      <c r="C104" s="38">
        <v>12262.0</v>
      </c>
      <c r="D104" s="38">
        <v>5288.0</v>
      </c>
      <c r="E104" s="38">
        <v>1035.0</v>
      </c>
      <c r="F104" s="38">
        <v>1136102.0</v>
      </c>
      <c r="G104" s="19"/>
      <c r="H104" s="19">
        <f>VLOOKUP(A104,'Kings Ratings'!$A$2:$B$1000,2,false)</f>
        <v>3</v>
      </c>
      <c r="I104" s="7" t="s">
        <v>851</v>
      </c>
      <c r="K104" s="40">
        <v>11409.0</v>
      </c>
      <c r="L104" s="22">
        <f t="shared" si="1"/>
        <v>853</v>
      </c>
      <c r="M104" s="23">
        <f t="shared" si="2"/>
        <v>0.07476553598</v>
      </c>
      <c r="N104" s="24" t="str">
        <f t="shared" si="3"/>
        <v>Horn Canteen with +853, +7.5% (11409 to 12262)</v>
      </c>
      <c r="O104" s="41"/>
      <c r="P104" s="40">
        <v>4913.0</v>
      </c>
      <c r="Q104" s="18">
        <f t="shared" si="4"/>
        <v>375</v>
      </c>
      <c r="R104" s="23">
        <f t="shared" si="5"/>
        <v>0.0763281091</v>
      </c>
      <c r="S104" s="24" t="str">
        <f t="shared" si="6"/>
        <v>Horn Canteen with +375, +7.6% (4913 to 5288)</v>
      </c>
      <c r="T104" s="18"/>
      <c r="U104" s="40">
        <v>774.0</v>
      </c>
      <c r="V104" s="22">
        <f t="shared" si="7"/>
        <v>261</v>
      </c>
      <c r="W104" s="23">
        <f t="shared" si="8"/>
        <v>0.3372093023</v>
      </c>
      <c r="X104" s="26" t="str">
        <f t="shared" si="9"/>
        <v>Horn Canteen with +261, +33.7% (774 to 1035)</v>
      </c>
    </row>
    <row r="105">
      <c r="A105" s="14" t="s">
        <v>514</v>
      </c>
      <c r="B105" s="71">
        <v>166.0</v>
      </c>
      <c r="C105" s="38">
        <v>11412.0</v>
      </c>
      <c r="D105" s="38">
        <v>4626.0</v>
      </c>
      <c r="E105" s="38">
        <v>538.0</v>
      </c>
      <c r="F105" s="38">
        <v>1037200.0</v>
      </c>
      <c r="G105" s="19"/>
      <c r="H105" s="19">
        <f>VLOOKUP(A105,'Kings Ratings'!$A$2:$B$1000,2,false)</f>
        <v>2</v>
      </c>
      <c r="I105" s="7" t="s">
        <v>692</v>
      </c>
      <c r="K105" s="40">
        <v>10599.0</v>
      </c>
      <c r="L105" s="22">
        <f t="shared" si="1"/>
        <v>813</v>
      </c>
      <c r="M105" s="23">
        <f t="shared" si="2"/>
        <v>0.07670534956</v>
      </c>
      <c r="N105" s="24" t="str">
        <f t="shared" si="3"/>
        <v>Leather Bag with +813, +7.7% (10599 to 11412)</v>
      </c>
      <c r="O105" s="41"/>
      <c r="P105" s="40">
        <v>4328.0</v>
      </c>
      <c r="Q105" s="18">
        <f t="shared" si="4"/>
        <v>298</v>
      </c>
      <c r="R105" s="23">
        <f t="shared" si="5"/>
        <v>0.06885397412</v>
      </c>
      <c r="S105" s="24" t="str">
        <f t="shared" si="6"/>
        <v>Leather Bag with +298, +6.9% (4328 to 4626)</v>
      </c>
      <c r="T105" s="18"/>
      <c r="U105" s="40">
        <v>336.0</v>
      </c>
      <c r="V105" s="22">
        <f t="shared" si="7"/>
        <v>202</v>
      </c>
      <c r="W105" s="23">
        <f t="shared" si="8"/>
        <v>0.6011904762</v>
      </c>
      <c r="X105" s="26" t="str">
        <f t="shared" si="9"/>
        <v>Leather Bag with +202, +60.1% (336 to 538)</v>
      </c>
    </row>
    <row r="106">
      <c r="A106" s="14" t="s">
        <v>183</v>
      </c>
      <c r="B106" s="71">
        <v>167.0</v>
      </c>
      <c r="C106" s="38">
        <v>43086.0</v>
      </c>
      <c r="D106" s="38">
        <v>19751.0</v>
      </c>
      <c r="E106" s="38">
        <v>5935.0</v>
      </c>
      <c r="F106" s="38">
        <v>1223634.0</v>
      </c>
      <c r="G106" s="19"/>
      <c r="H106" s="19">
        <f>VLOOKUP(A106,'Kings Ratings'!$A$2:$B$1000,2,false)</f>
        <v>1</v>
      </c>
      <c r="I106" s="7" t="s">
        <v>363</v>
      </c>
      <c r="K106" s="40">
        <v>40641.0</v>
      </c>
      <c r="L106" s="22">
        <f t="shared" si="1"/>
        <v>2445</v>
      </c>
      <c r="M106" s="23">
        <f t="shared" si="2"/>
        <v>0.06016092124</v>
      </c>
      <c r="N106" s="24" t="str">
        <f t="shared" si="3"/>
        <v>Sturdy Shield with +2445, +6% (40641 to 43086)</v>
      </c>
      <c r="O106" s="41"/>
      <c r="P106" s="40">
        <v>18617.0</v>
      </c>
      <c r="Q106" s="18">
        <f t="shared" si="4"/>
        <v>1134</v>
      </c>
      <c r="R106" s="23">
        <f t="shared" si="5"/>
        <v>0.06091206961</v>
      </c>
      <c r="S106" s="24" t="str">
        <f t="shared" si="6"/>
        <v>Sturdy Shield with +1134, +6.1% (18617 to 19751)</v>
      </c>
      <c r="T106" s="18"/>
      <c r="U106" s="40">
        <v>5276.0</v>
      </c>
      <c r="V106" s="22">
        <f t="shared" si="7"/>
        <v>659</v>
      </c>
      <c r="W106" s="23">
        <f t="shared" si="8"/>
        <v>0.1249052312</v>
      </c>
      <c r="X106" s="26" t="str">
        <f t="shared" si="9"/>
        <v>Sturdy Shield with +659, +12.5% (5276 to 5935)</v>
      </c>
    </row>
    <row r="107">
      <c r="A107" s="14" t="s">
        <v>474</v>
      </c>
      <c r="B107" s="71">
        <v>169.0</v>
      </c>
      <c r="C107" s="38">
        <v>14314.0</v>
      </c>
      <c r="D107" s="38">
        <v>718.0</v>
      </c>
      <c r="E107" s="72">
        <v>0.0</v>
      </c>
      <c r="F107" s="38">
        <v>59863.0</v>
      </c>
      <c r="G107" s="19"/>
      <c r="H107" s="19">
        <f>VLOOKUP(A107,'Kings Ratings'!$A$2:$B$1000,2,false)</f>
        <v>10</v>
      </c>
      <c r="I107" s="7"/>
      <c r="K107" s="40">
        <v>13299.0</v>
      </c>
      <c r="L107" s="22">
        <f t="shared" si="1"/>
        <v>1015</v>
      </c>
      <c r="M107" s="23">
        <f t="shared" si="2"/>
        <v>0.07632152793</v>
      </c>
      <c r="N107" s="24" t="str">
        <f t="shared" si="3"/>
        <v>Inferno Sphere with +1015, +7.6% (13299 to 14314)</v>
      </c>
      <c r="O107" s="41"/>
      <c r="P107" s="40">
        <v>567.0</v>
      </c>
      <c r="Q107" s="18">
        <f t="shared" si="4"/>
        <v>151</v>
      </c>
      <c r="R107" s="23">
        <f t="shared" si="5"/>
        <v>0.266313933</v>
      </c>
      <c r="S107" s="24" t="str">
        <f t="shared" si="6"/>
        <v>Inferno Sphere with +151, +26.6% (567 to 718)</v>
      </c>
      <c r="T107" s="18"/>
      <c r="U107" s="40">
        <v>0.0</v>
      </c>
      <c r="V107" s="22">
        <f t="shared" si="7"/>
        <v>0</v>
      </c>
      <c r="W107" s="23" t="str">
        <f t="shared" si="8"/>
        <v>#DIV/0!</v>
      </c>
      <c r="X107" s="26" t="str">
        <f t="shared" si="9"/>
        <v>#DIV/0!</v>
      </c>
    </row>
    <row r="108">
      <c r="A108" s="14" t="s">
        <v>318</v>
      </c>
      <c r="B108" s="71">
        <v>173.0</v>
      </c>
      <c r="C108" s="38">
        <v>18304.0</v>
      </c>
      <c r="D108" s="38">
        <v>11657.0</v>
      </c>
      <c r="E108" s="38">
        <v>2773.0</v>
      </c>
      <c r="F108" s="38">
        <v>1039300.0</v>
      </c>
      <c r="G108" s="19"/>
      <c r="H108" s="19">
        <f>VLOOKUP(A108,'Kings Ratings'!$A$2:$B$1000,2,false)</f>
        <v>5</v>
      </c>
      <c r="I108" s="7" t="s">
        <v>689</v>
      </c>
      <c r="K108" s="40">
        <v>17037.0</v>
      </c>
      <c r="L108" s="22">
        <f t="shared" si="1"/>
        <v>1267</v>
      </c>
      <c r="M108" s="23">
        <f t="shared" si="2"/>
        <v>0.07436755297</v>
      </c>
      <c r="N108" s="24" t="str">
        <f t="shared" si="3"/>
        <v>Flier with +1267, +7.4% (17037 to 18304)</v>
      </c>
      <c r="O108" s="41"/>
      <c r="P108" s="40">
        <v>10790.0</v>
      </c>
      <c r="Q108" s="18">
        <f t="shared" si="4"/>
        <v>867</v>
      </c>
      <c r="R108" s="23">
        <f t="shared" si="5"/>
        <v>0.08035217794</v>
      </c>
      <c r="S108" s="24" t="str">
        <f t="shared" si="6"/>
        <v>Flier with +867, +8% (10790 to 11657)</v>
      </c>
      <c r="T108" s="18"/>
      <c r="U108" s="40">
        <v>2278.0</v>
      </c>
      <c r="V108" s="22">
        <f t="shared" si="7"/>
        <v>495</v>
      </c>
      <c r="W108" s="23">
        <f t="shared" si="8"/>
        <v>0.2172958736</v>
      </c>
      <c r="X108" s="26" t="str">
        <f t="shared" si="9"/>
        <v>Flier with +495, +21.7% (2278 to 2773)</v>
      </c>
    </row>
    <row r="109">
      <c r="A109" s="14" t="s">
        <v>614</v>
      </c>
      <c r="B109" s="71">
        <v>174.0</v>
      </c>
      <c r="C109" s="38">
        <v>25132.0</v>
      </c>
      <c r="D109" s="38">
        <v>15302.0</v>
      </c>
      <c r="E109" s="38">
        <v>5864.0</v>
      </c>
      <c r="F109" s="38">
        <v>6544234.0</v>
      </c>
      <c r="G109" s="19"/>
      <c r="H109" s="19">
        <f>VLOOKUP(A109,'Kings Ratings'!$A$2:$B$1000,2,false)</f>
        <v>3</v>
      </c>
      <c r="I109" s="7" t="s">
        <v>609</v>
      </c>
      <c r="K109" s="40">
        <v>23502.0</v>
      </c>
      <c r="L109" s="22">
        <f t="shared" si="1"/>
        <v>1630</v>
      </c>
      <c r="M109" s="23">
        <f t="shared" si="2"/>
        <v>0.06935579951</v>
      </c>
      <c r="N109" s="24" t="str">
        <f t="shared" si="3"/>
        <v>Ruby Fish with +1630, +6.9% (23502 to 25132)</v>
      </c>
      <c r="O109" s="41"/>
      <c r="P109" s="40">
        <v>14286.0</v>
      </c>
      <c r="Q109" s="18">
        <f t="shared" si="4"/>
        <v>1016</v>
      </c>
      <c r="R109" s="23">
        <f t="shared" si="5"/>
        <v>0.07111857763</v>
      </c>
      <c r="S109" s="24" t="str">
        <f t="shared" si="6"/>
        <v>Ruby Fish with +1016, +7.1% (14286 to 15302)</v>
      </c>
      <c r="T109" s="18"/>
      <c r="U109" s="40">
        <v>5287.0</v>
      </c>
      <c r="V109" s="22">
        <f t="shared" si="7"/>
        <v>577</v>
      </c>
      <c r="W109" s="23">
        <f t="shared" si="8"/>
        <v>0.1091356157</v>
      </c>
      <c r="X109" s="26" t="str">
        <f t="shared" si="9"/>
        <v>Ruby Fish with +577, +10.9% (5287 to 5864)</v>
      </c>
    </row>
    <row r="110">
      <c r="A110" s="14" t="s">
        <v>540</v>
      </c>
      <c r="B110" s="71">
        <v>176.0</v>
      </c>
      <c r="C110" s="38">
        <v>21743.0</v>
      </c>
      <c r="D110" s="38">
        <v>9177.0</v>
      </c>
      <c r="E110" s="38">
        <v>1419.0</v>
      </c>
      <c r="F110" s="38">
        <v>1765295.0</v>
      </c>
      <c r="G110" s="19"/>
      <c r="H110" s="19">
        <f>VLOOKUP(A110,'Kings Ratings'!$A$2:$B$1000,2,false)</f>
        <v>5</v>
      </c>
      <c r="I110" s="7" t="s">
        <v>691</v>
      </c>
      <c r="K110" s="40">
        <v>20203.0</v>
      </c>
      <c r="L110" s="22">
        <f t="shared" si="1"/>
        <v>1540</v>
      </c>
      <c r="M110" s="23">
        <f t="shared" si="2"/>
        <v>0.07622630302</v>
      </c>
      <c r="N110" s="24" t="str">
        <f t="shared" si="3"/>
        <v>Magicite with +1540, +7.6% (20203 to 21743)</v>
      </c>
      <c r="O110" s="41"/>
      <c r="P110" s="40">
        <v>8239.0</v>
      </c>
      <c r="Q110" s="18">
        <f t="shared" si="4"/>
        <v>938</v>
      </c>
      <c r="R110" s="23">
        <f t="shared" si="5"/>
        <v>0.1138487681</v>
      </c>
      <c r="S110" s="24" t="str">
        <f t="shared" si="6"/>
        <v>Magicite with +938, +11.4% (8239 to 9177)</v>
      </c>
      <c r="T110" s="18"/>
      <c r="U110" s="40">
        <v>1027.0</v>
      </c>
      <c r="V110" s="22">
        <f t="shared" si="7"/>
        <v>392</v>
      </c>
      <c r="W110" s="23">
        <f t="shared" si="8"/>
        <v>0.3816942551</v>
      </c>
      <c r="X110" s="26" t="str">
        <f t="shared" si="9"/>
        <v>Magicite with +392, +38.2% (1027 to 1419)</v>
      </c>
    </row>
    <row r="111">
      <c r="A111" s="14" t="s">
        <v>469</v>
      </c>
      <c r="B111" s="71">
        <v>185.0</v>
      </c>
      <c r="C111" s="38">
        <v>16643.0</v>
      </c>
      <c r="D111" s="38">
        <v>4378.0</v>
      </c>
      <c r="E111" s="38">
        <v>46.0</v>
      </c>
      <c r="F111" s="38">
        <v>606983.0</v>
      </c>
      <c r="G111" s="19"/>
      <c r="H111" s="19">
        <f>VLOOKUP(A111,'Kings Ratings'!$A$2:$B$1000,2,false)</f>
        <v>9</v>
      </c>
      <c r="I111" s="7"/>
      <c r="K111" s="40">
        <v>15458.0</v>
      </c>
      <c r="L111" s="22">
        <f t="shared" si="1"/>
        <v>1185</v>
      </c>
      <c r="M111" s="23">
        <f t="shared" si="2"/>
        <v>0.07665933497</v>
      </c>
      <c r="N111" s="24" t="str">
        <f t="shared" si="3"/>
        <v>Iced Tea with +1185, +7.7% (15458 to 16643)</v>
      </c>
      <c r="O111" s="41"/>
      <c r="P111" s="40">
        <v>3723.0</v>
      </c>
      <c r="Q111" s="18">
        <f t="shared" si="4"/>
        <v>655</v>
      </c>
      <c r="R111" s="23">
        <f t="shared" si="5"/>
        <v>0.1759333871</v>
      </c>
      <c r="S111" s="24" t="str">
        <f t="shared" si="6"/>
        <v>Iced Tea with +655, +17.6% (3723 to 4378)</v>
      </c>
      <c r="T111" s="18"/>
      <c r="U111" s="40">
        <v>28.0</v>
      </c>
      <c r="V111" s="22">
        <f t="shared" si="7"/>
        <v>18</v>
      </c>
      <c r="W111" s="23">
        <f t="shared" si="8"/>
        <v>0.6428571429</v>
      </c>
      <c r="X111" s="26" t="str">
        <f t="shared" si="9"/>
        <v>Iced Tea with +18, +64.3% (28 to 46)</v>
      </c>
    </row>
    <row r="112">
      <c r="A112" s="14" t="s">
        <v>382</v>
      </c>
      <c r="B112" s="71">
        <v>189.0</v>
      </c>
      <c r="C112" s="38">
        <v>17102.0</v>
      </c>
      <c r="D112" s="38">
        <v>6803.0</v>
      </c>
      <c r="E112" s="38">
        <v>1244.0</v>
      </c>
      <c r="F112" s="38">
        <v>4087249.0</v>
      </c>
      <c r="G112" s="19"/>
      <c r="H112" s="19">
        <f>VLOOKUP(A112,'Kings Ratings'!$A$2:$B$1000,2,false)</f>
        <v>8</v>
      </c>
      <c r="I112" s="7"/>
      <c r="K112" s="40">
        <v>15870.0</v>
      </c>
      <c r="L112" s="22">
        <f t="shared" si="1"/>
        <v>1232</v>
      </c>
      <c r="M112" s="23">
        <f t="shared" si="2"/>
        <v>0.07763074984</v>
      </c>
      <c r="N112" s="24" t="str">
        <f t="shared" si="3"/>
        <v>Gold Cucumber with +1232, +7.8% (15870 to 17102)</v>
      </c>
      <c r="O112" s="41"/>
      <c r="P112" s="40">
        <v>6063.0</v>
      </c>
      <c r="Q112" s="18">
        <f t="shared" si="4"/>
        <v>740</v>
      </c>
      <c r="R112" s="23">
        <f t="shared" si="5"/>
        <v>0.1220517895</v>
      </c>
      <c r="S112" s="24" t="str">
        <f t="shared" si="6"/>
        <v>Gold Cucumber with +740, +12.2% (6063 to 6803)</v>
      </c>
      <c r="T112" s="18"/>
      <c r="U112" s="40">
        <v>949.0</v>
      </c>
      <c r="V112" s="22">
        <f t="shared" si="7"/>
        <v>295</v>
      </c>
      <c r="W112" s="23">
        <f t="shared" si="8"/>
        <v>0.31085353</v>
      </c>
      <c r="X112" s="26" t="str">
        <f t="shared" si="9"/>
        <v>Gold Cucumber with +295, +31.1% (949 to 1244)</v>
      </c>
    </row>
    <row r="113">
      <c r="A113" s="14" t="s">
        <v>138</v>
      </c>
      <c r="B113" s="71">
        <v>193.0</v>
      </c>
      <c r="C113" s="38">
        <v>45396.0</v>
      </c>
      <c r="D113" s="38">
        <v>28391.0</v>
      </c>
      <c r="E113" s="38">
        <v>14334.0</v>
      </c>
      <c r="F113" s="38">
        <v>5.5807902E7</v>
      </c>
      <c r="G113" s="19"/>
      <c r="H113" s="19">
        <f>VLOOKUP(A113,'Kings Ratings'!$A$2:$B$1000,2,false)</f>
        <v>1</v>
      </c>
      <c r="I113" s="7" t="s">
        <v>330</v>
      </c>
      <c r="K113" s="40">
        <v>42756.0</v>
      </c>
      <c r="L113" s="22">
        <f t="shared" si="1"/>
        <v>2640</v>
      </c>
      <c r="M113" s="23">
        <f t="shared" si="2"/>
        <v>0.0617457199</v>
      </c>
      <c r="N113" s="24" t="str">
        <f t="shared" si="3"/>
        <v>Rope with +2640, +6.2% (42756 to 45396)</v>
      </c>
      <c r="O113" s="41"/>
      <c r="P113" s="40">
        <v>26614.0</v>
      </c>
      <c r="Q113" s="18">
        <f t="shared" si="4"/>
        <v>1777</v>
      </c>
      <c r="R113" s="23">
        <f t="shared" si="5"/>
        <v>0.0667693695</v>
      </c>
      <c r="S113" s="24" t="str">
        <f t="shared" si="6"/>
        <v>Rope with +1777, +6.7% (26614 to 28391)</v>
      </c>
      <c r="T113" s="18"/>
      <c r="U113" s="40">
        <v>13202.0</v>
      </c>
      <c r="V113" s="22">
        <f t="shared" si="7"/>
        <v>1132</v>
      </c>
      <c r="W113" s="23">
        <f t="shared" si="8"/>
        <v>0.08574458415</v>
      </c>
      <c r="X113" s="26" t="str">
        <f t="shared" si="9"/>
        <v>Rope with +1132, +8.6% (13202 to 14334)</v>
      </c>
    </row>
    <row r="114">
      <c r="A114" s="14" t="s">
        <v>175</v>
      </c>
      <c r="B114" s="71">
        <v>194.0</v>
      </c>
      <c r="C114" s="38">
        <v>43549.0</v>
      </c>
      <c r="D114" s="38">
        <v>26038.0</v>
      </c>
      <c r="E114" s="38">
        <v>13039.0</v>
      </c>
      <c r="F114" s="38">
        <v>4.0730935E7</v>
      </c>
      <c r="G114" s="19"/>
      <c r="H114" s="19">
        <f>VLOOKUP(A114,'Kings Ratings'!$A$2:$B$1000,2,false)</f>
        <v>2</v>
      </c>
      <c r="I114" s="7" t="s">
        <v>357</v>
      </c>
      <c r="K114" s="40">
        <v>40904.0</v>
      </c>
      <c r="L114" s="22">
        <f t="shared" si="1"/>
        <v>2645</v>
      </c>
      <c r="M114" s="23">
        <f t="shared" si="2"/>
        <v>0.06466360258</v>
      </c>
      <c r="N114" s="24" t="str">
        <f t="shared" si="3"/>
        <v>Fishing Net with +2645, +6.5% (40904 to 43549)</v>
      </c>
      <c r="O114" s="41"/>
      <c r="P114" s="40">
        <v>24366.0</v>
      </c>
      <c r="Q114" s="18">
        <f t="shared" si="4"/>
        <v>1672</v>
      </c>
      <c r="R114" s="23">
        <f t="shared" si="5"/>
        <v>0.06862020849</v>
      </c>
      <c r="S114" s="24" t="str">
        <f t="shared" si="6"/>
        <v>Fishing Net with +1672, +6.9% (24366 to 26038)</v>
      </c>
      <c r="T114" s="18"/>
      <c r="U114" s="40">
        <v>11979.0</v>
      </c>
      <c r="V114" s="22">
        <f t="shared" si="7"/>
        <v>1060</v>
      </c>
      <c r="W114" s="23">
        <f t="shared" si="8"/>
        <v>0.08848818766</v>
      </c>
      <c r="X114" s="26" t="str">
        <f t="shared" si="9"/>
        <v>Fishing Net with +1060, +8.8% (11979 to 13039)</v>
      </c>
    </row>
    <row r="115">
      <c r="A115" s="14" t="s">
        <v>568</v>
      </c>
      <c r="B115" s="71">
        <v>195.0</v>
      </c>
      <c r="C115" s="38">
        <v>13431.0</v>
      </c>
      <c r="D115" s="38">
        <v>5706.0</v>
      </c>
      <c r="E115" s="38">
        <v>726.0</v>
      </c>
      <c r="F115" s="38">
        <v>1014713.0</v>
      </c>
      <c r="G115" s="19"/>
      <c r="H115" s="19">
        <f>VLOOKUP(A115,'Kings Ratings'!$A$2:$B$1000,2,false)</f>
        <v>4</v>
      </c>
      <c r="I115" s="7" t="s">
        <v>851</v>
      </c>
      <c r="K115" s="40">
        <v>12387.0</v>
      </c>
      <c r="L115" s="22">
        <f t="shared" si="1"/>
        <v>1044</v>
      </c>
      <c r="M115" s="23">
        <f t="shared" si="2"/>
        <v>0.08428190845</v>
      </c>
      <c r="N115" s="24" t="str">
        <f t="shared" si="3"/>
        <v>Mystic Ring with +1044, +8.4% (12387 to 13431)</v>
      </c>
      <c r="O115" s="41"/>
      <c r="P115" s="40">
        <v>5130.0</v>
      </c>
      <c r="Q115" s="18">
        <f t="shared" si="4"/>
        <v>576</v>
      </c>
      <c r="R115" s="23">
        <f t="shared" si="5"/>
        <v>0.1122807018</v>
      </c>
      <c r="S115" s="24" t="str">
        <f t="shared" si="6"/>
        <v>Mystic Ring with +576, +11.2% (5130 to 5706)</v>
      </c>
      <c r="T115" s="18"/>
      <c r="U115" s="40">
        <v>463.0</v>
      </c>
      <c r="V115" s="22">
        <f t="shared" si="7"/>
        <v>263</v>
      </c>
      <c r="W115" s="23">
        <f t="shared" si="8"/>
        <v>0.5680345572</v>
      </c>
      <c r="X115" s="26" t="str">
        <f t="shared" si="9"/>
        <v>Mystic Ring with +263, +56.8% (463 to 726)</v>
      </c>
    </row>
    <row r="116">
      <c r="A116" s="14" t="s">
        <v>599</v>
      </c>
      <c r="B116" s="71">
        <v>196.0</v>
      </c>
      <c r="C116" s="38">
        <v>13444.0</v>
      </c>
      <c r="D116" s="38">
        <v>7250.0</v>
      </c>
      <c r="E116" s="38">
        <v>2017.0</v>
      </c>
      <c r="F116" s="38">
        <v>1035088.0</v>
      </c>
      <c r="G116" s="19"/>
      <c r="H116" s="19">
        <f>VLOOKUP(A116,'Kings Ratings'!$A$2:$B$1000,2,false)</f>
        <v>2</v>
      </c>
      <c r="I116" s="7" t="s">
        <v>829</v>
      </c>
      <c r="K116" s="40">
        <v>12505.0</v>
      </c>
      <c r="L116" s="22">
        <f t="shared" si="1"/>
        <v>939</v>
      </c>
      <c r="M116" s="23">
        <f t="shared" si="2"/>
        <v>0.07508996401</v>
      </c>
      <c r="N116" s="24" t="str">
        <f t="shared" si="3"/>
        <v>Pearl Necklace with +939, +7.5% (12505 to 13444)</v>
      </c>
      <c r="O116" s="41"/>
      <c r="P116" s="40">
        <v>6735.0</v>
      </c>
      <c r="Q116" s="18">
        <f t="shared" si="4"/>
        <v>515</v>
      </c>
      <c r="R116" s="23">
        <f t="shared" si="5"/>
        <v>0.07646622123</v>
      </c>
      <c r="S116" s="24" t="str">
        <f t="shared" si="6"/>
        <v>Pearl Necklace with +515, +7.6% (6735 to 7250)</v>
      </c>
      <c r="T116" s="18"/>
      <c r="U116" s="40">
        <v>1568.0</v>
      </c>
      <c r="V116" s="22">
        <f t="shared" si="7"/>
        <v>449</v>
      </c>
      <c r="W116" s="23">
        <f t="shared" si="8"/>
        <v>0.2863520408</v>
      </c>
      <c r="X116" s="26" t="str">
        <f t="shared" si="9"/>
        <v>Pearl Necklace with +449, +28.6% (1568 to 2017)</v>
      </c>
    </row>
    <row r="117">
      <c r="A117" s="14" t="s">
        <v>196</v>
      </c>
      <c r="B117" s="71">
        <v>198.0</v>
      </c>
      <c r="C117" s="38">
        <v>42336.0</v>
      </c>
      <c r="D117" s="38">
        <v>24873.0</v>
      </c>
      <c r="E117" s="38">
        <v>12994.0</v>
      </c>
      <c r="F117" s="38">
        <v>4.0682488E7</v>
      </c>
      <c r="G117" s="19"/>
      <c r="H117" s="19">
        <f>VLOOKUP(A117,'Kings Ratings'!$A$2:$B$1000,2,false)</f>
        <v>1</v>
      </c>
      <c r="I117" s="7" t="s">
        <v>373</v>
      </c>
      <c r="K117" s="40">
        <v>39227.0</v>
      </c>
      <c r="L117" s="22">
        <f t="shared" si="1"/>
        <v>3109</v>
      </c>
      <c r="M117" s="23">
        <f t="shared" si="2"/>
        <v>0.07925663446</v>
      </c>
      <c r="N117" s="24" t="str">
        <f t="shared" si="3"/>
        <v>Mackerel with +3109, +7.9% (39227 to 42336)</v>
      </c>
      <c r="O117" s="41"/>
      <c r="P117" s="40">
        <v>23274.0</v>
      </c>
      <c r="Q117" s="18">
        <f t="shared" si="4"/>
        <v>1599</v>
      </c>
      <c r="R117" s="23">
        <f t="shared" si="5"/>
        <v>0.06870327404</v>
      </c>
      <c r="S117" s="24" t="str">
        <f t="shared" si="6"/>
        <v>Mackerel with +1599, +6.9% (23274 to 24873)</v>
      </c>
      <c r="T117" s="18"/>
      <c r="U117" s="40">
        <v>11944.0</v>
      </c>
      <c r="V117" s="22">
        <f t="shared" si="7"/>
        <v>1050</v>
      </c>
      <c r="W117" s="23">
        <f t="shared" si="8"/>
        <v>0.08791024782</v>
      </c>
      <c r="X117" s="26" t="str">
        <f t="shared" si="9"/>
        <v>Mackerel with +1050, +8.8% (11944 to 12994)</v>
      </c>
    </row>
    <row r="118">
      <c r="A118" s="14" t="s">
        <v>372</v>
      </c>
      <c r="B118" s="71">
        <v>199.0</v>
      </c>
      <c r="C118" s="38">
        <v>25055.0</v>
      </c>
      <c r="D118" s="38">
        <v>15357.0</v>
      </c>
      <c r="E118" s="38">
        <v>6400.0</v>
      </c>
      <c r="F118" s="38">
        <v>7053635.0</v>
      </c>
      <c r="G118" s="19"/>
      <c r="H118" s="19">
        <f>VLOOKUP(A118,'Kings Ratings'!$A$2:$B$1000,2,false)</f>
        <v>4</v>
      </c>
      <c r="I118" s="7" t="s">
        <v>598</v>
      </c>
      <c r="K118" s="40">
        <v>23479.0</v>
      </c>
      <c r="L118" s="22">
        <f t="shared" si="1"/>
        <v>1576</v>
      </c>
      <c r="M118" s="23">
        <f t="shared" si="2"/>
        <v>0.06712381277</v>
      </c>
      <c r="N118" s="24" t="str">
        <f t="shared" si="3"/>
        <v>Globber with +1576, +6.7% (23479 to 25055)</v>
      </c>
      <c r="O118" s="41"/>
      <c r="P118" s="40">
        <v>14444.0</v>
      </c>
      <c r="Q118" s="18">
        <f t="shared" si="4"/>
        <v>913</v>
      </c>
      <c r="R118" s="23">
        <f t="shared" si="5"/>
        <v>0.06320963722</v>
      </c>
      <c r="S118" s="24" t="str">
        <f t="shared" si="6"/>
        <v>Globber with +913, +6.3% (14444 to 15357)</v>
      </c>
      <c r="T118" s="18"/>
      <c r="U118" s="40">
        <v>5977.0</v>
      </c>
      <c r="V118" s="22">
        <f t="shared" si="7"/>
        <v>423</v>
      </c>
      <c r="W118" s="23">
        <f t="shared" si="8"/>
        <v>0.07077128994</v>
      </c>
      <c r="X118" s="26" t="str">
        <f t="shared" si="9"/>
        <v>Globber with +423, +7.1% (5977 to 6400)</v>
      </c>
    </row>
    <row r="119">
      <c r="A119" s="14" t="s">
        <v>109</v>
      </c>
      <c r="B119" s="71">
        <v>200.0</v>
      </c>
      <c r="C119" s="38">
        <v>28303.0</v>
      </c>
      <c r="D119" s="38">
        <v>16203.0</v>
      </c>
      <c r="E119" s="38">
        <v>6988.0</v>
      </c>
      <c r="F119" s="38">
        <v>8289164.0</v>
      </c>
      <c r="G119" s="19"/>
      <c r="H119" s="19">
        <f>VLOOKUP(A119,'Kings Ratings'!$A$2:$B$1000,2,false)</f>
        <v>2</v>
      </c>
      <c r="I119" s="7" t="s">
        <v>399</v>
      </c>
      <c r="K119" s="40">
        <v>26423.0</v>
      </c>
      <c r="L119" s="22">
        <f t="shared" si="1"/>
        <v>1880</v>
      </c>
      <c r="M119" s="23">
        <f t="shared" si="2"/>
        <v>0.07115013435</v>
      </c>
      <c r="N119" s="24" t="str">
        <f t="shared" si="3"/>
        <v>Blue Tiger Fish with +1880, +7.1% (26423 to 28303)</v>
      </c>
      <c r="O119" s="41"/>
      <c r="P119" s="40">
        <v>15183.0</v>
      </c>
      <c r="Q119" s="18">
        <f t="shared" si="4"/>
        <v>1020</v>
      </c>
      <c r="R119" s="23">
        <f t="shared" si="5"/>
        <v>0.06718039913</v>
      </c>
      <c r="S119" s="24" t="str">
        <f t="shared" si="6"/>
        <v>Blue Tiger Fish with +1020, +6.7% (15183 to 16203)</v>
      </c>
      <c r="T119" s="18"/>
      <c r="U119" s="40">
        <v>6346.0</v>
      </c>
      <c r="V119" s="22">
        <f t="shared" si="7"/>
        <v>642</v>
      </c>
      <c r="W119" s="23">
        <f t="shared" si="8"/>
        <v>0.1011660889</v>
      </c>
      <c r="X119" s="26" t="str">
        <f t="shared" si="9"/>
        <v>Blue Tiger Fish with +642, +10.1% (6346 to 6988)</v>
      </c>
    </row>
    <row r="120">
      <c r="A120" s="14" t="s">
        <v>326</v>
      </c>
      <c r="B120" s="71">
        <v>201.0</v>
      </c>
      <c r="C120" s="38">
        <v>26751.0</v>
      </c>
      <c r="D120" s="38">
        <v>15834.0</v>
      </c>
      <c r="E120" s="38">
        <v>6317.0</v>
      </c>
      <c r="F120" s="38">
        <v>8181046.0</v>
      </c>
      <c r="G120" s="19"/>
      <c r="H120" s="19">
        <f>VLOOKUP(A120,'Kings Ratings'!$A$2:$B$1000,2,false)</f>
        <v>3</v>
      </c>
      <c r="I120" s="7" t="s">
        <v>584</v>
      </c>
      <c r="K120" s="40">
        <v>25024.0</v>
      </c>
      <c r="L120" s="22">
        <f t="shared" si="1"/>
        <v>1727</v>
      </c>
      <c r="M120" s="23">
        <f t="shared" si="2"/>
        <v>0.0690137468</v>
      </c>
      <c r="N120" s="24" t="str">
        <f t="shared" si="3"/>
        <v>Fluorifish with +1727, +6.9% (25024 to 26751)</v>
      </c>
      <c r="O120" s="41"/>
      <c r="P120" s="40">
        <v>14763.0</v>
      </c>
      <c r="Q120" s="18">
        <f t="shared" si="4"/>
        <v>1071</v>
      </c>
      <c r="R120" s="23">
        <f t="shared" si="5"/>
        <v>0.07254623044</v>
      </c>
      <c r="S120" s="24" t="str">
        <f t="shared" si="6"/>
        <v>Fluorifish with +1071, +7.3% (14763 to 15834)</v>
      </c>
      <c r="T120" s="18"/>
      <c r="U120" s="40">
        <v>5671.0</v>
      </c>
      <c r="V120" s="22">
        <f t="shared" si="7"/>
        <v>646</v>
      </c>
      <c r="W120" s="23">
        <f t="shared" si="8"/>
        <v>0.1139128901</v>
      </c>
      <c r="X120" s="26" t="str">
        <f t="shared" si="9"/>
        <v>Fluorifish with +646, +11.4% (5671 to 6317)</v>
      </c>
    </row>
    <row r="121">
      <c r="A121" s="14" t="s">
        <v>422</v>
      </c>
      <c r="B121" s="71">
        <v>203.0</v>
      </c>
      <c r="C121" s="38">
        <v>25454.0</v>
      </c>
      <c r="D121" s="38">
        <v>11201.0</v>
      </c>
      <c r="E121" s="38">
        <v>2284.0</v>
      </c>
      <c r="F121" s="38">
        <v>3956164.0</v>
      </c>
      <c r="G121" s="19"/>
      <c r="H121" s="19">
        <f>VLOOKUP(A121,'Kings Ratings'!$A$2:$B$1000,2,false)</f>
        <v>2</v>
      </c>
      <c r="I121" s="7" t="s">
        <v>395</v>
      </c>
      <c r="K121" s="40">
        <v>23529.0</v>
      </c>
      <c r="L121" s="22">
        <f t="shared" si="1"/>
        <v>1925</v>
      </c>
      <c r="M121" s="23">
        <f t="shared" si="2"/>
        <v>0.08181393174</v>
      </c>
      <c r="N121" s="24" t="str">
        <f t="shared" si="3"/>
        <v>Green Dye with +1925, +8.2% (23529 to 25454)</v>
      </c>
      <c r="O121" s="41"/>
      <c r="P121" s="40">
        <v>10267.0</v>
      </c>
      <c r="Q121" s="18">
        <f t="shared" si="4"/>
        <v>934</v>
      </c>
      <c r="R121" s="23">
        <f t="shared" si="5"/>
        <v>0.09097107237</v>
      </c>
      <c r="S121" s="24" t="str">
        <f t="shared" si="6"/>
        <v>Green Dye with +934, +9.1% (10267 to 11201)</v>
      </c>
      <c r="T121" s="18"/>
      <c r="U121" s="40">
        <v>1826.0</v>
      </c>
      <c r="V121" s="22">
        <f t="shared" si="7"/>
        <v>458</v>
      </c>
      <c r="W121" s="23">
        <f t="shared" si="8"/>
        <v>0.2508214677</v>
      </c>
      <c r="X121" s="26" t="str">
        <f t="shared" si="9"/>
        <v>Green Dye with +458, +25.1% (1826 to 2284)</v>
      </c>
    </row>
    <row r="122">
      <c r="A122" s="14" t="s">
        <v>434</v>
      </c>
      <c r="B122" s="71">
        <v>204.0</v>
      </c>
      <c r="C122" s="38">
        <v>14779.0</v>
      </c>
      <c r="D122" s="38">
        <v>7264.0</v>
      </c>
      <c r="E122" s="38">
        <v>1146.0</v>
      </c>
      <c r="F122" s="38">
        <v>1047558.0</v>
      </c>
      <c r="G122" s="19"/>
      <c r="H122" s="19">
        <f>VLOOKUP(A122,'Kings Ratings'!$A$2:$B$1000,2,false)</f>
        <v>2</v>
      </c>
      <c r="I122" s="7" t="s">
        <v>761</v>
      </c>
      <c r="K122" s="40">
        <v>13643.0</v>
      </c>
      <c r="L122" s="22">
        <f t="shared" si="1"/>
        <v>1136</v>
      </c>
      <c r="M122" s="23">
        <f t="shared" si="2"/>
        <v>0.08326614381</v>
      </c>
      <c r="N122" s="24" t="str">
        <f t="shared" si="3"/>
        <v>Green Shield with +1136, +8.3% (13643 to 14779)</v>
      </c>
      <c r="O122" s="41"/>
      <c r="P122" s="40">
        <v>6759.0</v>
      </c>
      <c r="Q122" s="18">
        <f t="shared" si="4"/>
        <v>505</v>
      </c>
      <c r="R122" s="23">
        <f t="shared" si="5"/>
        <v>0.07471519456</v>
      </c>
      <c r="S122" s="24" t="str">
        <f t="shared" si="6"/>
        <v>Green Shield with +505, +7.5% (6759 to 7264)</v>
      </c>
      <c r="T122" s="18"/>
      <c r="U122" s="40">
        <v>806.0</v>
      </c>
      <c r="V122" s="22">
        <f t="shared" si="7"/>
        <v>340</v>
      </c>
      <c r="W122" s="23">
        <f t="shared" si="8"/>
        <v>0.4218362283</v>
      </c>
      <c r="X122" s="26" t="str">
        <f t="shared" si="9"/>
        <v>Green Shield with +340, +42.2% (806 to 1146)</v>
      </c>
    </row>
    <row r="123">
      <c r="A123" s="14" t="s">
        <v>465</v>
      </c>
      <c r="B123" s="71">
        <v>205.0</v>
      </c>
      <c r="C123" s="38">
        <v>29499.0</v>
      </c>
      <c r="D123" s="38">
        <v>17226.0</v>
      </c>
      <c r="E123" s="38">
        <v>8135.0</v>
      </c>
      <c r="F123" s="38">
        <v>1.4179578E7</v>
      </c>
      <c r="G123" s="19"/>
      <c r="H123" s="19">
        <f>VLOOKUP(A123,'Kings Ratings'!$A$2:$B$1000,2,false)</f>
        <v>2</v>
      </c>
      <c r="I123" s="7" t="s">
        <v>546</v>
      </c>
      <c r="K123" s="40">
        <v>27553.0</v>
      </c>
      <c r="L123" s="22">
        <f t="shared" si="1"/>
        <v>1946</v>
      </c>
      <c r="M123" s="23">
        <f t="shared" si="2"/>
        <v>0.07062751787</v>
      </c>
      <c r="N123" s="24" t="str">
        <f t="shared" si="3"/>
        <v>Red Starfish with +1946, +7.1% (27553 to 29499)</v>
      </c>
      <c r="O123" s="41"/>
      <c r="P123" s="40">
        <v>16161.0</v>
      </c>
      <c r="Q123" s="18">
        <f t="shared" si="4"/>
        <v>1065</v>
      </c>
      <c r="R123" s="23">
        <f t="shared" si="5"/>
        <v>0.06589938741</v>
      </c>
      <c r="S123" s="24" t="str">
        <f t="shared" si="6"/>
        <v>Red Starfish with +1065, +6.6% (16161 to 17226)</v>
      </c>
      <c r="T123" s="18"/>
      <c r="U123" s="40">
        <v>7459.0</v>
      </c>
      <c r="V123" s="22">
        <f t="shared" si="7"/>
        <v>676</v>
      </c>
      <c r="W123" s="23">
        <f t="shared" si="8"/>
        <v>0.09062877061</v>
      </c>
      <c r="X123" s="26" t="str">
        <f t="shared" si="9"/>
        <v>Red Starfish with +676, +9.1% (7459 to 8135)</v>
      </c>
    </row>
    <row r="124">
      <c r="A124" s="14" t="s">
        <v>606</v>
      </c>
      <c r="B124" s="71">
        <v>206.0</v>
      </c>
      <c r="C124" s="38">
        <v>25411.0</v>
      </c>
      <c r="D124" s="38">
        <v>15184.0</v>
      </c>
      <c r="E124" s="38">
        <v>5921.0</v>
      </c>
      <c r="F124" s="38">
        <v>5111009.0</v>
      </c>
      <c r="G124" s="19"/>
      <c r="H124" s="19">
        <f>VLOOKUP(A124,'Kings Ratings'!$A$2:$B$1000,2,false)</f>
        <v>3</v>
      </c>
      <c r="I124" s="7" t="s">
        <v>617</v>
      </c>
      <c r="K124" s="40">
        <v>23750.0</v>
      </c>
      <c r="L124" s="22">
        <f t="shared" si="1"/>
        <v>1661</v>
      </c>
      <c r="M124" s="23">
        <f t="shared" si="2"/>
        <v>0.06993684211</v>
      </c>
      <c r="N124" s="24" t="str">
        <f t="shared" si="3"/>
        <v>Seahorse with +1661, +7% (23750 to 25411)</v>
      </c>
      <c r="O124" s="41"/>
      <c r="P124" s="40">
        <v>14176.0</v>
      </c>
      <c r="Q124" s="18">
        <f t="shared" si="4"/>
        <v>1008</v>
      </c>
      <c r="R124" s="23">
        <f t="shared" si="5"/>
        <v>0.07110609481</v>
      </c>
      <c r="S124" s="24" t="str">
        <f t="shared" si="6"/>
        <v>Seahorse with +1008, +7.1% (14176 to 15184)</v>
      </c>
      <c r="T124" s="18"/>
      <c r="U124" s="40">
        <v>5302.0</v>
      </c>
      <c r="V124" s="22">
        <f t="shared" si="7"/>
        <v>619</v>
      </c>
      <c r="W124" s="23">
        <f t="shared" si="8"/>
        <v>0.1167483968</v>
      </c>
      <c r="X124" s="26" t="str">
        <f t="shared" si="9"/>
        <v>Seahorse with +619, +11.7% (5302 to 5921)</v>
      </c>
    </row>
    <row r="125">
      <c r="A125" s="14" t="s">
        <v>574</v>
      </c>
      <c r="B125" s="71">
        <v>207.0</v>
      </c>
      <c r="C125" s="38">
        <v>19378.0</v>
      </c>
      <c r="D125" s="38">
        <v>12375.0</v>
      </c>
      <c r="E125" s="38">
        <v>2366.0</v>
      </c>
      <c r="F125" s="38">
        <v>2684707.0</v>
      </c>
      <c r="G125" s="19"/>
      <c r="H125" s="19">
        <f>VLOOKUP(A125,'Kings Ratings'!$A$2:$B$1000,2,false)</f>
        <v>5</v>
      </c>
      <c r="I125" s="7" t="s">
        <v>761</v>
      </c>
      <c r="K125" s="40">
        <v>18164.0</v>
      </c>
      <c r="L125" s="22">
        <f t="shared" si="1"/>
        <v>1214</v>
      </c>
      <c r="M125" s="23">
        <f t="shared" si="2"/>
        <v>0.06683549879</v>
      </c>
      <c r="N125" s="24" t="str">
        <f t="shared" si="3"/>
        <v>Octopus with +1214, +6.7% (18164 to 19378)</v>
      </c>
      <c r="O125" s="41"/>
      <c r="P125" s="40">
        <v>11379.0</v>
      </c>
      <c r="Q125" s="18">
        <f t="shared" si="4"/>
        <v>996</v>
      </c>
      <c r="R125" s="23">
        <f t="shared" si="5"/>
        <v>0.0875296599</v>
      </c>
      <c r="S125" s="24" t="str">
        <f t="shared" si="6"/>
        <v>Octopus with +996, +8.8% (11379 to 12375)</v>
      </c>
      <c r="T125" s="18"/>
      <c r="U125" s="40">
        <v>1908.0</v>
      </c>
      <c r="V125" s="22">
        <f t="shared" si="7"/>
        <v>458</v>
      </c>
      <c r="W125" s="23">
        <f t="shared" si="8"/>
        <v>0.2400419287</v>
      </c>
      <c r="X125" s="26" t="str">
        <f t="shared" si="9"/>
        <v>Octopus with +458, +24% (1908 to 2366)</v>
      </c>
    </row>
    <row r="126">
      <c r="A126" s="14" t="s">
        <v>545</v>
      </c>
      <c r="B126" s="71">
        <v>216.0</v>
      </c>
      <c r="C126" s="38">
        <v>11705.0</v>
      </c>
      <c r="D126" s="38">
        <v>6789.0</v>
      </c>
      <c r="E126" s="38">
        <v>1727.0</v>
      </c>
      <c r="F126" s="38">
        <v>1035269.0</v>
      </c>
      <c r="G126" s="19"/>
      <c r="H126" s="19">
        <f>VLOOKUP(A126,'Kings Ratings'!$A$2:$B$1000,2,false)</f>
        <v>2</v>
      </c>
      <c r="I126" s="7" t="s">
        <v>768</v>
      </c>
      <c r="K126" s="40">
        <v>10831.0</v>
      </c>
      <c r="L126" s="22">
        <f t="shared" si="1"/>
        <v>874</v>
      </c>
      <c r="M126" s="23">
        <f t="shared" si="2"/>
        <v>0.08069430339</v>
      </c>
      <c r="N126" s="24" t="str">
        <f t="shared" si="3"/>
        <v>Magnifying Glass with +874, +8.1% (10831 to 11705)</v>
      </c>
      <c r="O126" s="41"/>
      <c r="P126" s="40">
        <v>6299.0</v>
      </c>
      <c r="Q126" s="18">
        <f t="shared" si="4"/>
        <v>490</v>
      </c>
      <c r="R126" s="23">
        <f t="shared" si="5"/>
        <v>0.07779012542</v>
      </c>
      <c r="S126" s="24" t="str">
        <f t="shared" si="6"/>
        <v>Magnifying Glass with +490, +7.8% (6299 to 6789)</v>
      </c>
      <c r="T126" s="18"/>
      <c r="U126" s="40">
        <v>1288.0</v>
      </c>
      <c r="V126" s="22">
        <f t="shared" si="7"/>
        <v>439</v>
      </c>
      <c r="W126" s="23">
        <f t="shared" si="8"/>
        <v>0.3408385093</v>
      </c>
      <c r="X126" s="26" t="str">
        <f t="shared" si="9"/>
        <v>Magnifying Glass with +439, +34.1% (1288 to 1727)</v>
      </c>
    </row>
    <row r="127">
      <c r="A127" s="14" t="s">
        <v>456</v>
      </c>
      <c r="B127" s="71">
        <v>217.0</v>
      </c>
      <c r="C127" s="38">
        <v>23449.0</v>
      </c>
      <c r="D127" s="38">
        <v>14993.0</v>
      </c>
      <c r="E127" s="38">
        <v>6772.0</v>
      </c>
      <c r="F127" s="38">
        <v>1106884.0</v>
      </c>
      <c r="G127" s="19"/>
      <c r="H127" s="19">
        <f>VLOOKUP(A127,'Kings Ratings'!$A$2:$B$1000,2,false)</f>
        <v>1</v>
      </c>
      <c r="I127" s="7" t="s">
        <v>419</v>
      </c>
      <c r="K127" s="40">
        <v>21782.0</v>
      </c>
      <c r="L127" s="22">
        <f t="shared" si="1"/>
        <v>1667</v>
      </c>
      <c r="M127" s="23">
        <f t="shared" si="2"/>
        <v>0.07653108071</v>
      </c>
      <c r="N127" s="24" t="str">
        <f t="shared" si="3"/>
        <v>Horseshoe with +1667, +7.7% (21782 to 23449)</v>
      </c>
      <c r="O127" s="41"/>
      <c r="P127" s="40">
        <v>13952.0</v>
      </c>
      <c r="Q127" s="18">
        <f t="shared" si="4"/>
        <v>1041</v>
      </c>
      <c r="R127" s="23">
        <f t="shared" si="5"/>
        <v>0.07461295872</v>
      </c>
      <c r="S127" s="24" t="str">
        <f t="shared" si="6"/>
        <v>Horseshoe with +1041, +7.5% (13952 to 14993)</v>
      </c>
      <c r="T127" s="18"/>
      <c r="U127" s="40">
        <v>6006.0</v>
      </c>
      <c r="V127" s="22">
        <f t="shared" si="7"/>
        <v>766</v>
      </c>
      <c r="W127" s="23">
        <f t="shared" si="8"/>
        <v>0.1275391275</v>
      </c>
      <c r="X127" s="26" t="str">
        <f t="shared" si="9"/>
        <v>Horseshoe with +766, +12.8% (6006 to 6772)</v>
      </c>
    </row>
    <row r="128">
      <c r="A128" s="14" t="s">
        <v>510</v>
      </c>
      <c r="B128" s="71">
        <v>220.0</v>
      </c>
      <c r="C128" s="38">
        <v>13395.0</v>
      </c>
      <c r="D128" s="38">
        <v>517.0</v>
      </c>
      <c r="E128" s="72">
        <v>0.0</v>
      </c>
      <c r="F128" s="38">
        <v>52019.0</v>
      </c>
      <c r="G128" s="19"/>
      <c r="H128" s="19">
        <f>VLOOKUP(A128,'Kings Ratings'!$A$2:$B$1000,2,false)</f>
        <v>10</v>
      </c>
      <c r="I128" s="7"/>
      <c r="K128" s="40">
        <v>12446.0</v>
      </c>
      <c r="L128" s="22">
        <f t="shared" si="1"/>
        <v>949</v>
      </c>
      <c r="M128" s="23">
        <f t="shared" si="2"/>
        <v>0.0762493974</v>
      </c>
      <c r="N128" s="24" t="str">
        <f t="shared" si="3"/>
        <v>Lava Sphere with +949, +7.6% (12446 to 13395)</v>
      </c>
      <c r="O128" s="41"/>
      <c r="P128" s="40">
        <v>402.0</v>
      </c>
      <c r="Q128" s="18">
        <f t="shared" si="4"/>
        <v>115</v>
      </c>
      <c r="R128" s="23">
        <f t="shared" si="5"/>
        <v>0.2860696517</v>
      </c>
      <c r="S128" s="24" t="str">
        <f t="shared" si="6"/>
        <v>Lava Sphere with +115, +28.6% (402 to 517)</v>
      </c>
      <c r="T128" s="18"/>
      <c r="U128" s="40">
        <v>0.0</v>
      </c>
      <c r="V128" s="22">
        <f t="shared" si="7"/>
        <v>0</v>
      </c>
      <c r="W128" s="23" t="str">
        <f t="shared" si="8"/>
        <v>#DIV/0!</v>
      </c>
      <c r="X128" s="26" t="str">
        <f t="shared" si="9"/>
        <v>#DIV/0!</v>
      </c>
    </row>
    <row r="129">
      <c r="A129" s="14" t="s">
        <v>398</v>
      </c>
      <c r="B129" s="71">
        <v>221.0</v>
      </c>
      <c r="C129" s="38">
        <v>11045.0</v>
      </c>
      <c r="D129" s="38">
        <v>8.0</v>
      </c>
      <c r="E129" s="72">
        <v>0.0</v>
      </c>
      <c r="F129" s="38">
        <v>27604.0</v>
      </c>
      <c r="G129" s="19"/>
      <c r="H129" s="19">
        <f>VLOOKUP(A129,'Kings Ratings'!$A$2:$B$1000,2,false)</f>
        <v>10</v>
      </c>
      <c r="I129" s="7"/>
      <c r="K129" s="40">
        <v>10083.0</v>
      </c>
      <c r="L129" s="22">
        <f t="shared" si="1"/>
        <v>962</v>
      </c>
      <c r="M129" s="23">
        <f t="shared" si="2"/>
        <v>0.09540811266</v>
      </c>
      <c r="N129" s="24" t="str">
        <f t="shared" si="3"/>
        <v>Runestone 11 with +962, +9.5% (10083 to 11045)</v>
      </c>
      <c r="O129" s="41"/>
      <c r="P129" s="40">
        <v>3.0</v>
      </c>
      <c r="Q129" s="18">
        <f t="shared" si="4"/>
        <v>5</v>
      </c>
      <c r="R129" s="23">
        <f t="shared" si="5"/>
        <v>1.666666667</v>
      </c>
      <c r="S129" s="24" t="str">
        <f t="shared" si="6"/>
        <v>Runestone 11 with +5, +166.7% (3 to 8)</v>
      </c>
      <c r="T129" s="18"/>
      <c r="U129" s="40">
        <v>0.0</v>
      </c>
      <c r="V129" s="22">
        <f t="shared" si="7"/>
        <v>0</v>
      </c>
      <c r="W129" s="23" t="str">
        <f t="shared" si="8"/>
        <v>#DIV/0!</v>
      </c>
      <c r="X129" s="26" t="str">
        <f t="shared" si="9"/>
        <v>#DIV/0!</v>
      </c>
    </row>
    <row r="130">
      <c r="A130" s="14" t="s">
        <v>621</v>
      </c>
      <c r="B130" s="71">
        <v>222.0</v>
      </c>
      <c r="C130" s="38">
        <v>11449.0</v>
      </c>
      <c r="D130" s="38">
        <v>514.0</v>
      </c>
      <c r="E130" s="72">
        <v>0.0</v>
      </c>
      <c r="F130" s="38">
        <v>67085.0</v>
      </c>
      <c r="G130" s="19"/>
      <c r="H130" s="19">
        <f>VLOOKUP(A130,'Kings Ratings'!$A$2:$B$1000,2,false)</f>
        <v>10</v>
      </c>
      <c r="I130" s="7"/>
      <c r="K130" s="40">
        <v>10555.0</v>
      </c>
      <c r="L130" s="22">
        <f t="shared" si="1"/>
        <v>894</v>
      </c>
      <c r="M130" s="23">
        <f t="shared" si="2"/>
        <v>0.08469919469</v>
      </c>
      <c r="N130" s="24" t="str">
        <f t="shared" si="3"/>
        <v>Runestone 12 with +894, +8.5% (10555 to 11449)</v>
      </c>
      <c r="O130" s="41"/>
      <c r="P130" s="40">
        <v>389.0</v>
      </c>
      <c r="Q130" s="18">
        <f t="shared" si="4"/>
        <v>125</v>
      </c>
      <c r="R130" s="23">
        <f t="shared" si="5"/>
        <v>0.3213367609</v>
      </c>
      <c r="S130" s="24" t="str">
        <f t="shared" si="6"/>
        <v>Runestone 12 with +125, +32.1% (389 to 514)</v>
      </c>
      <c r="T130" s="18"/>
      <c r="U130" s="40">
        <v>0.0</v>
      </c>
      <c r="V130" s="22">
        <f t="shared" si="7"/>
        <v>0</v>
      </c>
      <c r="W130" s="23" t="str">
        <f t="shared" si="8"/>
        <v>#DIV/0!</v>
      </c>
      <c r="X130" s="26" t="str">
        <f t="shared" si="9"/>
        <v>#DIV/0!</v>
      </c>
    </row>
    <row r="131">
      <c r="A131" s="14" t="s">
        <v>544</v>
      </c>
      <c r="B131" s="71">
        <v>223.0</v>
      </c>
      <c r="C131" s="38">
        <v>11166.0</v>
      </c>
      <c r="D131" s="38">
        <v>58.0</v>
      </c>
      <c r="E131" s="72">
        <v>0.0</v>
      </c>
      <c r="F131" s="38">
        <v>34165.0</v>
      </c>
      <c r="G131" s="19"/>
      <c r="H131" s="19">
        <f>VLOOKUP(A131,'Kings Ratings'!$A$2:$B$1000,2,false)</f>
        <v>10</v>
      </c>
      <c r="I131" s="7"/>
      <c r="K131" s="40">
        <v>10291.0</v>
      </c>
      <c r="L131" s="22">
        <f t="shared" si="1"/>
        <v>875</v>
      </c>
      <c r="M131" s="23">
        <f t="shared" si="2"/>
        <v>0.08502575066</v>
      </c>
      <c r="N131" s="24" t="str">
        <f t="shared" si="3"/>
        <v>Runestone 13 with +875, +8.5% (10291 to 11166)</v>
      </c>
      <c r="O131" s="41"/>
      <c r="P131" s="40">
        <v>17.0</v>
      </c>
      <c r="Q131" s="18">
        <f t="shared" si="4"/>
        <v>41</v>
      </c>
      <c r="R131" s="23">
        <f t="shared" si="5"/>
        <v>2.411764706</v>
      </c>
      <c r="S131" s="24" t="str">
        <f t="shared" si="6"/>
        <v>Runestone 13 with +41, +241.2% (17 to 58)</v>
      </c>
      <c r="T131" s="18"/>
      <c r="U131" s="40">
        <v>0.0</v>
      </c>
      <c r="V131" s="22">
        <f t="shared" si="7"/>
        <v>0</v>
      </c>
      <c r="W131" s="23" t="str">
        <f t="shared" si="8"/>
        <v>#DIV/0!</v>
      </c>
      <c r="X131" s="26" t="str">
        <f t="shared" si="9"/>
        <v>#DIV/0!</v>
      </c>
    </row>
    <row r="132">
      <c r="A132" s="14" t="s">
        <v>517</v>
      </c>
      <c r="B132" s="71">
        <v>224.0</v>
      </c>
      <c r="C132" s="38">
        <v>11109.0</v>
      </c>
      <c r="D132" s="38">
        <v>52.0</v>
      </c>
      <c r="E132" s="72">
        <v>0.0</v>
      </c>
      <c r="F132" s="38">
        <v>39167.0</v>
      </c>
      <c r="G132" s="19"/>
      <c r="H132" s="19">
        <f>VLOOKUP(A132,'Kings Ratings'!$A$2:$B$1000,2,false)</f>
        <v>10</v>
      </c>
      <c r="I132" s="7"/>
      <c r="K132" s="40">
        <v>10248.0</v>
      </c>
      <c r="L132" s="22">
        <f t="shared" si="1"/>
        <v>861</v>
      </c>
      <c r="M132" s="23">
        <f t="shared" si="2"/>
        <v>0.08401639344</v>
      </c>
      <c r="N132" s="24" t="str">
        <f t="shared" si="3"/>
        <v>Runestone 14 with +861, +8.4% (10248 to 11109)</v>
      </c>
      <c r="O132" s="41"/>
      <c r="P132" s="40">
        <v>19.0</v>
      </c>
      <c r="Q132" s="18">
        <f t="shared" si="4"/>
        <v>33</v>
      </c>
      <c r="R132" s="23">
        <f t="shared" si="5"/>
        <v>1.736842105</v>
      </c>
      <c r="S132" s="24" t="str">
        <f t="shared" si="6"/>
        <v>Runestone 14 with +33, +173.7% (19 to 52)</v>
      </c>
      <c r="T132" s="18"/>
      <c r="U132" s="40">
        <v>0.0</v>
      </c>
      <c r="V132" s="22">
        <f t="shared" si="7"/>
        <v>0</v>
      </c>
      <c r="W132" s="23" t="str">
        <f t="shared" si="8"/>
        <v>#DIV/0!</v>
      </c>
      <c r="X132" s="26" t="str">
        <f t="shared" si="9"/>
        <v>#DIV/0!</v>
      </c>
    </row>
    <row r="133">
      <c r="A133" s="14" t="s">
        <v>425</v>
      </c>
      <c r="B133" s="71">
        <v>225.0</v>
      </c>
      <c r="C133" s="38">
        <v>11222.0</v>
      </c>
      <c r="D133" s="38">
        <v>8.0</v>
      </c>
      <c r="E133" s="72">
        <v>0.0</v>
      </c>
      <c r="F133" s="38">
        <v>25078.0</v>
      </c>
      <c r="G133" s="19"/>
      <c r="H133" s="19">
        <f>VLOOKUP(A133,'Kings Ratings'!$A$2:$B$1000,2,false)</f>
        <v>10</v>
      </c>
      <c r="I133" s="7"/>
      <c r="K133" s="40">
        <v>10260.0</v>
      </c>
      <c r="L133" s="22">
        <f t="shared" si="1"/>
        <v>962</v>
      </c>
      <c r="M133" s="23">
        <f t="shared" si="2"/>
        <v>0.09376218324</v>
      </c>
      <c r="N133" s="24" t="str">
        <f t="shared" si="3"/>
        <v>Runestone 15 with +962, +9.4% (10260 to 11222)</v>
      </c>
      <c r="O133" s="41"/>
      <c r="P133" s="40">
        <v>2.0</v>
      </c>
      <c r="Q133" s="18">
        <f t="shared" si="4"/>
        <v>6</v>
      </c>
      <c r="R133" s="23">
        <f t="shared" si="5"/>
        <v>3</v>
      </c>
      <c r="S133" s="24" t="str">
        <f t="shared" si="6"/>
        <v>Runestone 15 with +6, +300% (2 to 8)</v>
      </c>
      <c r="T133" s="18"/>
      <c r="U133" s="40">
        <v>0.0</v>
      </c>
      <c r="V133" s="22">
        <f t="shared" si="7"/>
        <v>0</v>
      </c>
      <c r="W133" s="23" t="str">
        <f t="shared" si="8"/>
        <v>#DIV/0!</v>
      </c>
      <c r="X133" s="26" t="str">
        <f t="shared" si="9"/>
        <v>#DIV/0!</v>
      </c>
    </row>
    <row r="134">
      <c r="A134" s="14" t="s">
        <v>272</v>
      </c>
      <c r="B134" s="71">
        <v>226.0</v>
      </c>
      <c r="C134" s="38">
        <v>10241.0</v>
      </c>
      <c r="D134" s="72">
        <v>1.0</v>
      </c>
      <c r="E134" s="72">
        <v>0.0</v>
      </c>
      <c r="F134" s="38">
        <v>23135.0</v>
      </c>
      <c r="G134" s="19"/>
      <c r="H134" s="19">
        <f>VLOOKUP(A134,'Kings Ratings'!$A$2:$B$1000,2,false)</f>
        <v>10</v>
      </c>
      <c r="I134" s="7"/>
      <c r="K134" s="40">
        <v>9374.0</v>
      </c>
      <c r="L134" s="22">
        <f t="shared" si="1"/>
        <v>867</v>
      </c>
      <c r="M134" s="23">
        <f t="shared" si="2"/>
        <v>0.09248986559</v>
      </c>
      <c r="N134" s="24" t="str">
        <f t="shared" si="3"/>
        <v>Runestone 16 with +867, +9.2% (9374 to 10241)</v>
      </c>
      <c r="O134" s="41"/>
      <c r="P134" s="40">
        <v>0.0</v>
      </c>
      <c r="Q134" s="18">
        <f t="shared" si="4"/>
        <v>1</v>
      </c>
      <c r="R134" s="23" t="str">
        <f t="shared" si="5"/>
        <v>#DIV/0!</v>
      </c>
      <c r="S134" s="24" t="str">
        <f t="shared" si="6"/>
        <v>#DIV/0!</v>
      </c>
      <c r="T134" s="18"/>
      <c r="U134" s="40">
        <v>0.0</v>
      </c>
      <c r="V134" s="22">
        <f t="shared" si="7"/>
        <v>0</v>
      </c>
      <c r="W134" s="23" t="str">
        <f t="shared" si="8"/>
        <v>#DIV/0!</v>
      </c>
      <c r="X134" s="26" t="str">
        <f t="shared" si="9"/>
        <v>#DIV/0!</v>
      </c>
    </row>
    <row r="135">
      <c r="A135" s="14" t="s">
        <v>570</v>
      </c>
      <c r="B135" s="71">
        <v>227.0</v>
      </c>
      <c r="C135" s="38">
        <v>11631.0</v>
      </c>
      <c r="D135" s="38">
        <v>163.0</v>
      </c>
      <c r="E135" s="72">
        <v>0.0</v>
      </c>
      <c r="F135" s="38">
        <v>48760.0</v>
      </c>
      <c r="G135" s="19"/>
      <c r="H135" s="19">
        <f>VLOOKUP(A135,'Kings Ratings'!$A$2:$B$1000,2,false)</f>
        <v>10</v>
      </c>
      <c r="I135" s="7"/>
      <c r="K135" s="40">
        <v>10603.0</v>
      </c>
      <c r="L135" s="22">
        <f t="shared" si="1"/>
        <v>1028</v>
      </c>
      <c r="M135" s="23">
        <f t="shared" si="2"/>
        <v>0.09695369235</v>
      </c>
      <c r="N135" s="24" t="str">
        <f t="shared" si="3"/>
        <v>Runestone 17 with +1028, +9.7% (10603 to 11631)</v>
      </c>
      <c r="O135" s="41"/>
      <c r="P135" s="40">
        <v>93.0</v>
      </c>
      <c r="Q135" s="18">
        <f t="shared" si="4"/>
        <v>70</v>
      </c>
      <c r="R135" s="23">
        <f t="shared" si="5"/>
        <v>0.752688172</v>
      </c>
      <c r="S135" s="24" t="str">
        <f t="shared" si="6"/>
        <v>Runestone 17 with +70, +75.3% (93 to 163)</v>
      </c>
      <c r="T135" s="18"/>
      <c r="U135" s="40">
        <v>0.0</v>
      </c>
      <c r="V135" s="22">
        <f t="shared" si="7"/>
        <v>0</v>
      </c>
      <c r="W135" s="23" t="str">
        <f t="shared" si="8"/>
        <v>#DIV/0!</v>
      </c>
      <c r="X135" s="26" t="str">
        <f t="shared" si="9"/>
        <v>#DIV/0!</v>
      </c>
    </row>
    <row r="136">
      <c r="A136" s="14" t="s">
        <v>595</v>
      </c>
      <c r="B136" s="71">
        <v>228.0</v>
      </c>
      <c r="C136" s="38">
        <v>12763.0</v>
      </c>
      <c r="D136" s="38">
        <v>480.0</v>
      </c>
      <c r="E136" s="72">
        <v>0.0</v>
      </c>
      <c r="F136" s="38">
        <v>96403.0</v>
      </c>
      <c r="G136" s="19"/>
      <c r="H136" s="19">
        <f>VLOOKUP(A136,'Kings Ratings'!$A$2:$B$1000,2,false)</f>
        <v>10</v>
      </c>
      <c r="I136" s="7"/>
      <c r="K136" s="40">
        <v>11781.0</v>
      </c>
      <c r="L136" s="22">
        <f t="shared" si="1"/>
        <v>982</v>
      </c>
      <c r="M136" s="23">
        <f t="shared" si="2"/>
        <v>0.08335455394</v>
      </c>
      <c r="N136" s="24" t="str">
        <f t="shared" si="3"/>
        <v>Runestone 18 with +982, +8.3% (11781 to 12763)</v>
      </c>
      <c r="O136" s="41"/>
      <c r="P136" s="40">
        <v>328.0</v>
      </c>
      <c r="Q136" s="18">
        <f t="shared" si="4"/>
        <v>152</v>
      </c>
      <c r="R136" s="23">
        <f t="shared" si="5"/>
        <v>0.4634146341</v>
      </c>
      <c r="S136" s="24" t="str">
        <f t="shared" si="6"/>
        <v>Runestone 18 with +152, +46.3% (328 to 480)</v>
      </c>
      <c r="T136" s="18"/>
      <c r="U136" s="40">
        <v>0.0</v>
      </c>
      <c r="V136" s="22">
        <f t="shared" si="7"/>
        <v>0</v>
      </c>
      <c r="W136" s="23" t="str">
        <f t="shared" si="8"/>
        <v>#DIV/0!</v>
      </c>
      <c r="X136" s="26" t="str">
        <f t="shared" si="9"/>
        <v>#DIV/0!</v>
      </c>
    </row>
    <row r="137">
      <c r="A137" s="14" t="s">
        <v>431</v>
      </c>
      <c r="B137" s="71">
        <v>229.0</v>
      </c>
      <c r="C137" s="38">
        <v>10672.0</v>
      </c>
      <c r="D137" s="38">
        <v>13.0</v>
      </c>
      <c r="E137" s="72">
        <v>0.0</v>
      </c>
      <c r="F137" s="38">
        <v>33350.0</v>
      </c>
      <c r="G137" s="19"/>
      <c r="H137" s="19">
        <f>VLOOKUP(A137,'Kings Ratings'!$A$2:$B$1000,2,false)</f>
        <v>10</v>
      </c>
      <c r="I137" s="7"/>
      <c r="K137" s="40">
        <v>9748.0</v>
      </c>
      <c r="L137" s="22">
        <f t="shared" si="1"/>
        <v>924</v>
      </c>
      <c r="M137" s="23">
        <f t="shared" si="2"/>
        <v>0.0947886746</v>
      </c>
      <c r="N137" s="24" t="str">
        <f t="shared" si="3"/>
        <v>Runestone 19 with +924, +9.5% (9748 to 10672)</v>
      </c>
      <c r="O137" s="41"/>
      <c r="P137" s="40">
        <v>4.0</v>
      </c>
      <c r="Q137" s="18">
        <f t="shared" si="4"/>
        <v>9</v>
      </c>
      <c r="R137" s="23">
        <f t="shared" si="5"/>
        <v>2.25</v>
      </c>
      <c r="S137" s="24" t="str">
        <f t="shared" si="6"/>
        <v>Runestone 19 with +9, +225% (4 to 13)</v>
      </c>
      <c r="T137" s="18"/>
      <c r="U137" s="40">
        <v>0.0</v>
      </c>
      <c r="V137" s="22">
        <f t="shared" si="7"/>
        <v>0</v>
      </c>
      <c r="W137" s="23" t="str">
        <f t="shared" si="8"/>
        <v>#DIV/0!</v>
      </c>
      <c r="X137" s="26" t="str">
        <f t="shared" si="9"/>
        <v>#DIV/0!</v>
      </c>
    </row>
    <row r="138">
      <c r="A138" s="14" t="s">
        <v>265</v>
      </c>
      <c r="B138" s="71">
        <v>230.0</v>
      </c>
      <c r="C138" s="38">
        <v>10426.0</v>
      </c>
      <c r="D138" s="72">
        <v>1.0</v>
      </c>
      <c r="E138" s="72">
        <v>0.0</v>
      </c>
      <c r="F138" s="38">
        <v>24551.0</v>
      </c>
      <c r="G138" s="19"/>
      <c r="H138" s="19">
        <f>VLOOKUP(A138,'Kings Ratings'!$A$2:$B$1000,2,false)</f>
        <v>10</v>
      </c>
      <c r="I138" s="7"/>
      <c r="K138" s="40">
        <v>9540.0</v>
      </c>
      <c r="L138" s="22">
        <f t="shared" si="1"/>
        <v>886</v>
      </c>
      <c r="M138" s="23">
        <f t="shared" si="2"/>
        <v>0.0928721174</v>
      </c>
      <c r="N138" s="24" t="str">
        <f t="shared" si="3"/>
        <v>Runestone 20 with +886, +9.3% (9540 to 10426)</v>
      </c>
      <c r="O138" s="41"/>
      <c r="P138" s="40">
        <v>0.0</v>
      </c>
      <c r="Q138" s="18">
        <f t="shared" si="4"/>
        <v>1</v>
      </c>
      <c r="R138" s="23" t="str">
        <f t="shared" si="5"/>
        <v>#DIV/0!</v>
      </c>
      <c r="S138" s="24" t="str">
        <f t="shared" si="6"/>
        <v>#DIV/0!</v>
      </c>
      <c r="T138" s="18"/>
      <c r="U138" s="40">
        <v>0.0</v>
      </c>
      <c r="V138" s="22">
        <f t="shared" si="7"/>
        <v>0</v>
      </c>
      <c r="W138" s="23" t="str">
        <f t="shared" si="8"/>
        <v>#DIV/0!</v>
      </c>
      <c r="X138" s="26" t="str">
        <f t="shared" si="9"/>
        <v>#DIV/0!</v>
      </c>
    </row>
    <row r="139">
      <c r="A139" s="14" t="s">
        <v>118</v>
      </c>
      <c r="B139" s="71">
        <v>231.0</v>
      </c>
      <c r="C139" s="38">
        <v>49189.0</v>
      </c>
      <c r="D139" s="38">
        <v>27420.0</v>
      </c>
      <c r="E139" s="38">
        <v>13718.0</v>
      </c>
      <c r="F139" s="38">
        <v>9.4698043E7</v>
      </c>
      <c r="G139" s="19"/>
      <c r="H139" s="19">
        <f>VLOOKUP(A139,'Kings Ratings'!$A$2:$B$1000,2,false)</f>
        <v>1</v>
      </c>
      <c r="I139" s="7" t="s">
        <v>313</v>
      </c>
      <c r="K139" s="40">
        <v>45791.0</v>
      </c>
      <c r="L139" s="22">
        <f t="shared" si="1"/>
        <v>3398</v>
      </c>
      <c r="M139" s="23">
        <f t="shared" si="2"/>
        <v>0.07420672184</v>
      </c>
      <c r="N139" s="24" t="str">
        <f t="shared" si="3"/>
        <v>Torch Fish with +3398, +7.4% (45791 to 49189)</v>
      </c>
      <c r="O139" s="41"/>
      <c r="P139" s="40">
        <v>25333.0</v>
      </c>
      <c r="Q139" s="18">
        <f t="shared" si="4"/>
        <v>2087</v>
      </c>
      <c r="R139" s="23">
        <f t="shared" si="5"/>
        <v>0.08238266293</v>
      </c>
      <c r="S139" s="24" t="str">
        <f t="shared" si="6"/>
        <v>Torch Fish with +2087, +8.2% (25333 to 27420)</v>
      </c>
      <c r="T139" s="18"/>
      <c r="U139" s="40">
        <v>12371.0</v>
      </c>
      <c r="V139" s="22">
        <f t="shared" si="7"/>
        <v>1347</v>
      </c>
      <c r="W139" s="23">
        <f t="shared" si="8"/>
        <v>0.1088836796</v>
      </c>
      <c r="X139" s="26" t="str">
        <f t="shared" si="9"/>
        <v>Torch Fish with +1347, +10.9% (12371 to 13718)</v>
      </c>
    </row>
    <row r="140">
      <c r="A140" s="14" t="s">
        <v>282</v>
      </c>
      <c r="B140" s="71">
        <v>232.0</v>
      </c>
      <c r="C140" s="38">
        <v>37863.0</v>
      </c>
      <c r="D140" s="38">
        <v>19773.0</v>
      </c>
      <c r="E140" s="38">
        <v>8952.0</v>
      </c>
      <c r="F140" s="38">
        <v>3.3102301E7</v>
      </c>
      <c r="G140" s="19"/>
      <c r="H140" s="19">
        <f>VLOOKUP(A140,'Kings Ratings'!$A$2:$B$1000,2,false)</f>
        <v>1</v>
      </c>
      <c r="I140" s="7" t="s">
        <v>433</v>
      </c>
      <c r="K140" s="40">
        <v>35006.0</v>
      </c>
      <c r="L140" s="22">
        <f t="shared" si="1"/>
        <v>2857</v>
      </c>
      <c r="M140" s="23">
        <f t="shared" si="2"/>
        <v>0.08161458036</v>
      </c>
      <c r="N140" s="24" t="str">
        <f t="shared" si="3"/>
        <v>Flamejack with +2857, +8.2% (35006 to 37863)</v>
      </c>
      <c r="O140" s="41"/>
      <c r="P140" s="40">
        <v>18253.0</v>
      </c>
      <c r="Q140" s="18">
        <f t="shared" si="4"/>
        <v>1520</v>
      </c>
      <c r="R140" s="23">
        <f t="shared" si="5"/>
        <v>0.08327398236</v>
      </c>
      <c r="S140" s="24" t="str">
        <f t="shared" si="6"/>
        <v>Flamejack with +1520, +8.3% (18253 to 19773)</v>
      </c>
      <c r="T140" s="18"/>
      <c r="U140" s="40">
        <v>7374.0</v>
      </c>
      <c r="V140" s="22">
        <f t="shared" si="7"/>
        <v>1578</v>
      </c>
      <c r="W140" s="23">
        <f t="shared" si="8"/>
        <v>0.213995118</v>
      </c>
      <c r="X140" s="26" t="str">
        <f t="shared" si="9"/>
        <v>Flamejack with +1578, +21.4% (7374 to 8952)</v>
      </c>
    </row>
    <row r="141">
      <c r="A141" s="14" t="s">
        <v>479</v>
      </c>
      <c r="B141" s="71">
        <v>233.0</v>
      </c>
      <c r="C141" s="38">
        <v>29300.0</v>
      </c>
      <c r="D141" s="38">
        <v>16143.0</v>
      </c>
      <c r="E141" s="38">
        <v>6370.0</v>
      </c>
      <c r="F141" s="38">
        <v>1.5091173E7</v>
      </c>
      <c r="G141" s="19"/>
      <c r="H141" s="19">
        <f>VLOOKUP(A141,'Kings Ratings'!$A$2:$B$1000,2,false)</f>
        <v>1</v>
      </c>
      <c r="I141" s="7" t="s">
        <v>563</v>
      </c>
      <c r="K141" s="40">
        <v>27029.0</v>
      </c>
      <c r="L141" s="22">
        <f t="shared" si="1"/>
        <v>2271</v>
      </c>
      <c r="M141" s="23">
        <f t="shared" si="2"/>
        <v>0.08402086648</v>
      </c>
      <c r="N141" s="24" t="str">
        <f t="shared" si="3"/>
        <v>Redgill with +2271, +8.4% (27029 to 29300)</v>
      </c>
      <c r="O141" s="41"/>
      <c r="P141" s="40">
        <v>14869.0</v>
      </c>
      <c r="Q141" s="18">
        <f t="shared" si="4"/>
        <v>1274</v>
      </c>
      <c r="R141" s="23">
        <f t="shared" si="5"/>
        <v>0.08568161948</v>
      </c>
      <c r="S141" s="24" t="str">
        <f t="shared" si="6"/>
        <v>Redgill with +1274, +8.6% (14869 to 16143)</v>
      </c>
      <c r="T141" s="18"/>
      <c r="U141" s="40">
        <v>5458.0</v>
      </c>
      <c r="V141" s="22">
        <f t="shared" si="7"/>
        <v>912</v>
      </c>
      <c r="W141" s="23">
        <f t="shared" si="8"/>
        <v>0.1670941737</v>
      </c>
      <c r="X141" s="26" t="str">
        <f t="shared" si="9"/>
        <v>Redgill with +912, +16.7% (5458 to 6370)</v>
      </c>
    </row>
    <row r="142">
      <c r="A142" s="14" t="s">
        <v>314</v>
      </c>
      <c r="B142" s="71">
        <v>234.0</v>
      </c>
      <c r="C142" s="38">
        <v>23142.0</v>
      </c>
      <c r="D142" s="38">
        <v>14121.0</v>
      </c>
      <c r="E142" s="38">
        <v>4723.0</v>
      </c>
      <c r="F142" s="38">
        <v>7260545.0</v>
      </c>
      <c r="G142" s="19"/>
      <c r="H142" s="19">
        <f>VLOOKUP(A142,'Kings Ratings'!$A$2:$B$1000,2,false)</f>
        <v>3</v>
      </c>
      <c r="I142" s="7" t="s">
        <v>638</v>
      </c>
      <c r="K142" s="40">
        <v>21211.0</v>
      </c>
      <c r="L142" s="22">
        <f t="shared" si="1"/>
        <v>1931</v>
      </c>
      <c r="M142" s="23">
        <f t="shared" si="2"/>
        <v>0.09103766913</v>
      </c>
      <c r="N142" s="24" t="str">
        <f t="shared" si="3"/>
        <v>Flarefin with +1931, +9.1% (21211 to 23142)</v>
      </c>
      <c r="O142" s="41"/>
      <c r="P142" s="40">
        <v>12842.0</v>
      </c>
      <c r="Q142" s="18">
        <f t="shared" si="4"/>
        <v>1279</v>
      </c>
      <c r="R142" s="23">
        <f t="shared" si="5"/>
        <v>0.09959507865</v>
      </c>
      <c r="S142" s="24" t="str">
        <f t="shared" si="6"/>
        <v>Flarefin with +1279, +10% (12842 to 14121)</v>
      </c>
      <c r="T142" s="18"/>
      <c r="U142" s="40">
        <v>4091.0</v>
      </c>
      <c r="V142" s="22">
        <f t="shared" si="7"/>
        <v>632</v>
      </c>
      <c r="W142" s="23">
        <f t="shared" si="8"/>
        <v>0.1544854559</v>
      </c>
      <c r="X142" s="26" t="str">
        <f t="shared" si="9"/>
        <v>Flarefin with +632, +15.4% (4091 to 4723)</v>
      </c>
    </row>
    <row r="143">
      <c r="A143" s="14" t="s">
        <v>441</v>
      </c>
      <c r="B143" s="71">
        <v>236.0</v>
      </c>
      <c r="C143" s="38">
        <v>27109.0</v>
      </c>
      <c r="D143" s="38">
        <v>11881.0</v>
      </c>
      <c r="E143" s="38">
        <v>1983.0</v>
      </c>
      <c r="F143" s="38">
        <v>2923494.0</v>
      </c>
      <c r="G143" s="19"/>
      <c r="H143" s="19">
        <f>VLOOKUP(A143,'Kings Ratings'!$A$2:$B$1000,2,false)</f>
        <v>1</v>
      </c>
      <c r="I143" s="7" t="s">
        <v>580</v>
      </c>
      <c r="K143" s="40">
        <v>25256.0</v>
      </c>
      <c r="L143" s="22">
        <f t="shared" si="1"/>
        <v>1853</v>
      </c>
      <c r="M143" s="23">
        <f t="shared" si="2"/>
        <v>0.07336870447</v>
      </c>
      <c r="N143" s="24" t="str">
        <f t="shared" si="3"/>
        <v>Hammer with +1853, +7.3% (25256 to 27109)</v>
      </c>
      <c r="O143" s="41"/>
      <c r="P143" s="40">
        <v>10962.0</v>
      </c>
      <c r="Q143" s="18">
        <f t="shared" si="4"/>
        <v>919</v>
      </c>
      <c r="R143" s="23">
        <f t="shared" si="5"/>
        <v>0.08383506659</v>
      </c>
      <c r="S143" s="24" t="str">
        <f t="shared" si="6"/>
        <v>Hammer with +919, +8.4% (10962 to 11881)</v>
      </c>
      <c r="T143" s="18"/>
      <c r="U143" s="40">
        <v>1551.0</v>
      </c>
      <c r="V143" s="22">
        <f t="shared" si="7"/>
        <v>432</v>
      </c>
      <c r="W143" s="23">
        <f t="shared" si="8"/>
        <v>0.2785299807</v>
      </c>
      <c r="X143" s="26" t="str">
        <f t="shared" si="9"/>
        <v>Hammer with +432, +27.9% (1551 to 1983)</v>
      </c>
    </row>
    <row r="144">
      <c r="A144" s="14" t="s">
        <v>47</v>
      </c>
      <c r="B144" s="71">
        <v>237.0</v>
      </c>
      <c r="C144" s="38">
        <v>22308.0</v>
      </c>
      <c r="D144" s="38">
        <v>10513.0</v>
      </c>
      <c r="E144" s="38">
        <v>1533.0</v>
      </c>
      <c r="F144" s="38">
        <v>3968926.0</v>
      </c>
      <c r="G144" s="19"/>
      <c r="H144" s="19">
        <f>VLOOKUP(A144,'Kings Ratings'!$A$2:$B$1000,2,false)</f>
        <v>2</v>
      </c>
      <c r="I144" s="7" t="s">
        <v>580</v>
      </c>
      <c r="K144" s="40">
        <v>20636.0</v>
      </c>
      <c r="L144" s="22">
        <f t="shared" si="1"/>
        <v>1672</v>
      </c>
      <c r="M144" s="23">
        <f t="shared" si="2"/>
        <v>0.08102345416</v>
      </c>
      <c r="N144" s="24" t="str">
        <f t="shared" si="3"/>
        <v>Axe with +1672, +8.1% (20636 to 22308)</v>
      </c>
      <c r="O144" s="41"/>
      <c r="P144" s="40">
        <v>9581.0</v>
      </c>
      <c r="Q144" s="18">
        <f t="shared" si="4"/>
        <v>932</v>
      </c>
      <c r="R144" s="23">
        <f t="shared" si="5"/>
        <v>0.09727585847</v>
      </c>
      <c r="S144" s="24" t="str">
        <f t="shared" si="6"/>
        <v>Axe with +932, +9.7% (9581 to 10513)</v>
      </c>
      <c r="T144" s="18"/>
      <c r="U144" s="40">
        <v>1156.0</v>
      </c>
      <c r="V144" s="22">
        <f t="shared" si="7"/>
        <v>377</v>
      </c>
      <c r="W144" s="23">
        <f t="shared" si="8"/>
        <v>0.3261245675</v>
      </c>
      <c r="X144" s="26" t="str">
        <f t="shared" si="9"/>
        <v>Axe with +377, +32.6% (1156 to 1533)</v>
      </c>
    </row>
    <row r="145">
      <c r="A145" s="14" t="s">
        <v>723</v>
      </c>
      <c r="B145" s="71">
        <v>238.0</v>
      </c>
      <c r="C145" s="38">
        <v>15061.0</v>
      </c>
      <c r="D145" s="38">
        <v>6646.0</v>
      </c>
      <c r="E145" s="38">
        <v>1383.0</v>
      </c>
      <c r="F145" s="38">
        <v>1028719.0</v>
      </c>
      <c r="G145" s="19"/>
      <c r="H145" s="19">
        <f>VLOOKUP(A145,'Kings Ratings'!$A$2:$B$1000,2,false)</f>
        <v>1</v>
      </c>
      <c r="I145" s="7" t="s">
        <v>580</v>
      </c>
      <c r="K145" s="40">
        <v>13934.0</v>
      </c>
      <c r="L145" s="22">
        <f t="shared" si="1"/>
        <v>1127</v>
      </c>
      <c r="M145" s="23">
        <f t="shared" si="2"/>
        <v>0.08088129755</v>
      </c>
      <c r="N145" s="24" t="str">
        <f t="shared" si="3"/>
        <v>Shovel with +1127, +8.1% (13934 to 15061)</v>
      </c>
      <c r="O145" s="41"/>
      <c r="P145" s="40">
        <v>6079.0</v>
      </c>
      <c r="Q145" s="18">
        <f t="shared" si="4"/>
        <v>567</v>
      </c>
      <c r="R145" s="23">
        <f t="shared" si="5"/>
        <v>0.09327191972</v>
      </c>
      <c r="S145" s="24" t="str">
        <f t="shared" si="6"/>
        <v>Shovel with +567, +9.3% (6079 to 6646)</v>
      </c>
      <c r="T145" s="18"/>
      <c r="U145" s="40">
        <v>993.0</v>
      </c>
      <c r="V145" s="22">
        <f t="shared" si="7"/>
        <v>390</v>
      </c>
      <c r="W145" s="23">
        <f t="shared" si="8"/>
        <v>0.3927492447</v>
      </c>
      <c r="X145" s="26" t="str">
        <f t="shared" si="9"/>
        <v>Shovel with +390, +39.3% (993 to 1383)</v>
      </c>
    </row>
    <row r="146">
      <c r="A146" s="14" t="s">
        <v>523</v>
      </c>
      <c r="B146" s="71">
        <v>239.0</v>
      </c>
      <c r="C146" s="38">
        <v>9877.0</v>
      </c>
      <c r="D146" s="38">
        <v>3854.0</v>
      </c>
      <c r="E146" s="38">
        <v>251.0</v>
      </c>
      <c r="F146" s="38">
        <v>263385.0</v>
      </c>
      <c r="G146" s="19"/>
      <c r="H146" s="19">
        <f>VLOOKUP(A146,'Kings Ratings'!$A$2:$B$1000,2,false)</f>
        <v>2</v>
      </c>
      <c r="I146" s="7"/>
      <c r="K146" s="40">
        <v>9197.0</v>
      </c>
      <c r="L146" s="22">
        <f t="shared" si="1"/>
        <v>680</v>
      </c>
      <c r="M146" s="23">
        <f t="shared" si="2"/>
        <v>0.07393715342</v>
      </c>
      <c r="N146" s="24" t="str">
        <f t="shared" si="3"/>
        <v>Leather Waterskin with +680, +7.4% (9197 to 9877)</v>
      </c>
      <c r="O146" s="41"/>
      <c r="P146" s="40">
        <v>3668.0</v>
      </c>
      <c r="Q146" s="18">
        <f t="shared" si="4"/>
        <v>186</v>
      </c>
      <c r="R146" s="23">
        <f t="shared" si="5"/>
        <v>0.05070883315</v>
      </c>
      <c r="S146" s="24" t="str">
        <f t="shared" si="6"/>
        <v>Leather Waterskin with +186, +5.1% (3668 to 3854)</v>
      </c>
      <c r="T146" s="18"/>
      <c r="U146" s="40">
        <v>195.0</v>
      </c>
      <c r="V146" s="22">
        <f t="shared" si="7"/>
        <v>56</v>
      </c>
      <c r="W146" s="23">
        <f t="shared" si="8"/>
        <v>0.2871794872</v>
      </c>
      <c r="X146" s="26" t="str">
        <f t="shared" si="9"/>
        <v>Leather Waterskin with +56, +28.7% (195 to 251)</v>
      </c>
    </row>
    <row r="147">
      <c r="A147" s="14" t="s">
        <v>817</v>
      </c>
      <c r="B147" s="71">
        <v>240.0</v>
      </c>
      <c r="C147" s="38">
        <v>8928.0</v>
      </c>
      <c r="D147" s="38">
        <v>1234.0</v>
      </c>
      <c r="E147" s="38">
        <v>424.0</v>
      </c>
      <c r="F147" s="38">
        <v>639619.0</v>
      </c>
      <c r="G147" s="19"/>
      <c r="H147" s="19">
        <f>VLOOKUP(A147,'Kings Ratings'!$A$2:$B$1000,2,false)</f>
        <v>7</v>
      </c>
      <c r="I147" s="7" t="s">
        <v>927</v>
      </c>
      <c r="K147" s="40">
        <v>8138.0</v>
      </c>
      <c r="L147" s="22">
        <f t="shared" si="1"/>
        <v>790</v>
      </c>
      <c r="M147" s="23">
        <f t="shared" si="2"/>
        <v>0.09707544851</v>
      </c>
      <c r="N147" s="24" t="str">
        <f t="shared" si="3"/>
        <v>Wizard Hat with +790, +9.7% (8138 to 8928)</v>
      </c>
      <c r="O147" s="41"/>
      <c r="P147" s="40">
        <v>1003.0</v>
      </c>
      <c r="Q147" s="18">
        <f t="shared" si="4"/>
        <v>231</v>
      </c>
      <c r="R147" s="23">
        <f t="shared" si="5"/>
        <v>0.2303090728</v>
      </c>
      <c r="S147" s="24" t="str">
        <f t="shared" si="6"/>
        <v>Wizard Hat with +231, +23% (1003 to 1234)</v>
      </c>
      <c r="T147" s="18"/>
      <c r="U147" s="40">
        <v>243.0</v>
      </c>
      <c r="V147" s="22">
        <f t="shared" si="7"/>
        <v>181</v>
      </c>
      <c r="W147" s="23">
        <f t="shared" si="8"/>
        <v>0.7448559671</v>
      </c>
      <c r="X147" s="26" t="str">
        <f t="shared" si="9"/>
        <v>Wizard Hat with +181, +74.5% (243 to 424)</v>
      </c>
    </row>
    <row r="148">
      <c r="A148" s="14" t="s">
        <v>596</v>
      </c>
      <c r="B148" s="71">
        <v>248.0</v>
      </c>
      <c r="C148" s="38">
        <v>25418.0</v>
      </c>
      <c r="D148" s="38">
        <v>13335.0</v>
      </c>
      <c r="E148" s="38">
        <v>4043.0</v>
      </c>
      <c r="F148" s="38">
        <v>2190280.0</v>
      </c>
      <c r="G148" s="19"/>
      <c r="H148" s="19">
        <f>VLOOKUP(A148,'Kings Ratings'!$A$2:$B$1000,2,false)</f>
        <v>1</v>
      </c>
      <c r="I148" s="7" t="s">
        <v>638</v>
      </c>
      <c r="K148" s="40">
        <v>23717.0</v>
      </c>
      <c r="L148" s="22">
        <f t="shared" si="1"/>
        <v>1701</v>
      </c>
      <c r="M148" s="23">
        <f t="shared" si="2"/>
        <v>0.07172070667</v>
      </c>
      <c r="N148" s="24" t="str">
        <f t="shared" si="3"/>
        <v>Shimmer Topaz with +1701, +7.2% (23717 to 25418)</v>
      </c>
      <c r="O148" s="41"/>
      <c r="P148" s="40">
        <v>12364.0</v>
      </c>
      <c r="Q148" s="18">
        <f t="shared" si="4"/>
        <v>971</v>
      </c>
      <c r="R148" s="23">
        <f t="shared" si="5"/>
        <v>0.07853445487</v>
      </c>
      <c r="S148" s="24" t="str">
        <f t="shared" si="6"/>
        <v>Shimmer Topaz with +971, +7.9% (12364 to 13335)</v>
      </c>
      <c r="T148" s="18"/>
      <c r="U148" s="40">
        <v>3552.0</v>
      </c>
      <c r="V148" s="22">
        <f t="shared" si="7"/>
        <v>491</v>
      </c>
      <c r="W148" s="23">
        <f t="shared" si="8"/>
        <v>0.138231982</v>
      </c>
      <c r="X148" s="26" t="str">
        <f t="shared" si="9"/>
        <v>Shimmer Topaz with +491, +13.8% (3552 to 4043)</v>
      </c>
    </row>
    <row r="149">
      <c r="A149" s="14" t="s">
        <v>713</v>
      </c>
      <c r="B149" s="71">
        <v>249.0</v>
      </c>
      <c r="C149" s="38">
        <v>18454.0</v>
      </c>
      <c r="D149" s="38">
        <v>8835.0</v>
      </c>
      <c r="E149" s="38">
        <v>1419.0</v>
      </c>
      <c r="F149" s="38">
        <v>1024280.0</v>
      </c>
      <c r="G149" s="19"/>
      <c r="H149" s="19">
        <f>VLOOKUP(A149,'Kings Ratings'!$A$2:$B$1000,2,false)</f>
        <v>2</v>
      </c>
      <c r="I149" s="7" t="s">
        <v>778</v>
      </c>
      <c r="K149" s="40">
        <v>17199.0</v>
      </c>
      <c r="L149" s="22">
        <f t="shared" si="1"/>
        <v>1255</v>
      </c>
      <c r="M149" s="23">
        <f t="shared" si="2"/>
        <v>0.07296935868</v>
      </c>
      <c r="N149" s="24" t="str">
        <f t="shared" si="3"/>
        <v>Shimmer Ring with +1255, +7.3% (17199 to 18454)</v>
      </c>
      <c r="O149" s="41"/>
      <c r="P149" s="40">
        <v>8100.0</v>
      </c>
      <c r="Q149" s="18">
        <f t="shared" si="4"/>
        <v>735</v>
      </c>
      <c r="R149" s="23">
        <f t="shared" si="5"/>
        <v>0.09074074074</v>
      </c>
      <c r="S149" s="24" t="str">
        <f t="shared" si="6"/>
        <v>Shimmer Ring with +735, +9.1% (8100 to 8835)</v>
      </c>
      <c r="T149" s="18"/>
      <c r="U149" s="40">
        <v>995.0</v>
      </c>
      <c r="V149" s="22">
        <f t="shared" si="7"/>
        <v>424</v>
      </c>
      <c r="W149" s="23">
        <f t="shared" si="8"/>
        <v>0.4261306533</v>
      </c>
      <c r="X149" s="26" t="str">
        <f t="shared" si="9"/>
        <v>Shimmer Ring with +424, +42.6% (995 to 1419)</v>
      </c>
    </row>
    <row r="150">
      <c r="A150" s="14" t="s">
        <v>792</v>
      </c>
      <c r="B150" s="71">
        <v>252.0</v>
      </c>
      <c r="C150" s="38">
        <v>12879.0</v>
      </c>
      <c r="D150" s="38">
        <v>7870.0</v>
      </c>
      <c r="E150" s="38">
        <v>2907.0</v>
      </c>
      <c r="F150" s="38">
        <v>1028344.0</v>
      </c>
      <c r="G150" s="19"/>
      <c r="H150" s="19">
        <f>VLOOKUP(A150,'Kings Ratings'!$A$2:$B$1000,2,false)</f>
        <v>2</v>
      </c>
      <c r="I150" s="7" t="s">
        <v>925</v>
      </c>
      <c r="K150" s="40">
        <v>11981.0</v>
      </c>
      <c r="L150" s="22">
        <f t="shared" si="1"/>
        <v>898</v>
      </c>
      <c r="M150" s="23">
        <f t="shared" si="2"/>
        <v>0.07495200734</v>
      </c>
      <c r="N150" s="24" t="str">
        <f t="shared" si="3"/>
        <v>Treasure Chest with +898, +7.5% (11981 to 12879)</v>
      </c>
      <c r="O150" s="41"/>
      <c r="P150" s="40">
        <v>7287.0</v>
      </c>
      <c r="Q150" s="18">
        <f t="shared" si="4"/>
        <v>583</v>
      </c>
      <c r="R150" s="23">
        <f t="shared" si="5"/>
        <v>0.08000548923</v>
      </c>
      <c r="S150" s="24" t="str">
        <f t="shared" si="6"/>
        <v>Treasure Chest with +583, +8% (7287 to 7870)</v>
      </c>
      <c r="T150" s="18"/>
      <c r="U150" s="40">
        <v>2463.0</v>
      </c>
      <c r="V150" s="22">
        <f t="shared" si="7"/>
        <v>444</v>
      </c>
      <c r="W150" s="23">
        <f t="shared" si="8"/>
        <v>0.1802679659</v>
      </c>
      <c r="X150" s="26" t="str">
        <f t="shared" si="9"/>
        <v>Treasure Chest with +444, +18% (2463 to 2907)</v>
      </c>
    </row>
    <row r="151">
      <c r="A151" s="14" t="s">
        <v>224</v>
      </c>
      <c r="B151" s="71">
        <v>254.0</v>
      </c>
      <c r="C151" s="38">
        <v>18060.0</v>
      </c>
      <c r="D151" s="38">
        <v>5606.0</v>
      </c>
      <c r="E151" s="38">
        <v>161.0</v>
      </c>
      <c r="F151" s="38">
        <v>440358.0</v>
      </c>
      <c r="G151" s="19"/>
      <c r="H151" s="19">
        <f>VLOOKUP(A151,'Kings Ratings'!$A$2:$B$1000,2,false)</f>
        <v>9</v>
      </c>
      <c r="I151" s="7"/>
      <c r="K151" s="40">
        <v>16718.0</v>
      </c>
      <c r="L151" s="22">
        <f t="shared" si="1"/>
        <v>1342</v>
      </c>
      <c r="M151" s="23">
        <f t="shared" si="2"/>
        <v>0.0802727599</v>
      </c>
      <c r="N151" s="24" t="str">
        <f t="shared" si="3"/>
        <v>Cotton with +1342, +8% (16718 to 18060)</v>
      </c>
      <c r="O151" s="41"/>
      <c r="P151" s="40">
        <v>4646.0</v>
      </c>
      <c r="Q151" s="18">
        <f t="shared" si="4"/>
        <v>960</v>
      </c>
      <c r="R151" s="23">
        <f t="shared" si="5"/>
        <v>0.2066293586</v>
      </c>
      <c r="S151" s="24" t="str">
        <f t="shared" si="6"/>
        <v>Cotton with +960, +20.7% (4646 to 5606)</v>
      </c>
      <c r="T151" s="18"/>
      <c r="U151" s="40">
        <v>67.0</v>
      </c>
      <c r="V151" s="22">
        <f t="shared" si="7"/>
        <v>94</v>
      </c>
      <c r="W151" s="23">
        <f t="shared" si="8"/>
        <v>1.402985075</v>
      </c>
      <c r="X151" s="26" t="str">
        <f t="shared" si="9"/>
        <v>Cotton with +94, +140.3% (67 to 161)</v>
      </c>
    </row>
    <row r="152">
      <c r="A152" s="14" t="s">
        <v>142</v>
      </c>
      <c r="B152" s="71">
        <v>256.0</v>
      </c>
      <c r="C152" s="38">
        <v>19323.0</v>
      </c>
      <c r="D152" s="38">
        <v>1892.0</v>
      </c>
      <c r="E152" s="74">
        <v>5.0</v>
      </c>
      <c r="F152" s="38">
        <v>216040.0</v>
      </c>
      <c r="G152" s="19"/>
      <c r="H152" s="19">
        <f>VLOOKUP(A152,'Kings Ratings'!$A$2:$B$1000,2,false)</f>
        <v>8</v>
      </c>
      <c r="I152" s="7"/>
      <c r="K152" s="40">
        <v>18057.0</v>
      </c>
      <c r="L152" s="22">
        <f t="shared" si="1"/>
        <v>1266</v>
      </c>
      <c r="M152" s="23">
        <f t="shared" si="2"/>
        <v>0.07011131417</v>
      </c>
      <c r="N152" s="24" t="str">
        <f t="shared" si="3"/>
        <v>Broccoli with +1266, +7% (18057 to 19323)</v>
      </c>
      <c r="O152" s="41"/>
      <c r="P152" s="40">
        <v>1493.0</v>
      </c>
      <c r="Q152" s="18">
        <f t="shared" si="4"/>
        <v>399</v>
      </c>
      <c r="R152" s="23">
        <f t="shared" si="5"/>
        <v>0.2672471534</v>
      </c>
      <c r="S152" s="24" t="str">
        <f t="shared" si="6"/>
        <v>Broccoli with +399, +26.7% (1493 to 1892)</v>
      </c>
      <c r="T152" s="18"/>
      <c r="U152" s="40">
        <v>2.0</v>
      </c>
      <c r="V152" s="22">
        <f t="shared" si="7"/>
        <v>3</v>
      </c>
      <c r="W152" s="23">
        <f t="shared" si="8"/>
        <v>1.5</v>
      </c>
      <c r="X152" s="26" t="str">
        <f t="shared" si="9"/>
        <v>Broccoli with +3, +150% (2 to 5)</v>
      </c>
    </row>
    <row r="153">
      <c r="A153" s="14" t="s">
        <v>502</v>
      </c>
      <c r="B153" s="71">
        <v>260.0</v>
      </c>
      <c r="C153" s="38">
        <v>15257.0</v>
      </c>
      <c r="D153" s="38">
        <v>9672.0</v>
      </c>
      <c r="E153" s="38">
        <v>3796.0</v>
      </c>
      <c r="F153" s="38">
        <v>1096216.0</v>
      </c>
      <c r="G153" s="19"/>
      <c r="H153" s="19">
        <f>VLOOKUP(A153,'Kings Ratings'!$A$2:$B$1000,2,false)</f>
        <v>1</v>
      </c>
      <c r="I153" s="7" t="s">
        <v>666</v>
      </c>
      <c r="K153" s="40">
        <v>14200.0</v>
      </c>
      <c r="L153" s="22">
        <f t="shared" si="1"/>
        <v>1057</v>
      </c>
      <c r="M153" s="23">
        <f t="shared" si="2"/>
        <v>0.07443661972</v>
      </c>
      <c r="N153" s="24" t="str">
        <f t="shared" si="3"/>
        <v>Ladder with +1057, +7.4% (14200 to 15257)</v>
      </c>
      <c r="O153" s="41"/>
      <c r="P153" s="40">
        <v>9034.0</v>
      </c>
      <c r="Q153" s="18">
        <f t="shared" si="4"/>
        <v>638</v>
      </c>
      <c r="R153" s="23">
        <f t="shared" si="5"/>
        <v>0.07062209431</v>
      </c>
      <c r="S153" s="24" t="str">
        <f t="shared" si="6"/>
        <v>Ladder with +638, +7.1% (9034 to 9672)</v>
      </c>
      <c r="T153" s="18"/>
      <c r="U153" s="40">
        <v>3385.0</v>
      </c>
      <c r="V153" s="22">
        <f t="shared" si="7"/>
        <v>411</v>
      </c>
      <c r="W153" s="23">
        <f t="shared" si="8"/>
        <v>0.1214180207</v>
      </c>
      <c r="X153" s="26" t="str">
        <f t="shared" si="9"/>
        <v>Ladder with +411, +12.1% (3385 to 3796)</v>
      </c>
    </row>
    <row r="154">
      <c r="A154" s="14" t="s">
        <v>387</v>
      </c>
      <c r="B154" s="71">
        <v>262.0</v>
      </c>
      <c r="C154" s="38">
        <v>11219.0</v>
      </c>
      <c r="D154" s="38">
        <v>222.0</v>
      </c>
      <c r="E154" s="74">
        <v>7.0</v>
      </c>
      <c r="F154" s="38">
        <v>62489.0</v>
      </c>
      <c r="G154" s="19"/>
      <c r="H154" s="19">
        <f>VLOOKUP(A154,'Kings Ratings'!$A$2:$B$1000,2,false)</f>
        <v>10</v>
      </c>
      <c r="I154" s="7"/>
      <c r="K154" s="40">
        <v>10213.0</v>
      </c>
      <c r="L154" s="22">
        <f t="shared" si="1"/>
        <v>1006</v>
      </c>
      <c r="M154" s="23">
        <f t="shared" si="2"/>
        <v>0.09850190933</v>
      </c>
      <c r="N154" s="24" t="str">
        <f t="shared" si="3"/>
        <v>Gold Eggplant with +1006, +9.9% (10213 to 11219)</v>
      </c>
      <c r="O154" s="41"/>
      <c r="P154" s="40">
        <v>187.0</v>
      </c>
      <c r="Q154" s="18">
        <f t="shared" si="4"/>
        <v>35</v>
      </c>
      <c r="R154" s="23">
        <f t="shared" si="5"/>
        <v>0.1871657754</v>
      </c>
      <c r="S154" s="24" t="str">
        <f t="shared" si="6"/>
        <v>Gold Eggplant with +35, +18.7% (187 to 222)</v>
      </c>
      <c r="T154" s="18"/>
      <c r="U154" s="40">
        <v>3.0</v>
      </c>
      <c r="V154" s="22">
        <f t="shared" si="7"/>
        <v>4</v>
      </c>
      <c r="W154" s="23">
        <f t="shared" si="8"/>
        <v>1.333333333</v>
      </c>
      <c r="X154" s="26" t="str">
        <f t="shared" si="9"/>
        <v>Gold Eggplant with +4, +133.3% (3 to 7)</v>
      </c>
    </row>
    <row r="155">
      <c r="A155" s="14" t="s">
        <v>485</v>
      </c>
      <c r="B155" s="71">
        <v>264.0</v>
      </c>
      <c r="C155" s="38">
        <v>23797.0</v>
      </c>
      <c r="D155" s="38">
        <v>13042.0</v>
      </c>
      <c r="E155" s="38">
        <v>4004.0</v>
      </c>
      <c r="F155" s="38">
        <v>2091301.0</v>
      </c>
      <c r="G155" s="19"/>
      <c r="H155" s="19">
        <f>VLOOKUP(A155,'Kings Ratings'!$A$2:$B$1000,2,false)</f>
        <v>2</v>
      </c>
      <c r="I155" s="7" t="s">
        <v>536</v>
      </c>
      <c r="K155" s="40">
        <v>22220.0</v>
      </c>
      <c r="L155" s="22">
        <f t="shared" si="1"/>
        <v>1577</v>
      </c>
      <c r="M155" s="23">
        <f t="shared" si="2"/>
        <v>0.07097209721</v>
      </c>
      <c r="N155" s="24" t="str">
        <f t="shared" si="3"/>
        <v>Jade with +1577, +7.1% (22220 to 23797)</v>
      </c>
      <c r="O155" s="41"/>
      <c r="P155" s="40">
        <v>12065.0</v>
      </c>
      <c r="Q155" s="18">
        <f t="shared" si="4"/>
        <v>977</v>
      </c>
      <c r="R155" s="23">
        <f t="shared" si="5"/>
        <v>0.08097803564</v>
      </c>
      <c r="S155" s="24" t="str">
        <f t="shared" si="6"/>
        <v>Jade with +977, +8.1% (12065 to 13042)</v>
      </c>
      <c r="T155" s="18"/>
      <c r="U155" s="40">
        <v>3491.0</v>
      </c>
      <c r="V155" s="22">
        <f t="shared" si="7"/>
        <v>513</v>
      </c>
      <c r="W155" s="23">
        <f t="shared" si="8"/>
        <v>0.1469492982</v>
      </c>
      <c r="X155" s="26" t="str">
        <f t="shared" si="9"/>
        <v>Jade with +513, +14.7% (3491 to 4004)</v>
      </c>
    </row>
    <row r="156">
      <c r="A156" s="14" t="s">
        <v>491</v>
      </c>
      <c r="B156" s="71">
        <v>265.0</v>
      </c>
      <c r="C156" s="38">
        <v>13416.0</v>
      </c>
      <c r="D156" s="38">
        <v>5951.0</v>
      </c>
      <c r="E156" s="38">
        <v>1237.0</v>
      </c>
      <c r="F156" s="38">
        <v>1033439.0</v>
      </c>
      <c r="G156" s="19"/>
      <c r="H156" s="19">
        <f>VLOOKUP(A156,'Kings Ratings'!$A$2:$B$1000,2,false)</f>
        <v>5</v>
      </c>
      <c r="I156" s="7" t="s">
        <v>808</v>
      </c>
      <c r="K156" s="40">
        <v>12371.0</v>
      </c>
      <c r="L156" s="22">
        <f t="shared" si="1"/>
        <v>1045</v>
      </c>
      <c r="M156" s="23">
        <f t="shared" si="2"/>
        <v>0.08447174844</v>
      </c>
      <c r="N156" s="24" t="str">
        <f t="shared" si="3"/>
        <v>Jade Charm with +1045, +8.4% (12371 to 13416)</v>
      </c>
      <c r="O156" s="41"/>
      <c r="P156" s="40">
        <v>5424.0</v>
      </c>
      <c r="Q156" s="18">
        <f t="shared" si="4"/>
        <v>527</v>
      </c>
      <c r="R156" s="23">
        <f t="shared" si="5"/>
        <v>0.09716076696</v>
      </c>
      <c r="S156" s="24" t="str">
        <f t="shared" si="6"/>
        <v>Jade Charm with +527, +9.7% (5424 to 5951)</v>
      </c>
      <c r="T156" s="18"/>
      <c r="U156" s="40">
        <v>879.0</v>
      </c>
      <c r="V156" s="22">
        <f t="shared" si="7"/>
        <v>358</v>
      </c>
      <c r="W156" s="23">
        <f t="shared" si="8"/>
        <v>0.4072810011</v>
      </c>
      <c r="X156" s="26" t="str">
        <f t="shared" si="9"/>
        <v>Jade Charm with +358, +40.7% (879 to 1237)</v>
      </c>
    </row>
    <row r="157">
      <c r="A157" s="14" t="s">
        <v>504</v>
      </c>
      <c r="B157" s="71">
        <v>268.0</v>
      </c>
      <c r="C157" s="38">
        <v>4462.0</v>
      </c>
      <c r="D157" s="38">
        <v>66.0</v>
      </c>
      <c r="E157" s="72">
        <v>0.0</v>
      </c>
      <c r="F157" s="38">
        <v>24508.0</v>
      </c>
      <c r="G157" s="19"/>
      <c r="H157" s="19">
        <f>VLOOKUP(A157,'Kings Ratings'!$A$2:$B$1000,2,false)</f>
        <v>10</v>
      </c>
      <c r="I157" s="7"/>
      <c r="K157" s="40">
        <v>0.0</v>
      </c>
      <c r="L157" s="22">
        <f t="shared" si="1"/>
        <v>4462</v>
      </c>
      <c r="M157" s="23" t="str">
        <f t="shared" si="2"/>
        <v>#DIV/0!</v>
      </c>
      <c r="N157" s="24" t="str">
        <f t="shared" si="3"/>
        <v>#DIV/0!</v>
      </c>
      <c r="O157" s="41"/>
      <c r="P157" s="40">
        <v>0.0</v>
      </c>
      <c r="Q157" s="18">
        <f t="shared" si="4"/>
        <v>66</v>
      </c>
      <c r="R157" s="23" t="str">
        <f t="shared" si="5"/>
        <v>#DIV/0!</v>
      </c>
      <c r="S157" s="24" t="str">
        <f t="shared" si="6"/>
        <v>#DIV/0!</v>
      </c>
      <c r="T157" s="18"/>
      <c r="U157" s="40">
        <v>0.0</v>
      </c>
      <c r="V157" s="22">
        <f t="shared" si="7"/>
        <v>0</v>
      </c>
      <c r="W157" s="23" t="str">
        <f t="shared" si="8"/>
        <v>#DIV/0!</v>
      </c>
      <c r="X157" s="26" t="str">
        <f t="shared" si="9"/>
        <v>#DIV/0!</v>
      </c>
    </row>
    <row r="158">
      <c r="A158" s="14" t="s">
        <v>297</v>
      </c>
      <c r="B158" s="71">
        <v>275.0</v>
      </c>
      <c r="C158" s="38">
        <v>32870.0</v>
      </c>
      <c r="D158" s="38">
        <v>11318.0</v>
      </c>
      <c r="E158" s="38">
        <v>624.0</v>
      </c>
      <c r="F158" s="38">
        <v>1102066.0</v>
      </c>
      <c r="G158" s="19"/>
      <c r="H158" s="19">
        <f>VLOOKUP(A158,'Kings Ratings'!$A$2:$B$1000,2,false)</f>
        <v>5</v>
      </c>
      <c r="I158" s="7"/>
      <c r="K158" s="40">
        <v>30634.0</v>
      </c>
      <c r="L158" s="22">
        <f t="shared" si="1"/>
        <v>2236</v>
      </c>
      <c r="M158" s="23">
        <f t="shared" si="2"/>
        <v>0.07299079454</v>
      </c>
      <c r="N158" s="24" t="str">
        <f t="shared" si="3"/>
        <v>Feed with +2236, +7.3% (30634 to 32870)</v>
      </c>
      <c r="O158" s="41"/>
      <c r="P158" s="40">
        <v>10368.0</v>
      </c>
      <c r="Q158" s="18">
        <f t="shared" si="4"/>
        <v>950</v>
      </c>
      <c r="R158" s="23">
        <f t="shared" si="5"/>
        <v>0.09162808642</v>
      </c>
      <c r="S158" s="24" t="str">
        <f t="shared" si="6"/>
        <v>Feed with +950, +9.2% (10368 to 11318)</v>
      </c>
      <c r="T158" s="18"/>
      <c r="U158" s="40">
        <v>523.0</v>
      </c>
      <c r="V158" s="22">
        <f t="shared" si="7"/>
        <v>101</v>
      </c>
      <c r="W158" s="23">
        <f t="shared" si="8"/>
        <v>0.1931166348</v>
      </c>
      <c r="X158" s="26" t="str">
        <f t="shared" si="9"/>
        <v>Feed with +101, +19.3% (523 to 624)</v>
      </c>
    </row>
    <row r="159">
      <c r="A159" s="14" t="s">
        <v>321</v>
      </c>
      <c r="B159" s="71">
        <v>276.0</v>
      </c>
      <c r="C159" s="38">
        <v>22454.0</v>
      </c>
      <c r="D159" s="38">
        <v>7261.0</v>
      </c>
      <c r="E159" s="38">
        <v>447.0</v>
      </c>
      <c r="F159" s="38">
        <v>1026400.0</v>
      </c>
      <c r="G159" s="19"/>
      <c r="H159" s="19">
        <f>VLOOKUP(A159,'Kings Ratings'!$A$2:$B$1000,2,false)</f>
        <v>6</v>
      </c>
      <c r="I159" s="7"/>
      <c r="K159" s="40">
        <v>21069.0</v>
      </c>
      <c r="L159" s="22">
        <f t="shared" si="1"/>
        <v>1385</v>
      </c>
      <c r="M159" s="23">
        <f t="shared" si="2"/>
        <v>0.06573638996</v>
      </c>
      <c r="N159" s="24" t="str">
        <f t="shared" si="3"/>
        <v>Flour with +1385, +6.6% (21069 to 22454)</v>
      </c>
      <c r="O159" s="41"/>
      <c r="P159" s="40">
        <v>6720.0</v>
      </c>
      <c r="Q159" s="18">
        <f t="shared" si="4"/>
        <v>541</v>
      </c>
      <c r="R159" s="23">
        <f t="shared" si="5"/>
        <v>0.08050595238</v>
      </c>
      <c r="S159" s="24" t="str">
        <f t="shared" si="6"/>
        <v>Flour with +541, +8.1% (6720 to 7261)</v>
      </c>
      <c r="T159" s="18"/>
      <c r="U159" s="40">
        <v>377.0</v>
      </c>
      <c r="V159" s="22">
        <f t="shared" si="7"/>
        <v>70</v>
      </c>
      <c r="W159" s="23">
        <f t="shared" si="8"/>
        <v>0.1856763926</v>
      </c>
      <c r="X159" s="26" t="str">
        <f t="shared" si="9"/>
        <v>Flour with +70, +18.6% (377 to 447)</v>
      </c>
    </row>
    <row r="160">
      <c r="A160" s="14" t="s">
        <v>833</v>
      </c>
      <c r="B160" s="71">
        <v>299.0</v>
      </c>
      <c r="C160" s="38">
        <v>12093.0</v>
      </c>
      <c r="D160" s="38">
        <v>8232.0</v>
      </c>
      <c r="E160" s="38">
        <v>2266.0</v>
      </c>
      <c r="F160" s="38">
        <v>1067600.0</v>
      </c>
      <c r="G160" s="19"/>
      <c r="H160" s="19">
        <f>VLOOKUP(A160,'Kings Ratings'!$A$2:$B$1000,2,false)</f>
        <v>1</v>
      </c>
      <c r="I160" s="7" t="s">
        <v>920</v>
      </c>
      <c r="K160" s="40">
        <v>11230.0</v>
      </c>
      <c r="L160" s="22">
        <f t="shared" si="1"/>
        <v>863</v>
      </c>
      <c r="M160" s="23">
        <f t="shared" si="2"/>
        <v>0.0768477293</v>
      </c>
      <c r="N160" s="24" t="str">
        <f t="shared" si="3"/>
        <v>Wooden Sword with +863, +7.7% (11230 to 12093)</v>
      </c>
      <c r="O160" s="41"/>
      <c r="P160" s="40">
        <v>7671.0</v>
      </c>
      <c r="Q160" s="18">
        <f t="shared" si="4"/>
        <v>561</v>
      </c>
      <c r="R160" s="23">
        <f t="shared" si="5"/>
        <v>0.07313257724</v>
      </c>
      <c r="S160" s="24" t="str">
        <f t="shared" si="6"/>
        <v>Wooden Sword with +561, +7.3% (7671 to 8232)</v>
      </c>
      <c r="T160" s="18"/>
      <c r="U160" s="40">
        <v>1824.0</v>
      </c>
      <c r="V160" s="22">
        <f t="shared" si="7"/>
        <v>442</v>
      </c>
      <c r="W160" s="23">
        <f t="shared" si="8"/>
        <v>0.2423245614</v>
      </c>
      <c r="X160" s="26" t="str">
        <f t="shared" si="9"/>
        <v>Wooden Sword with +442, +24.2% (1824 to 2266)</v>
      </c>
    </row>
    <row r="161">
      <c r="A161" s="14" t="s">
        <v>776</v>
      </c>
      <c r="B161" s="71">
        <v>300.0</v>
      </c>
      <c r="C161" s="38">
        <v>18165.0</v>
      </c>
      <c r="D161" s="38">
        <v>7124.0</v>
      </c>
      <c r="E161" s="38">
        <v>703.0</v>
      </c>
      <c r="F161" s="38">
        <v>1012632.0</v>
      </c>
      <c r="G161" s="19"/>
      <c r="H161" s="19">
        <f>VLOOKUP(A161,'Kings Ratings'!$A$2:$B$1000,2,false)</f>
        <v>2</v>
      </c>
      <c r="I161" s="7" t="s">
        <v>808</v>
      </c>
      <c r="K161" s="40">
        <v>17003.0</v>
      </c>
      <c r="L161" s="22">
        <f t="shared" si="1"/>
        <v>1162</v>
      </c>
      <c r="M161" s="23">
        <f t="shared" si="2"/>
        <v>0.06834088102</v>
      </c>
      <c r="N161" s="24" t="str">
        <f t="shared" si="3"/>
        <v>Sturdy Sword with +1162, +6.8% (17003 to 18165)</v>
      </c>
      <c r="O161" s="41"/>
      <c r="P161" s="40">
        <v>6602.0</v>
      </c>
      <c r="Q161" s="18">
        <f t="shared" si="4"/>
        <v>522</v>
      </c>
      <c r="R161" s="23">
        <f t="shared" si="5"/>
        <v>0.07906694941</v>
      </c>
      <c r="S161" s="24" t="str">
        <f t="shared" si="6"/>
        <v>Sturdy Sword with +522, +7.9% (6602 to 7124)</v>
      </c>
      <c r="T161" s="18"/>
      <c r="U161" s="40">
        <v>505.0</v>
      </c>
      <c r="V161" s="22">
        <f t="shared" si="7"/>
        <v>198</v>
      </c>
      <c r="W161" s="23">
        <f t="shared" si="8"/>
        <v>0.3920792079</v>
      </c>
      <c r="X161" s="26" t="str">
        <f t="shared" si="9"/>
        <v>Sturdy Sword with +198, +39.2% (505 to 703)</v>
      </c>
    </row>
    <row r="162">
      <c r="A162" s="14" t="s">
        <v>266</v>
      </c>
      <c r="B162" s="71">
        <v>301.0</v>
      </c>
      <c r="C162" s="38">
        <v>38427.0</v>
      </c>
      <c r="D162" s="38">
        <v>17473.0</v>
      </c>
      <c r="E162" s="38">
        <v>5467.0</v>
      </c>
      <c r="F162" s="38">
        <v>1031445.0</v>
      </c>
      <c r="G162" s="19"/>
      <c r="H162" s="19">
        <f>VLOOKUP(A162,'Kings Ratings'!$A$2:$B$1000,2,false)</f>
        <v>1</v>
      </c>
      <c r="I162" s="7" t="s">
        <v>424</v>
      </c>
      <c r="K162" s="40">
        <v>36120.0</v>
      </c>
      <c r="L162" s="22">
        <f t="shared" si="1"/>
        <v>2307</v>
      </c>
      <c r="M162" s="23">
        <f t="shared" si="2"/>
        <v>0.06387043189</v>
      </c>
      <c r="N162" s="24" t="str">
        <f t="shared" si="3"/>
        <v>Fancy Pipe with +2307, +6.4% (36120 to 38427)</v>
      </c>
      <c r="O162" s="41"/>
      <c r="P162" s="40">
        <v>16395.0</v>
      </c>
      <c r="Q162" s="18">
        <f t="shared" si="4"/>
        <v>1078</v>
      </c>
      <c r="R162" s="23">
        <f t="shared" si="5"/>
        <v>0.06575175358</v>
      </c>
      <c r="S162" s="24" t="str">
        <f t="shared" si="6"/>
        <v>Fancy Pipe with +1078, +6.6% (16395 to 17473)</v>
      </c>
      <c r="T162" s="18"/>
      <c r="U162" s="40">
        <v>4862.0</v>
      </c>
      <c r="V162" s="22">
        <f t="shared" si="7"/>
        <v>605</v>
      </c>
      <c r="W162" s="23">
        <f t="shared" si="8"/>
        <v>0.1244343891</v>
      </c>
      <c r="X162" s="26" t="str">
        <f t="shared" si="9"/>
        <v>Fancy Pipe with +605, +12.4% (4862 to 5467)</v>
      </c>
    </row>
    <row r="163">
      <c r="A163" s="14" t="s">
        <v>694</v>
      </c>
      <c r="B163" s="71">
        <v>305.0</v>
      </c>
      <c r="C163" s="38">
        <v>18364.0</v>
      </c>
      <c r="D163" s="38">
        <v>5974.0</v>
      </c>
      <c r="E163" s="38">
        <v>593.0</v>
      </c>
      <c r="F163" s="38">
        <v>563503.0</v>
      </c>
      <c r="G163" s="19"/>
      <c r="H163" s="19">
        <f>VLOOKUP(A163,'Kings Ratings'!$A$2:$B$1000,2,false)</f>
        <v>7</v>
      </c>
      <c r="I163" s="7" t="s">
        <v>778</v>
      </c>
      <c r="K163" s="40">
        <v>17034.0</v>
      </c>
      <c r="L163" s="22">
        <f t="shared" si="1"/>
        <v>1330</v>
      </c>
      <c r="M163" s="23">
        <f t="shared" si="2"/>
        <v>0.07807913585</v>
      </c>
      <c r="N163" s="24" t="str">
        <f t="shared" si="3"/>
        <v>Salt with +1330, +7.8% (17034 to 18364)</v>
      </c>
      <c r="O163" s="41"/>
      <c r="P163" s="40">
        <v>5278.0</v>
      </c>
      <c r="Q163" s="18">
        <f t="shared" si="4"/>
        <v>696</v>
      </c>
      <c r="R163" s="23">
        <f t="shared" si="5"/>
        <v>0.1318681319</v>
      </c>
      <c r="S163" s="24" t="str">
        <f t="shared" si="6"/>
        <v>Salt with +696, +13.2% (5278 to 5974)</v>
      </c>
      <c r="T163" s="18"/>
      <c r="U163" s="40">
        <v>351.0</v>
      </c>
      <c r="V163" s="22">
        <f t="shared" si="7"/>
        <v>242</v>
      </c>
      <c r="W163" s="23">
        <f t="shared" si="8"/>
        <v>0.6894586895</v>
      </c>
      <c r="X163" s="26" t="str">
        <f t="shared" si="9"/>
        <v>Salt with +242, +68.9% (351 to 593)</v>
      </c>
    </row>
    <row r="164">
      <c r="A164" s="14" t="s">
        <v>168</v>
      </c>
      <c r="B164" s="71">
        <v>306.0</v>
      </c>
      <c r="C164" s="38">
        <v>43900.0</v>
      </c>
      <c r="D164" s="38">
        <v>28379.0</v>
      </c>
      <c r="E164" s="38">
        <v>9330.0</v>
      </c>
      <c r="F164" s="38">
        <v>6845812.0</v>
      </c>
      <c r="G164" s="19"/>
      <c r="H164" s="19">
        <f>VLOOKUP(A164,'Kings Ratings'!$A$2:$B$1000,2,false)</f>
        <v>1</v>
      </c>
      <c r="I164" s="7" t="s">
        <v>353</v>
      </c>
      <c r="K164" s="40">
        <v>41014.0</v>
      </c>
      <c r="L164" s="22">
        <f t="shared" si="1"/>
        <v>2886</v>
      </c>
      <c r="M164" s="23">
        <f t="shared" si="2"/>
        <v>0.07036621641</v>
      </c>
      <c r="N164" s="24" t="str">
        <f t="shared" si="3"/>
        <v>Swordfish with +2886, +7% (41014 to 43900)</v>
      </c>
      <c r="O164" s="41"/>
      <c r="P164" s="40">
        <v>26627.0</v>
      </c>
      <c r="Q164" s="18">
        <f t="shared" si="4"/>
        <v>1752</v>
      </c>
      <c r="R164" s="23">
        <f t="shared" si="5"/>
        <v>0.06579787434</v>
      </c>
      <c r="S164" s="24" t="str">
        <f t="shared" si="6"/>
        <v>Swordfish with +1752, +6.6% (26627 to 28379)</v>
      </c>
      <c r="T164" s="18"/>
      <c r="U164" s="40">
        <v>8442.0</v>
      </c>
      <c r="V164" s="22">
        <f t="shared" si="7"/>
        <v>888</v>
      </c>
      <c r="W164" s="23">
        <f t="shared" si="8"/>
        <v>0.105188344</v>
      </c>
      <c r="X164" s="26" t="str">
        <f t="shared" si="9"/>
        <v>Swordfish with +888, +10.5% (8442 to 9330)</v>
      </c>
    </row>
    <row r="165">
      <c r="A165" s="14" t="s">
        <v>52</v>
      </c>
      <c r="B165" s="71">
        <v>307.0</v>
      </c>
      <c r="C165" s="38">
        <v>42594.0</v>
      </c>
      <c r="D165" s="38">
        <v>26306.0</v>
      </c>
      <c r="E165" s="38">
        <v>8472.0</v>
      </c>
      <c r="F165" s="38">
        <v>4757541.0</v>
      </c>
      <c r="G165" s="19"/>
      <c r="H165" s="19">
        <f>VLOOKUP(A165,'Kings Ratings'!$A$2:$B$1000,2,false)</f>
        <v>1</v>
      </c>
      <c r="I165" s="7" t="s">
        <v>367</v>
      </c>
      <c r="K165" s="40">
        <v>39800.0</v>
      </c>
      <c r="L165" s="22">
        <f t="shared" si="1"/>
        <v>2794</v>
      </c>
      <c r="M165" s="23">
        <f t="shared" si="2"/>
        <v>0.07020100503</v>
      </c>
      <c r="N165" s="24" t="str">
        <f t="shared" si="3"/>
        <v>Barracuda with +2794, +7% (39800 to 42594)</v>
      </c>
      <c r="O165" s="41"/>
      <c r="P165" s="40">
        <v>24683.0</v>
      </c>
      <c r="Q165" s="18">
        <f t="shared" si="4"/>
        <v>1623</v>
      </c>
      <c r="R165" s="23">
        <f t="shared" si="5"/>
        <v>0.06575375765</v>
      </c>
      <c r="S165" s="24" t="str">
        <f t="shared" si="6"/>
        <v>Barracuda with +1623, +6.6% (24683 to 26306)</v>
      </c>
      <c r="T165" s="18"/>
      <c r="U165" s="40">
        <v>7641.0</v>
      </c>
      <c r="V165" s="22">
        <f t="shared" si="7"/>
        <v>831</v>
      </c>
      <c r="W165" s="23">
        <f t="shared" si="8"/>
        <v>0.1087553985</v>
      </c>
      <c r="X165" s="26" t="str">
        <f t="shared" si="9"/>
        <v>Barracuda with +831, +10.9% (7641 to 8472)</v>
      </c>
    </row>
    <row r="166">
      <c r="A166" s="14" t="s">
        <v>215</v>
      </c>
      <c r="B166" s="71">
        <v>308.0</v>
      </c>
      <c r="C166" s="38">
        <v>41322.0</v>
      </c>
      <c r="D166" s="38">
        <v>24718.0</v>
      </c>
      <c r="E166" s="38">
        <v>7856.0</v>
      </c>
      <c r="F166" s="38">
        <v>3668604.0</v>
      </c>
      <c r="G166" s="19"/>
      <c r="H166" s="19">
        <f>VLOOKUP(A166,'Kings Ratings'!$A$2:$B$1000,2,false)</f>
        <v>1</v>
      </c>
      <c r="I166" s="7" t="s">
        <v>388</v>
      </c>
      <c r="K166" s="40">
        <v>38595.0</v>
      </c>
      <c r="L166" s="22">
        <f t="shared" si="1"/>
        <v>2727</v>
      </c>
      <c r="M166" s="23">
        <f t="shared" si="2"/>
        <v>0.07065682083</v>
      </c>
      <c r="N166" s="24" t="str">
        <f t="shared" si="3"/>
        <v>Sea Catfish with +2727, +7.1% (38595 to 41322)</v>
      </c>
      <c r="O166" s="41"/>
      <c r="P166" s="40">
        <v>23154.0</v>
      </c>
      <c r="Q166" s="18">
        <f t="shared" si="4"/>
        <v>1564</v>
      </c>
      <c r="R166" s="23">
        <f t="shared" si="5"/>
        <v>0.06754772394</v>
      </c>
      <c r="S166" s="24" t="str">
        <f t="shared" si="6"/>
        <v>Sea Catfish with +1564, +6.8% (23154 to 24718)</v>
      </c>
      <c r="T166" s="18"/>
      <c r="U166" s="40">
        <v>7071.0</v>
      </c>
      <c r="V166" s="22">
        <f t="shared" si="7"/>
        <v>785</v>
      </c>
      <c r="W166" s="23">
        <f t="shared" si="8"/>
        <v>0.1110168293</v>
      </c>
      <c r="X166" s="26" t="str">
        <f t="shared" si="9"/>
        <v>Sea Catfish with +785, +11.1% (7071 to 7856)</v>
      </c>
    </row>
    <row r="167">
      <c r="A167" s="14" t="s">
        <v>221</v>
      </c>
      <c r="B167" s="71">
        <v>309.0</v>
      </c>
      <c r="C167" s="38">
        <v>40833.0</v>
      </c>
      <c r="D167" s="38">
        <v>23747.0</v>
      </c>
      <c r="E167" s="38">
        <v>7657.0</v>
      </c>
      <c r="F167" s="38">
        <v>3297129.0</v>
      </c>
      <c r="G167" s="19"/>
      <c r="H167" s="19">
        <f>VLOOKUP(A167,'Kings Ratings'!$A$2:$B$1000,2,false)</f>
        <v>1</v>
      </c>
      <c r="I167" s="7" t="s">
        <v>392</v>
      </c>
      <c r="K167" s="40">
        <v>38153.0</v>
      </c>
      <c r="L167" s="22">
        <f t="shared" si="1"/>
        <v>2680</v>
      </c>
      <c r="M167" s="23">
        <f t="shared" si="2"/>
        <v>0.0702434933</v>
      </c>
      <c r="N167" s="24" t="str">
        <f t="shared" si="3"/>
        <v>Plumbfish with +2680, +7% (38153 to 40833)</v>
      </c>
      <c r="O167" s="41"/>
      <c r="P167" s="40">
        <v>22250.0</v>
      </c>
      <c r="Q167" s="18">
        <f t="shared" si="4"/>
        <v>1497</v>
      </c>
      <c r="R167" s="23">
        <f t="shared" si="5"/>
        <v>0.06728089888</v>
      </c>
      <c r="S167" s="24" t="str">
        <f t="shared" si="6"/>
        <v>Plumbfish with +1497, +6.7% (22250 to 23747)</v>
      </c>
      <c r="T167" s="18"/>
      <c r="U167" s="40">
        <v>6887.0</v>
      </c>
      <c r="V167" s="22">
        <f t="shared" si="7"/>
        <v>770</v>
      </c>
      <c r="W167" s="23">
        <f t="shared" si="8"/>
        <v>0.1118048497</v>
      </c>
      <c r="X167" s="26" t="str">
        <f t="shared" si="9"/>
        <v>Plumbfish with +770, +11.2% (6887 to 7657)</v>
      </c>
    </row>
    <row r="168">
      <c r="A168" s="14" t="s">
        <v>235</v>
      </c>
      <c r="B168" s="71">
        <v>310.0</v>
      </c>
      <c r="C168" s="38">
        <v>39458.0</v>
      </c>
      <c r="D168" s="38">
        <v>22737.0</v>
      </c>
      <c r="E168" s="38">
        <v>7248.0</v>
      </c>
      <c r="F168" s="38">
        <v>2729550.0</v>
      </c>
      <c r="G168" s="19"/>
      <c r="H168" s="19">
        <f>VLOOKUP(A168,'Kings Ratings'!$A$2:$B$1000,2,false)</f>
        <v>1</v>
      </c>
      <c r="I168" s="7" t="s">
        <v>399</v>
      </c>
      <c r="K168" s="40">
        <v>36866.0</v>
      </c>
      <c r="L168" s="22">
        <f t="shared" si="1"/>
        <v>2592</v>
      </c>
      <c r="M168" s="23">
        <f t="shared" si="2"/>
        <v>0.07030868551</v>
      </c>
      <c r="N168" s="24" t="str">
        <f t="shared" si="3"/>
        <v>Spiral Shell with +2592, +7% (36866 to 39458)</v>
      </c>
      <c r="O168" s="41"/>
      <c r="P168" s="40">
        <v>21312.0</v>
      </c>
      <c r="Q168" s="18">
        <f t="shared" si="4"/>
        <v>1425</v>
      </c>
      <c r="R168" s="23">
        <f t="shared" si="5"/>
        <v>0.06686373874</v>
      </c>
      <c r="S168" s="24" t="str">
        <f t="shared" si="6"/>
        <v>Spiral Shell with +1425, +6.7% (21312 to 22737)</v>
      </c>
      <c r="T168" s="18"/>
      <c r="U168" s="40">
        <v>6496.0</v>
      </c>
      <c r="V168" s="22">
        <f t="shared" si="7"/>
        <v>752</v>
      </c>
      <c r="W168" s="23">
        <f t="shared" si="8"/>
        <v>0.1157635468</v>
      </c>
      <c r="X168" s="26" t="str">
        <f t="shared" si="9"/>
        <v>Spiral Shell with +752, +11.6% (6496 to 7248)</v>
      </c>
    </row>
    <row r="169">
      <c r="A169" s="14" t="s">
        <v>259</v>
      </c>
      <c r="B169" s="71">
        <v>311.0</v>
      </c>
      <c r="C169" s="38">
        <v>38768.0</v>
      </c>
      <c r="D169" s="38">
        <v>22194.0</v>
      </c>
      <c r="E169" s="38">
        <v>7149.0</v>
      </c>
      <c r="F169" s="38">
        <v>2525001.0</v>
      </c>
      <c r="G169" s="19"/>
      <c r="H169" s="19">
        <f>VLOOKUP(A169,'Kings Ratings'!$A$2:$B$1000,2,false)</f>
        <v>1</v>
      </c>
      <c r="I169" s="7" t="s">
        <v>419</v>
      </c>
      <c r="K169" s="40">
        <v>36216.0</v>
      </c>
      <c r="L169" s="22">
        <f t="shared" si="1"/>
        <v>2552</v>
      </c>
      <c r="M169" s="23">
        <f t="shared" si="2"/>
        <v>0.07046609233</v>
      </c>
      <c r="N169" s="24" t="str">
        <f t="shared" si="3"/>
        <v>Serpent Eel with +2552, +7% (36216 to 38768)</v>
      </c>
      <c r="O169" s="41"/>
      <c r="P169" s="40">
        <v>20807.0</v>
      </c>
      <c r="Q169" s="18">
        <f t="shared" si="4"/>
        <v>1387</v>
      </c>
      <c r="R169" s="23">
        <f t="shared" si="5"/>
        <v>0.06666025857</v>
      </c>
      <c r="S169" s="24" t="str">
        <f t="shared" si="6"/>
        <v>Serpent Eel with +1387, +6.7% (20807 to 22194)</v>
      </c>
      <c r="T169" s="18"/>
      <c r="U169" s="40">
        <v>6406.0</v>
      </c>
      <c r="V169" s="22">
        <f t="shared" si="7"/>
        <v>743</v>
      </c>
      <c r="W169" s="23">
        <f t="shared" si="8"/>
        <v>0.115985014</v>
      </c>
      <c r="X169" s="26" t="str">
        <f t="shared" si="9"/>
        <v>Serpent Eel with +743, +11.6% (6406 to 7149)</v>
      </c>
    </row>
    <row r="170">
      <c r="A170" s="14" t="s">
        <v>274</v>
      </c>
      <c r="B170" s="71">
        <v>312.0</v>
      </c>
      <c r="C170" s="38">
        <v>38068.0</v>
      </c>
      <c r="D170" s="38">
        <v>21593.0</v>
      </c>
      <c r="E170" s="38">
        <v>6885.0</v>
      </c>
      <c r="F170" s="38">
        <v>2189141.0</v>
      </c>
      <c r="G170" s="19"/>
      <c r="H170" s="19">
        <f>VLOOKUP(A170,'Kings Ratings'!$A$2:$B$1000,2,false)</f>
        <v>1</v>
      </c>
      <c r="I170" s="7" t="s">
        <v>428</v>
      </c>
      <c r="K170" s="40">
        <v>35561.0</v>
      </c>
      <c r="L170" s="22">
        <f t="shared" si="1"/>
        <v>2507</v>
      </c>
      <c r="M170" s="23">
        <f t="shared" si="2"/>
        <v>0.0704985799</v>
      </c>
      <c r="N170" s="24" t="str">
        <f t="shared" si="3"/>
        <v>Ruby Coral with +2507, +7% (35561 to 38068)</v>
      </c>
      <c r="O170" s="41"/>
      <c r="P170" s="40">
        <v>20251.0</v>
      </c>
      <c r="Q170" s="18">
        <f t="shared" si="4"/>
        <v>1342</v>
      </c>
      <c r="R170" s="23">
        <f t="shared" si="5"/>
        <v>0.06626833243</v>
      </c>
      <c r="S170" s="24" t="str">
        <f t="shared" si="6"/>
        <v>Ruby Coral with +1342, +6.6% (20251 to 21593)</v>
      </c>
      <c r="T170" s="18"/>
      <c r="U170" s="40">
        <v>6167.0</v>
      </c>
      <c r="V170" s="22">
        <f t="shared" si="7"/>
        <v>718</v>
      </c>
      <c r="W170" s="23">
        <f t="shared" si="8"/>
        <v>0.1164261391</v>
      </c>
      <c r="X170" s="26" t="str">
        <f t="shared" si="9"/>
        <v>Ruby Coral with +718, +11.6% (6167 to 6885)</v>
      </c>
    </row>
    <row r="171">
      <c r="A171" s="14" t="s">
        <v>201</v>
      </c>
      <c r="B171" s="71">
        <v>315.0</v>
      </c>
      <c r="C171" s="38">
        <v>1560.0</v>
      </c>
      <c r="D171" s="72">
        <v>3.0</v>
      </c>
      <c r="E171" s="72">
        <v>0.0</v>
      </c>
      <c r="F171" s="38">
        <v>15434.0</v>
      </c>
      <c r="G171" s="19"/>
      <c r="H171" s="19">
        <f>VLOOKUP(A171,'Kings Ratings'!$A$2:$B$1000,2,false)</f>
        <v>10</v>
      </c>
      <c r="I171" s="7"/>
      <c r="K171" s="40">
        <v>1304.0</v>
      </c>
      <c r="L171" s="22">
        <f t="shared" si="1"/>
        <v>256</v>
      </c>
      <c r="M171" s="23">
        <f t="shared" si="2"/>
        <v>0.1963190184</v>
      </c>
      <c r="N171" s="24" t="str">
        <f t="shared" si="3"/>
        <v>Compass with +256, +19.6% (1304 to 1560)</v>
      </c>
      <c r="O171" s="41"/>
      <c r="P171" s="40">
        <v>3.0</v>
      </c>
      <c r="Q171" s="18">
        <f t="shared" si="4"/>
        <v>0</v>
      </c>
      <c r="R171" s="23">
        <f t="shared" si="5"/>
        <v>0</v>
      </c>
      <c r="S171" s="24" t="str">
        <f t="shared" si="6"/>
        <v>Compass with +0, +0% (3 to 3)</v>
      </c>
      <c r="T171" s="18"/>
      <c r="U171" s="40">
        <v>0.0</v>
      </c>
      <c r="V171" s="22">
        <f t="shared" si="7"/>
        <v>0</v>
      </c>
      <c r="W171" s="23" t="str">
        <f t="shared" si="8"/>
        <v>#DIV/0!</v>
      </c>
      <c r="X171" s="26" t="str">
        <f t="shared" si="9"/>
        <v>#DIV/0!</v>
      </c>
    </row>
    <row r="172">
      <c r="A172" s="14" t="s">
        <v>356</v>
      </c>
      <c r="B172" s="71">
        <v>316.0</v>
      </c>
      <c r="C172" s="38">
        <v>26253.0</v>
      </c>
      <c r="D172" s="38">
        <v>12118.0</v>
      </c>
      <c r="E172" s="38">
        <v>3275.0</v>
      </c>
      <c r="F172" s="38">
        <v>1155821.0</v>
      </c>
      <c r="G172" s="19"/>
      <c r="H172" s="19">
        <f>VLOOKUP(A172,'Kings Ratings'!$A$2:$B$1000,2,false)</f>
        <v>3</v>
      </c>
      <c r="I172" s="7" t="s">
        <v>611</v>
      </c>
      <c r="K172" s="40">
        <v>24535.0</v>
      </c>
      <c r="L172" s="22">
        <f t="shared" si="1"/>
        <v>1718</v>
      </c>
      <c r="M172" s="23">
        <f t="shared" si="2"/>
        <v>0.07002241696</v>
      </c>
      <c r="N172" s="24" t="str">
        <f t="shared" si="3"/>
        <v>Garnet Ring with +1718, +7% (24535 to 26253)</v>
      </c>
      <c r="O172" s="41"/>
      <c r="P172" s="40">
        <v>11271.0</v>
      </c>
      <c r="Q172" s="18">
        <f t="shared" si="4"/>
        <v>847</v>
      </c>
      <c r="R172" s="23">
        <f t="shared" si="5"/>
        <v>0.07514861148</v>
      </c>
      <c r="S172" s="24" t="str">
        <f t="shared" si="6"/>
        <v>Garnet Ring with +847, +7.5% (11271 to 12118)</v>
      </c>
      <c r="T172" s="18"/>
      <c r="U172" s="40">
        <v>2667.0</v>
      </c>
      <c r="V172" s="22">
        <f t="shared" si="7"/>
        <v>608</v>
      </c>
      <c r="W172" s="23">
        <f t="shared" si="8"/>
        <v>0.2279715036</v>
      </c>
      <c r="X172" s="26" t="str">
        <f t="shared" si="9"/>
        <v>Garnet Ring with +608, +22.8% (2667 to 3275)</v>
      </c>
    </row>
    <row r="173">
      <c r="A173" s="14" t="s">
        <v>352</v>
      </c>
      <c r="B173" s="71">
        <v>317.0</v>
      </c>
      <c r="C173" s="38">
        <v>30603.0</v>
      </c>
      <c r="D173" s="38">
        <v>13245.0</v>
      </c>
      <c r="E173" s="38">
        <v>3882.0</v>
      </c>
      <c r="F173" s="38">
        <v>1588037.0</v>
      </c>
      <c r="G173" s="19"/>
      <c r="H173" s="19">
        <f>VLOOKUP(A173,'Kings Ratings'!$A$2:$B$1000,2,false)</f>
        <v>2</v>
      </c>
      <c r="I173" s="7" t="s">
        <v>536</v>
      </c>
      <c r="K173" s="40">
        <v>28683.0</v>
      </c>
      <c r="L173" s="22">
        <f t="shared" si="1"/>
        <v>1920</v>
      </c>
      <c r="M173" s="23">
        <f t="shared" si="2"/>
        <v>0.06693860475</v>
      </c>
      <c r="N173" s="24" t="str">
        <f t="shared" si="3"/>
        <v>Garnet with +1920, +6.7% (28683 to 30603)</v>
      </c>
      <c r="O173" s="41"/>
      <c r="P173" s="40">
        <v>12343.0</v>
      </c>
      <c r="Q173" s="18">
        <f t="shared" si="4"/>
        <v>902</v>
      </c>
      <c r="R173" s="23">
        <f t="shared" si="5"/>
        <v>0.0730778579</v>
      </c>
      <c r="S173" s="24" t="str">
        <f t="shared" si="6"/>
        <v>Garnet with +902, +7.3% (12343 to 13245)</v>
      </c>
      <c r="T173" s="18"/>
      <c r="U173" s="40">
        <v>3343.0</v>
      </c>
      <c r="V173" s="22">
        <f t="shared" si="7"/>
        <v>539</v>
      </c>
      <c r="W173" s="23">
        <f t="shared" si="8"/>
        <v>0.161232426</v>
      </c>
      <c r="X173" s="26" t="str">
        <f t="shared" si="9"/>
        <v>Garnet with +539, +16.1% (3343 to 3882)</v>
      </c>
    </row>
    <row r="174">
      <c r="A174" s="14" t="s">
        <v>697</v>
      </c>
      <c r="B174" s="71">
        <v>326.0</v>
      </c>
      <c r="C174" s="38">
        <v>12633.0</v>
      </c>
      <c r="D174" s="38">
        <v>6670.0</v>
      </c>
      <c r="E174" s="38">
        <v>1674.0</v>
      </c>
      <c r="F174" s="38">
        <v>1097562.0</v>
      </c>
      <c r="G174" s="19"/>
      <c r="H174" s="19">
        <f>VLOOKUP(A174,'Kings Ratings'!$A$2:$B$1000,2,false)</f>
        <v>2</v>
      </c>
      <c r="I174" s="7" t="s">
        <v>661</v>
      </c>
      <c r="K174" s="40">
        <v>11712.0</v>
      </c>
      <c r="L174" s="22">
        <f t="shared" si="1"/>
        <v>921</v>
      </c>
      <c r="M174" s="23">
        <f t="shared" si="2"/>
        <v>0.07863729508</v>
      </c>
      <c r="N174" s="24" t="str">
        <f t="shared" si="3"/>
        <v>Scissors with +921, +7.9% (11712 to 12633)</v>
      </c>
      <c r="O174" s="41"/>
      <c r="P174" s="40">
        <v>6219.0</v>
      </c>
      <c r="Q174" s="18">
        <f t="shared" si="4"/>
        <v>451</v>
      </c>
      <c r="R174" s="23">
        <f t="shared" si="5"/>
        <v>0.0725196977</v>
      </c>
      <c r="S174" s="24" t="str">
        <f t="shared" si="6"/>
        <v>Scissors with +451, +7.3% (6219 to 6670)</v>
      </c>
      <c r="T174" s="18"/>
      <c r="U174" s="40">
        <v>1310.0</v>
      </c>
      <c r="V174" s="22">
        <f t="shared" si="7"/>
        <v>364</v>
      </c>
      <c r="W174" s="23">
        <f t="shared" si="8"/>
        <v>0.2778625954</v>
      </c>
      <c r="X174" s="26" t="str">
        <f t="shared" si="9"/>
        <v>Scissors with +364, +27.8% (1310 to 1674)</v>
      </c>
    </row>
    <row r="175">
      <c r="A175" s="14" t="s">
        <v>801</v>
      </c>
      <c r="B175" s="71">
        <v>328.0</v>
      </c>
      <c r="C175" s="38">
        <v>13677.0</v>
      </c>
      <c r="D175" s="38">
        <v>7708.0</v>
      </c>
      <c r="E175" s="38">
        <v>2255.0</v>
      </c>
      <c r="F175" s="38">
        <v>1225795.0</v>
      </c>
      <c r="G175" s="19"/>
      <c r="H175" s="19">
        <f>VLOOKUP(A175,'Kings Ratings'!$A$2:$B$1000,2,false)</f>
        <v>2</v>
      </c>
      <c r="I175" s="7" t="s">
        <v>920</v>
      </c>
      <c r="K175" s="40">
        <v>12716.0</v>
      </c>
      <c r="L175" s="22">
        <f t="shared" si="1"/>
        <v>961</v>
      </c>
      <c r="M175" s="23">
        <f t="shared" si="2"/>
        <v>0.0755740799</v>
      </c>
      <c r="N175" s="24" t="str">
        <f t="shared" si="3"/>
        <v>Wagon Wheel with +961, +7.6% (12716 to 13677)</v>
      </c>
      <c r="O175" s="41"/>
      <c r="P175" s="40">
        <v>7182.0</v>
      </c>
      <c r="Q175" s="18">
        <f t="shared" si="4"/>
        <v>526</v>
      </c>
      <c r="R175" s="23">
        <f t="shared" si="5"/>
        <v>0.07323865219</v>
      </c>
      <c r="S175" s="24" t="str">
        <f t="shared" si="6"/>
        <v>Wagon Wheel with +526, +7.3% (7182 to 7708)</v>
      </c>
      <c r="T175" s="18"/>
      <c r="U175" s="40">
        <v>1825.0</v>
      </c>
      <c r="V175" s="22">
        <f t="shared" si="7"/>
        <v>430</v>
      </c>
      <c r="W175" s="23">
        <f t="shared" si="8"/>
        <v>0.2356164384</v>
      </c>
      <c r="X175" s="26" t="str">
        <f t="shared" si="9"/>
        <v>Wagon Wheel with +430, +23.6% (1825 to 2255)</v>
      </c>
    </row>
    <row r="176">
      <c r="A176" s="14" t="s">
        <v>333</v>
      </c>
      <c r="B176" s="71">
        <v>341.0</v>
      </c>
      <c r="C176" s="38">
        <v>4517.0</v>
      </c>
      <c r="D176" s="38">
        <v>25.0</v>
      </c>
      <c r="E176" s="72">
        <v>0.0</v>
      </c>
      <c r="F176" s="38">
        <v>31224.0</v>
      </c>
      <c r="G176" s="19"/>
      <c r="H176" s="19">
        <f>VLOOKUP(A176,'Kings Ratings'!$A$2:$B$1000,2,false)</f>
        <v>10</v>
      </c>
      <c r="I176" s="7"/>
      <c r="K176" s="40">
        <v>3992.0</v>
      </c>
      <c r="L176" s="22">
        <f t="shared" si="1"/>
        <v>525</v>
      </c>
      <c r="M176" s="23">
        <f t="shared" si="2"/>
        <v>0.1315130261</v>
      </c>
      <c r="N176" s="24" t="str">
        <f t="shared" si="3"/>
        <v>Flywheel with +525, +13.2% (3992 to 4517)</v>
      </c>
      <c r="O176" s="41"/>
      <c r="P176" s="40">
        <v>12.0</v>
      </c>
      <c r="Q176" s="18">
        <f t="shared" si="4"/>
        <v>13</v>
      </c>
      <c r="R176" s="23">
        <f t="shared" si="5"/>
        <v>1.083333333</v>
      </c>
      <c r="S176" s="24" t="str">
        <f t="shared" si="6"/>
        <v>Flywheel with +13, +108.3% (12 to 25)</v>
      </c>
      <c r="T176" s="18"/>
      <c r="U176" s="40">
        <v>0.0</v>
      </c>
      <c r="V176" s="22">
        <f t="shared" si="7"/>
        <v>0</v>
      </c>
      <c r="W176" s="23" t="str">
        <f t="shared" si="8"/>
        <v>#DIV/0!</v>
      </c>
      <c r="X176" s="26" t="str">
        <f t="shared" si="9"/>
        <v>#DIV/0!</v>
      </c>
    </row>
    <row r="177">
      <c r="A177" s="14" t="s">
        <v>416</v>
      </c>
      <c r="B177" s="71">
        <v>350.0</v>
      </c>
      <c r="C177" s="38">
        <v>13451.0</v>
      </c>
      <c r="D177" s="38">
        <v>1609.0</v>
      </c>
      <c r="E177" s="38">
        <v>8.0</v>
      </c>
      <c r="F177" s="38">
        <v>142442.0</v>
      </c>
      <c r="G177" s="19"/>
      <c r="H177" s="19">
        <f>VLOOKUP(A177,'Kings Ratings'!$A$2:$B$1000,2,false)</f>
        <v>9</v>
      </c>
      <c r="I177" s="7"/>
      <c r="K177" s="40">
        <v>12420.0</v>
      </c>
      <c r="L177" s="22">
        <f t="shared" si="1"/>
        <v>1031</v>
      </c>
      <c r="M177" s="23">
        <f t="shared" si="2"/>
        <v>0.08301127214</v>
      </c>
      <c r="N177" s="24" t="str">
        <f t="shared" si="3"/>
        <v>Green Cloak with +1031, +8.3% (12420 to 13451)</v>
      </c>
      <c r="O177" s="41"/>
      <c r="P177" s="40">
        <v>1395.0</v>
      </c>
      <c r="Q177" s="18">
        <f t="shared" si="4"/>
        <v>214</v>
      </c>
      <c r="R177" s="23">
        <f t="shared" si="5"/>
        <v>0.1534050179</v>
      </c>
      <c r="S177" s="24" t="str">
        <f t="shared" si="6"/>
        <v>Green Cloak with +214, +15.3% (1395 to 1609)</v>
      </c>
      <c r="T177" s="18"/>
      <c r="U177" s="40">
        <v>7.0</v>
      </c>
      <c r="V177" s="22">
        <f t="shared" si="7"/>
        <v>1</v>
      </c>
      <c r="W177" s="23">
        <f t="shared" si="8"/>
        <v>0.1428571429</v>
      </c>
      <c r="X177" s="26" t="str">
        <f t="shared" si="9"/>
        <v>Green Cloak with +1, +14.3% (7 to 8)</v>
      </c>
    </row>
    <row r="178">
      <c r="A178" s="14" t="s">
        <v>484</v>
      </c>
      <c r="B178" s="71">
        <v>355.0</v>
      </c>
      <c r="C178" s="38">
        <v>11437.0</v>
      </c>
      <c r="D178" s="38">
        <v>3130.0</v>
      </c>
      <c r="E178" s="38">
        <v>42.0</v>
      </c>
      <c r="F178" s="38">
        <v>287784.0</v>
      </c>
      <c r="G178" s="19"/>
      <c r="H178" s="19">
        <f>VLOOKUP(A178,'Kings Ratings'!$A$2:$B$1000,2,false)</f>
        <v>11</v>
      </c>
      <c r="I178" s="7"/>
      <c r="K178" s="40">
        <v>11427.0</v>
      </c>
      <c r="L178" s="22">
        <f t="shared" si="1"/>
        <v>10</v>
      </c>
      <c r="M178" s="23">
        <f t="shared" si="2"/>
        <v>0.000875120329</v>
      </c>
      <c r="N178" s="24" t="str">
        <f t="shared" si="3"/>
        <v>Jack-o-lantern with +10, +0.1% (11427 to 11437)</v>
      </c>
      <c r="O178" s="41"/>
      <c r="P178" s="40">
        <v>3125.0</v>
      </c>
      <c r="Q178" s="18">
        <f t="shared" si="4"/>
        <v>5</v>
      </c>
      <c r="R178" s="23">
        <f t="shared" si="5"/>
        <v>0.0016</v>
      </c>
      <c r="S178" s="24" t="str">
        <f t="shared" si="6"/>
        <v>Jack-o-lantern with +5, +0.2% (3125 to 3130)</v>
      </c>
      <c r="T178" s="18"/>
      <c r="U178" s="40">
        <v>42.0</v>
      </c>
      <c r="V178" s="22">
        <f t="shared" si="7"/>
        <v>0</v>
      </c>
      <c r="W178" s="23">
        <f t="shared" si="8"/>
        <v>0</v>
      </c>
      <c r="X178" s="26" t="str">
        <f t="shared" si="9"/>
        <v>Jack-o-lantern with +0, +0% (42 to 42)</v>
      </c>
    </row>
    <row r="179">
      <c r="A179" s="14" t="s">
        <v>167</v>
      </c>
      <c r="B179" s="71">
        <v>361.0</v>
      </c>
      <c r="C179" s="38">
        <v>14273.0</v>
      </c>
      <c r="D179" s="38">
        <v>5651.0</v>
      </c>
      <c r="E179" s="38">
        <v>115.0</v>
      </c>
      <c r="F179" s="38">
        <v>1039725.0</v>
      </c>
      <c r="G179" s="19"/>
      <c r="H179" s="19">
        <f>VLOOKUP(A179,'Kings Ratings'!$A$2:$B$1000,2,false)</f>
        <v>11</v>
      </c>
      <c r="I179" s="7"/>
      <c r="K179" s="40">
        <v>14243.0</v>
      </c>
      <c r="L179" s="22">
        <f t="shared" si="1"/>
        <v>30</v>
      </c>
      <c r="M179" s="23">
        <f t="shared" si="2"/>
        <v>0.002106297831</v>
      </c>
      <c r="N179" s="24" t="str">
        <f t="shared" si="3"/>
        <v>Candy Corn with +30, +0.2% (14243 to 14273)</v>
      </c>
      <c r="O179" s="41"/>
      <c r="P179" s="40">
        <v>5633.0</v>
      </c>
      <c r="Q179" s="18">
        <f t="shared" si="4"/>
        <v>18</v>
      </c>
      <c r="R179" s="23">
        <f t="shared" si="5"/>
        <v>0.003195455352</v>
      </c>
      <c r="S179" s="24" t="str">
        <f t="shared" si="6"/>
        <v>Candy Corn with +18, +0.3% (5633 to 5651)</v>
      </c>
      <c r="T179" s="18"/>
      <c r="U179" s="40">
        <v>115.0</v>
      </c>
      <c r="V179" s="22">
        <f t="shared" si="7"/>
        <v>0</v>
      </c>
      <c r="W179" s="23">
        <f t="shared" si="8"/>
        <v>0</v>
      </c>
      <c r="X179" s="26" t="str">
        <f t="shared" si="9"/>
        <v>Candy Corn with +0, +0% (115 to 115)</v>
      </c>
    </row>
    <row r="180">
      <c r="A180" s="14" t="s">
        <v>227</v>
      </c>
      <c r="B180" s="71">
        <v>368.0</v>
      </c>
      <c r="C180" s="38">
        <v>39541.0</v>
      </c>
      <c r="D180" s="38">
        <v>13100.0</v>
      </c>
      <c r="E180" s="38">
        <v>1945.0</v>
      </c>
      <c r="F180" s="38">
        <v>1091923.0</v>
      </c>
      <c r="G180" s="19"/>
      <c r="H180" s="19">
        <f>VLOOKUP(A180,'Kings Ratings'!$A$2:$B$1000,2,false)</f>
        <v>2</v>
      </c>
      <c r="I180" s="7" t="s">
        <v>395</v>
      </c>
      <c r="K180" s="40">
        <v>36940.0</v>
      </c>
      <c r="L180" s="22">
        <f t="shared" si="1"/>
        <v>2601</v>
      </c>
      <c r="M180" s="23">
        <f t="shared" si="2"/>
        <v>0.07041147807</v>
      </c>
      <c r="N180" s="24" t="str">
        <f t="shared" si="3"/>
        <v>Lantern with +2601, +7% (36940 to 39541)</v>
      </c>
      <c r="O180" s="41"/>
      <c r="P180" s="40">
        <v>12105.0</v>
      </c>
      <c r="Q180" s="18">
        <f t="shared" si="4"/>
        <v>995</v>
      </c>
      <c r="R180" s="23">
        <f t="shared" si="5"/>
        <v>0.08219743907</v>
      </c>
      <c r="S180" s="24" t="str">
        <f t="shared" si="6"/>
        <v>Lantern with +995, +8.2% (12105 to 13100)</v>
      </c>
      <c r="T180" s="18"/>
      <c r="U180" s="40">
        <v>1490.0</v>
      </c>
      <c r="V180" s="22">
        <f t="shared" si="7"/>
        <v>455</v>
      </c>
      <c r="W180" s="23">
        <f t="shared" si="8"/>
        <v>0.3053691275</v>
      </c>
      <c r="X180" s="26" t="str">
        <f t="shared" si="9"/>
        <v>Lantern with +455, +30.5% (1490 to 1945)</v>
      </c>
    </row>
    <row r="181">
      <c r="A181" s="14" t="s">
        <v>780</v>
      </c>
      <c r="B181" s="71">
        <v>373.0</v>
      </c>
      <c r="C181" s="38">
        <v>17620.0</v>
      </c>
      <c r="D181" s="38">
        <v>5075.0</v>
      </c>
      <c r="E181" s="38">
        <v>204.0</v>
      </c>
      <c r="F181" s="38">
        <v>425711.0</v>
      </c>
      <c r="G181" s="19"/>
      <c r="H181" s="19">
        <f>VLOOKUP(A181,'Kings Ratings'!$A$2:$B$1000,2,false)</f>
        <v>6</v>
      </c>
      <c r="I181" s="7"/>
      <c r="K181" s="40">
        <v>16366.0</v>
      </c>
      <c r="L181" s="22">
        <f t="shared" si="1"/>
        <v>1254</v>
      </c>
      <c r="M181" s="23">
        <f t="shared" si="2"/>
        <v>0.07662226567</v>
      </c>
      <c r="N181" s="24" t="str">
        <f t="shared" si="3"/>
        <v>Sunflower with +1254, +7.7% (16366 to 17620)</v>
      </c>
      <c r="O181" s="41"/>
      <c r="P181" s="40">
        <v>4621.0</v>
      </c>
      <c r="Q181" s="18">
        <f t="shared" si="4"/>
        <v>454</v>
      </c>
      <c r="R181" s="23">
        <f t="shared" si="5"/>
        <v>0.09824713266</v>
      </c>
      <c r="S181" s="24" t="str">
        <f t="shared" si="6"/>
        <v>Sunflower with +454, +9.8% (4621 to 5075)</v>
      </c>
      <c r="T181" s="18"/>
      <c r="U181" s="40">
        <v>157.0</v>
      </c>
      <c r="V181" s="22">
        <f t="shared" si="7"/>
        <v>47</v>
      </c>
      <c r="W181" s="23">
        <f t="shared" si="8"/>
        <v>0.2993630573</v>
      </c>
      <c r="X181" s="26" t="str">
        <f t="shared" si="9"/>
        <v>Sunflower with +47, +29.9% (157 to 204)</v>
      </c>
    </row>
    <row r="182">
      <c r="A182" s="14" t="s">
        <v>804</v>
      </c>
      <c r="B182" s="71">
        <v>378.0</v>
      </c>
      <c r="C182" s="38">
        <v>10983.0</v>
      </c>
      <c r="D182" s="38">
        <v>3400.0</v>
      </c>
      <c r="E182" s="38">
        <v>698.0</v>
      </c>
      <c r="F182" s="38">
        <v>1014503.0</v>
      </c>
      <c r="G182" s="19"/>
      <c r="H182" s="19">
        <f>VLOOKUP(A182,'Kings Ratings'!$A$2:$B$1000,2,false)</f>
        <v>10</v>
      </c>
      <c r="I182" s="7" t="s">
        <v>927</v>
      </c>
      <c r="K182" s="40">
        <v>9949.0</v>
      </c>
      <c r="L182" s="22">
        <f t="shared" si="1"/>
        <v>1034</v>
      </c>
      <c r="M182" s="23">
        <f t="shared" si="2"/>
        <v>0.1039300432</v>
      </c>
      <c r="N182" s="24" t="str">
        <f t="shared" si="3"/>
        <v>Water Lily with +1034, +10.4% (9949 to 10983)</v>
      </c>
      <c r="O182" s="41"/>
      <c r="P182" s="40">
        <v>2869.0</v>
      </c>
      <c r="Q182" s="18">
        <f t="shared" si="4"/>
        <v>531</v>
      </c>
      <c r="R182" s="23">
        <f t="shared" si="5"/>
        <v>0.1850819101</v>
      </c>
      <c r="S182" s="24" t="str">
        <f t="shared" si="6"/>
        <v>Water Lily with +531, +18.5% (2869 to 3400)</v>
      </c>
      <c r="T182" s="18"/>
      <c r="U182" s="40">
        <v>412.0</v>
      </c>
      <c r="V182" s="22">
        <f t="shared" si="7"/>
        <v>286</v>
      </c>
      <c r="W182" s="23">
        <f t="shared" si="8"/>
        <v>0.6941747573</v>
      </c>
      <c r="X182" s="26" t="str">
        <f t="shared" si="9"/>
        <v>Water Lily with +286, +69.4% (412 to 698)</v>
      </c>
    </row>
    <row r="183">
      <c r="A183" s="14" t="s">
        <v>33</v>
      </c>
      <c r="B183" s="71">
        <v>379.0</v>
      </c>
      <c r="C183" s="38">
        <v>20718.0</v>
      </c>
      <c r="D183" s="38">
        <v>7110.0</v>
      </c>
      <c r="E183" s="38">
        <v>104.0</v>
      </c>
      <c r="F183" s="38">
        <v>647354.0</v>
      </c>
      <c r="G183" s="19"/>
      <c r="H183" s="19">
        <f>VLOOKUP(A183,'Kings Ratings'!$A$2:$B$1000,2,false)</f>
        <v>8</v>
      </c>
      <c r="I183" s="7"/>
      <c r="K183" s="40">
        <v>19270.0</v>
      </c>
      <c r="L183" s="22">
        <f t="shared" si="1"/>
        <v>1448</v>
      </c>
      <c r="M183" s="23">
        <f t="shared" si="2"/>
        <v>0.07514270887</v>
      </c>
      <c r="N183" s="24" t="str">
        <f t="shared" si="3"/>
        <v>Apple Cider with +1448, +7.5% (19270 to 20718)</v>
      </c>
      <c r="O183" s="41"/>
      <c r="P183" s="40">
        <v>6336.0</v>
      </c>
      <c r="Q183" s="18">
        <f t="shared" si="4"/>
        <v>774</v>
      </c>
      <c r="R183" s="23">
        <f t="shared" si="5"/>
        <v>0.1221590909</v>
      </c>
      <c r="S183" s="24" t="str">
        <f t="shared" si="6"/>
        <v>Apple Cider with +774, +12.2% (6336 to 7110)</v>
      </c>
      <c r="T183" s="18"/>
      <c r="U183" s="40">
        <v>32.0</v>
      </c>
      <c r="V183" s="22">
        <f t="shared" si="7"/>
        <v>72</v>
      </c>
      <c r="W183" s="23">
        <f t="shared" si="8"/>
        <v>2.25</v>
      </c>
      <c r="X183" s="26" t="str">
        <f t="shared" si="9"/>
        <v>Apple Cider with +72, +225% (32 to 104)</v>
      </c>
    </row>
    <row r="184">
      <c r="A184" s="14" t="s">
        <v>402</v>
      </c>
      <c r="B184" s="71">
        <v>387.0</v>
      </c>
      <c r="C184" s="38">
        <v>31523.0</v>
      </c>
      <c r="D184" s="38">
        <v>24114.0</v>
      </c>
      <c r="E184" s="38">
        <v>13320.0</v>
      </c>
      <c r="F184" s="38">
        <v>2.7159901E7</v>
      </c>
      <c r="G184" s="19"/>
      <c r="H184" s="19">
        <f>VLOOKUP(A184,'Kings Ratings'!$A$2:$B$1000,2,false)</f>
        <v>1</v>
      </c>
      <c r="I184" s="7" t="s">
        <v>507</v>
      </c>
      <c r="K184" s="40">
        <v>29229.0</v>
      </c>
      <c r="L184" s="22">
        <f t="shared" si="1"/>
        <v>2294</v>
      </c>
      <c r="M184" s="23">
        <f t="shared" si="2"/>
        <v>0.0784836977</v>
      </c>
      <c r="N184" s="24" t="str">
        <f t="shared" si="3"/>
        <v>Sand with +2294, +7.8% (29229 to 31523)</v>
      </c>
      <c r="O184" s="41"/>
      <c r="P184" s="40">
        <v>22294.0</v>
      </c>
      <c r="Q184" s="18">
        <f t="shared" si="4"/>
        <v>1820</v>
      </c>
      <c r="R184" s="23">
        <f t="shared" si="5"/>
        <v>0.0816363147</v>
      </c>
      <c r="S184" s="24" t="str">
        <f t="shared" si="6"/>
        <v>Sand with +1820, +8.2% (22294 to 24114)</v>
      </c>
      <c r="T184" s="18"/>
      <c r="U184" s="40">
        <v>12262.0</v>
      </c>
      <c r="V184" s="22">
        <f t="shared" si="7"/>
        <v>1058</v>
      </c>
      <c r="W184" s="23">
        <f t="shared" si="8"/>
        <v>0.08628282499</v>
      </c>
      <c r="X184" s="26" t="str">
        <f t="shared" si="9"/>
        <v>Sand with +1058, +8.6% (12262 to 13320)</v>
      </c>
    </row>
    <row r="185">
      <c r="A185" s="14" t="s">
        <v>462</v>
      </c>
      <c r="B185" s="71">
        <v>388.0</v>
      </c>
      <c r="C185" s="38">
        <v>10830.0</v>
      </c>
      <c r="D185" s="38">
        <v>3628.0</v>
      </c>
      <c r="E185" s="38">
        <v>770.0</v>
      </c>
      <c r="F185" s="38">
        <v>1014474.0</v>
      </c>
      <c r="G185" s="19"/>
      <c r="H185" s="19">
        <f>VLOOKUP(A185,'Kings Ratings'!$A$2:$B$1000,2,false)</f>
        <v>5</v>
      </c>
      <c r="I185" s="7" t="s">
        <v>812</v>
      </c>
      <c r="K185" s="40">
        <v>10015.0</v>
      </c>
      <c r="L185" s="22">
        <f t="shared" si="1"/>
        <v>815</v>
      </c>
      <c r="M185" s="23">
        <f t="shared" si="2"/>
        <v>0.0813779331</v>
      </c>
      <c r="N185" s="24" t="str">
        <f t="shared" si="3"/>
        <v>Hourglass with +815, +8.1% (10015 to 10830)</v>
      </c>
      <c r="O185" s="41"/>
      <c r="P185" s="40">
        <v>3307.0</v>
      </c>
      <c r="Q185" s="18">
        <f t="shared" si="4"/>
        <v>321</v>
      </c>
      <c r="R185" s="23">
        <f t="shared" si="5"/>
        <v>0.09706682794</v>
      </c>
      <c r="S185" s="24" t="str">
        <f t="shared" si="6"/>
        <v>Hourglass with +321, +9.7% (3307 to 3628)</v>
      </c>
      <c r="T185" s="18"/>
      <c r="U185" s="40">
        <v>530.0</v>
      </c>
      <c r="V185" s="22">
        <f t="shared" si="7"/>
        <v>240</v>
      </c>
      <c r="W185" s="23">
        <f t="shared" si="8"/>
        <v>0.4528301887</v>
      </c>
      <c r="X185" s="26" t="str">
        <f t="shared" si="9"/>
        <v>Hourglass with +240, +45.3% (530 to 770)</v>
      </c>
    </row>
    <row r="186">
      <c r="A186" s="14" t="s">
        <v>707</v>
      </c>
      <c r="B186" s="71">
        <v>390.0</v>
      </c>
      <c r="C186" s="38">
        <v>13486.0</v>
      </c>
      <c r="D186" s="38">
        <v>3987.0</v>
      </c>
      <c r="E186" s="38">
        <v>76.0</v>
      </c>
      <c r="F186" s="38">
        <v>141769.0</v>
      </c>
      <c r="G186" s="19"/>
      <c r="H186" s="19">
        <f>VLOOKUP(A186,'Kings Ratings'!$A$2:$B$1000,2,false)</f>
        <v>9</v>
      </c>
      <c r="I186" s="7"/>
      <c r="K186" s="40">
        <v>12487.0</v>
      </c>
      <c r="L186" s="22">
        <f t="shared" si="1"/>
        <v>999</v>
      </c>
      <c r="M186" s="23">
        <f t="shared" si="2"/>
        <v>0.08000320333</v>
      </c>
      <c r="N186" s="24" t="str">
        <f t="shared" si="3"/>
        <v>Seaweed with +999, +8% (12487 to 13486)</v>
      </c>
      <c r="O186" s="41"/>
      <c r="P186" s="40">
        <v>3486.0</v>
      </c>
      <c r="Q186" s="18">
        <f t="shared" si="4"/>
        <v>501</v>
      </c>
      <c r="R186" s="23">
        <f t="shared" si="5"/>
        <v>0.1437177281</v>
      </c>
      <c r="S186" s="24" t="str">
        <f t="shared" si="6"/>
        <v>Seaweed with +501, +14.4% (3486 to 3987)</v>
      </c>
      <c r="T186" s="18"/>
      <c r="U186" s="40">
        <v>50.0</v>
      </c>
      <c r="V186" s="22">
        <f t="shared" si="7"/>
        <v>26</v>
      </c>
      <c r="W186" s="23">
        <f t="shared" si="8"/>
        <v>0.52</v>
      </c>
      <c r="X186" s="26" t="str">
        <f t="shared" si="9"/>
        <v>Seaweed with +26, +52% (50 to 76)</v>
      </c>
    </row>
    <row r="187">
      <c r="A187" s="14" t="s">
        <v>308</v>
      </c>
      <c r="B187" s="71">
        <v>392.0</v>
      </c>
      <c r="C187" s="38">
        <v>35728.0</v>
      </c>
      <c r="D187" s="38">
        <v>19346.0</v>
      </c>
      <c r="E187" s="38">
        <v>8151.0</v>
      </c>
      <c r="F187" s="38">
        <v>1.5330666E7</v>
      </c>
      <c r="G187" s="19"/>
      <c r="H187" s="19">
        <f>VLOOKUP(A187,'Kings Ratings'!$A$2:$B$1000,2,false)</f>
        <v>2</v>
      </c>
      <c r="I187" s="7" t="s">
        <v>353</v>
      </c>
      <c r="K187" s="40">
        <v>33436.0</v>
      </c>
      <c r="L187" s="22">
        <f t="shared" si="1"/>
        <v>2292</v>
      </c>
      <c r="M187" s="23">
        <f t="shared" si="2"/>
        <v>0.06854886948</v>
      </c>
      <c r="N187" s="24" t="str">
        <f t="shared" si="3"/>
        <v>Steel Wire with +2292, +6.9% (33436 to 35728)</v>
      </c>
      <c r="O187" s="41"/>
      <c r="P187" s="40">
        <v>18022.0</v>
      </c>
      <c r="Q187" s="18">
        <f t="shared" si="4"/>
        <v>1324</v>
      </c>
      <c r="R187" s="23">
        <f t="shared" si="5"/>
        <v>0.07346576407</v>
      </c>
      <c r="S187" s="24" t="str">
        <f t="shared" si="6"/>
        <v>Steel Wire with +1324, +7.3% (18022 to 19346)</v>
      </c>
      <c r="T187" s="18"/>
      <c r="U187" s="40">
        <v>7330.0</v>
      </c>
      <c r="V187" s="22">
        <f t="shared" si="7"/>
        <v>821</v>
      </c>
      <c r="W187" s="23">
        <f t="shared" si="8"/>
        <v>0.112005457</v>
      </c>
      <c r="X187" s="26" t="str">
        <f t="shared" si="9"/>
        <v>Steel Wire with +821, +11.2% (7330 to 8151)</v>
      </c>
    </row>
    <row r="188">
      <c r="A188" s="14" t="s">
        <v>283</v>
      </c>
      <c r="B188" s="71">
        <v>393.0</v>
      </c>
      <c r="C188" s="38">
        <v>12145.0</v>
      </c>
      <c r="D188" s="38">
        <v>3126.0</v>
      </c>
      <c r="E188" s="38">
        <v>703.0</v>
      </c>
      <c r="F188" s="38">
        <v>1010438.0</v>
      </c>
      <c r="G188" s="19"/>
      <c r="H188" s="19">
        <f>VLOOKUP(A188,'Kings Ratings'!$A$2:$B$1000,2,false)</f>
        <v>6</v>
      </c>
      <c r="I188" s="7" t="s">
        <v>926</v>
      </c>
      <c r="K188" s="40">
        <v>11230.0</v>
      </c>
      <c r="L188" s="22">
        <f t="shared" si="1"/>
        <v>915</v>
      </c>
      <c r="M188" s="23">
        <f t="shared" si="2"/>
        <v>0.08147818344</v>
      </c>
      <c r="N188" s="24" t="str">
        <f t="shared" si="3"/>
        <v>Fancy Guitar with +915, +8.1% (11230 to 12145)</v>
      </c>
      <c r="O188" s="41"/>
      <c r="P188" s="40">
        <v>2788.0</v>
      </c>
      <c r="Q188" s="18">
        <f t="shared" si="4"/>
        <v>338</v>
      </c>
      <c r="R188" s="23">
        <f t="shared" si="5"/>
        <v>0.1212338594</v>
      </c>
      <c r="S188" s="24" t="str">
        <f t="shared" si="6"/>
        <v>Fancy Guitar with +338, +12.1% (2788 to 3126)</v>
      </c>
      <c r="T188" s="18"/>
      <c r="U188" s="40">
        <v>423.0</v>
      </c>
      <c r="V188" s="22">
        <f t="shared" si="7"/>
        <v>280</v>
      </c>
      <c r="W188" s="23">
        <f t="shared" si="8"/>
        <v>0.6619385343</v>
      </c>
      <c r="X188" s="26" t="str">
        <f t="shared" si="9"/>
        <v>Fancy Guitar with +280, +66.2% (423 to 703)</v>
      </c>
    </row>
    <row r="189">
      <c r="A189" s="14" t="s">
        <v>188</v>
      </c>
      <c r="B189" s="71">
        <v>408.0</v>
      </c>
      <c r="C189" s="38">
        <v>7605.0</v>
      </c>
      <c r="D189" s="38">
        <v>1057.0</v>
      </c>
      <c r="E189" s="38">
        <v>20.0</v>
      </c>
      <c r="F189" s="38">
        <v>199533.0</v>
      </c>
      <c r="G189" s="19"/>
      <c r="H189" s="19">
        <f>VLOOKUP(A189,'Kings Ratings'!$A$2:$B$1000,2,false)</f>
        <v>11</v>
      </c>
      <c r="I189" s="7"/>
      <c r="K189" s="40">
        <v>5453.0</v>
      </c>
      <c r="L189" s="22">
        <f t="shared" si="1"/>
        <v>2152</v>
      </c>
      <c r="M189" s="23">
        <f t="shared" si="2"/>
        <v>0.3946451495</v>
      </c>
      <c r="N189" s="24" t="str">
        <f t="shared" si="3"/>
        <v>Christmas Tree with +2152, +39.5% (5453 to 7605)</v>
      </c>
      <c r="O189" s="41"/>
      <c r="P189" s="40">
        <v>738.0</v>
      </c>
      <c r="Q189" s="18">
        <f t="shared" si="4"/>
        <v>319</v>
      </c>
      <c r="R189" s="23">
        <f t="shared" si="5"/>
        <v>0.4322493225</v>
      </c>
      <c r="S189" s="24" t="str">
        <f t="shared" si="6"/>
        <v>Christmas Tree with +319, +43.2% (738 to 1057)</v>
      </c>
      <c r="T189" s="18"/>
      <c r="U189" s="40">
        <v>6.0</v>
      </c>
      <c r="V189" s="22">
        <f t="shared" si="7"/>
        <v>14</v>
      </c>
      <c r="W189" s="23">
        <f t="shared" si="8"/>
        <v>2.333333333</v>
      </c>
      <c r="X189" s="26" t="str">
        <f t="shared" si="9"/>
        <v>Christmas Tree with +14, +233.3% (6 to 20)</v>
      </c>
    </row>
    <row r="190">
      <c r="A190" s="14" t="s">
        <v>616</v>
      </c>
      <c r="B190" s="71">
        <v>409.0</v>
      </c>
      <c r="C190" s="38">
        <v>15049.0</v>
      </c>
      <c r="D190" s="38">
        <v>3208.0</v>
      </c>
      <c r="E190" s="38">
        <v>33.0</v>
      </c>
      <c r="F190" s="38">
        <v>423832.0</v>
      </c>
      <c r="G190" s="19"/>
      <c r="H190" s="19">
        <f>VLOOKUP(A190,'Kings Ratings'!$A$2:$B$1000,2,false)</f>
        <v>8</v>
      </c>
      <c r="I190" s="7"/>
      <c r="K190" s="40">
        <v>12927.0</v>
      </c>
      <c r="L190" s="22">
        <f t="shared" si="1"/>
        <v>2122</v>
      </c>
      <c r="M190" s="23">
        <f t="shared" si="2"/>
        <v>0.1641525489</v>
      </c>
      <c r="N190" s="24" t="str">
        <f t="shared" si="3"/>
        <v>Pine Tree with +2122, +16.4% (12927 to 15049)</v>
      </c>
      <c r="O190" s="41"/>
      <c r="P190" s="40">
        <v>2309.0</v>
      </c>
      <c r="Q190" s="18">
        <f t="shared" si="4"/>
        <v>899</v>
      </c>
      <c r="R190" s="23">
        <f t="shared" si="5"/>
        <v>0.3893460372</v>
      </c>
      <c r="S190" s="24" t="str">
        <f t="shared" si="6"/>
        <v>Pine Tree with +899, +38.9% (2309 to 3208)</v>
      </c>
      <c r="T190" s="18"/>
      <c r="U190" s="40">
        <v>12.0</v>
      </c>
      <c r="V190" s="22">
        <f t="shared" si="7"/>
        <v>21</v>
      </c>
      <c r="W190" s="23">
        <f t="shared" si="8"/>
        <v>1.75</v>
      </c>
      <c r="X190" s="26" t="str">
        <f t="shared" si="9"/>
        <v>Pine Tree with +21, +175% (12 to 33)</v>
      </c>
    </row>
    <row r="191">
      <c r="A191" s="14" t="s">
        <v>736</v>
      </c>
      <c r="B191" s="71">
        <v>411.0</v>
      </c>
      <c r="C191" s="38">
        <v>5437.0</v>
      </c>
      <c r="D191" s="38">
        <v>700.0</v>
      </c>
      <c r="E191" s="38">
        <v>10.0</v>
      </c>
      <c r="F191" s="38">
        <v>106872.0</v>
      </c>
      <c r="G191" s="19"/>
      <c r="H191" s="19">
        <f>VLOOKUP(A191,'Kings Ratings'!$A$2:$B$1000,2,false)</f>
        <v>11</v>
      </c>
      <c r="I191" s="7"/>
      <c r="K191" s="40">
        <v>3315.0</v>
      </c>
      <c r="L191" s="22">
        <f t="shared" si="1"/>
        <v>2122</v>
      </c>
      <c r="M191" s="23">
        <f t="shared" si="2"/>
        <v>0.6401206637</v>
      </c>
      <c r="N191" s="24" t="str">
        <f t="shared" si="3"/>
        <v>Snowman with +2122, +64% (3315 to 5437)</v>
      </c>
      <c r="O191" s="41"/>
      <c r="P191" s="40">
        <v>318.0</v>
      </c>
      <c r="Q191" s="18">
        <f t="shared" si="4"/>
        <v>382</v>
      </c>
      <c r="R191" s="23">
        <f t="shared" si="5"/>
        <v>1.201257862</v>
      </c>
      <c r="S191" s="24" t="str">
        <f t="shared" si="6"/>
        <v>Snowman with +382, +120.1% (318 to 700)</v>
      </c>
      <c r="T191" s="18"/>
      <c r="U191" s="40">
        <v>3.0</v>
      </c>
      <c r="V191" s="22">
        <f t="shared" si="7"/>
        <v>7</v>
      </c>
      <c r="W191" s="23">
        <f t="shared" si="8"/>
        <v>2.333333333</v>
      </c>
      <c r="X191" s="26" t="str">
        <f t="shared" si="9"/>
        <v>Snowman with +7, +233.3% (3 to 10)</v>
      </c>
    </row>
    <row r="192">
      <c r="A192" s="14" t="s">
        <v>430</v>
      </c>
      <c r="B192" s="71">
        <v>414.0</v>
      </c>
      <c r="C192" s="38">
        <v>12466.0</v>
      </c>
      <c r="D192" s="38">
        <v>5397.0</v>
      </c>
      <c r="E192" s="38">
        <v>788.0</v>
      </c>
      <c r="F192" s="38">
        <v>1127282.0</v>
      </c>
      <c r="G192" s="19"/>
      <c r="H192" s="19">
        <f>VLOOKUP(A192,'Kings Ratings'!$A$2:$B$1000,2,false)</f>
        <v>2</v>
      </c>
      <c r="I192" s="7" t="s">
        <v>700</v>
      </c>
      <c r="K192" s="40">
        <v>11223.0</v>
      </c>
      <c r="L192" s="22">
        <f t="shared" si="1"/>
        <v>1243</v>
      </c>
      <c r="M192" s="23">
        <f t="shared" si="2"/>
        <v>0.1107547002</v>
      </c>
      <c r="N192" s="24" t="str">
        <f t="shared" si="3"/>
        <v>Green Scarf with +1243, +11.1% (11223 to 12466)</v>
      </c>
      <c r="O192" s="41"/>
      <c r="P192" s="40">
        <v>4872.0</v>
      </c>
      <c r="Q192" s="18">
        <f t="shared" si="4"/>
        <v>525</v>
      </c>
      <c r="R192" s="23">
        <f t="shared" si="5"/>
        <v>0.1077586207</v>
      </c>
      <c r="S192" s="24" t="str">
        <f t="shared" si="6"/>
        <v>Green Scarf with +525, +10.8% (4872 to 5397)</v>
      </c>
      <c r="T192" s="18"/>
      <c r="U192" s="40">
        <v>504.0</v>
      </c>
      <c r="V192" s="22">
        <f t="shared" si="7"/>
        <v>284</v>
      </c>
      <c r="W192" s="23">
        <f t="shared" si="8"/>
        <v>0.5634920635</v>
      </c>
      <c r="X192" s="26" t="str">
        <f t="shared" si="9"/>
        <v>Green Scarf with +284, +56.3% (504 to 788)</v>
      </c>
    </row>
    <row r="193">
      <c r="A193" s="14" t="s">
        <v>590</v>
      </c>
      <c r="B193" s="71">
        <v>427.0</v>
      </c>
      <c r="C193" s="38">
        <v>25615.0</v>
      </c>
      <c r="D193" s="38">
        <v>14460.0</v>
      </c>
      <c r="E193" s="38">
        <v>6244.0</v>
      </c>
      <c r="F193" s="38">
        <v>1.6712994E7</v>
      </c>
      <c r="G193" s="19"/>
      <c r="H193" s="19">
        <f>VLOOKUP(A193,'Kings Ratings'!$A$2:$B$1000,2,false)</f>
        <v>1</v>
      </c>
      <c r="I193" s="7" t="s">
        <v>563</v>
      </c>
      <c r="K193" s="40">
        <v>23530.0</v>
      </c>
      <c r="L193" s="22">
        <f t="shared" si="1"/>
        <v>2085</v>
      </c>
      <c r="M193" s="23">
        <f t="shared" si="2"/>
        <v>0.08861028474</v>
      </c>
      <c r="N193" s="24" t="str">
        <f t="shared" si="3"/>
        <v>Yarn with +2085, +8.9% (23530 to 25615)</v>
      </c>
      <c r="O193" s="41"/>
      <c r="P193" s="40">
        <v>12994.0</v>
      </c>
      <c r="Q193" s="18">
        <f t="shared" si="4"/>
        <v>1466</v>
      </c>
      <c r="R193" s="23">
        <f t="shared" si="5"/>
        <v>0.1128213021</v>
      </c>
      <c r="S193" s="24" t="str">
        <f t="shared" si="6"/>
        <v>Yarn with +1466, +11.3% (12994 to 14460)</v>
      </c>
      <c r="T193" s="18"/>
      <c r="U193" s="40">
        <v>5348.0</v>
      </c>
      <c r="V193" s="22">
        <f t="shared" si="7"/>
        <v>896</v>
      </c>
      <c r="W193" s="23">
        <f t="shared" si="8"/>
        <v>0.167539267</v>
      </c>
      <c r="X193" s="26" t="str">
        <f t="shared" si="9"/>
        <v>Yarn with +896, +16.8% (5348 to 6244)</v>
      </c>
    </row>
    <row r="194">
      <c r="A194" s="14" t="s">
        <v>735</v>
      </c>
      <c r="B194" s="71">
        <v>428.0</v>
      </c>
      <c r="C194" s="38">
        <v>4424.0</v>
      </c>
      <c r="D194" s="38">
        <v>584.0</v>
      </c>
      <c r="E194" s="76">
        <v>11.0</v>
      </c>
      <c r="F194" s="38">
        <v>102414.0</v>
      </c>
      <c r="G194" s="19"/>
      <c r="H194" s="19">
        <f>VLOOKUP(A194,'Kings Ratings'!$A$2:$B$1000,2,false)</f>
        <v>11</v>
      </c>
      <c r="I194" s="7"/>
      <c r="K194" s="40">
        <v>2600.0</v>
      </c>
      <c r="L194" s="22">
        <f t="shared" si="1"/>
        <v>1824</v>
      </c>
      <c r="M194" s="23">
        <f t="shared" si="2"/>
        <v>0.7015384615</v>
      </c>
      <c r="N194" s="24" t="str">
        <f t="shared" si="3"/>
        <v>Snow Globe with +1824, +70.2% (2600 to 4424)</v>
      </c>
      <c r="O194" s="41"/>
      <c r="P194" s="40">
        <v>344.0</v>
      </c>
      <c r="Q194" s="18">
        <f t="shared" si="4"/>
        <v>240</v>
      </c>
      <c r="R194" s="23">
        <f t="shared" si="5"/>
        <v>0.6976744186</v>
      </c>
      <c r="S194" s="24" t="str">
        <f t="shared" si="6"/>
        <v>Snow Globe with +240, +69.8% (344 to 584)</v>
      </c>
      <c r="T194" s="18"/>
      <c r="U194" s="40">
        <v>4.0</v>
      </c>
      <c r="V194" s="22">
        <f t="shared" si="7"/>
        <v>7</v>
      </c>
      <c r="W194" s="23">
        <f t="shared" si="8"/>
        <v>1.75</v>
      </c>
      <c r="X194" s="26" t="str">
        <f t="shared" si="9"/>
        <v>Snow Globe with +7, +175% (4 to 11)</v>
      </c>
    </row>
    <row r="195">
      <c r="A195" s="14" t="s">
        <v>56</v>
      </c>
      <c r="B195" s="71">
        <v>450.0</v>
      </c>
      <c r="C195" s="38">
        <v>21650.0</v>
      </c>
      <c r="D195" s="38">
        <v>7146.0</v>
      </c>
      <c r="E195" s="38">
        <v>890.0</v>
      </c>
      <c r="F195" s="38">
        <v>1003694.0</v>
      </c>
      <c r="G195" s="19"/>
      <c r="H195" s="19">
        <f>VLOOKUP(A195,'Kings Ratings'!$A$2:$B$1000,2,false)</f>
        <v>5</v>
      </c>
      <c r="I195" s="7" t="s">
        <v>692</v>
      </c>
      <c r="K195" s="40">
        <v>20233.0</v>
      </c>
      <c r="L195" s="22">
        <f t="shared" si="1"/>
        <v>1417</v>
      </c>
      <c r="M195" s="23">
        <f t="shared" si="2"/>
        <v>0.0700341027</v>
      </c>
      <c r="N195" s="24" t="str">
        <f t="shared" si="3"/>
        <v>Beet with +1417, +7% (20233 to 21650)</v>
      </c>
      <c r="O195" s="41"/>
      <c r="P195" s="40">
        <v>6628.0</v>
      </c>
      <c r="Q195" s="18">
        <f t="shared" si="4"/>
        <v>518</v>
      </c>
      <c r="R195" s="23">
        <f t="shared" si="5"/>
        <v>0.07815328908</v>
      </c>
      <c r="S195" s="24" t="str">
        <f t="shared" si="6"/>
        <v>Beet with +518, +7.8% (6628 to 7146)</v>
      </c>
      <c r="T195" s="18"/>
      <c r="U195" s="40">
        <v>700.0</v>
      </c>
      <c r="V195" s="22">
        <f t="shared" si="7"/>
        <v>190</v>
      </c>
      <c r="W195" s="23">
        <f t="shared" si="8"/>
        <v>0.2714285714</v>
      </c>
      <c r="X195" s="26" t="str">
        <f t="shared" si="9"/>
        <v>Beet with +190, +27.1% (700 to 890)</v>
      </c>
    </row>
    <row r="196">
      <c r="A196" s="14" t="s">
        <v>821</v>
      </c>
      <c r="B196" s="71">
        <v>455.0</v>
      </c>
      <c r="C196" s="38">
        <v>10218.0</v>
      </c>
      <c r="D196" s="38">
        <v>5068.0</v>
      </c>
      <c r="E196" s="38">
        <v>1020.0</v>
      </c>
      <c r="F196" s="38">
        <v>1037303.0</v>
      </c>
      <c r="G196" s="19"/>
      <c r="H196" s="19">
        <f>VLOOKUP(A196,'Kings Ratings'!$A$2:$B$1000,2,false)</f>
        <v>2</v>
      </c>
      <c r="I196" s="7" t="s">
        <v>761</v>
      </c>
      <c r="K196" s="40">
        <v>9379.0</v>
      </c>
      <c r="L196" s="22">
        <f t="shared" si="1"/>
        <v>839</v>
      </c>
      <c r="M196" s="23">
        <f t="shared" si="2"/>
        <v>0.0894551658</v>
      </c>
      <c r="N196" s="24" t="str">
        <f t="shared" si="3"/>
        <v>Wooden Bow with +839, +8.9% (9379 to 10218)</v>
      </c>
      <c r="O196" s="41"/>
      <c r="P196" s="40">
        <v>4684.0</v>
      </c>
      <c r="Q196" s="18">
        <f t="shared" si="4"/>
        <v>384</v>
      </c>
      <c r="R196" s="23">
        <f t="shared" si="5"/>
        <v>0.08198121264</v>
      </c>
      <c r="S196" s="24" t="str">
        <f t="shared" si="6"/>
        <v>Wooden Bow with +384, +8.2% (4684 to 5068)</v>
      </c>
      <c r="T196" s="18"/>
      <c r="U196" s="40">
        <v>710.0</v>
      </c>
      <c r="V196" s="22">
        <f t="shared" si="7"/>
        <v>310</v>
      </c>
      <c r="W196" s="23">
        <f t="shared" si="8"/>
        <v>0.4366197183</v>
      </c>
      <c r="X196" s="26" t="str">
        <f t="shared" si="9"/>
        <v>Wooden Bow with +310, +43.7% (710 to 1020)</v>
      </c>
    </row>
    <row r="197">
      <c r="A197" s="14" t="s">
        <v>770</v>
      </c>
      <c r="B197" s="71">
        <v>456.0</v>
      </c>
      <c r="C197" s="38">
        <v>17094.0</v>
      </c>
      <c r="D197" s="38">
        <v>3786.0</v>
      </c>
      <c r="E197" s="38">
        <v>324.0</v>
      </c>
      <c r="F197" s="38">
        <v>288500.0</v>
      </c>
      <c r="G197" s="19"/>
      <c r="H197" s="19">
        <f>VLOOKUP(A197,'Kings Ratings'!$A$2:$B$1000,2,false)</f>
        <v>5</v>
      </c>
      <c r="I197" s="7"/>
      <c r="K197" s="40">
        <v>15899.0</v>
      </c>
      <c r="L197" s="22">
        <f t="shared" si="1"/>
        <v>1195</v>
      </c>
      <c r="M197" s="23">
        <f t="shared" si="2"/>
        <v>0.07516195987</v>
      </c>
      <c r="N197" s="24" t="str">
        <f t="shared" si="3"/>
        <v>Sturdy Bow with +1195, +7.5% (15899 to 17094)</v>
      </c>
      <c r="O197" s="41"/>
      <c r="P197" s="40">
        <v>3513.0</v>
      </c>
      <c r="Q197" s="18">
        <f t="shared" si="4"/>
        <v>273</v>
      </c>
      <c r="R197" s="23">
        <f t="shared" si="5"/>
        <v>0.07771135781</v>
      </c>
      <c r="S197" s="24" t="str">
        <f t="shared" si="6"/>
        <v>Sturdy Bow with +273, +7.8% (3513 to 3786)</v>
      </c>
      <c r="T197" s="18"/>
      <c r="U197" s="40">
        <v>240.0</v>
      </c>
      <c r="V197" s="22">
        <f t="shared" si="7"/>
        <v>84</v>
      </c>
      <c r="W197" s="23">
        <f t="shared" si="8"/>
        <v>0.35</v>
      </c>
      <c r="X197" s="26" t="str">
        <f t="shared" si="9"/>
        <v>Sturdy Bow with +84, +35% (240 to 324)</v>
      </c>
    </row>
    <row r="198">
      <c r="A198" s="14" t="s">
        <v>401</v>
      </c>
      <c r="B198" s="71">
        <v>457.0</v>
      </c>
      <c r="C198" s="38">
        <v>3452.0</v>
      </c>
      <c r="D198" s="38">
        <v>91.0</v>
      </c>
      <c r="E198" s="74">
        <v>4.0</v>
      </c>
      <c r="F198" s="38">
        <v>22777.0</v>
      </c>
      <c r="G198" s="19"/>
      <c r="H198" s="19">
        <f>VLOOKUP(A198,'Kings Ratings'!$A$2:$B$1000,2,false)</f>
        <v>10</v>
      </c>
      <c r="I198" s="7"/>
      <c r="K198" s="40">
        <v>3016.0</v>
      </c>
      <c r="L198" s="22">
        <f t="shared" si="1"/>
        <v>436</v>
      </c>
      <c r="M198" s="23">
        <f t="shared" si="2"/>
        <v>0.1445623342</v>
      </c>
      <c r="N198" s="24" t="str">
        <f t="shared" si="3"/>
        <v>Gold Trout with +436, +14.5% (3016 to 3452)</v>
      </c>
      <c r="O198" s="41"/>
      <c r="P198" s="40">
        <v>72.0</v>
      </c>
      <c r="Q198" s="18">
        <f t="shared" si="4"/>
        <v>19</v>
      </c>
      <c r="R198" s="23">
        <f t="shared" si="5"/>
        <v>0.2638888889</v>
      </c>
      <c r="S198" s="24" t="str">
        <f t="shared" si="6"/>
        <v>Gold Trout with +19, +26.4% (72 to 91)</v>
      </c>
      <c r="T198" s="18"/>
      <c r="U198" s="40">
        <v>4.0</v>
      </c>
      <c r="V198" s="22">
        <f t="shared" si="7"/>
        <v>0</v>
      </c>
      <c r="W198" s="23">
        <f t="shared" si="8"/>
        <v>0</v>
      </c>
      <c r="X198" s="26" t="str">
        <f t="shared" si="9"/>
        <v>Gold Trout with +0, +0% (4 to 4)</v>
      </c>
    </row>
    <row r="199">
      <c r="A199" s="14" t="s">
        <v>380</v>
      </c>
      <c r="B199" s="71">
        <v>458.0</v>
      </c>
      <c r="C199" s="38">
        <v>2798.0</v>
      </c>
      <c r="D199" s="38">
        <v>25.0</v>
      </c>
      <c r="E199" s="72">
        <v>0.0</v>
      </c>
      <c r="F199" s="38">
        <v>20332.0</v>
      </c>
      <c r="G199" s="19"/>
      <c r="H199" s="19">
        <f>VLOOKUP(A199,'Kings Ratings'!$A$2:$B$1000,2,false)</f>
        <v>10</v>
      </c>
      <c r="I199" s="7"/>
      <c r="K199" s="40">
        <v>2409.0</v>
      </c>
      <c r="L199" s="22">
        <f t="shared" si="1"/>
        <v>389</v>
      </c>
      <c r="M199" s="23">
        <f t="shared" si="2"/>
        <v>0.1614777916</v>
      </c>
      <c r="N199" s="24" t="str">
        <f t="shared" si="3"/>
        <v>Gold Catfish with +389, +16.1% (2409 to 2798)</v>
      </c>
      <c r="O199" s="41"/>
      <c r="P199" s="40">
        <v>23.0</v>
      </c>
      <c r="Q199" s="18">
        <f t="shared" si="4"/>
        <v>2</v>
      </c>
      <c r="R199" s="23">
        <f t="shared" si="5"/>
        <v>0.08695652174</v>
      </c>
      <c r="S199" s="24" t="str">
        <f t="shared" si="6"/>
        <v>Gold Catfish with +2, +8.7% (23 to 25)</v>
      </c>
      <c r="T199" s="18"/>
      <c r="U199" s="40">
        <v>0.0</v>
      </c>
      <c r="V199" s="22">
        <f t="shared" si="7"/>
        <v>0</v>
      </c>
      <c r="W199" s="23" t="str">
        <f t="shared" si="8"/>
        <v>#DIV/0!</v>
      </c>
      <c r="X199" s="26" t="str">
        <f t="shared" si="9"/>
        <v>#DIV/0!</v>
      </c>
    </row>
    <row r="200">
      <c r="A200" s="14" t="s">
        <v>381</v>
      </c>
      <c r="B200" s="71">
        <v>459.0</v>
      </c>
      <c r="C200" s="38">
        <v>5991.0</v>
      </c>
      <c r="D200" s="38">
        <v>44.0</v>
      </c>
      <c r="E200" s="72">
        <v>1.0</v>
      </c>
      <c r="F200" s="38">
        <v>20192.0</v>
      </c>
      <c r="G200" s="19"/>
      <c r="H200" s="19">
        <f>VLOOKUP(A200,'Kings Ratings'!$A$2:$B$1000,2,false)</f>
        <v>10</v>
      </c>
      <c r="I200" s="7"/>
      <c r="K200" s="40">
        <v>5369.0</v>
      </c>
      <c r="L200" s="22">
        <f t="shared" si="1"/>
        <v>622</v>
      </c>
      <c r="M200" s="23">
        <f t="shared" si="2"/>
        <v>0.1158502514</v>
      </c>
      <c r="N200" s="24" t="str">
        <f t="shared" si="3"/>
        <v>Gold Coral with +622, +11.6% (5369 to 5991)</v>
      </c>
      <c r="O200" s="41"/>
      <c r="P200" s="40">
        <v>35.0</v>
      </c>
      <c r="Q200" s="18">
        <f t="shared" si="4"/>
        <v>9</v>
      </c>
      <c r="R200" s="23">
        <f t="shared" si="5"/>
        <v>0.2571428571</v>
      </c>
      <c r="S200" s="24" t="str">
        <f t="shared" si="6"/>
        <v>Gold Coral with +9, +25.7% (35 to 44)</v>
      </c>
      <c r="T200" s="18"/>
      <c r="U200" s="40">
        <v>0.0</v>
      </c>
      <c r="V200" s="22">
        <f t="shared" si="7"/>
        <v>1</v>
      </c>
      <c r="W200" s="23" t="str">
        <f t="shared" si="8"/>
        <v>#DIV/0!</v>
      </c>
      <c r="X200" s="26" t="str">
        <f t="shared" si="9"/>
        <v>#DIV/0!</v>
      </c>
    </row>
    <row r="201">
      <c r="A201" s="14" t="s">
        <v>385</v>
      </c>
      <c r="B201" s="71">
        <v>460.0</v>
      </c>
      <c r="C201" s="38">
        <v>3791.0</v>
      </c>
      <c r="D201" s="38">
        <v>27.0</v>
      </c>
      <c r="E201" s="72">
        <v>1.0</v>
      </c>
      <c r="F201" s="38">
        <v>100455.0</v>
      </c>
      <c r="G201" s="19"/>
      <c r="H201" s="19">
        <f>VLOOKUP(A201,'Kings Ratings'!$A$2:$B$1000,2,false)</f>
        <v>10</v>
      </c>
      <c r="I201" s="7"/>
      <c r="K201" s="40">
        <v>3342.0</v>
      </c>
      <c r="L201" s="22">
        <f t="shared" si="1"/>
        <v>449</v>
      </c>
      <c r="M201" s="23">
        <f t="shared" si="2"/>
        <v>0.1343506882</v>
      </c>
      <c r="N201" s="24" t="str">
        <f t="shared" si="3"/>
        <v>Gold Drum with +449, +13.4% (3342 to 3791)</v>
      </c>
      <c r="O201" s="41"/>
      <c r="P201" s="40">
        <v>24.0</v>
      </c>
      <c r="Q201" s="18">
        <f t="shared" si="4"/>
        <v>3</v>
      </c>
      <c r="R201" s="23">
        <f t="shared" si="5"/>
        <v>0.125</v>
      </c>
      <c r="S201" s="24" t="str">
        <f t="shared" si="6"/>
        <v>Gold Drum with +3, +12.5% (24 to 27)</v>
      </c>
      <c r="T201" s="18"/>
      <c r="U201" s="40">
        <v>1.0</v>
      </c>
      <c r="V201" s="22">
        <f t="shared" si="7"/>
        <v>0</v>
      </c>
      <c r="W201" s="23">
        <f t="shared" si="8"/>
        <v>0</v>
      </c>
      <c r="X201" s="26" t="str">
        <f t="shared" si="9"/>
        <v>Gold Drum with +0, +0% (1 to 1)</v>
      </c>
    </row>
    <row r="202">
      <c r="A202" s="14" t="s">
        <v>355</v>
      </c>
      <c r="B202" s="71">
        <v>461.0</v>
      </c>
      <c r="C202" s="38">
        <v>2245.0</v>
      </c>
      <c r="D202" s="38">
        <v>17.0</v>
      </c>
      <c r="E202" s="72">
        <v>0.0</v>
      </c>
      <c r="F202" s="38">
        <v>14979.0</v>
      </c>
      <c r="G202" s="19"/>
      <c r="H202" s="19">
        <f>VLOOKUP(A202,'Kings Ratings'!$A$2:$B$1000,2,false)</f>
        <v>10</v>
      </c>
      <c r="I202" s="7"/>
      <c r="K202" s="40">
        <v>1914.0</v>
      </c>
      <c r="L202" s="22">
        <f t="shared" si="1"/>
        <v>331</v>
      </c>
      <c r="M202" s="23">
        <f t="shared" si="2"/>
        <v>0.1729362591</v>
      </c>
      <c r="N202" s="24" t="str">
        <f t="shared" si="3"/>
        <v>Goldfin with +331, +17.3% (1914 to 2245)</v>
      </c>
      <c r="O202" s="41"/>
      <c r="P202" s="40">
        <v>16.0</v>
      </c>
      <c r="Q202" s="18">
        <f t="shared" si="4"/>
        <v>1</v>
      </c>
      <c r="R202" s="23">
        <f t="shared" si="5"/>
        <v>0.0625</v>
      </c>
      <c r="S202" s="24" t="str">
        <f t="shared" si="6"/>
        <v>Goldfin with +1, +6.3% (16 to 17)</v>
      </c>
      <c r="T202" s="18"/>
      <c r="U202" s="40">
        <v>0.0</v>
      </c>
      <c r="V202" s="22">
        <f t="shared" si="7"/>
        <v>0</v>
      </c>
      <c r="W202" s="23" t="str">
        <f t="shared" si="8"/>
        <v>#DIV/0!</v>
      </c>
      <c r="X202" s="26" t="str">
        <f t="shared" si="9"/>
        <v>#DIV/0!</v>
      </c>
    </row>
    <row r="203">
      <c r="A203" s="14" t="s">
        <v>365</v>
      </c>
      <c r="B203" s="71">
        <v>462.0</v>
      </c>
      <c r="C203" s="38">
        <v>2079.0</v>
      </c>
      <c r="D203" s="38">
        <v>17.0</v>
      </c>
      <c r="E203" s="72">
        <v>0.0</v>
      </c>
      <c r="F203" s="38">
        <v>13246.0</v>
      </c>
      <c r="G203" s="19"/>
      <c r="H203" s="19">
        <f>VLOOKUP(A203,'Kings Ratings'!$A$2:$B$1000,2,false)</f>
        <v>10</v>
      </c>
      <c r="I203" s="7"/>
      <c r="K203" s="40">
        <v>1791.0</v>
      </c>
      <c r="L203" s="22">
        <f t="shared" si="1"/>
        <v>288</v>
      </c>
      <c r="M203" s="23">
        <f t="shared" si="2"/>
        <v>0.1608040201</v>
      </c>
      <c r="N203" s="24" t="str">
        <f t="shared" si="3"/>
        <v>Gold Flier with +288, +16.1% (1791 to 2079)</v>
      </c>
      <c r="O203" s="41"/>
      <c r="P203" s="40">
        <v>14.0</v>
      </c>
      <c r="Q203" s="18">
        <f t="shared" si="4"/>
        <v>3</v>
      </c>
      <c r="R203" s="23">
        <f t="shared" si="5"/>
        <v>0.2142857143</v>
      </c>
      <c r="S203" s="24" t="str">
        <f t="shared" si="6"/>
        <v>Gold Flier with +3, +21.4% (14 to 17)</v>
      </c>
      <c r="T203" s="18"/>
      <c r="U203" s="40">
        <v>0.0</v>
      </c>
      <c r="V203" s="22">
        <f t="shared" si="7"/>
        <v>0</v>
      </c>
      <c r="W203" s="23" t="str">
        <f t="shared" si="8"/>
        <v>#DIV/0!</v>
      </c>
      <c r="X203" s="26" t="str">
        <f t="shared" si="9"/>
        <v>#DIV/0!</v>
      </c>
    </row>
    <row r="204">
      <c r="A204" s="14" t="s">
        <v>403</v>
      </c>
      <c r="B204" s="71">
        <v>463.0</v>
      </c>
      <c r="C204" s="38">
        <v>6248.0</v>
      </c>
      <c r="D204" s="38">
        <v>46.0</v>
      </c>
      <c r="E204" s="72">
        <v>0.0</v>
      </c>
      <c r="F204" s="38">
        <v>22352.0</v>
      </c>
      <c r="G204" s="19"/>
      <c r="H204" s="19">
        <f>VLOOKUP(A204,'Kings Ratings'!$A$2:$B$1000,2,false)</f>
        <v>10</v>
      </c>
      <c r="I204" s="7"/>
      <c r="K204" s="40">
        <v>5619.0</v>
      </c>
      <c r="L204" s="22">
        <f t="shared" si="1"/>
        <v>629</v>
      </c>
      <c r="M204" s="23">
        <f t="shared" si="2"/>
        <v>0.1119416266</v>
      </c>
      <c r="N204" s="24" t="str">
        <f t="shared" si="3"/>
        <v>Goldgill with +629, +11.2% (5619 to 6248)</v>
      </c>
      <c r="O204" s="41"/>
      <c r="P204" s="40">
        <v>41.0</v>
      </c>
      <c r="Q204" s="18">
        <f t="shared" si="4"/>
        <v>5</v>
      </c>
      <c r="R204" s="23">
        <f t="shared" si="5"/>
        <v>0.1219512195</v>
      </c>
      <c r="S204" s="24" t="str">
        <f t="shared" si="6"/>
        <v>Goldgill with +5, +12.2% (41 to 46)</v>
      </c>
      <c r="T204" s="18"/>
      <c r="U204" s="40">
        <v>0.0</v>
      </c>
      <c r="V204" s="22">
        <f t="shared" si="7"/>
        <v>0</v>
      </c>
      <c r="W204" s="23" t="str">
        <f t="shared" si="8"/>
        <v>#DIV/0!</v>
      </c>
      <c r="X204" s="26" t="str">
        <f t="shared" si="9"/>
        <v>#DIV/0!</v>
      </c>
    </row>
    <row r="205">
      <c r="A205" s="14" t="s">
        <v>379</v>
      </c>
      <c r="B205" s="71">
        <v>464.0</v>
      </c>
      <c r="C205" s="38">
        <v>3793.0</v>
      </c>
      <c r="D205" s="38">
        <v>19.0</v>
      </c>
      <c r="E205" s="72">
        <v>0.0</v>
      </c>
      <c r="F205" s="38">
        <v>15906.0</v>
      </c>
      <c r="G205" s="19"/>
      <c r="H205" s="19">
        <f>VLOOKUP(A205,'Kings Ratings'!$A$2:$B$1000,2,false)</f>
        <v>10</v>
      </c>
      <c r="I205" s="7"/>
      <c r="K205" s="40">
        <v>3324.0</v>
      </c>
      <c r="L205" s="22">
        <f t="shared" si="1"/>
        <v>469</v>
      </c>
      <c r="M205" s="23">
        <f t="shared" si="2"/>
        <v>0.1410950662</v>
      </c>
      <c r="N205" s="24" t="str">
        <f t="shared" si="3"/>
        <v>Goldray with +469, +14.1% (3324 to 3793)</v>
      </c>
      <c r="O205" s="41"/>
      <c r="P205" s="40">
        <v>17.0</v>
      </c>
      <c r="Q205" s="18">
        <f t="shared" si="4"/>
        <v>2</v>
      </c>
      <c r="R205" s="23">
        <f t="shared" si="5"/>
        <v>0.1176470588</v>
      </c>
      <c r="S205" s="24" t="str">
        <f t="shared" si="6"/>
        <v>Goldray with +2, +11.8% (17 to 19)</v>
      </c>
      <c r="T205" s="18"/>
      <c r="U205" s="40">
        <v>0.0</v>
      </c>
      <c r="V205" s="22">
        <f t="shared" si="7"/>
        <v>0</v>
      </c>
      <c r="W205" s="23" t="str">
        <f t="shared" si="8"/>
        <v>#DIV/0!</v>
      </c>
      <c r="X205" s="26" t="str">
        <f t="shared" si="9"/>
        <v>#DIV/0!</v>
      </c>
    </row>
    <row r="206">
      <c r="A206" s="14" t="s">
        <v>377</v>
      </c>
      <c r="B206" s="71">
        <v>465.0</v>
      </c>
      <c r="C206" s="38">
        <v>3281.0</v>
      </c>
      <c r="D206" s="38">
        <v>19.0</v>
      </c>
      <c r="E206" s="72">
        <v>0.0</v>
      </c>
      <c r="F206" s="38">
        <v>14374.0</v>
      </c>
      <c r="G206" s="19"/>
      <c r="H206" s="19">
        <f>VLOOKUP(A206,'Kings Ratings'!$A$2:$B$1000,2,false)</f>
        <v>10</v>
      </c>
      <c r="I206" s="7"/>
      <c r="K206" s="40">
        <v>2874.0</v>
      </c>
      <c r="L206" s="22">
        <f t="shared" si="1"/>
        <v>407</v>
      </c>
      <c r="M206" s="23">
        <f t="shared" si="2"/>
        <v>0.1416144746</v>
      </c>
      <c r="N206" s="24" t="str">
        <f t="shared" si="3"/>
        <v>Gold Sea Bass with +407, +14.2% (2874 to 3281)</v>
      </c>
      <c r="O206" s="41"/>
      <c r="P206" s="40">
        <v>16.0</v>
      </c>
      <c r="Q206" s="18">
        <f t="shared" si="4"/>
        <v>3</v>
      </c>
      <c r="R206" s="23">
        <f t="shared" si="5"/>
        <v>0.1875</v>
      </c>
      <c r="S206" s="24" t="str">
        <f t="shared" si="6"/>
        <v>Gold Sea Bass with +3, +18.8% (16 to 19)</v>
      </c>
      <c r="T206" s="18"/>
      <c r="U206" s="40">
        <v>0.0</v>
      </c>
      <c r="V206" s="22">
        <f t="shared" si="7"/>
        <v>0</v>
      </c>
      <c r="W206" s="23" t="str">
        <f t="shared" si="8"/>
        <v>#DIV/0!</v>
      </c>
      <c r="X206" s="26" t="str">
        <f t="shared" si="9"/>
        <v>#DIV/0!</v>
      </c>
    </row>
    <row r="207">
      <c r="A207" s="14" t="s">
        <v>404</v>
      </c>
      <c r="B207" s="71">
        <v>466.0</v>
      </c>
      <c r="C207" s="38">
        <v>2672.0</v>
      </c>
      <c r="D207" s="38">
        <v>30.0</v>
      </c>
      <c r="E207" s="72">
        <v>0.0</v>
      </c>
      <c r="F207" s="38">
        <v>33288.0</v>
      </c>
      <c r="G207" s="19"/>
      <c r="H207" s="19">
        <f>VLOOKUP(A207,'Kings Ratings'!$A$2:$B$1000,2,false)</f>
        <v>10</v>
      </c>
      <c r="I207" s="7"/>
      <c r="K207" s="40">
        <v>2246.0</v>
      </c>
      <c r="L207" s="22">
        <f t="shared" si="1"/>
        <v>426</v>
      </c>
      <c r="M207" s="23">
        <f t="shared" si="2"/>
        <v>0.1896705254</v>
      </c>
      <c r="N207" s="24" t="str">
        <f t="shared" si="3"/>
        <v>Goldjack with +426, +19% (2246 to 2672)</v>
      </c>
      <c r="O207" s="41"/>
      <c r="P207" s="40">
        <v>25.0</v>
      </c>
      <c r="Q207" s="18">
        <f t="shared" si="4"/>
        <v>5</v>
      </c>
      <c r="R207" s="23">
        <f t="shared" si="5"/>
        <v>0.2</v>
      </c>
      <c r="S207" s="24" t="str">
        <f t="shared" si="6"/>
        <v>Goldjack with +5, +20% (25 to 30)</v>
      </c>
      <c r="T207" s="18"/>
      <c r="U207" s="40">
        <v>0.0</v>
      </c>
      <c r="V207" s="22">
        <f t="shared" si="7"/>
        <v>0</v>
      </c>
      <c r="W207" s="23" t="str">
        <f t="shared" si="8"/>
        <v>#DIV/0!</v>
      </c>
      <c r="X207" s="26" t="str">
        <f t="shared" si="9"/>
        <v>#DIV/0!</v>
      </c>
    </row>
    <row r="208">
      <c r="A208" s="14" t="s">
        <v>591</v>
      </c>
      <c r="B208" s="71">
        <v>473.0</v>
      </c>
      <c r="C208" s="38">
        <v>7148.0</v>
      </c>
      <c r="D208" s="38">
        <v>303.0</v>
      </c>
      <c r="E208" s="72">
        <v>0.0</v>
      </c>
      <c r="F208" s="38">
        <v>68999.0</v>
      </c>
      <c r="G208" s="19"/>
      <c r="H208" s="19">
        <f>VLOOKUP(A208,'Kings Ratings'!$A$2:$B$1000,2,false)</f>
        <v>10</v>
      </c>
      <c r="I208" s="7"/>
      <c r="K208" s="40">
        <v>6436.0</v>
      </c>
      <c r="L208" s="22">
        <f t="shared" si="1"/>
        <v>712</v>
      </c>
      <c r="M208" s="23">
        <f t="shared" si="2"/>
        <v>0.1106277191</v>
      </c>
      <c r="N208" s="24" t="str">
        <f t="shared" si="3"/>
        <v>Spiked Shell with +712, +11.1% (6436 to 7148)</v>
      </c>
      <c r="O208" s="41"/>
      <c r="P208" s="40">
        <v>113.0</v>
      </c>
      <c r="Q208" s="18">
        <f t="shared" si="4"/>
        <v>190</v>
      </c>
      <c r="R208" s="23">
        <f t="shared" si="5"/>
        <v>1.681415929</v>
      </c>
      <c r="S208" s="24" t="str">
        <f t="shared" si="6"/>
        <v>Spiked Shell with +190, +168.1% (113 to 303)</v>
      </c>
      <c r="T208" s="18"/>
      <c r="U208" s="40">
        <v>0.0</v>
      </c>
      <c r="V208" s="22">
        <f t="shared" si="7"/>
        <v>0</v>
      </c>
      <c r="W208" s="23" t="str">
        <f t="shared" si="8"/>
        <v>#DIV/0!</v>
      </c>
      <c r="X208" s="26" t="str">
        <f t="shared" si="9"/>
        <v>#DIV/0!</v>
      </c>
    </row>
    <row r="209">
      <c r="A209" s="14" t="s">
        <v>278</v>
      </c>
      <c r="B209" s="71">
        <v>474.0</v>
      </c>
      <c r="C209" s="38">
        <v>8758.0</v>
      </c>
      <c r="D209" s="38">
        <v>2003.0</v>
      </c>
      <c r="E209" s="38">
        <v>541.0</v>
      </c>
      <c r="F209" s="38">
        <v>265988.0</v>
      </c>
      <c r="G209" s="19"/>
      <c r="H209" s="19">
        <f>VLOOKUP(A209,'Kings Ratings'!$A$2:$B$1000,2,false)</f>
        <v>6</v>
      </c>
      <c r="I209" s="7" t="s">
        <v>926</v>
      </c>
      <c r="K209" s="40">
        <v>8087.0</v>
      </c>
      <c r="L209" s="22">
        <f t="shared" si="1"/>
        <v>671</v>
      </c>
      <c r="M209" s="23">
        <f t="shared" si="2"/>
        <v>0.08297267219</v>
      </c>
      <c r="N209" s="24" t="str">
        <f t="shared" si="3"/>
        <v>Fancy Drum with +671, +8.3% (8087 to 8758)</v>
      </c>
      <c r="O209" s="41"/>
      <c r="P209" s="40">
        <v>1759.0</v>
      </c>
      <c r="Q209" s="18">
        <f t="shared" si="4"/>
        <v>244</v>
      </c>
      <c r="R209" s="23">
        <f t="shared" si="5"/>
        <v>0.1387151791</v>
      </c>
      <c r="S209" s="24" t="str">
        <f t="shared" si="6"/>
        <v>Fancy Drum with +244, +13.9% (1759 to 2003)</v>
      </c>
      <c r="T209" s="18"/>
      <c r="U209" s="40">
        <v>313.0</v>
      </c>
      <c r="V209" s="22">
        <f t="shared" si="7"/>
        <v>228</v>
      </c>
      <c r="W209" s="23">
        <f t="shared" si="8"/>
        <v>0.7284345048</v>
      </c>
      <c r="X209" s="26" t="str">
        <f t="shared" si="9"/>
        <v>Fancy Drum with +228, +72.8% (313 to 541)</v>
      </c>
    </row>
    <row r="210">
      <c r="A210" s="14" t="s">
        <v>229</v>
      </c>
      <c r="B210" s="71">
        <v>475.0</v>
      </c>
      <c r="C210" s="38">
        <v>10270.0</v>
      </c>
      <c r="D210" s="38">
        <v>1007.0</v>
      </c>
      <c r="E210" s="72">
        <v>1.0</v>
      </c>
      <c r="F210" s="38">
        <v>100109.0</v>
      </c>
      <c r="G210" s="19"/>
      <c r="H210" s="19">
        <f>VLOOKUP(A210,'Kings Ratings'!$A$2:$B$1000,2,false)</f>
        <v>9</v>
      </c>
      <c r="I210" s="7"/>
      <c r="K210" s="40">
        <v>9371.0</v>
      </c>
      <c r="L210" s="22">
        <f t="shared" si="1"/>
        <v>899</v>
      </c>
      <c r="M210" s="23">
        <f t="shared" si="2"/>
        <v>0.09593426529</v>
      </c>
      <c r="N210" s="24" t="str">
        <f t="shared" si="3"/>
        <v>Crab Claw with +899, +9.6% (9371 to 10270)</v>
      </c>
      <c r="O210" s="41"/>
      <c r="P210" s="40">
        <v>709.0</v>
      </c>
      <c r="Q210" s="18">
        <f t="shared" si="4"/>
        <v>298</v>
      </c>
      <c r="R210" s="23">
        <f t="shared" si="5"/>
        <v>0.4203102962</v>
      </c>
      <c r="S210" s="24" t="str">
        <f t="shared" si="6"/>
        <v>Crab Claw with +298, +42% (709 to 1007)</v>
      </c>
      <c r="T210" s="18"/>
      <c r="U210" s="40">
        <v>1.0</v>
      </c>
      <c r="V210" s="22">
        <f t="shared" si="7"/>
        <v>0</v>
      </c>
      <c r="W210" s="23">
        <f t="shared" si="8"/>
        <v>0</v>
      </c>
      <c r="X210" s="26" t="str">
        <f t="shared" si="9"/>
        <v>Crab Claw with +0, +0% (1 to 1)</v>
      </c>
    </row>
    <row r="211">
      <c r="A211" s="14" t="s">
        <v>687</v>
      </c>
      <c r="B211" s="71">
        <v>478.0</v>
      </c>
      <c r="C211" s="38">
        <v>8742.0</v>
      </c>
      <c r="D211" s="38">
        <v>263.0</v>
      </c>
      <c r="E211" s="72">
        <v>1.0</v>
      </c>
      <c r="F211" s="38">
        <v>114048.0</v>
      </c>
      <c r="G211" s="19"/>
      <c r="H211" s="19">
        <f>VLOOKUP(A211,'Kings Ratings'!$A$2:$B$1000,2,false)</f>
        <v>10</v>
      </c>
      <c r="I211" s="7"/>
      <c r="K211" s="40">
        <v>7890.0</v>
      </c>
      <c r="L211" s="22">
        <f t="shared" si="1"/>
        <v>852</v>
      </c>
      <c r="M211" s="23">
        <f t="shared" si="2"/>
        <v>0.1079847909</v>
      </c>
      <c r="N211" s="24" t="str">
        <f t="shared" si="3"/>
        <v>Sea Dragon with +852, +10.8% (7890 to 8742)</v>
      </c>
      <c r="O211" s="41"/>
      <c r="P211" s="40">
        <v>203.0</v>
      </c>
      <c r="Q211" s="18">
        <f t="shared" si="4"/>
        <v>60</v>
      </c>
      <c r="R211" s="23">
        <f t="shared" si="5"/>
        <v>0.2955665025</v>
      </c>
      <c r="S211" s="24" t="str">
        <f t="shared" si="6"/>
        <v>Sea Dragon with +60, +29.6% (203 to 263)</v>
      </c>
      <c r="T211" s="18"/>
      <c r="U211" s="40">
        <v>0.0</v>
      </c>
      <c r="V211" s="22">
        <f t="shared" si="7"/>
        <v>1</v>
      </c>
      <c r="W211" s="23" t="str">
        <f t="shared" si="8"/>
        <v>#DIV/0!</v>
      </c>
      <c r="X211" s="26" t="str">
        <f t="shared" si="9"/>
        <v>#DIV/0!</v>
      </c>
    </row>
    <row r="212">
      <c r="A212" s="14" t="s">
        <v>190</v>
      </c>
      <c r="B212" s="71">
        <v>481.0</v>
      </c>
      <c r="C212" s="38">
        <v>18628.0</v>
      </c>
      <c r="D212" s="38">
        <v>9567.0</v>
      </c>
      <c r="E212" s="38">
        <v>4390.0</v>
      </c>
      <c r="F212" s="38">
        <v>1057433.0</v>
      </c>
      <c r="G212" s="19"/>
      <c r="H212" s="19">
        <f>VLOOKUP(A212,'Kings Ratings'!$A$2:$B$1000,2,false)</f>
        <v>3</v>
      </c>
      <c r="I212" s="7" t="s">
        <v>774</v>
      </c>
      <c r="K212" s="40">
        <v>17374.0</v>
      </c>
      <c r="L212" s="22">
        <f t="shared" si="1"/>
        <v>1254</v>
      </c>
      <c r="M212" s="23">
        <f t="shared" si="2"/>
        <v>0.07217681593</v>
      </c>
      <c r="N212" s="24" t="str">
        <f t="shared" si="3"/>
        <v>Chum with +1254, +7.2% (17374 to 18628)</v>
      </c>
      <c r="O212" s="41"/>
      <c r="P212" s="40">
        <v>8923.0</v>
      </c>
      <c r="Q212" s="18">
        <f t="shared" si="4"/>
        <v>644</v>
      </c>
      <c r="R212" s="23">
        <f t="shared" si="5"/>
        <v>0.07217303597</v>
      </c>
      <c r="S212" s="24" t="str">
        <f t="shared" si="6"/>
        <v>Chum with +644, +7.2% (8923 to 9567)</v>
      </c>
      <c r="T212" s="18"/>
      <c r="U212" s="40">
        <v>3931.0</v>
      </c>
      <c r="V212" s="22">
        <f t="shared" si="7"/>
        <v>459</v>
      </c>
      <c r="W212" s="23">
        <f t="shared" si="8"/>
        <v>0.1167641821</v>
      </c>
      <c r="X212" s="26" t="str">
        <f t="shared" si="9"/>
        <v>Chum with +459, +11.7% (3931 to 4390)</v>
      </c>
    </row>
    <row r="213">
      <c r="A213" s="14" t="s">
        <v>444</v>
      </c>
      <c r="B213" s="71">
        <v>486.0</v>
      </c>
      <c r="C213" s="38">
        <v>6223.0</v>
      </c>
      <c r="D213" s="38">
        <v>46.0</v>
      </c>
      <c r="E213" s="72">
        <v>0.0</v>
      </c>
      <c r="F213" s="38">
        <v>22506.0</v>
      </c>
      <c r="G213" s="19"/>
      <c r="H213" s="19">
        <f>VLOOKUP(A213,'Kings Ratings'!$A$2:$B$1000,2,false)</f>
        <v>11</v>
      </c>
      <c r="I213" s="7"/>
      <c r="K213" s="40">
        <v>4401.0</v>
      </c>
      <c r="L213" s="22">
        <f t="shared" si="1"/>
        <v>1822</v>
      </c>
      <c r="M213" s="23">
        <f t="shared" si="2"/>
        <v>0.4139968189</v>
      </c>
      <c r="N213" s="24" t="str">
        <f t="shared" si="3"/>
        <v>Heart Necklace with +1822, +41.4% (4401 to 6223)</v>
      </c>
      <c r="O213" s="41"/>
      <c r="P213" s="40">
        <v>20.0</v>
      </c>
      <c r="Q213" s="18">
        <f t="shared" si="4"/>
        <v>26</v>
      </c>
      <c r="R213" s="23">
        <f t="shared" si="5"/>
        <v>1.3</v>
      </c>
      <c r="S213" s="24" t="str">
        <f t="shared" si="6"/>
        <v>Heart Necklace with +26, +130% (20 to 46)</v>
      </c>
      <c r="T213" s="18"/>
      <c r="U213" s="40">
        <v>0.0</v>
      </c>
      <c r="V213" s="22">
        <f t="shared" si="7"/>
        <v>0</v>
      </c>
      <c r="W213" s="23" t="str">
        <f t="shared" si="8"/>
        <v>#DIV/0!</v>
      </c>
      <c r="X213" s="26" t="str">
        <f t="shared" si="9"/>
        <v>#DIV/0!</v>
      </c>
    </row>
    <row r="214">
      <c r="A214" s="14" t="s">
        <v>800</v>
      </c>
      <c r="B214" s="71">
        <v>488.0</v>
      </c>
      <c r="C214" s="38">
        <v>7842.0</v>
      </c>
      <c r="D214" s="38">
        <v>2160.0</v>
      </c>
      <c r="E214" s="38">
        <v>96.0</v>
      </c>
      <c r="F214" s="38">
        <v>357192.0</v>
      </c>
      <c r="G214" s="19"/>
      <c r="H214" s="19">
        <f>VLOOKUP(A214,'Kings Ratings'!$A$2:$B$1000,2,false)</f>
        <v>11</v>
      </c>
      <c r="I214" s="7"/>
      <c r="K214" s="40">
        <v>5567.0</v>
      </c>
      <c r="L214" s="22">
        <f t="shared" si="1"/>
        <v>2275</v>
      </c>
      <c r="M214" s="23">
        <f t="shared" si="2"/>
        <v>0.4086581642</v>
      </c>
      <c r="N214" s="24" t="str">
        <f t="shared" si="3"/>
        <v>Valentines Card with +2275, +40.9% (5567 to 7842)</v>
      </c>
      <c r="O214" s="41"/>
      <c r="P214" s="40">
        <v>1495.0</v>
      </c>
      <c r="Q214" s="18">
        <f t="shared" si="4"/>
        <v>665</v>
      </c>
      <c r="R214" s="23">
        <f t="shared" si="5"/>
        <v>0.4448160535</v>
      </c>
      <c r="S214" s="24" t="str">
        <f t="shared" si="6"/>
        <v>Valentines Card with +665, +44.5% (1495 to 2160)</v>
      </c>
      <c r="T214" s="18"/>
      <c r="U214" s="40">
        <v>37.0</v>
      </c>
      <c r="V214" s="22">
        <f t="shared" si="7"/>
        <v>59</v>
      </c>
      <c r="W214" s="23">
        <f t="shared" si="8"/>
        <v>1.594594595</v>
      </c>
      <c r="X214" s="26" t="str">
        <f t="shared" si="9"/>
        <v>Valentines Card with +59, +159.5% (37 to 96)</v>
      </c>
    </row>
    <row r="215">
      <c r="A215" s="14" t="s">
        <v>268</v>
      </c>
      <c r="B215" s="71">
        <v>492.0</v>
      </c>
      <c r="C215" s="38">
        <v>17848.0</v>
      </c>
      <c r="D215" s="38">
        <v>7970.0</v>
      </c>
      <c r="E215" s="38">
        <v>1217.0</v>
      </c>
      <c r="F215" s="38">
        <v>1048906.0</v>
      </c>
      <c r="G215" s="19"/>
      <c r="H215" s="19">
        <f>VLOOKUP(A215,'Kings Ratings'!$A$2:$B$1000,2,false)</f>
        <v>3</v>
      </c>
      <c r="I215" s="7" t="s">
        <v>812</v>
      </c>
      <c r="K215" s="40">
        <v>16568.0</v>
      </c>
      <c r="L215" s="22">
        <f t="shared" si="1"/>
        <v>1280</v>
      </c>
      <c r="M215" s="23">
        <f t="shared" si="2"/>
        <v>0.07725736359</v>
      </c>
      <c r="N215" s="24" t="str">
        <f t="shared" si="3"/>
        <v>Essence of Slime with +1280, +7.7% (16568 to 17848)</v>
      </c>
      <c r="O215" s="41"/>
      <c r="P215" s="40">
        <v>7202.0</v>
      </c>
      <c r="Q215" s="18">
        <f t="shared" si="4"/>
        <v>768</v>
      </c>
      <c r="R215" s="23">
        <f t="shared" si="5"/>
        <v>0.1066370453</v>
      </c>
      <c r="S215" s="24" t="str">
        <f t="shared" si="6"/>
        <v>Essence of Slime with +768, +10.7% (7202 to 7970)</v>
      </c>
      <c r="T215" s="18"/>
      <c r="U215" s="40">
        <v>857.0</v>
      </c>
      <c r="V215" s="22">
        <f t="shared" si="7"/>
        <v>360</v>
      </c>
      <c r="W215" s="23">
        <f t="shared" si="8"/>
        <v>0.4200700117</v>
      </c>
      <c r="X215" s="26" t="str">
        <f t="shared" si="9"/>
        <v>Essence of Slime with +360, +42% (857 to 1217)</v>
      </c>
    </row>
    <row r="216">
      <c r="A216" s="14" t="s">
        <v>506</v>
      </c>
      <c r="B216" s="71">
        <v>500.0</v>
      </c>
      <c r="C216" s="38">
        <v>23969.0</v>
      </c>
      <c r="D216" s="38">
        <v>12432.0</v>
      </c>
      <c r="E216" s="38">
        <v>3560.0</v>
      </c>
      <c r="F216" s="38">
        <v>2936446.0</v>
      </c>
      <c r="G216" s="19"/>
      <c r="H216" s="19">
        <f>VLOOKUP(A216,'Kings Ratings'!$A$2:$B$1000,2,false)</f>
        <v>4</v>
      </c>
      <c r="I216" s="7" t="s">
        <v>666</v>
      </c>
      <c r="K216" s="40">
        <v>22265.0</v>
      </c>
      <c r="L216" s="22">
        <f t="shared" si="1"/>
        <v>1704</v>
      </c>
      <c r="M216" s="23">
        <f t="shared" si="2"/>
        <v>0.0765326746</v>
      </c>
      <c r="N216" s="24" t="str">
        <f t="shared" si="3"/>
        <v>Large Net with +1704, +7.7% (22265 to 23969)</v>
      </c>
      <c r="O216" s="41"/>
      <c r="P216" s="40">
        <v>11459.0</v>
      </c>
      <c r="Q216" s="18">
        <f t="shared" si="4"/>
        <v>973</v>
      </c>
      <c r="R216" s="23">
        <f t="shared" si="5"/>
        <v>0.08491142334</v>
      </c>
      <c r="S216" s="24" t="str">
        <f t="shared" si="6"/>
        <v>Large Net with +973, +8.5% (11459 to 12432)</v>
      </c>
      <c r="T216" s="18"/>
      <c r="U216" s="40">
        <v>3117.0</v>
      </c>
      <c r="V216" s="22">
        <f t="shared" si="7"/>
        <v>443</v>
      </c>
      <c r="W216" s="23">
        <f t="shared" si="8"/>
        <v>0.142123837</v>
      </c>
      <c r="X216" s="26" t="str">
        <f t="shared" si="9"/>
        <v>Large Net with +443, +14.2% (3117 to 3560)</v>
      </c>
    </row>
    <row r="217">
      <c r="A217" s="14" t="s">
        <v>436</v>
      </c>
      <c r="B217" s="71">
        <v>506.0</v>
      </c>
      <c r="C217" s="38">
        <v>5218.0</v>
      </c>
      <c r="D217" s="38">
        <v>63.0</v>
      </c>
      <c r="E217" s="72">
        <v>0.0</v>
      </c>
      <c r="F217" s="38">
        <v>30678.0</v>
      </c>
      <c r="G217" s="19"/>
      <c r="H217" s="19">
        <f>VLOOKUP(A217,'Kings Ratings'!$A$2:$B$1000,2,false)</f>
        <v>11</v>
      </c>
      <c r="I217" s="7"/>
      <c r="K217" s="40">
        <v>4309.0</v>
      </c>
      <c r="L217" s="22">
        <f t="shared" si="1"/>
        <v>909</v>
      </c>
      <c r="M217" s="23">
        <f t="shared" si="2"/>
        <v>0.2109538176</v>
      </c>
      <c r="N217" s="24" t="str">
        <f t="shared" si="3"/>
        <v>Green Top Hat with +909, +21.1% (4309 to 5218)</v>
      </c>
      <c r="O217" s="41"/>
      <c r="P217" s="40">
        <v>56.0</v>
      </c>
      <c r="Q217" s="18">
        <f t="shared" si="4"/>
        <v>7</v>
      </c>
      <c r="R217" s="23">
        <f t="shared" si="5"/>
        <v>0.125</v>
      </c>
      <c r="S217" s="24" t="str">
        <f t="shared" si="6"/>
        <v>Green Top Hat with +7, +12.5% (56 to 63)</v>
      </c>
      <c r="T217" s="18"/>
      <c r="U217" s="40">
        <v>0.0</v>
      </c>
      <c r="V217" s="22">
        <f t="shared" si="7"/>
        <v>0</v>
      </c>
      <c r="W217" s="23" t="str">
        <f t="shared" si="8"/>
        <v>#DIV/0!</v>
      </c>
      <c r="X217" s="26" t="str">
        <f t="shared" si="9"/>
        <v>#DIV/0!</v>
      </c>
    </row>
    <row r="218">
      <c r="A218" s="14" t="s">
        <v>41</v>
      </c>
      <c r="B218" s="71">
        <v>508.0</v>
      </c>
      <c r="C218" s="38">
        <v>18588.0</v>
      </c>
      <c r="D218" s="38">
        <v>7449.0</v>
      </c>
      <c r="E218" s="72">
        <v>3.0</v>
      </c>
      <c r="F218" s="38">
        <v>397902.0</v>
      </c>
      <c r="G218" s="19"/>
      <c r="H218" s="19">
        <f>VLOOKUP(A218,'Kings Ratings'!$A$2:$B$1000,2,false)</f>
        <v>8</v>
      </c>
      <c r="I218" s="7"/>
      <c r="K218" s="40">
        <v>17142.0</v>
      </c>
      <c r="L218" s="22">
        <f t="shared" si="1"/>
        <v>1446</v>
      </c>
      <c r="M218" s="23">
        <f t="shared" si="2"/>
        <v>0.08435421771</v>
      </c>
      <c r="N218" s="24" t="str">
        <f t="shared" si="3"/>
        <v>Arnold Palmer with +1446, +8.4% (17142 to 18588)</v>
      </c>
      <c r="O218" s="41"/>
      <c r="P218" s="40">
        <v>6485.0</v>
      </c>
      <c r="Q218" s="18">
        <f t="shared" si="4"/>
        <v>964</v>
      </c>
      <c r="R218" s="23">
        <f t="shared" si="5"/>
        <v>0.1486507325</v>
      </c>
      <c r="S218" s="24" t="str">
        <f t="shared" si="6"/>
        <v>Arnold Palmer with +964, +14.9% (6485 to 7449)</v>
      </c>
      <c r="T218" s="18"/>
      <c r="U218" s="40">
        <v>2.0</v>
      </c>
      <c r="V218" s="22">
        <f t="shared" si="7"/>
        <v>1</v>
      </c>
      <c r="W218" s="23">
        <f t="shared" si="8"/>
        <v>0.5</v>
      </c>
      <c r="X218" s="26" t="str">
        <f t="shared" si="9"/>
        <v>Arnold Palmer with +1, +50% (2 to 3)</v>
      </c>
    </row>
    <row r="219">
      <c r="A219" s="14" t="s">
        <v>93</v>
      </c>
      <c r="B219" s="71">
        <v>535.0</v>
      </c>
      <c r="C219" s="38">
        <v>21855.0</v>
      </c>
      <c r="D219" s="38">
        <v>11132.0</v>
      </c>
      <c r="E219" s="38">
        <v>1977.0</v>
      </c>
      <c r="F219" s="38">
        <v>2011993.0</v>
      </c>
      <c r="G219" s="19"/>
      <c r="H219" s="19">
        <f>VLOOKUP(A219,'Kings Ratings'!$A$2:$B$1000,2,false)</f>
        <v>3</v>
      </c>
      <c r="I219" s="7" t="s">
        <v>689</v>
      </c>
      <c r="K219" s="40">
        <v>20402.0</v>
      </c>
      <c r="L219" s="22">
        <f t="shared" si="1"/>
        <v>1453</v>
      </c>
      <c r="M219" s="23">
        <f t="shared" si="2"/>
        <v>0.07121850799</v>
      </c>
      <c r="N219" s="24" t="str">
        <f t="shared" si="3"/>
        <v>Blue Dye with +1453, +7.1% (20402 to 21855)</v>
      </c>
      <c r="O219" s="41"/>
      <c r="P219" s="40">
        <v>10298.0</v>
      </c>
      <c r="Q219" s="18">
        <f t="shared" si="4"/>
        <v>834</v>
      </c>
      <c r="R219" s="23">
        <f t="shared" si="5"/>
        <v>0.08098659934</v>
      </c>
      <c r="S219" s="24" t="str">
        <f t="shared" si="6"/>
        <v>Blue Dye with +834, +8.1% (10298 to 11132)</v>
      </c>
      <c r="T219" s="18"/>
      <c r="U219" s="40">
        <v>1513.0</v>
      </c>
      <c r="V219" s="22">
        <f t="shared" si="7"/>
        <v>464</v>
      </c>
      <c r="W219" s="23">
        <f t="shared" si="8"/>
        <v>0.3066754792</v>
      </c>
      <c r="X219" s="26" t="str">
        <f t="shared" si="9"/>
        <v>Blue Dye with +464, +30.7% (1513 to 1977)</v>
      </c>
    </row>
    <row r="220">
      <c r="A220" s="14" t="s">
        <v>659</v>
      </c>
      <c r="B220" s="71">
        <v>536.0</v>
      </c>
      <c r="C220" s="38">
        <v>21542.0</v>
      </c>
      <c r="D220" s="38">
        <v>9918.0</v>
      </c>
      <c r="E220" s="38">
        <v>1076.0</v>
      </c>
      <c r="F220" s="38">
        <v>1372250.0</v>
      </c>
      <c r="G220" s="19"/>
      <c r="H220" s="19">
        <f>VLOOKUP(A220,'Kings Ratings'!$A$2:$B$1000,2,false)</f>
        <v>3</v>
      </c>
      <c r="I220" s="7" t="s">
        <v>692</v>
      </c>
      <c r="K220" s="40">
        <v>20128.0</v>
      </c>
      <c r="L220" s="22">
        <f t="shared" si="1"/>
        <v>1414</v>
      </c>
      <c r="M220" s="23">
        <f t="shared" si="2"/>
        <v>0.07025039746</v>
      </c>
      <c r="N220" s="24" t="str">
        <f t="shared" si="3"/>
        <v>Red Dye with +1414, +7% (20128 to 21542)</v>
      </c>
      <c r="O220" s="41"/>
      <c r="P220" s="40">
        <v>9001.0</v>
      </c>
      <c r="Q220" s="18">
        <f t="shared" si="4"/>
        <v>917</v>
      </c>
      <c r="R220" s="23">
        <f t="shared" si="5"/>
        <v>0.1018775692</v>
      </c>
      <c r="S220" s="24" t="str">
        <f t="shared" si="6"/>
        <v>Red Dye with +917, +10.2% (9001 to 9918)</v>
      </c>
      <c r="T220" s="18"/>
      <c r="U220" s="40">
        <v>721.0</v>
      </c>
      <c r="V220" s="22">
        <f t="shared" si="7"/>
        <v>355</v>
      </c>
      <c r="W220" s="23">
        <f t="shared" si="8"/>
        <v>0.492371706</v>
      </c>
      <c r="X220" s="26" t="str">
        <f t="shared" si="9"/>
        <v>Red Dye with +355, +49.2% (721 to 1076)</v>
      </c>
    </row>
    <row r="221">
      <c r="A221" s="14" t="s">
        <v>641</v>
      </c>
      <c r="B221" s="71">
        <v>537.0</v>
      </c>
      <c r="C221" s="38">
        <v>14480.0</v>
      </c>
      <c r="D221" s="38">
        <v>6158.0</v>
      </c>
      <c r="E221" s="38">
        <v>285.0</v>
      </c>
      <c r="F221" s="38">
        <v>998378.0</v>
      </c>
      <c r="G221" s="19"/>
      <c r="H221" s="19">
        <f>VLOOKUP(A221,'Kings Ratings'!$A$2:$B$1000,2,false)</f>
        <v>5</v>
      </c>
      <c r="I221" s="7"/>
      <c r="K221" s="40">
        <v>13489.0</v>
      </c>
      <c r="L221" s="22">
        <f t="shared" si="1"/>
        <v>991</v>
      </c>
      <c r="M221" s="23">
        <f t="shared" si="2"/>
        <v>0.07346726963</v>
      </c>
      <c r="N221" s="24" t="str">
        <f t="shared" si="3"/>
        <v>Purple Dye with +991, +7.3% (13489 to 14480)</v>
      </c>
      <c r="O221" s="41"/>
      <c r="P221" s="40">
        <v>5647.0</v>
      </c>
      <c r="Q221" s="18">
        <f t="shared" si="4"/>
        <v>511</v>
      </c>
      <c r="R221" s="23">
        <f t="shared" si="5"/>
        <v>0.09049052594</v>
      </c>
      <c r="S221" s="24" t="str">
        <f t="shared" si="6"/>
        <v>Purple Dye with +511, +9% (5647 to 6158)</v>
      </c>
      <c r="T221" s="18"/>
      <c r="U221" s="40">
        <v>193.0</v>
      </c>
      <c r="V221" s="22">
        <f t="shared" si="7"/>
        <v>92</v>
      </c>
      <c r="W221" s="23">
        <f t="shared" si="8"/>
        <v>0.4766839378</v>
      </c>
      <c r="X221" s="26" t="str">
        <f t="shared" si="9"/>
        <v>Purple Dye with +92, +47.7% (193 to 285)</v>
      </c>
    </row>
    <row r="222">
      <c r="A222" s="14" t="s">
        <v>664</v>
      </c>
      <c r="B222" s="71">
        <v>538.0</v>
      </c>
      <c r="C222" s="38">
        <v>15016.0</v>
      </c>
      <c r="D222" s="38">
        <v>5444.0</v>
      </c>
      <c r="E222" s="38">
        <v>148.0</v>
      </c>
      <c r="F222" s="38">
        <v>293449.0</v>
      </c>
      <c r="G222" s="19"/>
      <c r="H222" s="19">
        <f>VLOOKUP(A222,'Kings Ratings'!$A$2:$B$1000,2,false)</f>
        <v>4</v>
      </c>
      <c r="I222" s="7"/>
      <c r="K222" s="40">
        <v>14072.0</v>
      </c>
      <c r="L222" s="22">
        <f t="shared" si="1"/>
        <v>944</v>
      </c>
      <c r="M222" s="23">
        <f t="shared" si="2"/>
        <v>0.06708357021</v>
      </c>
      <c r="N222" s="24" t="str">
        <f t="shared" si="3"/>
        <v>Red Shield with +944, +6.7% (14072 to 15016)</v>
      </c>
      <c r="O222" s="41"/>
      <c r="P222" s="40">
        <v>5069.0</v>
      </c>
      <c r="Q222" s="18">
        <f t="shared" si="4"/>
        <v>375</v>
      </c>
      <c r="R222" s="23">
        <f t="shared" si="5"/>
        <v>0.07397908858</v>
      </c>
      <c r="S222" s="24" t="str">
        <f t="shared" si="6"/>
        <v>Red Shield with +375, +7.4% (5069 to 5444)</v>
      </c>
      <c r="T222" s="18"/>
      <c r="U222" s="40">
        <v>111.0</v>
      </c>
      <c r="V222" s="22">
        <f t="shared" si="7"/>
        <v>37</v>
      </c>
      <c r="W222" s="23">
        <f t="shared" si="8"/>
        <v>0.3333333333</v>
      </c>
      <c r="X222" s="26" t="str">
        <f t="shared" si="9"/>
        <v>Red Shield with +37, +33.3% (111 to 148)</v>
      </c>
    </row>
    <row r="223">
      <c r="A223" s="14" t="s">
        <v>636</v>
      </c>
      <c r="B223" s="71">
        <v>539.0</v>
      </c>
      <c r="C223" s="38">
        <v>10392.0</v>
      </c>
      <c r="D223" s="38">
        <v>3852.0</v>
      </c>
      <c r="E223" s="38">
        <v>205.0</v>
      </c>
      <c r="F223" s="38">
        <v>747001.0</v>
      </c>
      <c r="G223" s="19"/>
      <c r="H223" s="19">
        <f>VLOOKUP(A223,'Kings Ratings'!$A$2:$B$1000,2,false)</f>
        <v>5</v>
      </c>
      <c r="I223" s="7"/>
      <c r="K223" s="40">
        <v>9618.0</v>
      </c>
      <c r="L223" s="22">
        <f t="shared" si="1"/>
        <v>774</v>
      </c>
      <c r="M223" s="23">
        <f t="shared" si="2"/>
        <v>0.08047411104</v>
      </c>
      <c r="N223" s="24" t="str">
        <f t="shared" si="3"/>
        <v>Purple Bag with +774, +8% (9618 to 10392)</v>
      </c>
      <c r="O223" s="41"/>
      <c r="P223" s="40">
        <v>3598.0</v>
      </c>
      <c r="Q223" s="18">
        <f t="shared" si="4"/>
        <v>254</v>
      </c>
      <c r="R223" s="23">
        <f t="shared" si="5"/>
        <v>0.07059477487</v>
      </c>
      <c r="S223" s="24" t="str">
        <f t="shared" si="6"/>
        <v>Purple Bag with +254, +7.1% (3598 to 3852)</v>
      </c>
      <c r="T223" s="18"/>
      <c r="U223" s="40">
        <v>138.0</v>
      </c>
      <c r="V223" s="22">
        <f t="shared" si="7"/>
        <v>67</v>
      </c>
      <c r="W223" s="23">
        <f t="shared" si="8"/>
        <v>0.4855072464</v>
      </c>
      <c r="X223" s="26" t="str">
        <f t="shared" si="9"/>
        <v>Purple Bag with +67, +48.6% (138 to 205)</v>
      </c>
    </row>
    <row r="224">
      <c r="A224" s="14" t="s">
        <v>100</v>
      </c>
      <c r="B224" s="71">
        <v>540.0</v>
      </c>
      <c r="C224" s="38">
        <v>17334.0</v>
      </c>
      <c r="D224" s="38">
        <v>9374.0</v>
      </c>
      <c r="E224" s="38">
        <v>1416.0</v>
      </c>
      <c r="F224" s="38">
        <v>1040072.0</v>
      </c>
      <c r="G224" s="19"/>
      <c r="H224" s="19">
        <f>VLOOKUP(A224,'Kings Ratings'!$A$2:$B$1000,2,false)</f>
        <v>4</v>
      </c>
      <c r="I224" s="7" t="s">
        <v>700</v>
      </c>
      <c r="K224" s="40">
        <v>16171.0</v>
      </c>
      <c r="L224" s="22">
        <f t="shared" si="1"/>
        <v>1163</v>
      </c>
      <c r="M224" s="23">
        <f t="shared" si="2"/>
        <v>0.07191886711</v>
      </c>
      <c r="N224" s="24" t="str">
        <f t="shared" si="3"/>
        <v>Blue Purse with +1163, +7.2% (16171 to 17334)</v>
      </c>
      <c r="O224" s="41"/>
      <c r="P224" s="40">
        <v>8783.0</v>
      </c>
      <c r="Q224" s="18">
        <f t="shared" si="4"/>
        <v>591</v>
      </c>
      <c r="R224" s="23">
        <f t="shared" si="5"/>
        <v>0.06728908118</v>
      </c>
      <c r="S224" s="24" t="str">
        <f t="shared" si="6"/>
        <v>Blue Purse with +591, +6.7% (8783 to 9374)</v>
      </c>
      <c r="T224" s="18"/>
      <c r="U224" s="40">
        <v>1073.0</v>
      </c>
      <c r="V224" s="22">
        <f t="shared" si="7"/>
        <v>343</v>
      </c>
      <c r="W224" s="23">
        <f t="shared" si="8"/>
        <v>0.3196644921</v>
      </c>
      <c r="X224" s="26" t="str">
        <f t="shared" si="9"/>
        <v>Blue Purse with +343, +32% (1073 to 1416)</v>
      </c>
    </row>
    <row r="225">
      <c r="A225" s="14" t="s">
        <v>334</v>
      </c>
      <c r="B225" s="71">
        <v>565.0</v>
      </c>
      <c r="C225" s="38">
        <v>2316.0</v>
      </c>
      <c r="D225" s="38">
        <v>12.0</v>
      </c>
      <c r="E225" s="72">
        <v>0.0</v>
      </c>
      <c r="F225" s="38">
        <v>24299.0</v>
      </c>
      <c r="G225" s="19"/>
      <c r="H225" s="19">
        <f>VLOOKUP(A225,'Kings Ratings'!$A$2:$B$1000,2,false)</f>
        <v>11</v>
      </c>
      <c r="I225" s="7"/>
      <c r="K225" s="40">
        <v>2316.0</v>
      </c>
      <c r="L225" s="22">
        <f t="shared" si="1"/>
        <v>0</v>
      </c>
      <c r="M225" s="23">
        <f t="shared" si="2"/>
        <v>0</v>
      </c>
      <c r="N225" s="24" t="str">
        <f t="shared" si="3"/>
        <v>Hot Potato with +0, +0% (2316 to 2316)</v>
      </c>
      <c r="O225" s="41"/>
      <c r="P225" s="40">
        <v>12.0</v>
      </c>
      <c r="Q225" s="18">
        <f t="shared" si="4"/>
        <v>0</v>
      </c>
      <c r="R225" s="23">
        <f t="shared" si="5"/>
        <v>0</v>
      </c>
      <c r="S225" s="24" t="str">
        <f t="shared" si="6"/>
        <v>Hot Potato with +0, +0% (12 to 12)</v>
      </c>
      <c r="T225" s="18"/>
      <c r="U225" s="40">
        <v>0.0</v>
      </c>
      <c r="V225" s="22">
        <f t="shared" si="7"/>
        <v>0</v>
      </c>
      <c r="W225" s="23" t="str">
        <f t="shared" si="8"/>
        <v>#DIV/0!</v>
      </c>
      <c r="X225" s="26" t="str">
        <f t="shared" si="9"/>
        <v>#DIV/0!</v>
      </c>
    </row>
    <row r="226">
      <c r="A226" s="14" t="s">
        <v>338</v>
      </c>
      <c r="B226" s="71">
        <v>570.0</v>
      </c>
      <c r="C226" s="38">
        <v>33462.0</v>
      </c>
      <c r="D226" s="38">
        <v>26917.0</v>
      </c>
      <c r="E226" s="38">
        <v>14535.0</v>
      </c>
      <c r="F226" s="38">
        <v>2.2566468E7</v>
      </c>
      <c r="G226" s="19"/>
      <c r="H226" s="19">
        <f>VLOOKUP(A226,'Kings Ratings'!$A$2:$B$1000,2,false)</f>
        <v>1</v>
      </c>
      <c r="I226" s="7" t="s">
        <v>459</v>
      </c>
      <c r="K226" s="40">
        <v>31235.0</v>
      </c>
      <c r="L226" s="22">
        <f t="shared" si="1"/>
        <v>2227</v>
      </c>
      <c r="M226" s="23">
        <f t="shared" si="2"/>
        <v>0.07129822315</v>
      </c>
      <c r="N226" s="24" t="str">
        <f t="shared" si="3"/>
        <v>Purple Butterfly Fish with +2227, +7.1% (31235 to 33462)</v>
      </c>
      <c r="O226" s="41"/>
      <c r="P226" s="40">
        <v>25135.0</v>
      </c>
      <c r="Q226" s="18">
        <f t="shared" si="4"/>
        <v>1782</v>
      </c>
      <c r="R226" s="23">
        <f t="shared" si="5"/>
        <v>0.07089715536</v>
      </c>
      <c r="S226" s="24" t="str">
        <f t="shared" si="6"/>
        <v>Purple Butterfly Fish with +1782, +7.1% (25135 to 26917)</v>
      </c>
      <c r="T226" s="18"/>
      <c r="U226" s="40">
        <v>13466.0</v>
      </c>
      <c r="V226" s="22">
        <f t="shared" si="7"/>
        <v>1069</v>
      </c>
      <c r="W226" s="23">
        <f t="shared" si="8"/>
        <v>0.07938511808</v>
      </c>
      <c r="X226" s="26" t="str">
        <f t="shared" si="9"/>
        <v>Purple Butterfly Fish with +1069, +7.9% (13466 to 14535)</v>
      </c>
    </row>
    <row r="227">
      <c r="A227" s="14" t="s">
        <v>226</v>
      </c>
      <c r="B227" s="71">
        <v>574.0</v>
      </c>
      <c r="C227" s="38">
        <v>33120.0</v>
      </c>
      <c r="D227" s="38">
        <v>26464.0</v>
      </c>
      <c r="E227" s="38">
        <v>14005.0</v>
      </c>
      <c r="F227" s="38">
        <v>2.2470032E7</v>
      </c>
      <c r="G227" s="19"/>
      <c r="H227" s="19">
        <f>VLOOKUP(A227,'Kings Ratings'!$A$2:$B$1000,2,false)</f>
        <v>1</v>
      </c>
      <c r="I227" s="7" t="s">
        <v>464</v>
      </c>
      <c r="K227" s="40">
        <v>30935.0</v>
      </c>
      <c r="L227" s="22">
        <f t="shared" si="1"/>
        <v>2185</v>
      </c>
      <c r="M227" s="23">
        <f t="shared" si="2"/>
        <v>0.07063197026</v>
      </c>
      <c r="N227" s="24" t="str">
        <f t="shared" si="3"/>
        <v>Crab with +2185, +7.1% (30935 to 33120)</v>
      </c>
      <c r="O227" s="41"/>
      <c r="P227" s="40">
        <v>24728.0</v>
      </c>
      <c r="Q227" s="18">
        <f t="shared" si="4"/>
        <v>1736</v>
      </c>
      <c r="R227" s="23">
        <f t="shared" si="5"/>
        <v>0.07020381753</v>
      </c>
      <c r="S227" s="24" t="str">
        <f t="shared" si="6"/>
        <v>Crab with +1736, +7% (24728 to 26464)</v>
      </c>
      <c r="T227" s="18"/>
      <c r="U227" s="40">
        <v>12980.0</v>
      </c>
      <c r="V227" s="22">
        <f t="shared" si="7"/>
        <v>1025</v>
      </c>
      <c r="W227" s="23">
        <f t="shared" si="8"/>
        <v>0.07896764253</v>
      </c>
      <c r="X227" s="26" t="str">
        <f t="shared" si="9"/>
        <v>Crab with +1025, +7.9% (12980 to 14005)</v>
      </c>
    </row>
    <row r="228">
      <c r="A228" s="14" t="s">
        <v>361</v>
      </c>
      <c r="B228" s="71">
        <v>575.0</v>
      </c>
      <c r="C228" s="38">
        <v>32593.0</v>
      </c>
      <c r="D228" s="38">
        <v>25614.0</v>
      </c>
      <c r="E228" s="38">
        <v>12508.0</v>
      </c>
      <c r="F228" s="38">
        <v>1.5794802E7</v>
      </c>
      <c r="G228" s="19"/>
      <c r="H228" s="19">
        <f>VLOOKUP(A228,'Kings Ratings'!$A$2:$B$1000,2,false)</f>
        <v>1</v>
      </c>
      <c r="I228" s="7" t="s">
        <v>473</v>
      </c>
      <c r="K228" s="40">
        <v>30427.0</v>
      </c>
      <c r="L228" s="22">
        <f t="shared" si="1"/>
        <v>2166</v>
      </c>
      <c r="M228" s="23">
        <f t="shared" si="2"/>
        <v>0.0711867749</v>
      </c>
      <c r="N228" s="24" t="str">
        <f t="shared" si="3"/>
        <v>Green Barracuda with +2166, +7.1% (30427 to 32593)</v>
      </c>
      <c r="O228" s="41"/>
      <c r="P228" s="40">
        <v>23907.0</v>
      </c>
      <c r="Q228" s="18">
        <f t="shared" si="4"/>
        <v>1707</v>
      </c>
      <c r="R228" s="23">
        <f t="shared" si="5"/>
        <v>0.07140168152</v>
      </c>
      <c r="S228" s="24" t="str">
        <f t="shared" si="6"/>
        <v>Green Barracuda with +1707, +7.1% (23907 to 25614)</v>
      </c>
      <c r="T228" s="18"/>
      <c r="U228" s="40">
        <v>11583.0</v>
      </c>
      <c r="V228" s="22">
        <f t="shared" si="7"/>
        <v>925</v>
      </c>
      <c r="W228" s="23">
        <f t="shared" si="8"/>
        <v>0.07985841319</v>
      </c>
      <c r="X228" s="26" t="str">
        <f t="shared" si="9"/>
        <v>Green Barracuda with +925, +8% (11583 to 12508)</v>
      </c>
    </row>
    <row r="229">
      <c r="A229" s="14" t="s">
        <v>384</v>
      </c>
      <c r="B229" s="71">
        <v>576.0</v>
      </c>
      <c r="C229" s="38">
        <v>32096.0</v>
      </c>
      <c r="D229" s="38">
        <v>24979.0</v>
      </c>
      <c r="E229" s="38">
        <v>11322.0</v>
      </c>
      <c r="F229" s="38">
        <v>1.2241973E7</v>
      </c>
      <c r="G229" s="19"/>
      <c r="H229" s="19">
        <f>VLOOKUP(A229,'Kings Ratings'!$A$2:$B$1000,2,false)</f>
        <v>1</v>
      </c>
      <c r="I229" s="7" t="s">
        <v>492</v>
      </c>
      <c r="K229" s="40">
        <v>29965.0</v>
      </c>
      <c r="L229" s="22">
        <f t="shared" si="1"/>
        <v>2131</v>
      </c>
      <c r="M229" s="23">
        <f t="shared" si="2"/>
        <v>0.07111630235</v>
      </c>
      <c r="N229" s="24" t="str">
        <f t="shared" si="3"/>
        <v>Mulberry Snapper with +2131, +7.1% (29965 to 32096)</v>
      </c>
      <c r="O229" s="41"/>
      <c r="P229" s="40">
        <v>23312.0</v>
      </c>
      <c r="Q229" s="18">
        <f t="shared" si="4"/>
        <v>1667</v>
      </c>
      <c r="R229" s="23">
        <f t="shared" si="5"/>
        <v>0.0715082361</v>
      </c>
      <c r="S229" s="24" t="str">
        <f t="shared" si="6"/>
        <v>Mulberry Snapper with +1667, +7.2% (23312 to 24979)</v>
      </c>
      <c r="T229" s="18"/>
      <c r="U229" s="40">
        <v>10452.0</v>
      </c>
      <c r="V229" s="22">
        <f t="shared" si="7"/>
        <v>870</v>
      </c>
      <c r="W229" s="23">
        <f t="shared" si="8"/>
        <v>0.08323765786</v>
      </c>
      <c r="X229" s="26" t="str">
        <f t="shared" si="9"/>
        <v>Mulberry Snapper with +870, +8.3% (10452 to 11322)</v>
      </c>
    </row>
    <row r="230">
      <c r="A230" s="14" t="s">
        <v>414</v>
      </c>
      <c r="B230" s="71">
        <v>577.0</v>
      </c>
      <c r="C230" s="38">
        <v>31690.0</v>
      </c>
      <c r="D230" s="38">
        <v>24526.0</v>
      </c>
      <c r="E230" s="38">
        <v>10805.0</v>
      </c>
      <c r="F230" s="38">
        <v>1.0981473E7</v>
      </c>
      <c r="G230" s="19"/>
      <c r="H230" s="19">
        <f>VLOOKUP(A230,'Kings Ratings'!$A$2:$B$1000,2,false)</f>
        <v>1</v>
      </c>
      <c r="I230" s="7" t="s">
        <v>511</v>
      </c>
      <c r="K230" s="40">
        <v>29589.0</v>
      </c>
      <c r="L230" s="22">
        <f t="shared" si="1"/>
        <v>2101</v>
      </c>
      <c r="M230" s="23">
        <f t="shared" si="2"/>
        <v>0.07100611714</v>
      </c>
      <c r="N230" s="24" t="str">
        <f t="shared" si="3"/>
        <v>Jumbo Fish with +2101, +7.1% (29589 to 31690)</v>
      </c>
      <c r="O230" s="41"/>
      <c r="P230" s="40">
        <v>22878.0</v>
      </c>
      <c r="Q230" s="18">
        <f t="shared" si="4"/>
        <v>1648</v>
      </c>
      <c r="R230" s="23">
        <f t="shared" si="5"/>
        <v>0.07203426873</v>
      </c>
      <c r="S230" s="24" t="str">
        <f t="shared" si="6"/>
        <v>Jumbo Fish with +1648, +7.2% (22878 to 24526)</v>
      </c>
      <c r="T230" s="18"/>
      <c r="U230" s="40">
        <v>9959.0</v>
      </c>
      <c r="V230" s="22">
        <f t="shared" si="7"/>
        <v>846</v>
      </c>
      <c r="W230" s="23">
        <f t="shared" si="8"/>
        <v>0.08494828798</v>
      </c>
      <c r="X230" s="26" t="str">
        <f t="shared" si="9"/>
        <v>Jumbo Fish with +846, +8.5% (9959 to 10805)</v>
      </c>
    </row>
    <row r="231">
      <c r="A231" s="14" t="s">
        <v>440</v>
      </c>
      <c r="B231" s="71">
        <v>578.0</v>
      </c>
      <c r="C231" s="38">
        <v>30939.0</v>
      </c>
      <c r="D231" s="38">
        <v>23637.0</v>
      </c>
      <c r="E231" s="38">
        <v>9781.0</v>
      </c>
      <c r="F231" s="38">
        <v>8435513.0</v>
      </c>
      <c r="G231" s="19"/>
      <c r="H231" s="19">
        <f>VLOOKUP(A231,'Kings Ratings'!$A$2:$B$1000,2,false)</f>
        <v>1</v>
      </c>
      <c r="I231" s="7" t="s">
        <v>527</v>
      </c>
      <c r="K231" s="40">
        <v>28887.0</v>
      </c>
      <c r="L231" s="22">
        <f t="shared" si="1"/>
        <v>2052</v>
      </c>
      <c r="M231" s="23">
        <f t="shared" si="2"/>
        <v>0.07103541385</v>
      </c>
      <c r="N231" s="24" t="str">
        <f t="shared" si="3"/>
        <v>Speckled Grouper with +2052, +7.1% (28887 to 30939)</v>
      </c>
      <c r="O231" s="41"/>
      <c r="P231" s="40">
        <v>22028.0</v>
      </c>
      <c r="Q231" s="18">
        <f t="shared" si="4"/>
        <v>1609</v>
      </c>
      <c r="R231" s="23">
        <f t="shared" si="5"/>
        <v>0.07304339931</v>
      </c>
      <c r="S231" s="24" t="str">
        <f t="shared" si="6"/>
        <v>Speckled Grouper with +1609, +7.3% (22028 to 23637)</v>
      </c>
      <c r="T231" s="18"/>
      <c r="U231" s="40">
        <v>8958.0</v>
      </c>
      <c r="V231" s="22">
        <f t="shared" si="7"/>
        <v>823</v>
      </c>
      <c r="W231" s="23">
        <f t="shared" si="8"/>
        <v>0.09187318598</v>
      </c>
      <c r="X231" s="26" t="str">
        <f t="shared" si="9"/>
        <v>Speckled Grouper with +823, +9.2% (8958 to 9781)</v>
      </c>
    </row>
    <row r="232">
      <c r="A232" s="14" t="s">
        <v>426</v>
      </c>
      <c r="B232" s="71">
        <v>579.0</v>
      </c>
      <c r="C232" s="38">
        <v>31293.0</v>
      </c>
      <c r="D232" s="38">
        <v>24048.0</v>
      </c>
      <c r="E232" s="38">
        <v>10095.0</v>
      </c>
      <c r="F232" s="38">
        <v>9146938.0</v>
      </c>
      <c r="G232" s="19"/>
      <c r="H232" s="19">
        <f>VLOOKUP(A232,'Kings Ratings'!$A$2:$B$1000,2,false)</f>
        <v>1</v>
      </c>
      <c r="I232" s="7" t="s">
        <v>520</v>
      </c>
      <c r="K232" s="40">
        <v>29213.0</v>
      </c>
      <c r="L232" s="22">
        <f t="shared" si="1"/>
        <v>2080</v>
      </c>
      <c r="M232" s="23">
        <f t="shared" si="2"/>
        <v>0.07120117756</v>
      </c>
      <c r="N232" s="24" t="str">
        <f t="shared" si="3"/>
        <v>Orcafish with +2080, +7.1% (29213 to 31293)</v>
      </c>
      <c r="O232" s="41"/>
      <c r="P232" s="40">
        <v>22426.0</v>
      </c>
      <c r="Q232" s="18">
        <f t="shared" si="4"/>
        <v>1622</v>
      </c>
      <c r="R232" s="23">
        <f t="shared" si="5"/>
        <v>0.07232676358</v>
      </c>
      <c r="S232" s="24" t="str">
        <f t="shared" si="6"/>
        <v>Orcafish with +1622, +7.2% (22426 to 24048)</v>
      </c>
      <c r="T232" s="18"/>
      <c r="U232" s="40">
        <v>9270.0</v>
      </c>
      <c r="V232" s="22">
        <f t="shared" si="7"/>
        <v>825</v>
      </c>
      <c r="W232" s="23">
        <f t="shared" si="8"/>
        <v>0.08899676375</v>
      </c>
      <c r="X232" s="26" t="str">
        <f t="shared" si="9"/>
        <v>Orcafish with +825, +8.9% (9270 to 10095)</v>
      </c>
    </row>
    <row r="233">
      <c r="A233" s="14" t="s">
        <v>391</v>
      </c>
      <c r="B233" s="71">
        <v>580.0</v>
      </c>
      <c r="C233" s="38">
        <v>2435.0</v>
      </c>
      <c r="D233" s="38">
        <v>35.0</v>
      </c>
      <c r="E233" s="72">
        <v>0.0</v>
      </c>
      <c r="F233" s="38">
        <v>14189.0</v>
      </c>
      <c r="G233" s="19"/>
      <c r="H233" s="19">
        <f>VLOOKUP(A233,'Kings Ratings'!$A$2:$B$1000,2,false)</f>
        <v>10</v>
      </c>
      <c r="I233" s="7"/>
      <c r="K233" s="40">
        <v>2093.0</v>
      </c>
      <c r="L233" s="22">
        <f t="shared" si="1"/>
        <v>342</v>
      </c>
      <c r="M233" s="23">
        <f t="shared" si="2"/>
        <v>0.1634018156</v>
      </c>
      <c r="N233" s="24" t="str">
        <f t="shared" si="3"/>
        <v>Gold Jelly with +342, +16.3% (2093 to 2435)</v>
      </c>
      <c r="O233" s="41"/>
      <c r="P233" s="40">
        <v>30.0</v>
      </c>
      <c r="Q233" s="18">
        <f t="shared" si="4"/>
        <v>5</v>
      </c>
      <c r="R233" s="23">
        <f t="shared" si="5"/>
        <v>0.1666666667</v>
      </c>
      <c r="S233" s="24" t="str">
        <f t="shared" si="6"/>
        <v>Gold Jelly with +5, +16.7% (30 to 35)</v>
      </c>
      <c r="T233" s="18"/>
      <c r="U233" s="40">
        <v>0.0</v>
      </c>
      <c r="V233" s="22">
        <f t="shared" si="7"/>
        <v>0</v>
      </c>
      <c r="W233" s="23" t="str">
        <f t="shared" si="8"/>
        <v>#DIV/0!</v>
      </c>
      <c r="X233" s="26" t="str">
        <f t="shared" si="9"/>
        <v>#DIV/0!</v>
      </c>
    </row>
    <row r="234">
      <c r="A234" s="14" t="s">
        <v>236</v>
      </c>
      <c r="B234" s="71">
        <v>585.0</v>
      </c>
      <c r="C234" s="38">
        <v>16660.0</v>
      </c>
      <c r="D234" s="38">
        <v>9037.0</v>
      </c>
      <c r="E234" s="38">
        <v>2085.0</v>
      </c>
      <c r="F234" s="38">
        <v>1011730.0</v>
      </c>
      <c r="G234" s="19"/>
      <c r="H234" s="19">
        <f>VLOOKUP(A234,'Kings Ratings'!$A$2:$B$1000,2,false)</f>
        <v>4</v>
      </c>
      <c r="I234" s="7" t="s">
        <v>872</v>
      </c>
      <c r="K234" s="40">
        <v>15652.0</v>
      </c>
      <c r="L234" s="22">
        <f t="shared" si="1"/>
        <v>1008</v>
      </c>
      <c r="M234" s="23">
        <f t="shared" si="2"/>
        <v>0.06440071556</v>
      </c>
      <c r="N234" s="24" t="str">
        <f t="shared" si="3"/>
        <v>Crossbow with +1008, +6.4% (15652 to 16660)</v>
      </c>
      <c r="O234" s="41"/>
      <c r="P234" s="40">
        <v>8443.0</v>
      </c>
      <c r="Q234" s="18">
        <f t="shared" si="4"/>
        <v>594</v>
      </c>
      <c r="R234" s="23">
        <f t="shared" si="5"/>
        <v>0.07035413952</v>
      </c>
      <c r="S234" s="24" t="str">
        <f t="shared" si="6"/>
        <v>Crossbow with +594, +7% (8443 to 9037)</v>
      </c>
      <c r="T234" s="18"/>
      <c r="U234" s="40">
        <v>1646.0</v>
      </c>
      <c r="V234" s="22">
        <f t="shared" si="7"/>
        <v>439</v>
      </c>
      <c r="W234" s="23">
        <f t="shared" si="8"/>
        <v>0.2667071689</v>
      </c>
      <c r="X234" s="26" t="str">
        <f t="shared" si="9"/>
        <v>Crossbow with +439, +26.7% (1646 to 2085)</v>
      </c>
    </row>
    <row r="235">
      <c r="A235" s="14" t="s">
        <v>144</v>
      </c>
      <c r="B235" s="71">
        <v>587.0</v>
      </c>
      <c r="C235" s="38">
        <v>418.0</v>
      </c>
      <c r="D235" s="72">
        <v>0.0</v>
      </c>
      <c r="E235" s="72">
        <v>0.0</v>
      </c>
      <c r="F235" s="38">
        <v>4909.0</v>
      </c>
      <c r="G235" s="19"/>
      <c r="H235" s="19">
        <f>VLOOKUP(A235,'Kings Ratings'!$A$2:$B$1000,2,false)</f>
        <v>10</v>
      </c>
      <c r="I235" s="7"/>
      <c r="K235" s="40">
        <v>320.0</v>
      </c>
      <c r="L235" s="22">
        <f t="shared" si="1"/>
        <v>98</v>
      </c>
      <c r="M235" s="23">
        <f t="shared" si="2"/>
        <v>0.30625</v>
      </c>
      <c r="N235" s="24" t="str">
        <f t="shared" si="3"/>
        <v>Peach Juice with +98, +30.6% (320 to 418)</v>
      </c>
      <c r="O235" s="41"/>
      <c r="P235" s="40">
        <v>0.0</v>
      </c>
      <c r="Q235" s="18">
        <f t="shared" si="4"/>
        <v>0</v>
      </c>
      <c r="R235" s="23" t="str">
        <f t="shared" si="5"/>
        <v>#DIV/0!</v>
      </c>
      <c r="S235" s="24" t="str">
        <f t="shared" si="6"/>
        <v>#DIV/0!</v>
      </c>
      <c r="T235" s="18"/>
      <c r="U235" s="40">
        <v>0.0</v>
      </c>
      <c r="V235" s="22">
        <f t="shared" si="7"/>
        <v>0</v>
      </c>
      <c r="W235" s="23" t="str">
        <f t="shared" si="8"/>
        <v>#DIV/0!</v>
      </c>
      <c r="X235" s="26" t="str">
        <f t="shared" si="9"/>
        <v>#DIV/0!</v>
      </c>
    </row>
    <row r="236">
      <c r="A236" s="14" t="s">
        <v>756</v>
      </c>
      <c r="B236" s="71">
        <v>592.0</v>
      </c>
      <c r="C236" s="38">
        <v>12869.0</v>
      </c>
      <c r="D236" s="38">
        <v>3162.0</v>
      </c>
      <c r="E236" s="38">
        <v>24.0</v>
      </c>
      <c r="F236" s="38">
        <v>343689.0</v>
      </c>
      <c r="G236" s="19"/>
      <c r="H236" s="19">
        <f>VLOOKUP(A236,'Kings Ratings'!$A$2:$B$1000,2,false)</f>
        <v>8</v>
      </c>
      <c r="I236" s="7"/>
      <c r="K236" s="40">
        <v>11874.0</v>
      </c>
      <c r="L236" s="22">
        <f t="shared" si="1"/>
        <v>995</v>
      </c>
      <c r="M236" s="23">
        <f t="shared" si="2"/>
        <v>0.08379653023</v>
      </c>
      <c r="N236" s="24" t="str">
        <f t="shared" si="3"/>
        <v>Steel Plate with +995, +8.4% (11874 to 12869)</v>
      </c>
      <c r="O236" s="41"/>
      <c r="P236" s="40">
        <v>2631.0</v>
      </c>
      <c r="Q236" s="18">
        <f t="shared" si="4"/>
        <v>531</v>
      </c>
      <c r="R236" s="23">
        <f t="shared" si="5"/>
        <v>0.2018244014</v>
      </c>
      <c r="S236" s="24" t="str">
        <f t="shared" si="6"/>
        <v>Steel Plate with +531, +20.2% (2631 to 3162)</v>
      </c>
      <c r="T236" s="18"/>
      <c r="U236" s="40">
        <v>11.0</v>
      </c>
      <c r="V236" s="22">
        <f t="shared" si="7"/>
        <v>13</v>
      </c>
      <c r="W236" s="23">
        <f t="shared" si="8"/>
        <v>1.181818182</v>
      </c>
      <c r="X236" s="26" t="str">
        <f t="shared" si="9"/>
        <v>Steel Plate with +13, +118.2% (11 to 24)</v>
      </c>
    </row>
    <row r="237">
      <c r="A237" s="14" t="s">
        <v>838</v>
      </c>
      <c r="B237" s="71">
        <v>594.0</v>
      </c>
      <c r="C237" s="38">
        <v>12522.0</v>
      </c>
      <c r="D237" s="38">
        <v>2579.0</v>
      </c>
      <c r="E237" s="38">
        <v>487.0</v>
      </c>
      <c r="F237" s="38">
        <v>563055.0</v>
      </c>
      <c r="G237" s="19"/>
      <c r="H237" s="19">
        <f>VLOOKUP(A237,'Kings Ratings'!$A$2:$B$1000,2,false)</f>
        <v>6</v>
      </c>
      <c r="I237" s="7" t="s">
        <v>812</v>
      </c>
      <c r="K237" s="40">
        <v>11492.0</v>
      </c>
      <c r="L237" s="22">
        <f t="shared" si="1"/>
        <v>1030</v>
      </c>
      <c r="M237" s="23">
        <f t="shared" si="2"/>
        <v>0.089627567</v>
      </c>
      <c r="N237" s="24" t="str">
        <f t="shared" si="3"/>
        <v>Wrench with +1030, +9% (11492 to 12522)</v>
      </c>
      <c r="O237" s="41"/>
      <c r="P237" s="40">
        <v>2218.0</v>
      </c>
      <c r="Q237" s="18">
        <f t="shared" si="4"/>
        <v>361</v>
      </c>
      <c r="R237" s="23">
        <f t="shared" si="5"/>
        <v>0.1627592426</v>
      </c>
      <c r="S237" s="24" t="str">
        <f t="shared" si="6"/>
        <v>Wrench with +361, +16.3% (2218 to 2579)</v>
      </c>
      <c r="T237" s="18"/>
      <c r="U237" s="40">
        <v>282.0</v>
      </c>
      <c r="V237" s="22">
        <f t="shared" si="7"/>
        <v>205</v>
      </c>
      <c r="W237" s="23">
        <f t="shared" si="8"/>
        <v>0.7269503546</v>
      </c>
      <c r="X237" s="26" t="str">
        <f t="shared" si="9"/>
        <v>Wrench with +205, +72.7% (282 to 487)</v>
      </c>
    </row>
    <row r="238">
      <c r="A238" s="14" t="s">
        <v>170</v>
      </c>
      <c r="B238" s="71">
        <v>615.0</v>
      </c>
      <c r="C238" s="38">
        <v>7650.0</v>
      </c>
      <c r="D238" s="38">
        <v>680.0</v>
      </c>
      <c r="E238" s="38">
        <v>32.0</v>
      </c>
      <c r="F238" s="38">
        <v>78054.0</v>
      </c>
      <c r="G238" s="19"/>
      <c r="H238" s="19">
        <f>VLOOKUP(A238,'Kings Ratings'!$A$2:$B$1000,2,false)</f>
        <v>9</v>
      </c>
      <c r="I238" s="7"/>
      <c r="K238" s="40">
        <v>6960.0</v>
      </c>
      <c r="L238" s="22">
        <f t="shared" si="1"/>
        <v>690</v>
      </c>
      <c r="M238" s="23">
        <f t="shared" si="2"/>
        <v>0.09913793103</v>
      </c>
      <c r="N238" s="24" t="str">
        <f t="shared" si="3"/>
        <v>Canoe with +690, +9.9% (6960 to 7650)</v>
      </c>
      <c r="O238" s="41"/>
      <c r="P238" s="40">
        <v>541.0</v>
      </c>
      <c r="Q238" s="18">
        <f t="shared" si="4"/>
        <v>139</v>
      </c>
      <c r="R238" s="23">
        <f t="shared" si="5"/>
        <v>0.2569316081</v>
      </c>
      <c r="S238" s="24" t="str">
        <f t="shared" si="6"/>
        <v>Canoe with +139, +25.7% (541 to 680)</v>
      </c>
      <c r="T238" s="18"/>
      <c r="U238" s="40">
        <v>17.0</v>
      </c>
      <c r="V238" s="22">
        <f t="shared" si="7"/>
        <v>15</v>
      </c>
      <c r="W238" s="23">
        <f t="shared" si="8"/>
        <v>0.8823529412</v>
      </c>
      <c r="X238" s="26" t="str">
        <f t="shared" si="9"/>
        <v>Canoe with +15, +88.2% (17 to 32)</v>
      </c>
    </row>
    <row r="239">
      <c r="A239" s="14" t="s">
        <v>786</v>
      </c>
      <c r="B239" s="71">
        <v>616.0</v>
      </c>
      <c r="C239" s="38">
        <v>7249.0</v>
      </c>
      <c r="D239" s="38">
        <v>567.0</v>
      </c>
      <c r="E239" s="38">
        <v>39.0</v>
      </c>
      <c r="F239" s="38">
        <v>574184.0</v>
      </c>
      <c r="G239" s="19"/>
      <c r="H239" s="19">
        <f>VLOOKUP(A239,'Kings Ratings'!$A$2:$B$1000,2,false)</f>
        <v>11</v>
      </c>
      <c r="I239" s="7"/>
      <c r="K239" s="40">
        <v>7239.0</v>
      </c>
      <c r="L239" s="22">
        <f t="shared" si="1"/>
        <v>10</v>
      </c>
      <c r="M239" s="23">
        <f t="shared" si="2"/>
        <v>0.001381406272</v>
      </c>
      <c r="N239" s="24" t="str">
        <f t="shared" si="3"/>
        <v>Toilet Paper with +10, +0.1% (7239 to 7249)</v>
      </c>
      <c r="O239" s="41"/>
      <c r="P239" s="40">
        <v>567.0</v>
      </c>
      <c r="Q239" s="18">
        <f t="shared" si="4"/>
        <v>0</v>
      </c>
      <c r="R239" s="23">
        <f t="shared" si="5"/>
        <v>0</v>
      </c>
      <c r="S239" s="24" t="str">
        <f t="shared" si="6"/>
        <v>Toilet Paper with +0, +0% (567 to 567)</v>
      </c>
      <c r="T239" s="18"/>
      <c r="U239" s="40">
        <v>39.0</v>
      </c>
      <c r="V239" s="22">
        <f t="shared" si="7"/>
        <v>0</v>
      </c>
      <c r="W239" s="23">
        <f t="shared" si="8"/>
        <v>0</v>
      </c>
      <c r="X239" s="26" t="str">
        <f t="shared" si="9"/>
        <v>Toilet Paper with +0, +0% (39 to 39)</v>
      </c>
    </row>
    <row r="240">
      <c r="A240" s="14" t="s">
        <v>844</v>
      </c>
      <c r="B240" s="71">
        <v>623.0</v>
      </c>
      <c r="C240" s="38">
        <v>6346.0</v>
      </c>
      <c r="D240" s="38">
        <v>812.0</v>
      </c>
      <c r="E240" s="38">
        <v>18.0</v>
      </c>
      <c r="F240" s="38">
        <v>626647.0</v>
      </c>
      <c r="G240" s="19"/>
      <c r="H240" s="19">
        <f>VLOOKUP(A240,'Kings Ratings'!$A$2:$B$1000,2,false)</f>
        <v>11</v>
      </c>
      <c r="I240" s="7"/>
      <c r="K240" s="40">
        <v>6344.0</v>
      </c>
      <c r="L240" s="22">
        <f t="shared" si="1"/>
        <v>2</v>
      </c>
      <c r="M240" s="23">
        <f t="shared" si="2"/>
        <v>0.000315258512</v>
      </c>
      <c r="N240" s="24" t="str">
        <f t="shared" si="3"/>
        <v>Milk Carton with +2, +0% (6344 to 6346)</v>
      </c>
      <c r="O240" s="41"/>
      <c r="P240" s="40">
        <v>812.0</v>
      </c>
      <c r="Q240" s="18">
        <f t="shared" si="4"/>
        <v>0</v>
      </c>
      <c r="R240" s="23">
        <f t="shared" si="5"/>
        <v>0</v>
      </c>
      <c r="S240" s="24" t="str">
        <f t="shared" si="6"/>
        <v>Milk Carton with +0, +0% (812 to 812)</v>
      </c>
      <c r="T240" s="18"/>
      <c r="U240" s="40">
        <v>18.0</v>
      </c>
      <c r="V240" s="22">
        <f t="shared" si="7"/>
        <v>0</v>
      </c>
      <c r="W240" s="23">
        <f t="shared" si="8"/>
        <v>0</v>
      </c>
      <c r="X240" s="26" t="str">
        <f t="shared" si="9"/>
        <v>Milk Carton with +0, +0% (18 to 18)</v>
      </c>
    </row>
    <row r="241">
      <c r="A241" s="14" t="s">
        <v>535</v>
      </c>
      <c r="B241" s="71">
        <v>628.0</v>
      </c>
      <c r="C241" s="38">
        <v>9236.0</v>
      </c>
      <c r="D241" s="38">
        <v>1959.0</v>
      </c>
      <c r="E241" s="38">
        <v>15.0</v>
      </c>
      <c r="F241" s="38">
        <v>299360.0</v>
      </c>
      <c r="G241" s="19"/>
      <c r="H241" s="19">
        <f>VLOOKUP(A241,'Kings Ratings'!$A$2:$B$1000,2,false)</f>
        <v>8</v>
      </c>
      <c r="I241" s="7"/>
      <c r="K241" s="40">
        <v>8253.0</v>
      </c>
      <c r="L241" s="22">
        <f t="shared" si="1"/>
        <v>983</v>
      </c>
      <c r="M241" s="23">
        <f t="shared" si="2"/>
        <v>0.1191082031</v>
      </c>
      <c r="N241" s="24" t="str">
        <f t="shared" si="3"/>
        <v>Machine Press with +983, +11.9% (8253 to 9236)</v>
      </c>
      <c r="O241" s="41"/>
      <c r="P241" s="40">
        <v>1518.0</v>
      </c>
      <c r="Q241" s="18">
        <f t="shared" si="4"/>
        <v>441</v>
      </c>
      <c r="R241" s="23">
        <f t="shared" si="5"/>
        <v>0.290513834</v>
      </c>
      <c r="S241" s="24" t="str">
        <f t="shared" si="6"/>
        <v>Machine Press with +441, +29.1% (1518 to 1959)</v>
      </c>
      <c r="T241" s="18"/>
      <c r="U241" s="40">
        <v>7.0</v>
      </c>
      <c r="V241" s="22">
        <f t="shared" si="7"/>
        <v>8</v>
      </c>
      <c r="W241" s="23">
        <f t="shared" si="8"/>
        <v>1.142857143</v>
      </c>
      <c r="X241" s="26" t="str">
        <f t="shared" si="9"/>
        <v>Machine Press with +8, +114.3% (7 to 15)</v>
      </c>
    </row>
    <row r="242">
      <c r="A242" s="14" t="s">
        <v>222</v>
      </c>
      <c r="B242" s="71">
        <v>629.0</v>
      </c>
      <c r="C242" s="38">
        <v>9077.0</v>
      </c>
      <c r="D242" s="38">
        <v>984.0</v>
      </c>
      <c r="E242" s="72">
        <v>2.0</v>
      </c>
      <c r="F242" s="38">
        <v>104234.0</v>
      </c>
      <c r="G242" s="19"/>
      <c r="H242" s="19">
        <f>VLOOKUP(A242,'Kings Ratings'!$A$2:$B$1000,2,false)</f>
        <v>9</v>
      </c>
      <c r="I242" s="7"/>
      <c r="K242" s="40">
        <v>8209.0</v>
      </c>
      <c r="L242" s="22">
        <f t="shared" si="1"/>
        <v>868</v>
      </c>
      <c r="M242" s="23">
        <f t="shared" si="2"/>
        <v>0.1057376051</v>
      </c>
      <c r="N242" s="24" t="str">
        <f t="shared" si="3"/>
        <v>Corn Oil with +868, +10.6% (8209 to 9077)</v>
      </c>
      <c r="O242" s="41"/>
      <c r="P242" s="40">
        <v>748.0</v>
      </c>
      <c r="Q242" s="18">
        <f t="shared" si="4"/>
        <v>236</v>
      </c>
      <c r="R242" s="23">
        <f t="shared" si="5"/>
        <v>0.3155080214</v>
      </c>
      <c r="S242" s="24" t="str">
        <f t="shared" si="6"/>
        <v>Corn Oil with +236, +31.6% (748 to 984)</v>
      </c>
      <c r="T242" s="18"/>
      <c r="U242" s="40">
        <v>1.0</v>
      </c>
      <c r="V242" s="22">
        <f t="shared" si="7"/>
        <v>1</v>
      </c>
      <c r="W242" s="23">
        <f t="shared" si="8"/>
        <v>1</v>
      </c>
      <c r="X242" s="26" t="str">
        <f t="shared" si="9"/>
        <v>Corn Oil with +1, +100% (1 to 2)</v>
      </c>
    </row>
    <row r="243">
      <c r="A243" s="14" t="s">
        <v>675</v>
      </c>
      <c r="B243" s="71">
        <v>630.0</v>
      </c>
      <c r="C243" s="38">
        <v>14565.0</v>
      </c>
      <c r="D243" s="38">
        <v>1965.0</v>
      </c>
      <c r="E243" s="38">
        <v>12.0</v>
      </c>
      <c r="F243" s="38">
        <v>165822.0</v>
      </c>
      <c r="G243" s="19"/>
      <c r="H243" s="19">
        <f>VLOOKUP(A243,'Kings Ratings'!$A$2:$B$1000,2,false)</f>
        <v>8</v>
      </c>
      <c r="I243" s="7"/>
      <c r="K243" s="40">
        <v>13375.0</v>
      </c>
      <c r="L243" s="22">
        <f t="shared" si="1"/>
        <v>1190</v>
      </c>
      <c r="M243" s="23">
        <f t="shared" si="2"/>
        <v>0.08897196262</v>
      </c>
      <c r="N243" s="24" t="str">
        <f t="shared" si="3"/>
        <v>Rice with +1190, +8.9% (13375 to 14565)</v>
      </c>
      <c r="O243" s="41"/>
      <c r="P243" s="40">
        <v>1618.0</v>
      </c>
      <c r="Q243" s="18">
        <f t="shared" si="4"/>
        <v>347</v>
      </c>
      <c r="R243" s="23">
        <f t="shared" si="5"/>
        <v>0.2144622991</v>
      </c>
      <c r="S243" s="24" t="str">
        <f t="shared" si="6"/>
        <v>Rice with +347, +21.4% (1618 to 1965)</v>
      </c>
      <c r="T243" s="18"/>
      <c r="U243" s="40">
        <v>6.0</v>
      </c>
      <c r="V243" s="22">
        <f t="shared" si="7"/>
        <v>6</v>
      </c>
      <c r="W243" s="23">
        <f t="shared" si="8"/>
        <v>1</v>
      </c>
      <c r="X243" s="26" t="str">
        <f t="shared" si="9"/>
        <v>Rice with +6, +100% (6 to 12)</v>
      </c>
    </row>
    <row r="244">
      <c r="A244" s="14" t="s">
        <v>562</v>
      </c>
      <c r="B244" s="71">
        <v>634.0</v>
      </c>
      <c r="C244" s="38">
        <v>2269.0</v>
      </c>
      <c r="D244" s="38">
        <v>142.0</v>
      </c>
      <c r="E244" s="72">
        <v>2.0</v>
      </c>
      <c r="F244" s="38">
        <v>27433.0</v>
      </c>
      <c r="G244" s="19"/>
      <c r="H244" s="19">
        <f>VLOOKUP(A244,'Kings Ratings'!$A$2:$B$1000,2,false)</f>
        <v>10</v>
      </c>
      <c r="I244" s="7"/>
      <c r="K244" s="40">
        <v>2043.0</v>
      </c>
      <c r="L244" s="22">
        <f t="shared" si="1"/>
        <v>226</v>
      </c>
      <c r="M244" s="23">
        <f t="shared" si="2"/>
        <v>0.1106216349</v>
      </c>
      <c r="N244" s="24" t="str">
        <f t="shared" si="3"/>
        <v>Mushroom Stew with +226, +11.1% (2043 to 2269)</v>
      </c>
      <c r="O244" s="41"/>
      <c r="P244" s="40">
        <v>115.0</v>
      </c>
      <c r="Q244" s="18">
        <f t="shared" si="4"/>
        <v>27</v>
      </c>
      <c r="R244" s="23">
        <f t="shared" si="5"/>
        <v>0.2347826087</v>
      </c>
      <c r="S244" s="24" t="str">
        <f t="shared" si="6"/>
        <v>Mushroom Stew with +27, +23.5% (115 to 142)</v>
      </c>
      <c r="T244" s="18"/>
      <c r="U244" s="40">
        <v>2.0</v>
      </c>
      <c r="V244" s="22">
        <f t="shared" si="7"/>
        <v>0</v>
      </c>
      <c r="W244" s="23">
        <f t="shared" si="8"/>
        <v>0</v>
      </c>
      <c r="X244" s="26" t="str">
        <f t="shared" si="9"/>
        <v>Mushroom Stew with +0, +0% (2 to 2)</v>
      </c>
    </row>
    <row r="245">
      <c r="A245" s="14" t="s">
        <v>311</v>
      </c>
      <c r="B245" s="71">
        <v>635.0</v>
      </c>
      <c r="C245" s="38">
        <v>149.0</v>
      </c>
      <c r="D245" s="38">
        <v>8.0</v>
      </c>
      <c r="E245" s="72">
        <v>0.0</v>
      </c>
      <c r="F245" s="38">
        <v>1211.0</v>
      </c>
      <c r="G245" s="19"/>
      <c r="H245" s="19">
        <f>VLOOKUP(A245,'Kings Ratings'!$A$2:$B$1000,2,false)</f>
        <v>10</v>
      </c>
      <c r="I245" s="7"/>
      <c r="K245" s="40">
        <v>129.0</v>
      </c>
      <c r="L245" s="22">
        <f t="shared" si="1"/>
        <v>20</v>
      </c>
      <c r="M245" s="23">
        <f t="shared" si="2"/>
        <v>0.1550387597</v>
      </c>
      <c r="N245" s="24" t="str">
        <f t="shared" si="3"/>
        <v>Onion Soup with +20, +15.5% (129 to 149)</v>
      </c>
      <c r="O245" s="41"/>
      <c r="P245" s="40">
        <v>8.0</v>
      </c>
      <c r="Q245" s="18">
        <f t="shared" si="4"/>
        <v>0</v>
      </c>
      <c r="R245" s="23">
        <f t="shared" si="5"/>
        <v>0</v>
      </c>
      <c r="S245" s="24" t="str">
        <f t="shared" si="6"/>
        <v>Onion Soup with +0, +0% (8 to 8)</v>
      </c>
      <c r="T245" s="18"/>
      <c r="U245" s="40">
        <v>0.0</v>
      </c>
      <c r="V245" s="22">
        <f t="shared" si="7"/>
        <v>0</v>
      </c>
      <c r="W245" s="23" t="str">
        <f t="shared" si="8"/>
        <v>#DIV/0!</v>
      </c>
      <c r="X245" s="26" t="str">
        <f t="shared" si="9"/>
        <v>#DIV/0!</v>
      </c>
    </row>
    <row r="246">
      <c r="A246" s="14" t="s">
        <v>212</v>
      </c>
      <c r="B246" s="71">
        <v>637.0</v>
      </c>
      <c r="C246" s="38">
        <v>7678.0</v>
      </c>
      <c r="D246" s="38">
        <v>290.0</v>
      </c>
      <c r="E246" s="72">
        <v>3.0</v>
      </c>
      <c r="F246" s="38">
        <v>85309.0</v>
      </c>
      <c r="G246" s="19"/>
      <c r="H246" s="19">
        <f>VLOOKUP(A246,'Kings Ratings'!$A$2:$B$1000,2,false)</f>
        <v>9</v>
      </c>
      <c r="I246" s="7"/>
      <c r="K246" s="40">
        <v>6754.0</v>
      </c>
      <c r="L246" s="22">
        <f t="shared" si="1"/>
        <v>924</v>
      </c>
      <c r="M246" s="23">
        <f t="shared" si="2"/>
        <v>0.1368078176</v>
      </c>
      <c r="N246" s="24" t="str">
        <f t="shared" si="3"/>
        <v>Cooking Pot with +924, +13.7% (6754 to 7678)</v>
      </c>
      <c r="O246" s="41"/>
      <c r="P246" s="40">
        <v>206.0</v>
      </c>
      <c r="Q246" s="18">
        <f t="shared" si="4"/>
        <v>84</v>
      </c>
      <c r="R246" s="23">
        <f t="shared" si="5"/>
        <v>0.4077669903</v>
      </c>
      <c r="S246" s="24" t="str">
        <f t="shared" si="6"/>
        <v>Cooking Pot with +84, +40.8% (206 to 290)</v>
      </c>
      <c r="T246" s="18"/>
      <c r="U246" s="40">
        <v>3.0</v>
      </c>
      <c r="V246" s="22">
        <f t="shared" si="7"/>
        <v>0</v>
      </c>
      <c r="W246" s="23">
        <f t="shared" si="8"/>
        <v>0</v>
      </c>
      <c r="X246" s="26" t="str">
        <f t="shared" si="9"/>
        <v>Cooking Pot with +0, +0% (3 to 3)</v>
      </c>
    </row>
    <row r="247">
      <c r="A247" s="14" t="s">
        <v>124</v>
      </c>
      <c r="B247" s="71">
        <v>641.0</v>
      </c>
      <c r="C247" s="38">
        <v>4497.0</v>
      </c>
      <c r="D247" s="38">
        <v>13.0</v>
      </c>
      <c r="E247" s="72">
        <v>0.0</v>
      </c>
      <c r="F247" s="38">
        <v>17076.0</v>
      </c>
      <c r="G247" s="19"/>
      <c r="H247" s="19">
        <f>VLOOKUP(A247,'Kings Ratings'!$A$2:$B$1000,2,false)</f>
        <v>9</v>
      </c>
      <c r="I247" s="7"/>
      <c r="K247" s="40">
        <v>3749.0</v>
      </c>
      <c r="L247" s="22">
        <f t="shared" si="1"/>
        <v>748</v>
      </c>
      <c r="M247" s="23">
        <f t="shared" si="2"/>
        <v>0.199519872</v>
      </c>
      <c r="N247" s="24" t="str">
        <f t="shared" si="3"/>
        <v>Bone Broth with +748, +20% (3749 to 4497)</v>
      </c>
      <c r="O247" s="41"/>
      <c r="P247" s="40">
        <v>9.0</v>
      </c>
      <c r="Q247" s="18">
        <f t="shared" si="4"/>
        <v>4</v>
      </c>
      <c r="R247" s="23">
        <f t="shared" si="5"/>
        <v>0.4444444444</v>
      </c>
      <c r="S247" s="24" t="str">
        <f t="shared" si="6"/>
        <v>Bone Broth with +4, +44.4% (9 to 13)</v>
      </c>
      <c r="T247" s="18"/>
      <c r="U247" s="40">
        <v>0.0</v>
      </c>
      <c r="V247" s="22">
        <f t="shared" si="7"/>
        <v>0</v>
      </c>
      <c r="W247" s="23" t="str">
        <f t="shared" si="8"/>
        <v>#DIV/0!</v>
      </c>
      <c r="X247" s="26" t="str">
        <f t="shared" si="9"/>
        <v>#DIV/0!</v>
      </c>
    </row>
    <row r="248">
      <c r="A248" s="14" t="s">
        <v>180</v>
      </c>
      <c r="B248" s="71">
        <v>643.0</v>
      </c>
      <c r="C248" s="38">
        <v>1615.0</v>
      </c>
      <c r="D248" s="38">
        <v>36.0</v>
      </c>
      <c r="E248" s="72">
        <v>0.0</v>
      </c>
      <c r="F248" s="38">
        <v>11342.0</v>
      </c>
      <c r="G248" s="19"/>
      <c r="H248" s="19">
        <f>VLOOKUP(A248,'Kings Ratings'!$A$2:$B$1000,2,false)</f>
        <v>9</v>
      </c>
      <c r="I248" s="7"/>
      <c r="K248" s="40">
        <v>1413.0</v>
      </c>
      <c r="L248" s="22">
        <f t="shared" si="1"/>
        <v>202</v>
      </c>
      <c r="M248" s="23">
        <f t="shared" si="2"/>
        <v>0.1429582449</v>
      </c>
      <c r="N248" s="24" t="str">
        <f t="shared" si="3"/>
        <v>Cat's Meow with +202, +14.3% (1413 to 1615)</v>
      </c>
      <c r="O248" s="41"/>
      <c r="P248" s="40">
        <v>32.0</v>
      </c>
      <c r="Q248" s="18">
        <f t="shared" si="4"/>
        <v>4</v>
      </c>
      <c r="R248" s="23">
        <f t="shared" si="5"/>
        <v>0.125</v>
      </c>
      <c r="S248" s="24" t="str">
        <f t="shared" si="6"/>
        <v>Cat's Meow with +4, +12.5% (32 to 36)</v>
      </c>
      <c r="T248" s="18"/>
      <c r="U248" s="40">
        <v>0.0</v>
      </c>
      <c r="V248" s="22">
        <f t="shared" si="7"/>
        <v>0</v>
      </c>
      <c r="W248" s="23" t="str">
        <f t="shared" si="8"/>
        <v>#DIV/0!</v>
      </c>
      <c r="X248" s="26" t="str">
        <f t="shared" si="9"/>
        <v>#DIV/0!</v>
      </c>
    </row>
    <row r="249">
      <c r="A249" s="14" t="s">
        <v>490</v>
      </c>
      <c r="B249" s="71">
        <v>644.0</v>
      </c>
      <c r="C249" s="38">
        <v>2047.0</v>
      </c>
      <c r="D249" s="38">
        <v>81.0</v>
      </c>
      <c r="E249" s="72">
        <v>0.0</v>
      </c>
      <c r="F249" s="38">
        <v>10739.0</v>
      </c>
      <c r="G249" s="19"/>
      <c r="H249" s="19">
        <f>VLOOKUP(A249,'Kings Ratings'!$A$2:$B$1000,2,false)</f>
        <v>10</v>
      </c>
      <c r="I249" s="7"/>
      <c r="K249" s="40">
        <v>1844.0</v>
      </c>
      <c r="L249" s="22">
        <f t="shared" si="1"/>
        <v>203</v>
      </c>
      <c r="M249" s="23">
        <f t="shared" si="2"/>
        <v>0.1100867679</v>
      </c>
      <c r="N249" s="24" t="str">
        <f t="shared" si="3"/>
        <v>Quandary Chowder with +203, +11% (1844 to 2047)</v>
      </c>
      <c r="O249" s="41"/>
      <c r="P249" s="40">
        <v>75.0</v>
      </c>
      <c r="Q249" s="18">
        <f t="shared" si="4"/>
        <v>6</v>
      </c>
      <c r="R249" s="23">
        <f t="shared" si="5"/>
        <v>0.08</v>
      </c>
      <c r="S249" s="24" t="str">
        <f t="shared" si="6"/>
        <v>Quandary Chowder with +6, +8% (75 to 81)</v>
      </c>
      <c r="T249" s="18"/>
      <c r="U249" s="40">
        <v>0.0</v>
      </c>
      <c r="V249" s="22">
        <f t="shared" si="7"/>
        <v>0</v>
      </c>
      <c r="W249" s="23" t="str">
        <f t="shared" si="8"/>
        <v>#DIV/0!</v>
      </c>
      <c r="X249" s="26" t="str">
        <f t="shared" si="9"/>
        <v>#DIV/0!</v>
      </c>
    </row>
    <row r="250">
      <c r="A250" s="14" t="s">
        <v>676</v>
      </c>
      <c r="B250" s="71">
        <v>645.0</v>
      </c>
      <c r="C250" s="38">
        <v>2761.0</v>
      </c>
      <c r="D250" s="38">
        <v>199.0</v>
      </c>
      <c r="E250" s="72">
        <v>1.0</v>
      </c>
      <c r="F250" s="38">
        <v>10859.0</v>
      </c>
      <c r="G250" s="19"/>
      <c r="H250" s="19">
        <f>VLOOKUP(A250,'Kings Ratings'!$A$2:$B$1000,2,false)</f>
        <v>9</v>
      </c>
      <c r="I250" s="7"/>
      <c r="K250" s="40">
        <v>2577.0</v>
      </c>
      <c r="L250" s="22">
        <f t="shared" si="1"/>
        <v>184</v>
      </c>
      <c r="M250" s="23">
        <f t="shared" si="2"/>
        <v>0.07140085371</v>
      </c>
      <c r="N250" s="24" t="str">
        <f t="shared" si="3"/>
        <v>Sea Pincher Special with +184, +7.1% (2577 to 2761)</v>
      </c>
      <c r="O250" s="41"/>
      <c r="P250" s="40">
        <v>183.0</v>
      </c>
      <c r="Q250" s="18">
        <f t="shared" si="4"/>
        <v>16</v>
      </c>
      <c r="R250" s="23">
        <f t="shared" si="5"/>
        <v>0.08743169399</v>
      </c>
      <c r="S250" s="24" t="str">
        <f t="shared" si="6"/>
        <v>Sea Pincher Special with +16, +8.7% (183 to 199)</v>
      </c>
      <c r="T250" s="18"/>
      <c r="U250" s="40">
        <v>1.0</v>
      </c>
      <c r="V250" s="22">
        <f t="shared" si="7"/>
        <v>0</v>
      </c>
      <c r="W250" s="23">
        <f t="shared" si="8"/>
        <v>0</v>
      </c>
      <c r="X250" s="26" t="str">
        <f t="shared" si="9"/>
        <v>Sea Pincher Special with +0, +0% (1 to 1)</v>
      </c>
    </row>
    <row r="251">
      <c r="A251" s="14" t="s">
        <v>405</v>
      </c>
      <c r="B251" s="71">
        <v>646.0</v>
      </c>
      <c r="C251" s="38">
        <v>629.0</v>
      </c>
      <c r="D251" s="38">
        <v>28.0</v>
      </c>
      <c r="E251" s="72">
        <v>0.0</v>
      </c>
      <c r="F251" s="38">
        <v>5026.0</v>
      </c>
      <c r="G251" s="19"/>
      <c r="H251" s="19">
        <f>VLOOKUP(A251,'Kings Ratings'!$A$2:$B$1000,2,false)</f>
        <v>10</v>
      </c>
      <c r="I251" s="7"/>
      <c r="K251" s="40">
        <v>552.0</v>
      </c>
      <c r="L251" s="22">
        <f t="shared" si="1"/>
        <v>77</v>
      </c>
      <c r="M251" s="23">
        <f t="shared" si="2"/>
        <v>0.1394927536</v>
      </c>
      <c r="N251" s="24" t="str">
        <f t="shared" si="3"/>
        <v>Shrimp-a-Plenty with +77, +13.9% (552 to 629)</v>
      </c>
      <c r="O251" s="41"/>
      <c r="P251" s="40">
        <v>25.0</v>
      </c>
      <c r="Q251" s="18">
        <f t="shared" si="4"/>
        <v>3</v>
      </c>
      <c r="R251" s="23">
        <f t="shared" si="5"/>
        <v>0.12</v>
      </c>
      <c r="S251" s="24" t="str">
        <f t="shared" si="6"/>
        <v>Shrimp-a-Plenty with +3, +12% (25 to 28)</v>
      </c>
      <c r="T251" s="18"/>
      <c r="U251" s="40">
        <v>0.0</v>
      </c>
      <c r="V251" s="22">
        <f t="shared" si="7"/>
        <v>0</v>
      </c>
      <c r="W251" s="23" t="str">
        <f t="shared" si="8"/>
        <v>#DIV/0!</v>
      </c>
      <c r="X251" s="26" t="str">
        <f t="shared" si="9"/>
        <v>#DIV/0!</v>
      </c>
    </row>
    <row r="252">
      <c r="A252" s="14" t="s">
        <v>669</v>
      </c>
      <c r="B252" s="71">
        <v>647.0</v>
      </c>
      <c r="C252" s="38">
        <v>3583.0</v>
      </c>
      <c r="D252" s="38">
        <v>62.0</v>
      </c>
      <c r="E252" s="72">
        <v>1.0</v>
      </c>
      <c r="F252" s="38">
        <v>21553.0</v>
      </c>
      <c r="G252" s="19"/>
      <c r="H252" s="19">
        <f>VLOOKUP(A252,'Kings Ratings'!$A$2:$B$1000,2,false)</f>
        <v>10</v>
      </c>
      <c r="I252" s="7"/>
      <c r="K252" s="40">
        <v>3353.0</v>
      </c>
      <c r="L252" s="22">
        <f t="shared" si="1"/>
        <v>230</v>
      </c>
      <c r="M252" s="23">
        <f t="shared" si="2"/>
        <v>0.0685952878</v>
      </c>
      <c r="N252" s="24" t="str">
        <f t="shared" si="3"/>
        <v>Over The Moon with +230, +6.9% (3353 to 3583)</v>
      </c>
      <c r="O252" s="41"/>
      <c r="P252" s="40">
        <v>54.0</v>
      </c>
      <c r="Q252" s="18">
        <f t="shared" si="4"/>
        <v>8</v>
      </c>
      <c r="R252" s="23">
        <f t="shared" si="5"/>
        <v>0.1481481481</v>
      </c>
      <c r="S252" s="24" t="str">
        <f t="shared" si="6"/>
        <v>Over The Moon with +8, +14.8% (54 to 62)</v>
      </c>
      <c r="T252" s="18"/>
      <c r="U252" s="40">
        <v>0.0</v>
      </c>
      <c r="V252" s="22">
        <f t="shared" si="7"/>
        <v>1</v>
      </c>
      <c r="W252" s="23" t="str">
        <f t="shared" si="8"/>
        <v>#DIV/0!</v>
      </c>
      <c r="X252" s="26" t="str">
        <f t="shared" si="9"/>
        <v>#DIV/0!</v>
      </c>
    </row>
    <row r="253">
      <c r="A253" s="14" t="s">
        <v>348</v>
      </c>
      <c r="B253" s="71">
        <v>653.0</v>
      </c>
      <c r="C253" s="38">
        <v>1243.0</v>
      </c>
      <c r="D253" s="38">
        <v>15.0</v>
      </c>
      <c r="E253" s="72">
        <v>1.0</v>
      </c>
      <c r="F253" s="38">
        <v>14874.0</v>
      </c>
      <c r="G253" s="19"/>
      <c r="H253" s="19">
        <f>VLOOKUP(A253,'Kings Ratings'!$A$2:$B$1000,2,false)</f>
        <v>10</v>
      </c>
      <c r="I253" s="7"/>
      <c r="K253" s="40">
        <v>1025.0</v>
      </c>
      <c r="L253" s="22">
        <f t="shared" si="1"/>
        <v>218</v>
      </c>
      <c r="M253" s="23">
        <f t="shared" si="2"/>
        <v>0.2126829268</v>
      </c>
      <c r="N253" s="24" t="str">
        <f t="shared" si="3"/>
        <v>Fruit Punch with +218, +21.3% (1025 to 1243)</v>
      </c>
      <c r="O253" s="41"/>
      <c r="P253" s="40">
        <v>9.0</v>
      </c>
      <c r="Q253" s="18">
        <f t="shared" si="4"/>
        <v>6</v>
      </c>
      <c r="R253" s="23">
        <f t="shared" si="5"/>
        <v>0.6666666667</v>
      </c>
      <c r="S253" s="24" t="str">
        <f t="shared" si="6"/>
        <v>Fruit Punch with +6, +66.7% (9 to 15)</v>
      </c>
      <c r="T253" s="18"/>
      <c r="U253" s="40">
        <v>1.0</v>
      </c>
      <c r="V253" s="22">
        <f t="shared" si="7"/>
        <v>0</v>
      </c>
      <c r="W253" s="23">
        <f t="shared" si="8"/>
        <v>0</v>
      </c>
      <c r="X253" s="26" t="str">
        <f t="shared" si="9"/>
        <v>Fruit Punch with +0, +0% (1 to 1)</v>
      </c>
    </row>
    <row r="254">
      <c r="A254" s="14" t="s">
        <v>461</v>
      </c>
      <c r="B254" s="71">
        <v>654.0</v>
      </c>
      <c r="C254" s="38">
        <v>1361.0</v>
      </c>
      <c r="D254" s="38">
        <v>51.0</v>
      </c>
      <c r="E254" s="72">
        <v>0.0</v>
      </c>
      <c r="F254" s="38">
        <v>6759.0</v>
      </c>
      <c r="G254" s="19"/>
      <c r="H254" s="19">
        <f>VLOOKUP(A254,'Kings Ratings'!$A$2:$B$1000,2,false)</f>
        <v>9</v>
      </c>
      <c r="I254" s="7"/>
      <c r="K254" s="40">
        <v>1186.0</v>
      </c>
      <c r="L254" s="22">
        <f t="shared" si="1"/>
        <v>175</v>
      </c>
      <c r="M254" s="23">
        <f t="shared" si="2"/>
        <v>0.1475548061</v>
      </c>
      <c r="N254" s="24" t="str">
        <f t="shared" si="3"/>
        <v>Neigh with +175, +14.8% (1186 to 1361)</v>
      </c>
      <c r="O254" s="41"/>
      <c r="P254" s="40">
        <v>40.0</v>
      </c>
      <c r="Q254" s="18">
        <f t="shared" si="4"/>
        <v>11</v>
      </c>
      <c r="R254" s="23">
        <f t="shared" si="5"/>
        <v>0.275</v>
      </c>
      <c r="S254" s="24" t="str">
        <f t="shared" si="6"/>
        <v>Neigh with +11, +27.5% (40 to 51)</v>
      </c>
      <c r="T254" s="18"/>
      <c r="U254" s="40">
        <v>0.0</v>
      </c>
      <c r="V254" s="22">
        <f t="shared" si="7"/>
        <v>0</v>
      </c>
      <c r="W254" s="23" t="str">
        <f t="shared" si="8"/>
        <v>#DIV/0!</v>
      </c>
      <c r="X254" s="26" t="str">
        <f t="shared" si="9"/>
        <v>#DIV/0!</v>
      </c>
    </row>
    <row r="255">
      <c r="A255" s="14" t="s">
        <v>158</v>
      </c>
      <c r="B255" s="71">
        <v>659.0</v>
      </c>
      <c r="C255" s="38">
        <v>12853.0</v>
      </c>
      <c r="D255" s="38">
        <v>7406.0</v>
      </c>
      <c r="E255" s="38">
        <v>2733.0</v>
      </c>
      <c r="F255" s="38">
        <v>1163703.0</v>
      </c>
      <c r="G255" s="19"/>
      <c r="H255" s="19">
        <f>VLOOKUP(A255,'Kings Ratings'!$A$2:$B$1000,2,false)</f>
        <v>1</v>
      </c>
      <c r="I255" s="7" t="s">
        <v>872</v>
      </c>
      <c r="K255" s="40">
        <v>11876.0</v>
      </c>
      <c r="L255" s="22">
        <f t="shared" si="1"/>
        <v>977</v>
      </c>
      <c r="M255" s="23">
        <f t="shared" si="2"/>
        <v>0.08226675648</v>
      </c>
      <c r="N255" s="24" t="str">
        <f t="shared" si="3"/>
        <v>Butter Churn with +977, +8.2% (11876 to 12853)</v>
      </c>
      <c r="O255" s="41"/>
      <c r="P255" s="40">
        <v>6800.0</v>
      </c>
      <c r="Q255" s="18">
        <f t="shared" si="4"/>
        <v>606</v>
      </c>
      <c r="R255" s="23">
        <f t="shared" si="5"/>
        <v>0.08911764706</v>
      </c>
      <c r="S255" s="24" t="str">
        <f t="shared" si="6"/>
        <v>Butter Churn with +606, +8.9% (6800 to 7406)</v>
      </c>
      <c r="T255" s="18"/>
      <c r="U255" s="40">
        <v>2287.0</v>
      </c>
      <c r="V255" s="22">
        <f t="shared" si="7"/>
        <v>446</v>
      </c>
      <c r="W255" s="23">
        <f t="shared" si="8"/>
        <v>0.1950153039</v>
      </c>
      <c r="X255" s="26" t="str">
        <f t="shared" si="9"/>
        <v>Butter Churn with +446, +19.5% (2287 to 2733)</v>
      </c>
    </row>
    <row r="256">
      <c r="A256" s="14" t="s">
        <v>154</v>
      </c>
      <c r="B256" s="71">
        <v>660.0</v>
      </c>
      <c r="C256" s="38">
        <v>10244.0</v>
      </c>
      <c r="D256" s="38">
        <v>1330.0</v>
      </c>
      <c r="E256" s="72">
        <v>3.0</v>
      </c>
      <c r="F256" s="38">
        <v>246098.0</v>
      </c>
      <c r="G256" s="19"/>
      <c r="H256" s="19">
        <f>VLOOKUP(A256,'Kings Ratings'!$A$2:$B$1000,2,false)</f>
        <v>9</v>
      </c>
      <c r="I256" s="7"/>
      <c r="K256" s="40">
        <v>9371.0</v>
      </c>
      <c r="L256" s="22">
        <f t="shared" si="1"/>
        <v>873</v>
      </c>
      <c r="M256" s="23">
        <f t="shared" si="2"/>
        <v>0.09315974816</v>
      </c>
      <c r="N256" s="24" t="str">
        <f t="shared" si="3"/>
        <v>Butter with +873, +9.3% (9371 to 10244)</v>
      </c>
      <c r="O256" s="41"/>
      <c r="P256" s="40">
        <v>1083.0</v>
      </c>
      <c r="Q256" s="18">
        <f t="shared" si="4"/>
        <v>247</v>
      </c>
      <c r="R256" s="23">
        <f t="shared" si="5"/>
        <v>0.2280701754</v>
      </c>
      <c r="S256" s="24" t="str">
        <f t="shared" si="6"/>
        <v>Butter with +247, +22.8% (1083 to 1330)</v>
      </c>
      <c r="T256" s="18"/>
      <c r="U256" s="40">
        <v>2.0</v>
      </c>
      <c r="V256" s="22">
        <f t="shared" si="7"/>
        <v>1</v>
      </c>
      <c r="W256" s="23">
        <f t="shared" si="8"/>
        <v>0.5</v>
      </c>
      <c r="X256" s="26" t="str">
        <f t="shared" si="9"/>
        <v>Butter with +1, +50% (2 to 3)</v>
      </c>
    </row>
    <row r="257">
      <c r="A257" s="14" t="s">
        <v>137</v>
      </c>
      <c r="B257" s="71">
        <v>661.0</v>
      </c>
      <c r="C257" s="38">
        <v>2917.0</v>
      </c>
      <c r="D257" s="38">
        <v>86.0</v>
      </c>
      <c r="E257" s="72">
        <v>0.0</v>
      </c>
      <c r="F257" s="38">
        <v>12126.0</v>
      </c>
      <c r="G257" s="19"/>
      <c r="H257" s="19">
        <f>VLOOKUP(A257,'Kings Ratings'!$A$2:$B$1000,2,false)</f>
        <v>7</v>
      </c>
      <c r="I257" s="7"/>
      <c r="K257" s="40">
        <v>2641.0</v>
      </c>
      <c r="L257" s="22">
        <f t="shared" si="1"/>
        <v>276</v>
      </c>
      <c r="M257" s="23">
        <f t="shared" si="2"/>
        <v>0.104505869</v>
      </c>
      <c r="N257" s="24" t="str">
        <f t="shared" si="3"/>
        <v>Breakfast Boost with +276, +10.5% (2641 to 2917)</v>
      </c>
      <c r="O257" s="41"/>
      <c r="P257" s="40">
        <v>78.0</v>
      </c>
      <c r="Q257" s="18">
        <f t="shared" si="4"/>
        <v>8</v>
      </c>
      <c r="R257" s="23">
        <f t="shared" si="5"/>
        <v>0.1025641026</v>
      </c>
      <c r="S257" s="24" t="str">
        <f t="shared" si="6"/>
        <v>Breakfast Boost with +8, +10.3% (78 to 86)</v>
      </c>
      <c r="T257" s="18"/>
      <c r="U257" s="40">
        <v>0.0</v>
      </c>
      <c r="V257" s="22">
        <f t="shared" si="7"/>
        <v>0</v>
      </c>
      <c r="W257" s="23" t="str">
        <f t="shared" si="8"/>
        <v>#DIV/0!</v>
      </c>
      <c r="X257" s="26" t="str">
        <f t="shared" si="9"/>
        <v>#DIV/0!</v>
      </c>
    </row>
    <row r="258">
      <c r="A258" s="14" t="s">
        <v>153</v>
      </c>
      <c r="B258" s="71">
        <v>663.0</v>
      </c>
      <c r="C258" s="38">
        <v>739.0</v>
      </c>
      <c r="D258" s="72">
        <v>0.0</v>
      </c>
      <c r="E258" s="72">
        <v>0.0</v>
      </c>
      <c r="F258" s="38">
        <v>10836.0</v>
      </c>
      <c r="G258" s="19"/>
      <c r="H258" s="19">
        <f>VLOOKUP(A258,'Kings Ratings'!$A$2:$B$1000,2,false)</f>
        <v>11</v>
      </c>
      <c r="I258" s="7"/>
      <c r="K258" s="40">
        <v>739.0</v>
      </c>
      <c r="L258" s="22">
        <f t="shared" si="1"/>
        <v>0</v>
      </c>
      <c r="M258" s="23">
        <f t="shared" si="2"/>
        <v>0</v>
      </c>
      <c r="N258" s="24" t="str">
        <f t="shared" si="3"/>
        <v>Witch's Broom with +0, +0% (739 to 739)</v>
      </c>
      <c r="O258" s="41"/>
      <c r="P258" s="40">
        <v>0.0</v>
      </c>
      <c r="Q258" s="18">
        <f t="shared" si="4"/>
        <v>0</v>
      </c>
      <c r="R258" s="23" t="str">
        <f t="shared" si="5"/>
        <v>#DIV/0!</v>
      </c>
      <c r="S258" s="24" t="str">
        <f t="shared" si="6"/>
        <v>#DIV/0!</v>
      </c>
      <c r="T258" s="18"/>
      <c r="U258" s="40">
        <v>0.0</v>
      </c>
      <c r="V258" s="22">
        <f t="shared" si="7"/>
        <v>0</v>
      </c>
      <c r="W258" s="23" t="str">
        <f t="shared" si="8"/>
        <v>#DIV/0!</v>
      </c>
      <c r="X258" s="26" t="str">
        <f t="shared" si="9"/>
        <v>#DIV/0!</v>
      </c>
    </row>
    <row r="259">
      <c r="A259" s="14" t="s">
        <v>449</v>
      </c>
      <c r="B259" s="71">
        <v>664.0</v>
      </c>
      <c r="C259" s="38">
        <v>948.0</v>
      </c>
      <c r="D259" s="38">
        <v>30.0</v>
      </c>
      <c r="E259" s="72">
        <v>0.0</v>
      </c>
      <c r="F259" s="38">
        <v>52126.0</v>
      </c>
      <c r="G259" s="19"/>
      <c r="H259" s="19">
        <f>VLOOKUP(A259,'Kings Ratings'!$A$2:$B$1000,2,false)</f>
        <v>11</v>
      </c>
      <c r="I259" s="7"/>
      <c r="K259" s="40">
        <v>948.0</v>
      </c>
      <c r="L259" s="22">
        <f t="shared" si="1"/>
        <v>0</v>
      </c>
      <c r="M259" s="23">
        <f t="shared" si="2"/>
        <v>0</v>
      </c>
      <c r="N259" s="24" t="str">
        <f t="shared" si="3"/>
        <v>Glass Eyes with +0, +0% (948 to 948)</v>
      </c>
      <c r="O259" s="41"/>
      <c r="P259" s="40">
        <v>30.0</v>
      </c>
      <c r="Q259" s="18">
        <f t="shared" si="4"/>
        <v>0</v>
      </c>
      <c r="R259" s="23">
        <f t="shared" si="5"/>
        <v>0</v>
      </c>
      <c r="S259" s="24" t="str">
        <f t="shared" si="6"/>
        <v>Glass Eyes with +0, +0% (30 to 30)</v>
      </c>
      <c r="T259" s="18"/>
      <c r="U259" s="40">
        <v>0.0</v>
      </c>
      <c r="V259" s="22">
        <f t="shared" si="7"/>
        <v>0</v>
      </c>
      <c r="W259" s="23" t="str">
        <f t="shared" si="8"/>
        <v>#DIV/0!</v>
      </c>
      <c r="X259" s="26" t="str">
        <f t="shared" si="9"/>
        <v>#DIV/0!</v>
      </c>
    </row>
    <row r="260">
      <c r="A260" s="14" t="s">
        <v>157</v>
      </c>
      <c r="B260" s="71">
        <v>666.0</v>
      </c>
      <c r="C260" s="38">
        <v>10.0</v>
      </c>
      <c r="D260" s="72">
        <v>0.0</v>
      </c>
      <c r="E260" s="72">
        <v>0.0</v>
      </c>
      <c r="F260" s="38">
        <v>920.0</v>
      </c>
      <c r="G260" s="19"/>
      <c r="H260" s="19">
        <f>VLOOKUP(A260,'Kings Ratings'!$A$2:$B$1000,2,false)</f>
        <v>11</v>
      </c>
      <c r="I260" s="7"/>
      <c r="K260" s="40">
        <v>10.0</v>
      </c>
      <c r="L260" s="22">
        <f t="shared" si="1"/>
        <v>0</v>
      </c>
      <c r="M260" s="23">
        <f t="shared" si="2"/>
        <v>0</v>
      </c>
      <c r="N260" s="24" t="str">
        <f t="shared" si="3"/>
        <v>Witch's Brew with +0, +0% (10 to 10)</v>
      </c>
      <c r="O260" s="41"/>
      <c r="P260" s="40">
        <v>0.0</v>
      </c>
      <c r="Q260" s="18">
        <f t="shared" si="4"/>
        <v>0</v>
      </c>
      <c r="R260" s="23" t="str">
        <f t="shared" si="5"/>
        <v>#DIV/0!</v>
      </c>
      <c r="S260" s="24" t="str">
        <f t="shared" si="6"/>
        <v>#DIV/0!</v>
      </c>
      <c r="T260" s="18"/>
      <c r="U260" s="40">
        <v>0.0</v>
      </c>
      <c r="V260" s="22">
        <f t="shared" si="7"/>
        <v>0</v>
      </c>
      <c r="W260" s="23" t="str">
        <f t="shared" si="8"/>
        <v>#DIV/0!</v>
      </c>
      <c r="X260" s="26" t="str">
        <f t="shared" si="9"/>
        <v>#DIV/0!</v>
      </c>
    </row>
    <row r="261">
      <c r="A261" s="14" t="s">
        <v>746</v>
      </c>
      <c r="B261" s="71">
        <v>675.0</v>
      </c>
      <c r="C261" s="38">
        <v>10688.0</v>
      </c>
      <c r="D261" s="38">
        <v>5026.0</v>
      </c>
      <c r="E261" s="38">
        <v>567.0</v>
      </c>
      <c r="F261" s="38">
        <v>1014847.0</v>
      </c>
      <c r="G261" s="19"/>
      <c r="H261" s="19">
        <f>VLOOKUP(A261,'Kings Ratings'!$A$2:$B$1000,2,false)</f>
        <v>5</v>
      </c>
      <c r="I261" s="7"/>
      <c r="K261" s="40">
        <v>9892.0</v>
      </c>
      <c r="L261" s="22">
        <f t="shared" si="1"/>
        <v>796</v>
      </c>
      <c r="M261" s="23">
        <f t="shared" si="2"/>
        <v>0.08046906591</v>
      </c>
      <c r="N261" s="24" t="str">
        <f t="shared" si="3"/>
        <v>Spoon with +796, +8% (9892 to 10688)</v>
      </c>
      <c r="O261" s="41"/>
      <c r="P261" s="40">
        <v>4567.0</v>
      </c>
      <c r="Q261" s="18">
        <f t="shared" si="4"/>
        <v>459</v>
      </c>
      <c r="R261" s="23">
        <f t="shared" si="5"/>
        <v>0.1005036129</v>
      </c>
      <c r="S261" s="24" t="str">
        <f t="shared" si="6"/>
        <v>Spoon with +459, +10.1% (4567 to 5026)</v>
      </c>
      <c r="T261" s="18"/>
      <c r="U261" s="40">
        <v>430.0</v>
      </c>
      <c r="V261" s="22">
        <f t="shared" si="7"/>
        <v>137</v>
      </c>
      <c r="W261" s="23">
        <f t="shared" si="8"/>
        <v>0.3186046512</v>
      </c>
      <c r="X261" s="26" t="str">
        <f t="shared" si="9"/>
        <v>Spoon with +137, +31.9% (430 to 567)</v>
      </c>
    </row>
    <row r="262">
      <c r="A262" s="14" t="s">
        <v>63</v>
      </c>
      <c r="B262" s="71">
        <v>677.0</v>
      </c>
      <c r="C262" s="38">
        <v>10167.0</v>
      </c>
      <c r="D262" s="38">
        <v>2450.0</v>
      </c>
      <c r="E262" s="38">
        <v>29.0</v>
      </c>
      <c r="F262" s="38">
        <v>303175.0</v>
      </c>
      <c r="G262" s="19"/>
      <c r="H262" s="19">
        <f>VLOOKUP(A262,'Kings Ratings'!$A$2:$B$1000,2,false)</f>
        <v>7</v>
      </c>
      <c r="I262" s="7"/>
      <c r="K262" s="40">
        <v>9289.0</v>
      </c>
      <c r="L262" s="22">
        <f t="shared" si="1"/>
        <v>878</v>
      </c>
      <c r="M262" s="23">
        <f t="shared" si="2"/>
        <v>0.09452040047</v>
      </c>
      <c r="N262" s="24" t="str">
        <f t="shared" si="3"/>
        <v>Belt Drive with +878, +9.5% (9289 to 10167)</v>
      </c>
      <c r="O262" s="41"/>
      <c r="P262" s="40">
        <v>2126.0</v>
      </c>
      <c r="Q262" s="18">
        <f t="shared" si="4"/>
        <v>324</v>
      </c>
      <c r="R262" s="23">
        <f t="shared" si="5"/>
        <v>0.1523988711</v>
      </c>
      <c r="S262" s="24" t="str">
        <f t="shared" si="6"/>
        <v>Belt Drive with +324, +15.2% (2126 to 2450)</v>
      </c>
      <c r="T262" s="18"/>
      <c r="U262" s="40">
        <v>20.0</v>
      </c>
      <c r="V262" s="22">
        <f t="shared" si="7"/>
        <v>9</v>
      </c>
      <c r="W262" s="23">
        <f t="shared" si="8"/>
        <v>0.45</v>
      </c>
      <c r="X262" s="26" t="str">
        <f t="shared" si="9"/>
        <v>Belt Drive with +9, +45% (20 to 29)</v>
      </c>
    </row>
    <row r="263">
      <c r="A263" s="14" t="s">
        <v>550</v>
      </c>
      <c r="B263" s="71">
        <v>678.0</v>
      </c>
      <c r="C263" s="38">
        <v>12105.0</v>
      </c>
      <c r="D263" s="38">
        <v>2063.0</v>
      </c>
      <c r="E263" s="38">
        <v>73.0</v>
      </c>
      <c r="F263" s="38">
        <v>500492.0</v>
      </c>
      <c r="G263" s="19"/>
      <c r="H263" s="19">
        <f>VLOOKUP(A263,'Kings Ratings'!$A$2:$B$1000,2,false)</f>
        <v>5</v>
      </c>
      <c r="I263" s="7"/>
      <c r="K263" s="40">
        <v>11144.0</v>
      </c>
      <c r="L263" s="22">
        <f t="shared" si="1"/>
        <v>961</v>
      </c>
      <c r="M263" s="23">
        <f t="shared" si="2"/>
        <v>0.08623474515</v>
      </c>
      <c r="N263" s="24" t="str">
        <f t="shared" si="3"/>
        <v>Metal Spool with +961, +8.6% (11144 to 12105)</v>
      </c>
      <c r="O263" s="41"/>
      <c r="P263" s="40">
        <v>1834.0</v>
      </c>
      <c r="Q263" s="18">
        <f t="shared" si="4"/>
        <v>229</v>
      </c>
      <c r="R263" s="23">
        <f t="shared" si="5"/>
        <v>0.1248636859</v>
      </c>
      <c r="S263" s="24" t="str">
        <f t="shared" si="6"/>
        <v>Metal Spool with +229, +12.5% (1834 to 2063)</v>
      </c>
      <c r="T263" s="18"/>
      <c r="U263" s="40">
        <v>55.0</v>
      </c>
      <c r="V263" s="22">
        <f t="shared" si="7"/>
        <v>18</v>
      </c>
      <c r="W263" s="23">
        <f t="shared" si="8"/>
        <v>0.3272727273</v>
      </c>
      <c r="X263" s="26" t="str">
        <f t="shared" si="9"/>
        <v>Metal Spool with +18, +32.7% (55 to 73)</v>
      </c>
    </row>
    <row r="264">
      <c r="A264" s="14" t="s">
        <v>738</v>
      </c>
      <c r="B264" s="71">
        <v>679.0</v>
      </c>
      <c r="C264" s="38">
        <v>11220.0</v>
      </c>
      <c r="D264" s="38">
        <v>870.0</v>
      </c>
      <c r="E264" s="72">
        <v>1.0</v>
      </c>
      <c r="F264" s="38">
        <v>124831.0</v>
      </c>
      <c r="G264" s="19"/>
      <c r="H264" s="19">
        <f>VLOOKUP(A264,'Kings Ratings'!$A$2:$B$1000,2,false)</f>
        <v>10</v>
      </c>
      <c r="I264" s="7"/>
      <c r="K264" s="40">
        <v>10315.0</v>
      </c>
      <c r="L264" s="22">
        <f t="shared" si="1"/>
        <v>905</v>
      </c>
      <c r="M264" s="23">
        <f t="shared" si="2"/>
        <v>0.08773630635</v>
      </c>
      <c r="N264" s="24" t="str">
        <f t="shared" si="3"/>
        <v>Spool of Copper with +905, +8.8% (10315 to 11220)</v>
      </c>
      <c r="O264" s="41"/>
      <c r="P264" s="40">
        <v>658.0</v>
      </c>
      <c r="Q264" s="18">
        <f t="shared" si="4"/>
        <v>212</v>
      </c>
      <c r="R264" s="23">
        <f t="shared" si="5"/>
        <v>0.3221884498</v>
      </c>
      <c r="S264" s="24" t="str">
        <f t="shared" si="6"/>
        <v>Spool of Copper with +212, +32.2% (658 to 870)</v>
      </c>
      <c r="T264" s="18"/>
      <c r="U264" s="40">
        <v>0.0</v>
      </c>
      <c r="V264" s="22">
        <f t="shared" si="7"/>
        <v>1</v>
      </c>
      <c r="W264" s="23" t="str">
        <f t="shared" si="8"/>
        <v>#DIV/0!</v>
      </c>
      <c r="X264" s="26" t="str">
        <f t="shared" si="9"/>
        <v>#DIV/0!</v>
      </c>
    </row>
    <row r="265">
      <c r="A265" s="14" t="s">
        <v>261</v>
      </c>
      <c r="B265" s="71">
        <v>680.0</v>
      </c>
      <c r="C265" s="38">
        <v>5995.0</v>
      </c>
      <c r="D265" s="38">
        <v>174.0</v>
      </c>
      <c r="E265" s="72">
        <v>0.0</v>
      </c>
      <c r="F265" s="38">
        <v>65598.0</v>
      </c>
      <c r="G265" s="19"/>
      <c r="H265" s="19">
        <f>VLOOKUP(A265,'Kings Ratings'!$A$2:$B$1000,2,false)</f>
        <v>9</v>
      </c>
      <c r="I265" s="7"/>
      <c r="K265" s="40">
        <v>5280.0</v>
      </c>
      <c r="L265" s="22">
        <f t="shared" si="1"/>
        <v>715</v>
      </c>
      <c r="M265" s="23">
        <f t="shared" si="2"/>
        <v>0.1354166667</v>
      </c>
      <c r="N265" s="24" t="str">
        <f t="shared" si="3"/>
        <v>Energy Coil with +715, +13.5% (5280 to 5995)</v>
      </c>
      <c r="O265" s="41"/>
      <c r="P265" s="40">
        <v>111.0</v>
      </c>
      <c r="Q265" s="18">
        <f t="shared" si="4"/>
        <v>63</v>
      </c>
      <c r="R265" s="23">
        <f t="shared" si="5"/>
        <v>0.5675675676</v>
      </c>
      <c r="S265" s="24" t="str">
        <f t="shared" si="6"/>
        <v>Energy Coil with +63, +56.8% (111 to 174)</v>
      </c>
      <c r="T265" s="18"/>
      <c r="U265" s="40">
        <v>0.0</v>
      </c>
      <c r="V265" s="22">
        <f t="shared" si="7"/>
        <v>0</v>
      </c>
      <c r="W265" s="23" t="str">
        <f t="shared" si="8"/>
        <v>#DIV/0!</v>
      </c>
      <c r="X265" s="26" t="str">
        <f t="shared" si="9"/>
        <v>#DIV/0!</v>
      </c>
    </row>
    <row r="266">
      <c r="A266" s="14" t="s">
        <v>208</v>
      </c>
      <c r="B266" s="71">
        <v>681.0</v>
      </c>
      <c r="C266" s="38">
        <v>4083.0</v>
      </c>
      <c r="D266" s="38">
        <v>12.0</v>
      </c>
      <c r="E266" s="72">
        <v>0.0</v>
      </c>
      <c r="F266" s="38">
        <v>27066.0</v>
      </c>
      <c r="G266" s="19"/>
      <c r="H266" s="19">
        <f>VLOOKUP(A266,'Kings Ratings'!$A$2:$B$1000,2,false)</f>
        <v>7</v>
      </c>
      <c r="I266" s="7"/>
      <c r="K266" s="40">
        <v>3530.0</v>
      </c>
      <c r="L266" s="22">
        <f t="shared" si="1"/>
        <v>553</v>
      </c>
      <c r="M266" s="23">
        <f t="shared" si="2"/>
        <v>0.1566572238</v>
      </c>
      <c r="N266" s="24" t="str">
        <f t="shared" si="3"/>
        <v>Control Box with +553, +15.7% (3530 to 4083)</v>
      </c>
      <c r="O266" s="41"/>
      <c r="P266" s="40">
        <v>6.0</v>
      </c>
      <c r="Q266" s="18">
        <f t="shared" si="4"/>
        <v>6</v>
      </c>
      <c r="R266" s="23">
        <f t="shared" si="5"/>
        <v>1</v>
      </c>
      <c r="S266" s="24" t="str">
        <f t="shared" si="6"/>
        <v>Control Box with +6, +100% (6 to 12)</v>
      </c>
      <c r="T266" s="18"/>
      <c r="U266" s="40">
        <v>0.0</v>
      </c>
      <c r="V266" s="22">
        <f t="shared" si="7"/>
        <v>0</v>
      </c>
      <c r="W266" s="23" t="str">
        <f t="shared" si="8"/>
        <v>#DIV/0!</v>
      </c>
      <c r="X266" s="26" t="str">
        <f t="shared" si="9"/>
        <v>#DIV/0!</v>
      </c>
    </row>
    <row r="267">
      <c r="A267" s="14" t="s">
        <v>498</v>
      </c>
      <c r="B267" s="71">
        <v>682.0</v>
      </c>
      <c r="C267" s="38">
        <v>7221.0</v>
      </c>
      <c r="D267" s="38">
        <v>544.0</v>
      </c>
      <c r="E267" s="38">
        <v>20.0</v>
      </c>
      <c r="F267" s="38">
        <v>167802.0</v>
      </c>
      <c r="G267" s="19"/>
      <c r="H267" s="19">
        <f>VLOOKUP(A267,'Kings Ratings'!$A$2:$B$1000,2,false)</f>
        <v>8</v>
      </c>
      <c r="I267" s="7"/>
      <c r="K267" s="40">
        <v>6506.0</v>
      </c>
      <c r="L267" s="22">
        <f t="shared" si="1"/>
        <v>715</v>
      </c>
      <c r="M267" s="23">
        <f t="shared" si="2"/>
        <v>0.1098985552</v>
      </c>
      <c r="N267" s="24" t="str">
        <f t="shared" si="3"/>
        <v>Kill Switch with +715, +11% (6506 to 7221)</v>
      </c>
      <c r="O267" s="41"/>
      <c r="P267" s="40">
        <v>443.0</v>
      </c>
      <c r="Q267" s="18">
        <f t="shared" si="4"/>
        <v>101</v>
      </c>
      <c r="R267" s="23">
        <f t="shared" si="5"/>
        <v>0.2279909707</v>
      </c>
      <c r="S267" s="24" t="str">
        <f t="shared" si="6"/>
        <v>Kill Switch with +101, +22.8% (443 to 544)</v>
      </c>
      <c r="T267" s="18"/>
      <c r="U267" s="40">
        <v>13.0</v>
      </c>
      <c r="V267" s="22">
        <f t="shared" si="7"/>
        <v>7</v>
      </c>
      <c r="W267" s="23">
        <f t="shared" si="8"/>
        <v>0.5384615385</v>
      </c>
      <c r="X267" s="26" t="str">
        <f t="shared" si="9"/>
        <v>Kill Switch with +7, +53.8% (13 to 20)</v>
      </c>
    </row>
    <row r="268">
      <c r="A268" s="14" t="s">
        <v>593</v>
      </c>
      <c r="B268" s="71">
        <v>683.0</v>
      </c>
      <c r="C268" s="38">
        <v>8985.0</v>
      </c>
      <c r="D268" s="38">
        <v>642.0</v>
      </c>
      <c r="E268" s="72">
        <v>1.0</v>
      </c>
      <c r="F268" s="38">
        <v>115531.0</v>
      </c>
      <c r="G268" s="19"/>
      <c r="H268" s="19">
        <f>VLOOKUP(A268,'Kings Ratings'!$A$2:$B$1000,2,false)</f>
        <v>9</v>
      </c>
      <c r="I268" s="7"/>
      <c r="K268" s="40">
        <v>8197.0</v>
      </c>
      <c r="L268" s="22">
        <f t="shared" si="1"/>
        <v>788</v>
      </c>
      <c r="M268" s="23">
        <f t="shared" si="2"/>
        <v>0.09613273149</v>
      </c>
      <c r="N268" s="24" t="str">
        <f t="shared" si="3"/>
        <v>Pear Grease with +788, +9.6% (8197 to 8985)</v>
      </c>
      <c r="O268" s="41"/>
      <c r="P268" s="40">
        <v>437.0</v>
      </c>
      <c r="Q268" s="18">
        <f t="shared" si="4"/>
        <v>205</v>
      </c>
      <c r="R268" s="23">
        <f t="shared" si="5"/>
        <v>0.4691075515</v>
      </c>
      <c r="S268" s="24" t="str">
        <f t="shared" si="6"/>
        <v>Pear Grease with +205, +46.9% (437 to 642)</v>
      </c>
      <c r="T268" s="18"/>
      <c r="U268" s="40">
        <v>0.0</v>
      </c>
      <c r="V268" s="22">
        <f t="shared" si="7"/>
        <v>1</v>
      </c>
      <c r="W268" s="23" t="str">
        <f t="shared" si="8"/>
        <v>#DIV/0!</v>
      </c>
      <c r="X268" s="26" t="str">
        <f t="shared" si="9"/>
        <v>#DIV/0!</v>
      </c>
    </row>
    <row r="269">
      <c r="A269" s="14" t="s">
        <v>587</v>
      </c>
      <c r="B269" s="71">
        <v>684.0</v>
      </c>
      <c r="C269" s="38">
        <v>5084.0</v>
      </c>
      <c r="D269" s="38">
        <v>193.0</v>
      </c>
      <c r="E269" s="72">
        <v>0.0</v>
      </c>
      <c r="F269" s="38">
        <v>107501.0</v>
      </c>
      <c r="G269" s="19"/>
      <c r="H269" s="19">
        <f>VLOOKUP(A269,'Kings Ratings'!$A$2:$B$1000,2,false)</f>
        <v>10</v>
      </c>
      <c r="I269" s="7"/>
      <c r="K269" s="40">
        <v>4457.0</v>
      </c>
      <c r="L269" s="22">
        <f t="shared" si="1"/>
        <v>627</v>
      </c>
      <c r="M269" s="23">
        <f t="shared" si="2"/>
        <v>0.1406775858</v>
      </c>
      <c r="N269" s="24" t="str">
        <f t="shared" si="3"/>
        <v>Power Monitor with +627, +14.1% (4457 to 5084)</v>
      </c>
      <c r="O269" s="41"/>
      <c r="P269" s="40">
        <v>154.0</v>
      </c>
      <c r="Q269" s="18">
        <f t="shared" si="4"/>
        <v>39</v>
      </c>
      <c r="R269" s="23">
        <f t="shared" si="5"/>
        <v>0.2532467532</v>
      </c>
      <c r="S269" s="24" t="str">
        <f t="shared" si="6"/>
        <v>Power Monitor with +39, +25.3% (154 to 193)</v>
      </c>
      <c r="T269" s="18"/>
      <c r="U269" s="40">
        <v>0.0</v>
      </c>
      <c r="V269" s="22">
        <f t="shared" si="7"/>
        <v>0</v>
      </c>
      <c r="W269" s="23" t="str">
        <f t="shared" si="8"/>
        <v>#DIV/0!</v>
      </c>
      <c r="X269" s="26" t="str">
        <f t="shared" si="9"/>
        <v>#DIV/0!</v>
      </c>
    </row>
    <row r="270">
      <c r="A270" s="14" t="s">
        <v>264</v>
      </c>
      <c r="B270" s="71">
        <v>685.0</v>
      </c>
      <c r="C270" s="38">
        <v>2753.0</v>
      </c>
      <c r="D270" s="38">
        <v>32.0</v>
      </c>
      <c r="E270" s="72">
        <v>0.0</v>
      </c>
      <c r="F270" s="38">
        <v>37630.0</v>
      </c>
      <c r="G270" s="19"/>
      <c r="H270" s="19">
        <f>VLOOKUP(A270,'Kings Ratings'!$A$2:$B$1000,2,false)</f>
        <v>10</v>
      </c>
      <c r="I270" s="7"/>
      <c r="K270" s="40">
        <v>2387.0</v>
      </c>
      <c r="L270" s="22">
        <f t="shared" si="1"/>
        <v>366</v>
      </c>
      <c r="M270" s="23">
        <f t="shared" si="2"/>
        <v>0.1533305404</v>
      </c>
      <c r="N270" s="24" t="str">
        <f t="shared" si="3"/>
        <v>Engine with +366, +15.3% (2387 to 2753)</v>
      </c>
      <c r="O270" s="41"/>
      <c r="P270" s="40">
        <v>18.0</v>
      </c>
      <c r="Q270" s="18">
        <f t="shared" si="4"/>
        <v>14</v>
      </c>
      <c r="R270" s="23">
        <f t="shared" si="5"/>
        <v>0.7777777778</v>
      </c>
      <c r="S270" s="24" t="str">
        <f t="shared" si="6"/>
        <v>Engine with +14, +77.8% (18 to 32)</v>
      </c>
      <c r="T270" s="18"/>
      <c r="U270" s="40">
        <v>0.0</v>
      </c>
      <c r="V270" s="22">
        <f t="shared" si="7"/>
        <v>0</v>
      </c>
      <c r="W270" s="23" t="str">
        <f t="shared" si="8"/>
        <v>#DIV/0!</v>
      </c>
      <c r="X270" s="26" t="str">
        <f t="shared" si="9"/>
        <v>#DIV/0!</v>
      </c>
    </row>
    <row r="271">
      <c r="A271" s="14" t="s">
        <v>481</v>
      </c>
      <c r="B271" s="71">
        <v>687.0</v>
      </c>
      <c r="C271" s="38">
        <v>6082.0</v>
      </c>
      <c r="D271" s="38">
        <v>75.0</v>
      </c>
      <c r="E271" s="72">
        <v>0.0</v>
      </c>
      <c r="F271" s="38">
        <v>51922.0</v>
      </c>
      <c r="G271" s="19"/>
      <c r="H271" s="19">
        <f>VLOOKUP(A271,'Kings Ratings'!$A$2:$B$1000,2,false)</f>
        <v>11</v>
      </c>
      <c r="I271" s="7"/>
      <c r="K271" s="40">
        <v>4054.0</v>
      </c>
      <c r="L271" s="22">
        <f t="shared" si="1"/>
        <v>2028</v>
      </c>
      <c r="M271" s="23">
        <f t="shared" si="2"/>
        <v>0.50024667</v>
      </c>
      <c r="N271" s="24" t="str">
        <f t="shared" si="3"/>
        <v>Holiday Wreath with +2028, +50% (4054 to 6082)</v>
      </c>
      <c r="O271" s="41"/>
      <c r="P271" s="40">
        <v>25.0</v>
      </c>
      <c r="Q271" s="18">
        <f t="shared" si="4"/>
        <v>50</v>
      </c>
      <c r="R271" s="23">
        <f t="shared" si="5"/>
        <v>2</v>
      </c>
      <c r="S271" s="24" t="str">
        <f t="shared" si="6"/>
        <v>Holiday Wreath with +50, +200% (25 to 75)</v>
      </c>
      <c r="T271" s="18"/>
      <c r="U271" s="40">
        <v>0.0</v>
      </c>
      <c r="V271" s="22">
        <f t="shared" si="7"/>
        <v>0</v>
      </c>
      <c r="W271" s="23" t="str">
        <f t="shared" si="8"/>
        <v>#DIV/0!</v>
      </c>
      <c r="X271" s="26" t="str">
        <f t="shared" si="9"/>
        <v>#DIV/0!</v>
      </c>
    </row>
    <row r="272">
      <c r="A272" s="14" t="s">
        <v>340</v>
      </c>
      <c r="B272" s="71">
        <v>688.0</v>
      </c>
      <c r="C272" s="38">
        <v>20488.0</v>
      </c>
      <c r="D272" s="38">
        <v>18648.0</v>
      </c>
      <c r="E272" s="38">
        <v>13063.0</v>
      </c>
      <c r="F272" s="38">
        <v>7.467178E7</v>
      </c>
      <c r="G272" s="19"/>
      <c r="H272" s="19">
        <f>VLOOKUP(A272,'Kings Ratings'!$A$2:$B$1000,2,false)</f>
        <v>1</v>
      </c>
      <c r="I272" s="7" t="s">
        <v>717</v>
      </c>
      <c r="K272" s="40">
        <v>18964.0</v>
      </c>
      <c r="L272" s="22">
        <f t="shared" si="1"/>
        <v>1524</v>
      </c>
      <c r="M272" s="23">
        <f t="shared" si="2"/>
        <v>0.08036279266</v>
      </c>
      <c r="N272" s="24" t="str">
        <f t="shared" si="3"/>
        <v>Frosteye with +1524, +8% (18964 to 20488)</v>
      </c>
      <c r="O272" s="41"/>
      <c r="P272" s="40">
        <v>17248.0</v>
      </c>
      <c r="Q272" s="18">
        <f t="shared" si="4"/>
        <v>1400</v>
      </c>
      <c r="R272" s="23">
        <f t="shared" si="5"/>
        <v>0.08116883117</v>
      </c>
      <c r="S272" s="24" t="str">
        <f t="shared" si="6"/>
        <v>Frosteye with +1400, +8.1% (17248 to 18648)</v>
      </c>
      <c r="T272" s="18"/>
      <c r="U272" s="40">
        <v>11935.0</v>
      </c>
      <c r="V272" s="22">
        <f t="shared" si="7"/>
        <v>1128</v>
      </c>
      <c r="W272" s="23">
        <f t="shared" si="8"/>
        <v>0.09451193967</v>
      </c>
      <c r="X272" s="26" t="str">
        <f t="shared" si="9"/>
        <v>Frosteye with +1128, +9.5% (11935 to 13063)</v>
      </c>
    </row>
    <row r="273">
      <c r="A273" s="14" t="s">
        <v>240</v>
      </c>
      <c r="B273" s="71">
        <v>689.0</v>
      </c>
      <c r="C273" s="38">
        <v>20445.0</v>
      </c>
      <c r="D273" s="38">
        <v>18578.0</v>
      </c>
      <c r="E273" s="38">
        <v>13002.0</v>
      </c>
      <c r="F273" s="38">
        <v>7.4664372E7</v>
      </c>
      <c r="G273" s="19"/>
      <c r="H273" s="19">
        <f>VLOOKUP(A273,'Kings Ratings'!$A$2:$B$1000,2,false)</f>
        <v>1</v>
      </c>
      <c r="I273" s="7" t="s">
        <v>719</v>
      </c>
      <c r="K273" s="40">
        <v>18917.0</v>
      </c>
      <c r="L273" s="22">
        <f t="shared" si="1"/>
        <v>1528</v>
      </c>
      <c r="M273" s="23">
        <f t="shared" si="2"/>
        <v>0.08077390707</v>
      </c>
      <c r="N273" s="24" t="str">
        <f t="shared" si="3"/>
        <v>Crowfish with +1528, +8.1% (18917 to 20445)</v>
      </c>
      <c r="O273" s="41"/>
      <c r="P273" s="40">
        <v>17183.0</v>
      </c>
      <c r="Q273" s="18">
        <f t="shared" si="4"/>
        <v>1395</v>
      </c>
      <c r="R273" s="23">
        <f t="shared" si="5"/>
        <v>0.08118489204</v>
      </c>
      <c r="S273" s="24" t="str">
        <f t="shared" si="6"/>
        <v>Crowfish with +1395, +8.1% (17183 to 18578)</v>
      </c>
      <c r="T273" s="18"/>
      <c r="U273" s="40">
        <v>11885.0</v>
      </c>
      <c r="V273" s="22">
        <f t="shared" si="7"/>
        <v>1117</v>
      </c>
      <c r="W273" s="23">
        <f t="shared" si="8"/>
        <v>0.09398401346</v>
      </c>
      <c r="X273" s="26" t="str">
        <f t="shared" si="9"/>
        <v>Crowfish with +1117, +9.4% (11885 to 13002)</v>
      </c>
    </row>
    <row r="274">
      <c r="A274" s="14" t="s">
        <v>151</v>
      </c>
      <c r="B274" s="71">
        <v>690.0</v>
      </c>
      <c r="C274" s="38">
        <v>20324.0</v>
      </c>
      <c r="D274" s="38">
        <v>18282.0</v>
      </c>
      <c r="E274" s="38">
        <v>12207.0</v>
      </c>
      <c r="F274" s="38">
        <v>5.2635572E7</v>
      </c>
      <c r="G274" s="19"/>
      <c r="H274" s="19">
        <f>VLOOKUP(A274,'Kings Ratings'!$A$2:$B$1000,2,false)</f>
        <v>1</v>
      </c>
      <c r="I274" s="7" t="s">
        <v>724</v>
      </c>
      <c r="K274" s="40">
        <v>18813.0</v>
      </c>
      <c r="L274" s="22">
        <f t="shared" si="1"/>
        <v>1511</v>
      </c>
      <c r="M274" s="23">
        <f t="shared" si="2"/>
        <v>0.08031680221</v>
      </c>
      <c r="N274" s="24" t="str">
        <f t="shared" si="3"/>
        <v>Bullfish with +1511, +8% (18813 to 20324)</v>
      </c>
      <c r="O274" s="41"/>
      <c r="P274" s="40">
        <v>16909.0</v>
      </c>
      <c r="Q274" s="18">
        <f t="shared" si="4"/>
        <v>1373</v>
      </c>
      <c r="R274" s="23">
        <f t="shared" si="5"/>
        <v>0.08119936129</v>
      </c>
      <c r="S274" s="24" t="str">
        <f t="shared" si="6"/>
        <v>Bullfish with +1373, +8.1% (16909 to 18282)</v>
      </c>
      <c r="T274" s="18"/>
      <c r="U274" s="40">
        <v>11151.0</v>
      </c>
      <c r="V274" s="22">
        <f t="shared" si="7"/>
        <v>1056</v>
      </c>
      <c r="W274" s="23">
        <f t="shared" si="8"/>
        <v>0.0947000269</v>
      </c>
      <c r="X274" s="26" t="str">
        <f t="shared" si="9"/>
        <v>Bullfish with +1056, +9.5% (11151 to 12207)</v>
      </c>
    </row>
    <row r="275">
      <c r="A275" s="14" t="s">
        <v>370</v>
      </c>
      <c r="B275" s="71">
        <v>691.0</v>
      </c>
      <c r="C275" s="38">
        <v>20209.0</v>
      </c>
      <c r="D275" s="38">
        <v>18056.0</v>
      </c>
      <c r="E275" s="38">
        <v>11515.0</v>
      </c>
      <c r="F275" s="38">
        <v>4.0820396E7</v>
      </c>
      <c r="G275" s="19"/>
      <c r="H275" s="19">
        <f>VLOOKUP(A275,'Kings Ratings'!$A$2:$B$1000,2,false)</f>
        <v>1</v>
      </c>
      <c r="I275" s="7" t="s">
        <v>727</v>
      </c>
      <c r="K275" s="40">
        <v>18697.0</v>
      </c>
      <c r="L275" s="22">
        <f t="shared" si="1"/>
        <v>1512</v>
      </c>
      <c r="M275" s="23">
        <f t="shared" si="2"/>
        <v>0.08086858854</v>
      </c>
      <c r="N275" s="24" t="str">
        <f t="shared" si="3"/>
        <v>Glassback with +1512, +8.1% (18697 to 20209)</v>
      </c>
      <c r="O275" s="41"/>
      <c r="P275" s="40">
        <v>16710.0</v>
      </c>
      <c r="Q275" s="18">
        <f t="shared" si="4"/>
        <v>1346</v>
      </c>
      <c r="R275" s="23">
        <f t="shared" si="5"/>
        <v>0.08055056852</v>
      </c>
      <c r="S275" s="24" t="str">
        <f t="shared" si="6"/>
        <v>Glassback with +1346, +8.1% (16710 to 18056)</v>
      </c>
      <c r="T275" s="18"/>
      <c r="U275" s="40">
        <v>10524.0</v>
      </c>
      <c r="V275" s="22">
        <f t="shared" si="7"/>
        <v>991</v>
      </c>
      <c r="W275" s="23">
        <f t="shared" si="8"/>
        <v>0.09416571646</v>
      </c>
      <c r="X275" s="26" t="str">
        <f t="shared" si="9"/>
        <v>Glassback with +991, +9.4% (10524 to 11515)</v>
      </c>
    </row>
    <row r="276">
      <c r="A276" s="14" t="s">
        <v>702</v>
      </c>
      <c r="B276" s="71">
        <v>692.0</v>
      </c>
      <c r="C276" s="38">
        <v>20129.0</v>
      </c>
      <c r="D276" s="38">
        <v>17926.0</v>
      </c>
      <c r="E276" s="38">
        <v>11260.0</v>
      </c>
      <c r="F276" s="38">
        <v>3.6725035E7</v>
      </c>
      <c r="G276" s="19"/>
      <c r="H276" s="19">
        <f>VLOOKUP(A276,'Kings Ratings'!$A$2:$B$1000,2,false)</f>
        <v>1</v>
      </c>
      <c r="I276" s="7" t="s">
        <v>730</v>
      </c>
      <c r="K276" s="40">
        <v>18633.0</v>
      </c>
      <c r="L276" s="22">
        <f t="shared" si="1"/>
        <v>1496</v>
      </c>
      <c r="M276" s="23">
        <f t="shared" si="2"/>
        <v>0.08028766168</v>
      </c>
      <c r="N276" s="24" t="str">
        <f t="shared" si="3"/>
        <v>Sea Crest with +1496, +8% (18633 to 20129)</v>
      </c>
      <c r="O276" s="41"/>
      <c r="P276" s="40">
        <v>16590.0</v>
      </c>
      <c r="Q276" s="18">
        <f t="shared" si="4"/>
        <v>1336</v>
      </c>
      <c r="R276" s="23">
        <f t="shared" si="5"/>
        <v>0.08053044002</v>
      </c>
      <c r="S276" s="24" t="str">
        <f t="shared" si="6"/>
        <v>Sea Crest with +1336, +8.1% (16590 to 17926)</v>
      </c>
      <c r="T276" s="18"/>
      <c r="U276" s="40">
        <v>10308.0</v>
      </c>
      <c r="V276" s="22">
        <f t="shared" si="7"/>
        <v>952</v>
      </c>
      <c r="W276" s="23">
        <f t="shared" si="8"/>
        <v>0.09235545208</v>
      </c>
      <c r="X276" s="26" t="str">
        <f t="shared" si="9"/>
        <v>Sea Crest with +952, +9.2% (10308 to 11260)</v>
      </c>
    </row>
    <row r="277">
      <c r="A277" s="14" t="s">
        <v>710</v>
      </c>
      <c r="B277" s="71">
        <v>693.0</v>
      </c>
      <c r="C277" s="38">
        <v>20042.0</v>
      </c>
      <c r="D277" s="38">
        <v>17754.0</v>
      </c>
      <c r="E277" s="38">
        <v>10832.0</v>
      </c>
      <c r="F277" s="38">
        <v>3.0607402E7</v>
      </c>
      <c r="G277" s="19"/>
      <c r="H277" s="19">
        <f>VLOOKUP(A277,'Kings Ratings'!$A$2:$B$1000,2,false)</f>
        <v>1</v>
      </c>
      <c r="I277" s="7" t="s">
        <v>733</v>
      </c>
      <c r="K277" s="40">
        <v>18535.0</v>
      </c>
      <c r="L277" s="22">
        <f t="shared" si="1"/>
        <v>1507</v>
      </c>
      <c r="M277" s="23">
        <f t="shared" si="2"/>
        <v>0.08130563798</v>
      </c>
      <c r="N277" s="24" t="str">
        <f t="shared" si="3"/>
        <v>Seeker with +1507, +8.1% (18535 to 20042)</v>
      </c>
      <c r="O277" s="41"/>
      <c r="P277" s="40">
        <v>16449.0</v>
      </c>
      <c r="Q277" s="18">
        <f t="shared" si="4"/>
        <v>1305</v>
      </c>
      <c r="R277" s="23">
        <f t="shared" si="5"/>
        <v>0.07933612986</v>
      </c>
      <c r="S277" s="24" t="str">
        <f t="shared" si="6"/>
        <v>Seeker with +1305, +7.9% (16449 to 17754)</v>
      </c>
      <c r="T277" s="18"/>
      <c r="U277" s="40">
        <v>9913.0</v>
      </c>
      <c r="V277" s="22">
        <f t="shared" si="7"/>
        <v>919</v>
      </c>
      <c r="W277" s="23">
        <f t="shared" si="8"/>
        <v>0.09270654696</v>
      </c>
      <c r="X277" s="26" t="str">
        <f t="shared" si="9"/>
        <v>Seeker with +919, +9.3% (9913 to 10832)</v>
      </c>
    </row>
    <row r="278">
      <c r="A278" s="14" t="s">
        <v>737</v>
      </c>
      <c r="B278" s="71">
        <v>694.0</v>
      </c>
      <c r="C278" s="38">
        <v>19971.0</v>
      </c>
      <c r="D278" s="38">
        <v>17652.0</v>
      </c>
      <c r="E278" s="38">
        <v>10669.0</v>
      </c>
      <c r="F278" s="38">
        <v>2.8240734E7</v>
      </c>
      <c r="G278" s="19"/>
      <c r="H278" s="19">
        <f>VLOOKUP(A278,'Kings Ratings'!$A$2:$B$1000,2,false)</f>
        <v>1</v>
      </c>
      <c r="I278" s="7" t="s">
        <v>739</v>
      </c>
      <c r="K278" s="40">
        <v>18483.0</v>
      </c>
      <c r="L278" s="22">
        <f t="shared" si="1"/>
        <v>1488</v>
      </c>
      <c r="M278" s="23">
        <f t="shared" si="2"/>
        <v>0.0805064113</v>
      </c>
      <c r="N278" s="24" t="str">
        <f t="shared" si="3"/>
        <v>Stone Jelly with +1488, +8.1% (18483 to 19971)</v>
      </c>
      <c r="O278" s="41"/>
      <c r="P278" s="40">
        <v>16356.0</v>
      </c>
      <c r="Q278" s="18">
        <f t="shared" si="4"/>
        <v>1296</v>
      </c>
      <c r="R278" s="23">
        <f t="shared" si="5"/>
        <v>0.07923697726</v>
      </c>
      <c r="S278" s="24" t="str">
        <f t="shared" si="6"/>
        <v>Stone Jelly with +1296, +7.9% (16356 to 17652)</v>
      </c>
      <c r="T278" s="18"/>
      <c r="U278" s="40">
        <v>9777.0</v>
      </c>
      <c r="V278" s="22">
        <f t="shared" si="7"/>
        <v>892</v>
      </c>
      <c r="W278" s="23">
        <f t="shared" si="8"/>
        <v>0.09123453002</v>
      </c>
      <c r="X278" s="26" t="str">
        <f t="shared" si="9"/>
        <v>Stone Jelly with +892, +9.1% (9777 to 10669)</v>
      </c>
    </row>
    <row r="279">
      <c r="A279" s="14" t="s">
        <v>400</v>
      </c>
      <c r="B279" s="71">
        <v>695.0</v>
      </c>
      <c r="C279" s="38">
        <v>7568.0</v>
      </c>
      <c r="D279" s="38">
        <v>42.0</v>
      </c>
      <c r="E279" s="72">
        <v>1.0</v>
      </c>
      <c r="F279" s="38">
        <v>31458.0</v>
      </c>
      <c r="G279" s="19"/>
      <c r="H279" s="19">
        <f>VLOOKUP(A279,'Kings Ratings'!$A$2:$B$1000,2,false)</f>
        <v>10</v>
      </c>
      <c r="I279" s="7"/>
      <c r="K279" s="40">
        <v>6761.0</v>
      </c>
      <c r="L279" s="22">
        <f t="shared" si="1"/>
        <v>807</v>
      </c>
      <c r="M279" s="23">
        <f t="shared" si="2"/>
        <v>0.1193610413</v>
      </c>
      <c r="N279" s="24" t="str">
        <f t="shared" si="3"/>
        <v>Gold Sea Crest with +807, +11.9% (6761 to 7568)</v>
      </c>
      <c r="O279" s="41"/>
      <c r="P279" s="40">
        <v>33.0</v>
      </c>
      <c r="Q279" s="18">
        <f t="shared" si="4"/>
        <v>9</v>
      </c>
      <c r="R279" s="23">
        <f t="shared" si="5"/>
        <v>0.2727272727</v>
      </c>
      <c r="S279" s="24" t="str">
        <f t="shared" si="6"/>
        <v>Gold Sea Crest with +9, +27.3% (33 to 42)</v>
      </c>
      <c r="T279" s="18"/>
      <c r="U279" s="40">
        <v>0.0</v>
      </c>
      <c r="V279" s="22">
        <f t="shared" si="7"/>
        <v>1</v>
      </c>
      <c r="W279" s="23" t="str">
        <f t="shared" si="8"/>
        <v>#DIV/0!</v>
      </c>
      <c r="X279" s="26" t="str">
        <f t="shared" si="9"/>
        <v>#DIV/0!</v>
      </c>
    </row>
    <row r="280">
      <c r="A280" s="14" t="s">
        <v>466</v>
      </c>
      <c r="B280" s="71">
        <v>696.0</v>
      </c>
      <c r="C280" s="38">
        <v>19961.0</v>
      </c>
      <c r="D280" s="38">
        <v>17612.0</v>
      </c>
      <c r="E280" s="38">
        <v>10527.0</v>
      </c>
      <c r="F280" s="38">
        <v>2.6222439E7</v>
      </c>
      <c r="G280" s="19"/>
      <c r="H280" s="19">
        <f>VLOOKUP(A280,'Kings Ratings'!$A$2:$B$1000,2,false)</f>
        <v>1</v>
      </c>
      <c r="I280" s="7" t="s">
        <v>743</v>
      </c>
      <c r="K280" s="40">
        <v>18467.0</v>
      </c>
      <c r="L280" s="22">
        <f t="shared" si="1"/>
        <v>1494</v>
      </c>
      <c r="M280" s="23">
        <f t="shared" si="2"/>
        <v>0.08090106677</v>
      </c>
      <c r="N280" s="24" t="str">
        <f t="shared" si="3"/>
        <v>Ice Shark with +1494, +8.1% (18467 to 19961)</v>
      </c>
      <c r="O280" s="41"/>
      <c r="P280" s="40">
        <v>16314.0</v>
      </c>
      <c r="Q280" s="18">
        <f t="shared" si="4"/>
        <v>1298</v>
      </c>
      <c r="R280" s="23">
        <f t="shared" si="5"/>
        <v>0.07956356504</v>
      </c>
      <c r="S280" s="24" t="str">
        <f t="shared" si="6"/>
        <v>Ice Shark with +1298, +8% (16314 to 17612)</v>
      </c>
      <c r="T280" s="18"/>
      <c r="U280" s="40">
        <v>9639.0</v>
      </c>
      <c r="V280" s="22">
        <f t="shared" si="7"/>
        <v>888</v>
      </c>
      <c r="W280" s="23">
        <f t="shared" si="8"/>
        <v>0.09212573918</v>
      </c>
      <c r="X280" s="26" t="str">
        <f t="shared" si="9"/>
        <v>Ice Shark with +888, +9.2% (9639 to 10527)</v>
      </c>
    </row>
    <row r="281">
      <c r="A281" s="14" t="s">
        <v>643</v>
      </c>
      <c r="B281" s="71">
        <v>706.0</v>
      </c>
      <c r="C281" s="38">
        <v>286.0</v>
      </c>
      <c r="D281" s="74">
        <v>5.0</v>
      </c>
      <c r="E281" s="72">
        <v>1.0</v>
      </c>
      <c r="F281" s="38">
        <v>6090.0</v>
      </c>
      <c r="G281" s="19"/>
      <c r="H281" s="19">
        <f>VLOOKUP(A281,'Kings Ratings'!$A$2:$B$1000,2,false)</f>
        <v>11</v>
      </c>
      <c r="I281" s="7"/>
      <c r="K281" s="40">
        <v>0.0</v>
      </c>
      <c r="L281" s="22">
        <f t="shared" si="1"/>
        <v>286</v>
      </c>
      <c r="M281" s="23" t="str">
        <f t="shared" si="2"/>
        <v>#DIV/0!</v>
      </c>
      <c r="N281" s="24" t="str">
        <f t="shared" si="3"/>
        <v>#DIV/0!</v>
      </c>
      <c r="O281" s="41"/>
      <c r="P281" s="40">
        <v>0.0</v>
      </c>
      <c r="Q281" s="18">
        <f t="shared" si="4"/>
        <v>5</v>
      </c>
      <c r="R281" s="23" t="str">
        <f t="shared" si="5"/>
        <v>#DIV/0!</v>
      </c>
      <c r="S281" s="24" t="str">
        <f t="shared" si="6"/>
        <v>#DIV/0!</v>
      </c>
      <c r="T281" s="18"/>
      <c r="U281" s="40">
        <v>0.0</v>
      </c>
      <c r="V281" s="22">
        <f t="shared" si="7"/>
        <v>1</v>
      </c>
      <c r="W281" s="23" t="str">
        <f t="shared" si="8"/>
        <v>#DIV/0!</v>
      </c>
      <c r="X281" s="26" t="str">
        <f t="shared" si="9"/>
        <v>#DIV/0!</v>
      </c>
    </row>
    <row r="282">
      <c r="A282" s="14" t="s">
        <v>160</v>
      </c>
      <c r="B282" s="71">
        <v>707.0</v>
      </c>
      <c r="C282" s="72">
        <v>1.0</v>
      </c>
      <c r="D282" s="72">
        <v>0.0</v>
      </c>
      <c r="E282" s="72">
        <v>0.0</v>
      </c>
      <c r="F282" s="38">
        <v>1326.0</v>
      </c>
      <c r="G282" s="19"/>
      <c r="H282" s="19">
        <f>VLOOKUP(A282,'Kings Ratings'!$A$2:$B$1000,2,false)</f>
        <v>11</v>
      </c>
      <c r="I282" s="7"/>
      <c r="K282" s="40">
        <v>0.0</v>
      </c>
      <c r="L282" s="22">
        <f t="shared" si="1"/>
        <v>1</v>
      </c>
      <c r="M282" s="23" t="str">
        <f t="shared" si="2"/>
        <v>#DIV/0!</v>
      </c>
      <c r="N282" s="24" t="str">
        <f t="shared" si="3"/>
        <v>#DIV/0!</v>
      </c>
      <c r="O282" s="41"/>
      <c r="P282" s="40">
        <v>0.0</v>
      </c>
      <c r="Q282" s="18">
        <f t="shared" si="4"/>
        <v>0</v>
      </c>
      <c r="R282" s="23" t="str">
        <f t="shared" si="5"/>
        <v>#DIV/0!</v>
      </c>
      <c r="S282" s="24" t="str">
        <f t="shared" si="6"/>
        <v>#DIV/0!</v>
      </c>
      <c r="T282" s="18"/>
      <c r="U282" s="40">
        <v>0.0</v>
      </c>
      <c r="V282" s="22">
        <f t="shared" si="7"/>
        <v>0</v>
      </c>
      <c r="W282" s="23" t="str">
        <f t="shared" si="8"/>
        <v>#DIV/0!</v>
      </c>
      <c r="X282" s="26" t="str">
        <f t="shared" si="9"/>
        <v>#DIV/0!</v>
      </c>
    </row>
    <row r="283">
      <c r="A283" s="14" t="s">
        <v>110</v>
      </c>
      <c r="B283" s="71">
        <v>708.0</v>
      </c>
      <c r="C283" s="72">
        <v>2.0</v>
      </c>
      <c r="D283" s="72">
        <v>0.0</v>
      </c>
      <c r="E283" s="72">
        <v>0.0</v>
      </c>
      <c r="F283" s="38">
        <v>1752.0</v>
      </c>
      <c r="G283" s="19"/>
      <c r="H283" s="19">
        <f>VLOOKUP(A283,'Kings Ratings'!$A$2:$B$1000,2,false)</f>
        <v>11</v>
      </c>
      <c r="I283" s="7"/>
      <c r="K283" s="40">
        <v>0.0</v>
      </c>
      <c r="L283" s="22">
        <f t="shared" si="1"/>
        <v>2</v>
      </c>
      <c r="M283" s="23" t="str">
        <f t="shared" si="2"/>
        <v>#DIV/0!</v>
      </c>
      <c r="N283" s="24" t="str">
        <f t="shared" si="3"/>
        <v>#DIV/0!</v>
      </c>
      <c r="O283" s="41"/>
      <c r="P283" s="40">
        <v>0.0</v>
      </c>
      <c r="Q283" s="18">
        <f t="shared" si="4"/>
        <v>0</v>
      </c>
      <c r="R283" s="23" t="str">
        <f t="shared" si="5"/>
        <v>#DIV/0!</v>
      </c>
      <c r="S283" s="24" t="str">
        <f t="shared" si="6"/>
        <v>#DIV/0!</v>
      </c>
      <c r="T283" s="18"/>
      <c r="U283" s="40">
        <v>0.0</v>
      </c>
      <c r="V283" s="22">
        <f t="shared" si="7"/>
        <v>0</v>
      </c>
      <c r="W283" s="23" t="str">
        <f t="shared" si="8"/>
        <v>#DIV/0!</v>
      </c>
      <c r="X283" s="26" t="str">
        <f t="shared" si="9"/>
        <v>#DIV/0!</v>
      </c>
    </row>
    <row r="284">
      <c r="A284" s="14" t="s">
        <v>624</v>
      </c>
      <c r="B284" s="71">
        <v>712.0</v>
      </c>
      <c r="C284" s="38">
        <v>4250.0</v>
      </c>
      <c r="D284" s="38">
        <v>132.0</v>
      </c>
      <c r="E284" s="72">
        <v>1.0</v>
      </c>
      <c r="F284" s="38">
        <v>29374.0</v>
      </c>
      <c r="G284" s="19"/>
      <c r="H284" s="19">
        <f>VLOOKUP(A284,'Kings Ratings'!$A$2:$B$1000,2,false)</f>
        <v>10</v>
      </c>
      <c r="I284" s="7"/>
      <c r="K284" s="40">
        <v>3796.0</v>
      </c>
      <c r="L284" s="22">
        <f t="shared" si="1"/>
        <v>454</v>
      </c>
      <c r="M284" s="23">
        <f t="shared" si="2"/>
        <v>0.1195995785</v>
      </c>
      <c r="N284" s="24" t="str">
        <f t="shared" si="3"/>
        <v>Polished Boot with +454, +12% (3796 to 4250)</v>
      </c>
      <c r="O284" s="41"/>
      <c r="P284" s="40">
        <v>119.0</v>
      </c>
      <c r="Q284" s="18">
        <f t="shared" si="4"/>
        <v>13</v>
      </c>
      <c r="R284" s="23">
        <f t="shared" si="5"/>
        <v>0.1092436975</v>
      </c>
      <c r="S284" s="24" t="str">
        <f t="shared" si="6"/>
        <v>Polished Boot with +13, +10.9% (119 to 132)</v>
      </c>
      <c r="T284" s="18"/>
      <c r="U284" s="40">
        <v>0.0</v>
      </c>
      <c r="V284" s="22">
        <f t="shared" si="7"/>
        <v>1</v>
      </c>
      <c r="W284" s="23" t="str">
        <f t="shared" si="8"/>
        <v>#DIV/0!</v>
      </c>
      <c r="X284" s="26" t="str">
        <f t="shared" si="9"/>
        <v>#DIV/0!</v>
      </c>
    </row>
    <row r="285">
      <c r="A285" s="14" t="s">
        <v>586</v>
      </c>
      <c r="B285" s="71">
        <v>713.0</v>
      </c>
      <c r="C285" s="38">
        <v>2746.0</v>
      </c>
      <c r="D285" s="38">
        <v>60.0</v>
      </c>
      <c r="E285" s="72">
        <v>1.0</v>
      </c>
      <c r="F285" s="38">
        <v>12788.0</v>
      </c>
      <c r="G285" s="19"/>
      <c r="H285" s="19">
        <f>VLOOKUP(A285,'Kings Ratings'!$A$2:$B$1000,2,false)</f>
        <v>10</v>
      </c>
      <c r="I285" s="7"/>
      <c r="K285" s="40">
        <v>2469.0</v>
      </c>
      <c r="L285" s="22">
        <f t="shared" si="1"/>
        <v>277</v>
      </c>
      <c r="M285" s="23">
        <f t="shared" si="2"/>
        <v>0.1121911705</v>
      </c>
      <c r="N285" s="24" t="str">
        <f t="shared" si="3"/>
        <v>Pair of Boots with +277, +11.2% (2469 to 2746)</v>
      </c>
      <c r="O285" s="41"/>
      <c r="P285" s="40">
        <v>49.0</v>
      </c>
      <c r="Q285" s="18">
        <f t="shared" si="4"/>
        <v>11</v>
      </c>
      <c r="R285" s="23">
        <f t="shared" si="5"/>
        <v>0.2244897959</v>
      </c>
      <c r="S285" s="24" t="str">
        <f t="shared" si="6"/>
        <v>Pair of Boots with +11, +22.4% (49 to 60)</v>
      </c>
      <c r="T285" s="18"/>
      <c r="U285" s="40">
        <v>0.0</v>
      </c>
      <c r="V285" s="22">
        <f t="shared" si="7"/>
        <v>1</v>
      </c>
      <c r="W285" s="23" t="str">
        <f t="shared" si="8"/>
        <v>#DIV/0!</v>
      </c>
      <c r="X285" s="26" t="str">
        <f t="shared" si="9"/>
        <v>#DIV/0!</v>
      </c>
    </row>
    <row r="286">
      <c r="A286" s="14" t="s">
        <v>337</v>
      </c>
      <c r="B286" s="71">
        <v>717.0</v>
      </c>
      <c r="C286" s="38">
        <v>5226.0</v>
      </c>
      <c r="D286" s="38">
        <v>48.0</v>
      </c>
      <c r="E286" s="72">
        <v>0.0</v>
      </c>
      <c r="F286" s="38">
        <v>31596.0</v>
      </c>
      <c r="G286" s="19"/>
      <c r="H286" s="19">
        <f>VLOOKUP(A286,'Kings Ratings'!$A$2:$B$1000,2,false)</f>
        <v>10</v>
      </c>
      <c r="I286" s="7"/>
      <c r="K286" s="40">
        <v>4624.0</v>
      </c>
      <c r="L286" s="22">
        <f t="shared" si="1"/>
        <v>602</v>
      </c>
      <c r="M286" s="23">
        <f t="shared" si="2"/>
        <v>0.1301903114</v>
      </c>
      <c r="N286" s="24" t="str">
        <f t="shared" si="3"/>
        <v>Frost Shield with +602, +13% (4624 to 5226)</v>
      </c>
      <c r="O286" s="41"/>
      <c r="P286" s="40">
        <v>33.0</v>
      </c>
      <c r="Q286" s="18">
        <f t="shared" si="4"/>
        <v>15</v>
      </c>
      <c r="R286" s="23">
        <f t="shared" si="5"/>
        <v>0.4545454545</v>
      </c>
      <c r="S286" s="24" t="str">
        <f t="shared" si="6"/>
        <v>Frost Shield with +15, +45.5% (33 to 48)</v>
      </c>
      <c r="T286" s="18"/>
      <c r="U286" s="40">
        <v>0.0</v>
      </c>
      <c r="V286" s="22">
        <f t="shared" si="7"/>
        <v>0</v>
      </c>
      <c r="W286" s="23" t="str">
        <f t="shared" si="8"/>
        <v>#DIV/0!</v>
      </c>
      <c r="X286" s="26" t="str">
        <f t="shared" si="9"/>
        <v>#DIV/0!</v>
      </c>
    </row>
    <row r="287">
      <c r="A287" s="14" t="s">
        <v>653</v>
      </c>
      <c r="B287" s="71">
        <v>723.0</v>
      </c>
      <c r="C287" s="38">
        <v>10102.0</v>
      </c>
      <c r="D287" s="38">
        <v>3494.0</v>
      </c>
      <c r="E287" s="38">
        <v>126.0</v>
      </c>
      <c r="F287" s="38">
        <v>150186.0</v>
      </c>
      <c r="G287" s="19"/>
      <c r="H287" s="19">
        <f>VLOOKUP(A287,'Kings Ratings'!$A$2:$B$1000,2,false)</f>
        <v>6</v>
      </c>
      <c r="I287" s="7"/>
      <c r="K287" s="40">
        <v>9273.0</v>
      </c>
      <c r="L287" s="22">
        <f t="shared" si="1"/>
        <v>829</v>
      </c>
      <c r="M287" s="23">
        <f t="shared" si="2"/>
        <v>0.08939933139</v>
      </c>
      <c r="N287" s="24" t="str">
        <f t="shared" si="3"/>
        <v>Red Berry Pie with +829, +8.9% (9273 to 10102)</v>
      </c>
      <c r="O287" s="41"/>
      <c r="P287" s="40">
        <v>3202.0</v>
      </c>
      <c r="Q287" s="18">
        <f t="shared" si="4"/>
        <v>292</v>
      </c>
      <c r="R287" s="23">
        <f t="shared" si="5"/>
        <v>0.09119300437</v>
      </c>
      <c r="S287" s="24" t="str">
        <f t="shared" si="6"/>
        <v>Red Berry Pie with +292, +9.1% (3202 to 3494)</v>
      </c>
      <c r="T287" s="18"/>
      <c r="U287" s="40">
        <v>98.0</v>
      </c>
      <c r="V287" s="22">
        <f t="shared" si="7"/>
        <v>28</v>
      </c>
      <c r="W287" s="23">
        <f t="shared" si="8"/>
        <v>0.2857142857</v>
      </c>
      <c r="X287" s="26" t="str">
        <f t="shared" si="9"/>
        <v>Red Berry Pie with +28, +28.6% (98 to 126)</v>
      </c>
    </row>
    <row r="288">
      <c r="A288" s="14" t="s">
        <v>607</v>
      </c>
      <c r="B288" s="71">
        <v>725.0</v>
      </c>
      <c r="C288" s="38">
        <v>7447.0</v>
      </c>
      <c r="D288" s="38">
        <v>935.0</v>
      </c>
      <c r="E288" s="72">
        <v>1.0</v>
      </c>
      <c r="F288" s="38">
        <v>103394.0</v>
      </c>
      <c r="G288" s="19"/>
      <c r="H288" s="19">
        <f>VLOOKUP(A288,'Kings Ratings'!$A$2:$B$1000,2,false)</f>
        <v>9</v>
      </c>
      <c r="I288" s="7"/>
      <c r="K288" s="40">
        <v>6593.0</v>
      </c>
      <c r="L288" s="22">
        <f t="shared" si="1"/>
        <v>854</v>
      </c>
      <c r="M288" s="23">
        <f t="shared" si="2"/>
        <v>0.1295313211</v>
      </c>
      <c r="N288" s="24" t="str">
        <f t="shared" si="3"/>
        <v>Pie Pan with +854, +13% (6593 to 7447)</v>
      </c>
      <c r="O288" s="41"/>
      <c r="P288" s="40">
        <v>723.0</v>
      </c>
      <c r="Q288" s="18">
        <f t="shared" si="4"/>
        <v>212</v>
      </c>
      <c r="R288" s="23">
        <f t="shared" si="5"/>
        <v>0.2932226833</v>
      </c>
      <c r="S288" s="24" t="str">
        <f t="shared" si="6"/>
        <v>Pie Pan with +212, +29.3% (723 to 935)</v>
      </c>
      <c r="T288" s="18"/>
      <c r="U288" s="40">
        <v>1.0</v>
      </c>
      <c r="V288" s="22">
        <f t="shared" si="7"/>
        <v>0</v>
      </c>
      <c r="W288" s="23">
        <f t="shared" si="8"/>
        <v>0</v>
      </c>
      <c r="X288" s="26" t="str">
        <f t="shared" si="9"/>
        <v>Pie Pan with +0, +0% (1 to 1)</v>
      </c>
    </row>
    <row r="289">
      <c r="A289" s="14" t="s">
        <v>206</v>
      </c>
      <c r="B289" s="71">
        <v>726.0</v>
      </c>
      <c r="C289" s="38">
        <v>9274.0</v>
      </c>
      <c r="D289" s="38">
        <v>3594.0</v>
      </c>
      <c r="E289" s="38">
        <v>173.0</v>
      </c>
      <c r="F289" s="38">
        <v>144028.0</v>
      </c>
      <c r="G289" s="19"/>
      <c r="H289" s="19">
        <f>VLOOKUP(A289,'Kings Ratings'!$A$2:$B$1000,2,false)</f>
        <v>8</v>
      </c>
      <c r="I289" s="7"/>
      <c r="K289" s="40">
        <v>8531.0</v>
      </c>
      <c r="L289" s="22">
        <f t="shared" si="1"/>
        <v>743</v>
      </c>
      <c r="M289" s="23">
        <f t="shared" si="2"/>
        <v>0.0870941273</v>
      </c>
      <c r="N289" s="24" t="str">
        <f t="shared" si="3"/>
        <v>Concord Grape Pie with +743, +8.7% (8531 to 9274)</v>
      </c>
      <c r="O289" s="41"/>
      <c r="P289" s="40">
        <v>3297.0</v>
      </c>
      <c r="Q289" s="18">
        <f t="shared" si="4"/>
        <v>297</v>
      </c>
      <c r="R289" s="23">
        <f t="shared" si="5"/>
        <v>0.09008189263</v>
      </c>
      <c r="S289" s="24" t="str">
        <f t="shared" si="6"/>
        <v>Concord Grape Pie with +297, +9% (3297 to 3594)</v>
      </c>
      <c r="T289" s="18"/>
      <c r="U289" s="40">
        <v>143.0</v>
      </c>
      <c r="V289" s="22">
        <f t="shared" si="7"/>
        <v>30</v>
      </c>
      <c r="W289" s="23">
        <f t="shared" si="8"/>
        <v>0.2097902098</v>
      </c>
      <c r="X289" s="26" t="str">
        <f t="shared" si="9"/>
        <v>Concord Grape Pie with +30, +21% (143 to 173)</v>
      </c>
    </row>
    <row r="290">
      <c r="A290" s="14" t="s">
        <v>275</v>
      </c>
      <c r="B290" s="71">
        <v>736.0</v>
      </c>
      <c r="C290" s="38">
        <v>4982.0</v>
      </c>
      <c r="D290" s="38">
        <v>53.0</v>
      </c>
      <c r="E290" s="72">
        <v>0.0</v>
      </c>
      <c r="F290" s="38">
        <v>19778.0</v>
      </c>
      <c r="G290" s="19"/>
      <c r="H290" s="19">
        <f>VLOOKUP(A290,'Kings Ratings'!$A$2:$B$1000,2,false)</f>
        <v>9</v>
      </c>
      <c r="I290" s="7"/>
      <c r="K290" s="40">
        <v>4493.0</v>
      </c>
      <c r="L290" s="22">
        <f t="shared" si="1"/>
        <v>489</v>
      </c>
      <c r="M290" s="23">
        <f t="shared" si="2"/>
        <v>0.1088359671</v>
      </c>
      <c r="N290" s="24" t="str">
        <f t="shared" si="3"/>
        <v>Fancy Chair with +489, +10.9% (4493 to 4982)</v>
      </c>
      <c r="O290" s="41"/>
      <c r="P290" s="40">
        <v>43.0</v>
      </c>
      <c r="Q290" s="18">
        <f t="shared" si="4"/>
        <v>10</v>
      </c>
      <c r="R290" s="23">
        <f t="shared" si="5"/>
        <v>0.2325581395</v>
      </c>
      <c r="S290" s="24" t="str">
        <f t="shared" si="6"/>
        <v>Fancy Chair with +10, +23.3% (43 to 53)</v>
      </c>
      <c r="T290" s="18"/>
      <c r="U290" s="40">
        <v>0.0</v>
      </c>
      <c r="V290" s="22">
        <f t="shared" si="7"/>
        <v>0</v>
      </c>
      <c r="W290" s="23" t="str">
        <f t="shared" si="8"/>
        <v>#DIV/0!</v>
      </c>
      <c r="X290" s="26" t="str">
        <f t="shared" si="9"/>
        <v>#DIV/0!</v>
      </c>
    </row>
    <row r="291">
      <c r="A291" s="14" t="s">
        <v>287</v>
      </c>
      <c r="B291" s="71">
        <v>737.0</v>
      </c>
      <c r="C291" s="38">
        <v>5503.0</v>
      </c>
      <c r="D291" s="38">
        <v>2049.0</v>
      </c>
      <c r="E291" s="38">
        <v>619.0</v>
      </c>
      <c r="F291" s="38">
        <v>499636.0</v>
      </c>
      <c r="G291" s="19"/>
      <c r="H291" s="19">
        <f>VLOOKUP(A291,'Kings Ratings'!$A$2:$B$1000,2,false)</f>
        <v>6</v>
      </c>
      <c r="I291" s="7" t="s">
        <v>926</v>
      </c>
      <c r="K291" s="40">
        <v>5018.0</v>
      </c>
      <c r="L291" s="22">
        <f t="shared" si="1"/>
        <v>485</v>
      </c>
      <c r="M291" s="23">
        <f t="shared" si="2"/>
        <v>0.09665205261</v>
      </c>
      <c r="N291" s="24" t="str">
        <f t="shared" si="3"/>
        <v>Fancy Pan Flute with +485, +9.7% (5018 to 5503)</v>
      </c>
      <c r="O291" s="41"/>
      <c r="P291" s="40">
        <v>1769.0</v>
      </c>
      <c r="Q291" s="18">
        <f t="shared" si="4"/>
        <v>280</v>
      </c>
      <c r="R291" s="23">
        <f t="shared" si="5"/>
        <v>0.158281515</v>
      </c>
      <c r="S291" s="24" t="str">
        <f t="shared" si="6"/>
        <v>Fancy Pan Flute with +280, +15.8% (1769 to 2049)</v>
      </c>
      <c r="T291" s="18"/>
      <c r="U291" s="40">
        <v>362.0</v>
      </c>
      <c r="V291" s="22">
        <f t="shared" si="7"/>
        <v>257</v>
      </c>
      <c r="W291" s="23">
        <f t="shared" si="8"/>
        <v>0.7099447514</v>
      </c>
      <c r="X291" s="26" t="str">
        <f t="shared" si="9"/>
        <v>Fancy Pan Flute with +257, +71% (362 to 619)</v>
      </c>
    </row>
    <row r="292">
      <c r="A292" s="14" t="s">
        <v>835</v>
      </c>
      <c r="B292" s="71">
        <v>738.0</v>
      </c>
      <c r="C292" s="38">
        <v>11717.0</v>
      </c>
      <c r="D292" s="38">
        <v>7435.0</v>
      </c>
      <c r="E292" s="38">
        <v>2786.0</v>
      </c>
      <c r="F292" s="38">
        <v>3116508.0</v>
      </c>
      <c r="G292" s="19"/>
      <c r="H292" s="19">
        <f>VLOOKUP(A292,'Kings Ratings'!$A$2:$B$1000,2,false)</f>
        <v>2</v>
      </c>
      <c r="I292" s="7" t="s">
        <v>673</v>
      </c>
      <c r="K292" s="40">
        <v>10698.0</v>
      </c>
      <c r="L292" s="22">
        <f t="shared" si="1"/>
        <v>1019</v>
      </c>
      <c r="M292" s="23">
        <f t="shared" si="2"/>
        <v>0.09525144887</v>
      </c>
      <c r="N292" s="24" t="str">
        <f t="shared" si="3"/>
        <v>Wooden Table with +1019, +9.5% (10698 to 11717)</v>
      </c>
      <c r="O292" s="41"/>
      <c r="P292" s="40">
        <v>6811.0</v>
      </c>
      <c r="Q292" s="18">
        <f t="shared" si="4"/>
        <v>624</v>
      </c>
      <c r="R292" s="23">
        <f t="shared" si="5"/>
        <v>0.09161650272</v>
      </c>
      <c r="S292" s="24" t="str">
        <f t="shared" si="6"/>
        <v>Wooden Table with +624, +9.2% (6811 to 7435)</v>
      </c>
      <c r="T292" s="18"/>
      <c r="U292" s="40">
        <v>2320.0</v>
      </c>
      <c r="V292" s="22">
        <f t="shared" si="7"/>
        <v>466</v>
      </c>
      <c r="W292" s="23">
        <f t="shared" si="8"/>
        <v>0.200862069</v>
      </c>
      <c r="X292" s="26" t="str">
        <f t="shared" si="9"/>
        <v>Wooden Table with +466, +20.1% (2320 to 2786)</v>
      </c>
    </row>
    <row r="293">
      <c r="A293" s="14" t="s">
        <v>134</v>
      </c>
      <c r="B293" s="71">
        <v>742.0</v>
      </c>
      <c r="C293" s="38">
        <v>3457.0</v>
      </c>
      <c r="D293" s="38">
        <v>295.0</v>
      </c>
      <c r="E293" s="72">
        <v>1.0</v>
      </c>
      <c r="F293" s="38">
        <v>102293.0</v>
      </c>
      <c r="G293" s="19"/>
      <c r="H293" s="19">
        <f>VLOOKUP(A293,'Kings Ratings'!$A$2:$B$1000,2,false)</f>
        <v>10</v>
      </c>
      <c r="I293" s="7"/>
      <c r="K293" s="40">
        <v>3180.0</v>
      </c>
      <c r="L293" s="22">
        <f t="shared" si="1"/>
        <v>277</v>
      </c>
      <c r="M293" s="23">
        <f t="shared" si="2"/>
        <v>0.08710691824</v>
      </c>
      <c r="N293" s="24" t="str">
        <f t="shared" si="3"/>
        <v>Bouquet of Flowers with +277, +8.7% (3180 to 3457)</v>
      </c>
      <c r="O293" s="41"/>
      <c r="P293" s="40">
        <v>96.0</v>
      </c>
      <c r="Q293" s="18">
        <f t="shared" si="4"/>
        <v>199</v>
      </c>
      <c r="R293" s="23">
        <f t="shared" si="5"/>
        <v>2.072916667</v>
      </c>
      <c r="S293" s="24" t="str">
        <f t="shared" si="6"/>
        <v>Bouquet of Flowers with +199, +207.3% (96 to 295)</v>
      </c>
      <c r="T293" s="18"/>
      <c r="U293" s="40">
        <v>0.0</v>
      </c>
      <c r="V293" s="22">
        <f t="shared" si="7"/>
        <v>1</v>
      </c>
      <c r="W293" s="23" t="str">
        <f t="shared" si="8"/>
        <v>#DIV/0!</v>
      </c>
      <c r="X293" s="26" t="str">
        <f t="shared" si="9"/>
        <v>#DIV/0!</v>
      </c>
    </row>
    <row r="294">
      <c r="A294" s="14" t="s">
        <v>690</v>
      </c>
      <c r="B294" s="71">
        <v>743.0</v>
      </c>
      <c r="C294" s="38">
        <v>6368.0</v>
      </c>
      <c r="D294" s="38">
        <v>93.0</v>
      </c>
      <c r="E294" s="72">
        <v>1.0</v>
      </c>
      <c r="F294" s="38">
        <v>40748.0</v>
      </c>
      <c r="G294" s="19"/>
      <c r="H294" s="19">
        <f>VLOOKUP(A294,'Kings Ratings'!$A$2:$B$1000,2,false)</f>
        <v>10</v>
      </c>
      <c r="I294" s="7"/>
      <c r="K294" s="40">
        <v>5796.0</v>
      </c>
      <c r="L294" s="22">
        <f t="shared" si="1"/>
        <v>572</v>
      </c>
      <c r="M294" s="23">
        <f t="shared" si="2"/>
        <v>0.09868875086</v>
      </c>
      <c r="N294" s="24" t="str">
        <f t="shared" si="3"/>
        <v>Step Ladder with +572, +9.9% (5796 to 6368)</v>
      </c>
      <c r="O294" s="41"/>
      <c r="P294" s="40">
        <v>76.0</v>
      </c>
      <c r="Q294" s="18">
        <f t="shared" si="4"/>
        <v>17</v>
      </c>
      <c r="R294" s="23">
        <f t="shared" si="5"/>
        <v>0.2236842105</v>
      </c>
      <c r="S294" s="24" t="str">
        <f t="shared" si="6"/>
        <v>Step Ladder with +17, +22.4% (76 to 93)</v>
      </c>
      <c r="T294" s="18"/>
      <c r="U294" s="40">
        <v>0.0</v>
      </c>
      <c r="V294" s="22">
        <f t="shared" si="7"/>
        <v>1</v>
      </c>
      <c r="W294" s="23" t="str">
        <f t="shared" si="8"/>
        <v>#DIV/0!</v>
      </c>
      <c r="X294" s="26" t="str">
        <f t="shared" si="9"/>
        <v>#DIV/0!</v>
      </c>
    </row>
    <row r="295">
      <c r="A295" s="14" t="s">
        <v>629</v>
      </c>
      <c r="B295" s="71">
        <v>754.0</v>
      </c>
      <c r="C295" s="38">
        <v>10039.0</v>
      </c>
      <c r="D295" s="38">
        <v>582.0</v>
      </c>
      <c r="E295" s="72">
        <v>2.0</v>
      </c>
      <c r="F295" s="38">
        <v>112540.0</v>
      </c>
      <c r="G295" s="19"/>
      <c r="H295" s="19">
        <f>VLOOKUP(A295,'Kings Ratings'!$A$2:$B$1000,2,false)</f>
        <v>9</v>
      </c>
      <c r="I295" s="7"/>
      <c r="K295" s="40">
        <v>9214.0</v>
      </c>
      <c r="L295" s="22">
        <f t="shared" si="1"/>
        <v>825</v>
      </c>
      <c r="M295" s="23">
        <f t="shared" si="2"/>
        <v>0.08953766008</v>
      </c>
      <c r="N295" s="24" t="str">
        <f t="shared" si="3"/>
        <v>Potato Battery with +825, +9% (9214 to 10039)</v>
      </c>
      <c r="O295" s="41"/>
      <c r="P295" s="40">
        <v>429.0</v>
      </c>
      <c r="Q295" s="18">
        <f t="shared" si="4"/>
        <v>153</v>
      </c>
      <c r="R295" s="23">
        <f t="shared" si="5"/>
        <v>0.3566433566</v>
      </c>
      <c r="S295" s="24" t="str">
        <f t="shared" si="6"/>
        <v>Potato Battery with +153, +35.7% (429 to 582)</v>
      </c>
      <c r="T295" s="18"/>
      <c r="U295" s="40">
        <v>1.0</v>
      </c>
      <c r="V295" s="22">
        <f t="shared" si="7"/>
        <v>1</v>
      </c>
      <c r="W295" s="23">
        <f t="shared" si="8"/>
        <v>1</v>
      </c>
      <c r="X295" s="26" t="str">
        <f t="shared" si="9"/>
        <v>Potato Battery with +1, +100% (1 to 2)</v>
      </c>
    </row>
    <row r="296">
      <c r="A296" s="14" t="s">
        <v>446</v>
      </c>
      <c r="B296" s="71">
        <v>755.0</v>
      </c>
      <c r="C296" s="38">
        <v>2957.0</v>
      </c>
      <c r="D296" s="38">
        <v>287.0</v>
      </c>
      <c r="E296" s="72">
        <v>3.0</v>
      </c>
      <c r="F296" s="38">
        <v>11093.0</v>
      </c>
      <c r="G296" s="19"/>
      <c r="H296" s="19">
        <f>VLOOKUP(A296,'Kings Ratings'!$A$2:$B$1000,2,false)</f>
        <v>10</v>
      </c>
      <c r="I296" s="7"/>
      <c r="K296" s="40">
        <v>2627.0</v>
      </c>
      <c r="L296" s="22">
        <f t="shared" si="1"/>
        <v>330</v>
      </c>
      <c r="M296" s="23">
        <f t="shared" si="2"/>
        <v>0.1256185763</v>
      </c>
      <c r="N296" s="24" t="str">
        <f t="shared" si="3"/>
        <v>Hickory Omelette with +330, +12.6% (2627 to 2957)</v>
      </c>
      <c r="O296" s="41"/>
      <c r="P296" s="40">
        <v>249.0</v>
      </c>
      <c r="Q296" s="18">
        <f t="shared" si="4"/>
        <v>38</v>
      </c>
      <c r="R296" s="23">
        <f t="shared" si="5"/>
        <v>0.1526104418</v>
      </c>
      <c r="S296" s="24" t="str">
        <f t="shared" si="6"/>
        <v>Hickory Omelette with +38, +15.3% (249 to 287)</v>
      </c>
      <c r="T296" s="18"/>
      <c r="U296" s="40">
        <v>3.0</v>
      </c>
      <c r="V296" s="22">
        <f t="shared" si="7"/>
        <v>0</v>
      </c>
      <c r="W296" s="23">
        <f t="shared" si="8"/>
        <v>0</v>
      </c>
      <c r="X296" s="26" t="str">
        <f t="shared" si="9"/>
        <v>Hickory Omelette with +0, +0% (3 to 3)</v>
      </c>
    </row>
    <row r="297">
      <c r="A297" s="14" t="s">
        <v>243</v>
      </c>
      <c r="B297" s="71">
        <v>756.0</v>
      </c>
      <c r="C297" s="38">
        <v>634.0</v>
      </c>
      <c r="D297" s="38">
        <v>28.0</v>
      </c>
      <c r="E297" s="72">
        <v>0.0</v>
      </c>
      <c r="F297" s="38">
        <v>5792.0</v>
      </c>
      <c r="G297" s="19"/>
      <c r="H297" s="19">
        <f>VLOOKUP(A297,'Kings Ratings'!$A$2:$B$1000,2,false)</f>
        <v>11</v>
      </c>
      <c r="I297" s="7"/>
      <c r="K297" s="40">
        <v>634.0</v>
      </c>
      <c r="L297" s="22">
        <f t="shared" si="1"/>
        <v>0</v>
      </c>
      <c r="M297" s="23">
        <f t="shared" si="2"/>
        <v>0</v>
      </c>
      <c r="N297" s="24" t="str">
        <f t="shared" si="3"/>
        <v>Crunchy Omelette with +0, +0% (634 to 634)</v>
      </c>
      <c r="O297" s="41"/>
      <c r="P297" s="40">
        <v>28.0</v>
      </c>
      <c r="Q297" s="18">
        <f t="shared" si="4"/>
        <v>0</v>
      </c>
      <c r="R297" s="23">
        <f t="shared" si="5"/>
        <v>0</v>
      </c>
      <c r="S297" s="24" t="str">
        <f t="shared" si="6"/>
        <v>Crunchy Omelette with +0, +0% (28 to 28)</v>
      </c>
      <c r="T297" s="18"/>
      <c r="U297" s="40">
        <v>0.0</v>
      </c>
      <c r="V297" s="22">
        <f t="shared" si="7"/>
        <v>0</v>
      </c>
      <c r="W297" s="23" t="str">
        <f t="shared" si="8"/>
        <v>#DIV/0!</v>
      </c>
      <c r="X297" s="26" t="str">
        <f t="shared" si="9"/>
        <v>#DIV/0!</v>
      </c>
    </row>
    <row r="298">
      <c r="A298" s="14" t="s">
        <v>722</v>
      </c>
      <c r="B298" s="71">
        <v>759.0</v>
      </c>
      <c r="C298" s="38">
        <v>5863.0</v>
      </c>
      <c r="D298" s="38">
        <v>140.0</v>
      </c>
      <c r="E298" s="72">
        <v>1.0</v>
      </c>
      <c r="F298" s="38">
        <v>35575.0</v>
      </c>
      <c r="G298" s="19"/>
      <c r="H298" s="19">
        <f>VLOOKUP(A298,'Kings Ratings'!$A$2:$B$1000,2,false)</f>
        <v>10</v>
      </c>
      <c r="I298" s="7"/>
      <c r="K298" s="40">
        <v>5278.0</v>
      </c>
      <c r="L298" s="22">
        <f t="shared" si="1"/>
        <v>585</v>
      </c>
      <c r="M298" s="23">
        <f t="shared" si="2"/>
        <v>0.1108374384</v>
      </c>
      <c r="N298" s="24" t="str">
        <f t="shared" si="3"/>
        <v>Steel Vise with +585, +11.1% (5278 to 5863)</v>
      </c>
      <c r="O298" s="41"/>
      <c r="P298" s="40">
        <v>118.0</v>
      </c>
      <c r="Q298" s="18">
        <f t="shared" si="4"/>
        <v>22</v>
      </c>
      <c r="R298" s="23">
        <f t="shared" si="5"/>
        <v>0.186440678</v>
      </c>
      <c r="S298" s="24" t="str">
        <f t="shared" si="6"/>
        <v>Steel Vise with +22, +18.6% (118 to 140)</v>
      </c>
      <c r="T298" s="18"/>
      <c r="U298" s="40">
        <v>1.0</v>
      </c>
      <c r="V298" s="22">
        <f t="shared" si="7"/>
        <v>0</v>
      </c>
      <c r="W298" s="23">
        <f t="shared" si="8"/>
        <v>0</v>
      </c>
      <c r="X298" s="26" t="str">
        <f t="shared" si="9"/>
        <v>Steel Vise with +0, +0% (1 to 1)</v>
      </c>
    </row>
    <row r="299">
      <c r="A299" s="14" t="s">
        <v>668</v>
      </c>
      <c r="B299" s="71">
        <v>760.0</v>
      </c>
      <c r="C299" s="38">
        <v>5133.0</v>
      </c>
      <c r="D299" s="38">
        <v>849.0</v>
      </c>
      <c r="E299" s="38">
        <v>423.0</v>
      </c>
      <c r="F299" s="38">
        <v>78666.0</v>
      </c>
      <c r="G299" s="19"/>
      <c r="H299" s="19">
        <f>VLOOKUP(A299,'Kings Ratings'!$A$2:$B$1000,2,false)</f>
        <v>9</v>
      </c>
      <c r="I299" s="7" t="s">
        <v>808</v>
      </c>
      <c r="K299" s="40">
        <v>4627.0</v>
      </c>
      <c r="L299" s="22">
        <f t="shared" si="1"/>
        <v>506</v>
      </c>
      <c r="M299" s="23">
        <f t="shared" si="2"/>
        <v>0.1093581154</v>
      </c>
      <c r="N299" s="24" t="str">
        <f t="shared" si="3"/>
        <v>Red Trunk with +506, +10.9% (4627 to 5133)</v>
      </c>
      <c r="O299" s="41"/>
      <c r="P299" s="40">
        <v>601.0</v>
      </c>
      <c r="Q299" s="18">
        <f t="shared" si="4"/>
        <v>248</v>
      </c>
      <c r="R299" s="23">
        <f t="shared" si="5"/>
        <v>0.4126455907</v>
      </c>
      <c r="S299" s="24" t="str">
        <f t="shared" si="6"/>
        <v>Red Trunk with +248, +41.3% (601 to 849)</v>
      </c>
      <c r="T299" s="18"/>
      <c r="U299" s="40">
        <v>233.0</v>
      </c>
      <c r="V299" s="22">
        <f t="shared" si="7"/>
        <v>190</v>
      </c>
      <c r="W299" s="23">
        <f t="shared" si="8"/>
        <v>0.8154506438</v>
      </c>
      <c r="X299" s="26" t="str">
        <f t="shared" si="9"/>
        <v>Red Trunk with +190, +81.5% (233 to 423)</v>
      </c>
    </row>
    <row r="300">
      <c r="A300" s="14" t="s">
        <v>293</v>
      </c>
      <c r="B300" s="71">
        <v>774.0</v>
      </c>
      <c r="C300" s="38">
        <v>4124.0</v>
      </c>
      <c r="D300" s="38">
        <v>46.0</v>
      </c>
      <c r="E300" s="72">
        <v>2.0</v>
      </c>
      <c r="F300" s="38">
        <v>12884.0</v>
      </c>
      <c r="G300" s="19"/>
      <c r="H300" s="19">
        <f>VLOOKUP(A300,'Kings Ratings'!$A$2:$B$1000,2,false)</f>
        <v>9</v>
      </c>
      <c r="I300" s="7"/>
      <c r="K300" s="40">
        <v>3668.0</v>
      </c>
      <c r="L300" s="22">
        <f t="shared" si="1"/>
        <v>456</v>
      </c>
      <c r="M300" s="23">
        <f t="shared" si="2"/>
        <v>0.1243184297</v>
      </c>
      <c r="N300" s="24" t="str">
        <f t="shared" si="3"/>
        <v>Fancy Table with +456, +12.4% (3668 to 4124)</v>
      </c>
      <c r="O300" s="41"/>
      <c r="P300" s="40">
        <v>45.0</v>
      </c>
      <c r="Q300" s="18">
        <f t="shared" si="4"/>
        <v>1</v>
      </c>
      <c r="R300" s="23">
        <f t="shared" si="5"/>
        <v>0.02222222222</v>
      </c>
      <c r="S300" s="24" t="str">
        <f t="shared" si="6"/>
        <v>Fancy Table with +1, +2.2% (45 to 46)</v>
      </c>
      <c r="T300" s="18"/>
      <c r="U300" s="40">
        <v>0.0</v>
      </c>
      <c r="V300" s="22">
        <f t="shared" si="7"/>
        <v>2</v>
      </c>
      <c r="W300" s="23" t="str">
        <f t="shared" si="8"/>
        <v>#DIV/0!</v>
      </c>
      <c r="X300" s="26" t="str">
        <f t="shared" si="9"/>
        <v>#DIV/0!</v>
      </c>
    </row>
    <row r="301">
      <c r="A301" s="14" t="s">
        <v>165</v>
      </c>
      <c r="B301" s="71">
        <v>776.0</v>
      </c>
      <c r="C301" s="74">
        <v>7.0</v>
      </c>
      <c r="D301" s="72">
        <v>0.0</v>
      </c>
      <c r="E301" s="72">
        <v>0.0</v>
      </c>
      <c r="F301" s="38">
        <v>4628.0</v>
      </c>
      <c r="G301" s="19"/>
      <c r="H301" s="19">
        <f>VLOOKUP(A301,'Kings Ratings'!$A$2:$B$1000,2,false)</f>
        <v>10</v>
      </c>
      <c r="I301" s="7"/>
      <c r="K301" s="40">
        <v>6.0</v>
      </c>
      <c r="L301" s="22">
        <f t="shared" si="1"/>
        <v>1</v>
      </c>
      <c r="M301" s="23">
        <f t="shared" si="2"/>
        <v>0.1666666667</v>
      </c>
      <c r="N301" s="24" t="str">
        <f t="shared" si="3"/>
        <v>Ship in a Bottle with +1, +16.7% (6 to 7)</v>
      </c>
      <c r="O301" s="41"/>
      <c r="P301" s="40">
        <v>0.0</v>
      </c>
      <c r="Q301" s="18">
        <f t="shared" si="4"/>
        <v>0</v>
      </c>
      <c r="R301" s="23" t="str">
        <f t="shared" si="5"/>
        <v>#DIV/0!</v>
      </c>
      <c r="S301" s="24" t="str">
        <f t="shared" si="6"/>
        <v>#DIV/0!</v>
      </c>
      <c r="T301" s="18"/>
      <c r="U301" s="40">
        <v>0.0</v>
      </c>
      <c r="V301" s="22">
        <f t="shared" si="7"/>
        <v>0</v>
      </c>
      <c r="W301" s="23" t="str">
        <f t="shared" si="8"/>
        <v>#DIV/0!</v>
      </c>
      <c r="X301" s="26" t="str">
        <f t="shared" si="9"/>
        <v>#DIV/0!</v>
      </c>
    </row>
    <row r="302">
      <c r="A302" s="14" t="s">
        <v>164</v>
      </c>
      <c r="B302" s="71">
        <v>781.0</v>
      </c>
      <c r="C302" s="38">
        <v>1283.0</v>
      </c>
      <c r="D302" s="38">
        <v>79.0</v>
      </c>
      <c r="E302" s="72">
        <v>1.0</v>
      </c>
      <c r="F302" s="38">
        <v>10068.0</v>
      </c>
      <c r="G302" s="19"/>
      <c r="H302" s="19">
        <f>VLOOKUP(A302,'Kings Ratings'!$A$2:$B$1000,2,false)</f>
        <v>10</v>
      </c>
      <c r="I302" s="7"/>
      <c r="K302" s="40">
        <v>1072.0</v>
      </c>
      <c r="L302" s="22">
        <f t="shared" si="1"/>
        <v>211</v>
      </c>
      <c r="M302" s="23">
        <f t="shared" si="2"/>
        <v>0.1968283582</v>
      </c>
      <c r="N302" s="24" t="str">
        <f t="shared" si="3"/>
        <v>Cabbage Stew with +211, +19.7% (1072 to 1283)</v>
      </c>
      <c r="O302" s="41"/>
      <c r="P302" s="40">
        <v>65.0</v>
      </c>
      <c r="Q302" s="18">
        <f t="shared" si="4"/>
        <v>14</v>
      </c>
      <c r="R302" s="23">
        <f t="shared" si="5"/>
        <v>0.2153846154</v>
      </c>
      <c r="S302" s="24" t="str">
        <f t="shared" si="6"/>
        <v>Cabbage Stew with +14, +21.5% (65 to 79)</v>
      </c>
      <c r="T302" s="18"/>
      <c r="U302" s="40">
        <v>0.0</v>
      </c>
      <c r="V302" s="22">
        <f t="shared" si="7"/>
        <v>1</v>
      </c>
      <c r="W302" s="23" t="str">
        <f t="shared" si="8"/>
        <v>#DIV/0!</v>
      </c>
      <c r="X302" s="26" t="str">
        <f t="shared" si="9"/>
        <v>#DIV/0!</v>
      </c>
    </row>
    <row r="303">
      <c r="A303" s="14" t="s">
        <v>13</v>
      </c>
      <c r="B303" s="71">
        <v>787.0</v>
      </c>
      <c r="C303" s="38">
        <v>6068.0</v>
      </c>
      <c r="D303" s="38">
        <v>797.0</v>
      </c>
      <c r="E303" s="72">
        <v>1.0</v>
      </c>
      <c r="F303" s="38">
        <v>120461.0</v>
      </c>
      <c r="G303" s="19"/>
      <c r="H303" s="19">
        <f>VLOOKUP(A303,'Kings Ratings'!$A$2:$B$1000,2,false)</f>
        <v>10</v>
      </c>
      <c r="I303" s="7"/>
      <c r="K303" s="40">
        <v>5411.0</v>
      </c>
      <c r="L303" s="22">
        <f t="shared" si="1"/>
        <v>657</v>
      </c>
      <c r="M303" s="23">
        <f t="shared" si="2"/>
        <v>0.121419331</v>
      </c>
      <c r="N303" s="24" t="str">
        <f t="shared" si="3"/>
        <v>Acorn Butter with +657, +12.1% (5411 to 6068)</v>
      </c>
      <c r="O303" s="41"/>
      <c r="P303" s="40">
        <v>554.0</v>
      </c>
      <c r="Q303" s="18">
        <f t="shared" si="4"/>
        <v>243</v>
      </c>
      <c r="R303" s="23">
        <f t="shared" si="5"/>
        <v>0.4386281588</v>
      </c>
      <c r="S303" s="24" t="str">
        <f t="shared" si="6"/>
        <v>Acorn Butter with +243, +43.9% (554 to 797)</v>
      </c>
      <c r="T303" s="18"/>
      <c r="U303" s="40">
        <v>1.0</v>
      </c>
      <c r="V303" s="22">
        <f t="shared" si="7"/>
        <v>0</v>
      </c>
      <c r="W303" s="23">
        <f t="shared" si="8"/>
        <v>0</v>
      </c>
      <c r="X303" s="26" t="str">
        <f t="shared" si="9"/>
        <v>Acorn Butter with +0, +0% (1 to 1)</v>
      </c>
    </row>
    <row r="304">
      <c r="A304" s="14" t="s">
        <v>671</v>
      </c>
      <c r="B304" s="71">
        <v>788.0</v>
      </c>
      <c r="C304" s="38">
        <v>10098.0</v>
      </c>
      <c r="D304" s="38">
        <v>5728.0</v>
      </c>
      <c r="E304" s="38">
        <v>189.0</v>
      </c>
      <c r="F304" s="38">
        <v>631636.0</v>
      </c>
      <c r="G304" s="19"/>
      <c r="H304" s="19">
        <f>VLOOKUP(A304,'Kings Ratings'!$A$2:$B$1000,2,false)</f>
        <v>6</v>
      </c>
      <c r="I304" s="7"/>
      <c r="K304" s="40">
        <v>9258.0</v>
      </c>
      <c r="L304" s="22">
        <f t="shared" si="1"/>
        <v>840</v>
      </c>
      <c r="M304" s="23">
        <f t="shared" si="2"/>
        <v>0.0907323396</v>
      </c>
      <c r="N304" s="24" t="str">
        <f t="shared" si="3"/>
        <v>Red Twine with +840, +9.1% (9258 to 10098)</v>
      </c>
      <c r="O304" s="41"/>
      <c r="P304" s="40">
        <v>5129.0</v>
      </c>
      <c r="Q304" s="18">
        <f t="shared" si="4"/>
        <v>599</v>
      </c>
      <c r="R304" s="23">
        <f t="shared" si="5"/>
        <v>0.116786898</v>
      </c>
      <c r="S304" s="24" t="str">
        <f t="shared" si="6"/>
        <v>Red Twine with +599, +11.7% (5129 to 5728)</v>
      </c>
      <c r="T304" s="18"/>
      <c r="U304" s="40">
        <v>137.0</v>
      </c>
      <c r="V304" s="22">
        <f t="shared" si="7"/>
        <v>52</v>
      </c>
      <c r="W304" s="23">
        <f t="shared" si="8"/>
        <v>0.3795620438</v>
      </c>
      <c r="X304" s="26" t="str">
        <f t="shared" si="9"/>
        <v>Red Twine with +52, +38% (137 to 189)</v>
      </c>
    </row>
    <row r="305">
      <c r="A305" s="14" t="s">
        <v>29</v>
      </c>
      <c r="B305" s="71">
        <v>800.0</v>
      </c>
      <c r="C305" s="38">
        <v>3416.0</v>
      </c>
      <c r="D305" s="72">
        <v>1.0</v>
      </c>
      <c r="E305" s="72">
        <v>0.0</v>
      </c>
      <c r="F305" s="38">
        <v>15770.0</v>
      </c>
      <c r="G305" s="19"/>
      <c r="H305" s="19">
        <f>VLOOKUP(A305,'Kings Ratings'!$A$2:$B$1000,2,false)</f>
        <v>10</v>
      </c>
      <c r="I305" s="7"/>
      <c r="K305" s="40">
        <v>2957.0</v>
      </c>
      <c r="L305" s="22">
        <f t="shared" si="1"/>
        <v>459</v>
      </c>
      <c r="M305" s="23">
        <f t="shared" si="2"/>
        <v>0.1552248901</v>
      </c>
      <c r="N305" s="24" t="str">
        <f t="shared" si="3"/>
        <v>Amber Cane with +459, +15.5% (2957 to 3416)</v>
      </c>
      <c r="O305" s="41"/>
      <c r="P305" s="40">
        <v>0.0</v>
      </c>
      <c r="Q305" s="18">
        <f t="shared" si="4"/>
        <v>1</v>
      </c>
      <c r="R305" s="23" t="str">
        <f t="shared" si="5"/>
        <v>#DIV/0!</v>
      </c>
      <c r="S305" s="24" t="str">
        <f t="shared" si="6"/>
        <v>#DIV/0!</v>
      </c>
      <c r="T305" s="18"/>
      <c r="U305" s="40">
        <v>0.0</v>
      </c>
      <c r="V305" s="22">
        <f t="shared" si="7"/>
        <v>0</v>
      </c>
      <c r="W305" s="23" t="str">
        <f t="shared" si="8"/>
        <v>#DIV/0!</v>
      </c>
      <c r="X305" s="26" t="str">
        <f t="shared" si="9"/>
        <v>#DIV/0!</v>
      </c>
    </row>
    <row r="306">
      <c r="A306" s="14" t="s">
        <v>317</v>
      </c>
      <c r="B306" s="71">
        <v>803.0</v>
      </c>
      <c r="C306" s="38">
        <v>3243.0</v>
      </c>
      <c r="D306" s="38">
        <v>10.0</v>
      </c>
      <c r="E306" s="72">
        <v>0.0</v>
      </c>
      <c r="F306" s="38">
        <v>25541.0</v>
      </c>
      <c r="G306" s="19"/>
      <c r="H306" s="19">
        <f>VLOOKUP(A306,'Kings Ratings'!$A$2:$B$1000,2,false)</f>
        <v>11</v>
      </c>
      <c r="I306" s="7"/>
      <c r="K306" s="40">
        <v>3243.0</v>
      </c>
      <c r="L306" s="22">
        <f t="shared" si="1"/>
        <v>0</v>
      </c>
      <c r="M306" s="23">
        <f t="shared" si="2"/>
        <v>0</v>
      </c>
      <c r="N306" s="24" t="str">
        <f t="shared" si="3"/>
        <v>Yellow Watermelon with +0, +0% (3243 to 3243)</v>
      </c>
      <c r="O306" s="41"/>
      <c r="P306" s="40">
        <v>10.0</v>
      </c>
      <c r="Q306" s="18">
        <f t="shared" si="4"/>
        <v>0</v>
      </c>
      <c r="R306" s="23">
        <f t="shared" si="5"/>
        <v>0</v>
      </c>
      <c r="S306" s="24" t="str">
        <f t="shared" si="6"/>
        <v>Yellow Watermelon with +0, +0% (10 to 10)</v>
      </c>
      <c r="T306" s="18"/>
      <c r="U306" s="40">
        <v>0.0</v>
      </c>
      <c r="V306" s="22">
        <f t="shared" si="7"/>
        <v>0</v>
      </c>
      <c r="W306" s="23" t="str">
        <f t="shared" si="8"/>
        <v>#DIV/0!</v>
      </c>
      <c r="X306" s="26" t="str">
        <f t="shared" si="9"/>
        <v>#DIV/0!</v>
      </c>
    </row>
    <row r="307">
      <c r="A307" s="14" t="s">
        <v>296</v>
      </c>
      <c r="B307" s="71">
        <v>817.0</v>
      </c>
      <c r="C307" s="38">
        <v>2313.0</v>
      </c>
      <c r="D307" s="38">
        <v>34.0</v>
      </c>
      <c r="E307" s="72">
        <v>1.0</v>
      </c>
      <c r="F307" s="38">
        <v>27736.0</v>
      </c>
      <c r="G307" s="19"/>
      <c r="H307" s="19">
        <f>VLOOKUP(A307,'Kings Ratings'!$A$2:$B$1000,2,false)</f>
        <v>10</v>
      </c>
      <c r="I307" s="7"/>
      <c r="K307" s="40">
        <v>1986.0</v>
      </c>
      <c r="L307" s="22">
        <f t="shared" si="1"/>
        <v>327</v>
      </c>
      <c r="M307" s="23">
        <f t="shared" si="2"/>
        <v>0.164652568</v>
      </c>
      <c r="N307" s="24" t="str">
        <f t="shared" si="3"/>
        <v>Fancy Violin with +327, +16.5% (1986 to 2313)</v>
      </c>
      <c r="O307" s="41"/>
      <c r="P307" s="40">
        <v>24.0</v>
      </c>
      <c r="Q307" s="18">
        <f t="shared" si="4"/>
        <v>10</v>
      </c>
      <c r="R307" s="23">
        <f t="shared" si="5"/>
        <v>0.4166666667</v>
      </c>
      <c r="S307" s="24" t="str">
        <f t="shared" si="6"/>
        <v>Fancy Violin with +10, +41.7% (24 to 34)</v>
      </c>
      <c r="T307" s="18"/>
      <c r="U307" s="40">
        <v>1.0</v>
      </c>
      <c r="V307" s="22">
        <f t="shared" si="7"/>
        <v>0</v>
      </c>
      <c r="W307" s="23">
        <f t="shared" si="8"/>
        <v>0</v>
      </c>
      <c r="X307" s="26" t="str">
        <f t="shared" si="9"/>
        <v>Fancy Violin with +0, +0% (1 to 1)</v>
      </c>
    </row>
    <row r="308">
      <c r="A308" s="14" t="s">
        <v>870</v>
      </c>
      <c r="B308" s="38">
        <v>820.0</v>
      </c>
      <c r="C308" s="38">
        <v>8390.0</v>
      </c>
      <c r="D308" s="38">
        <v>3059.0</v>
      </c>
      <c r="E308" s="38">
        <v>981.0</v>
      </c>
      <c r="F308" s="38">
        <v>1606439.0</v>
      </c>
      <c r="G308" s="19"/>
      <c r="H308" s="19">
        <f>VLOOKUP(A308,'Kings Ratings'!$A$2:$B$1000,2,false)</f>
        <v>9</v>
      </c>
      <c r="I308" s="14">
        <v>294.0</v>
      </c>
      <c r="K308" s="11">
        <v>7536.0</v>
      </c>
      <c r="L308" s="22">
        <f t="shared" si="1"/>
        <v>854</v>
      </c>
      <c r="M308" s="23">
        <f t="shared" si="2"/>
        <v>0.1133227176</v>
      </c>
      <c r="N308" s="24" t="str">
        <f t="shared" si="3"/>
        <v>Pickaxe with +854, +11.3% (7536 to 8390)</v>
      </c>
      <c r="O308" s="41"/>
      <c r="P308" s="11">
        <v>2580.0</v>
      </c>
      <c r="Q308" s="18">
        <f t="shared" si="4"/>
        <v>479</v>
      </c>
      <c r="R308" s="23">
        <f t="shared" si="5"/>
        <v>0.1856589147</v>
      </c>
      <c r="S308" s="24" t="str">
        <f t="shared" si="6"/>
        <v>Pickaxe with +479, +18.6% (2580 to 3059)</v>
      </c>
      <c r="T308" s="18"/>
      <c r="U308" s="11">
        <v>671.0</v>
      </c>
      <c r="V308" s="22">
        <f t="shared" si="7"/>
        <v>310</v>
      </c>
      <c r="W308" s="23">
        <f t="shared" si="8"/>
        <v>0.4619970194</v>
      </c>
      <c r="X308" s="26" t="str">
        <f t="shared" si="9"/>
        <v>Pickaxe with +310, +46.2% (671 to 981)</v>
      </c>
    </row>
    <row r="309">
      <c r="A309" s="14" t="s">
        <v>782</v>
      </c>
      <c r="B309" s="71">
        <v>825.0</v>
      </c>
      <c r="C309" s="38">
        <v>5417.0</v>
      </c>
      <c r="D309" s="38">
        <v>406.0</v>
      </c>
      <c r="E309" s="74">
        <v>4.0</v>
      </c>
      <c r="F309" s="38">
        <v>92566.0</v>
      </c>
      <c r="G309" s="19"/>
      <c r="H309" s="19">
        <f>VLOOKUP(A309,'Kings Ratings'!$A$2:$B$1000,2,false)</f>
        <v>10</v>
      </c>
      <c r="I309" s="7"/>
      <c r="K309" s="40">
        <v>4900.0</v>
      </c>
      <c r="L309" s="22">
        <f t="shared" si="1"/>
        <v>517</v>
      </c>
      <c r="M309" s="23">
        <f t="shared" si="2"/>
        <v>0.1055102041</v>
      </c>
      <c r="N309" s="24" t="str">
        <f t="shared" si="3"/>
        <v>Sunflower Oil with +517, +10.6% (4900 to 5417)</v>
      </c>
      <c r="O309" s="41"/>
      <c r="P309" s="40">
        <v>327.0</v>
      </c>
      <c r="Q309" s="18">
        <f t="shared" si="4"/>
        <v>79</v>
      </c>
      <c r="R309" s="23">
        <f t="shared" si="5"/>
        <v>0.2415902141</v>
      </c>
      <c r="S309" s="24" t="str">
        <f t="shared" si="6"/>
        <v>Sunflower Oil with +79, +24.2% (327 to 406)</v>
      </c>
      <c r="T309" s="18"/>
      <c r="U309" s="40">
        <v>3.0</v>
      </c>
      <c r="V309" s="22">
        <f t="shared" si="7"/>
        <v>1</v>
      </c>
      <c r="W309" s="23">
        <f t="shared" si="8"/>
        <v>0.3333333333</v>
      </c>
      <c r="X309" s="26" t="str">
        <f t="shared" si="9"/>
        <v>Sunflower Oil with +1, +33.3% (3 to 4)</v>
      </c>
    </row>
    <row r="310">
      <c r="A310" s="14" t="s">
        <v>615</v>
      </c>
      <c r="B310" s="71">
        <v>826.0</v>
      </c>
      <c r="C310" s="38">
        <v>9446.0</v>
      </c>
      <c r="D310" s="38">
        <v>1973.0</v>
      </c>
      <c r="E310" s="38">
        <v>34.0</v>
      </c>
      <c r="F310" s="38">
        <v>230794.0</v>
      </c>
      <c r="G310" s="19"/>
      <c r="H310" s="19">
        <f>VLOOKUP(A310,'Kings Ratings'!$A$2:$B$1000,2,false)</f>
        <v>8</v>
      </c>
      <c r="I310" s="7"/>
      <c r="K310" s="40">
        <v>8352.0</v>
      </c>
      <c r="L310" s="22">
        <f t="shared" si="1"/>
        <v>1094</v>
      </c>
      <c r="M310" s="23">
        <f t="shared" si="2"/>
        <v>0.13098659</v>
      </c>
      <c r="N310" s="24" t="str">
        <f t="shared" si="3"/>
        <v>Pine Board with +1094, +13.1% (8352 to 9446)</v>
      </c>
      <c r="O310" s="41"/>
      <c r="P310" s="40">
        <v>1693.0</v>
      </c>
      <c r="Q310" s="18">
        <f t="shared" si="4"/>
        <v>280</v>
      </c>
      <c r="R310" s="23">
        <f t="shared" si="5"/>
        <v>0.1653868872</v>
      </c>
      <c r="S310" s="24" t="str">
        <f t="shared" si="6"/>
        <v>Pine Board with +280, +16.5% (1693 to 1973)</v>
      </c>
      <c r="T310" s="18"/>
      <c r="U310" s="40">
        <v>24.0</v>
      </c>
      <c r="V310" s="22">
        <f t="shared" si="7"/>
        <v>10</v>
      </c>
      <c r="W310" s="23">
        <f t="shared" si="8"/>
        <v>0.4166666667</v>
      </c>
      <c r="X310" s="26" t="str">
        <f t="shared" si="9"/>
        <v>Pine Board with +10, +41.7% (24 to 34)</v>
      </c>
    </row>
    <row r="311">
      <c r="A311" s="14" t="s">
        <v>531</v>
      </c>
      <c r="B311" s="71">
        <v>837.0</v>
      </c>
      <c r="C311" s="38">
        <v>12080.0</v>
      </c>
      <c r="D311" s="38">
        <v>5505.0</v>
      </c>
      <c r="E311" s="38">
        <v>483.0</v>
      </c>
      <c r="F311" s="38">
        <v>379090.0</v>
      </c>
      <c r="G311" s="19"/>
      <c r="H311" s="19">
        <f>VLOOKUP(A311,'Kings Ratings'!$A$2:$B$1000,2,false)</f>
        <v>5</v>
      </c>
      <c r="I311" s="7"/>
      <c r="K311" s="40">
        <v>10919.0</v>
      </c>
      <c r="L311" s="22">
        <f t="shared" si="1"/>
        <v>1161</v>
      </c>
      <c r="M311" s="23">
        <f t="shared" si="2"/>
        <v>0.1063284184</v>
      </c>
      <c r="N311" s="24" t="str">
        <f t="shared" si="3"/>
        <v>Linked Lantern with +1161, +10.6% (10919 to 12080)</v>
      </c>
      <c r="O311" s="41"/>
      <c r="P311" s="40">
        <v>4835.0</v>
      </c>
      <c r="Q311" s="18">
        <f t="shared" si="4"/>
        <v>670</v>
      </c>
      <c r="R311" s="23">
        <f t="shared" si="5"/>
        <v>0.1385729059</v>
      </c>
      <c r="S311" s="24" t="str">
        <f t="shared" si="6"/>
        <v>Linked Lantern with +670, +13.9% (4835 to 5505)</v>
      </c>
      <c r="T311" s="18"/>
      <c r="U311" s="40">
        <v>346.0</v>
      </c>
      <c r="V311" s="22">
        <f t="shared" si="7"/>
        <v>137</v>
      </c>
      <c r="W311" s="23">
        <f t="shared" si="8"/>
        <v>0.3959537572</v>
      </c>
      <c r="X311" s="26" t="str">
        <f t="shared" si="9"/>
        <v>Linked Lantern with +137, +39.6% (346 to 483)</v>
      </c>
    </row>
    <row r="312">
      <c r="A312" s="14" t="s">
        <v>516</v>
      </c>
      <c r="B312" s="71">
        <v>841.0</v>
      </c>
      <c r="C312" s="38">
        <v>9002.0</v>
      </c>
      <c r="D312" s="38">
        <v>4008.0</v>
      </c>
      <c r="E312" s="38">
        <v>158.0</v>
      </c>
      <c r="F312" s="38">
        <v>233816.0</v>
      </c>
      <c r="G312" s="19"/>
      <c r="H312" s="19">
        <f>VLOOKUP(A312,'Kings Ratings'!$A$2:$B$1000,2,false)</f>
        <v>3</v>
      </c>
      <c r="I312" s="7"/>
      <c r="K312" s="40">
        <v>8212.0</v>
      </c>
      <c r="L312" s="22">
        <f t="shared" si="1"/>
        <v>790</v>
      </c>
      <c r="M312" s="23">
        <f t="shared" si="2"/>
        <v>0.09620068193</v>
      </c>
      <c r="N312" s="24" t="str">
        <f t="shared" si="3"/>
        <v>Leather Belt with +790, +9.6% (8212 to 9002)</v>
      </c>
      <c r="O312" s="41"/>
      <c r="P312" s="40">
        <v>3633.0</v>
      </c>
      <c r="Q312" s="18">
        <f t="shared" si="4"/>
        <v>375</v>
      </c>
      <c r="R312" s="23">
        <f t="shared" si="5"/>
        <v>0.1032204789</v>
      </c>
      <c r="S312" s="24" t="str">
        <f t="shared" si="6"/>
        <v>Leather Belt with +375, +10.3% (3633 to 4008)</v>
      </c>
      <c r="T312" s="18"/>
      <c r="U312" s="40">
        <v>105.0</v>
      </c>
      <c r="V312" s="22">
        <f t="shared" si="7"/>
        <v>53</v>
      </c>
      <c r="W312" s="23">
        <f t="shared" si="8"/>
        <v>0.5047619048</v>
      </c>
      <c r="X312" s="26" t="str">
        <f t="shared" si="9"/>
        <v>Leather Belt with +53, +50.5% (105 to 158)</v>
      </c>
    </row>
    <row r="313">
      <c r="A313" s="14" t="s">
        <v>571</v>
      </c>
      <c r="B313" s="71">
        <v>842.0</v>
      </c>
      <c r="C313" s="38">
        <v>13740.0</v>
      </c>
      <c r="D313" s="38">
        <v>10261.0</v>
      </c>
      <c r="E313" s="38">
        <v>5332.0</v>
      </c>
      <c r="F313" s="38">
        <v>1111998.0</v>
      </c>
      <c r="G313" s="19"/>
      <c r="H313" s="19">
        <f>VLOOKUP(A313,'Kings Ratings'!$A$2:$B$1000,2,false)</f>
        <v>1</v>
      </c>
      <c r="I313" s="7" t="s">
        <v>424</v>
      </c>
      <c r="K313" s="40">
        <v>12626.0</v>
      </c>
      <c r="L313" s="22">
        <f t="shared" si="1"/>
        <v>1114</v>
      </c>
      <c r="M313" s="23">
        <f t="shared" si="2"/>
        <v>0.0882306352</v>
      </c>
      <c r="N313" s="24" t="str">
        <f t="shared" si="3"/>
        <v>Nailed Board with +1114, +8.8% (12626 to 13740)</v>
      </c>
      <c r="O313" s="41"/>
      <c r="P313" s="40">
        <v>9436.0</v>
      </c>
      <c r="Q313" s="18">
        <f t="shared" si="4"/>
        <v>825</v>
      </c>
      <c r="R313" s="23">
        <f t="shared" si="5"/>
        <v>0.08743111488</v>
      </c>
      <c r="S313" s="24" t="str">
        <f t="shared" si="6"/>
        <v>Nailed Board with +825, +8.7% (9436 to 10261)</v>
      </c>
      <c r="T313" s="18"/>
      <c r="U313" s="40">
        <v>4721.0</v>
      </c>
      <c r="V313" s="22">
        <f t="shared" si="7"/>
        <v>611</v>
      </c>
      <c r="W313" s="23">
        <f t="shared" si="8"/>
        <v>0.1294217327</v>
      </c>
      <c r="X313" s="26" t="str">
        <f t="shared" si="9"/>
        <v>Nailed Board with +611, +12.9% (4721 to 5332)</v>
      </c>
    </row>
    <row r="314">
      <c r="A314" s="14" t="s">
        <v>754</v>
      </c>
      <c r="B314" s="71">
        <v>843.0</v>
      </c>
      <c r="C314" s="38">
        <v>10073.0</v>
      </c>
      <c r="D314" s="38">
        <v>4869.0</v>
      </c>
      <c r="E314" s="38">
        <v>160.0</v>
      </c>
      <c r="F314" s="38">
        <v>450230.0</v>
      </c>
      <c r="G314" s="19"/>
      <c r="H314" s="19">
        <f>VLOOKUP(A314,'Kings Ratings'!$A$2:$B$1000,2,false)</f>
        <v>3</v>
      </c>
      <c r="I314" s="7"/>
      <c r="K314" s="40">
        <v>9015.0</v>
      </c>
      <c r="L314" s="22">
        <f t="shared" si="1"/>
        <v>1058</v>
      </c>
      <c r="M314" s="23">
        <f t="shared" si="2"/>
        <v>0.1173599556</v>
      </c>
      <c r="N314" s="24" t="str">
        <f t="shared" si="3"/>
        <v>Steel Buckle with +1058, +11.7% (9015 to 10073)</v>
      </c>
      <c r="O314" s="41"/>
      <c r="P314" s="40">
        <v>4322.0</v>
      </c>
      <c r="Q314" s="18">
        <f t="shared" si="4"/>
        <v>547</v>
      </c>
      <c r="R314" s="23">
        <f t="shared" si="5"/>
        <v>0.126561777</v>
      </c>
      <c r="S314" s="24" t="str">
        <f t="shared" si="6"/>
        <v>Steel Buckle with +547, +12.7% (4322 to 4869)</v>
      </c>
      <c r="T314" s="18"/>
      <c r="U314" s="40">
        <v>93.0</v>
      </c>
      <c r="V314" s="22">
        <f t="shared" si="7"/>
        <v>67</v>
      </c>
      <c r="W314" s="23">
        <f t="shared" si="8"/>
        <v>0.7204301075</v>
      </c>
      <c r="X314" s="26" t="str">
        <f t="shared" si="9"/>
        <v>Steel Buckle with +67, +72% (93 to 160)</v>
      </c>
    </row>
    <row r="315">
      <c r="A315" s="14" t="s">
        <v>44</v>
      </c>
      <c r="B315" s="71">
        <v>844.0</v>
      </c>
      <c r="C315" s="38">
        <v>17035.0</v>
      </c>
      <c r="D315" s="38">
        <v>11526.0</v>
      </c>
      <c r="E315" s="38">
        <v>4429.0</v>
      </c>
      <c r="F315" s="38">
        <v>7526651.0</v>
      </c>
      <c r="G315" s="19"/>
      <c r="H315" s="19">
        <f>VLOOKUP(A315,'Kings Ratings'!$A$2:$B$1000,2,false)</f>
        <v>1</v>
      </c>
      <c r="I315" s="7" t="s">
        <v>774</v>
      </c>
      <c r="K315" s="40">
        <v>15620.0</v>
      </c>
      <c r="L315" s="22">
        <f t="shared" si="1"/>
        <v>1415</v>
      </c>
      <c r="M315" s="23">
        <f t="shared" si="2"/>
        <v>0.09058898848</v>
      </c>
      <c r="N315" s="24" t="str">
        <f t="shared" si="3"/>
        <v>Awl with +1415, +9.1% (15620 to 17035)</v>
      </c>
      <c r="O315" s="41"/>
      <c r="P315" s="40">
        <v>10569.0</v>
      </c>
      <c r="Q315" s="18">
        <f t="shared" si="4"/>
        <v>957</v>
      </c>
      <c r="R315" s="23">
        <f t="shared" si="5"/>
        <v>0.09054782856</v>
      </c>
      <c r="S315" s="24" t="str">
        <f t="shared" si="6"/>
        <v>Awl with +957, +9.1% (10569 to 11526)</v>
      </c>
      <c r="T315" s="18"/>
      <c r="U315" s="40">
        <v>3925.0</v>
      </c>
      <c r="V315" s="22">
        <f t="shared" si="7"/>
        <v>504</v>
      </c>
      <c r="W315" s="23">
        <f t="shared" si="8"/>
        <v>0.1284076433</v>
      </c>
      <c r="X315" s="26" t="str">
        <f t="shared" si="9"/>
        <v>Awl with +504, +12.8% (3925 to 4429)</v>
      </c>
    </row>
    <row r="316">
      <c r="A316" s="14" t="s">
        <v>824</v>
      </c>
      <c r="B316" s="71">
        <v>845.0</v>
      </c>
      <c r="C316" s="38">
        <v>14974.0</v>
      </c>
      <c r="D316" s="38">
        <v>10522.0</v>
      </c>
      <c r="E316" s="38">
        <v>4403.0</v>
      </c>
      <c r="F316" s="38">
        <v>7535545.0</v>
      </c>
      <c r="G316" s="19"/>
      <c r="H316" s="19">
        <f>VLOOKUP(A316,'Kings Ratings'!$A$2:$B$1000,2,false)</f>
        <v>1</v>
      </c>
      <c r="I316" s="7" t="s">
        <v>666</v>
      </c>
      <c r="K316" s="40">
        <v>13846.0</v>
      </c>
      <c r="L316" s="22">
        <f t="shared" si="1"/>
        <v>1128</v>
      </c>
      <c r="M316" s="23">
        <f t="shared" si="2"/>
        <v>0.08146757186</v>
      </c>
      <c r="N316" s="24" t="str">
        <f t="shared" si="3"/>
        <v>Wooden Button with +1128, +8.1% (13846 to 14974)</v>
      </c>
      <c r="O316" s="41"/>
      <c r="P316" s="40">
        <v>9661.0</v>
      </c>
      <c r="Q316" s="18">
        <f t="shared" si="4"/>
        <v>861</v>
      </c>
      <c r="R316" s="23">
        <f t="shared" si="5"/>
        <v>0.08912120898</v>
      </c>
      <c r="S316" s="24" t="str">
        <f t="shared" si="6"/>
        <v>Wooden Button with +861, +8.9% (9661 to 10522)</v>
      </c>
      <c r="T316" s="18"/>
      <c r="U316" s="40">
        <v>3923.0</v>
      </c>
      <c r="V316" s="22">
        <f t="shared" si="7"/>
        <v>480</v>
      </c>
      <c r="W316" s="23">
        <f t="shared" si="8"/>
        <v>0.1223553403</v>
      </c>
      <c r="X316" s="26" t="str">
        <f t="shared" si="9"/>
        <v>Wooden Button with +480, +12.2% (3923 to 4403)</v>
      </c>
    </row>
    <row r="317">
      <c r="A317" s="14" t="s">
        <v>219</v>
      </c>
      <c r="B317" s="71">
        <v>846.0</v>
      </c>
      <c r="C317" s="38">
        <v>5640.0</v>
      </c>
      <c r="D317" s="38">
        <v>68.0</v>
      </c>
      <c r="E317" s="72">
        <v>1.0</v>
      </c>
      <c r="F317" s="38">
        <v>24385.0</v>
      </c>
      <c r="G317" s="19"/>
      <c r="H317" s="19">
        <f>VLOOKUP(A317,'Kings Ratings'!$A$2:$B$1000,2,false)</f>
        <v>10</v>
      </c>
      <c r="I317" s="7"/>
      <c r="K317" s="40">
        <v>4961.0</v>
      </c>
      <c r="L317" s="22">
        <f t="shared" si="1"/>
        <v>679</v>
      </c>
      <c r="M317" s="23">
        <f t="shared" si="2"/>
        <v>0.136867567</v>
      </c>
      <c r="N317" s="24" t="str">
        <f t="shared" si="3"/>
        <v>Corn Husk Doll with +679, +13.7% (4961 to 5640)</v>
      </c>
      <c r="O317" s="41"/>
      <c r="P317" s="40">
        <v>54.0</v>
      </c>
      <c r="Q317" s="18">
        <f t="shared" si="4"/>
        <v>14</v>
      </c>
      <c r="R317" s="23">
        <f t="shared" si="5"/>
        <v>0.2592592593</v>
      </c>
      <c r="S317" s="24" t="str">
        <f t="shared" si="6"/>
        <v>Corn Husk Doll with +14, +25.9% (54 to 68)</v>
      </c>
      <c r="T317" s="18"/>
      <c r="U317" s="40">
        <v>0.0</v>
      </c>
      <c r="V317" s="22">
        <f t="shared" si="7"/>
        <v>1</v>
      </c>
      <c r="W317" s="23" t="str">
        <f t="shared" si="8"/>
        <v>#DIV/0!</v>
      </c>
      <c r="X317" s="26" t="str">
        <f t="shared" si="9"/>
        <v>#DIV/0!</v>
      </c>
    </row>
    <row r="318">
      <c r="A318" s="14" t="s">
        <v>328</v>
      </c>
      <c r="B318" s="71">
        <v>870.0</v>
      </c>
      <c r="C318" s="38">
        <v>1052.0</v>
      </c>
      <c r="D318" s="76">
        <v>11.0</v>
      </c>
      <c r="E318" s="72">
        <v>0.0</v>
      </c>
      <c r="F318" s="38">
        <v>44815.0</v>
      </c>
      <c r="G318" s="19"/>
      <c r="H318" s="19">
        <f>VLOOKUP(A318,'Kings Ratings'!$A$2:$B$1000,2,false)</f>
        <v>11</v>
      </c>
      <c r="I318" s="7"/>
      <c r="K318" s="40">
        <v>1052.0</v>
      </c>
      <c r="L318" s="22">
        <f t="shared" si="1"/>
        <v>0</v>
      </c>
      <c r="M318" s="23">
        <f t="shared" si="2"/>
        <v>0</v>
      </c>
      <c r="N318" s="24" t="str">
        <f t="shared" si="3"/>
        <v>QED Cell with +0, +0% (1052 to 1052)</v>
      </c>
      <c r="O318" s="41"/>
      <c r="P318" s="40">
        <v>11.0</v>
      </c>
      <c r="Q318" s="18">
        <f t="shared" si="4"/>
        <v>0</v>
      </c>
      <c r="R318" s="23">
        <f t="shared" si="5"/>
        <v>0</v>
      </c>
      <c r="S318" s="24" t="str">
        <f t="shared" si="6"/>
        <v>QED Cell with +0, +0% (11 to 11)</v>
      </c>
      <c r="T318" s="18"/>
      <c r="U318" s="40">
        <v>0.0</v>
      </c>
      <c r="V318" s="22">
        <f t="shared" si="7"/>
        <v>0</v>
      </c>
      <c r="W318" s="23" t="str">
        <f t="shared" si="8"/>
        <v>#DIV/0!</v>
      </c>
      <c r="X318" s="26" t="str">
        <f t="shared" si="9"/>
        <v>#DIV/0!</v>
      </c>
    </row>
    <row r="319">
      <c r="A319" s="14" t="s">
        <v>871</v>
      </c>
      <c r="B319" s="38">
        <v>879.0</v>
      </c>
      <c r="C319" s="38">
        <v>6996.0</v>
      </c>
      <c r="D319" s="38">
        <v>2098.0</v>
      </c>
      <c r="E319" s="38">
        <v>548.0</v>
      </c>
      <c r="F319" s="38">
        <v>1009996.0</v>
      </c>
      <c r="G319" s="19"/>
      <c r="H319" s="19">
        <f>VLOOKUP(A319,'Kings Ratings'!$A$2:$B$1000,2,false)</f>
        <v>9</v>
      </c>
      <c r="I319" s="19"/>
      <c r="K319" s="11">
        <v>6278.0</v>
      </c>
      <c r="L319" s="22">
        <f t="shared" si="1"/>
        <v>718</v>
      </c>
      <c r="M319" s="23">
        <f t="shared" si="2"/>
        <v>0.114367633</v>
      </c>
      <c r="N319" s="24" t="str">
        <f t="shared" si="3"/>
        <v>Bone Pickaxe with +718, +11.4% (6278 to 6996)</v>
      </c>
      <c r="O319" s="41"/>
      <c r="P319" s="11">
        <v>1779.0</v>
      </c>
      <c r="Q319" s="18">
        <f t="shared" si="4"/>
        <v>319</v>
      </c>
      <c r="R319" s="23">
        <f t="shared" si="5"/>
        <v>0.1793142215</v>
      </c>
      <c r="S319" s="24" t="str">
        <f t="shared" si="6"/>
        <v>Bone Pickaxe with +319, +17.9% (1779 to 2098)</v>
      </c>
      <c r="T319" s="18"/>
      <c r="U319" s="11">
        <v>393.0</v>
      </c>
      <c r="V319" s="22">
        <f t="shared" si="7"/>
        <v>155</v>
      </c>
      <c r="W319" s="23">
        <f t="shared" si="8"/>
        <v>0.3944020356</v>
      </c>
      <c r="X319" s="26" t="str">
        <f t="shared" si="9"/>
        <v>Bone Pickaxe with +155, +39.4% (393 to 548)</v>
      </c>
    </row>
    <row r="320">
      <c r="A320" s="14" t="s">
        <v>329</v>
      </c>
      <c r="B320" s="71">
        <v>885.0</v>
      </c>
      <c r="C320" s="38">
        <v>549.0</v>
      </c>
      <c r="D320" s="72">
        <v>1.0</v>
      </c>
      <c r="E320" s="72">
        <v>1.0</v>
      </c>
      <c r="F320" s="38">
        <v>10238.0</v>
      </c>
      <c r="G320" s="19"/>
      <c r="H320" s="19">
        <f>VLOOKUP(A320,'Kings Ratings'!$A$2:$B$1000,2,false)</f>
        <v>10</v>
      </c>
      <c r="I320" s="7"/>
      <c r="K320" s="40">
        <v>404.0</v>
      </c>
      <c r="L320" s="22">
        <f t="shared" si="1"/>
        <v>145</v>
      </c>
      <c r="M320" s="23">
        <f t="shared" si="2"/>
        <v>0.3589108911</v>
      </c>
      <c r="N320" s="24" t="str">
        <f t="shared" si="3"/>
        <v>Flying Machine with +145, +35.9% (404 to 549)</v>
      </c>
      <c r="O320" s="41"/>
      <c r="P320" s="40">
        <v>1.0</v>
      </c>
      <c r="Q320" s="18">
        <f t="shared" si="4"/>
        <v>0</v>
      </c>
      <c r="R320" s="23">
        <f t="shared" si="5"/>
        <v>0</v>
      </c>
      <c r="S320" s="24" t="str">
        <f t="shared" si="6"/>
        <v>Flying Machine with +0, +0% (1 to 1)</v>
      </c>
      <c r="T320" s="18"/>
      <c r="U320" s="40">
        <v>1.0</v>
      </c>
      <c r="V320" s="22">
        <f t="shared" si="7"/>
        <v>0</v>
      </c>
      <c r="W320" s="23">
        <f t="shared" si="8"/>
        <v>0</v>
      </c>
      <c r="X320" s="26" t="str">
        <f t="shared" si="9"/>
        <v>Flying Machine with +0, +0% (1 to 1)</v>
      </c>
    </row>
    <row r="321">
      <c r="A321" s="14" t="s">
        <v>831</v>
      </c>
      <c r="B321" s="71">
        <v>894.0</v>
      </c>
      <c r="C321" s="38">
        <v>10052.0</v>
      </c>
      <c r="D321" s="38">
        <v>5814.0</v>
      </c>
      <c r="E321" s="38">
        <v>1535.0</v>
      </c>
      <c r="F321" s="38">
        <v>1034892.0</v>
      </c>
      <c r="G321" s="19"/>
      <c r="H321" s="19">
        <f>VLOOKUP(A321,'Kings Ratings'!$A$2:$B$1000,2,false)</f>
        <v>2</v>
      </c>
      <c r="I321" s="7" t="s">
        <v>859</v>
      </c>
      <c r="K321" s="40">
        <v>9182.0</v>
      </c>
      <c r="L321" s="22">
        <f t="shared" si="1"/>
        <v>870</v>
      </c>
      <c r="M321" s="23">
        <f t="shared" si="2"/>
        <v>0.094750599</v>
      </c>
      <c r="N321" s="24" t="str">
        <f t="shared" si="3"/>
        <v>Wooden Spear with +870, +9.5% (9182 to 10052)</v>
      </c>
      <c r="O321" s="41"/>
      <c r="P321" s="40">
        <v>5296.0</v>
      </c>
      <c r="Q321" s="18">
        <f t="shared" si="4"/>
        <v>518</v>
      </c>
      <c r="R321" s="23">
        <f t="shared" si="5"/>
        <v>0.09780966767</v>
      </c>
      <c r="S321" s="24" t="str">
        <f t="shared" si="6"/>
        <v>Wooden Spear with +518, +9.8% (5296 to 5814)</v>
      </c>
      <c r="T321" s="18"/>
      <c r="U321" s="40">
        <v>1156.0</v>
      </c>
      <c r="V321" s="22">
        <f t="shared" si="7"/>
        <v>379</v>
      </c>
      <c r="W321" s="23">
        <f t="shared" si="8"/>
        <v>0.3278546713</v>
      </c>
      <c r="X321" s="26" t="str">
        <f t="shared" si="9"/>
        <v>Wooden Spear with +379, +32.8% (1156 to 1535)</v>
      </c>
    </row>
    <row r="322">
      <c r="A322" s="14" t="s">
        <v>98</v>
      </c>
      <c r="B322" s="71">
        <v>895.0</v>
      </c>
      <c r="C322" s="38">
        <v>11713.0</v>
      </c>
      <c r="D322" s="38">
        <v>5948.0</v>
      </c>
      <c r="E322" s="38">
        <v>463.0</v>
      </c>
      <c r="F322" s="38">
        <v>887575.0</v>
      </c>
      <c r="G322" s="19"/>
      <c r="H322" s="19">
        <f>VLOOKUP(A322,'Kings Ratings'!$A$2:$B$1000,2,false)</f>
        <v>2</v>
      </c>
      <c r="I322" s="7"/>
      <c r="K322" s="40">
        <v>10568.0</v>
      </c>
      <c r="L322" s="22">
        <f t="shared" si="1"/>
        <v>1145</v>
      </c>
      <c r="M322" s="23">
        <f t="shared" si="2"/>
        <v>0.10834595</v>
      </c>
      <c r="N322" s="24" t="str">
        <f t="shared" si="3"/>
        <v>Blue Parchment with +1145, +10.8% (10568 to 11713)</v>
      </c>
      <c r="O322" s="41"/>
      <c r="P322" s="40">
        <v>5300.0</v>
      </c>
      <c r="Q322" s="18">
        <f t="shared" si="4"/>
        <v>648</v>
      </c>
      <c r="R322" s="23">
        <f t="shared" si="5"/>
        <v>0.1222641509</v>
      </c>
      <c r="S322" s="24" t="str">
        <f t="shared" si="6"/>
        <v>Blue Parchment with +648, +12.2% (5300 to 5948)</v>
      </c>
      <c r="T322" s="18"/>
      <c r="U322" s="40">
        <v>287.0</v>
      </c>
      <c r="V322" s="22">
        <f t="shared" si="7"/>
        <v>176</v>
      </c>
      <c r="W322" s="23">
        <f t="shared" si="8"/>
        <v>0.6132404181</v>
      </c>
      <c r="X322" s="26" t="str">
        <f t="shared" si="9"/>
        <v>Blue Parchment with +176, +61.3% (287 to 463)</v>
      </c>
    </row>
    <row r="323">
      <c r="A323" s="14" t="s">
        <v>82</v>
      </c>
      <c r="B323" s="71">
        <v>896.0</v>
      </c>
      <c r="C323" s="38">
        <v>9863.0</v>
      </c>
      <c r="D323" s="38">
        <v>5035.0</v>
      </c>
      <c r="E323" s="38">
        <v>446.0</v>
      </c>
      <c r="F323" s="38">
        <v>958084.0</v>
      </c>
      <c r="G323" s="19"/>
      <c r="H323" s="19">
        <f>VLOOKUP(A323,'Kings Ratings'!$A$2:$B$1000,2,false)</f>
        <v>2</v>
      </c>
      <c r="I323" s="7"/>
      <c r="K323" s="40">
        <v>8904.0</v>
      </c>
      <c r="L323" s="22">
        <f t="shared" si="1"/>
        <v>959</v>
      </c>
      <c r="M323" s="23">
        <f t="shared" si="2"/>
        <v>0.1077044025</v>
      </c>
      <c r="N323" s="24" t="str">
        <f t="shared" si="3"/>
        <v>Blue Diary with +959, +10.8% (8904 to 9863)</v>
      </c>
      <c r="O323" s="41"/>
      <c r="P323" s="40">
        <v>4466.0</v>
      </c>
      <c r="Q323" s="18">
        <f t="shared" si="4"/>
        <v>569</v>
      </c>
      <c r="R323" s="23">
        <f t="shared" si="5"/>
        <v>0.1274070757</v>
      </c>
      <c r="S323" s="24" t="str">
        <f t="shared" si="6"/>
        <v>Blue Diary with +569, +12.7% (4466 to 5035)</v>
      </c>
      <c r="T323" s="18"/>
      <c r="U323" s="40">
        <v>292.0</v>
      </c>
      <c r="V323" s="22">
        <f t="shared" si="7"/>
        <v>154</v>
      </c>
      <c r="W323" s="23">
        <f t="shared" si="8"/>
        <v>0.5273972603</v>
      </c>
      <c r="X323" s="26" t="str">
        <f t="shared" si="9"/>
        <v>Blue Diary with +154, +52.7% (292 to 446)</v>
      </c>
    </row>
    <row r="324">
      <c r="A324" s="14" t="s">
        <v>662</v>
      </c>
      <c r="B324" s="71">
        <v>897.0</v>
      </c>
      <c r="C324" s="38">
        <v>9797.0</v>
      </c>
      <c r="D324" s="38">
        <v>2070.0</v>
      </c>
      <c r="E324" s="38">
        <v>57.0</v>
      </c>
      <c r="F324" s="38">
        <v>154165.0</v>
      </c>
      <c r="G324" s="19"/>
      <c r="H324" s="19">
        <f>VLOOKUP(A324,'Kings Ratings'!$A$2:$B$1000,2,false)</f>
        <v>3</v>
      </c>
      <c r="I324" s="7"/>
      <c r="K324" s="40">
        <v>8771.0</v>
      </c>
      <c r="L324" s="22">
        <f t="shared" si="1"/>
        <v>1026</v>
      </c>
      <c r="M324" s="23">
        <f t="shared" si="2"/>
        <v>0.1169763995</v>
      </c>
      <c r="N324" s="24" t="str">
        <f t="shared" si="3"/>
        <v>Red Parchment with +1026, +11.7% (8771 to 9797)</v>
      </c>
      <c r="O324" s="41"/>
      <c r="P324" s="40">
        <v>1744.0</v>
      </c>
      <c r="Q324" s="18">
        <f t="shared" si="4"/>
        <v>326</v>
      </c>
      <c r="R324" s="23">
        <f t="shared" si="5"/>
        <v>0.1869266055</v>
      </c>
      <c r="S324" s="24" t="str">
        <f t="shared" si="6"/>
        <v>Red Parchment with +326, +18.7% (1744 to 2070)</v>
      </c>
      <c r="T324" s="18"/>
      <c r="U324" s="40">
        <v>34.0</v>
      </c>
      <c r="V324" s="22">
        <f t="shared" si="7"/>
        <v>23</v>
      </c>
      <c r="W324" s="23">
        <f t="shared" si="8"/>
        <v>0.6764705882</v>
      </c>
      <c r="X324" s="26" t="str">
        <f t="shared" si="9"/>
        <v>Red Parchment with +23, +67.6% (34 to 57)</v>
      </c>
    </row>
    <row r="325">
      <c r="A325" s="14" t="s">
        <v>657</v>
      </c>
      <c r="B325" s="71">
        <v>898.0</v>
      </c>
      <c r="C325" s="38">
        <v>7872.0</v>
      </c>
      <c r="D325" s="38">
        <v>1805.0</v>
      </c>
      <c r="E325" s="38">
        <v>73.0</v>
      </c>
      <c r="F325" s="38">
        <v>176836.0</v>
      </c>
      <c r="G325" s="19"/>
      <c r="H325" s="19">
        <f>VLOOKUP(A325,'Kings Ratings'!$A$2:$B$1000,2,false)</f>
        <v>3</v>
      </c>
      <c r="I325" s="7"/>
      <c r="K325" s="40">
        <v>7081.0</v>
      </c>
      <c r="L325" s="22">
        <f t="shared" si="1"/>
        <v>791</v>
      </c>
      <c r="M325" s="23">
        <f t="shared" si="2"/>
        <v>0.111707386</v>
      </c>
      <c r="N325" s="24" t="str">
        <f t="shared" si="3"/>
        <v>Red Diary with +791, +11.2% (7081 to 7872)</v>
      </c>
      <c r="O325" s="41"/>
      <c r="P325" s="40">
        <v>1531.0</v>
      </c>
      <c r="Q325" s="18">
        <f t="shared" si="4"/>
        <v>274</v>
      </c>
      <c r="R325" s="23">
        <f t="shared" si="5"/>
        <v>0.1789679948</v>
      </c>
      <c r="S325" s="24" t="str">
        <f t="shared" si="6"/>
        <v>Red Diary with +274, +17.9% (1531 to 1805)</v>
      </c>
      <c r="T325" s="18"/>
      <c r="U325" s="40">
        <v>44.0</v>
      </c>
      <c r="V325" s="22">
        <f t="shared" si="7"/>
        <v>29</v>
      </c>
      <c r="W325" s="23">
        <f t="shared" si="8"/>
        <v>0.6590909091</v>
      </c>
      <c r="X325" s="26" t="str">
        <f t="shared" si="9"/>
        <v>Red Diary with +29, +65.9% (44 to 73)</v>
      </c>
    </row>
    <row r="326">
      <c r="A326" s="14" t="s">
        <v>113</v>
      </c>
      <c r="B326" s="71">
        <v>899.0</v>
      </c>
      <c r="C326" s="38">
        <v>8915.0</v>
      </c>
      <c r="D326" s="38">
        <v>4149.0</v>
      </c>
      <c r="E326" s="38">
        <v>297.0</v>
      </c>
      <c r="F326" s="38">
        <v>531488.0</v>
      </c>
      <c r="G326" s="19"/>
      <c r="H326" s="19">
        <f>VLOOKUP(A326,'Kings Ratings'!$A$2:$B$1000,2,false)</f>
        <v>3</v>
      </c>
      <c r="I326" s="7"/>
      <c r="K326" s="40">
        <v>8092.0</v>
      </c>
      <c r="L326" s="22">
        <f t="shared" si="1"/>
        <v>823</v>
      </c>
      <c r="M326" s="23">
        <f t="shared" si="2"/>
        <v>0.101705388</v>
      </c>
      <c r="N326" s="24" t="str">
        <f t="shared" si="3"/>
        <v>Blue Twine with +823, +10.2% (8092 to 8915)</v>
      </c>
      <c r="O326" s="41"/>
      <c r="P326" s="40">
        <v>3772.0</v>
      </c>
      <c r="Q326" s="18">
        <f t="shared" si="4"/>
        <v>377</v>
      </c>
      <c r="R326" s="23">
        <f t="shared" si="5"/>
        <v>0.09994697773</v>
      </c>
      <c r="S326" s="24" t="str">
        <f t="shared" si="6"/>
        <v>Blue Twine with +377, +10% (3772 to 4149)</v>
      </c>
      <c r="T326" s="18"/>
      <c r="U326" s="40">
        <v>208.0</v>
      </c>
      <c r="V326" s="22">
        <f t="shared" si="7"/>
        <v>89</v>
      </c>
      <c r="W326" s="23">
        <f t="shared" si="8"/>
        <v>0.4278846154</v>
      </c>
      <c r="X326" s="26" t="str">
        <f t="shared" si="9"/>
        <v>Blue Twine with +89, +42.8% (208 to 297)</v>
      </c>
    </row>
    <row r="327">
      <c r="A327" s="14" t="s">
        <v>619</v>
      </c>
      <c r="B327" s="71">
        <v>900.0</v>
      </c>
      <c r="C327" s="38">
        <v>7447.0</v>
      </c>
      <c r="D327" s="38">
        <v>2159.0</v>
      </c>
      <c r="E327" s="38">
        <v>990.0</v>
      </c>
      <c r="F327" s="38">
        <v>1043666.0</v>
      </c>
      <c r="G327" s="19"/>
      <c r="H327" s="19">
        <f>VLOOKUP(A327,'Kings Ratings'!$A$2:$B$1000,2,false)</f>
        <v>2</v>
      </c>
      <c r="I327" s="7" t="s">
        <v>661</v>
      </c>
      <c r="K327" s="40">
        <v>6552.0</v>
      </c>
      <c r="L327" s="22">
        <f t="shared" si="1"/>
        <v>895</v>
      </c>
      <c r="M327" s="23">
        <f t="shared" si="2"/>
        <v>0.1365995116</v>
      </c>
      <c r="N327" s="24" t="str">
        <f t="shared" si="3"/>
        <v>Pitchfork with +895, +13.7% (6552 to 7447)</v>
      </c>
      <c r="O327" s="41"/>
      <c r="P327" s="40">
        <v>1713.0</v>
      </c>
      <c r="Q327" s="18">
        <f t="shared" si="4"/>
        <v>446</v>
      </c>
      <c r="R327" s="23">
        <f t="shared" si="5"/>
        <v>0.2603619381</v>
      </c>
      <c r="S327" s="24" t="str">
        <f t="shared" si="6"/>
        <v>Pitchfork with +446, +26% (1713 to 2159)</v>
      </c>
      <c r="T327" s="18"/>
      <c r="U327" s="40">
        <v>642.0</v>
      </c>
      <c r="V327" s="22">
        <f t="shared" si="7"/>
        <v>348</v>
      </c>
      <c r="W327" s="23">
        <f t="shared" si="8"/>
        <v>0.5420560748</v>
      </c>
      <c r="X327" s="26" t="str">
        <f t="shared" si="9"/>
        <v>Pitchfork with +348, +54.2% (642 to 990)</v>
      </c>
    </row>
    <row r="328">
      <c r="A328" s="14" t="s">
        <v>218</v>
      </c>
      <c r="B328" s="71">
        <v>901.0</v>
      </c>
      <c r="C328" s="38">
        <v>21.0</v>
      </c>
      <c r="D328" s="72">
        <v>1.0</v>
      </c>
      <c r="E328" s="72">
        <v>0.0</v>
      </c>
      <c r="F328" s="38">
        <v>3264.0</v>
      </c>
      <c r="G328" s="19"/>
      <c r="H328" s="19">
        <f>VLOOKUP(A328,'Kings Ratings'!$A$2:$B$1000,2,false)</f>
        <v>10</v>
      </c>
      <c r="I328" s="7"/>
      <c r="K328" s="40">
        <v>18.0</v>
      </c>
      <c r="L328" s="22">
        <f t="shared" si="1"/>
        <v>3</v>
      </c>
      <c r="M328" s="23">
        <f t="shared" si="2"/>
        <v>0.1666666667</v>
      </c>
      <c r="N328" s="24" t="str">
        <f t="shared" si="3"/>
        <v>Aquacite with +3, +16.7% (18 to 21)</v>
      </c>
      <c r="O328" s="41"/>
      <c r="P328" s="40">
        <v>1.0</v>
      </c>
      <c r="Q328" s="18">
        <f t="shared" si="4"/>
        <v>0</v>
      </c>
      <c r="R328" s="23">
        <f t="shared" si="5"/>
        <v>0</v>
      </c>
      <c r="S328" s="24" t="str">
        <f t="shared" si="6"/>
        <v>Aquacite with +0, +0% (1 to 1)</v>
      </c>
      <c r="T328" s="18"/>
      <c r="U328" s="40">
        <v>0.0</v>
      </c>
      <c r="V328" s="22">
        <f t="shared" si="7"/>
        <v>0</v>
      </c>
      <c r="W328" s="23" t="str">
        <f t="shared" si="8"/>
        <v>#DIV/0!</v>
      </c>
      <c r="X328" s="26" t="str">
        <f t="shared" si="9"/>
        <v>#DIV/0!</v>
      </c>
    </row>
    <row r="329">
      <c r="A329" s="14" t="s">
        <v>742</v>
      </c>
      <c r="B329" s="71">
        <v>921.0</v>
      </c>
      <c r="C329" s="38">
        <v>445.0</v>
      </c>
      <c r="D329" s="38">
        <v>28.0</v>
      </c>
      <c r="E329" s="72">
        <v>3.0</v>
      </c>
      <c r="F329" s="38">
        <v>28410.0</v>
      </c>
      <c r="G329" s="19"/>
      <c r="H329" s="19">
        <f>VLOOKUP(A329,'Kings Ratings'!$A$2:$B$1000,2,false)</f>
        <v>10</v>
      </c>
      <c r="I329" s="7"/>
      <c r="K329" s="40">
        <v>382.0</v>
      </c>
      <c r="L329" s="22">
        <f t="shared" si="1"/>
        <v>63</v>
      </c>
      <c r="M329" s="23">
        <f t="shared" si="2"/>
        <v>0.164921466</v>
      </c>
      <c r="N329" s="24" t="str">
        <f t="shared" si="3"/>
        <v>Crystal Pickaxe with +63, +16.5% (382 to 445)</v>
      </c>
      <c r="O329" s="41"/>
      <c r="P329" s="40">
        <v>26.0</v>
      </c>
      <c r="Q329" s="18">
        <f t="shared" si="4"/>
        <v>2</v>
      </c>
      <c r="R329" s="23">
        <f t="shared" si="5"/>
        <v>0.07692307692</v>
      </c>
      <c r="S329" s="24" t="str">
        <f t="shared" si="6"/>
        <v>Crystal Pickaxe with +2, +7.7% (26 to 28)</v>
      </c>
      <c r="T329" s="18"/>
      <c r="U329" s="40">
        <v>3.0</v>
      </c>
      <c r="V329" s="22">
        <f t="shared" si="7"/>
        <v>0</v>
      </c>
      <c r="W329" s="23">
        <f t="shared" si="8"/>
        <v>0</v>
      </c>
      <c r="X329" s="26" t="str">
        <f t="shared" si="9"/>
        <v>Crystal Pickaxe with +0, +0% (3 to 3)</v>
      </c>
    </row>
    <row r="330">
      <c r="A330" s="14" t="s">
        <v>322</v>
      </c>
      <c r="B330" s="71">
        <v>922.0</v>
      </c>
      <c r="C330" s="38">
        <v>191.0</v>
      </c>
      <c r="D330" s="76">
        <v>11.0</v>
      </c>
      <c r="E330" s="72">
        <v>0.0</v>
      </c>
      <c r="F330" s="38">
        <v>17189.0</v>
      </c>
      <c r="G330" s="19"/>
      <c r="H330" s="19">
        <f>VLOOKUP(A330,'Kings Ratings'!$A$2:$B$1000,2,false)</f>
        <v>10</v>
      </c>
      <c r="I330" s="7"/>
      <c r="K330" s="40">
        <v>164.0</v>
      </c>
      <c r="L330" s="22">
        <f t="shared" si="1"/>
        <v>27</v>
      </c>
      <c r="M330" s="23">
        <f t="shared" si="2"/>
        <v>0.1646341463</v>
      </c>
      <c r="N330" s="24" t="str">
        <f t="shared" si="3"/>
        <v>Sturdy Pickaxe with +27, +16.5% (164 to 191)</v>
      </c>
      <c r="O330" s="41"/>
      <c r="P330" s="40">
        <v>11.0</v>
      </c>
      <c r="Q330" s="18">
        <f t="shared" si="4"/>
        <v>0</v>
      </c>
      <c r="R330" s="23">
        <f t="shared" si="5"/>
        <v>0</v>
      </c>
      <c r="S330" s="24" t="str">
        <f t="shared" si="6"/>
        <v>Sturdy Pickaxe with +0, +0% (11 to 11)</v>
      </c>
      <c r="T330" s="18"/>
      <c r="U330" s="40">
        <v>0.0</v>
      </c>
      <c r="V330" s="22">
        <f t="shared" si="7"/>
        <v>0</v>
      </c>
      <c r="W330" s="23" t="str">
        <f t="shared" si="8"/>
        <v>#DIV/0!</v>
      </c>
      <c r="X330" s="26" t="str">
        <f t="shared" si="9"/>
        <v>#DIV/0!</v>
      </c>
    </row>
    <row r="331">
      <c r="A331" s="14" t="s">
        <v>248</v>
      </c>
      <c r="B331" s="71">
        <v>927.0</v>
      </c>
      <c r="C331" s="38">
        <v>43.0</v>
      </c>
      <c r="D331" s="72">
        <v>3.0</v>
      </c>
      <c r="E331" s="72">
        <v>0.0</v>
      </c>
      <c r="F331" s="38">
        <v>7146.0</v>
      </c>
      <c r="G331" s="19"/>
      <c r="H331" s="19">
        <f>VLOOKUP(A331,'Kings Ratings'!$A$2:$B$1000,2,false)</f>
        <v>10</v>
      </c>
      <c r="I331" s="7"/>
      <c r="K331" s="40">
        <v>39.0</v>
      </c>
      <c r="L331" s="22">
        <f t="shared" si="1"/>
        <v>4</v>
      </c>
      <c r="M331" s="23">
        <f t="shared" si="2"/>
        <v>0.1025641026</v>
      </c>
      <c r="N331" s="24" t="str">
        <f t="shared" si="3"/>
        <v>Flarite with +4, +10.3% (39 to 43)</v>
      </c>
      <c r="O331" s="41"/>
      <c r="P331" s="40">
        <v>3.0</v>
      </c>
      <c r="Q331" s="18">
        <f t="shared" si="4"/>
        <v>0</v>
      </c>
      <c r="R331" s="23">
        <f t="shared" si="5"/>
        <v>0</v>
      </c>
      <c r="S331" s="24" t="str">
        <f t="shared" si="6"/>
        <v>Flarite with +0, +0% (3 to 3)</v>
      </c>
      <c r="T331" s="18"/>
      <c r="U331" s="40">
        <v>0.0</v>
      </c>
      <c r="V331" s="22">
        <f t="shared" si="7"/>
        <v>0</v>
      </c>
      <c r="W331" s="23" t="str">
        <f t="shared" si="8"/>
        <v>#DIV/0!</v>
      </c>
      <c r="X331" s="26" t="str">
        <f t="shared" si="9"/>
        <v>#DIV/0!</v>
      </c>
    </row>
    <row r="332">
      <c r="A332" s="14" t="s">
        <v>171</v>
      </c>
      <c r="B332" s="71">
        <v>930.0</v>
      </c>
      <c r="C332" s="74">
        <v>6.0</v>
      </c>
      <c r="D332" s="72">
        <v>0.0</v>
      </c>
      <c r="E332" s="72">
        <v>0.0</v>
      </c>
      <c r="F332" s="38">
        <v>516.0</v>
      </c>
      <c r="G332" s="19"/>
      <c r="H332" s="19">
        <f>VLOOKUP(A332,'Kings Ratings'!$A$2:$B$1000,2,false)</f>
        <v>10</v>
      </c>
      <c r="I332" s="7"/>
      <c r="K332" s="40">
        <v>6.0</v>
      </c>
      <c r="L332" s="22">
        <f t="shared" si="1"/>
        <v>0</v>
      </c>
      <c r="M332" s="23">
        <f t="shared" si="2"/>
        <v>0</v>
      </c>
      <c r="N332" s="24" t="str">
        <f t="shared" si="3"/>
        <v>Runestone 27 with +0, +0% (6 to 6)</v>
      </c>
      <c r="O332" s="41"/>
      <c r="P332" s="40">
        <v>0.0</v>
      </c>
      <c r="Q332" s="18">
        <f t="shared" si="4"/>
        <v>0</v>
      </c>
      <c r="R332" s="23" t="str">
        <f t="shared" si="5"/>
        <v>#DIV/0!</v>
      </c>
      <c r="S332" s="24" t="str">
        <f t="shared" si="6"/>
        <v>#DIV/0!</v>
      </c>
      <c r="T332" s="18"/>
      <c r="U332" s="40">
        <v>0.0</v>
      </c>
      <c r="V332" s="22">
        <f t="shared" si="7"/>
        <v>0</v>
      </c>
      <c r="W332" s="23" t="str">
        <f t="shared" si="8"/>
        <v>#DIV/0!</v>
      </c>
      <c r="X332" s="26" t="str">
        <f t="shared" si="9"/>
        <v>#DIV/0!</v>
      </c>
    </row>
    <row r="333">
      <c r="A333" s="14" t="s">
        <v>845</v>
      </c>
      <c r="B333" s="71">
        <v>942.0</v>
      </c>
      <c r="C333" s="38">
        <v>14193.0</v>
      </c>
      <c r="D333" s="38">
        <v>8446.0</v>
      </c>
      <c r="E333" s="38">
        <v>2375.0</v>
      </c>
      <c r="F333" s="38">
        <v>1838948.0</v>
      </c>
      <c r="G333" s="19"/>
      <c r="H333" s="19">
        <f>VLOOKUP(A333,'Kings Ratings'!$A$2:$B$1000,2,false)</f>
        <v>11</v>
      </c>
      <c r="I333" s="7"/>
      <c r="K333" s="40">
        <v>10548.0</v>
      </c>
      <c r="L333" s="22">
        <f t="shared" si="1"/>
        <v>3645</v>
      </c>
      <c r="M333" s="23">
        <f t="shared" si="2"/>
        <v>0.3455631399</v>
      </c>
      <c r="N333" s="24" t="str">
        <f t="shared" si="3"/>
        <v>Frozen Squid with +3645, +34.6% (10548 to 14193)</v>
      </c>
      <c r="O333" s="41"/>
      <c r="P333" s="40">
        <v>6111.0</v>
      </c>
      <c r="Q333" s="18">
        <f t="shared" si="4"/>
        <v>2335</v>
      </c>
      <c r="R333" s="23">
        <f t="shared" si="5"/>
        <v>0.3820978563</v>
      </c>
      <c r="S333" s="24" t="str">
        <f t="shared" si="6"/>
        <v>Frozen Squid with +2335, +38.2% (6111 to 8446)</v>
      </c>
      <c r="T333" s="18"/>
      <c r="U333" s="40">
        <v>1467.0</v>
      </c>
      <c r="V333" s="22">
        <f t="shared" si="7"/>
        <v>908</v>
      </c>
      <c r="W333" s="23">
        <f t="shared" si="8"/>
        <v>0.6189502386</v>
      </c>
      <c r="X333" s="26" t="str">
        <f t="shared" si="9"/>
        <v>Frozen Squid with +908, +61.9% (1467 to 2375)</v>
      </c>
    </row>
    <row r="334">
      <c r="A334" s="14" t="s">
        <v>861</v>
      </c>
      <c r="B334" s="71">
        <v>943.0</v>
      </c>
      <c r="C334" s="38">
        <v>10663.0</v>
      </c>
      <c r="D334" s="38">
        <v>6021.0</v>
      </c>
      <c r="E334" s="38">
        <v>580.0</v>
      </c>
      <c r="F334" s="38">
        <v>1281246.0</v>
      </c>
      <c r="G334" s="19"/>
      <c r="H334" s="19">
        <f>VLOOKUP(A334,'Kings Ratings'!$A$2:$B$1000,2,false)</f>
        <v>11</v>
      </c>
      <c r="I334" s="7"/>
      <c r="K334" s="40">
        <v>7435.0</v>
      </c>
      <c r="L334" s="22">
        <f t="shared" si="1"/>
        <v>3228</v>
      </c>
      <c r="M334" s="23">
        <f t="shared" si="2"/>
        <v>0.4341627438</v>
      </c>
      <c r="N334" s="24" t="str">
        <f t="shared" si="3"/>
        <v>Frozen Sheepshead with +3228, +43.4% (7435 to 10663)</v>
      </c>
      <c r="O334" s="41"/>
      <c r="P334" s="40">
        <v>4067.0</v>
      </c>
      <c r="Q334" s="18">
        <f t="shared" si="4"/>
        <v>1954</v>
      </c>
      <c r="R334" s="23">
        <f t="shared" si="5"/>
        <v>0.4804524219</v>
      </c>
      <c r="S334" s="24" t="str">
        <f t="shared" si="6"/>
        <v>Frozen Sheepshead with +1954, +48% (4067 to 6021)</v>
      </c>
      <c r="T334" s="18"/>
      <c r="U334" s="40">
        <v>222.0</v>
      </c>
      <c r="V334" s="22">
        <f t="shared" si="7"/>
        <v>358</v>
      </c>
      <c r="W334" s="23">
        <f t="shared" si="8"/>
        <v>1.612612613</v>
      </c>
      <c r="X334" s="26" t="str">
        <f t="shared" si="9"/>
        <v>Frozen Sheepshead with +358, +161.3% (222 to 580)</v>
      </c>
    </row>
    <row r="335">
      <c r="A335" s="14" t="s">
        <v>856</v>
      </c>
      <c r="B335" s="71">
        <v>944.0</v>
      </c>
      <c r="C335" s="38">
        <v>16591.0</v>
      </c>
      <c r="D335" s="38">
        <v>8244.0</v>
      </c>
      <c r="E335" s="38">
        <v>1291.0</v>
      </c>
      <c r="F335" s="38">
        <v>2195884.0</v>
      </c>
      <c r="G335" s="19"/>
      <c r="H335" s="19">
        <f>VLOOKUP(A335,'Kings Ratings'!$A$2:$B$1000,2,false)</f>
        <v>11</v>
      </c>
      <c r="I335" s="7"/>
      <c r="K335" s="40">
        <v>12177.0</v>
      </c>
      <c r="L335" s="22">
        <f t="shared" si="1"/>
        <v>4414</v>
      </c>
      <c r="M335" s="23">
        <f t="shared" si="2"/>
        <v>0.3624866552</v>
      </c>
      <c r="N335" s="24" t="str">
        <f t="shared" si="3"/>
        <v>Frozen Spyfish with +4414, +36.2% (12177 to 16591)</v>
      </c>
      <c r="O335" s="41"/>
      <c r="P335" s="40">
        <v>5801.0</v>
      </c>
      <c r="Q335" s="18">
        <f t="shared" si="4"/>
        <v>2443</v>
      </c>
      <c r="R335" s="23">
        <f t="shared" si="5"/>
        <v>0.4211342872</v>
      </c>
      <c r="S335" s="24" t="str">
        <f t="shared" si="6"/>
        <v>Frozen Spyfish with +2443, +42.1% (5801 to 8244)</v>
      </c>
      <c r="T335" s="18"/>
      <c r="U335" s="40">
        <v>624.0</v>
      </c>
      <c r="V335" s="22">
        <f t="shared" si="7"/>
        <v>667</v>
      </c>
      <c r="W335" s="23">
        <f t="shared" si="8"/>
        <v>1.068910256</v>
      </c>
      <c r="X335" s="26" t="str">
        <f t="shared" si="9"/>
        <v>Frozen Spyfish with +667, +106.9% (624 to 1291)</v>
      </c>
    </row>
    <row r="336">
      <c r="A336" s="14" t="s">
        <v>846</v>
      </c>
      <c r="B336" s="71">
        <v>945.0</v>
      </c>
      <c r="C336" s="38">
        <v>14591.0</v>
      </c>
      <c r="D336" s="38">
        <v>8587.0</v>
      </c>
      <c r="E336" s="38">
        <v>2195.0</v>
      </c>
      <c r="F336" s="38">
        <v>2118823.0</v>
      </c>
      <c r="G336" s="19"/>
      <c r="H336" s="19">
        <f>VLOOKUP(A336,'Kings Ratings'!$A$2:$B$1000,2,false)</f>
        <v>11</v>
      </c>
      <c r="I336" s="7"/>
      <c r="K336" s="40">
        <v>10702.0</v>
      </c>
      <c r="L336" s="22">
        <f t="shared" si="1"/>
        <v>3889</v>
      </c>
      <c r="M336" s="23">
        <f t="shared" si="2"/>
        <v>0.3633900206</v>
      </c>
      <c r="N336" s="24" t="str">
        <f t="shared" si="3"/>
        <v>Frozen Manta Ray with +3889, +36.3% (10702 to 14591)</v>
      </c>
      <c r="O336" s="41"/>
      <c r="P336" s="40">
        <v>6134.0</v>
      </c>
      <c r="Q336" s="18">
        <f t="shared" si="4"/>
        <v>2453</v>
      </c>
      <c r="R336" s="23">
        <f t="shared" si="5"/>
        <v>0.3999021845</v>
      </c>
      <c r="S336" s="24" t="str">
        <f t="shared" si="6"/>
        <v>Frozen Manta Ray with +2453, +40% (6134 to 8587)</v>
      </c>
      <c r="T336" s="18"/>
      <c r="U336" s="40">
        <v>1301.0</v>
      </c>
      <c r="V336" s="22">
        <f t="shared" si="7"/>
        <v>894</v>
      </c>
      <c r="W336" s="23">
        <f t="shared" si="8"/>
        <v>0.6871637202</v>
      </c>
      <c r="X336" s="26" t="str">
        <f t="shared" si="9"/>
        <v>Frozen Manta Ray with +894, +68.7% (1301 to 2195)</v>
      </c>
    </row>
    <row r="337">
      <c r="A337" s="14" t="s">
        <v>853</v>
      </c>
      <c r="B337" s="71">
        <v>946.0</v>
      </c>
      <c r="C337" s="38">
        <v>9332.0</v>
      </c>
      <c r="D337" s="38">
        <v>3210.0</v>
      </c>
      <c r="E337" s="38">
        <v>159.0</v>
      </c>
      <c r="F337" s="38">
        <v>113882.0</v>
      </c>
      <c r="G337" s="19"/>
      <c r="H337" s="19">
        <f>VLOOKUP(A337,'Kings Ratings'!$A$2:$B$1000,2,false)</f>
        <v>11</v>
      </c>
      <c r="I337" s="7"/>
      <c r="K337" s="40">
        <v>6420.0</v>
      </c>
      <c r="L337" s="22">
        <f t="shared" si="1"/>
        <v>2912</v>
      </c>
      <c r="M337" s="23">
        <f t="shared" si="2"/>
        <v>0.4535825545</v>
      </c>
      <c r="N337" s="24" t="str">
        <f t="shared" si="3"/>
        <v>Frozen Boot with +2912, +45.4% (6420 to 9332)</v>
      </c>
      <c r="O337" s="41"/>
      <c r="P337" s="40">
        <v>1978.0</v>
      </c>
      <c r="Q337" s="18">
        <f t="shared" si="4"/>
        <v>1232</v>
      </c>
      <c r="R337" s="23">
        <f t="shared" si="5"/>
        <v>0.622851365</v>
      </c>
      <c r="S337" s="24" t="str">
        <f t="shared" si="6"/>
        <v>Frozen Boot with +1232, +62.3% (1978 to 3210)</v>
      </c>
      <c r="T337" s="18"/>
      <c r="U337" s="40">
        <v>36.0</v>
      </c>
      <c r="V337" s="22">
        <f t="shared" si="7"/>
        <v>123</v>
      </c>
      <c r="W337" s="23">
        <f t="shared" si="8"/>
        <v>3.416666667</v>
      </c>
      <c r="X337" s="26" t="str">
        <f t="shared" si="9"/>
        <v>Frozen Boot with +123, +341.7% (36 to 159)</v>
      </c>
    </row>
    <row r="338">
      <c r="A338" s="14" t="s">
        <v>860</v>
      </c>
      <c r="B338" s="71">
        <v>947.0</v>
      </c>
      <c r="C338" s="38">
        <v>9352.0</v>
      </c>
      <c r="D338" s="38">
        <v>3599.0</v>
      </c>
      <c r="E338" s="38">
        <v>190.0</v>
      </c>
      <c r="F338" s="38">
        <v>126336.0</v>
      </c>
      <c r="G338" s="19"/>
      <c r="H338" s="19">
        <f>VLOOKUP(A338,'Kings Ratings'!$A$2:$B$1000,2,false)</f>
        <v>11</v>
      </c>
      <c r="I338" s="7"/>
      <c r="K338" s="40">
        <v>6734.0</v>
      </c>
      <c r="L338" s="22">
        <f t="shared" si="1"/>
        <v>2618</v>
      </c>
      <c r="M338" s="23">
        <f t="shared" si="2"/>
        <v>0.3887733888</v>
      </c>
      <c r="N338" s="24" t="str">
        <f t="shared" si="3"/>
        <v>Frozen Shell with +2618, +38.9% (6734 to 9352)</v>
      </c>
      <c r="O338" s="41"/>
      <c r="P338" s="40">
        <v>2508.0</v>
      </c>
      <c r="Q338" s="18">
        <f t="shared" si="4"/>
        <v>1091</v>
      </c>
      <c r="R338" s="23">
        <f t="shared" si="5"/>
        <v>0.4350079745</v>
      </c>
      <c r="S338" s="24" t="str">
        <f t="shared" si="6"/>
        <v>Frozen Shell with +1091, +43.5% (2508 to 3599)</v>
      </c>
      <c r="T338" s="18"/>
      <c r="U338" s="40">
        <v>63.0</v>
      </c>
      <c r="V338" s="22">
        <f t="shared" si="7"/>
        <v>127</v>
      </c>
      <c r="W338" s="23">
        <f t="shared" si="8"/>
        <v>2.015873016</v>
      </c>
      <c r="X338" s="26" t="str">
        <f t="shared" si="9"/>
        <v>Frozen Shell with +127, +201.6% (63 to 190)</v>
      </c>
    </row>
    <row r="339">
      <c r="A339" s="14" t="s">
        <v>854</v>
      </c>
      <c r="B339" s="71">
        <v>948.0</v>
      </c>
      <c r="C339" s="38">
        <v>9652.0</v>
      </c>
      <c r="D339" s="38">
        <v>3718.0</v>
      </c>
      <c r="E339" s="38">
        <v>134.0</v>
      </c>
      <c r="F339" s="38">
        <v>182024.0</v>
      </c>
      <c r="G339" s="19"/>
      <c r="H339" s="19">
        <f>VLOOKUP(A339,'Kings Ratings'!$A$2:$B$1000,2,false)</f>
        <v>11</v>
      </c>
      <c r="I339" s="7"/>
      <c r="K339" s="40">
        <v>6962.0</v>
      </c>
      <c r="L339" s="22">
        <f t="shared" si="1"/>
        <v>2690</v>
      </c>
      <c r="M339" s="23">
        <f t="shared" si="2"/>
        <v>0.3863832232</v>
      </c>
      <c r="N339" s="24" t="str">
        <f t="shared" si="3"/>
        <v>Frozen Catfish with +2690, +38.6% (6962 to 9652)</v>
      </c>
      <c r="O339" s="41"/>
      <c r="P339" s="40">
        <v>2436.0</v>
      </c>
      <c r="Q339" s="18">
        <f t="shared" si="4"/>
        <v>1282</v>
      </c>
      <c r="R339" s="23">
        <f t="shared" si="5"/>
        <v>0.526272578</v>
      </c>
      <c r="S339" s="24" t="str">
        <f t="shared" si="6"/>
        <v>Frozen Catfish with +1282, +52.6% (2436 to 3718)</v>
      </c>
      <c r="T339" s="18"/>
      <c r="U339" s="40">
        <v>36.0</v>
      </c>
      <c r="V339" s="22">
        <f t="shared" si="7"/>
        <v>98</v>
      </c>
      <c r="W339" s="23">
        <f t="shared" si="8"/>
        <v>2.722222222</v>
      </c>
      <c r="X339" s="26" t="str">
        <f t="shared" si="9"/>
        <v>Frozen Catfish with +98, +272.2% (36 to 134)</v>
      </c>
    </row>
    <row r="340">
      <c r="A340" s="14" t="s">
        <v>847</v>
      </c>
      <c r="B340" s="71">
        <v>949.0</v>
      </c>
      <c r="C340" s="38">
        <v>14557.0</v>
      </c>
      <c r="D340" s="38">
        <v>9110.0</v>
      </c>
      <c r="E340" s="38">
        <v>2281.0</v>
      </c>
      <c r="F340" s="38">
        <v>1147705.0</v>
      </c>
      <c r="G340" s="19"/>
      <c r="H340" s="19">
        <f>VLOOKUP(A340,'Kings Ratings'!$A$2:$B$1000,2,false)</f>
        <v>11</v>
      </c>
      <c r="I340" s="7"/>
      <c r="K340" s="40">
        <v>10703.0</v>
      </c>
      <c r="L340" s="22">
        <f t="shared" si="1"/>
        <v>3854</v>
      </c>
      <c r="M340" s="23">
        <f t="shared" si="2"/>
        <v>0.3600859572</v>
      </c>
      <c r="N340" s="24" t="str">
        <f t="shared" si="3"/>
        <v>Frozen Lobster with +3854, +36% (10703 to 14557)</v>
      </c>
      <c r="O340" s="41"/>
      <c r="P340" s="40">
        <v>6573.0</v>
      </c>
      <c r="Q340" s="18">
        <f t="shared" si="4"/>
        <v>2537</v>
      </c>
      <c r="R340" s="23">
        <f t="shared" si="5"/>
        <v>0.3859729195</v>
      </c>
      <c r="S340" s="24" t="str">
        <f t="shared" si="6"/>
        <v>Frozen Lobster with +2537, +38.6% (6573 to 9110)</v>
      </c>
      <c r="T340" s="18"/>
      <c r="U340" s="40">
        <v>1346.0</v>
      </c>
      <c r="V340" s="22">
        <f t="shared" si="7"/>
        <v>935</v>
      </c>
      <c r="W340" s="23">
        <f t="shared" si="8"/>
        <v>0.6946508172</v>
      </c>
      <c r="X340" s="26" t="str">
        <f t="shared" si="9"/>
        <v>Frozen Lobster with +935, +69.5% (1346 to 2281)</v>
      </c>
    </row>
    <row r="341">
      <c r="A341" s="14" t="s">
        <v>849</v>
      </c>
      <c r="B341" s="71">
        <v>950.0</v>
      </c>
      <c r="C341" s="38">
        <v>14576.0</v>
      </c>
      <c r="D341" s="38">
        <v>8940.0</v>
      </c>
      <c r="E341" s="38">
        <v>2157.0</v>
      </c>
      <c r="F341" s="38">
        <v>1025601.0</v>
      </c>
      <c r="G341" s="19"/>
      <c r="H341" s="19">
        <f>VLOOKUP(A341,'Kings Ratings'!$A$2:$B$1000,2,false)</f>
        <v>11</v>
      </c>
      <c r="I341" s="7"/>
      <c r="K341" s="40">
        <v>10668.0</v>
      </c>
      <c r="L341" s="22">
        <f t="shared" si="1"/>
        <v>3908</v>
      </c>
      <c r="M341" s="23">
        <f t="shared" si="2"/>
        <v>0.3663292088</v>
      </c>
      <c r="N341" s="24" t="str">
        <f t="shared" si="3"/>
        <v>Frozen Biter with +3908, +36.6% (10668 to 14576)</v>
      </c>
      <c r="O341" s="41"/>
      <c r="P341" s="40">
        <v>6416.0</v>
      </c>
      <c r="Q341" s="18">
        <f t="shared" si="4"/>
        <v>2524</v>
      </c>
      <c r="R341" s="23">
        <f t="shared" si="5"/>
        <v>0.3933915212</v>
      </c>
      <c r="S341" s="24" t="str">
        <f t="shared" si="6"/>
        <v>Frozen Biter with +2524, +39.3% (6416 to 8940)</v>
      </c>
      <c r="T341" s="18"/>
      <c r="U341" s="40">
        <v>1266.0</v>
      </c>
      <c r="V341" s="22">
        <f t="shared" si="7"/>
        <v>891</v>
      </c>
      <c r="W341" s="23">
        <f t="shared" si="8"/>
        <v>0.7037914692</v>
      </c>
      <c r="X341" s="26" t="str">
        <f t="shared" si="9"/>
        <v>Frozen Biter with +891, +70.4% (1266 to 2157)</v>
      </c>
    </row>
    <row r="342">
      <c r="A342" s="14" t="s">
        <v>343</v>
      </c>
      <c r="B342" s="71">
        <v>951.0</v>
      </c>
      <c r="C342" s="38">
        <v>15260.0</v>
      </c>
      <c r="D342" s="38">
        <v>7190.0</v>
      </c>
      <c r="E342" s="38">
        <v>790.0</v>
      </c>
      <c r="F342" s="38">
        <v>840024.0</v>
      </c>
      <c r="G342" s="19"/>
      <c r="H342" s="19">
        <f>VLOOKUP(A342,'Kings Ratings'!$A$2:$B$1000,2,false)</f>
        <v>11</v>
      </c>
      <c r="I342" s="7"/>
      <c r="K342" s="40">
        <v>11154.0</v>
      </c>
      <c r="L342" s="22">
        <f t="shared" si="1"/>
        <v>4106</v>
      </c>
      <c r="M342" s="23">
        <f t="shared" si="2"/>
        <v>0.3681190604</v>
      </c>
      <c r="N342" s="24" t="str">
        <f t="shared" si="3"/>
        <v>Frozen Bones with +4106, +36.8% (11154 to 15260)</v>
      </c>
      <c r="O342" s="41"/>
      <c r="P342" s="40">
        <v>5017.0</v>
      </c>
      <c r="Q342" s="18">
        <f t="shared" si="4"/>
        <v>2173</v>
      </c>
      <c r="R342" s="23">
        <f t="shared" si="5"/>
        <v>0.433127367</v>
      </c>
      <c r="S342" s="24" t="str">
        <f t="shared" si="6"/>
        <v>Frozen Bones with +2173, +43.3% (5017 to 7190)</v>
      </c>
      <c r="T342" s="18"/>
      <c r="U342" s="40">
        <v>348.0</v>
      </c>
      <c r="V342" s="22">
        <f t="shared" si="7"/>
        <v>442</v>
      </c>
      <c r="W342" s="23">
        <f t="shared" si="8"/>
        <v>1.270114943</v>
      </c>
      <c r="X342" s="26" t="str">
        <f t="shared" si="9"/>
        <v>Frozen Bones with +442, +127% (348 to 790)</v>
      </c>
    </row>
    <row r="343">
      <c r="A343" s="14" t="s">
        <v>848</v>
      </c>
      <c r="B343" s="71">
        <v>952.0</v>
      </c>
      <c r="C343" s="38">
        <v>11606.0</v>
      </c>
      <c r="D343" s="38">
        <v>8919.0</v>
      </c>
      <c r="E343" s="38">
        <v>2640.0</v>
      </c>
      <c r="F343" s="38">
        <v>2089017.0</v>
      </c>
      <c r="G343" s="19"/>
      <c r="H343" s="19">
        <f>VLOOKUP(A343,'Kings Ratings'!$A$2:$B$1000,2,false)</f>
        <v>11</v>
      </c>
      <c r="I343" s="7"/>
      <c r="K343" s="40">
        <v>8459.0</v>
      </c>
      <c r="L343" s="22">
        <f t="shared" si="1"/>
        <v>3147</v>
      </c>
      <c r="M343" s="23">
        <f t="shared" si="2"/>
        <v>0.3720297908</v>
      </c>
      <c r="N343" s="24" t="str">
        <f t="shared" si="3"/>
        <v>Frozen Jelly with +3147, +37.2% (8459 to 11606)</v>
      </c>
      <c r="O343" s="41"/>
      <c r="P343" s="40">
        <v>6469.0</v>
      </c>
      <c r="Q343" s="18">
        <f t="shared" si="4"/>
        <v>2450</v>
      </c>
      <c r="R343" s="23">
        <f t="shared" si="5"/>
        <v>0.3787293245</v>
      </c>
      <c r="S343" s="24" t="str">
        <f t="shared" si="6"/>
        <v>Frozen Jelly with +2450, +37.9% (6469 to 8919)</v>
      </c>
      <c r="T343" s="18"/>
      <c r="U343" s="40">
        <v>1631.0</v>
      </c>
      <c r="V343" s="22">
        <f t="shared" si="7"/>
        <v>1009</v>
      </c>
      <c r="W343" s="23">
        <f t="shared" si="8"/>
        <v>0.6186388719</v>
      </c>
      <c r="X343" s="26" t="str">
        <f t="shared" si="9"/>
        <v>Frozen Jelly with +1009, +61.9% (1631 to 2640)</v>
      </c>
    </row>
    <row r="344">
      <c r="A344" s="14" t="s">
        <v>850</v>
      </c>
      <c r="B344" s="71">
        <v>953.0</v>
      </c>
      <c r="C344" s="38">
        <v>11571.0</v>
      </c>
      <c r="D344" s="38">
        <v>8870.0</v>
      </c>
      <c r="E344" s="38">
        <v>2587.0</v>
      </c>
      <c r="F344" s="38">
        <v>1957759.0</v>
      </c>
      <c r="G344" s="19"/>
      <c r="H344" s="19">
        <f>VLOOKUP(A344,'Kings Ratings'!$A$2:$B$1000,2,false)</f>
        <v>11</v>
      </c>
      <c r="I344" s="7"/>
      <c r="K344" s="40">
        <v>8436.0</v>
      </c>
      <c r="L344" s="22">
        <f t="shared" si="1"/>
        <v>3135</v>
      </c>
      <c r="M344" s="23">
        <f t="shared" si="2"/>
        <v>0.3716216216</v>
      </c>
      <c r="N344" s="24" t="str">
        <f t="shared" si="3"/>
        <v>Frozen Angelfish with +3135, +37.2% (8436 to 11571)</v>
      </c>
      <c r="O344" s="41"/>
      <c r="P344" s="40">
        <v>6431.0</v>
      </c>
      <c r="Q344" s="18">
        <f t="shared" si="4"/>
        <v>2439</v>
      </c>
      <c r="R344" s="23">
        <f t="shared" si="5"/>
        <v>0.3792567252</v>
      </c>
      <c r="S344" s="24" t="str">
        <f t="shared" si="6"/>
        <v>Frozen Angelfish with +2439, +37.9% (6431 to 8870)</v>
      </c>
      <c r="T344" s="18"/>
      <c r="U344" s="40">
        <v>1594.0</v>
      </c>
      <c r="V344" s="22">
        <f t="shared" si="7"/>
        <v>993</v>
      </c>
      <c r="W344" s="23">
        <f t="shared" si="8"/>
        <v>0.6229611041</v>
      </c>
      <c r="X344" s="26" t="str">
        <f t="shared" si="9"/>
        <v>Frozen Angelfish with +993, +62.3% (1594 to 2587)</v>
      </c>
    </row>
    <row r="345">
      <c r="A345" s="14" t="s">
        <v>347</v>
      </c>
      <c r="B345" s="71">
        <v>954.0</v>
      </c>
      <c r="C345" s="38">
        <v>3865.0</v>
      </c>
      <c r="D345" s="38">
        <v>276.0</v>
      </c>
      <c r="E345" s="72">
        <v>0.0</v>
      </c>
      <c r="F345" s="38">
        <v>16498.0</v>
      </c>
      <c r="G345" s="19"/>
      <c r="H345" s="19">
        <f>VLOOKUP(A345,'Kings Ratings'!$A$2:$B$1000,2,false)</f>
        <v>11</v>
      </c>
      <c r="I345" s="7"/>
      <c r="K345" s="40">
        <v>2682.0</v>
      </c>
      <c r="L345" s="22">
        <f t="shared" si="1"/>
        <v>1183</v>
      </c>
      <c r="M345" s="23">
        <f t="shared" si="2"/>
        <v>0.4410887397</v>
      </c>
      <c r="N345" s="24" t="str">
        <f t="shared" si="3"/>
        <v>Frozen Starfish with +1183, +44.1% (2682 to 3865)</v>
      </c>
      <c r="O345" s="41"/>
      <c r="P345" s="40">
        <v>106.0</v>
      </c>
      <c r="Q345" s="18">
        <f t="shared" si="4"/>
        <v>170</v>
      </c>
      <c r="R345" s="23">
        <f t="shared" si="5"/>
        <v>1.603773585</v>
      </c>
      <c r="S345" s="24" t="str">
        <f t="shared" si="6"/>
        <v>Frozen Starfish with +170, +160.4% (106 to 276)</v>
      </c>
      <c r="T345" s="18"/>
      <c r="U345" s="40">
        <v>0.0</v>
      </c>
      <c r="V345" s="22">
        <f t="shared" si="7"/>
        <v>0</v>
      </c>
      <c r="W345" s="23" t="str">
        <f t="shared" si="8"/>
        <v>#DIV/0!</v>
      </c>
      <c r="X345" s="26" t="str">
        <f t="shared" si="9"/>
        <v>#DIV/0!</v>
      </c>
    </row>
    <row r="346">
      <c r="A346" s="14" t="s">
        <v>855</v>
      </c>
      <c r="B346" s="71">
        <v>955.0</v>
      </c>
      <c r="C346" s="38">
        <v>9150.0</v>
      </c>
      <c r="D346" s="38">
        <v>2937.0</v>
      </c>
      <c r="E346" s="38">
        <v>115.0</v>
      </c>
      <c r="F346" s="38">
        <v>162250.0</v>
      </c>
      <c r="G346" s="19"/>
      <c r="H346" s="19">
        <f>VLOOKUP(A346,'Kings Ratings'!$A$2:$B$1000,2,false)</f>
        <v>11</v>
      </c>
      <c r="I346" s="7"/>
      <c r="K346" s="40">
        <v>6588.0</v>
      </c>
      <c r="L346" s="22">
        <f t="shared" si="1"/>
        <v>2562</v>
      </c>
      <c r="M346" s="23">
        <f t="shared" si="2"/>
        <v>0.3888888889</v>
      </c>
      <c r="N346" s="24" t="str">
        <f t="shared" si="3"/>
        <v>Frozen Wheel with +2562, +38.9% (6588 to 9150)</v>
      </c>
      <c r="O346" s="41"/>
      <c r="P346" s="40">
        <v>1845.0</v>
      </c>
      <c r="Q346" s="18">
        <f t="shared" si="4"/>
        <v>1092</v>
      </c>
      <c r="R346" s="23">
        <f t="shared" si="5"/>
        <v>0.5918699187</v>
      </c>
      <c r="S346" s="24" t="str">
        <f t="shared" si="6"/>
        <v>Frozen Wheel with +1092, +59.2% (1845 to 2937)</v>
      </c>
      <c r="T346" s="18"/>
      <c r="U346" s="40">
        <v>16.0</v>
      </c>
      <c r="V346" s="22">
        <f t="shared" si="7"/>
        <v>99</v>
      </c>
      <c r="W346" s="23">
        <f t="shared" si="8"/>
        <v>6.1875</v>
      </c>
      <c r="X346" s="26" t="str">
        <f t="shared" si="9"/>
        <v>Frozen Wheel with +99, +618.8% (16 to 115)</v>
      </c>
    </row>
    <row r="347">
      <c r="A347" s="14" t="s">
        <v>529</v>
      </c>
      <c r="B347" s="71">
        <v>956.0</v>
      </c>
      <c r="C347" s="38">
        <v>2351.0</v>
      </c>
      <c r="D347" s="38">
        <v>104.0</v>
      </c>
      <c r="E347" s="72">
        <v>0.0</v>
      </c>
      <c r="F347" s="38">
        <v>10598.0</v>
      </c>
      <c r="G347" s="19"/>
      <c r="H347" s="19">
        <f>VLOOKUP(A347,'Kings Ratings'!$A$2:$B$1000,2,false)</f>
        <v>11</v>
      </c>
      <c r="I347" s="7"/>
      <c r="K347" s="40">
        <v>1547.0</v>
      </c>
      <c r="L347" s="22">
        <f t="shared" si="1"/>
        <v>804</v>
      </c>
      <c r="M347" s="23">
        <f t="shared" si="2"/>
        <v>0.5197155785</v>
      </c>
      <c r="N347" s="24" t="str">
        <f t="shared" si="3"/>
        <v>Frozen Skull with +804, +52% (1547 to 2351)</v>
      </c>
      <c r="O347" s="41"/>
      <c r="P347" s="40">
        <v>42.0</v>
      </c>
      <c r="Q347" s="18">
        <f t="shared" si="4"/>
        <v>62</v>
      </c>
      <c r="R347" s="23">
        <f t="shared" si="5"/>
        <v>1.476190476</v>
      </c>
      <c r="S347" s="24" t="str">
        <f t="shared" si="6"/>
        <v>Frozen Skull with +62, +147.6% (42 to 104)</v>
      </c>
      <c r="T347" s="18"/>
      <c r="U347" s="40">
        <v>0.0</v>
      </c>
      <c r="V347" s="22">
        <f t="shared" si="7"/>
        <v>0</v>
      </c>
      <c r="W347" s="23" t="str">
        <f t="shared" si="8"/>
        <v>#DIV/0!</v>
      </c>
      <c r="X347" s="26" t="str">
        <f t="shared" si="9"/>
        <v>#DIV/0!</v>
      </c>
    </row>
    <row r="348">
      <c r="A348" s="14" t="s">
        <v>556</v>
      </c>
      <c r="B348" s="71">
        <v>957.0</v>
      </c>
      <c r="C348" s="38">
        <v>3249.0</v>
      </c>
      <c r="D348" s="38">
        <v>185.0</v>
      </c>
      <c r="E348" s="72">
        <v>0.0</v>
      </c>
      <c r="F348" s="38">
        <v>13132.0</v>
      </c>
      <c r="G348" s="19"/>
      <c r="H348" s="19">
        <f>VLOOKUP(A348,'Kings Ratings'!$A$2:$B$1000,2,false)</f>
        <v>11</v>
      </c>
      <c r="I348" s="7"/>
      <c r="K348" s="40">
        <v>2019.0</v>
      </c>
      <c r="L348" s="22">
        <f t="shared" si="1"/>
        <v>1230</v>
      </c>
      <c r="M348" s="23">
        <f t="shared" si="2"/>
        <v>0.6092124814</v>
      </c>
      <c r="N348" s="24" t="str">
        <f t="shared" si="3"/>
        <v>Frozen Feather with +1230, +60.9% (2019 to 3249)</v>
      </c>
      <c r="O348" s="41"/>
      <c r="P348" s="40">
        <v>41.0</v>
      </c>
      <c r="Q348" s="18">
        <f t="shared" si="4"/>
        <v>144</v>
      </c>
      <c r="R348" s="23">
        <f t="shared" si="5"/>
        <v>3.512195122</v>
      </c>
      <c r="S348" s="24" t="str">
        <f t="shared" si="6"/>
        <v>Frozen Feather with +144, +351.2% (41 to 185)</v>
      </c>
      <c r="T348" s="18"/>
      <c r="U348" s="40">
        <v>0.0</v>
      </c>
      <c r="V348" s="22">
        <f t="shared" si="7"/>
        <v>0</v>
      </c>
      <c r="W348" s="23" t="str">
        <f t="shared" si="8"/>
        <v>#DIV/0!</v>
      </c>
      <c r="X348" s="26" t="str">
        <f t="shared" si="9"/>
        <v>#DIV/0!</v>
      </c>
    </row>
    <row r="349">
      <c r="A349" s="14" t="s">
        <v>864</v>
      </c>
      <c r="B349" s="71">
        <v>958.0</v>
      </c>
      <c r="C349" s="38">
        <v>9524.0</v>
      </c>
      <c r="D349" s="38">
        <v>4324.0</v>
      </c>
      <c r="E349" s="38">
        <v>250.0</v>
      </c>
      <c r="F349" s="38">
        <v>391512.0</v>
      </c>
      <c r="G349" s="19"/>
      <c r="H349" s="19">
        <f>VLOOKUP(A349,'Kings Ratings'!$A$2:$B$1000,2,false)</f>
        <v>11</v>
      </c>
      <c r="I349" s="7"/>
      <c r="K349" s="40">
        <v>6908.0</v>
      </c>
      <c r="L349" s="22">
        <f t="shared" si="1"/>
        <v>2616</v>
      </c>
      <c r="M349" s="23">
        <f t="shared" si="2"/>
        <v>0.3786913723</v>
      </c>
      <c r="N349" s="24" t="str">
        <f t="shared" si="3"/>
        <v>Frozen Dagger with +2616, +37.9% (6908 to 9524)</v>
      </c>
      <c r="O349" s="41"/>
      <c r="P349" s="40">
        <v>2922.0</v>
      </c>
      <c r="Q349" s="18">
        <f t="shared" si="4"/>
        <v>1402</v>
      </c>
      <c r="R349" s="23">
        <f t="shared" si="5"/>
        <v>0.4798083504</v>
      </c>
      <c r="S349" s="24" t="str">
        <f t="shared" si="6"/>
        <v>Frozen Dagger with +1402, +48% (2922 to 4324)</v>
      </c>
      <c r="T349" s="18"/>
      <c r="U349" s="40">
        <v>44.0</v>
      </c>
      <c r="V349" s="22">
        <f t="shared" si="7"/>
        <v>206</v>
      </c>
      <c r="W349" s="23">
        <f t="shared" si="8"/>
        <v>4.681818182</v>
      </c>
      <c r="X349" s="26" t="str">
        <f t="shared" si="9"/>
        <v>Frozen Dagger with +206, +468.2% (44 to 250)</v>
      </c>
    </row>
    <row r="350">
      <c r="A350" s="14" t="s">
        <v>767</v>
      </c>
      <c r="B350" s="71">
        <v>959.0</v>
      </c>
      <c r="C350" s="38">
        <v>5035.0</v>
      </c>
      <c r="D350" s="38">
        <v>698.0</v>
      </c>
      <c r="E350" s="72">
        <v>3.0</v>
      </c>
      <c r="F350" s="38">
        <v>100136.0</v>
      </c>
      <c r="G350" s="19"/>
      <c r="H350" s="19">
        <f>VLOOKUP(A350,'Kings Ratings'!$A$2:$B$1000,2,false)</f>
        <v>11</v>
      </c>
      <c r="I350" s="7"/>
      <c r="K350" s="40">
        <v>3467.0</v>
      </c>
      <c r="L350" s="22">
        <f t="shared" si="1"/>
        <v>1568</v>
      </c>
      <c r="M350" s="23">
        <f t="shared" si="2"/>
        <v>0.4522642054</v>
      </c>
      <c r="N350" s="24" t="str">
        <f t="shared" si="3"/>
        <v>Frozen Coin with +1568, +45.2% (3467 to 5035)</v>
      </c>
      <c r="O350" s="41"/>
      <c r="P350" s="40">
        <v>360.0</v>
      </c>
      <c r="Q350" s="18">
        <f t="shared" si="4"/>
        <v>338</v>
      </c>
      <c r="R350" s="23">
        <f t="shared" si="5"/>
        <v>0.9388888889</v>
      </c>
      <c r="S350" s="24" t="str">
        <f t="shared" si="6"/>
        <v>Frozen Coin with +338, +93.9% (360 to 698)</v>
      </c>
      <c r="T350" s="18"/>
      <c r="U350" s="40">
        <v>0.0</v>
      </c>
      <c r="V350" s="22">
        <f t="shared" si="7"/>
        <v>3</v>
      </c>
      <c r="W350" s="23" t="str">
        <f t="shared" si="8"/>
        <v>#DIV/0!</v>
      </c>
      <c r="X350" s="26" t="str">
        <f t="shared" si="9"/>
        <v>#DIV/0!</v>
      </c>
    </row>
    <row r="351">
      <c r="A351" s="14" t="s">
        <v>862</v>
      </c>
      <c r="B351" s="71">
        <v>960.0</v>
      </c>
      <c r="C351" s="38">
        <v>7195.0</v>
      </c>
      <c r="D351" s="38">
        <v>1712.0</v>
      </c>
      <c r="E351" s="38">
        <v>12.0</v>
      </c>
      <c r="F351" s="38">
        <v>113096.0</v>
      </c>
      <c r="G351" s="19"/>
      <c r="H351" s="19">
        <f>VLOOKUP(A351,'Kings Ratings'!$A$2:$B$1000,2,false)</f>
        <v>11</v>
      </c>
      <c r="I351" s="7"/>
      <c r="K351" s="40">
        <v>5130.0</v>
      </c>
      <c r="L351" s="22">
        <f t="shared" si="1"/>
        <v>2065</v>
      </c>
      <c r="M351" s="23">
        <f t="shared" si="2"/>
        <v>0.4025341131</v>
      </c>
      <c r="N351" s="24" t="str">
        <f t="shared" si="3"/>
        <v>Frozen Crab Claw with +2065, +40.3% (5130 to 7195)</v>
      </c>
      <c r="O351" s="41"/>
      <c r="P351" s="40">
        <v>1064.0</v>
      </c>
      <c r="Q351" s="18">
        <f t="shared" si="4"/>
        <v>648</v>
      </c>
      <c r="R351" s="23">
        <f t="shared" si="5"/>
        <v>0.6090225564</v>
      </c>
      <c r="S351" s="24" t="str">
        <f t="shared" si="6"/>
        <v>Frozen Crab Claw with +648, +60.9% (1064 to 1712)</v>
      </c>
      <c r="T351" s="18"/>
      <c r="U351" s="40">
        <v>0.0</v>
      </c>
      <c r="V351" s="22">
        <f t="shared" si="7"/>
        <v>12</v>
      </c>
      <c r="W351" s="23" t="str">
        <f t="shared" si="8"/>
        <v>#DIV/0!</v>
      </c>
      <c r="X351" s="26" t="str">
        <f t="shared" si="9"/>
        <v>#DIV/0!</v>
      </c>
    </row>
    <row r="352">
      <c r="A352" s="14" t="s">
        <v>346</v>
      </c>
      <c r="B352" s="71">
        <v>961.0</v>
      </c>
      <c r="C352" s="38">
        <v>4944.0</v>
      </c>
      <c r="D352" s="38">
        <v>347.0</v>
      </c>
      <c r="E352" s="72">
        <v>0.0</v>
      </c>
      <c r="F352" s="38">
        <v>100655.0</v>
      </c>
      <c r="G352" s="19"/>
      <c r="H352" s="19">
        <f>VLOOKUP(A352,'Kings Ratings'!$A$2:$B$1000,2,false)</f>
        <v>11</v>
      </c>
      <c r="I352" s="7"/>
      <c r="K352" s="40">
        <v>3232.0</v>
      </c>
      <c r="L352" s="22">
        <f t="shared" si="1"/>
        <v>1712</v>
      </c>
      <c r="M352" s="23">
        <f t="shared" si="2"/>
        <v>0.5297029703</v>
      </c>
      <c r="N352" s="24" t="str">
        <f t="shared" si="3"/>
        <v>Frozen Book with +1712, +53% (3232 to 4944)</v>
      </c>
      <c r="O352" s="41"/>
      <c r="P352" s="40">
        <v>116.0</v>
      </c>
      <c r="Q352" s="18">
        <f t="shared" si="4"/>
        <v>231</v>
      </c>
      <c r="R352" s="23">
        <f t="shared" si="5"/>
        <v>1.99137931</v>
      </c>
      <c r="S352" s="24" t="str">
        <f t="shared" si="6"/>
        <v>Frozen Book with +231, +199.1% (116 to 347)</v>
      </c>
      <c r="T352" s="18"/>
      <c r="U352" s="40">
        <v>0.0</v>
      </c>
      <c r="V352" s="22">
        <f t="shared" si="7"/>
        <v>0</v>
      </c>
      <c r="W352" s="23" t="str">
        <f t="shared" si="8"/>
        <v>#DIV/0!</v>
      </c>
      <c r="X352" s="26" t="str">
        <f t="shared" si="9"/>
        <v>#DIV/0!</v>
      </c>
    </row>
    <row r="353">
      <c r="A353" s="14" t="s">
        <v>174</v>
      </c>
      <c r="B353" s="71">
        <v>965.0</v>
      </c>
      <c r="C353" s="72">
        <v>2.0</v>
      </c>
      <c r="D353" s="72">
        <v>0.0</v>
      </c>
      <c r="E353" s="72">
        <v>0.0</v>
      </c>
      <c r="F353" s="38">
        <v>2262.0</v>
      </c>
      <c r="G353" s="19"/>
      <c r="H353" s="19">
        <f>VLOOKUP(A353,'Kings Ratings'!$A$2:$B$1000,2,false)</f>
        <v>11</v>
      </c>
      <c r="I353" s="7"/>
      <c r="K353" s="40">
        <v>0.0</v>
      </c>
      <c r="L353" s="22">
        <f t="shared" si="1"/>
        <v>2</v>
      </c>
      <c r="M353" s="23" t="str">
        <f t="shared" si="2"/>
        <v>#DIV/0!</v>
      </c>
      <c r="N353" s="24" t="str">
        <f t="shared" si="3"/>
        <v>#DIV/0!</v>
      </c>
      <c r="O353" s="41"/>
      <c r="P353" s="40">
        <v>0.0</v>
      </c>
      <c r="Q353" s="18">
        <f t="shared" si="4"/>
        <v>0</v>
      </c>
      <c r="R353" s="23" t="str">
        <f t="shared" si="5"/>
        <v>#DIV/0!</v>
      </c>
      <c r="S353" s="24" t="str">
        <f t="shared" si="6"/>
        <v>#DIV/0!</v>
      </c>
      <c r="T353" s="18"/>
      <c r="U353" s="40">
        <v>0.0</v>
      </c>
      <c r="V353" s="22">
        <f t="shared" si="7"/>
        <v>0</v>
      </c>
      <c r="W353" s="23" t="str">
        <f t="shared" si="8"/>
        <v>#DIV/0!</v>
      </c>
      <c r="X353" s="26" t="str">
        <f t="shared" si="9"/>
        <v>#DIV/0!</v>
      </c>
    </row>
    <row r="354">
      <c r="A354" s="14" t="s">
        <v>126</v>
      </c>
      <c r="B354" s="71">
        <v>966.0</v>
      </c>
      <c r="C354" s="38">
        <v>8.0</v>
      </c>
      <c r="D354" s="72">
        <v>0.0</v>
      </c>
      <c r="E354" s="72">
        <v>0.0</v>
      </c>
      <c r="F354" s="38">
        <v>2196.0</v>
      </c>
      <c r="G354" s="19"/>
      <c r="H354" s="19">
        <f>VLOOKUP(A354,'Kings Ratings'!$A$2:$B$1000,2,false)</f>
        <v>11</v>
      </c>
      <c r="I354" s="7"/>
      <c r="K354" s="40">
        <v>0.0</v>
      </c>
      <c r="L354" s="22">
        <f t="shared" si="1"/>
        <v>8</v>
      </c>
      <c r="M354" s="23" t="str">
        <f t="shared" si="2"/>
        <v>#DIV/0!</v>
      </c>
      <c r="N354" s="24" t="str">
        <f t="shared" si="3"/>
        <v>#DIV/0!</v>
      </c>
      <c r="O354" s="41"/>
      <c r="P354" s="40">
        <v>0.0</v>
      </c>
      <c r="Q354" s="18">
        <f t="shared" si="4"/>
        <v>0</v>
      </c>
      <c r="R354" s="23" t="str">
        <f t="shared" si="5"/>
        <v>#DIV/0!</v>
      </c>
      <c r="S354" s="24" t="str">
        <f t="shared" si="6"/>
        <v>#DIV/0!</v>
      </c>
      <c r="T354" s="18"/>
      <c r="U354" s="40">
        <v>0.0</v>
      </c>
      <c r="V354" s="22">
        <f t="shared" si="7"/>
        <v>0</v>
      </c>
      <c r="W354" s="23" t="str">
        <f t="shared" si="8"/>
        <v>#DIV/0!</v>
      </c>
      <c r="X354" s="26" t="str">
        <f t="shared" si="9"/>
        <v>#DIV/0!</v>
      </c>
    </row>
    <row r="355">
      <c r="A355" s="14" t="s">
        <v>438</v>
      </c>
      <c r="B355" s="71">
        <v>976.0</v>
      </c>
      <c r="C355" s="38">
        <v>8732.0</v>
      </c>
      <c r="D355" s="38">
        <v>4061.0</v>
      </c>
      <c r="E355" s="38">
        <v>774.0</v>
      </c>
      <c r="F355" s="38">
        <v>1063254.0</v>
      </c>
      <c r="G355" s="19"/>
      <c r="H355" s="19">
        <f>VLOOKUP(A355,'Kings Ratings'!$A$2:$B$1000,2,false)</f>
        <v>2</v>
      </c>
      <c r="I355" s="7" t="s">
        <v>825</v>
      </c>
      <c r="K355" s="40">
        <v>7982.0</v>
      </c>
      <c r="L355" s="22">
        <f t="shared" si="1"/>
        <v>750</v>
      </c>
      <c r="M355" s="23">
        <f t="shared" si="2"/>
        <v>0.09396141318</v>
      </c>
      <c r="N355" s="24" t="str">
        <f t="shared" si="3"/>
        <v>Green Twine with +750, +9.4% (7982 to 8732)</v>
      </c>
      <c r="O355" s="41"/>
      <c r="P355" s="40">
        <v>3723.0</v>
      </c>
      <c r="Q355" s="18">
        <f t="shared" si="4"/>
        <v>338</v>
      </c>
      <c r="R355" s="23">
        <f t="shared" si="5"/>
        <v>0.09078699973</v>
      </c>
      <c r="S355" s="24" t="str">
        <f t="shared" si="6"/>
        <v>Green Twine with +338, +9.1% (3723 to 4061)</v>
      </c>
      <c r="T355" s="18"/>
      <c r="U355" s="40">
        <v>498.0</v>
      </c>
      <c r="V355" s="22">
        <f t="shared" si="7"/>
        <v>276</v>
      </c>
      <c r="W355" s="23">
        <f t="shared" si="8"/>
        <v>0.5542168675</v>
      </c>
      <c r="X355" s="26" t="str">
        <f t="shared" si="9"/>
        <v>Green Twine with +276, +55.4% (498 to 774)</v>
      </c>
    </row>
    <row r="356">
      <c r="A356" s="14" t="s">
        <v>646</v>
      </c>
      <c r="B356" s="71">
        <v>977.0</v>
      </c>
      <c r="C356" s="38">
        <v>6307.0</v>
      </c>
      <c r="D356" s="38">
        <v>1658.0</v>
      </c>
      <c r="E356" s="38">
        <v>61.0</v>
      </c>
      <c r="F356" s="38">
        <v>246938.0</v>
      </c>
      <c r="G356" s="19"/>
      <c r="H356" s="19">
        <f>VLOOKUP(A356,'Kings Ratings'!$A$2:$B$1000,2,false)</f>
        <v>5</v>
      </c>
      <c r="I356" s="7"/>
      <c r="K356" s="40">
        <v>5834.0</v>
      </c>
      <c r="L356" s="22">
        <f t="shared" si="1"/>
        <v>473</v>
      </c>
      <c r="M356" s="23">
        <f t="shared" si="2"/>
        <v>0.08107644841</v>
      </c>
      <c r="N356" s="24" t="str">
        <f t="shared" si="3"/>
        <v>Purple Twine with +473, +8.1% (5834 to 6307)</v>
      </c>
      <c r="O356" s="41"/>
      <c r="P356" s="40">
        <v>1536.0</v>
      </c>
      <c r="Q356" s="18">
        <f t="shared" si="4"/>
        <v>122</v>
      </c>
      <c r="R356" s="23">
        <f t="shared" si="5"/>
        <v>0.07942708333</v>
      </c>
      <c r="S356" s="24" t="str">
        <f t="shared" si="6"/>
        <v>Purple Twine with +122, +7.9% (1536 to 1658)</v>
      </c>
      <c r="T356" s="18"/>
      <c r="U356" s="40">
        <v>43.0</v>
      </c>
      <c r="V356" s="22">
        <f t="shared" si="7"/>
        <v>18</v>
      </c>
      <c r="W356" s="23">
        <f t="shared" si="8"/>
        <v>0.4186046512</v>
      </c>
      <c r="X356" s="26" t="str">
        <f t="shared" si="9"/>
        <v>Purple Twine with +18, +41.9% (43 to 61)</v>
      </c>
    </row>
    <row r="357">
      <c r="A357" s="14" t="s">
        <v>169</v>
      </c>
      <c r="B357" s="71">
        <v>978.0</v>
      </c>
      <c r="C357" s="38">
        <v>2725.0</v>
      </c>
      <c r="D357" s="38">
        <v>401.0</v>
      </c>
      <c r="E357" s="38">
        <v>9.0</v>
      </c>
      <c r="F357" s="38">
        <v>77740.0</v>
      </c>
      <c r="G357" s="19"/>
      <c r="H357" s="19">
        <f>VLOOKUP(A357,'Kings Ratings'!$A$2:$B$1000,2,false)</f>
        <v>10</v>
      </c>
      <c r="I357" s="7"/>
      <c r="K357" s="40">
        <v>2356.0</v>
      </c>
      <c r="L357" s="22">
        <f t="shared" si="1"/>
        <v>369</v>
      </c>
      <c r="M357" s="23">
        <f t="shared" si="2"/>
        <v>0.1566213922</v>
      </c>
      <c r="N357" s="24" t="str">
        <f t="shared" si="3"/>
        <v>Cannon with +369, +15.7% (2356 to 2725)</v>
      </c>
      <c r="O357" s="41"/>
      <c r="P357" s="40">
        <v>150.0</v>
      </c>
      <c r="Q357" s="18">
        <f t="shared" si="4"/>
        <v>251</v>
      </c>
      <c r="R357" s="23">
        <f t="shared" si="5"/>
        <v>1.673333333</v>
      </c>
      <c r="S357" s="24" t="str">
        <f t="shared" si="6"/>
        <v>Cannon with +251, +167.3% (150 to 401)</v>
      </c>
      <c r="T357" s="18"/>
      <c r="U357" s="40">
        <v>4.0</v>
      </c>
      <c r="V357" s="22">
        <f t="shared" si="7"/>
        <v>5</v>
      </c>
      <c r="W357" s="23">
        <f t="shared" si="8"/>
        <v>1.25</v>
      </c>
      <c r="X357" s="26" t="str">
        <f t="shared" si="9"/>
        <v>Cannon with +5, +125% (4 to 9)</v>
      </c>
    </row>
    <row r="358">
      <c r="A358" s="14" t="s">
        <v>652</v>
      </c>
      <c r="B358" s="71">
        <v>1041.0</v>
      </c>
      <c r="C358" s="38">
        <v>2018.0</v>
      </c>
      <c r="D358" s="72">
        <v>2.0</v>
      </c>
      <c r="E358" s="72">
        <v>1.0</v>
      </c>
      <c r="F358" s="38">
        <v>28885.0</v>
      </c>
      <c r="G358" s="19"/>
      <c r="H358" s="19">
        <f>VLOOKUP(A358,'Kings Ratings'!$A$2:$B$1000,2,false)</f>
        <v>11</v>
      </c>
      <c r="I358" s="7"/>
      <c r="K358" s="40">
        <v>2018.0</v>
      </c>
      <c r="L358" s="22">
        <f t="shared" si="1"/>
        <v>0</v>
      </c>
      <c r="M358" s="23">
        <f t="shared" si="2"/>
        <v>0</v>
      </c>
      <c r="N358" s="24" t="str">
        <f t="shared" si="3"/>
        <v>Red Diamond Fish with +0, +0% (2018 to 2018)</v>
      </c>
      <c r="O358" s="41"/>
      <c r="P358" s="40">
        <v>2.0</v>
      </c>
      <c r="Q358" s="18">
        <f t="shared" si="4"/>
        <v>0</v>
      </c>
      <c r="R358" s="23">
        <f t="shared" si="5"/>
        <v>0</v>
      </c>
      <c r="S358" s="24" t="str">
        <f t="shared" si="6"/>
        <v>Red Diamond Fish with +0, +0% (2 to 2)</v>
      </c>
      <c r="T358" s="18"/>
      <c r="U358" s="40">
        <v>1.0</v>
      </c>
      <c r="V358" s="22">
        <f t="shared" si="7"/>
        <v>0</v>
      </c>
      <c r="W358" s="23">
        <f t="shared" si="8"/>
        <v>0</v>
      </c>
      <c r="X358" s="26" t="str">
        <f t="shared" si="9"/>
        <v>Red Diamond Fish with +0, +0% (1 to 1)</v>
      </c>
    </row>
    <row r="359">
      <c r="A359" s="14" t="s">
        <v>1004</v>
      </c>
      <c r="B359" s="71">
        <v>1045.0</v>
      </c>
      <c r="C359" s="38">
        <v>1307.0</v>
      </c>
      <c r="D359" s="38">
        <v>62.0</v>
      </c>
      <c r="E359" s="72">
        <v>0.0</v>
      </c>
      <c r="F359" s="38">
        <v>38466.0</v>
      </c>
      <c r="G359" s="19"/>
      <c r="H359" s="19" t="str">
        <f>VLOOKUP(A359,'Kings Ratings'!$A$2:$B$1000,2,false)</f>
        <v>#N/A</v>
      </c>
      <c r="I359" s="7"/>
      <c r="K359" s="40">
        <v>1307.0</v>
      </c>
      <c r="L359" s="22">
        <f t="shared" si="1"/>
        <v>0</v>
      </c>
      <c r="M359" s="23">
        <f t="shared" si="2"/>
        <v>0</v>
      </c>
      <c r="N359" s="24" t="str">
        <f t="shared" si="3"/>
        <v>Pi ata Whop Stick with +0, +0% (1307 to 1307)</v>
      </c>
      <c r="O359" s="41"/>
      <c r="P359" s="40">
        <v>62.0</v>
      </c>
      <c r="Q359" s="18">
        <f t="shared" si="4"/>
        <v>0</v>
      </c>
      <c r="R359" s="23">
        <f t="shared" si="5"/>
        <v>0</v>
      </c>
      <c r="S359" s="24" t="str">
        <f t="shared" si="6"/>
        <v>Pi ata Whop Stick with +0, +0% (62 to 62)</v>
      </c>
      <c r="T359" s="18"/>
      <c r="U359" s="40">
        <v>0.0</v>
      </c>
      <c r="V359" s="22">
        <f t="shared" si="7"/>
        <v>0</v>
      </c>
      <c r="W359" s="23" t="str">
        <f t="shared" si="8"/>
        <v>#DIV/0!</v>
      </c>
      <c r="X359" s="26" t="str">
        <f t="shared" si="9"/>
        <v>#DIV/0!</v>
      </c>
    </row>
    <row r="360">
      <c r="A360" s="14" t="s">
        <v>71</v>
      </c>
      <c r="B360" s="71">
        <v>1065.0</v>
      </c>
      <c r="C360" s="38">
        <v>5287.0</v>
      </c>
      <c r="D360" s="38">
        <v>315.0</v>
      </c>
      <c r="E360" s="74">
        <v>5.0</v>
      </c>
      <c r="F360" s="38">
        <v>118704.0</v>
      </c>
      <c r="G360" s="19"/>
      <c r="H360" s="19">
        <f>VLOOKUP(A360,'Kings Ratings'!$A$2:$B$1000,2,false)</f>
        <v>10</v>
      </c>
      <c r="I360" s="7"/>
      <c r="K360" s="40">
        <v>4676.0</v>
      </c>
      <c r="L360" s="22">
        <f t="shared" si="1"/>
        <v>611</v>
      </c>
      <c r="M360" s="23">
        <f t="shared" si="2"/>
        <v>0.130667237</v>
      </c>
      <c r="N360" s="24" t="str">
        <f t="shared" si="3"/>
        <v>Block of Wood with +611, +13.1% (4676 to 5287)</v>
      </c>
      <c r="O360" s="41"/>
      <c r="P360" s="40">
        <v>260.0</v>
      </c>
      <c r="Q360" s="18">
        <f t="shared" si="4"/>
        <v>55</v>
      </c>
      <c r="R360" s="23">
        <f t="shared" si="5"/>
        <v>0.2115384615</v>
      </c>
      <c r="S360" s="24" t="str">
        <f t="shared" si="6"/>
        <v>Block of Wood with +55, +21.2% (260 to 315)</v>
      </c>
      <c r="T360" s="18"/>
      <c r="U360" s="40">
        <v>5.0</v>
      </c>
      <c r="V360" s="22">
        <f t="shared" si="7"/>
        <v>0</v>
      </c>
      <c r="W360" s="23">
        <f t="shared" si="8"/>
        <v>0</v>
      </c>
      <c r="X360" s="26" t="str">
        <f t="shared" si="9"/>
        <v>Block of Wood with +0, +0% (5 to 5)</v>
      </c>
    </row>
    <row r="361">
      <c r="A361" s="14" t="s">
        <v>443</v>
      </c>
      <c r="B361" s="71">
        <v>1066.0</v>
      </c>
      <c r="C361" s="38">
        <v>7389.0</v>
      </c>
      <c r="D361" s="38">
        <v>1651.0</v>
      </c>
      <c r="E361" s="38">
        <v>195.0</v>
      </c>
      <c r="F361" s="38">
        <v>1060103.0</v>
      </c>
      <c r="G361" s="19"/>
      <c r="H361" s="19">
        <f>VLOOKUP(A361,'Kings Ratings'!$A$2:$B$1000,2,false)</f>
        <v>9</v>
      </c>
      <c r="I361" s="7"/>
      <c r="K361" s="40">
        <v>6419.0</v>
      </c>
      <c r="L361" s="22">
        <f t="shared" si="1"/>
        <v>970</v>
      </c>
      <c r="M361" s="23">
        <f t="shared" si="2"/>
        <v>0.1511138807</v>
      </c>
      <c r="N361" s="24" t="str">
        <f t="shared" si="3"/>
        <v>Handsaw with +970, +15.1% (6419 to 7389)</v>
      </c>
      <c r="O361" s="41"/>
      <c r="P361" s="40">
        <v>1295.0</v>
      </c>
      <c r="Q361" s="18">
        <f t="shared" si="4"/>
        <v>356</v>
      </c>
      <c r="R361" s="23">
        <f t="shared" si="5"/>
        <v>0.2749034749</v>
      </c>
      <c r="S361" s="24" t="str">
        <f t="shared" si="6"/>
        <v>Handsaw with +356, +27.5% (1295 to 1651)</v>
      </c>
      <c r="T361" s="18"/>
      <c r="U361" s="40">
        <v>131.0</v>
      </c>
      <c r="V361" s="22">
        <f t="shared" si="7"/>
        <v>64</v>
      </c>
      <c r="W361" s="23">
        <f t="shared" si="8"/>
        <v>0.4885496183</v>
      </c>
      <c r="X361" s="26" t="str">
        <f t="shared" si="9"/>
        <v>Handsaw with +64, +48.9% (131 to 195)</v>
      </c>
    </row>
    <row r="362">
      <c r="A362" s="14" t="s">
        <v>763</v>
      </c>
      <c r="B362" s="71">
        <v>1089.0</v>
      </c>
      <c r="C362" s="38">
        <v>2647.0</v>
      </c>
      <c r="D362" s="38">
        <v>276.0</v>
      </c>
      <c r="E362" s="72">
        <v>2.0</v>
      </c>
      <c r="F362" s="38">
        <v>95468.0</v>
      </c>
      <c r="G362" s="19"/>
      <c r="H362" s="19">
        <f>VLOOKUP(A362,'Kings Ratings'!$A$2:$B$1000,2,false)</f>
        <v>10</v>
      </c>
      <c r="I362" s="19"/>
      <c r="K362" s="40">
        <v>2275.0</v>
      </c>
      <c r="L362" s="22">
        <f t="shared" si="1"/>
        <v>372</v>
      </c>
      <c r="M362" s="23">
        <f t="shared" si="2"/>
        <v>0.1635164835</v>
      </c>
      <c r="N362" s="24" t="str">
        <f t="shared" si="3"/>
        <v>Fire Ant Farm with +372, +16.4% (2275 to 2647)</v>
      </c>
      <c r="O362" s="41"/>
      <c r="P362" s="40">
        <v>180.0</v>
      </c>
      <c r="Q362" s="18">
        <f t="shared" si="4"/>
        <v>96</v>
      </c>
      <c r="R362" s="23">
        <f t="shared" si="5"/>
        <v>0.5333333333</v>
      </c>
      <c r="S362" s="24" t="str">
        <f t="shared" si="6"/>
        <v>Fire Ant Farm with +96, +53.3% (180 to 276)</v>
      </c>
      <c r="T362" s="18"/>
      <c r="U362" s="40">
        <v>1.0</v>
      </c>
      <c r="V362" s="22">
        <f t="shared" si="7"/>
        <v>1</v>
      </c>
      <c r="W362" s="23">
        <f t="shared" si="8"/>
        <v>1</v>
      </c>
      <c r="X362" s="26" t="str">
        <f t="shared" si="9"/>
        <v>Fire Ant Farm with +1, +100% (1 to 2)</v>
      </c>
    </row>
    <row r="363">
      <c r="A363" s="14" t="s">
        <v>867</v>
      </c>
      <c r="B363" s="71">
        <v>1094.0</v>
      </c>
      <c r="C363" s="38">
        <v>7365.0</v>
      </c>
      <c r="D363" s="38">
        <v>2225.0</v>
      </c>
      <c r="E363" s="38">
        <v>985.0</v>
      </c>
      <c r="F363" s="38">
        <v>1057009.0</v>
      </c>
      <c r="G363" s="19"/>
      <c r="H363" s="19">
        <f>VLOOKUP(A363,'Kings Ratings'!$A$2:$B$1000,2,false)</f>
        <v>10</v>
      </c>
      <c r="I363" s="14">
        <v>287.0</v>
      </c>
      <c r="K363" s="40">
        <v>6546.0</v>
      </c>
      <c r="L363" s="22">
        <f t="shared" si="1"/>
        <v>819</v>
      </c>
      <c r="M363" s="23">
        <f t="shared" si="2"/>
        <v>0.1251145738</v>
      </c>
      <c r="N363" s="24" t="str">
        <f t="shared" si="3"/>
        <v>Glass Jar with +819, +12.5% (6546 to 7365)</v>
      </c>
      <c r="O363" s="41"/>
      <c r="P363" s="40">
        <v>1843.0</v>
      </c>
      <c r="Q363" s="18">
        <f t="shared" si="4"/>
        <v>382</v>
      </c>
      <c r="R363" s="23">
        <f t="shared" si="5"/>
        <v>0.2072707542</v>
      </c>
      <c r="S363" s="24" t="str">
        <f t="shared" si="6"/>
        <v>Glass Jar with +382, +20.7% (1843 to 2225)</v>
      </c>
      <c r="T363" s="18"/>
      <c r="U363" s="40">
        <v>643.0</v>
      </c>
      <c r="V363" s="22">
        <f t="shared" si="7"/>
        <v>342</v>
      </c>
      <c r="W363" s="23">
        <f t="shared" si="8"/>
        <v>0.531881804</v>
      </c>
      <c r="X363" s="26" t="str">
        <f t="shared" si="9"/>
        <v>Glass Jar with +342, +53.2% (643 to 985)</v>
      </c>
    </row>
    <row r="364">
      <c r="A364" s="14" t="s">
        <v>467</v>
      </c>
      <c r="B364" s="71">
        <v>1095.0</v>
      </c>
      <c r="C364" s="38">
        <v>1775.0</v>
      </c>
      <c r="D364" s="38">
        <v>47.0</v>
      </c>
      <c r="E364" s="72">
        <v>0.0</v>
      </c>
      <c r="F364" s="38">
        <v>13421.0</v>
      </c>
      <c r="G364" s="19"/>
      <c r="H364" s="19">
        <f>VLOOKUP(A364,'Kings Ratings'!$A$2:$B$1000,2,false)</f>
        <v>10</v>
      </c>
      <c r="I364" s="19"/>
      <c r="K364" s="40">
        <v>1462.0</v>
      </c>
      <c r="L364" s="22">
        <f t="shared" si="1"/>
        <v>313</v>
      </c>
      <c r="M364" s="23">
        <f t="shared" si="2"/>
        <v>0.2140902873</v>
      </c>
      <c r="N364" s="24" t="str">
        <f t="shared" si="3"/>
        <v>Mayonnaise with +313, +21.4% (1462 to 1775)</v>
      </c>
      <c r="O364" s="41"/>
      <c r="P364" s="40">
        <v>39.0</v>
      </c>
      <c r="Q364" s="18">
        <f t="shared" si="4"/>
        <v>8</v>
      </c>
      <c r="R364" s="23">
        <f t="shared" si="5"/>
        <v>0.2051282051</v>
      </c>
      <c r="S364" s="24" t="str">
        <f t="shared" si="6"/>
        <v>Mayonnaise with +8, +20.5% (39 to 47)</v>
      </c>
      <c r="T364" s="18"/>
      <c r="U364" s="40">
        <v>0.0</v>
      </c>
      <c r="V364" s="22">
        <f t="shared" si="7"/>
        <v>0</v>
      </c>
      <c r="W364" s="23" t="str">
        <f t="shared" si="8"/>
        <v>#DIV/0!</v>
      </c>
      <c r="X364" s="26" t="str">
        <f t="shared" si="9"/>
        <v>#DIV/0!</v>
      </c>
    </row>
    <row r="365">
      <c r="A365" s="14" t="s">
        <v>288</v>
      </c>
      <c r="B365" s="38">
        <v>1111.0</v>
      </c>
      <c r="C365" s="38">
        <v>207.0</v>
      </c>
      <c r="D365" s="74">
        <v>7.0</v>
      </c>
      <c r="E365" s="72">
        <v>0.0</v>
      </c>
      <c r="F365" s="38">
        <v>15348.0</v>
      </c>
      <c r="G365" s="19"/>
      <c r="H365" s="19">
        <f>VLOOKUP(A365,'Kings Ratings'!$A$2:$B$1000,2,false)</f>
        <v>10</v>
      </c>
      <c r="I365" s="19"/>
      <c r="K365" s="40">
        <v>141.0</v>
      </c>
      <c r="L365" s="22">
        <f t="shared" si="1"/>
        <v>66</v>
      </c>
      <c r="M365" s="23">
        <f t="shared" si="2"/>
        <v>0.4680851064</v>
      </c>
      <c r="N365" s="24" t="str">
        <f t="shared" si="3"/>
        <v>Steel Pickaxe with +66, +46.8% (141 to 207)</v>
      </c>
      <c r="O365" s="41"/>
      <c r="P365" s="40">
        <v>7.0</v>
      </c>
      <c r="Q365" s="18">
        <f t="shared" si="4"/>
        <v>0</v>
      </c>
      <c r="R365" s="23">
        <f t="shared" si="5"/>
        <v>0</v>
      </c>
      <c r="S365" s="24" t="str">
        <f t="shared" si="6"/>
        <v>Steel Pickaxe with +0, +0% (7 to 7)</v>
      </c>
      <c r="T365" s="18"/>
      <c r="U365" s="40">
        <v>0.0</v>
      </c>
      <c r="V365" s="22">
        <f t="shared" si="7"/>
        <v>0</v>
      </c>
      <c r="W365" s="23" t="str">
        <f t="shared" si="8"/>
        <v>#DIV/0!</v>
      </c>
      <c r="X365" s="26" t="str">
        <f t="shared" si="9"/>
        <v>#DIV/0!</v>
      </c>
    </row>
    <row r="366">
      <c r="A366" s="14" t="s">
        <v>148</v>
      </c>
      <c r="B366" s="38">
        <v>1115.0</v>
      </c>
      <c r="C366" s="38">
        <v>10.0</v>
      </c>
      <c r="D366" s="38">
        <v>0.0</v>
      </c>
      <c r="E366" s="38">
        <v>0.0</v>
      </c>
      <c r="F366" s="38">
        <v>1780.0</v>
      </c>
      <c r="G366" s="19"/>
      <c r="H366" s="19">
        <f>VLOOKUP(A366,'Kings Ratings'!$A$2:$B$1000,2,false)</f>
        <v>11</v>
      </c>
      <c r="I366" s="19"/>
      <c r="K366" s="11">
        <v>10.0</v>
      </c>
      <c r="L366" s="22">
        <f t="shared" si="1"/>
        <v>0</v>
      </c>
      <c r="M366" s="23">
        <f t="shared" si="2"/>
        <v>0</v>
      </c>
      <c r="N366" s="24" t="str">
        <f t="shared" si="3"/>
        <v>Pyrite with +0, +0% (10 to 10)</v>
      </c>
      <c r="O366" s="41"/>
      <c r="P366" s="11">
        <v>0.0</v>
      </c>
      <c r="Q366" s="18">
        <f t="shared" si="4"/>
        <v>0</v>
      </c>
      <c r="R366" s="23" t="str">
        <f t="shared" si="5"/>
        <v>#DIV/0!</v>
      </c>
      <c r="S366" s="24" t="str">
        <f t="shared" si="6"/>
        <v>#DIV/0!</v>
      </c>
      <c r="T366" s="18"/>
      <c r="U366" s="11">
        <v>0.0</v>
      </c>
      <c r="V366" s="22">
        <f t="shared" si="7"/>
        <v>0</v>
      </c>
      <c r="W366" s="23" t="str">
        <f t="shared" si="8"/>
        <v>#DIV/0!</v>
      </c>
      <c r="X366" s="26" t="str">
        <f t="shared" si="9"/>
        <v>#DIV/0!</v>
      </c>
    </row>
    <row r="367">
      <c r="A367" s="14" t="s">
        <v>863</v>
      </c>
      <c r="B367" s="38">
        <v>1128.0</v>
      </c>
      <c r="C367" s="38">
        <v>3357.0</v>
      </c>
      <c r="D367" s="38">
        <v>229.0</v>
      </c>
      <c r="E367" s="38">
        <v>7.0</v>
      </c>
      <c r="F367" s="38">
        <v>75520.0</v>
      </c>
      <c r="G367" s="19"/>
      <c r="H367" s="19">
        <f>VLOOKUP(A367,'Kings Ratings'!$A$2:$B$1000,2,false)</f>
        <v>8</v>
      </c>
      <c r="I367" s="19"/>
      <c r="K367" s="11">
        <v>2917.0</v>
      </c>
      <c r="L367" s="22">
        <f t="shared" si="1"/>
        <v>440</v>
      </c>
      <c r="M367" s="23">
        <f t="shared" si="2"/>
        <v>0.150839904</v>
      </c>
      <c r="N367" s="24" t="str">
        <f t="shared" si="3"/>
        <v>Rucksack with +440, +15.1% (2917 to 3357)</v>
      </c>
      <c r="O367" s="41"/>
      <c r="P367" s="11">
        <v>143.0</v>
      </c>
      <c r="Q367" s="18">
        <f t="shared" si="4"/>
        <v>86</v>
      </c>
      <c r="R367" s="23">
        <f t="shared" si="5"/>
        <v>0.6013986014</v>
      </c>
      <c r="S367" s="24" t="str">
        <f t="shared" si="6"/>
        <v>Rucksack with +86, +60.1% (143 to 229)</v>
      </c>
      <c r="T367" s="18"/>
      <c r="U367" s="11">
        <v>3.0</v>
      </c>
      <c r="V367" s="22">
        <f t="shared" si="7"/>
        <v>4</v>
      </c>
      <c r="W367" s="23">
        <f t="shared" si="8"/>
        <v>1.333333333</v>
      </c>
      <c r="X367" s="26" t="str">
        <f t="shared" si="9"/>
        <v>Rucksack with +4, +133.3% (3 to 7)</v>
      </c>
    </row>
    <row r="368">
      <c r="A368" s="14" t="s">
        <v>873</v>
      </c>
      <c r="B368" s="38">
        <v>1129.0</v>
      </c>
      <c r="C368" s="38">
        <v>7656.0</v>
      </c>
      <c r="D368" s="38">
        <v>2577.0</v>
      </c>
      <c r="E368" s="38">
        <v>730.0</v>
      </c>
      <c r="F368" s="38">
        <v>1124044.0</v>
      </c>
      <c r="G368" s="19"/>
      <c r="H368" s="19">
        <f>VLOOKUP(A368,'Kings Ratings'!$A$2:$B$1000,2,false)</f>
        <v>4</v>
      </c>
      <c r="I368" s="14">
        <v>300.0</v>
      </c>
      <c r="K368" s="11">
        <v>6046.0</v>
      </c>
      <c r="L368" s="22">
        <f t="shared" si="1"/>
        <v>1610</v>
      </c>
      <c r="M368" s="23">
        <f t="shared" si="2"/>
        <v>0.2662917631</v>
      </c>
      <c r="N368" s="24" t="str">
        <f t="shared" si="3"/>
        <v>Sewing Needle with +1610, +26.6% (6046 to 7656)</v>
      </c>
      <c r="O368" s="41"/>
      <c r="P368" s="11">
        <v>1819.0</v>
      </c>
      <c r="Q368" s="18">
        <f t="shared" si="4"/>
        <v>758</v>
      </c>
      <c r="R368" s="23">
        <f t="shared" si="5"/>
        <v>0.4167124794</v>
      </c>
      <c r="S368" s="24" t="str">
        <f t="shared" si="6"/>
        <v>Sewing Needle with +758, +41.7% (1819 to 2577)</v>
      </c>
      <c r="T368" s="18"/>
      <c r="U368" s="11">
        <v>529.0</v>
      </c>
      <c r="V368" s="22">
        <f t="shared" si="7"/>
        <v>201</v>
      </c>
      <c r="W368" s="23">
        <f t="shared" si="8"/>
        <v>0.3799621928</v>
      </c>
      <c r="X368" s="26" t="str">
        <f t="shared" si="9"/>
        <v>Sewing Needle with +201, +38% (529 to 730)</v>
      </c>
    </row>
    <row r="369">
      <c r="A369" s="14" t="s">
        <v>633</v>
      </c>
      <c r="B369" s="38">
        <v>1130.0</v>
      </c>
      <c r="C369" s="38">
        <v>177.0</v>
      </c>
      <c r="D369" s="38">
        <v>2.0</v>
      </c>
      <c r="E369" s="38">
        <v>1.0</v>
      </c>
      <c r="F369" s="38">
        <v>1772.0</v>
      </c>
      <c r="G369" s="19"/>
      <c r="H369" s="19">
        <f>VLOOKUP(A369,'Kings Ratings'!$A$2:$B$1000,2,false)</f>
        <v>8</v>
      </c>
      <c r="I369" s="19"/>
      <c r="K369" s="11">
        <v>129.0</v>
      </c>
      <c r="L369" s="22">
        <f t="shared" si="1"/>
        <v>48</v>
      </c>
      <c r="M369" s="23">
        <f t="shared" si="2"/>
        <v>0.3720930233</v>
      </c>
      <c r="N369" s="24" t="str">
        <f t="shared" si="3"/>
        <v>Grand Piano with +48, +37.2% (129 to 177)</v>
      </c>
      <c r="O369" s="41"/>
      <c r="P369" s="11">
        <v>1.0</v>
      </c>
      <c r="Q369" s="18">
        <f t="shared" si="4"/>
        <v>1</v>
      </c>
      <c r="R369" s="23">
        <f t="shared" si="5"/>
        <v>1</v>
      </c>
      <c r="S369" s="24" t="str">
        <f t="shared" si="6"/>
        <v>Grand Piano with +1, +100% (1 to 2)</v>
      </c>
      <c r="T369" s="18"/>
      <c r="U369" s="11">
        <v>0.0</v>
      </c>
      <c r="V369" s="22">
        <f t="shared" si="7"/>
        <v>1</v>
      </c>
      <c r="W369" s="23" t="str">
        <f t="shared" si="8"/>
        <v>#DIV/0!</v>
      </c>
      <c r="X369" s="26" t="str">
        <f t="shared" si="9"/>
        <v>#DIV/0!</v>
      </c>
    </row>
    <row r="370">
      <c r="A370" s="14" t="s">
        <v>858</v>
      </c>
      <c r="B370" s="38">
        <v>1131.0</v>
      </c>
      <c r="C370" s="38">
        <v>1792.0</v>
      </c>
      <c r="D370" s="38">
        <v>130.0</v>
      </c>
      <c r="E370" s="38">
        <v>8.0</v>
      </c>
      <c r="F370" s="38">
        <v>33134.0</v>
      </c>
      <c r="G370" s="19"/>
      <c r="H370" s="19">
        <f>VLOOKUP(A370,'Kings Ratings'!$A$2:$B$1000,2,false)</f>
        <v>7</v>
      </c>
      <c r="I370" s="19"/>
      <c r="K370" s="11">
        <v>1508.0</v>
      </c>
      <c r="L370" s="22">
        <f t="shared" si="1"/>
        <v>284</v>
      </c>
      <c r="M370" s="23">
        <f t="shared" si="2"/>
        <v>0.1883289125</v>
      </c>
      <c r="N370" s="24" t="str">
        <f t="shared" si="3"/>
        <v>Red Brick with +284, +18.8% (1508 to 1792)</v>
      </c>
      <c r="O370" s="41"/>
      <c r="P370" s="11">
        <v>41.0</v>
      </c>
      <c r="Q370" s="18">
        <f t="shared" si="4"/>
        <v>89</v>
      </c>
      <c r="R370" s="23">
        <f t="shared" si="5"/>
        <v>2.170731707</v>
      </c>
      <c r="S370" s="24" t="str">
        <f t="shared" si="6"/>
        <v>Red Brick with +89, +217.1% (41 to 130)</v>
      </c>
      <c r="T370" s="18"/>
      <c r="U370" s="11">
        <v>3.0</v>
      </c>
      <c r="V370" s="22">
        <f t="shared" si="7"/>
        <v>5</v>
      </c>
      <c r="W370" s="23">
        <f t="shared" si="8"/>
        <v>1.666666667</v>
      </c>
      <c r="X370" s="26" t="str">
        <f t="shared" si="9"/>
        <v>Red Brick with +5, +166.7% (3 to 8)</v>
      </c>
    </row>
    <row r="371">
      <c r="A371" s="14" t="s">
        <v>874</v>
      </c>
      <c r="B371" s="38">
        <v>1132.0</v>
      </c>
      <c r="C371" s="38">
        <v>3399.0</v>
      </c>
      <c r="D371" s="38">
        <v>954.0</v>
      </c>
      <c r="E371" s="38">
        <v>20.0</v>
      </c>
      <c r="F371" s="38">
        <v>135747.0</v>
      </c>
      <c r="G371" s="19"/>
      <c r="H371" s="19">
        <f>VLOOKUP(A371,'Kings Ratings'!$A$2:$B$1000,2,false)</f>
        <v>6</v>
      </c>
      <c r="I371" s="19"/>
      <c r="K371" s="11">
        <v>2367.0</v>
      </c>
      <c r="L371" s="22">
        <f t="shared" si="1"/>
        <v>1032</v>
      </c>
      <c r="M371" s="23">
        <f t="shared" si="2"/>
        <v>0.4359949303</v>
      </c>
      <c r="N371" s="24" t="str">
        <f t="shared" si="3"/>
        <v>Snow Shoes with +1032, +43.6% (2367 to 3399)</v>
      </c>
      <c r="O371" s="41"/>
      <c r="P371" s="11">
        <v>655.0</v>
      </c>
      <c r="Q371" s="18">
        <f t="shared" si="4"/>
        <v>299</v>
      </c>
      <c r="R371" s="23">
        <f t="shared" si="5"/>
        <v>0.4564885496</v>
      </c>
      <c r="S371" s="24" t="str">
        <f t="shared" si="6"/>
        <v>Snow Shoes with +299, +45.6% (655 to 954)</v>
      </c>
      <c r="T371" s="18"/>
      <c r="U371" s="11">
        <v>14.0</v>
      </c>
      <c r="V371" s="22">
        <f t="shared" si="7"/>
        <v>6</v>
      </c>
      <c r="W371" s="23">
        <f t="shared" si="8"/>
        <v>0.4285714286</v>
      </c>
      <c r="X371" s="26" t="str">
        <f t="shared" si="9"/>
        <v>Snow Shoes with +6, +42.9% (14 to 20)</v>
      </c>
    </row>
    <row r="372">
      <c r="A372" s="14" t="s">
        <v>680</v>
      </c>
      <c r="B372" s="38">
        <v>1133.0</v>
      </c>
      <c r="C372" s="38">
        <v>2844.0</v>
      </c>
      <c r="D372" s="38">
        <v>189.0</v>
      </c>
      <c r="E372" s="38">
        <v>1.0</v>
      </c>
      <c r="F372" s="38">
        <v>20193.0</v>
      </c>
      <c r="G372" s="19"/>
      <c r="H372" s="19">
        <f>VLOOKUP(A372,'Kings Ratings'!$A$2:$B$1000,2,false)</f>
        <v>9</v>
      </c>
      <c r="I372" s="19"/>
      <c r="K372" s="11">
        <v>2094.0</v>
      </c>
      <c r="L372" s="22">
        <f t="shared" si="1"/>
        <v>750</v>
      </c>
      <c r="M372" s="23">
        <f t="shared" si="2"/>
        <v>0.3581661891</v>
      </c>
      <c r="N372" s="24" t="str">
        <f t="shared" si="3"/>
        <v>Sail Cloth with +750, +35.8% (2094 to 2844)</v>
      </c>
      <c r="O372" s="41"/>
      <c r="P372" s="11">
        <v>88.0</v>
      </c>
      <c r="Q372" s="18">
        <f t="shared" si="4"/>
        <v>101</v>
      </c>
      <c r="R372" s="23">
        <f t="shared" si="5"/>
        <v>1.147727273</v>
      </c>
      <c r="S372" s="24" t="str">
        <f t="shared" si="6"/>
        <v>Sail Cloth with +101, +114.8% (88 to 189)</v>
      </c>
      <c r="T372" s="18"/>
      <c r="U372" s="11">
        <v>0.0</v>
      </c>
      <c r="V372" s="22">
        <f t="shared" si="7"/>
        <v>1</v>
      </c>
      <c r="W372" s="23" t="str">
        <f t="shared" si="8"/>
        <v>#DIV/0!</v>
      </c>
      <c r="X372" s="26" t="str">
        <f t="shared" si="9"/>
        <v>#DIV/0!</v>
      </c>
    </row>
    <row r="373">
      <c r="A373" s="14" t="s">
        <v>122</v>
      </c>
      <c r="B373" s="38">
        <v>1134.0</v>
      </c>
      <c r="C373" s="38">
        <v>1524.0</v>
      </c>
      <c r="D373" s="38">
        <v>0.0</v>
      </c>
      <c r="E373" s="38">
        <v>0.0</v>
      </c>
      <c r="F373" s="38">
        <v>11516.0</v>
      </c>
      <c r="G373" s="19"/>
      <c r="H373" s="19">
        <f>VLOOKUP(A373,'Kings Ratings'!$A$2:$B$1000,2,false)</f>
        <v>10</v>
      </c>
      <c r="I373" s="19"/>
      <c r="K373" s="11">
        <v>3.0</v>
      </c>
      <c r="L373" s="22">
        <f t="shared" si="1"/>
        <v>1521</v>
      </c>
      <c r="M373" s="23">
        <f t="shared" si="2"/>
        <v>507</v>
      </c>
      <c r="N373" s="24" t="str">
        <f t="shared" si="3"/>
        <v>Gold Feed with +1521, +50700% (3 to 1524)</v>
      </c>
      <c r="O373" s="41"/>
      <c r="P373" s="11">
        <v>0.0</v>
      </c>
      <c r="Q373" s="18">
        <f t="shared" si="4"/>
        <v>0</v>
      </c>
      <c r="R373" s="23" t="str">
        <f t="shared" si="5"/>
        <v>#DIV/0!</v>
      </c>
      <c r="S373" s="24" t="str">
        <f t="shared" si="6"/>
        <v>#DIV/0!</v>
      </c>
      <c r="T373" s="18"/>
      <c r="U373" s="11">
        <v>0.0</v>
      </c>
      <c r="V373" s="22">
        <f t="shared" si="7"/>
        <v>0</v>
      </c>
      <c r="W373" s="23" t="str">
        <f t="shared" si="8"/>
        <v>#DIV/0!</v>
      </c>
      <c r="X373" s="26" t="str">
        <f t="shared" si="9"/>
        <v>#DIV/0!</v>
      </c>
    </row>
    <row r="374">
      <c r="A374" s="14" t="s">
        <v>842</v>
      </c>
      <c r="B374" s="38">
        <v>1135.0</v>
      </c>
      <c r="C374" s="38">
        <v>4972.0</v>
      </c>
      <c r="D374" s="38">
        <v>1002.0</v>
      </c>
      <c r="E374" s="38">
        <v>6.0</v>
      </c>
      <c r="F374" s="38">
        <v>175861.0</v>
      </c>
      <c r="G374" s="19"/>
      <c r="H374" s="19">
        <f>VLOOKUP(A374,'Kings Ratings'!$A$2:$B$1000,2,false)</f>
        <v>7</v>
      </c>
      <c r="I374" s="19"/>
      <c r="K374" s="11">
        <v>4066.0</v>
      </c>
      <c r="L374" s="22">
        <f t="shared" si="1"/>
        <v>906</v>
      </c>
      <c r="M374" s="23">
        <f t="shared" si="2"/>
        <v>0.2228234137</v>
      </c>
      <c r="N374" s="24" t="str">
        <f t="shared" si="3"/>
        <v>Silk with +906, +22.3% (4066 to 4972)</v>
      </c>
      <c r="O374" s="41"/>
      <c r="P374" s="11">
        <v>545.0</v>
      </c>
      <c r="Q374" s="18">
        <f t="shared" si="4"/>
        <v>457</v>
      </c>
      <c r="R374" s="23">
        <f t="shared" si="5"/>
        <v>0.8385321101</v>
      </c>
      <c r="S374" s="24" t="str">
        <f t="shared" si="6"/>
        <v>Silk with +457, +83.9% (545 to 1002)</v>
      </c>
      <c r="T374" s="18"/>
      <c r="U374" s="11">
        <v>3.0</v>
      </c>
      <c r="V374" s="22">
        <f t="shared" si="7"/>
        <v>3</v>
      </c>
      <c r="W374" s="23">
        <f t="shared" si="8"/>
        <v>1</v>
      </c>
      <c r="X374" s="26" t="str">
        <f t="shared" si="9"/>
        <v>Silk with +3, +100% (3 to 6)</v>
      </c>
    </row>
    <row r="375">
      <c r="A375" s="14" t="s">
        <v>135</v>
      </c>
      <c r="B375" s="38">
        <v>1136.0</v>
      </c>
      <c r="C375" s="38">
        <v>1026.0</v>
      </c>
      <c r="D375" s="38">
        <v>0.0</v>
      </c>
      <c r="E375" s="38">
        <v>0.0</v>
      </c>
      <c r="F375" s="38">
        <v>13256.0</v>
      </c>
      <c r="G375" s="19"/>
      <c r="H375" s="19">
        <f>VLOOKUP(A375,'Kings Ratings'!$A$2:$B$1000,2,false)</f>
        <v>10</v>
      </c>
      <c r="I375" s="19"/>
      <c r="K375" s="11">
        <v>586.0</v>
      </c>
      <c r="L375" s="22">
        <f t="shared" si="1"/>
        <v>440</v>
      </c>
      <c r="M375" s="23">
        <f t="shared" si="2"/>
        <v>0.7508532423</v>
      </c>
      <c r="N375" s="24" t="str">
        <f t="shared" si="3"/>
        <v>Fancy Clock with +440, +75.1% (586 to 1026)</v>
      </c>
      <c r="O375" s="41"/>
      <c r="P375" s="11">
        <v>0.0</v>
      </c>
      <c r="Q375" s="18">
        <f t="shared" si="4"/>
        <v>0</v>
      </c>
      <c r="R375" s="23" t="str">
        <f t="shared" si="5"/>
        <v>#DIV/0!</v>
      </c>
      <c r="S375" s="24" t="str">
        <f t="shared" si="6"/>
        <v>#DIV/0!</v>
      </c>
      <c r="T375" s="18"/>
      <c r="U375" s="11">
        <v>0.0</v>
      </c>
      <c r="V375" s="22">
        <f t="shared" si="7"/>
        <v>0</v>
      </c>
      <c r="W375" s="23" t="str">
        <f t="shared" si="8"/>
        <v>#DIV/0!</v>
      </c>
      <c r="X375" s="26" t="str">
        <f t="shared" si="9"/>
        <v>#DIV/0!</v>
      </c>
    </row>
    <row r="376">
      <c r="A376" s="14" t="s">
        <v>655</v>
      </c>
      <c r="B376" s="38">
        <v>1137.0</v>
      </c>
      <c r="C376" s="38">
        <v>2240.0</v>
      </c>
      <c r="D376" s="38">
        <v>19.0</v>
      </c>
      <c r="E376" s="38">
        <v>0.0</v>
      </c>
      <c r="F376" s="38">
        <v>60630.0</v>
      </c>
      <c r="G376" s="19"/>
      <c r="H376" s="19">
        <f>VLOOKUP(A376,'Kings Ratings'!$A$2:$B$1000,2,false)</f>
        <v>7</v>
      </c>
      <c r="I376" s="19"/>
      <c r="K376" s="11">
        <v>1926.0</v>
      </c>
      <c r="L376" s="22">
        <f t="shared" si="1"/>
        <v>314</v>
      </c>
      <c r="M376" s="23">
        <f t="shared" si="2"/>
        <v>0.1630321911</v>
      </c>
      <c r="N376" s="24" t="str">
        <f t="shared" si="3"/>
        <v>Pine Shelf with +314, +16.3% (1926 to 2240)</v>
      </c>
      <c r="O376" s="41"/>
      <c r="P376" s="11">
        <v>9.0</v>
      </c>
      <c r="Q376" s="18">
        <f t="shared" si="4"/>
        <v>10</v>
      </c>
      <c r="R376" s="23">
        <f t="shared" si="5"/>
        <v>1.111111111</v>
      </c>
      <c r="S376" s="24" t="str">
        <f t="shared" si="6"/>
        <v>Pine Shelf with +10, +111.1% (9 to 19)</v>
      </c>
      <c r="T376" s="18"/>
      <c r="U376" s="11">
        <v>0.0</v>
      </c>
      <c r="V376" s="22">
        <f t="shared" si="7"/>
        <v>0</v>
      </c>
      <c r="W376" s="23" t="str">
        <f t="shared" si="8"/>
        <v>#DIV/0!</v>
      </c>
      <c r="X376" s="26" t="str">
        <f t="shared" si="9"/>
        <v>#DIV/0!</v>
      </c>
    </row>
    <row r="377">
      <c r="A377" s="14" t="s">
        <v>26</v>
      </c>
      <c r="B377" s="38">
        <v>1155.0</v>
      </c>
      <c r="C377" s="16">
        <v>0.0</v>
      </c>
      <c r="D377" s="16">
        <v>0.0</v>
      </c>
      <c r="E377" s="16">
        <v>0.0</v>
      </c>
      <c r="F377" s="16">
        <v>1.0</v>
      </c>
      <c r="G377" s="19"/>
      <c r="H377" s="19">
        <f>VLOOKUP(A377,'Kings Ratings'!$A$2:$B$1000,2,false)</f>
        <v>11</v>
      </c>
      <c r="I377" s="19"/>
      <c r="K377" s="11">
        <v>0.0</v>
      </c>
      <c r="L377" s="22">
        <f t="shared" si="1"/>
        <v>0</v>
      </c>
      <c r="M377" s="23" t="str">
        <f t="shared" si="2"/>
        <v>#DIV/0!</v>
      </c>
      <c r="N377" s="24" t="str">
        <f t="shared" si="3"/>
        <v>#DIV/0!</v>
      </c>
      <c r="O377" s="25"/>
      <c r="P377" s="11">
        <v>0.0</v>
      </c>
      <c r="Q377" s="18">
        <f t="shared" si="4"/>
        <v>0</v>
      </c>
      <c r="R377" s="23" t="str">
        <f t="shared" si="5"/>
        <v>#DIV/0!</v>
      </c>
      <c r="S377" s="24" t="str">
        <f t="shared" si="6"/>
        <v>#DIV/0!</v>
      </c>
      <c r="U377" s="11">
        <v>0.0</v>
      </c>
      <c r="V377" s="22">
        <f t="shared" si="7"/>
        <v>0</v>
      </c>
      <c r="W377" s="23" t="str">
        <f t="shared" si="8"/>
        <v>#DIV/0!</v>
      </c>
      <c r="X377" s="26" t="str">
        <f t="shared" si="9"/>
        <v>#DIV/0!</v>
      </c>
    </row>
    <row r="378">
      <c r="A378" s="14" t="s">
        <v>230</v>
      </c>
      <c r="B378" s="38">
        <v>1157.0</v>
      </c>
      <c r="C378" s="38">
        <v>203.0</v>
      </c>
      <c r="D378" s="38">
        <v>1.0</v>
      </c>
      <c r="E378" s="38">
        <v>0.0</v>
      </c>
      <c r="F378" s="38">
        <v>6594.0</v>
      </c>
      <c r="G378" s="19"/>
      <c r="H378" s="19">
        <f>VLOOKUP(A378,'Kings Ratings'!$A$2:$B$1000,2,false)</f>
        <v>11</v>
      </c>
      <c r="I378" s="19"/>
      <c r="K378" s="11">
        <v>66.0</v>
      </c>
      <c r="L378" s="22">
        <f t="shared" si="1"/>
        <v>137</v>
      </c>
      <c r="M378" s="23">
        <f t="shared" si="2"/>
        <v>2.075757576</v>
      </c>
      <c r="N378" s="24" t="str">
        <f t="shared" si="3"/>
        <v>Festive Eggnog with +137, +207.6% (66 to 203)</v>
      </c>
      <c r="O378" s="25"/>
      <c r="P378" s="11">
        <v>0.0</v>
      </c>
      <c r="Q378" s="18">
        <f t="shared" si="4"/>
        <v>1</v>
      </c>
      <c r="R378" s="23" t="str">
        <f t="shared" si="5"/>
        <v>#DIV/0!</v>
      </c>
      <c r="S378" s="24" t="str">
        <f t="shared" si="6"/>
        <v>#DIV/0!</v>
      </c>
      <c r="U378" s="11">
        <v>0.0</v>
      </c>
      <c r="V378" s="22">
        <f t="shared" si="7"/>
        <v>0</v>
      </c>
      <c r="W378" s="23" t="str">
        <f t="shared" si="8"/>
        <v>#DIV/0!</v>
      </c>
      <c r="X378" s="26" t="str">
        <f t="shared" si="9"/>
        <v>#DIV/0!</v>
      </c>
    </row>
    <row r="379">
      <c r="A379" s="14" t="s">
        <v>178</v>
      </c>
      <c r="B379" s="38">
        <v>1163.0</v>
      </c>
      <c r="C379" s="38">
        <v>1058.0</v>
      </c>
      <c r="D379" s="38">
        <v>0.0</v>
      </c>
      <c r="E379" s="38">
        <v>0.0</v>
      </c>
      <c r="F379" s="38">
        <v>12974.0</v>
      </c>
      <c r="G379" s="19"/>
      <c r="H379" s="19">
        <f>VLOOKUP(A379,'Kings Ratings'!$A$2:$B$1000,2,false)</f>
        <v>11</v>
      </c>
      <c r="I379" s="19"/>
      <c r="K379" s="11">
        <v>20.0</v>
      </c>
      <c r="L379" s="22">
        <f t="shared" si="1"/>
        <v>1038</v>
      </c>
      <c r="M379" s="23">
        <f t="shared" si="2"/>
        <v>51.9</v>
      </c>
      <c r="N379" s="24" t="str">
        <f t="shared" si="3"/>
        <v>Yule Goat with +1038, +5190% (20 to 1058)</v>
      </c>
      <c r="O379" s="41"/>
      <c r="P379" s="11">
        <v>0.0</v>
      </c>
      <c r="Q379" s="18">
        <f t="shared" si="4"/>
        <v>0</v>
      </c>
      <c r="R379" s="23" t="str">
        <f t="shared" si="5"/>
        <v>#DIV/0!</v>
      </c>
      <c r="S379" s="24" t="str">
        <f t="shared" si="6"/>
        <v>#DIV/0!</v>
      </c>
      <c r="T379" s="18"/>
      <c r="U379" s="11">
        <v>0.0</v>
      </c>
      <c r="V379" s="22">
        <f t="shared" si="7"/>
        <v>0</v>
      </c>
      <c r="W379" s="23" t="str">
        <f t="shared" si="8"/>
        <v>#DIV/0!</v>
      </c>
      <c r="X379" s="26" t="str">
        <f t="shared" si="9"/>
        <v>#DIV/0!</v>
      </c>
    </row>
    <row r="380">
      <c r="A380" s="14" t="s">
        <v>105</v>
      </c>
      <c r="B380" s="38">
        <v>1171.0</v>
      </c>
      <c r="C380" s="38">
        <v>9.0</v>
      </c>
      <c r="D380" s="38">
        <v>0.0</v>
      </c>
      <c r="E380" s="38">
        <v>0.0</v>
      </c>
      <c r="F380" s="38">
        <v>3584.0</v>
      </c>
      <c r="G380" s="19"/>
      <c r="H380" s="19">
        <f>VLOOKUP(A380,'Kings Ratings'!$A$2:$B$1000,2,false)</f>
        <v>11</v>
      </c>
      <c r="I380" s="19"/>
      <c r="K380" s="11">
        <v>0.0</v>
      </c>
      <c r="L380" s="22">
        <f t="shared" si="1"/>
        <v>9</v>
      </c>
      <c r="M380" s="23" t="str">
        <f t="shared" si="2"/>
        <v>#DIV/0!</v>
      </c>
      <c r="N380" s="24" t="str">
        <f t="shared" si="3"/>
        <v>#DIV/0!</v>
      </c>
      <c r="O380" s="25"/>
      <c r="P380" s="11">
        <v>0.0</v>
      </c>
      <c r="Q380" s="18">
        <f t="shared" si="4"/>
        <v>0</v>
      </c>
      <c r="R380" s="23" t="str">
        <f t="shared" si="5"/>
        <v>#DIV/0!</v>
      </c>
      <c r="S380" s="24" t="str">
        <f t="shared" si="6"/>
        <v>#DIV/0!</v>
      </c>
      <c r="U380" s="11">
        <v>0.0</v>
      </c>
      <c r="V380" s="22">
        <f t="shared" si="7"/>
        <v>0</v>
      </c>
      <c r="W380" s="23" t="str">
        <f t="shared" si="8"/>
        <v>#DIV/0!</v>
      </c>
      <c r="X380" s="26" t="str">
        <f t="shared" si="9"/>
        <v>#DIV/0!</v>
      </c>
    </row>
    <row r="381">
      <c r="A381" s="14" t="s">
        <v>182</v>
      </c>
      <c r="B381" s="38">
        <v>1184.0</v>
      </c>
      <c r="C381" s="38">
        <v>1.0</v>
      </c>
      <c r="D381" s="38">
        <v>0.0</v>
      </c>
      <c r="E381" s="38">
        <v>0.0</v>
      </c>
      <c r="F381" s="38">
        <v>0.0</v>
      </c>
      <c r="G381" s="19"/>
      <c r="H381" s="19">
        <f>VLOOKUP(A381,'Kings Ratings'!$A$2:$B$1000,2,false)</f>
        <v>10</v>
      </c>
      <c r="I381" s="19"/>
      <c r="K381" s="11">
        <v>1.0</v>
      </c>
      <c r="L381" s="22">
        <f t="shared" si="1"/>
        <v>0</v>
      </c>
      <c r="M381" s="23">
        <f t="shared" si="2"/>
        <v>0</v>
      </c>
      <c r="N381" s="24" t="str">
        <f t="shared" si="3"/>
        <v>Gainite with +0, +0% (1 to 1)</v>
      </c>
      <c r="O381" s="25"/>
      <c r="P381" s="11">
        <v>0.0</v>
      </c>
      <c r="Q381" s="18">
        <f t="shared" si="4"/>
        <v>0</v>
      </c>
      <c r="R381" s="23" t="str">
        <f t="shared" si="5"/>
        <v>#DIV/0!</v>
      </c>
      <c r="S381" s="24" t="str">
        <f t="shared" si="6"/>
        <v>#DIV/0!</v>
      </c>
      <c r="U381" s="11">
        <v>0.0</v>
      </c>
      <c r="V381" s="22">
        <f t="shared" si="7"/>
        <v>0</v>
      </c>
      <c r="W381" s="23" t="str">
        <f t="shared" si="8"/>
        <v>#DIV/0!</v>
      </c>
      <c r="X381" s="26" t="str">
        <f t="shared" si="9"/>
        <v>#DIV/0!</v>
      </c>
    </row>
    <row r="382">
      <c r="A382" s="14" t="s">
        <v>299</v>
      </c>
      <c r="B382" s="38">
        <v>1207.0</v>
      </c>
      <c r="C382" s="38">
        <v>333.0</v>
      </c>
      <c r="D382" s="38">
        <v>6.0</v>
      </c>
      <c r="E382" s="38">
        <v>0.0</v>
      </c>
      <c r="F382" s="38">
        <v>13239.0</v>
      </c>
      <c r="G382" s="19"/>
      <c r="H382" s="19">
        <f>VLOOKUP(A382,'Kings Ratings'!$A$2:$B$1000,2,false)</f>
        <v>10</v>
      </c>
      <c r="I382" s="19"/>
      <c r="K382" s="11">
        <v>261.0</v>
      </c>
      <c r="L382" s="22">
        <f t="shared" si="1"/>
        <v>72</v>
      </c>
      <c r="M382" s="23">
        <f t="shared" si="2"/>
        <v>0.275862069</v>
      </c>
      <c r="N382" s="24" t="str">
        <f t="shared" si="3"/>
        <v>Purple Butterfly with +72, +27.6% (261 to 333)</v>
      </c>
      <c r="O382" s="25"/>
      <c r="P382" s="11">
        <v>4.0</v>
      </c>
      <c r="Q382" s="18">
        <f t="shared" si="4"/>
        <v>2</v>
      </c>
      <c r="R382" s="23">
        <f t="shared" si="5"/>
        <v>0.5</v>
      </c>
      <c r="S382" s="24" t="str">
        <f t="shared" si="6"/>
        <v>Purple Butterfly with +2, +50% (4 to 6)</v>
      </c>
      <c r="U382" s="11">
        <v>0.0</v>
      </c>
      <c r="V382" s="22">
        <f t="shared" si="7"/>
        <v>0</v>
      </c>
      <c r="W382" s="23" t="str">
        <f t="shared" si="8"/>
        <v>#DIV/0!</v>
      </c>
      <c r="X382" s="26" t="str">
        <f t="shared" si="9"/>
        <v>#DIV/0!</v>
      </c>
    </row>
    <row r="383">
      <c r="A383" s="14" t="s">
        <v>350</v>
      </c>
      <c r="B383" s="38">
        <v>1208.0</v>
      </c>
      <c r="C383" s="38">
        <v>726.0</v>
      </c>
      <c r="D383" s="38">
        <v>8.0</v>
      </c>
      <c r="E383" s="38">
        <v>0.0</v>
      </c>
      <c r="F383" s="38">
        <v>11901.0</v>
      </c>
      <c r="G383" s="19"/>
      <c r="H383" s="19">
        <f>VLOOKUP(A383,'Kings Ratings'!$A$2:$B$1000,2,false)</f>
        <v>10</v>
      </c>
      <c r="I383" s="19"/>
      <c r="K383" s="11">
        <v>587.0</v>
      </c>
      <c r="L383" s="22">
        <f t="shared" si="1"/>
        <v>139</v>
      </c>
      <c r="M383" s="23">
        <f t="shared" si="2"/>
        <v>0.2367972743</v>
      </c>
      <c r="N383" s="24" t="str">
        <f t="shared" si="3"/>
        <v>Green Butterfly with +139, +23.7% (587 to 726)</v>
      </c>
      <c r="O383" s="25"/>
      <c r="P383" s="11">
        <v>8.0</v>
      </c>
      <c r="Q383" s="18">
        <f t="shared" si="4"/>
        <v>0</v>
      </c>
      <c r="R383" s="23">
        <f t="shared" si="5"/>
        <v>0</v>
      </c>
      <c r="S383" s="24" t="str">
        <f t="shared" si="6"/>
        <v>Green Butterfly with +0, +0% (8 to 8)</v>
      </c>
      <c r="U383" s="11">
        <v>0.0</v>
      </c>
      <c r="V383" s="22">
        <f t="shared" si="7"/>
        <v>0</v>
      </c>
      <c r="W383" s="23" t="str">
        <f t="shared" si="8"/>
        <v>#DIV/0!</v>
      </c>
      <c r="X383" s="26" t="str">
        <f t="shared" si="9"/>
        <v>#DIV/0!</v>
      </c>
    </row>
    <row r="384">
      <c r="A384" s="14" t="s">
        <v>305</v>
      </c>
      <c r="B384" s="38">
        <v>1209.0</v>
      </c>
      <c r="C384" s="38">
        <v>416.0</v>
      </c>
      <c r="D384" s="38">
        <v>7.0</v>
      </c>
      <c r="E384" s="38">
        <v>0.0</v>
      </c>
      <c r="F384" s="38">
        <v>2143.0</v>
      </c>
      <c r="G384" s="19"/>
      <c r="H384" s="19">
        <f>VLOOKUP(A384,'Kings Ratings'!$A$2:$B$1000,2,false)</f>
        <v>10</v>
      </c>
      <c r="I384" s="19"/>
      <c r="K384" s="11">
        <v>306.0</v>
      </c>
      <c r="L384" s="22">
        <f t="shared" si="1"/>
        <v>110</v>
      </c>
      <c r="M384" s="23">
        <f t="shared" si="2"/>
        <v>0.3594771242</v>
      </c>
      <c r="N384" s="24" t="str">
        <f t="shared" si="3"/>
        <v>Blue Butterfly with +110, +35.9% (306 to 416)</v>
      </c>
      <c r="O384" s="25"/>
      <c r="P384" s="11">
        <v>6.0</v>
      </c>
      <c r="Q384" s="18">
        <f t="shared" si="4"/>
        <v>1</v>
      </c>
      <c r="R384" s="23">
        <f t="shared" si="5"/>
        <v>0.1666666667</v>
      </c>
      <c r="S384" s="24" t="str">
        <f t="shared" si="6"/>
        <v>Blue Butterfly with +1, +16.7% (6 to 7)</v>
      </c>
      <c r="U384" s="11">
        <v>0.0</v>
      </c>
      <c r="V384" s="22">
        <f t="shared" si="7"/>
        <v>0</v>
      </c>
      <c r="W384" s="23" t="str">
        <f t="shared" si="8"/>
        <v>#DIV/0!</v>
      </c>
      <c r="X384" s="26" t="str">
        <f t="shared" si="9"/>
        <v>#DIV/0!</v>
      </c>
    </row>
    <row r="385">
      <c r="A385" s="14" t="s">
        <v>284</v>
      </c>
      <c r="B385" s="38">
        <v>1210.0</v>
      </c>
      <c r="C385" s="38">
        <v>181.0</v>
      </c>
      <c r="D385" s="38">
        <v>6.0</v>
      </c>
      <c r="E385" s="38">
        <v>0.0</v>
      </c>
      <c r="F385" s="38">
        <v>2055.0</v>
      </c>
      <c r="G385" s="19"/>
      <c r="H385" s="19">
        <f>VLOOKUP(A385,'Kings Ratings'!$A$2:$B$1000,2,false)</f>
        <v>10</v>
      </c>
      <c r="I385" s="19"/>
      <c r="K385" s="11">
        <v>134.0</v>
      </c>
      <c r="L385" s="22">
        <f t="shared" si="1"/>
        <v>47</v>
      </c>
      <c r="M385" s="23">
        <f t="shared" si="2"/>
        <v>0.3507462687</v>
      </c>
      <c r="N385" s="24" t="str">
        <f t="shared" si="3"/>
        <v>Red Butterfly with +47, +35.1% (134 to 181)</v>
      </c>
      <c r="O385" s="25"/>
      <c r="P385" s="11">
        <v>5.0</v>
      </c>
      <c r="Q385" s="18">
        <f t="shared" si="4"/>
        <v>1</v>
      </c>
      <c r="R385" s="23">
        <f t="shared" si="5"/>
        <v>0.2</v>
      </c>
      <c r="S385" s="24" t="str">
        <f t="shared" si="6"/>
        <v>Red Butterfly with +1, +20% (5 to 6)</v>
      </c>
      <c r="U385" s="11">
        <v>0.0</v>
      </c>
      <c r="V385" s="22">
        <f t="shared" si="7"/>
        <v>0</v>
      </c>
      <c r="W385" s="23" t="str">
        <f t="shared" si="8"/>
        <v>#DIV/0!</v>
      </c>
      <c r="X385" s="26" t="str">
        <f t="shared" si="9"/>
        <v>#DIV/0!</v>
      </c>
    </row>
    <row r="386">
      <c r="A386" s="14" t="s">
        <v>878</v>
      </c>
      <c r="B386" s="38">
        <v>1211.0</v>
      </c>
      <c r="C386" s="38">
        <v>8016.0</v>
      </c>
      <c r="D386" s="38">
        <v>1622.0</v>
      </c>
      <c r="E386" s="38">
        <v>109.0</v>
      </c>
      <c r="F386" s="38">
        <v>373060.0</v>
      </c>
      <c r="G386" s="19"/>
      <c r="H386" s="19">
        <f>VLOOKUP(A386,'Kings Ratings'!$A$2:$B$1000,2,false)</f>
        <v>6</v>
      </c>
      <c r="I386" s="19"/>
      <c r="K386" s="11">
        <v>6797.0</v>
      </c>
      <c r="L386" s="22">
        <f t="shared" si="1"/>
        <v>1219</v>
      </c>
      <c r="M386" s="23">
        <f t="shared" si="2"/>
        <v>0.1793438282</v>
      </c>
      <c r="N386" s="24" t="str">
        <f t="shared" si="3"/>
        <v>Barbed Wire with +1219, +17.9% (6797 to 8016)</v>
      </c>
      <c r="O386" s="25"/>
      <c r="P386" s="11">
        <v>918.0</v>
      </c>
      <c r="Q386" s="18">
        <f t="shared" si="4"/>
        <v>704</v>
      </c>
      <c r="R386" s="23">
        <f t="shared" si="5"/>
        <v>0.7668845316</v>
      </c>
      <c r="S386" s="24" t="str">
        <f t="shared" si="6"/>
        <v>Barbed Wire with +704, +76.7% (918 to 1622)</v>
      </c>
      <c r="U386" s="11">
        <v>41.0</v>
      </c>
      <c r="V386" s="22">
        <f t="shared" si="7"/>
        <v>68</v>
      </c>
      <c r="W386" s="23">
        <f t="shared" si="8"/>
        <v>1.658536585</v>
      </c>
      <c r="X386" s="26" t="str">
        <f t="shared" si="9"/>
        <v>Barbed Wire with +68, +165.9% (41 to 109)</v>
      </c>
    </row>
    <row r="387">
      <c r="A387" s="14" t="s">
        <v>294</v>
      </c>
      <c r="B387" s="38">
        <v>1240.0</v>
      </c>
      <c r="C387" s="38">
        <v>2117.0</v>
      </c>
      <c r="D387" s="38">
        <v>7.0</v>
      </c>
      <c r="E387" s="38">
        <v>0.0</v>
      </c>
      <c r="F387" s="38">
        <v>19296.0</v>
      </c>
      <c r="G387" s="19"/>
      <c r="H387" s="19">
        <f>VLOOKUP(A387,'Kings Ratings'!$A$2:$B$1000,2,false)</f>
        <v>11</v>
      </c>
      <c r="I387" s="19"/>
      <c r="K387" s="11">
        <v>2116.0</v>
      </c>
      <c r="L387" s="22">
        <f t="shared" si="1"/>
        <v>1</v>
      </c>
      <c r="M387" s="23">
        <f t="shared" si="2"/>
        <v>0.0004725897921</v>
      </c>
      <c r="N387" s="24" t="str">
        <f t="shared" si="3"/>
        <v>Sea Turtle with +1, +0% (2116 to 2117)</v>
      </c>
      <c r="O387" s="25"/>
      <c r="P387" s="11">
        <v>7.0</v>
      </c>
      <c r="Q387" s="18">
        <f t="shared" si="4"/>
        <v>0</v>
      </c>
      <c r="R387" s="23">
        <f t="shared" si="5"/>
        <v>0</v>
      </c>
      <c r="S387" s="24" t="str">
        <f t="shared" si="6"/>
        <v>Sea Turtle with +0, +0% (7 to 7)</v>
      </c>
      <c r="U387" s="11">
        <v>0.0</v>
      </c>
      <c r="V387" s="22">
        <f t="shared" si="7"/>
        <v>0</v>
      </c>
      <c r="W387" s="23" t="str">
        <f t="shared" si="8"/>
        <v>#DIV/0!</v>
      </c>
      <c r="X387" s="26" t="str">
        <f t="shared" si="9"/>
        <v>#DIV/0!</v>
      </c>
    </row>
    <row r="388">
      <c r="A388" s="14" t="s">
        <v>39</v>
      </c>
      <c r="B388" s="38">
        <v>1241.0</v>
      </c>
      <c r="C388" s="16">
        <v>0.0</v>
      </c>
      <c r="D388" s="16">
        <v>0.0</v>
      </c>
      <c r="E388" s="16">
        <v>0.0</v>
      </c>
      <c r="F388" s="16">
        <v>882.0</v>
      </c>
      <c r="G388" s="19"/>
      <c r="H388" s="19">
        <f>VLOOKUP(A388,'Kings Ratings'!$A$2:$B$1000,2,false)</f>
        <v>10</v>
      </c>
      <c r="I388" s="19"/>
      <c r="K388" s="11">
        <v>0.0</v>
      </c>
      <c r="L388" s="22">
        <f t="shared" si="1"/>
        <v>0</v>
      </c>
      <c r="M388" s="23" t="str">
        <f t="shared" si="2"/>
        <v>#DIV/0!</v>
      </c>
      <c r="N388" s="24" t="str">
        <f t="shared" si="3"/>
        <v>#DIV/0!</v>
      </c>
      <c r="O388" s="25"/>
      <c r="P388" s="11">
        <v>0.0</v>
      </c>
      <c r="Q388" s="18">
        <f t="shared" si="4"/>
        <v>0</v>
      </c>
      <c r="R388" s="23" t="str">
        <f t="shared" si="5"/>
        <v>#DIV/0!</v>
      </c>
      <c r="S388" s="24" t="str">
        <f t="shared" si="6"/>
        <v>#DIV/0!</v>
      </c>
      <c r="U388" s="11">
        <v>0.0</v>
      </c>
      <c r="V388" s="22">
        <f t="shared" si="7"/>
        <v>0</v>
      </c>
      <c r="W388" s="23" t="str">
        <f t="shared" si="8"/>
        <v>#DIV/0!</v>
      </c>
      <c r="X388" s="26" t="str">
        <f t="shared" si="9"/>
        <v>#DIV/0!</v>
      </c>
    </row>
    <row r="389">
      <c r="A389" s="14" t="s">
        <v>45</v>
      </c>
      <c r="B389" s="38">
        <v>1242.0</v>
      </c>
      <c r="C389" s="16">
        <v>0.0</v>
      </c>
      <c r="D389" s="16">
        <v>0.0</v>
      </c>
      <c r="E389" s="16">
        <v>0.0</v>
      </c>
      <c r="F389" s="16">
        <v>927.0</v>
      </c>
      <c r="G389" s="19"/>
      <c r="H389" s="19">
        <f>VLOOKUP(A389,'Kings Ratings'!$A$2:$B$1000,2,false)</f>
        <v>10</v>
      </c>
      <c r="I389" s="19"/>
      <c r="K389" s="11">
        <v>0.0</v>
      </c>
      <c r="L389" s="22">
        <f t="shared" si="1"/>
        <v>0</v>
      </c>
      <c r="M389" s="23" t="str">
        <f t="shared" si="2"/>
        <v>#DIV/0!</v>
      </c>
      <c r="N389" s="24" t="str">
        <f t="shared" si="3"/>
        <v>#DIV/0!</v>
      </c>
      <c r="O389" s="25"/>
      <c r="P389" s="11">
        <v>0.0</v>
      </c>
      <c r="Q389" s="18">
        <f t="shared" si="4"/>
        <v>0</v>
      </c>
      <c r="R389" s="23" t="str">
        <f t="shared" si="5"/>
        <v>#DIV/0!</v>
      </c>
      <c r="S389" s="24" t="str">
        <f t="shared" si="6"/>
        <v>#DIV/0!</v>
      </c>
      <c r="U389" s="11">
        <v>0.0</v>
      </c>
      <c r="V389" s="22">
        <f t="shared" si="7"/>
        <v>0</v>
      </c>
      <c r="W389" s="23" t="str">
        <f t="shared" si="8"/>
        <v>#DIV/0!</v>
      </c>
      <c r="X389" s="26" t="str">
        <f t="shared" si="9"/>
        <v>#DIV/0!</v>
      </c>
    </row>
    <row r="390">
      <c r="A390" s="14" t="s">
        <v>49</v>
      </c>
      <c r="B390" s="38">
        <v>1243.0</v>
      </c>
      <c r="C390" s="16">
        <v>0.0</v>
      </c>
      <c r="D390" s="16">
        <v>0.0</v>
      </c>
      <c r="E390" s="16">
        <v>0.0</v>
      </c>
      <c r="F390" s="16">
        <v>915.0</v>
      </c>
      <c r="G390" s="19"/>
      <c r="H390" s="19">
        <f>VLOOKUP(A390,'Kings Ratings'!$A$2:$B$1000,2,false)</f>
        <v>10</v>
      </c>
      <c r="I390" s="19"/>
      <c r="K390" s="11">
        <v>0.0</v>
      </c>
      <c r="L390" s="22">
        <f t="shared" si="1"/>
        <v>0</v>
      </c>
      <c r="M390" s="23" t="str">
        <f t="shared" si="2"/>
        <v>#DIV/0!</v>
      </c>
      <c r="N390" s="24" t="str">
        <f t="shared" si="3"/>
        <v>#DIV/0!</v>
      </c>
      <c r="O390" s="25"/>
      <c r="P390" s="11">
        <v>0.0</v>
      </c>
      <c r="Q390" s="18">
        <f t="shared" si="4"/>
        <v>0</v>
      </c>
      <c r="R390" s="23" t="str">
        <f t="shared" si="5"/>
        <v>#DIV/0!</v>
      </c>
      <c r="S390" s="24" t="str">
        <f t="shared" si="6"/>
        <v>#DIV/0!</v>
      </c>
      <c r="U390" s="11">
        <v>0.0</v>
      </c>
      <c r="V390" s="22">
        <f t="shared" si="7"/>
        <v>0</v>
      </c>
      <c r="W390" s="23" t="str">
        <f t="shared" si="8"/>
        <v>#DIV/0!</v>
      </c>
      <c r="X390" s="26" t="str">
        <f t="shared" si="9"/>
        <v>#DIV/0!</v>
      </c>
    </row>
    <row r="391">
      <c r="A391" s="14" t="s">
        <v>211</v>
      </c>
      <c r="B391" s="38">
        <v>1247.0</v>
      </c>
      <c r="C391" s="38">
        <v>84.0</v>
      </c>
      <c r="D391" s="38">
        <v>0.0</v>
      </c>
      <c r="E391" s="38">
        <v>0.0</v>
      </c>
      <c r="F391" s="38">
        <v>4456.0</v>
      </c>
      <c r="G391" s="19"/>
      <c r="H391" s="19">
        <f>VLOOKUP(A391,'Kings Ratings'!$A$2:$B$1000,2,false)</f>
        <v>11</v>
      </c>
      <c r="I391" s="19"/>
      <c r="K391" s="11">
        <v>84.0</v>
      </c>
      <c r="L391" s="22">
        <f t="shared" si="1"/>
        <v>0</v>
      </c>
      <c r="M391" s="23">
        <f t="shared" si="2"/>
        <v>0</v>
      </c>
      <c r="N391" s="24" t="str">
        <f t="shared" si="3"/>
        <v>Cicada with +0, +0% (84 to 84)</v>
      </c>
      <c r="O391" s="25"/>
      <c r="P391" s="11">
        <v>0.0</v>
      </c>
      <c r="Q391" s="18">
        <f t="shared" si="4"/>
        <v>0</v>
      </c>
      <c r="R391" s="23" t="str">
        <f t="shared" si="5"/>
        <v>#DIV/0!</v>
      </c>
      <c r="S391" s="24" t="str">
        <f t="shared" si="6"/>
        <v>#DIV/0!</v>
      </c>
      <c r="U391" s="11">
        <v>0.0</v>
      </c>
      <c r="V391" s="22">
        <f t="shared" si="7"/>
        <v>0</v>
      </c>
      <c r="W391" s="23" t="str">
        <f t="shared" si="8"/>
        <v>#DIV/0!</v>
      </c>
      <c r="X391" s="26" t="str">
        <f t="shared" si="9"/>
        <v>#DIV/0!</v>
      </c>
    </row>
    <row r="392">
      <c r="A392" s="14" t="s">
        <v>198</v>
      </c>
      <c r="B392" s="38">
        <v>1248.0</v>
      </c>
      <c r="C392" s="38">
        <v>311.0</v>
      </c>
      <c r="D392" s="38">
        <v>0.0</v>
      </c>
      <c r="E392" s="38">
        <v>0.0</v>
      </c>
      <c r="F392" s="38">
        <v>6879.0</v>
      </c>
      <c r="G392" s="19"/>
      <c r="H392" s="19">
        <f>VLOOKUP(A392,'Kings Ratings'!$A$2:$B$1000,2,false)</f>
        <v>11</v>
      </c>
      <c r="I392" s="19"/>
      <c r="K392" s="11">
        <v>310.0</v>
      </c>
      <c r="L392" s="22">
        <f t="shared" si="1"/>
        <v>1</v>
      </c>
      <c r="M392" s="23">
        <f t="shared" si="2"/>
        <v>0.003225806452</v>
      </c>
      <c r="N392" s="24" t="str">
        <f t="shared" si="3"/>
        <v>Cicada Shell with +1, +0.3% (310 to 311)</v>
      </c>
      <c r="O392" s="25"/>
      <c r="P392" s="11">
        <v>0.0</v>
      </c>
      <c r="Q392" s="18">
        <f t="shared" si="4"/>
        <v>0</v>
      </c>
      <c r="R392" s="23" t="str">
        <f t="shared" si="5"/>
        <v>#DIV/0!</v>
      </c>
      <c r="S392" s="24" t="str">
        <f t="shared" si="6"/>
        <v>#DIV/0!</v>
      </c>
      <c r="U392" s="11">
        <v>0.0</v>
      </c>
      <c r="V392" s="22">
        <f t="shared" si="7"/>
        <v>0</v>
      </c>
      <c r="W392" s="23" t="str">
        <f t="shared" si="8"/>
        <v>#DIV/0!</v>
      </c>
      <c r="X392" s="26" t="str">
        <f t="shared" si="9"/>
        <v>#DIV/0!</v>
      </c>
    </row>
    <row r="393">
      <c r="A393" s="14" t="s">
        <v>533</v>
      </c>
      <c r="B393" s="38">
        <v>1260.0</v>
      </c>
      <c r="C393" s="38">
        <v>1104.0</v>
      </c>
      <c r="D393" s="38">
        <v>11.0</v>
      </c>
      <c r="E393" s="38">
        <v>0.0</v>
      </c>
      <c r="F393" s="38">
        <v>11735.0</v>
      </c>
      <c r="G393" s="19"/>
      <c r="H393" s="19">
        <f>VLOOKUP(A393,'Kings Ratings'!$A$2:$B$1000,2,false)</f>
        <v>10</v>
      </c>
      <c r="I393" s="19"/>
      <c r="K393" s="11">
        <v>931.0</v>
      </c>
      <c r="L393" s="22">
        <f t="shared" si="1"/>
        <v>173</v>
      </c>
      <c r="M393" s="23">
        <f t="shared" si="2"/>
        <v>0.1858216971</v>
      </c>
      <c r="N393" s="24" t="str">
        <f t="shared" si="3"/>
        <v>Magus Hat with +173, +18.6% (931 to 1104)</v>
      </c>
      <c r="O393" s="25"/>
      <c r="P393" s="11">
        <v>9.0</v>
      </c>
      <c r="Q393" s="18">
        <f t="shared" si="4"/>
        <v>2</v>
      </c>
      <c r="R393" s="23">
        <f t="shared" si="5"/>
        <v>0.2222222222</v>
      </c>
      <c r="S393" s="24" t="str">
        <f t="shared" si="6"/>
        <v>Magus Hat with +2, +22.2% (9 to 11)</v>
      </c>
      <c r="U393" s="11">
        <v>0.0</v>
      </c>
      <c r="V393" s="22">
        <f t="shared" si="7"/>
        <v>0</v>
      </c>
      <c r="W393" s="23" t="str">
        <f t="shared" si="8"/>
        <v>#DIV/0!</v>
      </c>
      <c r="X393" s="26" t="str">
        <f t="shared" si="9"/>
        <v>#DIV/0!</v>
      </c>
    </row>
    <row r="394">
      <c r="A394" s="14" t="s">
        <v>186</v>
      </c>
      <c r="B394" s="38">
        <v>1273.0</v>
      </c>
      <c r="C394" s="38">
        <v>7.0</v>
      </c>
      <c r="D394" s="38">
        <v>0.0</v>
      </c>
      <c r="E394" s="38">
        <v>0.0</v>
      </c>
      <c r="F394" s="38">
        <v>1589.0</v>
      </c>
      <c r="G394" s="19"/>
      <c r="H394" s="19">
        <f>VLOOKUP(A394,'Kings Ratings'!$A$2:$B$1000,2,false)</f>
        <v>11</v>
      </c>
      <c r="I394" s="19"/>
      <c r="K394" s="11">
        <v>7.0</v>
      </c>
      <c r="L394" s="22">
        <f t="shared" si="1"/>
        <v>0</v>
      </c>
      <c r="M394" s="23">
        <f t="shared" si="2"/>
        <v>0</v>
      </c>
      <c r="N394" s="24" t="str">
        <f t="shared" si="3"/>
        <v>Inferno Pepper with +0, +0% (7 to 7)</v>
      </c>
      <c r="O394" s="25"/>
      <c r="P394" s="11">
        <v>0.0</v>
      </c>
      <c r="Q394" s="18">
        <f t="shared" si="4"/>
        <v>0</v>
      </c>
      <c r="R394" s="23" t="str">
        <f t="shared" si="5"/>
        <v>#DIV/0!</v>
      </c>
      <c r="S394" s="24" t="str">
        <f t="shared" si="6"/>
        <v>#DIV/0!</v>
      </c>
      <c r="U394" s="11">
        <v>0.0</v>
      </c>
      <c r="V394" s="22">
        <f t="shared" si="7"/>
        <v>0</v>
      </c>
      <c r="W394" s="23" t="str">
        <f t="shared" si="8"/>
        <v>#DIV/0!</v>
      </c>
      <c r="X394" s="26" t="str">
        <f t="shared" si="9"/>
        <v>#DIV/0!</v>
      </c>
    </row>
    <row r="395">
      <c r="A395" s="14" t="s">
        <v>881</v>
      </c>
      <c r="B395" s="38">
        <v>1276.0</v>
      </c>
      <c r="C395" s="38">
        <v>5077.0</v>
      </c>
      <c r="D395" s="38">
        <v>1174.0</v>
      </c>
      <c r="E395" s="38">
        <v>20.0</v>
      </c>
      <c r="F395" s="38">
        <v>221357.0</v>
      </c>
      <c r="G395" s="19"/>
      <c r="H395" s="19">
        <f>VLOOKUP(A395,'Kings Ratings'!$A$2:$B$1000,2,false)</f>
        <v>4</v>
      </c>
      <c r="I395" s="19"/>
      <c r="K395" s="11">
        <v>3111.0</v>
      </c>
      <c r="L395" s="22">
        <f t="shared" si="1"/>
        <v>1966</v>
      </c>
      <c r="M395" s="23">
        <f t="shared" si="2"/>
        <v>0.6319511411</v>
      </c>
      <c r="N395" s="24" t="str">
        <f t="shared" si="3"/>
        <v>Sugar Cane with +1966, +63.2% (3111 to 5077)</v>
      </c>
      <c r="O395" s="25"/>
      <c r="P395" s="11">
        <v>512.0</v>
      </c>
      <c r="Q395" s="18">
        <f t="shared" si="4"/>
        <v>662</v>
      </c>
      <c r="R395" s="23">
        <f t="shared" si="5"/>
        <v>1.29296875</v>
      </c>
      <c r="S395" s="24" t="str">
        <f t="shared" si="6"/>
        <v>Sugar Cane with +662, +129.3% (512 to 1174)</v>
      </c>
      <c r="U395" s="11">
        <v>4.0</v>
      </c>
      <c r="V395" s="22">
        <f t="shared" si="7"/>
        <v>16</v>
      </c>
      <c r="W395" s="23">
        <f t="shared" si="8"/>
        <v>4</v>
      </c>
      <c r="X395" s="26" t="str">
        <f t="shared" si="9"/>
        <v>Sugar Cane with +16, +400% (4 to 20)</v>
      </c>
    </row>
    <row r="396">
      <c r="A396" s="14" t="s">
        <v>53</v>
      </c>
      <c r="B396" s="38">
        <v>1278.0</v>
      </c>
      <c r="C396" s="16">
        <v>0.0</v>
      </c>
      <c r="D396" s="16">
        <v>0.0</v>
      </c>
      <c r="E396" s="16">
        <v>0.0</v>
      </c>
      <c r="F396" s="16">
        <v>581.0</v>
      </c>
      <c r="G396" s="19"/>
      <c r="H396" s="19">
        <f>VLOOKUP(A396,'Kings Ratings'!$A$2:$B$1000,2,false)</f>
        <v>11</v>
      </c>
      <c r="I396" s="19"/>
      <c r="K396" s="11">
        <v>0.0</v>
      </c>
      <c r="L396" s="22">
        <f t="shared" si="1"/>
        <v>0</v>
      </c>
      <c r="M396" s="23" t="str">
        <f t="shared" si="2"/>
        <v>#DIV/0!</v>
      </c>
      <c r="N396" s="24" t="str">
        <f t="shared" si="3"/>
        <v>#DIV/0!</v>
      </c>
      <c r="O396" s="25"/>
      <c r="P396" s="11">
        <v>0.0</v>
      </c>
      <c r="Q396" s="18">
        <f t="shared" si="4"/>
        <v>0</v>
      </c>
      <c r="R396" s="23" t="str">
        <f t="shared" si="5"/>
        <v>#DIV/0!</v>
      </c>
      <c r="S396" s="24" t="str">
        <f t="shared" si="6"/>
        <v>#DIV/0!</v>
      </c>
      <c r="U396" s="11">
        <v>0.0</v>
      </c>
      <c r="V396" s="22">
        <f t="shared" si="7"/>
        <v>0</v>
      </c>
      <c r="W396" s="23" t="str">
        <f t="shared" si="8"/>
        <v>#DIV/0!</v>
      </c>
      <c r="X396" s="26" t="str">
        <f t="shared" si="9"/>
        <v>#DIV/0!</v>
      </c>
    </row>
    <row r="397">
      <c r="A397" s="14" t="s">
        <v>57</v>
      </c>
      <c r="B397" s="38">
        <v>1279.0</v>
      </c>
      <c r="C397" s="16">
        <v>0.0</v>
      </c>
      <c r="D397" s="16">
        <v>0.0</v>
      </c>
      <c r="E397" s="16">
        <v>0.0</v>
      </c>
      <c r="F397" s="16">
        <v>1163.0</v>
      </c>
      <c r="G397" s="19"/>
      <c r="H397" s="19">
        <f>VLOOKUP(A397,'Kings Ratings'!$A$2:$B$1000,2,false)</f>
        <v>11</v>
      </c>
      <c r="I397" s="19"/>
      <c r="K397" s="11">
        <v>0.0</v>
      </c>
      <c r="L397" s="22">
        <f t="shared" si="1"/>
        <v>0</v>
      </c>
      <c r="M397" s="23" t="str">
        <f t="shared" si="2"/>
        <v>#DIV/0!</v>
      </c>
      <c r="N397" s="24" t="str">
        <f t="shared" si="3"/>
        <v>#DIV/0!</v>
      </c>
      <c r="O397" s="25"/>
      <c r="P397" s="11">
        <v>0.0</v>
      </c>
      <c r="Q397" s="18">
        <f t="shared" si="4"/>
        <v>0</v>
      </c>
      <c r="R397" s="23" t="str">
        <f t="shared" si="5"/>
        <v>#DIV/0!</v>
      </c>
      <c r="S397" s="24" t="str">
        <f t="shared" si="6"/>
        <v>#DIV/0!</v>
      </c>
      <c r="U397" s="11">
        <v>0.0</v>
      </c>
      <c r="V397" s="22">
        <f t="shared" si="7"/>
        <v>0</v>
      </c>
      <c r="W397" s="23" t="str">
        <f t="shared" si="8"/>
        <v>#DIV/0!</v>
      </c>
      <c r="X397" s="26" t="str">
        <f t="shared" si="9"/>
        <v>#DIV/0!</v>
      </c>
    </row>
    <row r="398">
      <c r="A398" s="14" t="s">
        <v>205</v>
      </c>
      <c r="B398" s="38">
        <v>1294.0</v>
      </c>
      <c r="C398" s="38">
        <v>132.0</v>
      </c>
      <c r="D398" s="38">
        <v>0.0</v>
      </c>
      <c r="E398" s="38">
        <v>0.0</v>
      </c>
      <c r="F398" s="38">
        <v>10063.0</v>
      </c>
      <c r="G398" s="19"/>
      <c r="H398" s="19">
        <f>VLOOKUP(A398,'Kings Ratings'!$A$2:$B$1000,2,false)</f>
        <v>11</v>
      </c>
      <c r="I398" s="19"/>
      <c r="K398" s="11">
        <v>132.0</v>
      </c>
      <c r="L398" s="22">
        <f t="shared" si="1"/>
        <v>0</v>
      </c>
      <c r="M398" s="23">
        <f t="shared" si="2"/>
        <v>0</v>
      </c>
      <c r="N398" s="24" t="str">
        <f t="shared" si="3"/>
        <v>Pink Jelly with +0, +0% (132 to 132)</v>
      </c>
      <c r="O398" s="25"/>
      <c r="P398" s="11">
        <v>0.0</v>
      </c>
      <c r="Q398" s="18">
        <f t="shared" si="4"/>
        <v>0</v>
      </c>
      <c r="R398" s="23" t="str">
        <f t="shared" si="5"/>
        <v>#DIV/0!</v>
      </c>
      <c r="S398" s="24" t="str">
        <f t="shared" si="6"/>
        <v>#DIV/0!</v>
      </c>
      <c r="U398" s="11">
        <v>0.0</v>
      </c>
      <c r="V398" s="22">
        <f t="shared" si="7"/>
        <v>0</v>
      </c>
      <c r="W398" s="23" t="str">
        <f t="shared" si="8"/>
        <v>#DIV/0!</v>
      </c>
      <c r="X398" s="26" t="str">
        <f t="shared" si="9"/>
        <v>#DIV/0!</v>
      </c>
    </row>
    <row r="399">
      <c r="A399" s="14" t="s">
        <v>471</v>
      </c>
      <c r="B399" s="38">
        <v>1298.0</v>
      </c>
      <c r="C399" s="38">
        <v>1280.0</v>
      </c>
      <c r="D399" s="38">
        <v>35.0</v>
      </c>
      <c r="E399" s="38">
        <v>0.0</v>
      </c>
      <c r="F399" s="38">
        <v>14132.0</v>
      </c>
      <c r="G399" s="19"/>
      <c r="H399" s="19">
        <f>VLOOKUP(A399,'Kings Ratings'!$A$2:$B$1000,2,false)</f>
        <v>10</v>
      </c>
      <c r="I399" s="19"/>
      <c r="K399" s="11">
        <v>452.0</v>
      </c>
      <c r="L399" s="22">
        <f t="shared" si="1"/>
        <v>828</v>
      </c>
      <c r="M399" s="23">
        <f t="shared" si="2"/>
        <v>1.831858407</v>
      </c>
      <c r="N399" s="24" t="str">
        <f t="shared" si="3"/>
        <v>Unrefined Sugar with +828, +183.2% (452 to 1280)</v>
      </c>
      <c r="O399" s="25"/>
      <c r="P399" s="11">
        <v>0.0</v>
      </c>
      <c r="Q399" s="18">
        <f t="shared" si="4"/>
        <v>35</v>
      </c>
      <c r="R399" s="23" t="str">
        <f t="shared" si="5"/>
        <v>#DIV/0!</v>
      </c>
      <c r="S399" s="24" t="str">
        <f t="shared" si="6"/>
        <v>#DIV/0!</v>
      </c>
      <c r="U399" s="11">
        <v>0.0</v>
      </c>
      <c r="V399" s="22">
        <f t="shared" si="7"/>
        <v>0</v>
      </c>
      <c r="W399" s="23" t="str">
        <f t="shared" si="8"/>
        <v>#DIV/0!</v>
      </c>
      <c r="X399" s="26" t="str">
        <f t="shared" si="9"/>
        <v>#DIV/0!</v>
      </c>
    </row>
    <row r="400">
      <c r="A400" s="14" t="s">
        <v>101</v>
      </c>
      <c r="B400" s="38">
        <v>1299.0</v>
      </c>
      <c r="C400" s="38">
        <v>15.0</v>
      </c>
      <c r="D400" s="38">
        <v>0.0</v>
      </c>
      <c r="E400" s="38">
        <v>0.0</v>
      </c>
      <c r="F400" s="38">
        <v>1507.0</v>
      </c>
      <c r="G400" s="19"/>
      <c r="H400" s="19">
        <f>VLOOKUP(A400,'Kings Ratings'!$A$2:$B$1000,2,false)</f>
        <v>10</v>
      </c>
      <c r="I400" s="19"/>
      <c r="K400" s="11">
        <v>1.0</v>
      </c>
      <c r="L400" s="22">
        <f t="shared" si="1"/>
        <v>14</v>
      </c>
      <c r="M400" s="23">
        <f t="shared" si="2"/>
        <v>14</v>
      </c>
      <c r="N400" s="24" t="str">
        <f t="shared" si="3"/>
        <v>White Sugar with +14, +1400% (1 to 15)</v>
      </c>
      <c r="O400" s="25"/>
      <c r="P400" s="11">
        <v>0.0</v>
      </c>
      <c r="Q400" s="18">
        <f t="shared" si="4"/>
        <v>0</v>
      </c>
      <c r="R400" s="23" t="str">
        <f t="shared" si="5"/>
        <v>#DIV/0!</v>
      </c>
      <c r="S400" s="24" t="str">
        <f t="shared" si="6"/>
        <v>#DIV/0!</v>
      </c>
      <c r="U400" s="11">
        <v>0.0</v>
      </c>
      <c r="V400" s="22">
        <f t="shared" si="7"/>
        <v>0</v>
      </c>
      <c r="W400" s="23" t="str">
        <f t="shared" si="8"/>
        <v>#DIV/0!</v>
      </c>
      <c r="X400" s="26" t="str">
        <f t="shared" si="9"/>
        <v>#DIV/0!</v>
      </c>
    </row>
    <row r="401">
      <c r="A401" s="14" t="s">
        <v>130</v>
      </c>
      <c r="B401" s="38">
        <v>1300.0</v>
      </c>
      <c r="C401" s="38">
        <v>32.0</v>
      </c>
      <c r="D401" s="38">
        <v>0.0</v>
      </c>
      <c r="E401" s="38">
        <v>0.0</v>
      </c>
      <c r="F401" s="38">
        <v>384.0</v>
      </c>
      <c r="G401" s="19"/>
      <c r="H401" s="19">
        <f>VLOOKUP(A401,'Kings Ratings'!$A$2:$B$1000,2,false)</f>
        <v>10</v>
      </c>
      <c r="I401" s="19"/>
      <c r="K401" s="11">
        <v>2.0</v>
      </c>
      <c r="L401" s="22">
        <f t="shared" si="1"/>
        <v>30</v>
      </c>
      <c r="M401" s="23">
        <f t="shared" si="2"/>
        <v>15</v>
      </c>
      <c r="N401" s="24" t="str">
        <f t="shared" si="3"/>
        <v>Brown Sugar with +30, +1500% (2 to 32)</v>
      </c>
      <c r="O401" s="25"/>
      <c r="P401" s="11">
        <v>0.0</v>
      </c>
      <c r="Q401" s="18">
        <f t="shared" si="4"/>
        <v>0</v>
      </c>
      <c r="R401" s="23" t="str">
        <f t="shared" si="5"/>
        <v>#DIV/0!</v>
      </c>
      <c r="S401" s="24" t="str">
        <f t="shared" si="6"/>
        <v>#DIV/0!</v>
      </c>
      <c r="U401" s="11">
        <v>0.0</v>
      </c>
      <c r="V401" s="22">
        <f t="shared" si="7"/>
        <v>0</v>
      </c>
      <c r="W401" s="23" t="str">
        <f t="shared" si="8"/>
        <v>#DIV/0!</v>
      </c>
      <c r="X401" s="26" t="str">
        <f t="shared" si="9"/>
        <v>#DIV/0!</v>
      </c>
    </row>
    <row r="402">
      <c r="A402" s="14" t="s">
        <v>119</v>
      </c>
      <c r="B402" s="38">
        <v>1301.0</v>
      </c>
      <c r="C402" s="38">
        <v>55.0</v>
      </c>
      <c r="D402" s="38">
        <v>0.0</v>
      </c>
      <c r="E402" s="38">
        <v>0.0</v>
      </c>
      <c r="F402" s="38">
        <v>1003.0</v>
      </c>
      <c r="G402" s="19"/>
      <c r="H402" s="19">
        <f>VLOOKUP(A402,'Kings Ratings'!$A$2:$B$1000,2,false)</f>
        <v>10</v>
      </c>
      <c r="I402" s="19"/>
      <c r="K402" s="11">
        <v>12.0</v>
      </c>
      <c r="L402" s="22">
        <f t="shared" si="1"/>
        <v>43</v>
      </c>
      <c r="M402" s="23">
        <f t="shared" si="2"/>
        <v>3.583333333</v>
      </c>
      <c r="N402" s="24" t="str">
        <f t="shared" si="3"/>
        <v>Molasses with +43, +358.3% (12 to 55)</v>
      </c>
      <c r="O402" s="25"/>
      <c r="P402" s="11">
        <v>0.0</v>
      </c>
      <c r="Q402" s="18">
        <f t="shared" si="4"/>
        <v>0</v>
      </c>
      <c r="R402" s="23" t="str">
        <f t="shared" si="5"/>
        <v>#DIV/0!</v>
      </c>
      <c r="S402" s="24" t="str">
        <f t="shared" si="6"/>
        <v>#DIV/0!</v>
      </c>
      <c r="U402" s="11">
        <v>0.0</v>
      </c>
      <c r="V402" s="22">
        <f t="shared" si="7"/>
        <v>0</v>
      </c>
      <c r="W402" s="23" t="str">
        <f t="shared" si="8"/>
        <v>#DIV/0!</v>
      </c>
      <c r="X402" s="26" t="str">
        <f t="shared" si="9"/>
        <v>#DIV/0!</v>
      </c>
    </row>
    <row r="403">
      <c r="A403" s="14" t="s">
        <v>883</v>
      </c>
      <c r="B403" s="38">
        <v>1304.0</v>
      </c>
      <c r="C403" s="38">
        <v>1739.0</v>
      </c>
      <c r="D403" s="38">
        <v>353.0</v>
      </c>
      <c r="E403" s="38">
        <v>19.0</v>
      </c>
      <c r="F403" s="38">
        <v>13913.0</v>
      </c>
      <c r="G403" s="19"/>
      <c r="H403" s="19">
        <f>VLOOKUP(A403,'Kings Ratings'!$A$2:$B$1000,2,false)</f>
        <v>10</v>
      </c>
      <c r="I403" s="19"/>
      <c r="K403" s="11">
        <v>1016.0</v>
      </c>
      <c r="L403" s="22">
        <f t="shared" si="1"/>
        <v>723</v>
      </c>
      <c r="M403" s="23">
        <f t="shared" si="2"/>
        <v>0.7116141732</v>
      </c>
      <c r="N403" s="24" t="str">
        <f t="shared" si="3"/>
        <v>Acorn Pie with +723, +71.2% (1016 to 1739)</v>
      </c>
      <c r="O403" s="25"/>
      <c r="P403" s="11">
        <v>159.0</v>
      </c>
      <c r="Q403" s="18">
        <f t="shared" si="4"/>
        <v>194</v>
      </c>
      <c r="R403" s="23">
        <f t="shared" si="5"/>
        <v>1.220125786</v>
      </c>
      <c r="S403" s="24" t="str">
        <f t="shared" si="6"/>
        <v>Acorn Pie with +194, +122% (159 to 353)</v>
      </c>
      <c r="U403" s="11">
        <v>1.0</v>
      </c>
      <c r="V403" s="22">
        <f t="shared" si="7"/>
        <v>18</v>
      </c>
      <c r="W403" s="23">
        <f t="shared" si="8"/>
        <v>18</v>
      </c>
      <c r="X403" s="26" t="str">
        <f t="shared" si="9"/>
        <v>Acorn Pie with +18, +1800% (1 to 19)</v>
      </c>
    </row>
    <row r="404">
      <c r="A404" s="14" t="s">
        <v>482</v>
      </c>
      <c r="B404" s="38">
        <v>1305.0</v>
      </c>
      <c r="C404" s="38">
        <v>3537.0</v>
      </c>
      <c r="D404" s="38">
        <v>84.0</v>
      </c>
      <c r="E404" s="38">
        <v>0.0</v>
      </c>
      <c r="F404" s="38">
        <v>29301.0</v>
      </c>
      <c r="G404" s="19"/>
      <c r="H404" s="19">
        <f>VLOOKUP(A404,'Kings Ratings'!$A$2:$B$1000,2,false)</f>
        <v>11</v>
      </c>
      <c r="I404" s="19"/>
      <c r="K404" s="11">
        <v>3535.0</v>
      </c>
      <c r="L404" s="22">
        <f t="shared" si="1"/>
        <v>2</v>
      </c>
      <c r="M404" s="23">
        <f t="shared" si="2"/>
        <v>0.0005657708628</v>
      </c>
      <c r="N404" s="24" t="str">
        <f t="shared" si="3"/>
        <v>King Apple with +2, +0.1% (3535 to 3537)</v>
      </c>
      <c r="O404" s="25"/>
      <c r="P404" s="11">
        <v>84.0</v>
      </c>
      <c r="Q404" s="18">
        <f t="shared" si="4"/>
        <v>0</v>
      </c>
      <c r="R404" s="23">
        <f t="shared" si="5"/>
        <v>0</v>
      </c>
      <c r="S404" s="24" t="str">
        <f t="shared" si="6"/>
        <v>King Apple with +0, +0% (84 to 84)</v>
      </c>
      <c r="U404" s="11">
        <v>0.0</v>
      </c>
      <c r="V404" s="22">
        <f t="shared" si="7"/>
        <v>0</v>
      </c>
      <c r="W404" s="23" t="str">
        <f t="shared" si="8"/>
        <v>#DIV/0!</v>
      </c>
      <c r="X404" s="26" t="str">
        <f t="shared" si="9"/>
        <v>#DIV/0!</v>
      </c>
    </row>
    <row r="405">
      <c r="A405" s="14" t="s">
        <v>875</v>
      </c>
      <c r="B405" s="38">
        <v>1313.0</v>
      </c>
      <c r="C405" s="38">
        <v>3572.0</v>
      </c>
      <c r="D405" s="38">
        <v>348.0</v>
      </c>
      <c r="E405" s="38">
        <v>12.0</v>
      </c>
      <c r="F405" s="38">
        <v>136962.0</v>
      </c>
      <c r="G405" s="19"/>
      <c r="H405" s="19">
        <f>VLOOKUP(A405,'Kings Ratings'!$A$2:$B$1000,2,false)</f>
        <v>11</v>
      </c>
      <c r="I405" s="19"/>
      <c r="K405" s="11">
        <v>3559.0</v>
      </c>
      <c r="L405" s="22">
        <f t="shared" si="1"/>
        <v>13</v>
      </c>
      <c r="M405" s="23">
        <f t="shared" si="2"/>
        <v>0.003652711436</v>
      </c>
      <c r="N405" s="24" t="str">
        <f t="shared" si="3"/>
        <v>Pumpkin Spiced Milk with +13, +0.4% (3559 to 3572)</v>
      </c>
      <c r="O405" s="25"/>
      <c r="P405" s="11">
        <v>347.0</v>
      </c>
      <c r="Q405" s="18">
        <f t="shared" si="4"/>
        <v>1</v>
      </c>
      <c r="R405" s="23">
        <f t="shared" si="5"/>
        <v>0.00288184438</v>
      </c>
      <c r="S405" s="24" t="str">
        <f t="shared" si="6"/>
        <v>Pumpkin Spiced Milk with +1, +0.3% (347 to 348)</v>
      </c>
      <c r="U405" s="11">
        <v>12.0</v>
      </c>
      <c r="V405" s="22">
        <f t="shared" si="7"/>
        <v>0</v>
      </c>
      <c r="W405" s="23">
        <f t="shared" si="8"/>
        <v>0</v>
      </c>
      <c r="X405" s="26" t="str">
        <f t="shared" si="9"/>
        <v>Pumpkin Spiced Milk with +0, +0% (12 to 12)</v>
      </c>
    </row>
    <row r="406">
      <c r="A406" s="14" t="s">
        <v>62</v>
      </c>
      <c r="B406" s="38">
        <v>1319.0</v>
      </c>
      <c r="C406" s="16">
        <v>0.0</v>
      </c>
      <c r="D406" s="16">
        <v>0.0</v>
      </c>
      <c r="E406" s="16">
        <v>0.0</v>
      </c>
      <c r="F406" s="16">
        <v>40.0</v>
      </c>
      <c r="G406" s="19"/>
      <c r="H406" s="19">
        <f>VLOOKUP(A406,'Kings Ratings'!$A$2:$B$1000,2,false)</f>
        <v>11</v>
      </c>
      <c r="I406" s="19"/>
      <c r="K406" s="11">
        <v>0.0</v>
      </c>
      <c r="L406" s="22">
        <f t="shared" si="1"/>
        <v>0</v>
      </c>
      <c r="M406" s="23" t="str">
        <f t="shared" si="2"/>
        <v>#DIV/0!</v>
      </c>
      <c r="N406" s="24" t="str">
        <f t="shared" si="3"/>
        <v>#DIV/0!</v>
      </c>
      <c r="O406" s="25"/>
      <c r="P406" s="11">
        <v>0.0</v>
      </c>
      <c r="Q406" s="18">
        <f t="shared" si="4"/>
        <v>0</v>
      </c>
      <c r="R406" s="23" t="str">
        <f t="shared" si="5"/>
        <v>#DIV/0!</v>
      </c>
      <c r="S406" s="24" t="str">
        <f t="shared" si="6"/>
        <v>#DIV/0!</v>
      </c>
      <c r="U406" s="11">
        <v>0.0</v>
      </c>
      <c r="V406" s="22">
        <f t="shared" si="7"/>
        <v>0</v>
      </c>
      <c r="W406" s="23" t="str">
        <f t="shared" si="8"/>
        <v>#DIV/0!</v>
      </c>
      <c r="X406" s="26" t="str">
        <f t="shared" si="9"/>
        <v>#DIV/0!</v>
      </c>
    </row>
    <row r="407">
      <c r="A407" s="14" t="s">
        <v>420</v>
      </c>
      <c r="B407" s="38">
        <v>1320.0</v>
      </c>
      <c r="C407" s="38">
        <v>606.0</v>
      </c>
      <c r="D407" s="38">
        <v>39.0</v>
      </c>
      <c r="E407" s="38">
        <v>0.0</v>
      </c>
      <c r="F407" s="38">
        <v>37895.0</v>
      </c>
      <c r="G407" s="19"/>
      <c r="H407" s="19">
        <f>VLOOKUP(A407,'Kings Ratings'!$A$2:$B$1000,2,false)</f>
        <v>11</v>
      </c>
      <c r="I407" s="19"/>
      <c r="K407" s="11">
        <v>605.0</v>
      </c>
      <c r="L407" s="22">
        <f t="shared" si="1"/>
        <v>1</v>
      </c>
      <c r="M407" s="23">
        <f t="shared" si="2"/>
        <v>0.001652892562</v>
      </c>
      <c r="N407" s="24" t="str">
        <f t="shared" si="3"/>
        <v>Spooky Scarecrow with +1, +0.2% (605 to 606)</v>
      </c>
      <c r="O407" s="25"/>
      <c r="P407" s="11">
        <v>38.0</v>
      </c>
      <c r="Q407" s="18">
        <f t="shared" si="4"/>
        <v>1</v>
      </c>
      <c r="R407" s="23">
        <f t="shared" si="5"/>
        <v>0.02631578947</v>
      </c>
      <c r="S407" s="24" t="str">
        <f t="shared" si="6"/>
        <v>Spooky Scarecrow with +1, +2.6% (38 to 39)</v>
      </c>
      <c r="U407" s="11">
        <v>0.0</v>
      </c>
      <c r="V407" s="22">
        <f t="shared" si="7"/>
        <v>0</v>
      </c>
      <c r="W407" s="23" t="str">
        <f t="shared" si="8"/>
        <v>#DIV/0!</v>
      </c>
      <c r="X407" s="26" t="str">
        <f t="shared" si="9"/>
        <v>#DIV/0!</v>
      </c>
    </row>
    <row r="408">
      <c r="A408" s="14" t="s">
        <v>551</v>
      </c>
      <c r="B408" s="38">
        <v>1327.0</v>
      </c>
      <c r="C408" s="38">
        <v>1023.0</v>
      </c>
      <c r="D408" s="38">
        <v>83.0</v>
      </c>
      <c r="E408" s="38">
        <v>0.0</v>
      </c>
      <c r="F408" s="38">
        <v>18398.0</v>
      </c>
      <c r="G408" s="19"/>
      <c r="H408" s="19">
        <f>VLOOKUP(A408,'Kings Ratings'!$A$2:$B$1000,2,false)</f>
        <v>10</v>
      </c>
      <c r="I408" s="19"/>
      <c r="K408" s="11">
        <v>78.0</v>
      </c>
      <c r="L408" s="22">
        <f t="shared" si="1"/>
        <v>945</v>
      </c>
      <c r="M408" s="23">
        <f t="shared" si="2"/>
        <v>12.11538462</v>
      </c>
      <c r="N408" s="24" t="str">
        <f t="shared" si="3"/>
        <v>Seashell Necklace with +945, +1211.5% (78 to 1023)</v>
      </c>
      <c r="O408" s="25"/>
      <c r="P408" s="11">
        <v>0.0</v>
      </c>
      <c r="Q408" s="18">
        <f t="shared" si="4"/>
        <v>83</v>
      </c>
      <c r="R408" s="23" t="str">
        <f t="shared" si="5"/>
        <v>#DIV/0!</v>
      </c>
      <c r="S408" s="24" t="str">
        <f t="shared" si="6"/>
        <v>#DIV/0!</v>
      </c>
      <c r="U408" s="11">
        <v>0.0</v>
      </c>
      <c r="V408" s="22">
        <f t="shared" si="7"/>
        <v>0</v>
      </c>
      <c r="W408" s="23" t="str">
        <f t="shared" si="8"/>
        <v>#DIV/0!</v>
      </c>
      <c r="X408" s="26" t="str">
        <f t="shared" si="9"/>
        <v>#DIV/0!</v>
      </c>
    </row>
    <row r="409">
      <c r="A409" s="14" t="s">
        <v>237</v>
      </c>
      <c r="B409" s="38">
        <v>1328.0</v>
      </c>
      <c r="C409" s="38">
        <v>1088.0</v>
      </c>
      <c r="D409" s="38">
        <v>1.0</v>
      </c>
      <c r="E409" s="38">
        <v>0.0</v>
      </c>
      <c r="F409" s="38">
        <v>3050.0</v>
      </c>
      <c r="G409" s="19"/>
      <c r="H409" s="19">
        <f>VLOOKUP(A409,'Kings Ratings'!$A$2:$B$1000,2,false)</f>
        <v>10</v>
      </c>
      <c r="I409" s="19"/>
      <c r="K409" s="11">
        <v>121.0</v>
      </c>
      <c r="L409" s="22">
        <f t="shared" si="1"/>
        <v>967</v>
      </c>
      <c r="M409" s="23">
        <f t="shared" si="2"/>
        <v>7.991735537</v>
      </c>
      <c r="N409" s="24" t="str">
        <f t="shared" si="3"/>
        <v>Fancy Sword with +967, +799.2% (121 to 1088)</v>
      </c>
      <c r="O409" s="25"/>
      <c r="P409" s="11">
        <v>0.0</v>
      </c>
      <c r="Q409" s="18">
        <f t="shared" si="4"/>
        <v>1</v>
      </c>
      <c r="R409" s="23" t="str">
        <f t="shared" si="5"/>
        <v>#DIV/0!</v>
      </c>
      <c r="S409" s="24" t="str">
        <f t="shared" si="6"/>
        <v>#DIV/0!</v>
      </c>
      <c r="U409" s="11">
        <v>0.0</v>
      </c>
      <c r="V409" s="22">
        <f t="shared" si="7"/>
        <v>0</v>
      </c>
      <c r="W409" s="23" t="str">
        <f t="shared" si="8"/>
        <v>#DIV/0!</v>
      </c>
      <c r="X409" s="26" t="str">
        <f t="shared" si="9"/>
        <v>#DIV/0!</v>
      </c>
    </row>
    <row r="410">
      <c r="A410" s="14" t="s">
        <v>885</v>
      </c>
      <c r="B410" s="38">
        <v>1329.0</v>
      </c>
      <c r="C410" s="38">
        <v>2411.0</v>
      </c>
      <c r="D410" s="38">
        <v>415.0</v>
      </c>
      <c r="E410" s="38">
        <v>39.0</v>
      </c>
      <c r="F410" s="38">
        <v>155711.0</v>
      </c>
      <c r="G410" s="19"/>
      <c r="H410" s="19">
        <f>VLOOKUP(A410,'Kings Ratings'!$A$2:$B$1000,2,false)</f>
        <v>8</v>
      </c>
      <c r="I410" s="19"/>
      <c r="K410" s="11">
        <v>235.0</v>
      </c>
      <c r="L410" s="22">
        <f t="shared" si="1"/>
        <v>2176</v>
      </c>
      <c r="M410" s="23">
        <f t="shared" si="2"/>
        <v>9.259574468</v>
      </c>
      <c r="N410" s="24" t="str">
        <f t="shared" si="3"/>
        <v>Leather Helmet with +2176, +926% (235 to 2411)</v>
      </c>
      <c r="O410" s="25"/>
      <c r="P410" s="11">
        <v>10.0</v>
      </c>
      <c r="Q410" s="18">
        <f t="shared" si="4"/>
        <v>405</v>
      </c>
      <c r="R410" s="23">
        <f t="shared" si="5"/>
        <v>40.5</v>
      </c>
      <c r="S410" s="24" t="str">
        <f t="shared" si="6"/>
        <v>Leather Helmet with +405, +4050% (10 to 415)</v>
      </c>
      <c r="U410" s="11">
        <v>0.0</v>
      </c>
      <c r="V410" s="22">
        <f t="shared" si="7"/>
        <v>39</v>
      </c>
      <c r="W410" s="23" t="str">
        <f t="shared" si="8"/>
        <v>#DIV/0!</v>
      </c>
      <c r="X410" s="26" t="str">
        <f t="shared" si="9"/>
        <v>#DIV/0!</v>
      </c>
    </row>
    <row r="411">
      <c r="A411" s="14" t="s">
        <v>886</v>
      </c>
      <c r="B411" s="38">
        <v>1330.0</v>
      </c>
      <c r="C411" s="38">
        <v>1744.0</v>
      </c>
      <c r="D411" s="38">
        <v>297.0</v>
      </c>
      <c r="E411" s="38">
        <v>43.0</v>
      </c>
      <c r="F411" s="38">
        <v>146818.0</v>
      </c>
      <c r="G411" s="19"/>
      <c r="H411" s="19">
        <f>VLOOKUP(A411,'Kings Ratings'!$A$2:$B$1000,2,false)</f>
        <v>9</v>
      </c>
      <c r="I411" s="19"/>
      <c r="K411" s="11">
        <v>104.0</v>
      </c>
      <c r="L411" s="22">
        <f t="shared" si="1"/>
        <v>1640</v>
      </c>
      <c r="M411" s="23">
        <f t="shared" si="2"/>
        <v>15.76923077</v>
      </c>
      <c r="N411" s="24" t="str">
        <f t="shared" si="3"/>
        <v>Reinforced Helmet with +1640, +1576.9% (104 to 1744)</v>
      </c>
      <c r="O411" s="25"/>
      <c r="P411" s="11">
        <v>9.0</v>
      </c>
      <c r="Q411" s="18">
        <f t="shared" si="4"/>
        <v>288</v>
      </c>
      <c r="R411" s="23">
        <f t="shared" si="5"/>
        <v>32</v>
      </c>
      <c r="S411" s="24" t="str">
        <f t="shared" si="6"/>
        <v>Reinforced Helmet with +288, +3200% (9 to 297)</v>
      </c>
      <c r="U411" s="11">
        <v>0.0</v>
      </c>
      <c r="V411" s="22">
        <f t="shared" si="7"/>
        <v>43</v>
      </c>
      <c r="W411" s="23" t="str">
        <f t="shared" si="8"/>
        <v>#DIV/0!</v>
      </c>
      <c r="X411" s="26" t="str">
        <f t="shared" si="9"/>
        <v>#DIV/0!</v>
      </c>
    </row>
    <row r="412">
      <c r="A412" s="14" t="s">
        <v>647</v>
      </c>
      <c r="B412" s="38">
        <v>1332.0</v>
      </c>
      <c r="C412" s="38">
        <v>253.0</v>
      </c>
      <c r="D412" s="38">
        <v>2.0</v>
      </c>
      <c r="E412" s="38">
        <v>1.0</v>
      </c>
      <c r="F412" s="38">
        <v>3001.0</v>
      </c>
      <c r="G412" s="19"/>
      <c r="H412" s="19">
        <f>VLOOKUP(A412,'Kings Ratings'!$A$2:$B$1000,2,false)</f>
        <v>10</v>
      </c>
      <c r="I412" s="19"/>
      <c r="K412" s="11">
        <v>15.0</v>
      </c>
      <c r="L412" s="22">
        <f t="shared" si="1"/>
        <v>238</v>
      </c>
      <c r="M412" s="23">
        <f t="shared" si="2"/>
        <v>15.86666667</v>
      </c>
      <c r="N412" s="24" t="str">
        <f t="shared" si="3"/>
        <v>Ship Mast with +238, +1586.7% (15 to 253)</v>
      </c>
      <c r="O412" s="25"/>
      <c r="P412" s="11">
        <v>0.0</v>
      </c>
      <c r="Q412" s="18">
        <f t="shared" si="4"/>
        <v>2</v>
      </c>
      <c r="R412" s="23" t="str">
        <f t="shared" si="5"/>
        <v>#DIV/0!</v>
      </c>
      <c r="S412" s="24" t="str">
        <f t="shared" si="6"/>
        <v>#DIV/0!</v>
      </c>
      <c r="U412" s="11">
        <v>0.0</v>
      </c>
      <c r="V412" s="22">
        <f t="shared" si="7"/>
        <v>1</v>
      </c>
      <c r="W412" s="23" t="str">
        <f t="shared" si="8"/>
        <v>#DIV/0!</v>
      </c>
      <c r="X412" s="26" t="str">
        <f t="shared" si="9"/>
        <v>#DIV/0!</v>
      </c>
    </row>
    <row r="413">
      <c r="A413" s="14" t="s">
        <v>369</v>
      </c>
      <c r="B413" s="38">
        <v>1334.0</v>
      </c>
      <c r="C413" s="38">
        <v>623.0</v>
      </c>
      <c r="D413" s="38">
        <v>4.0</v>
      </c>
      <c r="E413" s="38">
        <v>0.0</v>
      </c>
      <c r="F413" s="38">
        <v>15331.0</v>
      </c>
      <c r="G413" s="19"/>
      <c r="H413" s="19">
        <f>VLOOKUP(A413,'Kings Ratings'!$A$2:$B$1000,2,false)</f>
        <v>10</v>
      </c>
      <c r="I413" s="19"/>
      <c r="K413" s="11">
        <v>5.0</v>
      </c>
      <c r="L413" s="22">
        <f t="shared" si="1"/>
        <v>618</v>
      </c>
      <c r="M413" s="23">
        <f t="shared" si="2"/>
        <v>123.6</v>
      </c>
      <c r="N413" s="24" t="str">
        <f t="shared" si="3"/>
        <v>Spiky Bracelet with +618, +12360% (5 to 623)</v>
      </c>
      <c r="O413" s="25"/>
      <c r="P413" s="11">
        <v>0.0</v>
      </c>
      <c r="Q413" s="18">
        <f t="shared" si="4"/>
        <v>4</v>
      </c>
      <c r="R413" s="23" t="str">
        <f t="shared" si="5"/>
        <v>#DIV/0!</v>
      </c>
      <c r="S413" s="24" t="str">
        <f t="shared" si="6"/>
        <v>#DIV/0!</v>
      </c>
      <c r="U413" s="11">
        <v>0.0</v>
      </c>
      <c r="V413" s="22">
        <f t="shared" si="7"/>
        <v>0</v>
      </c>
      <c r="W413" s="23" t="str">
        <f t="shared" si="8"/>
        <v>#DIV/0!</v>
      </c>
      <c r="X413" s="26" t="str">
        <f t="shared" si="9"/>
        <v>#DIV/0!</v>
      </c>
    </row>
    <row r="414">
      <c r="A414" s="14" t="s">
        <v>139</v>
      </c>
      <c r="B414" s="38">
        <v>1335.0</v>
      </c>
      <c r="C414" s="38">
        <v>85.0</v>
      </c>
      <c r="D414" s="38">
        <v>0.0</v>
      </c>
      <c r="E414" s="38">
        <v>0.0</v>
      </c>
      <c r="F414" s="38">
        <v>10294.0</v>
      </c>
      <c r="G414" s="19"/>
      <c r="H414" s="19">
        <f>VLOOKUP(A414,'Kings Ratings'!$A$2:$B$1000,2,false)</f>
        <v>10</v>
      </c>
      <c r="I414" s="19"/>
      <c r="K414" s="11">
        <v>0.0</v>
      </c>
      <c r="L414" s="22">
        <f t="shared" si="1"/>
        <v>85</v>
      </c>
      <c r="M414" s="23" t="str">
        <f t="shared" si="2"/>
        <v>#DIV/0!</v>
      </c>
      <c r="N414" s="24" t="str">
        <f t="shared" si="3"/>
        <v>#DIV/0!</v>
      </c>
      <c r="O414" s="25"/>
      <c r="P414" s="11">
        <v>0.0</v>
      </c>
      <c r="Q414" s="18">
        <f t="shared" si="4"/>
        <v>0</v>
      </c>
      <c r="R414" s="23" t="str">
        <f t="shared" si="5"/>
        <v>#DIV/0!</v>
      </c>
      <c r="S414" s="24" t="str">
        <f t="shared" si="6"/>
        <v>#DIV/0!</v>
      </c>
      <c r="U414" s="11">
        <v>0.0</v>
      </c>
      <c r="V414" s="22">
        <f t="shared" si="7"/>
        <v>0</v>
      </c>
      <c r="W414" s="23" t="str">
        <f t="shared" si="8"/>
        <v>#DIV/0!</v>
      </c>
      <c r="X414" s="26" t="str">
        <f t="shared" si="9"/>
        <v>#DIV/0!</v>
      </c>
    </row>
    <row r="415">
      <c r="A415" s="14" t="s">
        <v>887</v>
      </c>
      <c r="B415" s="38">
        <v>1336.0</v>
      </c>
      <c r="C415" s="38">
        <v>3337.0</v>
      </c>
      <c r="D415" s="38">
        <v>324.0</v>
      </c>
      <c r="E415" s="38">
        <v>20.0</v>
      </c>
      <c r="F415" s="38">
        <v>121318.0</v>
      </c>
      <c r="G415" s="19"/>
      <c r="H415" s="19">
        <f>VLOOKUP(A415,'Kings Ratings'!$A$2:$B$1000,2,false)</f>
        <v>8</v>
      </c>
      <c r="I415" s="19"/>
      <c r="K415" s="11">
        <v>479.0</v>
      </c>
      <c r="L415" s="22">
        <f t="shared" si="1"/>
        <v>2858</v>
      </c>
      <c r="M415" s="23">
        <f t="shared" si="2"/>
        <v>5.966597077</v>
      </c>
      <c r="N415" s="24" t="str">
        <f t="shared" si="3"/>
        <v>Red Scarf with +2858, +596.7% (479 to 3337)</v>
      </c>
      <c r="O415" s="25"/>
      <c r="P415" s="11">
        <v>6.0</v>
      </c>
      <c r="Q415" s="18">
        <f t="shared" si="4"/>
        <v>318</v>
      </c>
      <c r="R415" s="23">
        <f t="shared" si="5"/>
        <v>53</v>
      </c>
      <c r="S415" s="24" t="str">
        <f t="shared" si="6"/>
        <v>Red Scarf with +318, +5300% (6 to 324)</v>
      </c>
      <c r="U415" s="11">
        <v>1.0</v>
      </c>
      <c r="V415" s="22">
        <f t="shared" si="7"/>
        <v>19</v>
      </c>
      <c r="W415" s="23">
        <f t="shared" si="8"/>
        <v>19</v>
      </c>
      <c r="X415" s="26" t="str">
        <f t="shared" si="9"/>
        <v>Red Scarf with +19, +1900% (1 to 20)</v>
      </c>
    </row>
    <row r="416">
      <c r="A416" s="14" t="s">
        <v>788</v>
      </c>
      <c r="B416" s="34">
        <v>1342.0</v>
      </c>
      <c r="C416" s="34">
        <v>3865.0</v>
      </c>
      <c r="D416" s="34">
        <v>197.0</v>
      </c>
      <c r="E416" s="34">
        <v>4.0</v>
      </c>
      <c r="F416" s="34">
        <v>86727.0</v>
      </c>
      <c r="G416" s="19"/>
      <c r="H416" s="19">
        <f>VLOOKUP(A416,'Kings Ratings'!$A$2:$B$1000,2,false)</f>
        <v>11</v>
      </c>
      <c r="I416" s="19"/>
      <c r="K416" s="11">
        <v>0.0</v>
      </c>
      <c r="L416" s="22">
        <f t="shared" si="1"/>
        <v>3865</v>
      </c>
      <c r="M416" s="23" t="str">
        <f t="shared" si="2"/>
        <v>#DIV/0!</v>
      </c>
      <c r="N416" s="24" t="str">
        <f t="shared" si="3"/>
        <v>#DIV/0!</v>
      </c>
      <c r="O416" s="25"/>
      <c r="P416" s="11">
        <v>0.0</v>
      </c>
      <c r="Q416" s="18">
        <f t="shared" si="4"/>
        <v>197</v>
      </c>
      <c r="R416" s="23" t="str">
        <f t="shared" si="5"/>
        <v>#DIV/0!</v>
      </c>
      <c r="S416" s="24" t="str">
        <f t="shared" si="6"/>
        <v>#DIV/0!</v>
      </c>
      <c r="U416" s="11">
        <v>0.0</v>
      </c>
      <c r="V416" s="22">
        <f t="shared" si="7"/>
        <v>4</v>
      </c>
      <c r="W416" s="23" t="str">
        <f t="shared" si="8"/>
        <v>#DIV/0!</v>
      </c>
      <c r="X416" s="26" t="str">
        <f t="shared" si="9"/>
        <v>#DIV/0!</v>
      </c>
    </row>
    <row r="417">
      <c r="A417" s="14" t="s">
        <v>189</v>
      </c>
      <c r="B417" s="34">
        <v>1347.0</v>
      </c>
      <c r="C417" s="34">
        <v>3.0</v>
      </c>
      <c r="D417" s="34">
        <v>0.0</v>
      </c>
      <c r="E417" s="34">
        <v>0.0</v>
      </c>
      <c r="F417" s="34">
        <v>489.0</v>
      </c>
      <c r="G417" s="19"/>
      <c r="H417" s="19">
        <f>VLOOKUP(A417,'Kings Ratings'!$A$2:$B$1000,2,false)</f>
        <v>11</v>
      </c>
      <c r="I417" s="19"/>
      <c r="K417" s="11">
        <v>0.0</v>
      </c>
      <c r="L417" s="22">
        <f t="shared" si="1"/>
        <v>3</v>
      </c>
      <c r="M417" s="23" t="str">
        <f t="shared" si="2"/>
        <v>#DIV/0!</v>
      </c>
      <c r="N417" s="24" t="str">
        <f t="shared" si="3"/>
        <v>#DIV/0!</v>
      </c>
      <c r="O417" s="25"/>
      <c r="P417" s="11">
        <v>0.0</v>
      </c>
      <c r="Q417" s="18">
        <f t="shared" si="4"/>
        <v>0</v>
      </c>
      <c r="R417" s="23" t="str">
        <f t="shared" si="5"/>
        <v>#DIV/0!</v>
      </c>
      <c r="S417" s="24" t="str">
        <f t="shared" si="6"/>
        <v>#DIV/0!</v>
      </c>
      <c r="U417" s="11">
        <v>0.0</v>
      </c>
      <c r="V417" s="22">
        <f t="shared" si="7"/>
        <v>0</v>
      </c>
      <c r="W417" s="23" t="str">
        <f t="shared" si="8"/>
        <v>#DIV/0!</v>
      </c>
      <c r="X417" s="26" t="str">
        <f t="shared" si="9"/>
        <v>#DIV/0!</v>
      </c>
    </row>
    <row r="418">
      <c r="A418" s="14" t="s">
        <v>889</v>
      </c>
      <c r="B418" s="34">
        <v>1363.0</v>
      </c>
      <c r="C418" s="34">
        <v>490.0</v>
      </c>
      <c r="D418" s="34">
        <v>225.0</v>
      </c>
      <c r="E418" s="34">
        <v>3.0</v>
      </c>
      <c r="F418" s="34">
        <v>42398.0</v>
      </c>
      <c r="G418" s="19"/>
      <c r="H418" s="19">
        <f>VLOOKUP(A418,'Kings Ratings'!$A$2:$B$1000,2,false)</f>
        <v>8</v>
      </c>
      <c r="I418" s="19"/>
      <c r="K418" s="11">
        <v>0.0</v>
      </c>
      <c r="L418" s="22">
        <f t="shared" si="1"/>
        <v>490</v>
      </c>
      <c r="M418" s="23" t="str">
        <f t="shared" si="2"/>
        <v>#DIV/0!</v>
      </c>
      <c r="N418" s="24" t="str">
        <f t="shared" si="3"/>
        <v>#DIV/0!</v>
      </c>
      <c r="O418" s="25"/>
      <c r="P418" s="11">
        <v>0.0</v>
      </c>
      <c r="Q418" s="18">
        <f t="shared" si="4"/>
        <v>225</v>
      </c>
      <c r="R418" s="23" t="str">
        <f t="shared" si="5"/>
        <v>#DIV/0!</v>
      </c>
      <c r="S418" s="24" t="str">
        <f t="shared" si="6"/>
        <v>#DIV/0!</v>
      </c>
      <c r="U418" s="11">
        <v>0.0</v>
      </c>
      <c r="V418" s="22">
        <f t="shared" si="7"/>
        <v>3</v>
      </c>
      <c r="W418" s="23" t="str">
        <f t="shared" si="8"/>
        <v>#DIV/0!</v>
      </c>
      <c r="X418" s="26" t="str">
        <f t="shared" si="9"/>
        <v>#DIV/0!</v>
      </c>
    </row>
    <row r="419">
      <c r="A419" s="14" t="s">
        <v>890</v>
      </c>
      <c r="B419" s="34">
        <v>1364.0</v>
      </c>
      <c r="C419" s="34">
        <v>555.0</v>
      </c>
      <c r="D419" s="34">
        <v>307.0</v>
      </c>
      <c r="E419" s="34">
        <v>27.0</v>
      </c>
      <c r="F419" s="34">
        <v>83237.0</v>
      </c>
      <c r="G419" s="19"/>
      <c r="H419" s="19">
        <f>VLOOKUP(A419,'Kings Ratings'!$A$2:$B$1000,2,false)</f>
        <v>8</v>
      </c>
      <c r="I419" s="19"/>
      <c r="K419" s="11">
        <v>0.0</v>
      </c>
      <c r="L419" s="22">
        <f t="shared" si="1"/>
        <v>555</v>
      </c>
      <c r="M419" s="23" t="str">
        <f t="shared" si="2"/>
        <v>#DIV/0!</v>
      </c>
      <c r="N419" s="24" t="str">
        <f t="shared" si="3"/>
        <v>#DIV/0!</v>
      </c>
      <c r="O419" s="25"/>
      <c r="P419" s="11">
        <v>0.0</v>
      </c>
      <c r="Q419" s="18">
        <f t="shared" si="4"/>
        <v>307</v>
      </c>
      <c r="R419" s="23" t="str">
        <f t="shared" si="5"/>
        <v>#DIV/0!</v>
      </c>
      <c r="S419" s="24" t="str">
        <f t="shared" si="6"/>
        <v>#DIV/0!</v>
      </c>
      <c r="U419" s="11">
        <v>0.0</v>
      </c>
      <c r="V419" s="22">
        <f t="shared" si="7"/>
        <v>27</v>
      </c>
      <c r="W419" s="23" t="str">
        <f t="shared" si="8"/>
        <v>#DIV/0!</v>
      </c>
      <c r="X419" s="26" t="str">
        <f t="shared" si="9"/>
        <v>#DIV/0!</v>
      </c>
    </row>
    <row r="420">
      <c r="A420" s="14" t="s">
        <v>891</v>
      </c>
      <c r="B420" s="34">
        <v>1365.0</v>
      </c>
      <c r="C420" s="34">
        <v>535.0</v>
      </c>
      <c r="D420" s="34">
        <v>269.0</v>
      </c>
      <c r="E420" s="34">
        <v>13.0</v>
      </c>
      <c r="F420" s="34">
        <v>53800.0</v>
      </c>
      <c r="G420" s="19"/>
      <c r="H420" s="19">
        <f>VLOOKUP(A420,'Kings Ratings'!$A$2:$B$1000,2,false)</f>
        <v>8</v>
      </c>
      <c r="I420" s="19"/>
      <c r="K420" s="11">
        <v>0.0</v>
      </c>
      <c r="L420" s="22">
        <f t="shared" si="1"/>
        <v>535</v>
      </c>
      <c r="M420" s="23" t="str">
        <f t="shared" si="2"/>
        <v>#DIV/0!</v>
      </c>
      <c r="N420" s="24" t="str">
        <f t="shared" si="3"/>
        <v>#DIV/0!</v>
      </c>
      <c r="O420" s="25"/>
      <c r="P420" s="11">
        <v>0.0</v>
      </c>
      <c r="Q420" s="18">
        <f t="shared" si="4"/>
        <v>269</v>
      </c>
      <c r="R420" s="23" t="str">
        <f t="shared" si="5"/>
        <v>#DIV/0!</v>
      </c>
      <c r="S420" s="24" t="str">
        <f t="shared" si="6"/>
        <v>#DIV/0!</v>
      </c>
      <c r="U420" s="11">
        <v>0.0</v>
      </c>
      <c r="V420" s="22">
        <f t="shared" si="7"/>
        <v>13</v>
      </c>
      <c r="W420" s="23" t="str">
        <f t="shared" si="8"/>
        <v>#DIV/0!</v>
      </c>
      <c r="X420" s="26" t="str">
        <f t="shared" si="9"/>
        <v>#DIV/0!</v>
      </c>
    </row>
    <row r="421">
      <c r="A421" s="14" t="s">
        <v>892</v>
      </c>
      <c r="B421" s="34">
        <v>1366.0</v>
      </c>
      <c r="C421" s="34">
        <v>461.0</v>
      </c>
      <c r="D421" s="34">
        <v>160.0</v>
      </c>
      <c r="E421" s="34">
        <v>2.0</v>
      </c>
      <c r="F421" s="34">
        <v>24362.0</v>
      </c>
      <c r="G421" s="19"/>
      <c r="H421" s="19">
        <f>VLOOKUP(A421,'Kings Ratings'!$A$2:$B$1000,2,false)</f>
        <v>8</v>
      </c>
      <c r="I421" s="19"/>
      <c r="K421" s="11">
        <v>0.0</v>
      </c>
      <c r="L421" s="22">
        <f t="shared" si="1"/>
        <v>461</v>
      </c>
      <c r="M421" s="23" t="str">
        <f t="shared" si="2"/>
        <v>#DIV/0!</v>
      </c>
      <c r="N421" s="24" t="str">
        <f t="shared" si="3"/>
        <v>#DIV/0!</v>
      </c>
      <c r="O421" s="25"/>
      <c r="P421" s="11">
        <v>0.0</v>
      </c>
      <c r="Q421" s="18">
        <f t="shared" si="4"/>
        <v>160</v>
      </c>
      <c r="R421" s="23" t="str">
        <f t="shared" si="5"/>
        <v>#DIV/0!</v>
      </c>
      <c r="S421" s="24" t="str">
        <f t="shared" si="6"/>
        <v>#DIV/0!</v>
      </c>
      <c r="U421" s="11">
        <v>0.0</v>
      </c>
      <c r="V421" s="22">
        <f t="shared" si="7"/>
        <v>2</v>
      </c>
      <c r="W421" s="23" t="str">
        <f t="shared" si="8"/>
        <v>#DIV/0!</v>
      </c>
      <c r="X421" s="26" t="str">
        <f t="shared" si="9"/>
        <v>#DIV/0!</v>
      </c>
    </row>
    <row r="422">
      <c r="A422" s="14" t="s">
        <v>893</v>
      </c>
      <c r="B422" s="34">
        <v>1367.0</v>
      </c>
      <c r="C422" s="34">
        <v>690.0</v>
      </c>
      <c r="D422" s="34">
        <v>655.0</v>
      </c>
      <c r="E422" s="34">
        <v>528.0</v>
      </c>
      <c r="F422" s="34">
        <v>1749329.0</v>
      </c>
      <c r="G422" s="19"/>
      <c r="H422" s="19">
        <f>VLOOKUP(A422,'Kings Ratings'!$A$2:$B$1000,2,false)</f>
        <v>4</v>
      </c>
      <c r="I422" s="19"/>
      <c r="K422" s="11">
        <v>0.0</v>
      </c>
      <c r="L422" s="22">
        <f t="shared" si="1"/>
        <v>690</v>
      </c>
      <c r="M422" s="23" t="str">
        <f t="shared" si="2"/>
        <v>#DIV/0!</v>
      </c>
      <c r="N422" s="24" t="str">
        <f t="shared" si="3"/>
        <v>#DIV/0!</v>
      </c>
      <c r="O422" s="25"/>
      <c r="P422" s="11">
        <v>0.0</v>
      </c>
      <c r="Q422" s="18">
        <f t="shared" si="4"/>
        <v>655</v>
      </c>
      <c r="R422" s="23" t="str">
        <f t="shared" si="5"/>
        <v>#DIV/0!</v>
      </c>
      <c r="S422" s="24" t="str">
        <f t="shared" si="6"/>
        <v>#DIV/0!</v>
      </c>
      <c r="U422" s="11">
        <v>0.0</v>
      </c>
      <c r="V422" s="22">
        <f t="shared" si="7"/>
        <v>528</v>
      </c>
      <c r="W422" s="23" t="str">
        <f t="shared" si="8"/>
        <v>#DIV/0!</v>
      </c>
      <c r="X422" s="26" t="str">
        <f t="shared" si="9"/>
        <v>#DIV/0!</v>
      </c>
    </row>
    <row r="423">
      <c r="A423" s="14" t="s">
        <v>894</v>
      </c>
      <c r="B423" s="34">
        <v>1368.0</v>
      </c>
      <c r="C423" s="34">
        <v>681.0</v>
      </c>
      <c r="D423" s="34">
        <v>616.0</v>
      </c>
      <c r="E423" s="34">
        <v>286.0</v>
      </c>
      <c r="F423" s="34">
        <v>480662.0</v>
      </c>
      <c r="G423" s="19"/>
      <c r="H423" s="19">
        <f>VLOOKUP(A423,'Kings Ratings'!$A$2:$B$1000,2,false)</f>
        <v>4</v>
      </c>
      <c r="I423" s="19"/>
      <c r="K423" s="11">
        <v>0.0</v>
      </c>
      <c r="L423" s="22">
        <f t="shared" si="1"/>
        <v>681</v>
      </c>
      <c r="M423" s="23" t="str">
        <f t="shared" si="2"/>
        <v>#DIV/0!</v>
      </c>
      <c r="N423" s="24" t="str">
        <f t="shared" si="3"/>
        <v>#DIV/0!</v>
      </c>
      <c r="O423" s="25"/>
      <c r="P423" s="11">
        <v>0.0</v>
      </c>
      <c r="Q423" s="18">
        <f t="shared" si="4"/>
        <v>616</v>
      </c>
      <c r="R423" s="23" t="str">
        <f t="shared" si="5"/>
        <v>#DIV/0!</v>
      </c>
      <c r="S423" s="24" t="str">
        <f t="shared" si="6"/>
        <v>#DIV/0!</v>
      </c>
      <c r="U423" s="11">
        <v>0.0</v>
      </c>
      <c r="V423" s="22">
        <f t="shared" si="7"/>
        <v>286</v>
      </c>
      <c r="W423" s="23" t="str">
        <f t="shared" si="8"/>
        <v>#DIV/0!</v>
      </c>
      <c r="X423" s="26" t="str">
        <f t="shared" si="9"/>
        <v>#DIV/0!</v>
      </c>
    </row>
    <row r="424">
      <c r="A424" s="14" t="s">
        <v>895</v>
      </c>
      <c r="B424" s="34">
        <v>1369.0</v>
      </c>
      <c r="C424" s="34">
        <v>688.0</v>
      </c>
      <c r="D424" s="34">
        <v>645.0</v>
      </c>
      <c r="E424" s="34">
        <v>484.0</v>
      </c>
      <c r="F424" s="34">
        <v>1175479.0</v>
      </c>
      <c r="G424" s="19"/>
      <c r="H424" s="19">
        <f>VLOOKUP(A424,'Kings Ratings'!$A$2:$B$1000,2,false)</f>
        <v>4</v>
      </c>
      <c r="I424" s="19"/>
      <c r="K424" s="11">
        <v>0.0</v>
      </c>
      <c r="L424" s="22">
        <f t="shared" si="1"/>
        <v>688</v>
      </c>
      <c r="M424" s="23" t="str">
        <f t="shared" si="2"/>
        <v>#DIV/0!</v>
      </c>
      <c r="N424" s="24" t="str">
        <f t="shared" si="3"/>
        <v>#DIV/0!</v>
      </c>
      <c r="O424" s="25"/>
      <c r="P424" s="11">
        <v>0.0</v>
      </c>
      <c r="Q424" s="18">
        <f t="shared" si="4"/>
        <v>645</v>
      </c>
      <c r="R424" s="23" t="str">
        <f t="shared" si="5"/>
        <v>#DIV/0!</v>
      </c>
      <c r="S424" s="24" t="str">
        <f t="shared" si="6"/>
        <v>#DIV/0!</v>
      </c>
      <c r="U424" s="11">
        <v>0.0</v>
      </c>
      <c r="V424" s="22">
        <f t="shared" si="7"/>
        <v>484</v>
      </c>
      <c r="W424" s="23" t="str">
        <f t="shared" si="8"/>
        <v>#DIV/0!</v>
      </c>
      <c r="X424" s="26" t="str">
        <f t="shared" si="9"/>
        <v>#DIV/0!</v>
      </c>
    </row>
    <row r="425">
      <c r="A425" s="14" t="s">
        <v>897</v>
      </c>
      <c r="B425" s="34">
        <v>1370.0</v>
      </c>
      <c r="C425" s="34">
        <v>681.0</v>
      </c>
      <c r="D425" s="34">
        <v>625.0</v>
      </c>
      <c r="E425" s="34">
        <v>325.0</v>
      </c>
      <c r="F425" s="34">
        <v>552455.0</v>
      </c>
      <c r="G425" s="19"/>
      <c r="H425" s="19">
        <f>VLOOKUP(A425,'Kings Ratings'!$A$2:$B$1000,2,false)</f>
        <v>4</v>
      </c>
      <c r="I425" s="19"/>
      <c r="K425" s="11">
        <v>0.0</v>
      </c>
      <c r="L425" s="22">
        <f t="shared" si="1"/>
        <v>681</v>
      </c>
      <c r="M425" s="23" t="str">
        <f t="shared" si="2"/>
        <v>#DIV/0!</v>
      </c>
      <c r="N425" s="24" t="str">
        <f t="shared" si="3"/>
        <v>#DIV/0!</v>
      </c>
      <c r="O425" s="25"/>
      <c r="P425" s="11">
        <v>0.0</v>
      </c>
      <c r="Q425" s="18">
        <f t="shared" si="4"/>
        <v>625</v>
      </c>
      <c r="R425" s="23" t="str">
        <f t="shared" si="5"/>
        <v>#DIV/0!</v>
      </c>
      <c r="S425" s="24" t="str">
        <f t="shared" si="6"/>
        <v>#DIV/0!</v>
      </c>
      <c r="U425" s="11">
        <v>0.0</v>
      </c>
      <c r="V425" s="22">
        <f t="shared" si="7"/>
        <v>325</v>
      </c>
      <c r="W425" s="23" t="str">
        <f t="shared" si="8"/>
        <v>#DIV/0!</v>
      </c>
      <c r="X425" s="26" t="str">
        <f t="shared" si="9"/>
        <v>#DIV/0!</v>
      </c>
    </row>
    <row r="426">
      <c r="A426" s="14" t="s">
        <v>898</v>
      </c>
      <c r="B426" s="34">
        <v>1371.0</v>
      </c>
      <c r="C426" s="34">
        <v>684.0</v>
      </c>
      <c r="D426" s="34">
        <v>630.0</v>
      </c>
      <c r="E426" s="34">
        <v>355.0</v>
      </c>
      <c r="F426" s="34">
        <v>597506.0</v>
      </c>
      <c r="G426" s="19"/>
      <c r="H426" s="19">
        <f>VLOOKUP(A426,'Kings Ratings'!$A$2:$B$1000,2,false)</f>
        <v>4</v>
      </c>
      <c r="I426" s="19"/>
      <c r="K426" s="11">
        <v>0.0</v>
      </c>
      <c r="L426" s="22">
        <f t="shared" si="1"/>
        <v>684</v>
      </c>
      <c r="M426" s="23" t="str">
        <f t="shared" si="2"/>
        <v>#DIV/0!</v>
      </c>
      <c r="N426" s="24" t="str">
        <f t="shared" si="3"/>
        <v>#DIV/0!</v>
      </c>
      <c r="O426" s="25"/>
      <c r="P426" s="11">
        <v>0.0</v>
      </c>
      <c r="Q426" s="18">
        <f t="shared" si="4"/>
        <v>630</v>
      </c>
      <c r="R426" s="23" t="str">
        <f t="shared" si="5"/>
        <v>#DIV/0!</v>
      </c>
      <c r="S426" s="24" t="str">
        <f t="shared" si="6"/>
        <v>#DIV/0!</v>
      </c>
      <c r="U426" s="11">
        <v>0.0</v>
      </c>
      <c r="V426" s="22">
        <f t="shared" si="7"/>
        <v>355</v>
      </c>
      <c r="W426" s="23" t="str">
        <f t="shared" si="8"/>
        <v>#DIV/0!</v>
      </c>
      <c r="X426" s="26" t="str">
        <f t="shared" si="9"/>
        <v>#DIV/0!</v>
      </c>
    </row>
    <row r="427">
      <c r="A427" s="14" t="s">
        <v>899</v>
      </c>
      <c r="B427" s="34">
        <v>1372.0</v>
      </c>
      <c r="C427" s="34">
        <v>684.0</v>
      </c>
      <c r="D427" s="34">
        <v>637.0</v>
      </c>
      <c r="E427" s="34">
        <v>396.0</v>
      </c>
      <c r="F427" s="34">
        <v>713536.0</v>
      </c>
      <c r="G427" s="19"/>
      <c r="H427" s="19">
        <f>VLOOKUP(A427,'Kings Ratings'!$A$2:$B$1000,2,false)</f>
        <v>4</v>
      </c>
      <c r="I427" s="19"/>
      <c r="K427" s="11">
        <v>0.0</v>
      </c>
      <c r="L427" s="22">
        <f t="shared" si="1"/>
        <v>684</v>
      </c>
      <c r="M427" s="23" t="str">
        <f t="shared" si="2"/>
        <v>#DIV/0!</v>
      </c>
      <c r="N427" s="24" t="str">
        <f t="shared" si="3"/>
        <v>#DIV/0!</v>
      </c>
      <c r="O427" s="25"/>
      <c r="P427" s="11">
        <v>0.0</v>
      </c>
      <c r="Q427" s="18">
        <f t="shared" si="4"/>
        <v>637</v>
      </c>
      <c r="R427" s="23" t="str">
        <f t="shared" si="5"/>
        <v>#DIV/0!</v>
      </c>
      <c r="S427" s="24" t="str">
        <f t="shared" si="6"/>
        <v>#DIV/0!</v>
      </c>
      <c r="U427" s="11">
        <v>0.0</v>
      </c>
      <c r="V427" s="22">
        <f t="shared" si="7"/>
        <v>396</v>
      </c>
      <c r="W427" s="23" t="str">
        <f t="shared" si="8"/>
        <v>#DIV/0!</v>
      </c>
      <c r="X427" s="26" t="str">
        <f t="shared" si="9"/>
        <v>#DIV/0!</v>
      </c>
    </row>
    <row r="428">
      <c r="A428" s="14" t="s">
        <v>900</v>
      </c>
      <c r="B428" s="34">
        <v>1373.0</v>
      </c>
      <c r="C428" s="34">
        <v>688.0</v>
      </c>
      <c r="D428" s="34">
        <v>642.0</v>
      </c>
      <c r="E428" s="34">
        <v>464.0</v>
      </c>
      <c r="F428" s="34">
        <v>1009984.0</v>
      </c>
      <c r="G428" s="19"/>
      <c r="H428" s="19">
        <f>VLOOKUP(A428,'Kings Ratings'!$A$2:$B$1000,2,false)</f>
        <v>4</v>
      </c>
      <c r="I428" s="19"/>
      <c r="K428" s="11">
        <v>0.0</v>
      </c>
      <c r="L428" s="22">
        <f t="shared" si="1"/>
        <v>688</v>
      </c>
      <c r="M428" s="23" t="str">
        <f t="shared" si="2"/>
        <v>#DIV/0!</v>
      </c>
      <c r="N428" s="24" t="str">
        <f t="shared" si="3"/>
        <v>#DIV/0!</v>
      </c>
      <c r="O428" s="25"/>
      <c r="P428" s="11">
        <v>0.0</v>
      </c>
      <c r="Q428" s="18">
        <f t="shared" si="4"/>
        <v>642</v>
      </c>
      <c r="R428" s="23" t="str">
        <f t="shared" si="5"/>
        <v>#DIV/0!</v>
      </c>
      <c r="S428" s="24" t="str">
        <f t="shared" si="6"/>
        <v>#DIV/0!</v>
      </c>
      <c r="U428" s="11">
        <v>0.0</v>
      </c>
      <c r="V428" s="22">
        <f t="shared" si="7"/>
        <v>464</v>
      </c>
      <c r="W428" s="23" t="str">
        <f t="shared" si="8"/>
        <v>#DIV/0!</v>
      </c>
      <c r="X428" s="26" t="str">
        <f t="shared" si="9"/>
        <v>#DIV/0!</v>
      </c>
    </row>
    <row r="429">
      <c r="A429" s="14" t="s">
        <v>901</v>
      </c>
      <c r="B429" s="34">
        <v>1374.0</v>
      </c>
      <c r="C429" s="34">
        <v>674.0</v>
      </c>
      <c r="D429" s="34">
        <v>596.0</v>
      </c>
      <c r="E429" s="34">
        <v>196.0</v>
      </c>
      <c r="F429" s="34">
        <v>361834.0</v>
      </c>
      <c r="G429" s="19"/>
      <c r="H429" s="19">
        <f>VLOOKUP(A429,'Kings Ratings'!$A$2:$B$1000,2,false)</f>
        <v>4</v>
      </c>
      <c r="I429" s="19"/>
      <c r="K429" s="11">
        <v>0.0</v>
      </c>
      <c r="L429" s="22">
        <f t="shared" si="1"/>
        <v>674</v>
      </c>
      <c r="M429" s="23" t="str">
        <f t="shared" si="2"/>
        <v>#DIV/0!</v>
      </c>
      <c r="N429" s="24" t="str">
        <f t="shared" si="3"/>
        <v>#DIV/0!</v>
      </c>
      <c r="O429" s="25"/>
      <c r="P429" s="11">
        <v>0.0</v>
      </c>
      <c r="Q429" s="18">
        <f t="shared" si="4"/>
        <v>596</v>
      </c>
      <c r="R429" s="23" t="str">
        <f t="shared" si="5"/>
        <v>#DIV/0!</v>
      </c>
      <c r="S429" s="24" t="str">
        <f t="shared" si="6"/>
        <v>#DIV/0!</v>
      </c>
      <c r="U429" s="11">
        <v>0.0</v>
      </c>
      <c r="V429" s="22">
        <f t="shared" si="7"/>
        <v>196</v>
      </c>
      <c r="W429" s="23" t="str">
        <f t="shared" si="8"/>
        <v>#DIV/0!</v>
      </c>
      <c r="X429" s="26" t="str">
        <f t="shared" si="9"/>
        <v>#DIV/0!</v>
      </c>
    </row>
    <row r="430">
      <c r="A430" s="14" t="s">
        <v>902</v>
      </c>
      <c r="B430" s="34">
        <v>1375.0</v>
      </c>
      <c r="C430" s="34">
        <v>685.0</v>
      </c>
      <c r="D430" s="34">
        <v>637.0</v>
      </c>
      <c r="E430" s="34">
        <v>414.0</v>
      </c>
      <c r="F430" s="34">
        <v>792176.0</v>
      </c>
      <c r="G430" s="19"/>
      <c r="H430" s="19">
        <f>VLOOKUP(A430,'Kings Ratings'!$A$2:$B$1000,2,false)</f>
        <v>4</v>
      </c>
      <c r="I430" s="19"/>
      <c r="K430" s="11">
        <v>0.0</v>
      </c>
      <c r="L430" s="22">
        <f t="shared" si="1"/>
        <v>685</v>
      </c>
      <c r="M430" s="23" t="str">
        <f t="shared" si="2"/>
        <v>#DIV/0!</v>
      </c>
      <c r="N430" s="24" t="str">
        <f t="shared" si="3"/>
        <v>#DIV/0!</v>
      </c>
      <c r="O430" s="25"/>
      <c r="P430" s="11">
        <v>0.0</v>
      </c>
      <c r="Q430" s="18">
        <f t="shared" si="4"/>
        <v>637</v>
      </c>
      <c r="R430" s="23" t="str">
        <f t="shared" si="5"/>
        <v>#DIV/0!</v>
      </c>
      <c r="S430" s="24" t="str">
        <f t="shared" si="6"/>
        <v>#DIV/0!</v>
      </c>
      <c r="U430" s="11">
        <v>0.0</v>
      </c>
      <c r="V430" s="22">
        <f t="shared" si="7"/>
        <v>414</v>
      </c>
      <c r="W430" s="23" t="str">
        <f t="shared" si="8"/>
        <v>#DIV/0!</v>
      </c>
      <c r="X430" s="26" t="str">
        <f t="shared" si="9"/>
        <v>#DIV/0!</v>
      </c>
    </row>
    <row r="431">
      <c r="A431" s="14" t="s">
        <v>903</v>
      </c>
      <c r="B431" s="34">
        <v>1376.0</v>
      </c>
      <c r="C431" s="34">
        <v>688.0</v>
      </c>
      <c r="D431" s="34">
        <v>645.0</v>
      </c>
      <c r="E431" s="34">
        <v>483.0</v>
      </c>
      <c r="F431" s="34">
        <v>1176285.0</v>
      </c>
      <c r="G431" s="19"/>
      <c r="H431" s="19">
        <f>VLOOKUP(A431,'Kings Ratings'!$A$2:$B$1000,2,false)</f>
        <v>4</v>
      </c>
      <c r="I431" s="19"/>
      <c r="K431" s="11">
        <v>0.0</v>
      </c>
      <c r="L431" s="22">
        <f t="shared" si="1"/>
        <v>688</v>
      </c>
      <c r="M431" s="23" t="str">
        <f t="shared" si="2"/>
        <v>#DIV/0!</v>
      </c>
      <c r="N431" s="24" t="str">
        <f t="shared" si="3"/>
        <v>#DIV/0!</v>
      </c>
      <c r="O431" s="25"/>
      <c r="P431" s="11">
        <v>0.0</v>
      </c>
      <c r="Q431" s="18">
        <f t="shared" si="4"/>
        <v>645</v>
      </c>
      <c r="R431" s="23" t="str">
        <f t="shared" si="5"/>
        <v>#DIV/0!</v>
      </c>
      <c r="S431" s="24" t="str">
        <f t="shared" si="6"/>
        <v>#DIV/0!</v>
      </c>
      <c r="U431" s="11">
        <v>0.0</v>
      </c>
      <c r="V431" s="22">
        <f t="shared" si="7"/>
        <v>483</v>
      </c>
      <c r="W431" s="23" t="str">
        <f t="shared" si="8"/>
        <v>#DIV/0!</v>
      </c>
      <c r="X431" s="26" t="str">
        <f t="shared" si="9"/>
        <v>#DIV/0!</v>
      </c>
    </row>
    <row r="432">
      <c r="A432" s="14" t="s">
        <v>904</v>
      </c>
      <c r="B432" s="34">
        <v>1378.0</v>
      </c>
      <c r="C432" s="34">
        <v>656.0</v>
      </c>
      <c r="D432" s="34">
        <v>533.0</v>
      </c>
      <c r="E432" s="34">
        <v>49.0</v>
      </c>
      <c r="F432" s="34">
        <v>185943.0</v>
      </c>
      <c r="G432" s="19"/>
      <c r="H432" s="19">
        <f>VLOOKUP(A432,'Kings Ratings'!$A$2:$B$1000,2,false)</f>
        <v>4</v>
      </c>
      <c r="I432" s="19"/>
      <c r="K432" s="11">
        <v>0.0</v>
      </c>
      <c r="L432" s="22">
        <f t="shared" si="1"/>
        <v>656</v>
      </c>
      <c r="M432" s="23" t="str">
        <f t="shared" si="2"/>
        <v>#DIV/0!</v>
      </c>
      <c r="N432" s="24" t="str">
        <f t="shared" si="3"/>
        <v>#DIV/0!</v>
      </c>
      <c r="O432" s="25"/>
      <c r="P432" s="11">
        <v>0.0</v>
      </c>
      <c r="Q432" s="18">
        <f t="shared" si="4"/>
        <v>533</v>
      </c>
      <c r="R432" s="23" t="str">
        <f t="shared" si="5"/>
        <v>#DIV/0!</v>
      </c>
      <c r="S432" s="24" t="str">
        <f t="shared" si="6"/>
        <v>#DIV/0!</v>
      </c>
      <c r="U432" s="11">
        <v>0.0</v>
      </c>
      <c r="V432" s="22">
        <f t="shared" si="7"/>
        <v>49</v>
      </c>
      <c r="W432" s="23" t="str">
        <f t="shared" si="8"/>
        <v>#DIV/0!</v>
      </c>
      <c r="X432" s="26" t="str">
        <f t="shared" si="9"/>
        <v>#DIV/0!</v>
      </c>
    </row>
    <row r="433">
      <c r="A433" s="14" t="s">
        <v>905</v>
      </c>
      <c r="B433" s="34">
        <v>1380.0</v>
      </c>
      <c r="C433" s="34">
        <v>657.0</v>
      </c>
      <c r="D433" s="34">
        <v>533.0</v>
      </c>
      <c r="E433" s="34">
        <v>48.0</v>
      </c>
      <c r="F433" s="34">
        <v>185978.0</v>
      </c>
      <c r="G433" s="19"/>
      <c r="H433" s="19">
        <f>VLOOKUP(A433,'Kings Ratings'!$A$2:$B$1000,2,false)</f>
        <v>7</v>
      </c>
      <c r="I433" s="19"/>
      <c r="K433" s="11">
        <v>0.0</v>
      </c>
      <c r="L433" s="22">
        <f t="shared" si="1"/>
        <v>657</v>
      </c>
      <c r="M433" s="23" t="str">
        <f t="shared" si="2"/>
        <v>#DIV/0!</v>
      </c>
      <c r="N433" s="24" t="str">
        <f t="shared" si="3"/>
        <v>#DIV/0!</v>
      </c>
      <c r="O433" s="25"/>
      <c r="P433" s="11">
        <v>0.0</v>
      </c>
      <c r="Q433" s="18">
        <f t="shared" si="4"/>
        <v>533</v>
      </c>
      <c r="R433" s="23" t="str">
        <f t="shared" si="5"/>
        <v>#DIV/0!</v>
      </c>
      <c r="S433" s="24" t="str">
        <f t="shared" si="6"/>
        <v>#DIV/0!</v>
      </c>
      <c r="U433" s="11">
        <v>0.0</v>
      </c>
      <c r="V433" s="22">
        <f t="shared" si="7"/>
        <v>48</v>
      </c>
      <c r="W433" s="23" t="str">
        <f t="shared" si="8"/>
        <v>#DIV/0!</v>
      </c>
      <c r="X433" s="26" t="str">
        <f t="shared" si="9"/>
        <v>#DIV/0!</v>
      </c>
    </row>
    <row r="434">
      <c r="A434" s="14" t="s">
        <v>906</v>
      </c>
      <c r="B434" s="34">
        <v>1382.0</v>
      </c>
      <c r="C434" s="34">
        <v>655.0</v>
      </c>
      <c r="D434" s="34">
        <v>532.0</v>
      </c>
      <c r="E434" s="34">
        <v>48.0</v>
      </c>
      <c r="F434" s="34">
        <v>186929.0</v>
      </c>
      <c r="G434" s="19"/>
      <c r="H434" s="19">
        <f>VLOOKUP(A434,'Kings Ratings'!$A$2:$B$1000,2,false)</f>
        <v>4</v>
      </c>
      <c r="I434" s="19"/>
      <c r="K434" s="11">
        <v>0.0</v>
      </c>
      <c r="L434" s="22">
        <f t="shared" si="1"/>
        <v>655</v>
      </c>
      <c r="M434" s="23" t="str">
        <f t="shared" si="2"/>
        <v>#DIV/0!</v>
      </c>
      <c r="N434" s="24" t="str">
        <f t="shared" si="3"/>
        <v>#DIV/0!</v>
      </c>
      <c r="O434" s="25"/>
      <c r="P434" s="11">
        <v>0.0</v>
      </c>
      <c r="Q434" s="18">
        <f t="shared" si="4"/>
        <v>532</v>
      </c>
      <c r="R434" s="23" t="str">
        <f t="shared" si="5"/>
        <v>#DIV/0!</v>
      </c>
      <c r="S434" s="24" t="str">
        <f t="shared" si="6"/>
        <v>#DIV/0!</v>
      </c>
      <c r="U434" s="11">
        <v>0.0</v>
      </c>
      <c r="V434" s="22">
        <f t="shared" si="7"/>
        <v>48</v>
      </c>
      <c r="W434" s="23" t="str">
        <f t="shared" si="8"/>
        <v>#DIV/0!</v>
      </c>
      <c r="X434" s="26" t="str">
        <f t="shared" si="9"/>
        <v>#DIV/0!</v>
      </c>
    </row>
    <row r="435">
      <c r="A435" s="14" t="s">
        <v>260</v>
      </c>
      <c r="B435" s="34">
        <v>1383.0</v>
      </c>
      <c r="C435" s="34">
        <v>6.0</v>
      </c>
      <c r="D435" s="34">
        <v>1.0</v>
      </c>
      <c r="E435" s="34">
        <v>0.0</v>
      </c>
      <c r="F435" s="34">
        <v>1307.0</v>
      </c>
      <c r="G435" s="19"/>
      <c r="H435" s="19">
        <f>VLOOKUP(A435,'Kings Ratings'!$A$2:$B$1000,2,false)</f>
        <v>9</v>
      </c>
      <c r="I435" s="19"/>
      <c r="K435" s="11">
        <v>0.0</v>
      </c>
      <c r="L435" s="22">
        <f t="shared" si="1"/>
        <v>6</v>
      </c>
      <c r="M435" s="23" t="str">
        <f t="shared" si="2"/>
        <v>#DIV/0!</v>
      </c>
      <c r="N435" s="24" t="str">
        <f t="shared" si="3"/>
        <v>#DIV/0!</v>
      </c>
      <c r="O435" s="25"/>
      <c r="P435" s="11">
        <v>0.0</v>
      </c>
      <c r="Q435" s="18">
        <f t="shared" si="4"/>
        <v>1</v>
      </c>
      <c r="R435" s="23" t="str">
        <f t="shared" si="5"/>
        <v>#DIV/0!</v>
      </c>
      <c r="S435" s="24" t="str">
        <f t="shared" si="6"/>
        <v>#DIV/0!</v>
      </c>
      <c r="U435" s="11">
        <v>0.0</v>
      </c>
      <c r="V435" s="22">
        <f t="shared" si="7"/>
        <v>0</v>
      </c>
      <c r="W435" s="23" t="str">
        <f t="shared" si="8"/>
        <v>#DIV/0!</v>
      </c>
      <c r="X435" s="26" t="str">
        <f t="shared" si="9"/>
        <v>#DIV/0!</v>
      </c>
    </row>
    <row r="436">
      <c r="A436" s="14" t="s">
        <v>907</v>
      </c>
      <c r="B436" s="34">
        <v>1385.0</v>
      </c>
      <c r="C436" s="34">
        <v>684.0</v>
      </c>
      <c r="D436" s="34">
        <v>637.0</v>
      </c>
      <c r="E436" s="34">
        <v>396.0</v>
      </c>
      <c r="F436" s="34">
        <v>714758.0</v>
      </c>
      <c r="G436" s="19"/>
      <c r="H436" s="19">
        <f>VLOOKUP(A436,'Kings Ratings'!$A$2:$B$1000,2,false)</f>
        <v>4</v>
      </c>
      <c r="I436" s="19"/>
      <c r="K436" s="11">
        <v>0.0</v>
      </c>
      <c r="L436" s="22">
        <f t="shared" si="1"/>
        <v>684</v>
      </c>
      <c r="M436" s="23" t="str">
        <f t="shared" si="2"/>
        <v>#DIV/0!</v>
      </c>
      <c r="N436" s="24" t="str">
        <f t="shared" si="3"/>
        <v>#DIV/0!</v>
      </c>
      <c r="O436" s="25"/>
      <c r="P436" s="11">
        <v>0.0</v>
      </c>
      <c r="Q436" s="18">
        <f t="shared" si="4"/>
        <v>637</v>
      </c>
      <c r="R436" s="23" t="str">
        <f t="shared" si="5"/>
        <v>#DIV/0!</v>
      </c>
      <c r="S436" s="24" t="str">
        <f t="shared" si="6"/>
        <v>#DIV/0!</v>
      </c>
      <c r="U436" s="11">
        <v>0.0</v>
      </c>
      <c r="V436" s="22">
        <f t="shared" si="7"/>
        <v>396</v>
      </c>
      <c r="W436" s="23" t="str">
        <f t="shared" si="8"/>
        <v>#DIV/0!</v>
      </c>
      <c r="X436" s="26" t="str">
        <f t="shared" si="9"/>
        <v>#DIV/0!</v>
      </c>
    </row>
    <row r="437">
      <c r="A437" s="14" t="s">
        <v>896</v>
      </c>
      <c r="B437" s="34">
        <v>1387.0</v>
      </c>
      <c r="C437" s="34">
        <v>414.0</v>
      </c>
      <c r="D437" s="34">
        <v>106.0</v>
      </c>
      <c r="E437" s="34">
        <v>1.0</v>
      </c>
      <c r="F437" s="34">
        <v>18028.0</v>
      </c>
      <c r="G437" s="19"/>
      <c r="H437" s="19">
        <f>VLOOKUP(A437,'Kings Ratings'!$A$2:$B$1000,2,false)</f>
        <v>8</v>
      </c>
      <c r="I437" s="19"/>
      <c r="K437" s="11">
        <v>0.0</v>
      </c>
      <c r="L437" s="22">
        <f t="shared" si="1"/>
        <v>414</v>
      </c>
      <c r="M437" s="23" t="str">
        <f t="shared" si="2"/>
        <v>#DIV/0!</v>
      </c>
      <c r="N437" s="24" t="str">
        <f t="shared" si="3"/>
        <v>#DIV/0!</v>
      </c>
      <c r="O437" s="25"/>
      <c r="P437" s="11">
        <v>0.0</v>
      </c>
      <c r="Q437" s="18">
        <f t="shared" si="4"/>
        <v>106</v>
      </c>
      <c r="R437" s="23" t="str">
        <f t="shared" si="5"/>
        <v>#DIV/0!</v>
      </c>
      <c r="S437" s="24" t="str">
        <f t="shared" si="6"/>
        <v>#DIV/0!</v>
      </c>
      <c r="U437" s="11">
        <v>0.0</v>
      </c>
      <c r="V437" s="22">
        <f t="shared" si="7"/>
        <v>1</v>
      </c>
      <c r="W437" s="23" t="str">
        <f t="shared" si="8"/>
        <v>#DIV/0!</v>
      </c>
      <c r="X437" s="26" t="str">
        <f t="shared" si="9"/>
        <v>#DIV/0!</v>
      </c>
    </row>
    <row r="438">
      <c r="A438" s="14" t="s">
        <v>908</v>
      </c>
      <c r="B438" s="34">
        <v>1388.0</v>
      </c>
      <c r="C438" s="34">
        <v>307.0</v>
      </c>
      <c r="D438" s="34">
        <v>94.0</v>
      </c>
      <c r="E438" s="34">
        <v>3.0</v>
      </c>
      <c r="F438" s="34">
        <v>10631.0</v>
      </c>
      <c r="G438" s="19"/>
      <c r="H438" s="19">
        <f>VLOOKUP(A438,'Kings Ratings'!$A$2:$B$1000,2,false)</f>
        <v>8</v>
      </c>
      <c r="I438" s="19"/>
      <c r="K438" s="11">
        <v>0.0</v>
      </c>
      <c r="L438" s="22">
        <f t="shared" si="1"/>
        <v>307</v>
      </c>
      <c r="M438" s="23" t="str">
        <f t="shared" si="2"/>
        <v>#DIV/0!</v>
      </c>
      <c r="N438" s="24" t="str">
        <f t="shared" si="3"/>
        <v>#DIV/0!</v>
      </c>
      <c r="O438" s="25"/>
      <c r="P438" s="11">
        <v>0.0</v>
      </c>
      <c r="Q438" s="18">
        <f t="shared" si="4"/>
        <v>94</v>
      </c>
      <c r="R438" s="23" t="str">
        <f t="shared" si="5"/>
        <v>#DIV/0!</v>
      </c>
      <c r="S438" s="24" t="str">
        <f t="shared" si="6"/>
        <v>#DIV/0!</v>
      </c>
      <c r="U438" s="11">
        <v>0.0</v>
      </c>
      <c r="V438" s="22">
        <f t="shared" si="7"/>
        <v>3</v>
      </c>
      <c r="W438" s="23" t="str">
        <f t="shared" si="8"/>
        <v>#DIV/0!</v>
      </c>
      <c r="X438" s="26" t="str">
        <f t="shared" si="9"/>
        <v>#DIV/0!</v>
      </c>
    </row>
    <row r="439">
      <c r="A439" s="14" t="s">
        <v>750</v>
      </c>
      <c r="B439" s="34">
        <v>1389.0</v>
      </c>
      <c r="C439" s="34">
        <v>213.0</v>
      </c>
      <c r="D439" s="34">
        <v>32.0</v>
      </c>
      <c r="E439" s="34">
        <v>0.0</v>
      </c>
      <c r="F439" s="34">
        <v>2.0</v>
      </c>
      <c r="G439" s="19"/>
      <c r="H439" s="19">
        <f>VLOOKUP(A439,'Kings Ratings'!$A$2:$B$1000,2,false)</f>
        <v>8</v>
      </c>
      <c r="I439" s="19"/>
      <c r="K439" s="11">
        <v>0.0</v>
      </c>
      <c r="L439" s="22">
        <f t="shared" si="1"/>
        <v>213</v>
      </c>
      <c r="M439" s="23" t="str">
        <f t="shared" si="2"/>
        <v>#DIV/0!</v>
      </c>
      <c r="N439" s="24" t="str">
        <f t="shared" si="3"/>
        <v>#DIV/0!</v>
      </c>
      <c r="O439" s="25"/>
      <c r="P439" s="11">
        <v>0.0</v>
      </c>
      <c r="Q439" s="18">
        <f t="shared" si="4"/>
        <v>32</v>
      </c>
      <c r="R439" s="23" t="str">
        <f t="shared" si="5"/>
        <v>#DIV/0!</v>
      </c>
      <c r="S439" s="24" t="str">
        <f t="shared" si="6"/>
        <v>#DIV/0!</v>
      </c>
      <c r="U439" s="11">
        <v>0.0</v>
      </c>
      <c r="V439" s="22">
        <f t="shared" si="7"/>
        <v>0</v>
      </c>
      <c r="W439" s="23" t="str">
        <f t="shared" si="8"/>
        <v>#DIV/0!</v>
      </c>
      <c r="X439" s="26" t="str">
        <f t="shared" si="9"/>
        <v>#DIV/0!</v>
      </c>
    </row>
    <row r="440">
      <c r="A440" s="14" t="s">
        <v>806</v>
      </c>
      <c r="B440" s="34">
        <v>1390.0</v>
      </c>
      <c r="C440" s="34">
        <v>222.0</v>
      </c>
      <c r="D440" s="34">
        <v>36.0</v>
      </c>
      <c r="E440" s="34">
        <v>0.0</v>
      </c>
      <c r="F440" s="34">
        <v>10634.0</v>
      </c>
      <c r="G440" s="19"/>
      <c r="H440" s="19">
        <f>VLOOKUP(A440,'Kings Ratings'!$A$2:$B$1000,2,false)</f>
        <v>8</v>
      </c>
      <c r="I440" s="19"/>
      <c r="K440" s="11">
        <v>0.0</v>
      </c>
      <c r="L440" s="22">
        <f t="shared" si="1"/>
        <v>222</v>
      </c>
      <c r="M440" s="23" t="str">
        <f t="shared" si="2"/>
        <v>#DIV/0!</v>
      </c>
      <c r="N440" s="24" t="str">
        <f t="shared" si="3"/>
        <v>#DIV/0!</v>
      </c>
      <c r="O440" s="25"/>
      <c r="P440" s="11">
        <v>0.0</v>
      </c>
      <c r="Q440" s="18">
        <f t="shared" si="4"/>
        <v>36</v>
      </c>
      <c r="R440" s="23" t="str">
        <f t="shared" si="5"/>
        <v>#DIV/0!</v>
      </c>
      <c r="S440" s="24" t="str">
        <f t="shared" si="6"/>
        <v>#DIV/0!</v>
      </c>
      <c r="U440" s="11">
        <v>0.0</v>
      </c>
      <c r="V440" s="22">
        <f t="shared" si="7"/>
        <v>0</v>
      </c>
      <c r="W440" s="23" t="str">
        <f t="shared" si="8"/>
        <v>#DIV/0!</v>
      </c>
      <c r="X440" s="26" t="str">
        <f t="shared" si="9"/>
        <v>#DIV/0!</v>
      </c>
    </row>
    <row r="441">
      <c r="A441" s="14" t="s">
        <v>909</v>
      </c>
      <c r="B441" s="34">
        <v>1391.0</v>
      </c>
      <c r="C441" s="34">
        <v>340.0</v>
      </c>
      <c r="D441" s="34">
        <v>125.0</v>
      </c>
      <c r="E441" s="34">
        <v>2.0</v>
      </c>
      <c r="F441" s="34">
        <v>10632.0</v>
      </c>
      <c r="G441" s="19"/>
      <c r="H441" s="19">
        <f>VLOOKUP(A441,'Kings Ratings'!$A$2:$B$1000,2,false)</f>
        <v>8</v>
      </c>
      <c r="I441" s="19"/>
      <c r="K441" s="11">
        <v>0.0</v>
      </c>
      <c r="L441" s="22">
        <f t="shared" si="1"/>
        <v>340</v>
      </c>
      <c r="M441" s="23" t="str">
        <f t="shared" si="2"/>
        <v>#DIV/0!</v>
      </c>
      <c r="N441" s="24" t="str">
        <f t="shared" si="3"/>
        <v>#DIV/0!</v>
      </c>
      <c r="O441" s="25"/>
      <c r="P441" s="11">
        <v>0.0</v>
      </c>
      <c r="Q441" s="18">
        <f t="shared" si="4"/>
        <v>125</v>
      </c>
      <c r="R441" s="23" t="str">
        <f t="shared" si="5"/>
        <v>#DIV/0!</v>
      </c>
      <c r="S441" s="24" t="str">
        <f t="shared" si="6"/>
        <v>#DIV/0!</v>
      </c>
      <c r="U441" s="11">
        <v>0.0</v>
      </c>
      <c r="V441" s="22">
        <f t="shared" si="7"/>
        <v>2</v>
      </c>
      <c r="W441" s="23" t="str">
        <f t="shared" si="8"/>
        <v>#DIV/0!</v>
      </c>
      <c r="X441" s="26" t="str">
        <f t="shared" si="9"/>
        <v>#DIV/0!</v>
      </c>
    </row>
    <row r="442">
      <c r="A442" s="14" t="s">
        <v>911</v>
      </c>
      <c r="B442" s="34">
        <v>1392.0</v>
      </c>
      <c r="C442" s="34">
        <v>382.0</v>
      </c>
      <c r="D442" s="34">
        <v>164.0</v>
      </c>
      <c r="E442" s="34">
        <v>4.0</v>
      </c>
      <c r="F442" s="34">
        <v>19676.0</v>
      </c>
      <c r="G442" s="19"/>
      <c r="H442" s="19">
        <f>VLOOKUP(A442,'Kings Ratings'!$A$2:$B$1000,2,false)</f>
        <v>8</v>
      </c>
      <c r="I442" s="19"/>
      <c r="K442" s="11">
        <v>0.0</v>
      </c>
      <c r="L442" s="22">
        <f t="shared" si="1"/>
        <v>382</v>
      </c>
      <c r="M442" s="23" t="str">
        <f t="shared" si="2"/>
        <v>#DIV/0!</v>
      </c>
      <c r="N442" s="24" t="str">
        <f t="shared" si="3"/>
        <v>#DIV/0!</v>
      </c>
      <c r="O442" s="25"/>
      <c r="P442" s="11">
        <v>0.0</v>
      </c>
      <c r="Q442" s="18">
        <f t="shared" si="4"/>
        <v>164</v>
      </c>
      <c r="R442" s="23" t="str">
        <f t="shared" si="5"/>
        <v>#DIV/0!</v>
      </c>
      <c r="S442" s="24" t="str">
        <f t="shared" si="6"/>
        <v>#DIV/0!</v>
      </c>
      <c r="U442" s="11">
        <v>0.0</v>
      </c>
      <c r="V442" s="22">
        <f t="shared" si="7"/>
        <v>4</v>
      </c>
      <c r="W442" s="23" t="str">
        <f t="shared" si="8"/>
        <v>#DIV/0!</v>
      </c>
      <c r="X442" s="26" t="str">
        <f t="shared" si="9"/>
        <v>#DIV/0!</v>
      </c>
    </row>
    <row r="443">
      <c r="A443" s="14" t="s">
        <v>912</v>
      </c>
      <c r="B443" s="34">
        <v>1393.0</v>
      </c>
      <c r="C443" s="34">
        <v>376.0</v>
      </c>
      <c r="D443" s="34">
        <v>146.0</v>
      </c>
      <c r="E443" s="34">
        <v>13.0</v>
      </c>
      <c r="F443" s="34">
        <v>15197.0</v>
      </c>
      <c r="G443" s="19"/>
      <c r="H443" s="19">
        <f>VLOOKUP(A443,'Kings Ratings'!$A$2:$B$1000,2,false)</f>
        <v>8</v>
      </c>
      <c r="I443" s="19"/>
      <c r="K443" s="11">
        <v>0.0</v>
      </c>
      <c r="L443" s="22">
        <f t="shared" si="1"/>
        <v>376</v>
      </c>
      <c r="M443" s="23" t="str">
        <f t="shared" si="2"/>
        <v>#DIV/0!</v>
      </c>
      <c r="N443" s="24" t="str">
        <f t="shared" si="3"/>
        <v>#DIV/0!</v>
      </c>
      <c r="O443" s="25"/>
      <c r="P443" s="11">
        <v>0.0</v>
      </c>
      <c r="Q443" s="18">
        <f t="shared" si="4"/>
        <v>146</v>
      </c>
      <c r="R443" s="23" t="str">
        <f t="shared" si="5"/>
        <v>#DIV/0!</v>
      </c>
      <c r="S443" s="24" t="str">
        <f t="shared" si="6"/>
        <v>#DIV/0!</v>
      </c>
      <c r="U443" s="11">
        <v>0.0</v>
      </c>
      <c r="V443" s="22">
        <f t="shared" si="7"/>
        <v>13</v>
      </c>
      <c r="W443" s="23" t="str">
        <f t="shared" si="8"/>
        <v>#DIV/0!</v>
      </c>
      <c r="X443" s="26" t="str">
        <f t="shared" si="9"/>
        <v>#DIV/0!</v>
      </c>
    </row>
    <row r="444">
      <c r="A444" s="14" t="s">
        <v>830</v>
      </c>
      <c r="B444" s="34">
        <v>1394.0</v>
      </c>
      <c r="C444" s="34">
        <v>256.0</v>
      </c>
      <c r="D444" s="34">
        <v>58.0</v>
      </c>
      <c r="E444" s="34">
        <v>1.0</v>
      </c>
      <c r="F444" s="34">
        <v>7823.0</v>
      </c>
      <c r="G444" s="19"/>
      <c r="H444" s="19">
        <f>VLOOKUP(A444,'Kings Ratings'!$A$2:$B$1000,2,false)</f>
        <v>8</v>
      </c>
      <c r="I444" s="19"/>
      <c r="K444" s="11">
        <v>0.0</v>
      </c>
      <c r="L444" s="22">
        <f t="shared" si="1"/>
        <v>256</v>
      </c>
      <c r="M444" s="23" t="str">
        <f t="shared" si="2"/>
        <v>#DIV/0!</v>
      </c>
      <c r="N444" s="24" t="str">
        <f t="shared" si="3"/>
        <v>#DIV/0!</v>
      </c>
      <c r="O444" s="25"/>
      <c r="P444" s="11">
        <v>0.0</v>
      </c>
      <c r="Q444" s="18">
        <f t="shared" si="4"/>
        <v>58</v>
      </c>
      <c r="R444" s="23" t="str">
        <f t="shared" si="5"/>
        <v>#DIV/0!</v>
      </c>
      <c r="S444" s="24" t="str">
        <f t="shared" si="6"/>
        <v>#DIV/0!</v>
      </c>
      <c r="U444" s="11">
        <v>0.0</v>
      </c>
      <c r="V444" s="22">
        <f t="shared" si="7"/>
        <v>1</v>
      </c>
      <c r="W444" s="23" t="str">
        <f t="shared" si="8"/>
        <v>#DIV/0!</v>
      </c>
      <c r="X444" s="26" t="str">
        <f t="shared" si="9"/>
        <v>#DIV/0!</v>
      </c>
    </row>
    <row r="445">
      <c r="A445" s="14" t="s">
        <v>826</v>
      </c>
      <c r="B445" s="34">
        <v>1395.0</v>
      </c>
      <c r="C445" s="34">
        <v>240.0</v>
      </c>
      <c r="D445" s="34">
        <v>47.0</v>
      </c>
      <c r="E445" s="34">
        <v>1.0</v>
      </c>
      <c r="F445" s="34">
        <v>159.0</v>
      </c>
      <c r="G445" s="19"/>
      <c r="H445" s="19">
        <f>VLOOKUP(A445,'Kings Ratings'!$A$2:$B$1000,2,false)</f>
        <v>8</v>
      </c>
      <c r="I445" s="19"/>
      <c r="K445" s="11">
        <v>0.0</v>
      </c>
      <c r="L445" s="22">
        <f t="shared" si="1"/>
        <v>240</v>
      </c>
      <c r="M445" s="23" t="str">
        <f t="shared" si="2"/>
        <v>#DIV/0!</v>
      </c>
      <c r="N445" s="24" t="str">
        <f t="shared" si="3"/>
        <v>#DIV/0!</v>
      </c>
      <c r="O445" s="25"/>
      <c r="P445" s="11">
        <v>0.0</v>
      </c>
      <c r="Q445" s="18">
        <f t="shared" si="4"/>
        <v>47</v>
      </c>
      <c r="R445" s="23" t="str">
        <f t="shared" si="5"/>
        <v>#DIV/0!</v>
      </c>
      <c r="S445" s="24" t="str">
        <f t="shared" si="6"/>
        <v>#DIV/0!</v>
      </c>
      <c r="U445" s="11">
        <v>0.0</v>
      </c>
      <c r="V445" s="22">
        <f t="shared" si="7"/>
        <v>1</v>
      </c>
      <c r="W445" s="23" t="str">
        <f t="shared" si="8"/>
        <v>#DIV/0!</v>
      </c>
      <c r="X445" s="26" t="str">
        <f t="shared" si="9"/>
        <v>#DIV/0!</v>
      </c>
    </row>
    <row r="446">
      <c r="A446" s="14" t="s">
        <v>254</v>
      </c>
      <c r="B446" s="34">
        <v>1396.0</v>
      </c>
      <c r="C446" s="34">
        <v>24.0</v>
      </c>
      <c r="D446" s="34">
        <v>0.0</v>
      </c>
      <c r="E446" s="34">
        <v>0.0</v>
      </c>
      <c r="F446" s="34">
        <v>1246.0</v>
      </c>
      <c r="G446" s="19"/>
      <c r="H446" s="19">
        <f>VLOOKUP(A446,'Kings Ratings'!$A$2:$B$1000,2,false)</f>
        <v>10</v>
      </c>
      <c r="I446" s="19"/>
      <c r="K446" s="11">
        <v>0.0</v>
      </c>
      <c r="L446" s="22">
        <f t="shared" si="1"/>
        <v>24</v>
      </c>
      <c r="M446" s="23" t="str">
        <f t="shared" si="2"/>
        <v>#DIV/0!</v>
      </c>
      <c r="N446" s="24" t="str">
        <f t="shared" si="3"/>
        <v>#DIV/0!</v>
      </c>
      <c r="O446" s="25"/>
      <c r="P446" s="11">
        <v>0.0</v>
      </c>
      <c r="Q446" s="18">
        <f t="shared" si="4"/>
        <v>0</v>
      </c>
      <c r="R446" s="23" t="str">
        <f t="shared" si="5"/>
        <v>#DIV/0!</v>
      </c>
      <c r="S446" s="24" t="str">
        <f t="shared" si="6"/>
        <v>#DIV/0!</v>
      </c>
      <c r="U446" s="11">
        <v>0.0</v>
      </c>
      <c r="V446" s="22">
        <f t="shared" si="7"/>
        <v>0</v>
      </c>
      <c r="W446" s="23" t="str">
        <f t="shared" si="8"/>
        <v>#DIV/0!</v>
      </c>
      <c r="X446" s="26" t="str">
        <f t="shared" si="9"/>
        <v>#DIV/0!</v>
      </c>
    </row>
    <row r="447">
      <c r="A447" s="14" t="s">
        <v>548</v>
      </c>
      <c r="B447" s="34">
        <v>1397.0</v>
      </c>
      <c r="C447" s="34">
        <v>34.0</v>
      </c>
      <c r="D447" s="34">
        <v>0.0</v>
      </c>
      <c r="E447" s="34">
        <v>0.0</v>
      </c>
      <c r="F447" s="34">
        <v>1062.0</v>
      </c>
      <c r="G447" s="19"/>
      <c r="H447" s="19">
        <f>VLOOKUP(A447,'Kings Ratings'!$A$2:$B$1000,2,false)</f>
        <v>10</v>
      </c>
      <c r="I447" s="19"/>
      <c r="K447" s="11">
        <v>0.0</v>
      </c>
      <c r="L447" s="22">
        <f t="shared" si="1"/>
        <v>34</v>
      </c>
      <c r="M447" s="23" t="str">
        <f t="shared" si="2"/>
        <v>#DIV/0!</v>
      </c>
      <c r="N447" s="24" t="str">
        <f t="shared" si="3"/>
        <v>#DIV/0!</v>
      </c>
      <c r="O447" s="25"/>
      <c r="P447" s="11">
        <v>0.0</v>
      </c>
      <c r="Q447" s="18">
        <f t="shared" si="4"/>
        <v>0</v>
      </c>
      <c r="R447" s="23" t="str">
        <f t="shared" si="5"/>
        <v>#DIV/0!</v>
      </c>
      <c r="S447" s="24" t="str">
        <f t="shared" si="6"/>
        <v>#DIV/0!</v>
      </c>
      <c r="U447" s="11">
        <v>0.0</v>
      </c>
      <c r="V447" s="22">
        <f t="shared" si="7"/>
        <v>0</v>
      </c>
      <c r="W447" s="23" t="str">
        <f t="shared" si="8"/>
        <v>#DIV/0!</v>
      </c>
      <c r="X447" s="26" t="str">
        <f t="shared" si="9"/>
        <v>#DIV/0!</v>
      </c>
    </row>
    <row r="448">
      <c r="A448" s="14" t="s">
        <v>913</v>
      </c>
      <c r="B448" s="34">
        <v>1398.0</v>
      </c>
      <c r="C448" s="34">
        <v>317.0</v>
      </c>
      <c r="D448" s="34">
        <v>93.0</v>
      </c>
      <c r="E448" s="34">
        <v>3.0</v>
      </c>
      <c r="F448" s="34">
        <v>34204.0</v>
      </c>
      <c r="G448" s="19"/>
      <c r="H448" s="19">
        <f>VLOOKUP(A448,'Kings Ratings'!$A$2:$B$1000,2,false)</f>
        <v>8</v>
      </c>
      <c r="I448" s="19"/>
      <c r="K448" s="11">
        <v>0.0</v>
      </c>
      <c r="L448" s="22">
        <f t="shared" si="1"/>
        <v>317</v>
      </c>
      <c r="M448" s="23" t="str">
        <f t="shared" si="2"/>
        <v>#DIV/0!</v>
      </c>
      <c r="N448" s="24" t="str">
        <f t="shared" si="3"/>
        <v>#DIV/0!</v>
      </c>
      <c r="O448" s="25"/>
      <c r="P448" s="11">
        <v>0.0</v>
      </c>
      <c r="Q448" s="18">
        <f t="shared" si="4"/>
        <v>93</v>
      </c>
      <c r="R448" s="23" t="str">
        <f t="shared" si="5"/>
        <v>#DIV/0!</v>
      </c>
      <c r="S448" s="24" t="str">
        <f t="shared" si="6"/>
        <v>#DIV/0!</v>
      </c>
      <c r="U448" s="11">
        <v>0.0</v>
      </c>
      <c r="V448" s="22">
        <f t="shared" si="7"/>
        <v>3</v>
      </c>
      <c r="W448" s="23" t="str">
        <f t="shared" si="8"/>
        <v>#DIV/0!</v>
      </c>
      <c r="X448" s="26" t="str">
        <f t="shared" si="9"/>
        <v>#DIV/0!</v>
      </c>
    </row>
    <row r="449">
      <c r="A449" s="14" t="s">
        <v>914</v>
      </c>
      <c r="B449" s="34">
        <v>1399.0</v>
      </c>
      <c r="C449" s="34">
        <v>376.0</v>
      </c>
      <c r="D449" s="34">
        <v>139.0</v>
      </c>
      <c r="E449" s="34">
        <v>9.0</v>
      </c>
      <c r="F449" s="34">
        <v>11872.0</v>
      </c>
      <c r="G449" s="19"/>
      <c r="H449" s="19">
        <f>VLOOKUP(A449,'Kings Ratings'!$A$2:$B$1000,2,false)</f>
        <v>8</v>
      </c>
      <c r="I449" s="19"/>
      <c r="K449" s="11">
        <v>0.0</v>
      </c>
      <c r="L449" s="22">
        <f t="shared" si="1"/>
        <v>376</v>
      </c>
      <c r="M449" s="23" t="str">
        <f t="shared" si="2"/>
        <v>#DIV/0!</v>
      </c>
      <c r="N449" s="24" t="str">
        <f t="shared" si="3"/>
        <v>#DIV/0!</v>
      </c>
      <c r="O449" s="25"/>
      <c r="P449" s="11">
        <v>0.0</v>
      </c>
      <c r="Q449" s="18">
        <f t="shared" si="4"/>
        <v>139</v>
      </c>
      <c r="R449" s="23" t="str">
        <f t="shared" si="5"/>
        <v>#DIV/0!</v>
      </c>
      <c r="S449" s="24" t="str">
        <f t="shared" si="6"/>
        <v>#DIV/0!</v>
      </c>
      <c r="U449" s="11">
        <v>0.0</v>
      </c>
      <c r="V449" s="22">
        <f t="shared" si="7"/>
        <v>9</v>
      </c>
      <c r="W449" s="23" t="str">
        <f t="shared" si="8"/>
        <v>#DIV/0!</v>
      </c>
      <c r="X449" s="26" t="str">
        <f t="shared" si="9"/>
        <v>#DIV/0!</v>
      </c>
    </row>
    <row r="450">
      <c r="A450" s="14" t="s">
        <v>815</v>
      </c>
      <c r="B450" s="34">
        <v>1400.0</v>
      </c>
      <c r="C450" s="34">
        <v>209.0</v>
      </c>
      <c r="D450" s="34">
        <v>22.0</v>
      </c>
      <c r="E450" s="34">
        <v>0.0</v>
      </c>
      <c r="F450" s="34">
        <v>5709.0</v>
      </c>
      <c r="G450" s="19"/>
      <c r="H450" s="19">
        <f>VLOOKUP(A450,'Kings Ratings'!$A$2:$B$1000,2,false)</f>
        <v>8</v>
      </c>
      <c r="I450" s="19"/>
      <c r="K450" s="11">
        <v>0.0</v>
      </c>
      <c r="L450" s="22">
        <f t="shared" si="1"/>
        <v>209</v>
      </c>
      <c r="M450" s="23" t="str">
        <f t="shared" si="2"/>
        <v>#DIV/0!</v>
      </c>
      <c r="N450" s="24" t="str">
        <f t="shared" si="3"/>
        <v>#DIV/0!</v>
      </c>
      <c r="O450" s="25"/>
      <c r="P450" s="11">
        <v>0.0</v>
      </c>
      <c r="Q450" s="18">
        <f t="shared" si="4"/>
        <v>22</v>
      </c>
      <c r="R450" s="23" t="str">
        <f t="shared" si="5"/>
        <v>#DIV/0!</v>
      </c>
      <c r="S450" s="24" t="str">
        <f t="shared" si="6"/>
        <v>#DIV/0!</v>
      </c>
      <c r="U450" s="11">
        <v>0.0</v>
      </c>
      <c r="V450" s="22">
        <f t="shared" si="7"/>
        <v>0</v>
      </c>
      <c r="W450" s="23" t="str">
        <f t="shared" si="8"/>
        <v>#DIV/0!</v>
      </c>
      <c r="X450" s="26" t="str">
        <f t="shared" si="9"/>
        <v>#DIV/0!</v>
      </c>
    </row>
    <row r="451">
      <c r="A451" s="14" t="s">
        <v>279</v>
      </c>
      <c r="B451" s="34">
        <v>1401.0</v>
      </c>
      <c r="C451" s="34">
        <v>14.0</v>
      </c>
      <c r="D451" s="34">
        <v>0.0</v>
      </c>
      <c r="E451" s="34">
        <v>0.0</v>
      </c>
      <c r="F451" s="34">
        <v>812.0</v>
      </c>
      <c r="G451" s="19"/>
      <c r="H451" s="19">
        <f>VLOOKUP(A451,'Kings Ratings'!$A$2:$B$1000,2,false)</f>
        <v>8</v>
      </c>
      <c r="I451" s="19"/>
      <c r="K451" s="11">
        <v>0.0</v>
      </c>
      <c r="L451" s="22">
        <f t="shared" si="1"/>
        <v>14</v>
      </c>
      <c r="M451" s="23" t="str">
        <f t="shared" si="2"/>
        <v>#DIV/0!</v>
      </c>
      <c r="N451" s="24" t="str">
        <f t="shared" si="3"/>
        <v>#DIV/0!</v>
      </c>
      <c r="O451" s="25"/>
      <c r="P451" s="11">
        <v>0.0</v>
      </c>
      <c r="Q451" s="18">
        <f t="shared" si="4"/>
        <v>0</v>
      </c>
      <c r="R451" s="23" t="str">
        <f t="shared" si="5"/>
        <v>#DIV/0!</v>
      </c>
      <c r="S451" s="24" t="str">
        <f t="shared" si="6"/>
        <v>#DIV/0!</v>
      </c>
      <c r="U451" s="11">
        <v>0.0</v>
      </c>
      <c r="V451" s="22">
        <f t="shared" si="7"/>
        <v>0</v>
      </c>
      <c r="W451" s="23" t="str">
        <f t="shared" si="8"/>
        <v>#DIV/0!</v>
      </c>
      <c r="X451" s="26" t="str">
        <f t="shared" si="9"/>
        <v>#DIV/0!</v>
      </c>
    </row>
    <row r="452">
      <c r="A452" s="14" t="s">
        <v>307</v>
      </c>
      <c r="B452" s="34">
        <v>1402.0</v>
      </c>
      <c r="C452" s="34">
        <v>10.0</v>
      </c>
      <c r="D452" s="34">
        <v>0.0</v>
      </c>
      <c r="E452" s="34">
        <v>0.0</v>
      </c>
      <c r="F452" s="34">
        <v>106.0</v>
      </c>
      <c r="G452" s="19"/>
      <c r="H452" s="19">
        <f>VLOOKUP(A452,'Kings Ratings'!$A$2:$B$1000,2,false)</f>
        <v>8</v>
      </c>
      <c r="I452" s="19"/>
      <c r="K452" s="11">
        <v>0.0</v>
      </c>
      <c r="L452" s="22">
        <f t="shared" si="1"/>
        <v>10</v>
      </c>
      <c r="M452" s="23" t="str">
        <f t="shared" si="2"/>
        <v>#DIV/0!</v>
      </c>
      <c r="N452" s="24" t="str">
        <f t="shared" si="3"/>
        <v>#DIV/0!</v>
      </c>
      <c r="O452" s="25"/>
      <c r="P452" s="11">
        <v>0.0</v>
      </c>
      <c r="Q452" s="18">
        <f t="shared" si="4"/>
        <v>0</v>
      </c>
      <c r="R452" s="23" t="str">
        <f t="shared" si="5"/>
        <v>#DIV/0!</v>
      </c>
      <c r="S452" s="24" t="str">
        <f t="shared" si="6"/>
        <v>#DIV/0!</v>
      </c>
      <c r="U452" s="11">
        <v>0.0</v>
      </c>
      <c r="V452" s="22">
        <f t="shared" si="7"/>
        <v>0</v>
      </c>
      <c r="W452" s="23" t="str">
        <f t="shared" si="8"/>
        <v>#DIV/0!</v>
      </c>
      <c r="X452" s="26" t="str">
        <f t="shared" si="9"/>
        <v>#DIV/0!</v>
      </c>
    </row>
    <row r="453">
      <c r="A453" s="14" t="s">
        <v>455</v>
      </c>
      <c r="B453" s="34">
        <v>1403.0</v>
      </c>
      <c r="C453" s="34">
        <v>60.0</v>
      </c>
      <c r="D453" s="34">
        <v>1.0</v>
      </c>
      <c r="E453" s="34">
        <v>0.0</v>
      </c>
      <c r="F453" s="34">
        <v>4647.0</v>
      </c>
      <c r="G453" s="19"/>
      <c r="H453" s="19">
        <f>VLOOKUP(A453,'Kings Ratings'!$A$2:$B$1000,2,false)</f>
        <v>8</v>
      </c>
      <c r="I453" s="19"/>
      <c r="K453" s="11">
        <v>0.0</v>
      </c>
      <c r="L453" s="22">
        <f t="shared" si="1"/>
        <v>60</v>
      </c>
      <c r="M453" s="23" t="str">
        <f t="shared" si="2"/>
        <v>#DIV/0!</v>
      </c>
      <c r="N453" s="24" t="str">
        <f t="shared" si="3"/>
        <v>#DIV/0!</v>
      </c>
      <c r="O453" s="25"/>
      <c r="P453" s="11">
        <v>0.0</v>
      </c>
      <c r="Q453" s="18">
        <f t="shared" si="4"/>
        <v>1</v>
      </c>
      <c r="R453" s="23" t="str">
        <f t="shared" si="5"/>
        <v>#DIV/0!</v>
      </c>
      <c r="S453" s="24" t="str">
        <f t="shared" si="6"/>
        <v>#DIV/0!</v>
      </c>
      <c r="U453" s="11">
        <v>0.0</v>
      </c>
      <c r="V453" s="22">
        <f t="shared" si="7"/>
        <v>0</v>
      </c>
      <c r="W453" s="23" t="str">
        <f t="shared" si="8"/>
        <v>#DIV/0!</v>
      </c>
      <c r="X453" s="26" t="str">
        <f t="shared" si="9"/>
        <v>#DIV/0!</v>
      </c>
    </row>
    <row r="454">
      <c r="A454" s="14" t="s">
        <v>880</v>
      </c>
      <c r="B454" s="34">
        <v>1404.0</v>
      </c>
      <c r="C454" s="34">
        <v>271.0</v>
      </c>
      <c r="D454" s="34">
        <v>56.0</v>
      </c>
      <c r="E454" s="34">
        <v>1.0</v>
      </c>
      <c r="F454" s="34">
        <v>10373.0</v>
      </c>
      <c r="G454" s="19"/>
      <c r="H454" s="19">
        <f>VLOOKUP(A454,'Kings Ratings'!$A$2:$B$1000,2,false)</f>
        <v>8</v>
      </c>
      <c r="I454" s="19"/>
      <c r="K454" s="11">
        <v>0.0</v>
      </c>
      <c r="L454" s="22">
        <f t="shared" si="1"/>
        <v>271</v>
      </c>
      <c r="M454" s="23" t="str">
        <f t="shared" si="2"/>
        <v>#DIV/0!</v>
      </c>
      <c r="N454" s="24" t="str">
        <f t="shared" si="3"/>
        <v>#DIV/0!</v>
      </c>
      <c r="O454" s="25"/>
      <c r="P454" s="11">
        <v>0.0</v>
      </c>
      <c r="Q454" s="18">
        <f t="shared" si="4"/>
        <v>56</v>
      </c>
      <c r="R454" s="23" t="str">
        <f t="shared" si="5"/>
        <v>#DIV/0!</v>
      </c>
      <c r="S454" s="24" t="str">
        <f t="shared" si="6"/>
        <v>#DIV/0!</v>
      </c>
      <c r="U454" s="11">
        <v>0.0</v>
      </c>
      <c r="V454" s="22">
        <f t="shared" si="7"/>
        <v>1</v>
      </c>
      <c r="W454" s="23" t="str">
        <f t="shared" si="8"/>
        <v>#DIV/0!</v>
      </c>
      <c r="X454" s="26" t="str">
        <f t="shared" si="9"/>
        <v>#DIV/0!</v>
      </c>
    </row>
    <row r="455">
      <c r="A455" s="14" t="s">
        <v>915</v>
      </c>
      <c r="B455" s="34">
        <v>1405.0</v>
      </c>
      <c r="C455" s="34">
        <v>352.0</v>
      </c>
      <c r="D455" s="34">
        <v>126.0</v>
      </c>
      <c r="E455" s="34">
        <v>4.0</v>
      </c>
      <c r="F455" s="34">
        <v>19596.0</v>
      </c>
      <c r="G455" s="19"/>
      <c r="H455" s="19">
        <f>VLOOKUP(A455,'Kings Ratings'!$A$2:$B$1000,2,false)</f>
        <v>8</v>
      </c>
      <c r="I455" s="19"/>
      <c r="K455" s="11">
        <v>0.0</v>
      </c>
      <c r="L455" s="22">
        <f t="shared" si="1"/>
        <v>352</v>
      </c>
      <c r="M455" s="23" t="str">
        <f t="shared" si="2"/>
        <v>#DIV/0!</v>
      </c>
      <c r="N455" s="24" t="str">
        <f t="shared" si="3"/>
        <v>#DIV/0!</v>
      </c>
      <c r="O455" s="25"/>
      <c r="P455" s="11">
        <v>0.0</v>
      </c>
      <c r="Q455" s="18">
        <f t="shared" si="4"/>
        <v>126</v>
      </c>
      <c r="R455" s="23" t="str">
        <f t="shared" si="5"/>
        <v>#DIV/0!</v>
      </c>
      <c r="S455" s="24" t="str">
        <f t="shared" si="6"/>
        <v>#DIV/0!</v>
      </c>
      <c r="U455" s="11">
        <v>0.0</v>
      </c>
      <c r="V455" s="22">
        <f t="shared" si="7"/>
        <v>4</v>
      </c>
      <c r="W455" s="23" t="str">
        <f t="shared" si="8"/>
        <v>#DIV/0!</v>
      </c>
      <c r="X455" s="26" t="str">
        <f t="shared" si="9"/>
        <v>#DIV/0!</v>
      </c>
    </row>
    <row r="456">
      <c r="A456" s="14" t="s">
        <v>916</v>
      </c>
      <c r="B456" s="34">
        <v>1406.0</v>
      </c>
      <c r="C456" s="34">
        <v>369.0</v>
      </c>
      <c r="D456" s="34">
        <v>181.0</v>
      </c>
      <c r="E456" s="34">
        <v>3.0</v>
      </c>
      <c r="F456" s="34">
        <v>30291.0</v>
      </c>
      <c r="G456" s="19"/>
      <c r="H456" s="19">
        <f>VLOOKUP(A456,'Kings Ratings'!$A$2:$B$1000,2,false)</f>
        <v>8</v>
      </c>
      <c r="I456" s="19"/>
      <c r="K456" s="11">
        <v>0.0</v>
      </c>
      <c r="L456" s="22">
        <f t="shared" si="1"/>
        <v>369</v>
      </c>
      <c r="M456" s="23" t="str">
        <f t="shared" si="2"/>
        <v>#DIV/0!</v>
      </c>
      <c r="N456" s="24" t="str">
        <f t="shared" si="3"/>
        <v>#DIV/0!</v>
      </c>
      <c r="O456" s="25"/>
      <c r="P456" s="11">
        <v>0.0</v>
      </c>
      <c r="Q456" s="18">
        <f t="shared" si="4"/>
        <v>181</v>
      </c>
      <c r="R456" s="23" t="str">
        <f t="shared" si="5"/>
        <v>#DIV/0!</v>
      </c>
      <c r="S456" s="24" t="str">
        <f t="shared" si="6"/>
        <v>#DIV/0!</v>
      </c>
      <c r="U456" s="11">
        <v>0.0</v>
      </c>
      <c r="V456" s="22">
        <f t="shared" si="7"/>
        <v>3</v>
      </c>
      <c r="W456" s="23" t="str">
        <f t="shared" si="8"/>
        <v>#DIV/0!</v>
      </c>
      <c r="X456" s="26" t="str">
        <f t="shared" si="9"/>
        <v>#DIV/0!</v>
      </c>
    </row>
    <row r="457">
      <c r="A457" s="14" t="s">
        <v>810</v>
      </c>
      <c r="B457" s="34">
        <v>1407.0</v>
      </c>
      <c r="C457" s="34">
        <v>211.0</v>
      </c>
      <c r="D457" s="34">
        <v>27.0</v>
      </c>
      <c r="E457" s="34">
        <v>0.0</v>
      </c>
      <c r="F457" s="34">
        <v>159.0</v>
      </c>
      <c r="G457" s="19"/>
      <c r="H457" s="19">
        <f>VLOOKUP(A457,'Kings Ratings'!$A$2:$B$1000,2,false)</f>
        <v>8</v>
      </c>
      <c r="I457" s="19"/>
      <c r="K457" s="11">
        <v>0.0</v>
      </c>
      <c r="L457" s="22">
        <f t="shared" si="1"/>
        <v>211</v>
      </c>
      <c r="M457" s="23" t="str">
        <f t="shared" si="2"/>
        <v>#DIV/0!</v>
      </c>
      <c r="N457" s="24" t="str">
        <f t="shared" si="3"/>
        <v>#DIV/0!</v>
      </c>
      <c r="O457" s="25"/>
      <c r="P457" s="11">
        <v>0.0</v>
      </c>
      <c r="Q457" s="18">
        <f t="shared" si="4"/>
        <v>27</v>
      </c>
      <c r="R457" s="23" t="str">
        <f t="shared" si="5"/>
        <v>#DIV/0!</v>
      </c>
      <c r="S457" s="24" t="str">
        <f t="shared" si="6"/>
        <v>#DIV/0!</v>
      </c>
      <c r="U457" s="11">
        <v>0.0</v>
      </c>
      <c r="V457" s="22">
        <f t="shared" si="7"/>
        <v>0</v>
      </c>
      <c r="W457" s="23" t="str">
        <f t="shared" si="8"/>
        <v>#DIV/0!</v>
      </c>
      <c r="X457" s="26" t="str">
        <f t="shared" si="9"/>
        <v>#DIV/0!</v>
      </c>
    </row>
    <row r="458">
      <c r="A458" s="14" t="s">
        <v>802</v>
      </c>
      <c r="B458" s="34">
        <v>1408.0</v>
      </c>
      <c r="C458" s="34">
        <v>235.0</v>
      </c>
      <c r="D458" s="34">
        <v>33.0</v>
      </c>
      <c r="E458" s="34">
        <v>0.0</v>
      </c>
      <c r="F458" s="34">
        <v>10312.0</v>
      </c>
      <c r="G458" s="19"/>
      <c r="H458" s="19">
        <f>VLOOKUP(A458,'Kings Ratings'!$A$2:$B$1000,2,false)</f>
        <v>8</v>
      </c>
      <c r="I458" s="19"/>
      <c r="K458" s="11">
        <v>0.0</v>
      </c>
      <c r="L458" s="22">
        <f t="shared" si="1"/>
        <v>235</v>
      </c>
      <c r="M458" s="23" t="str">
        <f t="shared" si="2"/>
        <v>#DIV/0!</v>
      </c>
      <c r="N458" s="24" t="str">
        <f t="shared" si="3"/>
        <v>#DIV/0!</v>
      </c>
      <c r="O458" s="25"/>
      <c r="P458" s="11">
        <v>0.0</v>
      </c>
      <c r="Q458" s="18">
        <f t="shared" si="4"/>
        <v>33</v>
      </c>
      <c r="R458" s="23" t="str">
        <f t="shared" si="5"/>
        <v>#DIV/0!</v>
      </c>
      <c r="S458" s="24" t="str">
        <f t="shared" si="6"/>
        <v>#DIV/0!</v>
      </c>
      <c r="U458" s="11">
        <v>0.0</v>
      </c>
      <c r="V458" s="22">
        <f t="shared" si="7"/>
        <v>0</v>
      </c>
      <c r="W458" s="23" t="str">
        <f t="shared" si="8"/>
        <v>#DIV/0!</v>
      </c>
      <c r="X458" s="26" t="str">
        <f t="shared" si="9"/>
        <v>#DIV/0!</v>
      </c>
    </row>
    <row r="459">
      <c r="A459" s="14" t="s">
        <v>917</v>
      </c>
      <c r="B459" s="34">
        <v>1409.0</v>
      </c>
      <c r="C459" s="34">
        <v>589.0</v>
      </c>
      <c r="D459" s="34">
        <v>362.0</v>
      </c>
      <c r="E459" s="34">
        <v>59.0</v>
      </c>
      <c r="F459" s="34">
        <v>134458.0</v>
      </c>
      <c r="G459" s="19"/>
      <c r="H459" s="19">
        <f>VLOOKUP(A459,'Kings Ratings'!$A$2:$B$1000,2,false)</f>
        <v>2</v>
      </c>
      <c r="I459" s="19"/>
      <c r="K459" s="11">
        <v>0.0</v>
      </c>
      <c r="L459" s="22">
        <f t="shared" si="1"/>
        <v>589</v>
      </c>
      <c r="M459" s="23" t="str">
        <f t="shared" si="2"/>
        <v>#DIV/0!</v>
      </c>
      <c r="N459" s="24" t="str">
        <f t="shared" si="3"/>
        <v>#DIV/0!</v>
      </c>
      <c r="O459" s="25"/>
      <c r="P459" s="11">
        <v>0.0</v>
      </c>
      <c r="Q459" s="18">
        <f t="shared" si="4"/>
        <v>362</v>
      </c>
      <c r="R459" s="23" t="str">
        <f t="shared" si="5"/>
        <v>#DIV/0!</v>
      </c>
      <c r="S459" s="24" t="str">
        <f t="shared" si="6"/>
        <v>#DIV/0!</v>
      </c>
      <c r="U459" s="11">
        <v>0.0</v>
      </c>
      <c r="V459" s="22">
        <f t="shared" si="7"/>
        <v>59</v>
      </c>
      <c r="W459" s="23" t="str">
        <f t="shared" si="8"/>
        <v>#DIV/0!</v>
      </c>
      <c r="X459" s="26" t="str">
        <f t="shared" si="9"/>
        <v>#DIV/0!</v>
      </c>
    </row>
    <row r="460">
      <c r="A460" s="14" t="s">
        <v>394</v>
      </c>
      <c r="B460" s="34">
        <v>1410.0</v>
      </c>
      <c r="C460" s="34">
        <v>53.0</v>
      </c>
      <c r="D460" s="34">
        <v>5.0</v>
      </c>
      <c r="E460" s="34">
        <v>0.0</v>
      </c>
      <c r="F460" s="34">
        <v>1004.0</v>
      </c>
      <c r="G460" s="19"/>
      <c r="H460" s="19">
        <f>VLOOKUP(A460,'Kings Ratings'!$A$2:$B$1000,2,false)</f>
        <v>8</v>
      </c>
      <c r="I460" s="19"/>
      <c r="K460" s="11">
        <v>0.0</v>
      </c>
      <c r="L460" s="22">
        <f t="shared" si="1"/>
        <v>53</v>
      </c>
      <c r="M460" s="23" t="str">
        <f t="shared" si="2"/>
        <v>#DIV/0!</v>
      </c>
      <c r="N460" s="24" t="str">
        <f t="shared" si="3"/>
        <v>#DIV/0!</v>
      </c>
      <c r="O460" s="25"/>
      <c r="P460" s="11">
        <v>0.0</v>
      </c>
      <c r="Q460" s="18">
        <f t="shared" si="4"/>
        <v>5</v>
      </c>
      <c r="R460" s="23" t="str">
        <f t="shared" si="5"/>
        <v>#DIV/0!</v>
      </c>
      <c r="S460" s="24" t="str">
        <f t="shared" si="6"/>
        <v>#DIV/0!</v>
      </c>
      <c r="U460" s="11">
        <v>0.0</v>
      </c>
      <c r="V460" s="22">
        <f t="shared" si="7"/>
        <v>0</v>
      </c>
      <c r="W460" s="23" t="str">
        <f t="shared" si="8"/>
        <v>#DIV/0!</v>
      </c>
      <c r="X460" s="26" t="str">
        <f t="shared" si="9"/>
        <v>#DIV/0!</v>
      </c>
    </row>
    <row r="461">
      <c r="A461" s="14" t="s">
        <v>512</v>
      </c>
      <c r="B461" s="34">
        <v>1411.0</v>
      </c>
      <c r="C461" s="34">
        <v>20.0</v>
      </c>
      <c r="D461" s="34">
        <v>3.0</v>
      </c>
      <c r="E461" s="34">
        <v>0.0</v>
      </c>
      <c r="F461" s="34">
        <v>2437.0</v>
      </c>
      <c r="G461" s="19"/>
      <c r="H461" s="19">
        <f>VLOOKUP(A461,'Kings Ratings'!$A$2:$B$1000,2,false)</f>
        <v>8</v>
      </c>
      <c r="I461" s="19"/>
      <c r="K461" s="11">
        <v>0.0</v>
      </c>
      <c r="L461" s="22">
        <f t="shared" si="1"/>
        <v>20</v>
      </c>
      <c r="M461" s="23" t="str">
        <f t="shared" si="2"/>
        <v>#DIV/0!</v>
      </c>
      <c r="N461" s="24" t="str">
        <f t="shared" si="3"/>
        <v>#DIV/0!</v>
      </c>
      <c r="O461" s="25"/>
      <c r="P461" s="11">
        <v>0.0</v>
      </c>
      <c r="Q461" s="18">
        <f t="shared" si="4"/>
        <v>3</v>
      </c>
      <c r="R461" s="23" t="str">
        <f t="shared" si="5"/>
        <v>#DIV/0!</v>
      </c>
      <c r="S461" s="24" t="str">
        <f t="shared" si="6"/>
        <v>#DIV/0!</v>
      </c>
      <c r="U461" s="11">
        <v>0.0</v>
      </c>
      <c r="V461" s="22">
        <f t="shared" si="7"/>
        <v>0</v>
      </c>
      <c r="W461" s="23" t="str">
        <f t="shared" si="8"/>
        <v>#DIV/0!</v>
      </c>
      <c r="X461" s="26" t="str">
        <f t="shared" si="9"/>
        <v>#DIV/0!</v>
      </c>
    </row>
    <row r="462">
      <c r="A462" s="14" t="s">
        <v>389</v>
      </c>
      <c r="B462" s="34">
        <v>1412.0</v>
      </c>
      <c r="C462" s="34">
        <v>40.0</v>
      </c>
      <c r="D462" s="34">
        <v>2.0</v>
      </c>
      <c r="E462" s="34">
        <v>0.0</v>
      </c>
      <c r="F462" s="34">
        <v>2407.0</v>
      </c>
      <c r="G462" s="19"/>
      <c r="H462" s="19">
        <f>VLOOKUP(A462,'Kings Ratings'!$A$2:$B$1000,2,false)</f>
        <v>8</v>
      </c>
      <c r="I462" s="19"/>
      <c r="K462" s="11">
        <v>0.0</v>
      </c>
      <c r="L462" s="22">
        <f t="shared" si="1"/>
        <v>40</v>
      </c>
      <c r="M462" s="23" t="str">
        <f t="shared" si="2"/>
        <v>#DIV/0!</v>
      </c>
      <c r="N462" s="24" t="str">
        <f t="shared" si="3"/>
        <v>#DIV/0!</v>
      </c>
      <c r="O462" s="25"/>
      <c r="P462" s="11">
        <v>0.0</v>
      </c>
      <c r="Q462" s="18">
        <f t="shared" si="4"/>
        <v>2</v>
      </c>
      <c r="R462" s="23" t="str">
        <f t="shared" si="5"/>
        <v>#DIV/0!</v>
      </c>
      <c r="S462" s="24" t="str">
        <f t="shared" si="6"/>
        <v>#DIV/0!</v>
      </c>
      <c r="U462" s="11">
        <v>0.0</v>
      </c>
      <c r="V462" s="22">
        <f t="shared" si="7"/>
        <v>0</v>
      </c>
      <c r="W462" s="23" t="str">
        <f t="shared" si="8"/>
        <v>#DIV/0!</v>
      </c>
      <c r="X462" s="26" t="str">
        <f t="shared" si="9"/>
        <v>#DIV/0!</v>
      </c>
    </row>
    <row r="463">
      <c r="A463" s="14" t="s">
        <v>566</v>
      </c>
      <c r="B463" s="34">
        <v>1413.0</v>
      </c>
      <c r="C463" s="34">
        <v>69.0</v>
      </c>
      <c r="D463" s="34">
        <v>6.0</v>
      </c>
      <c r="E463" s="34">
        <v>0.0</v>
      </c>
      <c r="F463" s="34">
        <v>2095.0</v>
      </c>
      <c r="G463" s="19"/>
      <c r="H463" s="19">
        <f>VLOOKUP(A463,'Kings Ratings'!$A$2:$B$1000,2,false)</f>
        <v>8</v>
      </c>
      <c r="I463" s="19"/>
      <c r="K463" s="11">
        <v>0.0</v>
      </c>
      <c r="L463" s="22">
        <f t="shared" si="1"/>
        <v>69</v>
      </c>
      <c r="M463" s="23" t="str">
        <f t="shared" si="2"/>
        <v>#DIV/0!</v>
      </c>
      <c r="N463" s="24" t="str">
        <f t="shared" si="3"/>
        <v>#DIV/0!</v>
      </c>
      <c r="O463" s="25"/>
      <c r="P463" s="11">
        <v>0.0</v>
      </c>
      <c r="Q463" s="18">
        <f t="shared" si="4"/>
        <v>6</v>
      </c>
      <c r="R463" s="23" t="str">
        <f t="shared" si="5"/>
        <v>#DIV/0!</v>
      </c>
      <c r="S463" s="24" t="str">
        <f t="shared" si="6"/>
        <v>#DIV/0!</v>
      </c>
      <c r="U463" s="11">
        <v>0.0</v>
      </c>
      <c r="V463" s="22">
        <f t="shared" si="7"/>
        <v>0</v>
      </c>
      <c r="W463" s="23" t="str">
        <f t="shared" si="8"/>
        <v>#DIV/0!</v>
      </c>
      <c r="X463" s="26" t="str">
        <f t="shared" si="9"/>
        <v>#DIV/0!</v>
      </c>
    </row>
    <row r="464">
      <c r="A464" s="14" t="s">
        <v>693</v>
      </c>
      <c r="B464" s="34">
        <v>1414.0</v>
      </c>
      <c r="C464" s="34">
        <v>246.0</v>
      </c>
      <c r="D464" s="34">
        <v>66.0</v>
      </c>
      <c r="E464" s="34">
        <v>0.0</v>
      </c>
      <c r="F464" s="34">
        <v>3901.0</v>
      </c>
      <c r="G464" s="19"/>
      <c r="H464" s="19">
        <f>VLOOKUP(A464,'Kings Ratings'!$A$2:$B$1000,2,false)</f>
        <v>8</v>
      </c>
      <c r="I464" s="19"/>
      <c r="K464" s="11">
        <v>0.0</v>
      </c>
      <c r="L464" s="22">
        <f t="shared" si="1"/>
        <v>246</v>
      </c>
      <c r="M464" s="23" t="str">
        <f t="shared" si="2"/>
        <v>#DIV/0!</v>
      </c>
      <c r="N464" s="24" t="str">
        <f t="shared" si="3"/>
        <v>#DIV/0!</v>
      </c>
      <c r="O464" s="25"/>
      <c r="P464" s="11">
        <v>0.0</v>
      </c>
      <c r="Q464" s="18">
        <f t="shared" si="4"/>
        <v>66</v>
      </c>
      <c r="R464" s="23" t="str">
        <f t="shared" si="5"/>
        <v>#DIV/0!</v>
      </c>
      <c r="S464" s="24" t="str">
        <f t="shared" si="6"/>
        <v>#DIV/0!</v>
      </c>
      <c r="U464" s="11">
        <v>0.0</v>
      </c>
      <c r="V464" s="22">
        <f t="shared" si="7"/>
        <v>0</v>
      </c>
      <c r="W464" s="23" t="str">
        <f t="shared" si="8"/>
        <v>#DIV/0!</v>
      </c>
      <c r="X464" s="26" t="str">
        <f t="shared" si="9"/>
        <v>#DIV/0!</v>
      </c>
    </row>
    <row r="465">
      <c r="A465" s="14" t="s">
        <v>374</v>
      </c>
      <c r="B465" s="34">
        <v>1415.0</v>
      </c>
      <c r="C465" s="34">
        <v>12.0</v>
      </c>
      <c r="D465" s="34">
        <v>1.0</v>
      </c>
      <c r="E465" s="34">
        <v>0.0</v>
      </c>
      <c r="F465" s="34">
        <v>51.0</v>
      </c>
      <c r="G465" s="19"/>
      <c r="H465" s="19">
        <f>VLOOKUP(A465,'Kings Ratings'!$A$2:$B$1000,2,false)</f>
        <v>8</v>
      </c>
      <c r="I465" s="19"/>
      <c r="K465" s="11">
        <v>0.0</v>
      </c>
      <c r="L465" s="22">
        <f t="shared" si="1"/>
        <v>12</v>
      </c>
      <c r="M465" s="23" t="str">
        <f t="shared" si="2"/>
        <v>#DIV/0!</v>
      </c>
      <c r="N465" s="24" t="str">
        <f t="shared" si="3"/>
        <v>#DIV/0!</v>
      </c>
      <c r="O465" s="25"/>
      <c r="P465" s="11">
        <v>0.0</v>
      </c>
      <c r="Q465" s="18">
        <f t="shared" si="4"/>
        <v>1</v>
      </c>
      <c r="R465" s="23" t="str">
        <f t="shared" si="5"/>
        <v>#DIV/0!</v>
      </c>
      <c r="S465" s="24" t="str">
        <f t="shared" si="6"/>
        <v>#DIV/0!</v>
      </c>
      <c r="U465" s="11">
        <v>0.0</v>
      </c>
      <c r="V465" s="22">
        <f t="shared" si="7"/>
        <v>0</v>
      </c>
      <c r="W465" s="23" t="str">
        <f t="shared" si="8"/>
        <v>#DIV/0!</v>
      </c>
      <c r="X465" s="26" t="str">
        <f t="shared" si="9"/>
        <v>#DIV/0!</v>
      </c>
    </row>
    <row r="466">
      <c r="A466" s="14" t="s">
        <v>386</v>
      </c>
      <c r="B466" s="34">
        <v>1416.0</v>
      </c>
      <c r="C466" s="34">
        <v>21.0</v>
      </c>
      <c r="D466" s="34">
        <v>2.0</v>
      </c>
      <c r="E466" s="34">
        <v>0.0</v>
      </c>
      <c r="F466" s="34">
        <v>354.0</v>
      </c>
      <c r="G466" s="19"/>
      <c r="H466" s="19">
        <f>VLOOKUP(A466,'Kings Ratings'!$A$2:$B$1000,2,false)</f>
        <v>8</v>
      </c>
      <c r="I466" s="19"/>
      <c r="K466" s="11">
        <v>0.0</v>
      </c>
      <c r="L466" s="22">
        <f t="shared" si="1"/>
        <v>21</v>
      </c>
      <c r="M466" s="23" t="str">
        <f t="shared" si="2"/>
        <v>#DIV/0!</v>
      </c>
      <c r="N466" s="24" t="str">
        <f t="shared" si="3"/>
        <v>#DIV/0!</v>
      </c>
      <c r="O466" s="25"/>
      <c r="P466" s="11">
        <v>0.0</v>
      </c>
      <c r="Q466" s="18">
        <f t="shared" si="4"/>
        <v>2</v>
      </c>
      <c r="R466" s="23" t="str">
        <f t="shared" si="5"/>
        <v>#DIV/0!</v>
      </c>
      <c r="S466" s="24" t="str">
        <f t="shared" si="6"/>
        <v>#DIV/0!</v>
      </c>
      <c r="U466" s="11">
        <v>0.0</v>
      </c>
      <c r="V466" s="22">
        <f t="shared" si="7"/>
        <v>0</v>
      </c>
      <c r="W466" s="23" t="str">
        <f t="shared" si="8"/>
        <v>#DIV/0!</v>
      </c>
      <c r="X466" s="26" t="str">
        <f t="shared" si="9"/>
        <v>#DIV/0!</v>
      </c>
    </row>
    <row r="467">
      <c r="A467" s="14" t="s">
        <v>538</v>
      </c>
      <c r="B467" s="34">
        <v>1417.0</v>
      </c>
      <c r="C467" s="34">
        <v>33.0</v>
      </c>
      <c r="D467" s="34">
        <v>2.0</v>
      </c>
      <c r="E467" s="34">
        <v>0.0</v>
      </c>
      <c r="F467" s="34">
        <v>159.0</v>
      </c>
      <c r="G467" s="19"/>
      <c r="H467" s="19">
        <f>VLOOKUP(A467,'Kings Ratings'!$A$2:$B$1000,2,false)</f>
        <v>8</v>
      </c>
      <c r="I467" s="19"/>
      <c r="K467" s="11">
        <v>0.0</v>
      </c>
      <c r="L467" s="22">
        <f t="shared" si="1"/>
        <v>33</v>
      </c>
      <c r="M467" s="23" t="str">
        <f t="shared" si="2"/>
        <v>#DIV/0!</v>
      </c>
      <c r="N467" s="24" t="str">
        <f t="shared" si="3"/>
        <v>#DIV/0!</v>
      </c>
      <c r="O467" s="25"/>
      <c r="P467" s="11">
        <v>0.0</v>
      </c>
      <c r="Q467" s="18">
        <f t="shared" si="4"/>
        <v>2</v>
      </c>
      <c r="R467" s="23" t="str">
        <f t="shared" si="5"/>
        <v>#DIV/0!</v>
      </c>
      <c r="S467" s="24" t="str">
        <f t="shared" si="6"/>
        <v>#DIV/0!</v>
      </c>
      <c r="U467" s="11">
        <v>0.0</v>
      </c>
      <c r="V467" s="22">
        <f t="shared" si="7"/>
        <v>0</v>
      </c>
      <c r="W467" s="23" t="str">
        <f t="shared" si="8"/>
        <v>#DIV/0!</v>
      </c>
      <c r="X467" s="26" t="str">
        <f t="shared" si="9"/>
        <v>#DIV/0!</v>
      </c>
    </row>
    <row r="468">
      <c r="A468" s="14" t="s">
        <v>837</v>
      </c>
      <c r="B468" s="34">
        <v>1418.0</v>
      </c>
      <c r="C468" s="34">
        <v>247.0</v>
      </c>
      <c r="D468" s="34">
        <v>104.0</v>
      </c>
      <c r="E468" s="34">
        <v>0.0</v>
      </c>
      <c r="F468" s="34">
        <v>1707.0</v>
      </c>
      <c r="G468" s="19"/>
      <c r="H468" s="19">
        <f>VLOOKUP(A468,'Kings Ratings'!$A$2:$B$1000,2,false)</f>
        <v>10</v>
      </c>
      <c r="I468" s="19"/>
      <c r="K468" s="11">
        <v>0.0</v>
      </c>
      <c r="L468" s="22">
        <f t="shared" si="1"/>
        <v>247</v>
      </c>
      <c r="M468" s="23" t="str">
        <f t="shared" si="2"/>
        <v>#DIV/0!</v>
      </c>
      <c r="N468" s="24" t="str">
        <f t="shared" si="3"/>
        <v>#DIV/0!</v>
      </c>
      <c r="O468" s="25"/>
      <c r="P468" s="11">
        <v>0.0</v>
      </c>
      <c r="Q468" s="18">
        <f t="shared" si="4"/>
        <v>104</v>
      </c>
      <c r="R468" s="23" t="str">
        <f t="shared" si="5"/>
        <v>#DIV/0!</v>
      </c>
      <c r="S468" s="24" t="str">
        <f t="shared" si="6"/>
        <v>#DIV/0!</v>
      </c>
      <c r="U468" s="11">
        <v>0.0</v>
      </c>
      <c r="V468" s="22">
        <f t="shared" si="7"/>
        <v>0</v>
      </c>
      <c r="W468" s="23" t="str">
        <f t="shared" si="8"/>
        <v>#DIV/0!</v>
      </c>
      <c r="X468" s="26" t="str">
        <f t="shared" si="9"/>
        <v>#DIV/0!</v>
      </c>
    </row>
    <row r="469">
      <c r="A469" s="14" t="s">
        <v>720</v>
      </c>
      <c r="B469" s="34">
        <v>1419.0</v>
      </c>
      <c r="C469" s="34">
        <v>63.0</v>
      </c>
      <c r="D469" s="34">
        <v>4.0</v>
      </c>
      <c r="E469" s="34">
        <v>0.0</v>
      </c>
      <c r="F469" s="34">
        <v>946.0</v>
      </c>
      <c r="G469" s="19"/>
      <c r="H469" s="19">
        <f>VLOOKUP(A469,'Kings Ratings'!$A$2:$B$1000,2,false)</f>
        <v>10</v>
      </c>
      <c r="I469" s="19"/>
      <c r="K469" s="11">
        <v>0.0</v>
      </c>
      <c r="L469" s="22">
        <f t="shared" si="1"/>
        <v>63</v>
      </c>
      <c r="M469" s="23" t="str">
        <f t="shared" si="2"/>
        <v>#DIV/0!</v>
      </c>
      <c r="N469" s="24" t="str">
        <f t="shared" si="3"/>
        <v>#DIV/0!</v>
      </c>
      <c r="O469" s="25"/>
      <c r="P469" s="11">
        <v>0.0</v>
      </c>
      <c r="Q469" s="18">
        <f t="shared" si="4"/>
        <v>4</v>
      </c>
      <c r="R469" s="23" t="str">
        <f t="shared" si="5"/>
        <v>#DIV/0!</v>
      </c>
      <c r="S469" s="24" t="str">
        <f t="shared" si="6"/>
        <v>#DIV/0!</v>
      </c>
      <c r="U469" s="11">
        <v>0.0</v>
      </c>
      <c r="V469" s="22">
        <f t="shared" si="7"/>
        <v>0</v>
      </c>
      <c r="W469" s="23" t="str">
        <f t="shared" si="8"/>
        <v>#DIV/0!</v>
      </c>
      <c r="X469" s="26" t="str">
        <f t="shared" si="9"/>
        <v>#DIV/0!</v>
      </c>
    </row>
    <row r="470">
      <c r="A470" s="14" t="s">
        <v>765</v>
      </c>
      <c r="B470" s="34">
        <v>1420.0</v>
      </c>
      <c r="C470" s="34">
        <v>295.0</v>
      </c>
      <c r="D470" s="34">
        <v>147.0</v>
      </c>
      <c r="E470" s="34">
        <v>0.0</v>
      </c>
      <c r="F470" s="34">
        <v>13277.0</v>
      </c>
      <c r="G470" s="19"/>
      <c r="H470" s="19">
        <f>VLOOKUP(A470,'Kings Ratings'!$A$2:$B$1000,2,false)</f>
        <v>10</v>
      </c>
      <c r="I470" s="19"/>
      <c r="K470" s="11">
        <v>0.0</v>
      </c>
      <c r="L470" s="22">
        <f t="shared" si="1"/>
        <v>295</v>
      </c>
      <c r="M470" s="23" t="str">
        <f t="shared" si="2"/>
        <v>#DIV/0!</v>
      </c>
      <c r="N470" s="24" t="str">
        <f t="shared" si="3"/>
        <v>#DIV/0!</v>
      </c>
      <c r="O470" s="25"/>
      <c r="P470" s="11">
        <v>0.0</v>
      </c>
      <c r="Q470" s="18">
        <f t="shared" si="4"/>
        <v>147</v>
      </c>
      <c r="R470" s="23" t="str">
        <f t="shared" si="5"/>
        <v>#DIV/0!</v>
      </c>
      <c r="S470" s="24" t="str">
        <f t="shared" si="6"/>
        <v>#DIV/0!</v>
      </c>
      <c r="U470" s="11">
        <v>0.0</v>
      </c>
      <c r="V470" s="22">
        <f t="shared" si="7"/>
        <v>0</v>
      </c>
      <c r="W470" s="23" t="str">
        <f t="shared" si="8"/>
        <v>#DIV/0!</v>
      </c>
      <c r="X470" s="26" t="str">
        <f t="shared" si="9"/>
        <v>#DIV/0!</v>
      </c>
    </row>
    <row r="471">
      <c r="A471" s="14" t="s">
        <v>784</v>
      </c>
      <c r="B471" s="34">
        <v>1421.0</v>
      </c>
      <c r="C471" s="34">
        <v>59.0</v>
      </c>
      <c r="D471" s="34">
        <v>9.0</v>
      </c>
      <c r="E471" s="34">
        <v>0.0</v>
      </c>
      <c r="F471" s="34">
        <v>3990.0</v>
      </c>
      <c r="G471" s="19"/>
      <c r="H471" s="19">
        <f>VLOOKUP(A471,'Kings Ratings'!$A$2:$B$1000,2,false)</f>
        <v>7</v>
      </c>
      <c r="I471" s="19"/>
      <c r="K471" s="11">
        <v>0.0</v>
      </c>
      <c r="L471" s="22">
        <f t="shared" si="1"/>
        <v>59</v>
      </c>
      <c r="M471" s="23" t="str">
        <f t="shared" si="2"/>
        <v>#DIV/0!</v>
      </c>
      <c r="N471" s="24" t="str">
        <f t="shared" si="3"/>
        <v>#DIV/0!</v>
      </c>
      <c r="O471" s="25"/>
      <c r="P471" s="11">
        <v>0.0</v>
      </c>
      <c r="Q471" s="18">
        <f t="shared" si="4"/>
        <v>9</v>
      </c>
      <c r="R471" s="23" t="str">
        <f t="shared" si="5"/>
        <v>#DIV/0!</v>
      </c>
      <c r="S471" s="24" t="str">
        <f t="shared" si="6"/>
        <v>#DIV/0!</v>
      </c>
      <c r="U471" s="11">
        <v>0.0</v>
      </c>
      <c r="V471" s="22">
        <f t="shared" si="7"/>
        <v>0</v>
      </c>
      <c r="W471" s="23" t="str">
        <f t="shared" si="8"/>
        <v>#DIV/0!</v>
      </c>
      <c r="X471" s="26" t="str">
        <f t="shared" si="9"/>
        <v>#DIV/0!</v>
      </c>
    </row>
    <row r="472">
      <c r="A472" s="14" t="s">
        <v>813</v>
      </c>
      <c r="B472" s="34">
        <v>1422.0</v>
      </c>
      <c r="C472" s="34">
        <v>187.0</v>
      </c>
      <c r="D472" s="34">
        <v>60.0</v>
      </c>
      <c r="E472" s="34">
        <v>0.0</v>
      </c>
      <c r="F472" s="34">
        <v>364.0</v>
      </c>
      <c r="G472" s="19"/>
      <c r="H472" s="19">
        <f>VLOOKUP(A472,'Kings Ratings'!$A$2:$B$1000,2,false)</f>
        <v>7</v>
      </c>
      <c r="I472" s="19"/>
      <c r="K472" s="11">
        <v>0.0</v>
      </c>
      <c r="L472" s="22">
        <f t="shared" si="1"/>
        <v>187</v>
      </c>
      <c r="M472" s="23" t="str">
        <f t="shared" si="2"/>
        <v>#DIV/0!</v>
      </c>
      <c r="N472" s="24" t="str">
        <f t="shared" si="3"/>
        <v>#DIV/0!</v>
      </c>
      <c r="O472" s="25"/>
      <c r="P472" s="11">
        <v>0.0</v>
      </c>
      <c r="Q472" s="18">
        <f t="shared" si="4"/>
        <v>60</v>
      </c>
      <c r="R472" s="23" t="str">
        <f t="shared" si="5"/>
        <v>#DIV/0!</v>
      </c>
      <c r="S472" s="24" t="str">
        <f t="shared" si="6"/>
        <v>#DIV/0!</v>
      </c>
      <c r="U472" s="11">
        <v>0.0</v>
      </c>
      <c r="V472" s="22">
        <f t="shared" si="7"/>
        <v>0</v>
      </c>
      <c r="W472" s="23" t="str">
        <f t="shared" si="8"/>
        <v>#DIV/0!</v>
      </c>
      <c r="X472" s="26" t="str">
        <f t="shared" si="9"/>
        <v>#DIV/0!</v>
      </c>
    </row>
    <row r="473">
      <c r="A473" s="14" t="s">
        <v>793</v>
      </c>
      <c r="B473" s="34">
        <v>1423.0</v>
      </c>
      <c r="C473" s="34">
        <v>189.0</v>
      </c>
      <c r="D473" s="34">
        <v>17.0</v>
      </c>
      <c r="E473" s="34">
        <v>0.0</v>
      </c>
      <c r="F473" s="34">
        <v>306.0</v>
      </c>
      <c r="G473" s="19"/>
      <c r="H473" s="19">
        <f>VLOOKUP(A473,'Kings Ratings'!$A$2:$B$1000,2,false)</f>
        <v>7</v>
      </c>
      <c r="I473" s="19"/>
      <c r="K473" s="11">
        <v>0.0</v>
      </c>
      <c r="L473" s="22">
        <f t="shared" si="1"/>
        <v>189</v>
      </c>
      <c r="M473" s="23" t="str">
        <f t="shared" si="2"/>
        <v>#DIV/0!</v>
      </c>
      <c r="N473" s="24" t="str">
        <f t="shared" si="3"/>
        <v>#DIV/0!</v>
      </c>
      <c r="O473" s="25"/>
      <c r="P473" s="11">
        <v>0.0</v>
      </c>
      <c r="Q473" s="18">
        <f t="shared" si="4"/>
        <v>17</v>
      </c>
      <c r="R473" s="23" t="str">
        <f t="shared" si="5"/>
        <v>#DIV/0!</v>
      </c>
      <c r="S473" s="24" t="str">
        <f t="shared" si="6"/>
        <v>#DIV/0!</v>
      </c>
      <c r="U473" s="11">
        <v>0.0</v>
      </c>
      <c r="V473" s="22">
        <f t="shared" si="7"/>
        <v>0</v>
      </c>
      <c r="W473" s="23" t="str">
        <f t="shared" si="8"/>
        <v>#DIV/0!</v>
      </c>
      <c r="X473" s="26" t="str">
        <f t="shared" si="9"/>
        <v>#DIV/0!</v>
      </c>
    </row>
    <row r="474">
      <c r="A474" s="14" t="s">
        <v>852</v>
      </c>
      <c r="B474" s="34">
        <v>1424.0</v>
      </c>
      <c r="C474" s="34">
        <v>219.0</v>
      </c>
      <c r="D474" s="34">
        <v>21.0</v>
      </c>
      <c r="E474" s="34">
        <v>0.0</v>
      </c>
      <c r="F474" s="34">
        <v>159.0</v>
      </c>
      <c r="G474" s="19"/>
      <c r="H474" s="19">
        <f>VLOOKUP(A474,'Kings Ratings'!$A$2:$B$1000,2,false)</f>
        <v>10</v>
      </c>
      <c r="I474" s="19"/>
      <c r="K474" s="11">
        <v>0.0</v>
      </c>
      <c r="L474" s="22">
        <f t="shared" si="1"/>
        <v>219</v>
      </c>
      <c r="M474" s="23" t="str">
        <f t="shared" si="2"/>
        <v>#DIV/0!</v>
      </c>
      <c r="N474" s="24" t="str">
        <f t="shared" si="3"/>
        <v>#DIV/0!</v>
      </c>
      <c r="O474" s="25"/>
      <c r="P474" s="11">
        <v>0.0</v>
      </c>
      <c r="Q474" s="18">
        <f t="shared" si="4"/>
        <v>21</v>
      </c>
      <c r="R474" s="23" t="str">
        <f t="shared" si="5"/>
        <v>#DIV/0!</v>
      </c>
      <c r="S474" s="24" t="str">
        <f t="shared" si="6"/>
        <v>#DIV/0!</v>
      </c>
      <c r="U474" s="11">
        <v>0.0</v>
      </c>
      <c r="V474" s="22">
        <f t="shared" si="7"/>
        <v>0</v>
      </c>
      <c r="W474" s="23" t="str">
        <f t="shared" si="8"/>
        <v>#DIV/0!</v>
      </c>
      <c r="X474" s="26" t="str">
        <f t="shared" si="9"/>
        <v>#DIV/0!</v>
      </c>
    </row>
    <row r="475">
      <c r="A475" s="14" t="s">
        <v>918</v>
      </c>
      <c r="B475" s="34">
        <v>1425.0</v>
      </c>
      <c r="C475" s="34">
        <v>511.0</v>
      </c>
      <c r="D475" s="34">
        <v>270.0</v>
      </c>
      <c r="E475" s="34">
        <v>12.0</v>
      </c>
      <c r="F475" s="34">
        <v>80176.0</v>
      </c>
      <c r="G475" s="19"/>
      <c r="H475" s="19">
        <f>VLOOKUP(A475,'Kings Ratings'!$A$2:$B$1000,2,false)</f>
        <v>2</v>
      </c>
      <c r="I475" s="19"/>
      <c r="K475" s="11">
        <v>0.0</v>
      </c>
      <c r="L475" s="22">
        <f t="shared" si="1"/>
        <v>511</v>
      </c>
      <c r="M475" s="23" t="str">
        <f t="shared" si="2"/>
        <v>#DIV/0!</v>
      </c>
      <c r="N475" s="24" t="str">
        <f t="shared" si="3"/>
        <v>#DIV/0!</v>
      </c>
      <c r="O475" s="25"/>
      <c r="P475" s="11">
        <v>0.0</v>
      </c>
      <c r="Q475" s="18">
        <f t="shared" si="4"/>
        <v>270</v>
      </c>
      <c r="R475" s="23" t="str">
        <f t="shared" si="5"/>
        <v>#DIV/0!</v>
      </c>
      <c r="S475" s="24" t="str">
        <f t="shared" si="6"/>
        <v>#DIV/0!</v>
      </c>
      <c r="U475" s="11">
        <v>0.0</v>
      </c>
      <c r="V475" s="22">
        <f t="shared" si="7"/>
        <v>12</v>
      </c>
      <c r="W475" s="23" t="str">
        <f t="shared" si="8"/>
        <v>#DIV/0!</v>
      </c>
      <c r="X475" s="26" t="str">
        <f t="shared" si="9"/>
        <v>#DIV/0!</v>
      </c>
    </row>
    <row r="476">
      <c r="A476" s="14" t="s">
        <v>910</v>
      </c>
      <c r="B476" s="34">
        <v>1426.0</v>
      </c>
      <c r="C476" s="34">
        <v>347.0</v>
      </c>
      <c r="D476" s="34">
        <v>193.0</v>
      </c>
      <c r="E476" s="34">
        <v>2.0</v>
      </c>
      <c r="F476" s="34">
        <v>12506.0</v>
      </c>
      <c r="G476" s="19"/>
      <c r="H476" s="19">
        <f>VLOOKUP(A476,'Kings Ratings'!$A$2:$B$1000,2,false)</f>
        <v>8</v>
      </c>
      <c r="I476" s="19"/>
      <c r="K476" s="11">
        <v>0.0</v>
      </c>
      <c r="L476" s="22">
        <f t="shared" si="1"/>
        <v>347</v>
      </c>
      <c r="M476" s="23" t="str">
        <f t="shared" si="2"/>
        <v>#DIV/0!</v>
      </c>
      <c r="N476" s="24" t="str">
        <f t="shared" si="3"/>
        <v>#DIV/0!</v>
      </c>
      <c r="O476" s="25"/>
      <c r="P476" s="11">
        <v>0.0</v>
      </c>
      <c r="Q476" s="18">
        <f t="shared" si="4"/>
        <v>193</v>
      </c>
      <c r="R476" s="23" t="str">
        <f t="shared" si="5"/>
        <v>#DIV/0!</v>
      </c>
      <c r="S476" s="24" t="str">
        <f t="shared" si="6"/>
        <v>#DIV/0!</v>
      </c>
      <c r="U476" s="11">
        <v>0.0</v>
      </c>
      <c r="V476" s="22">
        <f t="shared" si="7"/>
        <v>2</v>
      </c>
      <c r="W476" s="23" t="str">
        <f t="shared" si="8"/>
        <v>#DIV/0!</v>
      </c>
      <c r="X476" s="26" t="str">
        <f t="shared" si="9"/>
        <v>#DIV/0!</v>
      </c>
    </row>
    <row r="477">
      <c r="A477" s="14" t="s">
        <v>877</v>
      </c>
      <c r="B477" s="34">
        <v>1427.0</v>
      </c>
      <c r="C477" s="34">
        <v>243.0</v>
      </c>
      <c r="D477" s="34">
        <v>39.0</v>
      </c>
      <c r="E477" s="34">
        <v>0.0</v>
      </c>
      <c r="F477" s="34">
        <v>10279.0</v>
      </c>
      <c r="G477" s="19"/>
      <c r="H477" s="19">
        <f>VLOOKUP(A477,'Kings Ratings'!$A$2:$B$1000,2,false)</f>
        <v>8</v>
      </c>
      <c r="I477" s="19"/>
      <c r="K477" s="11">
        <v>0.0</v>
      </c>
      <c r="L477" s="22">
        <f t="shared" si="1"/>
        <v>243</v>
      </c>
      <c r="M477" s="23" t="str">
        <f t="shared" si="2"/>
        <v>#DIV/0!</v>
      </c>
      <c r="N477" s="24" t="str">
        <f t="shared" si="3"/>
        <v>#DIV/0!</v>
      </c>
      <c r="O477" s="25"/>
      <c r="P477" s="11">
        <v>0.0</v>
      </c>
      <c r="Q477" s="18">
        <f t="shared" si="4"/>
        <v>39</v>
      </c>
      <c r="R477" s="23" t="str">
        <f t="shared" si="5"/>
        <v>#DIV/0!</v>
      </c>
      <c r="S477" s="24" t="str">
        <f t="shared" si="6"/>
        <v>#DIV/0!</v>
      </c>
      <c r="U477" s="11">
        <v>0.0</v>
      </c>
      <c r="V477" s="22">
        <f t="shared" si="7"/>
        <v>0</v>
      </c>
      <c r="W477" s="23" t="str">
        <f t="shared" si="8"/>
        <v>#DIV/0!</v>
      </c>
      <c r="X477" s="26" t="str">
        <f t="shared" si="9"/>
        <v>#DIV/0!</v>
      </c>
    </row>
    <row r="478">
      <c r="A478" s="14" t="s">
        <v>888</v>
      </c>
      <c r="B478" s="34">
        <v>1428.0</v>
      </c>
      <c r="C478" s="34">
        <v>305.0</v>
      </c>
      <c r="D478" s="34">
        <v>97.0</v>
      </c>
      <c r="E478" s="34">
        <v>2.0</v>
      </c>
      <c r="F478" s="34">
        <v>10592.0</v>
      </c>
      <c r="G478" s="19"/>
      <c r="H478" s="19">
        <f>VLOOKUP(A478,'Kings Ratings'!$A$2:$B$1000,2,false)</f>
        <v>8</v>
      </c>
      <c r="I478" s="19"/>
      <c r="K478" s="11">
        <v>0.0</v>
      </c>
      <c r="L478" s="22">
        <f t="shared" si="1"/>
        <v>305</v>
      </c>
      <c r="M478" s="23" t="str">
        <f t="shared" si="2"/>
        <v>#DIV/0!</v>
      </c>
      <c r="N478" s="24" t="str">
        <f t="shared" si="3"/>
        <v>#DIV/0!</v>
      </c>
      <c r="O478" s="25"/>
      <c r="P478" s="11">
        <v>0.0</v>
      </c>
      <c r="Q478" s="18">
        <f t="shared" si="4"/>
        <v>97</v>
      </c>
      <c r="R478" s="23" t="str">
        <f t="shared" si="5"/>
        <v>#DIV/0!</v>
      </c>
      <c r="S478" s="24" t="str">
        <f t="shared" si="6"/>
        <v>#DIV/0!</v>
      </c>
      <c r="U478" s="11">
        <v>0.0</v>
      </c>
      <c r="V478" s="22">
        <f t="shared" si="7"/>
        <v>2</v>
      </c>
      <c r="W478" s="23" t="str">
        <f t="shared" si="8"/>
        <v>#DIV/0!</v>
      </c>
      <c r="X478" s="26" t="str">
        <f t="shared" si="9"/>
        <v>#DIV/0!</v>
      </c>
    </row>
    <row r="479">
      <c r="A479" s="14" t="s">
        <v>884</v>
      </c>
      <c r="B479" s="34">
        <v>1429.0</v>
      </c>
      <c r="C479" s="34">
        <v>291.0</v>
      </c>
      <c r="D479" s="34">
        <v>70.0</v>
      </c>
      <c r="E479" s="34">
        <v>1.0</v>
      </c>
      <c r="F479" s="34">
        <v>27501.0</v>
      </c>
      <c r="G479" s="19"/>
      <c r="H479" s="19">
        <f>VLOOKUP(A479,'Kings Ratings'!$A$2:$B$1000,2,false)</f>
        <v>8</v>
      </c>
      <c r="I479" s="19"/>
      <c r="K479" s="11">
        <v>0.0</v>
      </c>
      <c r="L479" s="22">
        <f t="shared" si="1"/>
        <v>291</v>
      </c>
      <c r="M479" s="23" t="str">
        <f t="shared" si="2"/>
        <v>#DIV/0!</v>
      </c>
      <c r="N479" s="24" t="str">
        <f t="shared" si="3"/>
        <v>#DIV/0!</v>
      </c>
      <c r="O479" s="25"/>
      <c r="P479" s="11">
        <v>0.0</v>
      </c>
      <c r="Q479" s="18">
        <f t="shared" si="4"/>
        <v>70</v>
      </c>
      <c r="R479" s="23" t="str">
        <f t="shared" si="5"/>
        <v>#DIV/0!</v>
      </c>
      <c r="S479" s="24" t="str">
        <f t="shared" si="6"/>
        <v>#DIV/0!</v>
      </c>
      <c r="U479" s="11">
        <v>0.0</v>
      </c>
      <c r="V479" s="22">
        <f t="shared" si="7"/>
        <v>1</v>
      </c>
      <c r="W479" s="23" t="str">
        <f t="shared" si="8"/>
        <v>#DIV/0!</v>
      </c>
      <c r="X479" s="26" t="str">
        <f t="shared" si="9"/>
        <v>#DIV/0!</v>
      </c>
    </row>
    <row r="480">
      <c r="A480" s="14" t="s">
        <v>919</v>
      </c>
      <c r="B480" s="34">
        <v>1430.0</v>
      </c>
      <c r="C480" s="34">
        <v>361.0</v>
      </c>
      <c r="D480" s="34">
        <v>170.0</v>
      </c>
      <c r="E480" s="34">
        <v>1.0</v>
      </c>
      <c r="F480" s="34">
        <v>10940.0</v>
      </c>
      <c r="G480" s="19"/>
      <c r="H480" s="19">
        <f>VLOOKUP(A480,'Kings Ratings'!$A$2:$B$1000,2,false)</f>
        <v>8</v>
      </c>
      <c r="I480" s="19"/>
      <c r="K480" s="11">
        <v>0.0</v>
      </c>
      <c r="L480" s="22">
        <f t="shared" si="1"/>
        <v>361</v>
      </c>
      <c r="M480" s="23" t="str">
        <f t="shared" si="2"/>
        <v>#DIV/0!</v>
      </c>
      <c r="N480" s="24" t="str">
        <f t="shared" si="3"/>
        <v>#DIV/0!</v>
      </c>
      <c r="O480" s="25"/>
      <c r="P480" s="11">
        <v>0.0</v>
      </c>
      <c r="Q480" s="18">
        <f t="shared" si="4"/>
        <v>170</v>
      </c>
      <c r="R480" s="23" t="str">
        <f t="shared" si="5"/>
        <v>#DIV/0!</v>
      </c>
      <c r="S480" s="24" t="str">
        <f t="shared" si="6"/>
        <v>#DIV/0!</v>
      </c>
      <c r="U480" s="11">
        <v>0.0</v>
      </c>
      <c r="V480" s="22">
        <f t="shared" si="7"/>
        <v>1</v>
      </c>
      <c r="W480" s="23" t="str">
        <f t="shared" si="8"/>
        <v>#DIV/0!</v>
      </c>
      <c r="X480" s="26" t="str">
        <f t="shared" si="9"/>
        <v>#DIV/0!</v>
      </c>
    </row>
    <row r="481">
      <c r="A481" s="14" t="s">
        <v>245</v>
      </c>
      <c r="B481" s="34">
        <v>1431.0</v>
      </c>
      <c r="C481" s="34">
        <v>174.0</v>
      </c>
      <c r="D481" s="34">
        <v>0.0</v>
      </c>
      <c r="E481" s="34">
        <v>0.0</v>
      </c>
      <c r="F481" s="34">
        <v>10101.0</v>
      </c>
      <c r="G481" s="19"/>
      <c r="H481" s="19">
        <f>VLOOKUP(A481,'Kings Ratings'!$A$2:$B$1000,2,false)</f>
        <v>8</v>
      </c>
      <c r="I481" s="19"/>
      <c r="K481" s="11">
        <v>0.0</v>
      </c>
      <c r="L481" s="22">
        <f t="shared" si="1"/>
        <v>174</v>
      </c>
      <c r="M481" s="23" t="str">
        <f t="shared" si="2"/>
        <v>#DIV/0!</v>
      </c>
      <c r="N481" s="24" t="str">
        <f t="shared" si="3"/>
        <v>#DIV/0!</v>
      </c>
      <c r="O481" s="25"/>
      <c r="P481" s="11">
        <v>0.0</v>
      </c>
      <c r="Q481" s="18">
        <f t="shared" si="4"/>
        <v>0</v>
      </c>
      <c r="R481" s="23" t="str">
        <f t="shared" si="5"/>
        <v>#DIV/0!</v>
      </c>
      <c r="S481" s="24" t="str">
        <f t="shared" si="6"/>
        <v>#DIV/0!</v>
      </c>
      <c r="U481" s="11">
        <v>0.0</v>
      </c>
      <c r="V481" s="22">
        <f t="shared" si="7"/>
        <v>0</v>
      </c>
      <c r="W481" s="23" t="str">
        <f t="shared" si="8"/>
        <v>#DIV/0!</v>
      </c>
      <c r="X481" s="26" t="str">
        <f t="shared" si="9"/>
        <v>#DIV/0!</v>
      </c>
    </row>
    <row r="482">
      <c r="A482" s="14" t="s">
        <v>921</v>
      </c>
      <c r="B482" s="34">
        <v>1432.0</v>
      </c>
      <c r="C482" s="34">
        <v>571.0</v>
      </c>
      <c r="D482" s="34">
        <v>336.0</v>
      </c>
      <c r="E482" s="34">
        <v>37.0</v>
      </c>
      <c r="F482" s="34">
        <v>264272.0</v>
      </c>
      <c r="G482" s="19"/>
      <c r="H482" s="19">
        <f>VLOOKUP(A482,'Kings Ratings'!$A$2:$B$1000,2,false)</f>
        <v>3</v>
      </c>
      <c r="I482" s="19"/>
      <c r="K482" s="11">
        <v>0.0</v>
      </c>
      <c r="L482" s="22">
        <f t="shared" si="1"/>
        <v>571</v>
      </c>
      <c r="M482" s="23" t="str">
        <f t="shared" si="2"/>
        <v>#DIV/0!</v>
      </c>
      <c r="N482" s="24" t="str">
        <f t="shared" si="3"/>
        <v>#DIV/0!</v>
      </c>
      <c r="O482" s="25"/>
      <c r="P482" s="11">
        <v>0.0</v>
      </c>
      <c r="Q482" s="18">
        <f t="shared" si="4"/>
        <v>336</v>
      </c>
      <c r="R482" s="23" t="str">
        <f t="shared" si="5"/>
        <v>#DIV/0!</v>
      </c>
      <c r="S482" s="24" t="str">
        <f t="shared" si="6"/>
        <v>#DIV/0!</v>
      </c>
      <c r="U482" s="11">
        <v>0.0</v>
      </c>
      <c r="V482" s="22">
        <f t="shared" si="7"/>
        <v>37</v>
      </c>
      <c r="W482" s="23" t="str">
        <f t="shared" si="8"/>
        <v>#DIV/0!</v>
      </c>
      <c r="X482" s="26" t="str">
        <f t="shared" si="9"/>
        <v>#DIV/0!</v>
      </c>
    </row>
    <row r="483">
      <c r="A483" s="14" t="s">
        <v>922</v>
      </c>
      <c r="B483" s="34">
        <v>1433.0</v>
      </c>
      <c r="C483" s="34">
        <v>527.0</v>
      </c>
      <c r="D483" s="34">
        <v>242.0</v>
      </c>
      <c r="E483" s="34">
        <v>15.0</v>
      </c>
      <c r="F483" s="34">
        <v>108062.0</v>
      </c>
      <c r="G483" s="19"/>
      <c r="H483" s="19">
        <f>VLOOKUP(A483,'Kings Ratings'!$A$2:$B$1000,2,false)</f>
        <v>3</v>
      </c>
      <c r="I483" s="19"/>
      <c r="K483" s="11">
        <v>0.0</v>
      </c>
      <c r="L483" s="22">
        <f t="shared" si="1"/>
        <v>527</v>
      </c>
      <c r="M483" s="23" t="str">
        <f t="shared" si="2"/>
        <v>#DIV/0!</v>
      </c>
      <c r="N483" s="24" t="str">
        <f t="shared" si="3"/>
        <v>#DIV/0!</v>
      </c>
      <c r="O483" s="25"/>
      <c r="P483" s="11">
        <v>0.0</v>
      </c>
      <c r="Q483" s="18">
        <f t="shared" si="4"/>
        <v>242</v>
      </c>
      <c r="R483" s="23" t="str">
        <f t="shared" si="5"/>
        <v>#DIV/0!</v>
      </c>
      <c r="S483" s="24" t="str">
        <f t="shared" si="6"/>
        <v>#DIV/0!</v>
      </c>
      <c r="U483" s="11">
        <v>0.0</v>
      </c>
      <c r="V483" s="22">
        <f t="shared" si="7"/>
        <v>15</v>
      </c>
      <c r="W483" s="23" t="str">
        <f t="shared" si="8"/>
        <v>#DIV/0!</v>
      </c>
      <c r="X483" s="26" t="str">
        <f t="shared" si="9"/>
        <v>#DIV/0!</v>
      </c>
    </row>
    <row r="484">
      <c r="A484" s="14" t="s">
        <v>882</v>
      </c>
      <c r="B484" s="34">
        <v>1434.0</v>
      </c>
      <c r="C484" s="34">
        <v>234.0</v>
      </c>
      <c r="D484" s="34">
        <v>45.0</v>
      </c>
      <c r="E484" s="34">
        <v>1.0</v>
      </c>
      <c r="F484" s="34">
        <v>10098.0</v>
      </c>
      <c r="G484" s="19"/>
      <c r="H484" s="19">
        <f>VLOOKUP(A484,'Kings Ratings'!$A$2:$B$1000,2,false)</f>
        <v>8</v>
      </c>
      <c r="I484" s="19"/>
      <c r="K484" s="11">
        <v>0.0</v>
      </c>
      <c r="L484" s="22">
        <f t="shared" si="1"/>
        <v>234</v>
      </c>
      <c r="M484" s="23" t="str">
        <f t="shared" si="2"/>
        <v>#DIV/0!</v>
      </c>
      <c r="N484" s="24" t="str">
        <f t="shared" si="3"/>
        <v>#DIV/0!</v>
      </c>
      <c r="O484" s="25"/>
      <c r="P484" s="11">
        <v>0.0</v>
      </c>
      <c r="Q484" s="18">
        <f t="shared" si="4"/>
        <v>45</v>
      </c>
      <c r="R484" s="23" t="str">
        <f t="shared" si="5"/>
        <v>#DIV/0!</v>
      </c>
      <c r="S484" s="24" t="str">
        <f t="shared" si="6"/>
        <v>#DIV/0!</v>
      </c>
      <c r="U484" s="11">
        <v>0.0</v>
      </c>
      <c r="V484" s="22">
        <f t="shared" si="7"/>
        <v>1</v>
      </c>
      <c r="W484" s="23" t="str">
        <f t="shared" si="8"/>
        <v>#DIV/0!</v>
      </c>
      <c r="X484" s="26" t="str">
        <f t="shared" si="9"/>
        <v>#DIV/0!</v>
      </c>
    </row>
    <row r="485">
      <c r="A485" s="14" t="s">
        <v>923</v>
      </c>
      <c r="B485" s="34">
        <v>1435.0</v>
      </c>
      <c r="C485" s="34">
        <v>434.0</v>
      </c>
      <c r="D485" s="34">
        <v>151.0</v>
      </c>
      <c r="E485" s="34">
        <v>5.0</v>
      </c>
      <c r="F485" s="34">
        <v>1597.0</v>
      </c>
      <c r="G485" s="19"/>
      <c r="H485" s="19">
        <f>VLOOKUP(A485,'Kings Ratings'!$A$2:$B$1000,2,false)</f>
        <v>8</v>
      </c>
      <c r="I485" s="19"/>
      <c r="K485" s="11">
        <v>0.0</v>
      </c>
      <c r="L485" s="22">
        <f t="shared" si="1"/>
        <v>434</v>
      </c>
      <c r="M485" s="23" t="str">
        <f t="shared" si="2"/>
        <v>#DIV/0!</v>
      </c>
      <c r="N485" s="24" t="str">
        <f t="shared" si="3"/>
        <v>#DIV/0!</v>
      </c>
      <c r="O485" s="25"/>
      <c r="P485" s="11">
        <v>0.0</v>
      </c>
      <c r="Q485" s="18">
        <f t="shared" si="4"/>
        <v>151</v>
      </c>
      <c r="R485" s="23" t="str">
        <f t="shared" si="5"/>
        <v>#DIV/0!</v>
      </c>
      <c r="S485" s="24" t="str">
        <f t="shared" si="6"/>
        <v>#DIV/0!</v>
      </c>
      <c r="U485" s="11">
        <v>0.0</v>
      </c>
      <c r="V485" s="22">
        <f t="shared" si="7"/>
        <v>5</v>
      </c>
      <c r="W485" s="23" t="str">
        <f t="shared" si="8"/>
        <v>#DIV/0!</v>
      </c>
      <c r="X485" s="26" t="str">
        <f t="shared" si="9"/>
        <v>#DIV/0!</v>
      </c>
    </row>
    <row r="486">
      <c r="A486" s="14" t="s">
        <v>577</v>
      </c>
      <c r="B486" s="34">
        <v>1437.0</v>
      </c>
      <c r="C486" s="34">
        <v>296.0</v>
      </c>
      <c r="D486" s="34">
        <v>40.0</v>
      </c>
      <c r="E486" s="34">
        <v>0.0</v>
      </c>
      <c r="F486" s="34">
        <v>2548.0</v>
      </c>
      <c r="G486" s="19"/>
      <c r="H486" s="19">
        <f>VLOOKUP(A486,'Kings Ratings'!$A$2:$B$1000,2,false)</f>
        <v>10</v>
      </c>
      <c r="I486" s="19"/>
      <c r="K486" s="11">
        <v>0.0</v>
      </c>
      <c r="L486" s="22">
        <f t="shared" si="1"/>
        <v>296</v>
      </c>
      <c r="M486" s="23" t="str">
        <f t="shared" si="2"/>
        <v>#DIV/0!</v>
      </c>
      <c r="N486" s="24" t="str">
        <f t="shared" si="3"/>
        <v>#DIV/0!</v>
      </c>
      <c r="O486" s="25"/>
      <c r="P486" s="11">
        <v>0.0</v>
      </c>
      <c r="Q486" s="18">
        <f t="shared" si="4"/>
        <v>40</v>
      </c>
      <c r="R486" s="23" t="str">
        <f t="shared" si="5"/>
        <v>#DIV/0!</v>
      </c>
      <c r="S486" s="24" t="str">
        <f t="shared" si="6"/>
        <v>#DIV/0!</v>
      </c>
      <c r="U486" s="11">
        <v>0.0</v>
      </c>
      <c r="V486" s="22">
        <f t="shared" si="7"/>
        <v>0</v>
      </c>
      <c r="W486" s="23" t="str">
        <f t="shared" si="8"/>
        <v>#DIV/0!</v>
      </c>
      <c r="X486" s="26" t="str">
        <f t="shared" si="9"/>
        <v>#DIV/0!</v>
      </c>
    </row>
    <row r="487">
      <c r="A487" s="14" t="s">
        <v>193</v>
      </c>
      <c r="B487" s="34">
        <v>1439.0</v>
      </c>
      <c r="C487" s="34">
        <v>1.0</v>
      </c>
      <c r="D487" s="34">
        <v>0.0</v>
      </c>
      <c r="E487" s="34">
        <v>0.0</v>
      </c>
      <c r="F487" s="34">
        <v>0.0</v>
      </c>
      <c r="G487" s="19"/>
      <c r="H487" s="19">
        <f>VLOOKUP(A487,'Kings Ratings'!$A$2:$B$1000,2,false)</f>
        <v>10</v>
      </c>
      <c r="I487" s="19"/>
      <c r="K487" s="11">
        <v>0.0</v>
      </c>
      <c r="L487" s="22">
        <f t="shared" si="1"/>
        <v>1</v>
      </c>
      <c r="M487" s="23" t="str">
        <f t="shared" si="2"/>
        <v>#DIV/0!</v>
      </c>
      <c r="N487" s="24" t="str">
        <f t="shared" si="3"/>
        <v>#DIV/0!</v>
      </c>
      <c r="O487" s="25"/>
      <c r="P487" s="11">
        <v>0.0</v>
      </c>
      <c r="Q487" s="18">
        <f t="shared" si="4"/>
        <v>0</v>
      </c>
      <c r="R487" s="23" t="str">
        <f t="shared" si="5"/>
        <v>#DIV/0!</v>
      </c>
      <c r="S487" s="24" t="str">
        <f t="shared" si="6"/>
        <v>#DIV/0!</v>
      </c>
      <c r="U487" s="11">
        <v>0.0</v>
      </c>
      <c r="V487" s="22">
        <f t="shared" si="7"/>
        <v>0</v>
      </c>
      <c r="W487" s="23" t="str">
        <f t="shared" si="8"/>
        <v>#DIV/0!</v>
      </c>
      <c r="X487" s="26" t="str">
        <f t="shared" si="9"/>
        <v>#DIV/0!</v>
      </c>
    </row>
    <row r="488">
      <c r="A488" s="14" t="s">
        <v>729</v>
      </c>
      <c r="B488" s="34">
        <v>1440.0</v>
      </c>
      <c r="C488" s="34">
        <v>539.0</v>
      </c>
      <c r="D488" s="34">
        <v>144.0</v>
      </c>
      <c r="E488" s="34">
        <v>0.0</v>
      </c>
      <c r="F488" s="34">
        <v>10634.0</v>
      </c>
      <c r="G488" s="19"/>
      <c r="H488" s="19">
        <f>VLOOKUP(A488,'Kings Ratings'!$A$2:$B$1000,2,false)</f>
        <v>10</v>
      </c>
      <c r="I488" s="19"/>
      <c r="K488" s="11">
        <v>0.0</v>
      </c>
      <c r="L488" s="22">
        <f t="shared" si="1"/>
        <v>539</v>
      </c>
      <c r="M488" s="23" t="str">
        <f t="shared" si="2"/>
        <v>#DIV/0!</v>
      </c>
      <c r="N488" s="24" t="str">
        <f t="shared" si="3"/>
        <v>#DIV/0!</v>
      </c>
      <c r="O488" s="25"/>
      <c r="P488" s="11">
        <v>0.0</v>
      </c>
      <c r="Q488" s="18">
        <f t="shared" si="4"/>
        <v>144</v>
      </c>
      <c r="R488" s="23" t="str">
        <f t="shared" si="5"/>
        <v>#DIV/0!</v>
      </c>
      <c r="S488" s="24" t="str">
        <f t="shared" si="6"/>
        <v>#DIV/0!</v>
      </c>
      <c r="U488" s="11">
        <v>0.0</v>
      </c>
      <c r="V488" s="22">
        <f t="shared" si="7"/>
        <v>0</v>
      </c>
      <c r="W488" s="23" t="str">
        <f t="shared" si="8"/>
        <v>#DIV/0!</v>
      </c>
      <c r="X488" s="26" t="str">
        <f t="shared" si="9"/>
        <v>#DIV/0!</v>
      </c>
    </row>
    <row r="489">
      <c r="A489" s="14" t="s">
        <v>758</v>
      </c>
      <c r="B489" s="34">
        <v>1441.0</v>
      </c>
      <c r="C489" s="34">
        <v>480.0</v>
      </c>
      <c r="D489" s="34">
        <v>53.0</v>
      </c>
      <c r="E489" s="34">
        <v>0.0</v>
      </c>
      <c r="F489" s="34">
        <v>27961.0</v>
      </c>
      <c r="G489" s="19"/>
      <c r="H489" s="19">
        <f>VLOOKUP(A489,'Kings Ratings'!$A$2:$B$1000,2,false)</f>
        <v>10</v>
      </c>
      <c r="I489" s="19"/>
      <c r="K489" s="11">
        <v>0.0</v>
      </c>
      <c r="L489" s="22">
        <f t="shared" si="1"/>
        <v>480</v>
      </c>
      <c r="M489" s="23" t="str">
        <f t="shared" si="2"/>
        <v>#DIV/0!</v>
      </c>
      <c r="N489" s="24" t="str">
        <f t="shared" si="3"/>
        <v>#DIV/0!</v>
      </c>
      <c r="O489" s="25"/>
      <c r="P489" s="11">
        <v>0.0</v>
      </c>
      <c r="Q489" s="18">
        <f t="shared" si="4"/>
        <v>53</v>
      </c>
      <c r="R489" s="23" t="str">
        <f t="shared" si="5"/>
        <v>#DIV/0!</v>
      </c>
      <c r="S489" s="24" t="str">
        <f t="shared" si="6"/>
        <v>#DIV/0!</v>
      </c>
      <c r="U489" s="11">
        <v>0.0</v>
      </c>
      <c r="V489" s="22">
        <f t="shared" si="7"/>
        <v>0</v>
      </c>
      <c r="W489" s="23" t="str">
        <f t="shared" si="8"/>
        <v>#DIV/0!</v>
      </c>
      <c r="X489" s="26" t="str">
        <f t="shared" si="9"/>
        <v>#DIV/0!</v>
      </c>
    </row>
    <row r="490">
      <c r="A490" s="14" t="s">
        <v>726</v>
      </c>
      <c r="B490" s="34">
        <v>1442.0</v>
      </c>
      <c r="C490" s="34">
        <v>598.0</v>
      </c>
      <c r="D490" s="34">
        <v>52.0</v>
      </c>
      <c r="E490" s="34">
        <v>0.0</v>
      </c>
      <c r="F490" s="34">
        <v>14358.0</v>
      </c>
      <c r="G490" s="19"/>
      <c r="H490" s="19">
        <f>VLOOKUP(A490,'Kings Ratings'!$A$2:$B$1000,2,false)</f>
        <v>10</v>
      </c>
      <c r="I490" s="19"/>
      <c r="K490" s="11">
        <v>0.0</v>
      </c>
      <c r="L490" s="22">
        <f t="shared" si="1"/>
        <v>598</v>
      </c>
      <c r="M490" s="23" t="str">
        <f t="shared" si="2"/>
        <v>#DIV/0!</v>
      </c>
      <c r="N490" s="24" t="str">
        <f t="shared" si="3"/>
        <v>#DIV/0!</v>
      </c>
      <c r="O490" s="25"/>
      <c r="P490" s="11">
        <v>0.0</v>
      </c>
      <c r="Q490" s="18">
        <f t="shared" si="4"/>
        <v>52</v>
      </c>
      <c r="R490" s="23" t="str">
        <f t="shared" si="5"/>
        <v>#DIV/0!</v>
      </c>
      <c r="S490" s="24" t="str">
        <f t="shared" si="6"/>
        <v>#DIV/0!</v>
      </c>
      <c r="U490" s="11">
        <v>0.0</v>
      </c>
      <c r="V490" s="22">
        <f t="shared" si="7"/>
        <v>0</v>
      </c>
      <c r="W490" s="23" t="str">
        <f t="shared" si="8"/>
        <v>#DIV/0!</v>
      </c>
      <c r="X490" s="26" t="str">
        <f t="shared" si="9"/>
        <v>#DIV/0!</v>
      </c>
    </row>
    <row r="491">
      <c r="A491" s="14" t="s">
        <v>116</v>
      </c>
      <c r="B491" s="34">
        <v>1452.0</v>
      </c>
      <c r="C491" s="34">
        <v>10.0</v>
      </c>
      <c r="D491" s="34">
        <v>0.0</v>
      </c>
      <c r="E491" s="34">
        <v>0.0</v>
      </c>
      <c r="F491" s="34">
        <v>403.0</v>
      </c>
      <c r="G491" s="19"/>
      <c r="H491" s="19">
        <f>VLOOKUP(A491,'Kings Ratings'!$A$2:$B$1000,2,false)</f>
        <v>10</v>
      </c>
      <c r="I491" s="19"/>
      <c r="K491" s="11">
        <v>0.0</v>
      </c>
      <c r="L491" s="22">
        <f t="shared" si="1"/>
        <v>10</v>
      </c>
      <c r="M491" s="23" t="str">
        <f t="shared" si="2"/>
        <v>#DIV/0!</v>
      </c>
      <c r="N491" s="24" t="str">
        <f t="shared" si="3"/>
        <v>#DIV/0!</v>
      </c>
      <c r="O491" s="25"/>
      <c r="P491" s="11">
        <v>0.0</v>
      </c>
      <c r="Q491" s="18">
        <f t="shared" si="4"/>
        <v>0</v>
      </c>
      <c r="R491" s="23" t="str">
        <f t="shared" si="5"/>
        <v>#DIV/0!</v>
      </c>
      <c r="S491" s="24" t="str">
        <f t="shared" si="6"/>
        <v>#DIV/0!</v>
      </c>
      <c r="U491" s="11">
        <v>0.0</v>
      </c>
      <c r="V491" s="22">
        <f t="shared" si="7"/>
        <v>0</v>
      </c>
      <c r="W491" s="23" t="str">
        <f t="shared" si="8"/>
        <v>#DIV/0!</v>
      </c>
      <c r="X491" s="26" t="str">
        <f t="shared" si="9"/>
        <v>#DIV/0!</v>
      </c>
    </row>
    <row r="492">
      <c r="A492" s="14" t="s">
        <v>95</v>
      </c>
      <c r="B492" s="34">
        <v>1457.0</v>
      </c>
      <c r="C492" s="34">
        <v>1.0</v>
      </c>
      <c r="D492" s="34">
        <v>0.0</v>
      </c>
      <c r="E492" s="34">
        <v>0.0</v>
      </c>
      <c r="F492" s="34">
        <v>897.0</v>
      </c>
      <c r="G492" s="19"/>
      <c r="H492" s="19">
        <f>VLOOKUP(A492,'Kings Ratings'!$A$2:$B$1000,2,false)</f>
        <v>11</v>
      </c>
      <c r="I492" s="19"/>
      <c r="K492" s="11">
        <v>0.0</v>
      </c>
      <c r="L492" s="22">
        <f t="shared" si="1"/>
        <v>1</v>
      </c>
      <c r="M492" s="23" t="str">
        <f t="shared" si="2"/>
        <v>#DIV/0!</v>
      </c>
      <c r="N492" s="24" t="str">
        <f t="shared" si="3"/>
        <v>#DIV/0!</v>
      </c>
      <c r="O492" s="25"/>
      <c r="P492" s="11">
        <v>0.0</v>
      </c>
      <c r="Q492" s="18">
        <f t="shared" si="4"/>
        <v>0</v>
      </c>
      <c r="R492" s="23" t="str">
        <f t="shared" si="5"/>
        <v>#DIV/0!</v>
      </c>
      <c r="S492" s="24" t="str">
        <f t="shared" si="6"/>
        <v>#DIV/0!</v>
      </c>
      <c r="U492" s="11">
        <v>0.0</v>
      </c>
      <c r="V492" s="22">
        <f t="shared" si="7"/>
        <v>0</v>
      </c>
      <c r="W492" s="23" t="str">
        <f t="shared" si="8"/>
        <v>#DIV/0!</v>
      </c>
      <c r="X492" s="26" t="str">
        <f t="shared" si="9"/>
        <v>#DIV/0!</v>
      </c>
    </row>
    <row r="493">
      <c r="A493" s="19"/>
      <c r="B493" s="6"/>
      <c r="C493" s="34"/>
      <c r="D493" s="34"/>
      <c r="E493" s="34"/>
      <c r="F493" s="34"/>
      <c r="G493" s="19"/>
      <c r="H493" s="19"/>
      <c r="I493" s="19"/>
      <c r="N493" s="26"/>
      <c r="O493" s="25"/>
      <c r="S493" s="26"/>
    </row>
    <row r="494">
      <c r="A494" s="19"/>
      <c r="B494" s="6"/>
      <c r="C494" s="34"/>
      <c r="D494" s="34"/>
      <c r="E494" s="34"/>
      <c r="F494" s="34"/>
      <c r="G494" s="19"/>
      <c r="H494" s="19"/>
      <c r="I494" s="19"/>
      <c r="N494" s="26"/>
      <c r="O494" s="25"/>
      <c r="S494" s="26"/>
    </row>
    <row r="495">
      <c r="A495" s="19"/>
      <c r="B495" s="6"/>
      <c r="C495" s="34"/>
      <c r="D495" s="34"/>
      <c r="E495" s="34"/>
      <c r="F495" s="34"/>
      <c r="G495" s="19"/>
      <c r="H495" s="19"/>
      <c r="I495" s="19"/>
      <c r="N495" s="26"/>
      <c r="O495" s="25"/>
      <c r="S495" s="26"/>
    </row>
    <row r="496">
      <c r="A496" s="19"/>
      <c r="B496" s="6"/>
      <c r="C496" s="34"/>
      <c r="D496" s="34"/>
      <c r="E496" s="34"/>
      <c r="F496" s="34"/>
      <c r="G496" s="19"/>
      <c r="H496" s="19"/>
      <c r="I496" s="19"/>
      <c r="N496" s="26"/>
      <c r="O496" s="25"/>
      <c r="S496" s="26"/>
    </row>
    <row r="497">
      <c r="A497" s="19"/>
      <c r="B497" s="6"/>
      <c r="C497" s="34"/>
      <c r="D497" s="34"/>
      <c r="E497" s="34"/>
      <c r="F497" s="34"/>
      <c r="G497" s="19"/>
      <c r="H497" s="19"/>
      <c r="I497" s="19"/>
      <c r="N497" s="26"/>
      <c r="O497" s="25"/>
      <c r="S497" s="26"/>
    </row>
    <row r="498">
      <c r="A498" s="19"/>
      <c r="B498" s="6"/>
      <c r="C498" s="34"/>
      <c r="D498" s="34"/>
      <c r="E498" s="34"/>
      <c r="F498" s="34"/>
      <c r="G498" s="19"/>
      <c r="H498" s="19"/>
      <c r="I498" s="19"/>
      <c r="N498" s="26"/>
      <c r="O498" s="25"/>
      <c r="S498" s="26"/>
    </row>
    <row r="499">
      <c r="A499" s="19"/>
      <c r="B499" s="6"/>
      <c r="C499" s="34"/>
      <c r="D499" s="34"/>
      <c r="E499" s="34"/>
      <c r="F499" s="34"/>
      <c r="G499" s="19"/>
      <c r="H499" s="19"/>
      <c r="I499" s="19"/>
      <c r="N499" s="26"/>
      <c r="O499" s="25"/>
      <c r="S499" s="26"/>
    </row>
    <row r="500">
      <c r="A500" s="19"/>
      <c r="B500" s="6"/>
      <c r="C500" s="34"/>
      <c r="D500" s="34"/>
      <c r="E500" s="34"/>
      <c r="F500" s="34"/>
      <c r="G500" s="19"/>
      <c r="H500" s="19"/>
      <c r="I500" s="19"/>
      <c r="N500" s="26"/>
      <c r="O500" s="25"/>
      <c r="S500" s="26"/>
    </row>
    <row r="501">
      <c r="A501" s="19"/>
      <c r="B501" s="6"/>
      <c r="C501" s="34"/>
      <c r="D501" s="34"/>
      <c r="E501" s="34"/>
      <c r="F501" s="34"/>
      <c r="G501" s="19"/>
      <c r="H501" s="19"/>
      <c r="I501" s="19"/>
      <c r="N501" s="26"/>
      <c r="O501" s="25"/>
      <c r="S501" s="26"/>
    </row>
    <row r="502">
      <c r="A502" s="19"/>
      <c r="B502" s="6"/>
      <c r="C502" s="34"/>
      <c r="D502" s="34"/>
      <c r="E502" s="34"/>
      <c r="F502" s="34"/>
      <c r="G502" s="19"/>
      <c r="H502" s="19"/>
      <c r="I502" s="19"/>
      <c r="N502" s="26"/>
      <c r="O502" s="25"/>
      <c r="S502" s="26"/>
    </row>
    <row r="503">
      <c r="A503" s="19"/>
      <c r="B503" s="6"/>
      <c r="C503" s="34"/>
      <c r="D503" s="34"/>
      <c r="E503" s="34"/>
      <c r="F503" s="34"/>
      <c r="G503" s="19"/>
      <c r="H503" s="19"/>
      <c r="I503" s="19"/>
      <c r="N503" s="26"/>
      <c r="O503" s="25"/>
      <c r="S503" s="26"/>
    </row>
    <row r="504">
      <c r="A504" s="19"/>
      <c r="B504" s="6"/>
      <c r="C504" s="34"/>
      <c r="D504" s="34"/>
      <c r="E504" s="34"/>
      <c r="F504" s="34"/>
      <c r="G504" s="19"/>
      <c r="H504" s="19"/>
      <c r="I504" s="19"/>
      <c r="N504" s="26"/>
      <c r="O504" s="25"/>
      <c r="S504" s="26"/>
    </row>
    <row r="505">
      <c r="A505" s="19"/>
      <c r="B505" s="6"/>
      <c r="C505" s="34"/>
      <c r="D505" s="34"/>
      <c r="E505" s="34"/>
      <c r="F505" s="34"/>
      <c r="G505" s="19"/>
      <c r="H505" s="19"/>
      <c r="I505" s="19"/>
      <c r="N505" s="26"/>
      <c r="O505" s="25"/>
      <c r="S505" s="26"/>
    </row>
    <row r="506">
      <c r="A506" s="19"/>
      <c r="B506" s="6"/>
      <c r="C506" s="34"/>
      <c r="D506" s="34"/>
      <c r="E506" s="34"/>
      <c r="F506" s="34"/>
      <c r="G506" s="19"/>
      <c r="H506" s="19"/>
      <c r="I506" s="19"/>
      <c r="N506" s="26"/>
      <c r="O506" s="25"/>
      <c r="S506" s="26"/>
    </row>
    <row r="507">
      <c r="A507" s="19"/>
      <c r="B507" s="6"/>
      <c r="C507" s="34"/>
      <c r="D507" s="34"/>
      <c r="E507" s="34"/>
      <c r="F507" s="34"/>
      <c r="G507" s="19"/>
      <c r="H507" s="19"/>
      <c r="I507" s="19"/>
      <c r="N507" s="26"/>
      <c r="O507" s="25"/>
      <c r="S507" s="26"/>
    </row>
    <row r="508">
      <c r="A508" s="19"/>
      <c r="B508" s="6"/>
      <c r="C508" s="34"/>
      <c r="D508" s="34"/>
      <c r="E508" s="34"/>
      <c r="F508" s="34"/>
      <c r="G508" s="19"/>
      <c r="H508" s="19"/>
      <c r="I508" s="19"/>
      <c r="N508" s="26"/>
      <c r="O508" s="25"/>
      <c r="S508" s="26"/>
    </row>
    <row r="509">
      <c r="A509" s="19"/>
      <c r="B509" s="6"/>
      <c r="C509" s="34"/>
      <c r="D509" s="34"/>
      <c r="E509" s="34"/>
      <c r="F509" s="34"/>
      <c r="G509" s="19"/>
      <c r="H509" s="19"/>
      <c r="I509" s="19"/>
      <c r="N509" s="26"/>
      <c r="O509" s="25"/>
      <c r="S509" s="26"/>
    </row>
    <row r="510">
      <c r="A510" s="19"/>
      <c r="B510" s="6"/>
      <c r="C510" s="34"/>
      <c r="D510" s="34"/>
      <c r="E510" s="34"/>
      <c r="F510" s="34"/>
      <c r="G510" s="19"/>
      <c r="H510" s="19"/>
      <c r="I510" s="19"/>
      <c r="N510" s="26"/>
      <c r="O510" s="25"/>
      <c r="S510" s="26"/>
    </row>
    <row r="511">
      <c r="A511" s="19"/>
      <c r="B511" s="6"/>
      <c r="C511" s="34"/>
      <c r="D511" s="34"/>
      <c r="E511" s="34"/>
      <c r="F511" s="34"/>
      <c r="G511" s="19"/>
      <c r="H511" s="19"/>
      <c r="I511" s="19"/>
      <c r="N511" s="26"/>
      <c r="O511" s="25"/>
      <c r="S511" s="26"/>
    </row>
    <row r="512">
      <c r="A512" s="19"/>
      <c r="B512" s="6"/>
      <c r="C512" s="34"/>
      <c r="D512" s="34"/>
      <c r="E512" s="34"/>
      <c r="F512" s="34"/>
      <c r="G512" s="19"/>
      <c r="H512" s="19"/>
      <c r="I512" s="19"/>
      <c r="N512" s="26"/>
      <c r="O512" s="25"/>
      <c r="S512" s="26"/>
    </row>
    <row r="513">
      <c r="A513" s="19"/>
      <c r="B513" s="6"/>
      <c r="C513" s="34"/>
      <c r="D513" s="34"/>
      <c r="E513" s="34"/>
      <c r="F513" s="34"/>
      <c r="G513" s="19"/>
      <c r="H513" s="19"/>
      <c r="I513" s="19"/>
      <c r="N513" s="26"/>
      <c r="O513" s="25"/>
      <c r="S513" s="26"/>
    </row>
    <row r="514">
      <c r="A514" s="19"/>
      <c r="B514" s="6"/>
      <c r="C514" s="34"/>
      <c r="D514" s="34"/>
      <c r="E514" s="34"/>
      <c r="F514" s="34"/>
      <c r="G514" s="19"/>
      <c r="H514" s="19"/>
      <c r="I514" s="19"/>
      <c r="N514" s="26"/>
      <c r="O514" s="25"/>
      <c r="S514" s="26"/>
    </row>
    <row r="515">
      <c r="A515" s="19"/>
      <c r="B515" s="6"/>
      <c r="C515" s="34"/>
      <c r="D515" s="34"/>
      <c r="E515" s="34"/>
      <c r="F515" s="34"/>
      <c r="G515" s="19"/>
      <c r="H515" s="19"/>
      <c r="I515" s="19"/>
      <c r="N515" s="26"/>
      <c r="O515" s="25"/>
      <c r="S515" s="26"/>
    </row>
    <row r="516">
      <c r="A516" s="19"/>
      <c r="B516" s="6"/>
      <c r="C516" s="34"/>
      <c r="D516" s="34"/>
      <c r="E516" s="34"/>
      <c r="F516" s="34"/>
      <c r="G516" s="19"/>
      <c r="H516" s="19"/>
      <c r="I516" s="19"/>
      <c r="N516" s="26"/>
      <c r="O516" s="25"/>
      <c r="S516" s="26"/>
    </row>
    <row r="517">
      <c r="A517" s="19"/>
      <c r="B517" s="6"/>
      <c r="C517" s="34"/>
      <c r="D517" s="34"/>
      <c r="E517" s="34"/>
      <c r="F517" s="34"/>
      <c r="G517" s="19"/>
      <c r="H517" s="19"/>
      <c r="I517" s="19"/>
      <c r="N517" s="26"/>
      <c r="O517" s="25"/>
      <c r="S517" s="26"/>
    </row>
    <row r="518">
      <c r="A518" s="19"/>
      <c r="B518" s="6"/>
      <c r="C518" s="34"/>
      <c r="D518" s="34"/>
      <c r="E518" s="34"/>
      <c r="F518" s="34"/>
      <c r="G518" s="19"/>
      <c r="H518" s="19"/>
      <c r="I518" s="19"/>
      <c r="N518" s="26"/>
      <c r="O518" s="25"/>
      <c r="S518" s="26"/>
    </row>
    <row r="519">
      <c r="A519" s="19"/>
      <c r="B519" s="6"/>
      <c r="C519" s="34"/>
      <c r="D519" s="34"/>
      <c r="E519" s="34"/>
      <c r="F519" s="34"/>
      <c r="G519" s="19"/>
      <c r="H519" s="19"/>
      <c r="I519" s="19"/>
      <c r="N519" s="26"/>
      <c r="O519" s="25"/>
      <c r="S519" s="26"/>
    </row>
    <row r="520">
      <c r="A520" s="19"/>
      <c r="B520" s="6"/>
      <c r="C520" s="34"/>
      <c r="D520" s="34"/>
      <c r="E520" s="34"/>
      <c r="F520" s="34"/>
      <c r="G520" s="19"/>
      <c r="H520" s="19"/>
      <c r="I520" s="19"/>
      <c r="N520" s="26"/>
      <c r="O520" s="25"/>
      <c r="S520" s="26"/>
    </row>
    <row r="521">
      <c r="A521" s="19"/>
      <c r="B521" s="6"/>
      <c r="C521" s="34"/>
      <c r="D521" s="34"/>
      <c r="E521" s="34"/>
      <c r="F521" s="34"/>
      <c r="G521" s="19"/>
      <c r="H521" s="19"/>
      <c r="I521" s="19"/>
      <c r="N521" s="26"/>
      <c r="O521" s="25"/>
      <c r="S521" s="26"/>
    </row>
    <row r="522">
      <c r="A522" s="19"/>
      <c r="B522" s="6"/>
      <c r="C522" s="34"/>
      <c r="D522" s="34"/>
      <c r="E522" s="34"/>
      <c r="F522" s="34"/>
      <c r="G522" s="19"/>
      <c r="H522" s="19"/>
      <c r="I522" s="19"/>
      <c r="N522" s="26"/>
      <c r="O522" s="25"/>
      <c r="S522" s="26"/>
    </row>
    <row r="523">
      <c r="A523" s="19"/>
      <c r="B523" s="6"/>
      <c r="C523" s="34"/>
      <c r="D523" s="34"/>
      <c r="E523" s="34"/>
      <c r="F523" s="34"/>
      <c r="G523" s="19"/>
      <c r="H523" s="19"/>
      <c r="I523" s="19"/>
      <c r="N523" s="26"/>
      <c r="O523" s="25"/>
      <c r="S523" s="26"/>
    </row>
    <row r="524">
      <c r="A524" s="19"/>
      <c r="B524" s="6"/>
      <c r="C524" s="34"/>
      <c r="D524" s="34"/>
      <c r="E524" s="34"/>
      <c r="F524" s="34"/>
      <c r="G524" s="19"/>
      <c r="H524" s="19"/>
      <c r="I524" s="19"/>
      <c r="N524" s="26"/>
      <c r="O524" s="25"/>
      <c r="S524" s="26"/>
    </row>
    <row r="525">
      <c r="A525" s="19"/>
      <c r="B525" s="6"/>
      <c r="C525" s="34"/>
      <c r="D525" s="34"/>
      <c r="E525" s="34"/>
      <c r="F525" s="34"/>
      <c r="G525" s="19"/>
      <c r="H525" s="19"/>
      <c r="I525" s="19"/>
      <c r="N525" s="26"/>
      <c r="O525" s="25"/>
      <c r="S525" s="26"/>
    </row>
    <row r="526">
      <c r="A526" s="19"/>
      <c r="B526" s="6"/>
      <c r="C526" s="34"/>
      <c r="D526" s="34"/>
      <c r="E526" s="34"/>
      <c r="F526" s="34"/>
      <c r="G526" s="19"/>
      <c r="H526" s="19"/>
      <c r="I526" s="19"/>
      <c r="N526" s="26"/>
      <c r="O526" s="25"/>
      <c r="S526" s="26"/>
    </row>
    <row r="527">
      <c r="A527" s="19"/>
      <c r="B527" s="6"/>
      <c r="C527" s="34"/>
      <c r="D527" s="34"/>
      <c r="E527" s="34"/>
      <c r="F527" s="34"/>
      <c r="G527" s="19"/>
      <c r="H527" s="19"/>
      <c r="I527" s="19"/>
      <c r="N527" s="26"/>
      <c r="O527" s="25"/>
      <c r="S527" s="26"/>
    </row>
    <row r="528">
      <c r="A528" s="19"/>
      <c r="B528" s="6"/>
      <c r="C528" s="34"/>
      <c r="D528" s="34"/>
      <c r="E528" s="34"/>
      <c r="F528" s="34"/>
      <c r="G528" s="19"/>
      <c r="H528" s="19"/>
      <c r="I528" s="19"/>
      <c r="N528" s="26"/>
      <c r="O528" s="25"/>
      <c r="S528" s="26"/>
    </row>
    <row r="529">
      <c r="A529" s="19"/>
      <c r="B529" s="6"/>
      <c r="C529" s="34"/>
      <c r="D529" s="34"/>
      <c r="E529" s="34"/>
      <c r="F529" s="34"/>
      <c r="G529" s="19"/>
      <c r="H529" s="19"/>
      <c r="I529" s="19"/>
      <c r="N529" s="26"/>
      <c r="O529" s="25"/>
      <c r="S529" s="26"/>
    </row>
    <row r="530">
      <c r="A530" s="19"/>
      <c r="B530" s="6"/>
      <c r="C530" s="34"/>
      <c r="D530" s="34"/>
      <c r="E530" s="34"/>
      <c r="F530" s="34"/>
      <c r="G530" s="19"/>
      <c r="H530" s="19"/>
      <c r="I530" s="19"/>
      <c r="N530" s="26"/>
      <c r="O530" s="25"/>
      <c r="S530" s="26"/>
    </row>
    <row r="531">
      <c r="A531" s="19"/>
      <c r="B531" s="6"/>
      <c r="C531" s="34"/>
      <c r="D531" s="34"/>
      <c r="E531" s="34"/>
      <c r="F531" s="34"/>
      <c r="G531" s="19"/>
      <c r="H531" s="19"/>
      <c r="I531" s="19"/>
      <c r="N531" s="26"/>
      <c r="O531" s="25"/>
      <c r="S531" s="26"/>
    </row>
    <row r="532">
      <c r="A532" s="19"/>
      <c r="B532" s="6"/>
      <c r="C532" s="34"/>
      <c r="D532" s="34"/>
      <c r="E532" s="34"/>
      <c r="F532" s="34"/>
      <c r="G532" s="19"/>
      <c r="H532" s="19"/>
      <c r="I532" s="19"/>
      <c r="N532" s="26"/>
      <c r="O532" s="25"/>
      <c r="S532" s="26"/>
    </row>
    <row r="533">
      <c r="A533" s="19"/>
      <c r="B533" s="6"/>
      <c r="C533" s="34"/>
      <c r="D533" s="34"/>
      <c r="E533" s="34"/>
      <c r="F533" s="34"/>
      <c r="G533" s="19"/>
      <c r="H533" s="19"/>
      <c r="I533" s="19"/>
      <c r="N533" s="26"/>
      <c r="O533" s="25"/>
      <c r="S533" s="26"/>
    </row>
    <row r="534">
      <c r="A534" s="19"/>
      <c r="B534" s="6"/>
      <c r="C534" s="34"/>
      <c r="D534" s="34"/>
      <c r="E534" s="34"/>
      <c r="F534" s="34"/>
      <c r="G534" s="19"/>
      <c r="H534" s="19"/>
      <c r="I534" s="19"/>
      <c r="N534" s="26"/>
      <c r="O534" s="25"/>
      <c r="S534" s="26"/>
    </row>
    <row r="535">
      <c r="A535" s="19"/>
      <c r="B535" s="6"/>
      <c r="C535" s="34"/>
      <c r="D535" s="34"/>
      <c r="E535" s="34"/>
      <c r="F535" s="34"/>
      <c r="G535" s="19"/>
      <c r="H535" s="19"/>
      <c r="I535" s="19"/>
      <c r="N535" s="26"/>
      <c r="O535" s="25"/>
      <c r="S535" s="26"/>
    </row>
    <row r="536">
      <c r="A536" s="19"/>
      <c r="B536" s="6"/>
      <c r="C536" s="34"/>
      <c r="D536" s="34"/>
      <c r="E536" s="34"/>
      <c r="F536" s="34"/>
      <c r="G536" s="19"/>
      <c r="H536" s="19"/>
      <c r="I536" s="19"/>
      <c r="N536" s="26"/>
      <c r="O536" s="25"/>
      <c r="S536" s="26"/>
    </row>
    <row r="537">
      <c r="A537" s="19"/>
      <c r="B537" s="6"/>
      <c r="C537" s="34"/>
      <c r="D537" s="34"/>
      <c r="E537" s="34"/>
      <c r="F537" s="34"/>
      <c r="G537" s="19"/>
      <c r="H537" s="19"/>
      <c r="I537" s="19"/>
      <c r="N537" s="26"/>
      <c r="O537" s="25"/>
      <c r="S537" s="26"/>
    </row>
    <row r="538">
      <c r="A538" s="19"/>
      <c r="B538" s="6"/>
      <c r="C538" s="34"/>
      <c r="D538" s="34"/>
      <c r="E538" s="34"/>
      <c r="F538" s="34"/>
      <c r="G538" s="19"/>
      <c r="H538" s="19"/>
      <c r="I538" s="19"/>
      <c r="N538" s="26"/>
      <c r="O538" s="25"/>
      <c r="S538" s="26"/>
    </row>
    <row r="539">
      <c r="A539" s="19"/>
      <c r="B539" s="6"/>
      <c r="C539" s="34"/>
      <c r="D539" s="34"/>
      <c r="E539" s="34"/>
      <c r="F539" s="34"/>
      <c r="G539" s="19"/>
      <c r="H539" s="19"/>
      <c r="I539" s="19"/>
      <c r="N539" s="26"/>
      <c r="O539" s="25"/>
      <c r="S539" s="26"/>
    </row>
    <row r="540">
      <c r="A540" s="19"/>
      <c r="B540" s="6"/>
      <c r="C540" s="34"/>
      <c r="D540" s="34"/>
      <c r="E540" s="34"/>
      <c r="F540" s="34"/>
      <c r="G540" s="19"/>
      <c r="H540" s="19"/>
      <c r="I540" s="19"/>
      <c r="N540" s="26"/>
      <c r="O540" s="25"/>
      <c r="S540" s="26"/>
    </row>
    <row r="541">
      <c r="A541" s="19"/>
      <c r="B541" s="6"/>
      <c r="C541" s="34"/>
      <c r="D541" s="34"/>
      <c r="E541" s="34"/>
      <c r="F541" s="34"/>
      <c r="G541" s="19"/>
      <c r="H541" s="19"/>
      <c r="I541" s="19"/>
      <c r="N541" s="26"/>
      <c r="O541" s="25"/>
      <c r="S541" s="26"/>
    </row>
    <row r="542">
      <c r="A542" s="19"/>
      <c r="B542" s="6"/>
      <c r="C542" s="34"/>
      <c r="D542" s="34"/>
      <c r="E542" s="34"/>
      <c r="F542" s="34"/>
      <c r="G542" s="19"/>
      <c r="H542" s="19"/>
      <c r="I542" s="19"/>
      <c r="N542" s="26"/>
      <c r="O542" s="25"/>
      <c r="S542" s="26"/>
    </row>
    <row r="543">
      <c r="A543" s="19"/>
      <c r="B543" s="6"/>
      <c r="C543" s="34"/>
      <c r="D543" s="34"/>
      <c r="E543" s="34"/>
      <c r="F543" s="34"/>
      <c r="G543" s="19"/>
      <c r="H543" s="19"/>
      <c r="I543" s="19"/>
      <c r="N543" s="26"/>
      <c r="O543" s="25"/>
      <c r="S543" s="26"/>
    </row>
    <row r="544">
      <c r="A544" s="19"/>
      <c r="B544" s="6"/>
      <c r="C544" s="34"/>
      <c r="D544" s="34"/>
      <c r="E544" s="34"/>
      <c r="F544" s="34"/>
      <c r="G544" s="19"/>
      <c r="H544" s="19"/>
      <c r="I544" s="19"/>
      <c r="N544" s="26"/>
      <c r="O544" s="25"/>
      <c r="S544" s="26"/>
    </row>
    <row r="545">
      <c r="A545" s="19"/>
      <c r="B545" s="6"/>
      <c r="C545" s="34"/>
      <c r="D545" s="34"/>
      <c r="E545" s="34"/>
      <c r="F545" s="34"/>
      <c r="G545" s="19"/>
      <c r="H545" s="19"/>
      <c r="I545" s="19"/>
      <c r="N545" s="26"/>
      <c r="O545" s="25"/>
      <c r="S545" s="26"/>
    </row>
    <row r="546">
      <c r="A546" s="19"/>
      <c r="B546" s="6"/>
      <c r="C546" s="34"/>
      <c r="D546" s="34"/>
      <c r="E546" s="34"/>
      <c r="F546" s="34"/>
      <c r="G546" s="19"/>
      <c r="H546" s="19"/>
      <c r="I546" s="19"/>
      <c r="N546" s="26"/>
      <c r="O546" s="25"/>
      <c r="S546" s="26"/>
    </row>
    <row r="547">
      <c r="A547" s="19"/>
      <c r="B547" s="6"/>
      <c r="C547" s="34"/>
      <c r="D547" s="34"/>
      <c r="E547" s="34"/>
      <c r="F547" s="34"/>
      <c r="G547" s="19"/>
      <c r="H547" s="19"/>
      <c r="I547" s="19"/>
      <c r="N547" s="26"/>
      <c r="O547" s="25"/>
      <c r="S547" s="26"/>
    </row>
    <row r="548">
      <c r="A548" s="19"/>
      <c r="B548" s="6"/>
      <c r="C548" s="34"/>
      <c r="D548" s="34"/>
      <c r="E548" s="34"/>
      <c r="F548" s="34"/>
      <c r="G548" s="19"/>
      <c r="H548" s="19"/>
      <c r="I548" s="19"/>
      <c r="N548" s="26"/>
      <c r="O548" s="25"/>
      <c r="S548" s="26"/>
    </row>
    <row r="549">
      <c r="A549" s="19"/>
      <c r="B549" s="6"/>
      <c r="C549" s="34"/>
      <c r="D549" s="34"/>
      <c r="E549" s="34"/>
      <c r="F549" s="34"/>
      <c r="G549" s="19"/>
      <c r="H549" s="19"/>
      <c r="I549" s="19"/>
      <c r="N549" s="26"/>
      <c r="O549" s="25"/>
      <c r="S549" s="26"/>
    </row>
    <row r="550">
      <c r="A550" s="19"/>
      <c r="B550" s="6"/>
      <c r="C550" s="34"/>
      <c r="D550" s="34"/>
      <c r="E550" s="34"/>
      <c r="F550" s="34"/>
      <c r="G550" s="19"/>
      <c r="H550" s="19"/>
      <c r="I550" s="19"/>
      <c r="N550" s="26"/>
      <c r="O550" s="25"/>
      <c r="S550" s="26"/>
    </row>
    <row r="551">
      <c r="A551" s="19"/>
      <c r="B551" s="6"/>
      <c r="C551" s="34"/>
      <c r="D551" s="34"/>
      <c r="E551" s="34"/>
      <c r="F551" s="34"/>
      <c r="G551" s="19"/>
      <c r="H551" s="19"/>
      <c r="I551" s="19"/>
      <c r="N551" s="26"/>
      <c r="O551" s="25"/>
      <c r="S551" s="26"/>
    </row>
    <row r="552">
      <c r="A552" s="19"/>
      <c r="B552" s="6"/>
      <c r="C552" s="34"/>
      <c r="D552" s="34"/>
      <c r="E552" s="34"/>
      <c r="F552" s="34"/>
      <c r="G552" s="19"/>
      <c r="H552" s="19"/>
      <c r="I552" s="19"/>
      <c r="N552" s="26"/>
      <c r="O552" s="25"/>
      <c r="S552" s="26"/>
    </row>
    <row r="553">
      <c r="A553" s="19"/>
      <c r="B553" s="6"/>
      <c r="C553" s="34"/>
      <c r="D553" s="34"/>
      <c r="E553" s="34"/>
      <c r="F553" s="34"/>
      <c r="G553" s="19"/>
      <c r="H553" s="19"/>
      <c r="I553" s="19"/>
      <c r="N553" s="26"/>
      <c r="O553" s="25"/>
      <c r="S553" s="26"/>
    </row>
    <row r="554">
      <c r="A554" s="19"/>
      <c r="B554" s="6"/>
      <c r="C554" s="34"/>
      <c r="D554" s="34"/>
      <c r="E554" s="34"/>
      <c r="F554" s="34"/>
      <c r="G554" s="19"/>
      <c r="H554" s="19"/>
      <c r="I554" s="19"/>
      <c r="N554" s="26"/>
      <c r="O554" s="25"/>
      <c r="S554" s="26"/>
    </row>
    <row r="555">
      <c r="A555" s="19"/>
      <c r="B555" s="6"/>
      <c r="C555" s="34"/>
      <c r="D555" s="34"/>
      <c r="E555" s="34"/>
      <c r="F555" s="34"/>
      <c r="G555" s="19"/>
      <c r="H555" s="19"/>
      <c r="I555" s="19"/>
      <c r="N555" s="26"/>
      <c r="O555" s="25"/>
      <c r="S555" s="26"/>
    </row>
    <row r="556">
      <c r="A556" s="19"/>
      <c r="B556" s="6"/>
      <c r="C556" s="34"/>
      <c r="D556" s="34"/>
      <c r="E556" s="34"/>
      <c r="F556" s="34"/>
      <c r="G556" s="19"/>
      <c r="H556" s="19"/>
      <c r="I556" s="19"/>
      <c r="N556" s="26"/>
      <c r="O556" s="25"/>
      <c r="S556" s="26"/>
    </row>
    <row r="557">
      <c r="A557" s="19"/>
      <c r="B557" s="6"/>
      <c r="C557" s="34"/>
      <c r="D557" s="34"/>
      <c r="E557" s="34"/>
      <c r="F557" s="34"/>
      <c r="G557" s="19"/>
      <c r="H557" s="19"/>
      <c r="I557" s="19"/>
      <c r="N557" s="26"/>
      <c r="O557" s="25"/>
      <c r="S557" s="26"/>
    </row>
    <row r="558">
      <c r="A558" s="19"/>
      <c r="B558" s="6"/>
      <c r="C558" s="34"/>
      <c r="D558" s="34"/>
      <c r="E558" s="34"/>
      <c r="F558" s="34"/>
      <c r="G558" s="19"/>
      <c r="H558" s="19"/>
      <c r="I558" s="19"/>
      <c r="N558" s="26"/>
      <c r="O558" s="25"/>
      <c r="S558" s="26"/>
    </row>
    <row r="559">
      <c r="A559" s="19"/>
      <c r="B559" s="6"/>
      <c r="C559" s="34"/>
      <c r="D559" s="34"/>
      <c r="E559" s="34"/>
      <c r="F559" s="34"/>
      <c r="G559" s="19"/>
      <c r="H559" s="19"/>
      <c r="I559" s="19"/>
      <c r="N559" s="26"/>
      <c r="O559" s="25"/>
      <c r="S559" s="26"/>
    </row>
    <row r="560">
      <c r="A560" s="19"/>
      <c r="B560" s="6"/>
      <c r="C560" s="34"/>
      <c r="D560" s="34"/>
      <c r="E560" s="34"/>
      <c r="F560" s="34"/>
      <c r="G560" s="19"/>
      <c r="H560" s="19"/>
      <c r="I560" s="19"/>
      <c r="N560" s="26"/>
      <c r="O560" s="25"/>
      <c r="S560" s="26"/>
    </row>
    <row r="561">
      <c r="A561" s="19"/>
      <c r="B561" s="6"/>
      <c r="C561" s="34"/>
      <c r="D561" s="34"/>
      <c r="E561" s="34"/>
      <c r="F561" s="34"/>
      <c r="G561" s="19"/>
      <c r="H561" s="19"/>
      <c r="I561" s="19"/>
      <c r="N561" s="26"/>
      <c r="O561" s="25"/>
      <c r="S561" s="26"/>
    </row>
    <row r="562">
      <c r="A562" s="19"/>
      <c r="B562" s="6"/>
      <c r="C562" s="34"/>
      <c r="D562" s="34"/>
      <c r="E562" s="34"/>
      <c r="F562" s="34"/>
      <c r="G562" s="19"/>
      <c r="H562" s="19"/>
      <c r="I562" s="19"/>
      <c r="N562" s="26"/>
      <c r="O562" s="25"/>
      <c r="S562" s="26"/>
    </row>
    <row r="563">
      <c r="A563" s="19"/>
      <c r="B563" s="6"/>
      <c r="C563" s="34"/>
      <c r="D563" s="34"/>
      <c r="E563" s="34"/>
      <c r="F563" s="34"/>
      <c r="G563" s="19"/>
      <c r="H563" s="19"/>
      <c r="I563" s="19"/>
      <c r="N563" s="26"/>
      <c r="O563" s="25"/>
      <c r="S563" s="26"/>
    </row>
    <row r="564">
      <c r="A564" s="19"/>
      <c r="B564" s="6"/>
      <c r="C564" s="34"/>
      <c r="D564" s="34"/>
      <c r="E564" s="34"/>
      <c r="F564" s="34"/>
      <c r="G564" s="19"/>
      <c r="H564" s="19"/>
      <c r="I564" s="19"/>
      <c r="N564" s="26"/>
      <c r="O564" s="25"/>
      <c r="S564" s="26"/>
    </row>
    <row r="565">
      <c r="A565" s="19"/>
      <c r="B565" s="6"/>
      <c r="C565" s="34"/>
      <c r="D565" s="34"/>
      <c r="E565" s="34"/>
      <c r="F565" s="34"/>
      <c r="G565" s="19"/>
      <c r="H565" s="19"/>
      <c r="I565" s="19"/>
      <c r="N565" s="26"/>
      <c r="O565" s="25"/>
      <c r="S565" s="26"/>
    </row>
    <row r="566">
      <c r="A566" s="19"/>
      <c r="B566" s="6"/>
      <c r="C566" s="34"/>
      <c r="D566" s="34"/>
      <c r="E566" s="34"/>
      <c r="F566" s="34"/>
      <c r="G566" s="19"/>
      <c r="H566" s="19"/>
      <c r="I566" s="19"/>
      <c r="N566" s="26"/>
      <c r="O566" s="25"/>
      <c r="S566" s="26"/>
    </row>
    <row r="567">
      <c r="A567" s="19"/>
      <c r="B567" s="6"/>
      <c r="C567" s="34"/>
      <c r="D567" s="34"/>
      <c r="E567" s="34"/>
      <c r="F567" s="34"/>
      <c r="G567" s="19"/>
      <c r="H567" s="19"/>
      <c r="I567" s="19"/>
      <c r="N567" s="26"/>
      <c r="O567" s="25"/>
      <c r="S567" s="26"/>
    </row>
    <row r="568">
      <c r="A568" s="19"/>
      <c r="B568" s="6"/>
      <c r="C568" s="34"/>
      <c r="D568" s="34"/>
      <c r="E568" s="34"/>
      <c r="F568" s="34"/>
      <c r="G568" s="19"/>
      <c r="H568" s="19"/>
      <c r="I568" s="19"/>
      <c r="N568" s="26"/>
      <c r="O568" s="25"/>
      <c r="S568" s="26"/>
    </row>
    <row r="569">
      <c r="A569" s="19"/>
      <c r="B569" s="6"/>
      <c r="C569" s="34"/>
      <c r="D569" s="34"/>
      <c r="E569" s="34"/>
      <c r="F569" s="34"/>
      <c r="G569" s="19"/>
      <c r="H569" s="19"/>
      <c r="I569" s="19"/>
      <c r="N569" s="26"/>
      <c r="O569" s="25"/>
      <c r="S569" s="26"/>
    </row>
    <row r="570">
      <c r="A570" s="19"/>
      <c r="B570" s="6"/>
      <c r="C570" s="34"/>
      <c r="D570" s="34"/>
      <c r="E570" s="34"/>
      <c r="F570" s="34"/>
      <c r="G570" s="19"/>
      <c r="H570" s="19"/>
      <c r="I570" s="19"/>
      <c r="N570" s="26"/>
      <c r="O570" s="25"/>
      <c r="S570" s="26"/>
    </row>
    <row r="571">
      <c r="A571" s="19"/>
      <c r="B571" s="6"/>
      <c r="C571" s="34"/>
      <c r="D571" s="34"/>
      <c r="E571" s="34"/>
      <c r="F571" s="34"/>
      <c r="G571" s="19"/>
      <c r="H571" s="19"/>
      <c r="I571" s="19"/>
      <c r="N571" s="26"/>
      <c r="O571" s="25"/>
      <c r="S571" s="26"/>
    </row>
    <row r="572">
      <c r="A572" s="19"/>
      <c r="B572" s="6"/>
      <c r="C572" s="34"/>
      <c r="D572" s="34"/>
      <c r="E572" s="34"/>
      <c r="F572" s="34"/>
      <c r="G572" s="19"/>
      <c r="H572" s="19"/>
      <c r="I572" s="19"/>
      <c r="N572" s="26"/>
      <c r="O572" s="25"/>
      <c r="S572" s="26"/>
    </row>
    <row r="573">
      <c r="A573" s="19"/>
      <c r="B573" s="6"/>
      <c r="C573" s="34"/>
      <c r="D573" s="34"/>
      <c r="E573" s="34"/>
      <c r="F573" s="34"/>
      <c r="G573" s="19"/>
      <c r="H573" s="19"/>
      <c r="I573" s="19"/>
      <c r="N573" s="26"/>
      <c r="O573" s="25"/>
      <c r="S573" s="26"/>
    </row>
    <row r="574">
      <c r="A574" s="19"/>
      <c r="B574" s="6"/>
      <c r="C574" s="34"/>
      <c r="D574" s="34"/>
      <c r="E574" s="34"/>
      <c r="F574" s="34"/>
      <c r="G574" s="19"/>
      <c r="H574" s="19"/>
      <c r="I574" s="19"/>
      <c r="N574" s="26"/>
      <c r="O574" s="25"/>
      <c r="S574" s="26"/>
    </row>
    <row r="575">
      <c r="A575" s="19"/>
      <c r="B575" s="6"/>
      <c r="C575" s="34"/>
      <c r="D575" s="34"/>
      <c r="E575" s="34"/>
      <c r="F575" s="34"/>
      <c r="G575" s="19"/>
      <c r="H575" s="19"/>
      <c r="I575" s="19"/>
      <c r="N575" s="26"/>
      <c r="O575" s="25"/>
      <c r="S575" s="26"/>
    </row>
    <row r="576">
      <c r="A576" s="19"/>
      <c r="B576" s="6"/>
      <c r="C576" s="34"/>
      <c r="D576" s="34"/>
      <c r="E576" s="34"/>
      <c r="F576" s="34"/>
      <c r="G576" s="19"/>
      <c r="H576" s="19"/>
      <c r="I576" s="19"/>
      <c r="N576" s="26"/>
      <c r="O576" s="25"/>
      <c r="S576" s="26"/>
    </row>
    <row r="577">
      <c r="A577" s="19"/>
      <c r="B577" s="6"/>
      <c r="C577" s="34"/>
      <c r="D577" s="34"/>
      <c r="E577" s="34"/>
      <c r="F577" s="34"/>
      <c r="G577" s="19"/>
      <c r="H577" s="19"/>
      <c r="I577" s="19"/>
      <c r="N577" s="26"/>
      <c r="O577" s="25"/>
      <c r="S577" s="26"/>
    </row>
    <row r="578">
      <c r="A578" s="19"/>
      <c r="B578" s="6"/>
      <c r="C578" s="34"/>
      <c r="D578" s="34"/>
      <c r="E578" s="34"/>
      <c r="F578" s="34"/>
      <c r="G578" s="19"/>
      <c r="H578" s="19"/>
      <c r="I578" s="19"/>
      <c r="N578" s="26"/>
      <c r="O578" s="25"/>
      <c r="S578" s="26"/>
    </row>
    <row r="579">
      <c r="A579" s="19"/>
      <c r="B579" s="6"/>
      <c r="C579" s="34"/>
      <c r="D579" s="34"/>
      <c r="E579" s="34"/>
      <c r="F579" s="34"/>
      <c r="G579" s="19"/>
      <c r="H579" s="19"/>
      <c r="I579" s="19"/>
      <c r="N579" s="26"/>
      <c r="O579" s="25"/>
      <c r="S579" s="26"/>
    </row>
    <row r="580">
      <c r="A580" s="19"/>
      <c r="B580" s="6"/>
      <c r="C580" s="34"/>
      <c r="D580" s="34"/>
      <c r="E580" s="34"/>
      <c r="F580" s="34"/>
      <c r="G580" s="19"/>
      <c r="H580" s="19"/>
      <c r="I580" s="19"/>
      <c r="N580" s="26"/>
      <c r="O580" s="25"/>
      <c r="S580" s="26"/>
    </row>
    <row r="581">
      <c r="A581" s="19"/>
      <c r="B581" s="6"/>
      <c r="C581" s="34"/>
      <c r="D581" s="34"/>
      <c r="E581" s="34"/>
      <c r="F581" s="34"/>
      <c r="G581" s="19"/>
      <c r="H581" s="19"/>
      <c r="I581" s="19"/>
      <c r="N581" s="26"/>
      <c r="O581" s="25"/>
      <c r="S581" s="26"/>
    </row>
    <row r="582">
      <c r="A582" s="19"/>
      <c r="B582" s="6"/>
      <c r="C582" s="34"/>
      <c r="D582" s="34"/>
      <c r="E582" s="34"/>
      <c r="F582" s="34"/>
      <c r="G582" s="19"/>
      <c r="H582" s="19"/>
      <c r="I582" s="19"/>
      <c r="N582" s="26"/>
      <c r="O582" s="25"/>
      <c r="S582" s="26"/>
    </row>
    <row r="583">
      <c r="A583" s="19"/>
      <c r="B583" s="6"/>
      <c r="C583" s="34"/>
      <c r="D583" s="34"/>
      <c r="E583" s="34"/>
      <c r="F583" s="34"/>
      <c r="G583" s="19"/>
      <c r="H583" s="19"/>
      <c r="I583" s="19"/>
      <c r="N583" s="26"/>
      <c r="O583" s="25"/>
      <c r="S583" s="26"/>
    </row>
    <row r="584">
      <c r="A584" s="19"/>
      <c r="B584" s="6"/>
      <c r="C584" s="34"/>
      <c r="D584" s="34"/>
      <c r="E584" s="34"/>
      <c r="F584" s="34"/>
      <c r="G584" s="19"/>
      <c r="H584" s="19"/>
      <c r="I584" s="19"/>
      <c r="N584" s="26"/>
      <c r="O584" s="25"/>
      <c r="S584" s="26"/>
    </row>
    <row r="585">
      <c r="A585" s="19"/>
      <c r="B585" s="6"/>
      <c r="C585" s="34"/>
      <c r="D585" s="34"/>
      <c r="E585" s="34"/>
      <c r="F585" s="34"/>
      <c r="G585" s="19"/>
      <c r="H585" s="19"/>
      <c r="I585" s="19"/>
      <c r="N585" s="26"/>
      <c r="O585" s="25"/>
      <c r="S585" s="26"/>
    </row>
    <row r="586">
      <c r="A586" s="19"/>
      <c r="B586" s="6"/>
      <c r="C586" s="34"/>
      <c r="D586" s="34"/>
      <c r="E586" s="34"/>
      <c r="F586" s="34"/>
      <c r="G586" s="19"/>
      <c r="H586" s="19"/>
      <c r="I586" s="19"/>
      <c r="N586" s="26"/>
      <c r="O586" s="25"/>
      <c r="S586" s="26"/>
    </row>
    <row r="587">
      <c r="A587" s="19"/>
      <c r="B587" s="6"/>
      <c r="C587" s="34"/>
      <c r="D587" s="34"/>
      <c r="E587" s="34"/>
      <c r="F587" s="34"/>
      <c r="G587" s="19"/>
      <c r="H587" s="19"/>
      <c r="I587" s="19"/>
      <c r="N587" s="26"/>
      <c r="O587" s="25"/>
      <c r="S587" s="26"/>
    </row>
    <row r="588">
      <c r="A588" s="19"/>
      <c r="B588" s="6"/>
      <c r="C588" s="34"/>
      <c r="D588" s="34"/>
      <c r="E588" s="34"/>
      <c r="F588" s="34"/>
      <c r="G588" s="19"/>
      <c r="H588" s="19"/>
      <c r="I588" s="19"/>
      <c r="N588" s="26"/>
      <c r="O588" s="25"/>
      <c r="S588" s="26"/>
    </row>
    <row r="589">
      <c r="A589" s="19"/>
      <c r="B589" s="6"/>
      <c r="C589" s="34"/>
      <c r="D589" s="34"/>
      <c r="E589" s="34"/>
      <c r="F589" s="34"/>
      <c r="G589" s="19"/>
      <c r="H589" s="19"/>
      <c r="I589" s="19"/>
      <c r="N589" s="26"/>
      <c r="O589" s="25"/>
      <c r="S589" s="26"/>
    </row>
    <row r="590">
      <c r="A590" s="19"/>
      <c r="B590" s="6"/>
      <c r="C590" s="34"/>
      <c r="D590" s="34"/>
      <c r="E590" s="34"/>
      <c r="F590" s="34"/>
      <c r="G590" s="19"/>
      <c r="H590" s="19"/>
      <c r="I590" s="19"/>
      <c r="N590" s="26"/>
      <c r="O590" s="25"/>
      <c r="S590" s="26"/>
    </row>
    <row r="591">
      <c r="A591" s="19"/>
      <c r="B591" s="6"/>
      <c r="C591" s="34"/>
      <c r="D591" s="34"/>
      <c r="E591" s="34"/>
      <c r="F591" s="34"/>
      <c r="G591" s="19"/>
      <c r="H591" s="19"/>
      <c r="I591" s="19"/>
      <c r="N591" s="26"/>
      <c r="O591" s="25"/>
      <c r="S591" s="26"/>
    </row>
    <row r="592">
      <c r="A592" s="19"/>
      <c r="B592" s="6"/>
      <c r="C592" s="34"/>
      <c r="D592" s="34"/>
      <c r="E592" s="34"/>
      <c r="F592" s="34"/>
      <c r="G592" s="19"/>
      <c r="H592" s="19"/>
      <c r="I592" s="19"/>
      <c r="N592" s="26"/>
      <c r="O592" s="25"/>
      <c r="S592" s="26"/>
    </row>
    <row r="593">
      <c r="A593" s="19"/>
      <c r="B593" s="6"/>
      <c r="C593" s="34"/>
      <c r="D593" s="34"/>
      <c r="E593" s="34"/>
      <c r="F593" s="34"/>
      <c r="G593" s="19"/>
      <c r="H593" s="19"/>
      <c r="I593" s="19"/>
      <c r="N593" s="26"/>
      <c r="O593" s="25"/>
      <c r="S593" s="26"/>
    </row>
    <row r="594">
      <c r="A594" s="19"/>
      <c r="B594" s="6"/>
      <c r="C594" s="34"/>
      <c r="D594" s="34"/>
      <c r="E594" s="34"/>
      <c r="F594" s="34"/>
      <c r="G594" s="19"/>
      <c r="H594" s="19"/>
      <c r="I594" s="19"/>
      <c r="N594" s="26"/>
      <c r="O594" s="25"/>
      <c r="S594" s="26"/>
    </row>
    <row r="595">
      <c r="A595" s="19"/>
      <c r="B595" s="6"/>
      <c r="C595" s="34"/>
      <c r="D595" s="34"/>
      <c r="E595" s="34"/>
      <c r="F595" s="34"/>
      <c r="G595" s="19"/>
      <c r="H595" s="19"/>
      <c r="I595" s="19"/>
      <c r="N595" s="26"/>
      <c r="O595" s="25"/>
      <c r="S595" s="26"/>
    </row>
    <row r="596">
      <c r="A596" s="19"/>
      <c r="B596" s="6"/>
      <c r="C596" s="34"/>
      <c r="D596" s="34"/>
      <c r="E596" s="34"/>
      <c r="F596" s="34"/>
      <c r="G596" s="19"/>
      <c r="H596" s="19"/>
      <c r="I596" s="19"/>
      <c r="N596" s="26"/>
      <c r="O596" s="25"/>
      <c r="S596" s="26"/>
    </row>
    <row r="597">
      <c r="A597" s="19"/>
      <c r="B597" s="6"/>
      <c r="C597" s="34"/>
      <c r="D597" s="34"/>
      <c r="E597" s="34"/>
      <c r="F597" s="34"/>
      <c r="G597" s="19"/>
      <c r="H597" s="19"/>
      <c r="I597" s="19"/>
      <c r="N597" s="26"/>
      <c r="O597" s="25"/>
      <c r="S597" s="26"/>
    </row>
    <row r="598">
      <c r="A598" s="19"/>
      <c r="B598" s="6"/>
      <c r="C598" s="34"/>
      <c r="D598" s="34"/>
      <c r="E598" s="34"/>
      <c r="F598" s="34"/>
      <c r="G598" s="19"/>
      <c r="H598" s="19"/>
      <c r="I598" s="19"/>
      <c r="N598" s="26"/>
      <c r="O598" s="25"/>
      <c r="S598" s="26"/>
    </row>
    <row r="599">
      <c r="A599" s="19"/>
      <c r="B599" s="6"/>
      <c r="C599" s="34"/>
      <c r="D599" s="34"/>
      <c r="E599" s="34"/>
      <c r="F599" s="34"/>
      <c r="G599" s="19"/>
      <c r="H599" s="19"/>
      <c r="I599" s="19"/>
      <c r="N599" s="26"/>
      <c r="O599" s="25"/>
      <c r="S599" s="26"/>
    </row>
    <row r="600">
      <c r="A600" s="19"/>
      <c r="B600" s="6"/>
      <c r="C600" s="34"/>
      <c r="D600" s="34"/>
      <c r="E600" s="34"/>
      <c r="F600" s="34"/>
      <c r="G600" s="19"/>
      <c r="H600" s="19"/>
      <c r="I600" s="19"/>
      <c r="N600" s="26"/>
      <c r="O600" s="25"/>
      <c r="S600" s="26"/>
    </row>
    <row r="601">
      <c r="A601" s="19"/>
      <c r="B601" s="6"/>
      <c r="C601" s="34"/>
      <c r="D601" s="34"/>
      <c r="E601" s="34"/>
      <c r="F601" s="34"/>
      <c r="G601" s="19"/>
      <c r="H601" s="19"/>
      <c r="I601" s="19"/>
      <c r="N601" s="26"/>
      <c r="O601" s="25"/>
      <c r="S601" s="26"/>
    </row>
    <row r="602">
      <c r="A602" s="19"/>
      <c r="B602" s="6"/>
      <c r="C602" s="34"/>
      <c r="D602" s="34"/>
      <c r="E602" s="34"/>
      <c r="F602" s="34"/>
      <c r="G602" s="19"/>
      <c r="H602" s="19"/>
      <c r="I602" s="19"/>
      <c r="N602" s="26"/>
      <c r="O602" s="25"/>
      <c r="S602" s="26"/>
    </row>
    <row r="603">
      <c r="A603" s="19"/>
      <c r="B603" s="6"/>
      <c r="C603" s="34"/>
      <c r="D603" s="34"/>
      <c r="E603" s="34"/>
      <c r="F603" s="34"/>
      <c r="G603" s="19"/>
      <c r="H603" s="19"/>
      <c r="I603" s="19"/>
      <c r="N603" s="26"/>
      <c r="O603" s="25"/>
      <c r="S603" s="26"/>
    </row>
    <row r="604">
      <c r="A604" s="19"/>
      <c r="B604" s="6"/>
      <c r="C604" s="34"/>
      <c r="D604" s="34"/>
      <c r="E604" s="34"/>
      <c r="F604" s="34"/>
      <c r="G604" s="19"/>
      <c r="H604" s="19"/>
      <c r="I604" s="19"/>
      <c r="N604" s="26"/>
      <c r="O604" s="25"/>
      <c r="S604" s="26"/>
    </row>
    <row r="605">
      <c r="A605" s="19"/>
      <c r="B605" s="6"/>
      <c r="C605" s="34"/>
      <c r="D605" s="34"/>
      <c r="E605" s="34"/>
      <c r="F605" s="34"/>
      <c r="G605" s="19"/>
      <c r="H605" s="19"/>
      <c r="I605" s="19"/>
      <c r="N605" s="26"/>
      <c r="O605" s="25"/>
      <c r="S605" s="26"/>
    </row>
    <row r="606">
      <c r="A606" s="19"/>
      <c r="B606" s="6"/>
      <c r="C606" s="34"/>
      <c r="D606" s="34"/>
      <c r="E606" s="34"/>
      <c r="F606" s="34"/>
      <c r="G606" s="19"/>
      <c r="H606" s="19"/>
      <c r="I606" s="19"/>
      <c r="N606" s="26"/>
      <c r="O606" s="25"/>
      <c r="S606" s="26"/>
    </row>
    <row r="607">
      <c r="A607" s="19"/>
      <c r="B607" s="6"/>
      <c r="C607" s="34"/>
      <c r="D607" s="34"/>
      <c r="E607" s="34"/>
      <c r="F607" s="34"/>
      <c r="G607" s="19"/>
      <c r="H607" s="19"/>
      <c r="I607" s="19"/>
      <c r="N607" s="26"/>
      <c r="O607" s="25"/>
      <c r="S607" s="26"/>
    </row>
    <row r="608">
      <c r="A608" s="19"/>
      <c r="B608" s="6"/>
      <c r="C608" s="34"/>
      <c r="D608" s="34"/>
      <c r="E608" s="34"/>
      <c r="F608" s="34"/>
      <c r="G608" s="19"/>
      <c r="H608" s="19"/>
      <c r="I608" s="19"/>
      <c r="N608" s="26"/>
      <c r="O608" s="25"/>
      <c r="S608" s="26"/>
    </row>
    <row r="609">
      <c r="A609" s="19"/>
      <c r="B609" s="6"/>
      <c r="C609" s="34"/>
      <c r="D609" s="34"/>
      <c r="E609" s="34"/>
      <c r="F609" s="34"/>
      <c r="G609" s="19"/>
      <c r="H609" s="19"/>
      <c r="I609" s="19"/>
      <c r="N609" s="26"/>
      <c r="O609" s="25"/>
      <c r="S609" s="26"/>
    </row>
    <row r="610">
      <c r="A610" s="19"/>
      <c r="B610" s="6"/>
      <c r="C610" s="34"/>
      <c r="D610" s="34"/>
      <c r="E610" s="34"/>
      <c r="F610" s="34"/>
      <c r="G610" s="19"/>
      <c r="H610" s="19"/>
      <c r="I610" s="19"/>
      <c r="N610" s="26"/>
      <c r="O610" s="25"/>
      <c r="S610" s="26"/>
    </row>
    <row r="611">
      <c r="A611" s="19"/>
      <c r="B611" s="6"/>
      <c r="C611" s="34"/>
      <c r="D611" s="34"/>
      <c r="E611" s="34"/>
      <c r="F611" s="34"/>
      <c r="G611" s="19"/>
      <c r="H611" s="19"/>
      <c r="I611" s="19"/>
      <c r="N611" s="26"/>
      <c r="O611" s="25"/>
      <c r="S611" s="26"/>
    </row>
    <row r="612">
      <c r="A612" s="19"/>
      <c r="B612" s="6"/>
      <c r="C612" s="34"/>
      <c r="D612" s="34"/>
      <c r="E612" s="34"/>
      <c r="F612" s="34"/>
      <c r="G612" s="19"/>
      <c r="H612" s="19"/>
      <c r="I612" s="19"/>
      <c r="N612" s="26"/>
      <c r="O612" s="25"/>
      <c r="S612" s="26"/>
    </row>
    <row r="613">
      <c r="A613" s="19"/>
      <c r="B613" s="6"/>
      <c r="C613" s="34"/>
      <c r="D613" s="34"/>
      <c r="E613" s="34"/>
      <c r="F613" s="34"/>
      <c r="G613" s="19"/>
      <c r="H613" s="19"/>
      <c r="I613" s="19"/>
      <c r="N613" s="26"/>
      <c r="O613" s="25"/>
      <c r="S613" s="26"/>
    </row>
    <row r="614">
      <c r="A614" s="19"/>
      <c r="B614" s="6"/>
      <c r="C614" s="34"/>
      <c r="D614" s="34"/>
      <c r="E614" s="34"/>
      <c r="F614" s="34"/>
      <c r="G614" s="19"/>
      <c r="H614" s="19"/>
      <c r="I614" s="19"/>
      <c r="N614" s="26"/>
      <c r="O614" s="25"/>
      <c r="S614" s="26"/>
    </row>
    <row r="615">
      <c r="A615" s="19"/>
      <c r="B615" s="6"/>
      <c r="C615" s="34"/>
      <c r="D615" s="34"/>
      <c r="E615" s="34"/>
      <c r="F615" s="34"/>
      <c r="G615" s="19"/>
      <c r="H615" s="19"/>
      <c r="I615" s="19"/>
      <c r="N615" s="26"/>
      <c r="O615" s="25"/>
      <c r="S615" s="26"/>
    </row>
    <row r="616">
      <c r="A616" s="19"/>
      <c r="B616" s="6"/>
      <c r="C616" s="34"/>
      <c r="D616" s="34"/>
      <c r="E616" s="34"/>
      <c r="F616" s="34"/>
      <c r="G616" s="19"/>
      <c r="H616" s="19"/>
      <c r="I616" s="19"/>
      <c r="N616" s="26"/>
      <c r="O616" s="25"/>
      <c r="S616" s="26"/>
    </row>
    <row r="617">
      <c r="A617" s="19"/>
      <c r="B617" s="6"/>
      <c r="C617" s="34"/>
      <c r="D617" s="34"/>
      <c r="E617" s="34"/>
      <c r="F617" s="34"/>
      <c r="G617" s="19"/>
      <c r="H617" s="19"/>
      <c r="I617" s="19"/>
      <c r="N617" s="26"/>
      <c r="O617" s="25"/>
      <c r="S617" s="26"/>
    </row>
    <row r="618">
      <c r="A618" s="19"/>
      <c r="B618" s="6"/>
      <c r="C618" s="34"/>
      <c r="D618" s="34"/>
      <c r="E618" s="34"/>
      <c r="F618" s="34"/>
      <c r="G618" s="19"/>
      <c r="H618" s="19"/>
      <c r="I618" s="19"/>
      <c r="N618" s="26"/>
      <c r="O618" s="25"/>
      <c r="S618" s="26"/>
    </row>
    <row r="619">
      <c r="A619" s="19"/>
      <c r="B619" s="6"/>
      <c r="C619" s="34"/>
      <c r="D619" s="34"/>
      <c r="E619" s="34"/>
      <c r="F619" s="34"/>
      <c r="G619" s="19"/>
      <c r="H619" s="19"/>
      <c r="I619" s="19"/>
      <c r="N619" s="26"/>
      <c r="O619" s="25"/>
      <c r="S619" s="26"/>
    </row>
    <row r="620">
      <c r="A620" s="19"/>
      <c r="B620" s="6"/>
      <c r="C620" s="34"/>
      <c r="D620" s="34"/>
      <c r="E620" s="34"/>
      <c r="F620" s="34"/>
      <c r="G620" s="19"/>
      <c r="H620" s="19"/>
      <c r="I620" s="19"/>
      <c r="N620" s="26"/>
      <c r="O620" s="25"/>
      <c r="S620" s="26"/>
    </row>
    <row r="621">
      <c r="A621" s="19"/>
      <c r="B621" s="6"/>
      <c r="C621" s="34"/>
      <c r="D621" s="34"/>
      <c r="E621" s="34"/>
      <c r="F621" s="34"/>
      <c r="G621" s="19"/>
      <c r="H621" s="19"/>
      <c r="I621" s="19"/>
      <c r="N621" s="26"/>
      <c r="O621" s="25"/>
      <c r="S621" s="26"/>
    </row>
    <row r="622">
      <c r="A622" s="19"/>
      <c r="B622" s="6"/>
      <c r="C622" s="34"/>
      <c r="D622" s="34"/>
      <c r="E622" s="34"/>
      <c r="F622" s="34"/>
      <c r="G622" s="19"/>
      <c r="H622" s="19"/>
      <c r="I622" s="19"/>
      <c r="N622" s="26"/>
      <c r="O622" s="25"/>
      <c r="S622" s="26"/>
    </row>
    <row r="623">
      <c r="A623" s="19"/>
      <c r="B623" s="6"/>
      <c r="C623" s="34"/>
      <c r="D623" s="34"/>
      <c r="E623" s="34"/>
      <c r="F623" s="34"/>
      <c r="G623" s="19"/>
      <c r="H623" s="19"/>
      <c r="I623" s="19"/>
      <c r="N623" s="26"/>
      <c r="O623" s="25"/>
      <c r="S623" s="26"/>
    </row>
    <row r="624">
      <c r="A624" s="19"/>
      <c r="B624" s="6"/>
      <c r="C624" s="34"/>
      <c r="D624" s="34"/>
      <c r="E624" s="34"/>
      <c r="F624" s="34"/>
      <c r="G624" s="19"/>
      <c r="H624" s="19"/>
      <c r="I624" s="19"/>
      <c r="N624" s="26"/>
      <c r="O624" s="25"/>
      <c r="S624" s="26"/>
    </row>
    <row r="625">
      <c r="A625" s="19"/>
      <c r="B625" s="6"/>
      <c r="C625" s="34"/>
      <c r="D625" s="34"/>
      <c r="E625" s="34"/>
      <c r="F625" s="34"/>
      <c r="G625" s="19"/>
      <c r="H625" s="19"/>
      <c r="I625" s="19"/>
      <c r="N625" s="26"/>
      <c r="O625" s="25"/>
      <c r="S625" s="26"/>
    </row>
    <row r="626">
      <c r="A626" s="19"/>
      <c r="B626" s="6"/>
      <c r="C626" s="34"/>
      <c r="D626" s="34"/>
      <c r="E626" s="34"/>
      <c r="F626" s="34"/>
      <c r="G626" s="19"/>
      <c r="H626" s="19"/>
      <c r="I626" s="19"/>
      <c r="N626" s="26"/>
      <c r="O626" s="25"/>
      <c r="S626" s="26"/>
    </row>
    <row r="627">
      <c r="A627" s="19"/>
      <c r="B627" s="6"/>
      <c r="C627" s="34"/>
      <c r="D627" s="34"/>
      <c r="E627" s="34"/>
      <c r="F627" s="34"/>
      <c r="G627" s="19"/>
      <c r="H627" s="19"/>
      <c r="I627" s="19"/>
      <c r="N627" s="26"/>
      <c r="O627" s="25"/>
      <c r="S627" s="26"/>
    </row>
    <row r="628">
      <c r="A628" s="19"/>
      <c r="B628" s="6"/>
      <c r="C628" s="34"/>
      <c r="D628" s="34"/>
      <c r="E628" s="34"/>
      <c r="F628" s="34"/>
      <c r="G628" s="19"/>
      <c r="H628" s="19"/>
      <c r="I628" s="19"/>
      <c r="N628" s="26"/>
      <c r="O628" s="25"/>
      <c r="S628" s="26"/>
    </row>
    <row r="629">
      <c r="A629" s="19"/>
      <c r="B629" s="6"/>
      <c r="C629" s="34"/>
      <c r="D629" s="34"/>
      <c r="E629" s="34"/>
      <c r="F629" s="34"/>
      <c r="G629" s="19"/>
      <c r="H629" s="19"/>
      <c r="I629" s="19"/>
      <c r="N629" s="26"/>
      <c r="O629" s="25"/>
      <c r="S629" s="26"/>
    </row>
    <row r="630">
      <c r="A630" s="19"/>
      <c r="B630" s="6"/>
      <c r="C630" s="34"/>
      <c r="D630" s="34"/>
      <c r="E630" s="34"/>
      <c r="F630" s="34"/>
      <c r="G630" s="19"/>
      <c r="H630" s="19"/>
      <c r="I630" s="19"/>
      <c r="N630" s="26"/>
      <c r="O630" s="25"/>
      <c r="S630" s="26"/>
    </row>
    <row r="631">
      <c r="A631" s="19"/>
      <c r="B631" s="6"/>
      <c r="C631" s="34"/>
      <c r="D631" s="34"/>
      <c r="E631" s="34"/>
      <c r="F631" s="34"/>
      <c r="G631" s="19"/>
      <c r="H631" s="19"/>
      <c r="I631" s="19"/>
      <c r="N631" s="26"/>
      <c r="O631" s="25"/>
      <c r="S631" s="26"/>
    </row>
    <row r="632">
      <c r="A632" s="19"/>
      <c r="B632" s="6"/>
      <c r="C632" s="34"/>
      <c r="D632" s="34"/>
      <c r="E632" s="34"/>
      <c r="F632" s="34"/>
      <c r="G632" s="19"/>
      <c r="H632" s="19"/>
      <c r="I632" s="19"/>
      <c r="N632" s="26"/>
      <c r="O632" s="25"/>
      <c r="S632" s="26"/>
    </row>
    <row r="633">
      <c r="A633" s="19"/>
      <c r="B633" s="6"/>
      <c r="C633" s="34"/>
      <c r="D633" s="34"/>
      <c r="E633" s="34"/>
      <c r="F633" s="34"/>
      <c r="G633" s="19"/>
      <c r="H633" s="19"/>
      <c r="I633" s="19"/>
      <c r="N633" s="26"/>
      <c r="O633" s="25"/>
      <c r="S633" s="26"/>
    </row>
    <row r="634">
      <c r="A634" s="19"/>
      <c r="B634" s="6"/>
      <c r="C634" s="34"/>
      <c r="D634" s="34"/>
      <c r="E634" s="34"/>
      <c r="F634" s="34"/>
      <c r="G634" s="19"/>
      <c r="H634" s="19"/>
      <c r="I634" s="19"/>
      <c r="N634" s="26"/>
      <c r="O634" s="25"/>
      <c r="S634" s="26"/>
    </row>
    <row r="635">
      <c r="A635" s="19"/>
      <c r="B635" s="6"/>
      <c r="C635" s="34"/>
      <c r="D635" s="34"/>
      <c r="E635" s="34"/>
      <c r="F635" s="34"/>
      <c r="G635" s="19"/>
      <c r="H635" s="19"/>
      <c r="I635" s="19"/>
      <c r="N635" s="26"/>
      <c r="O635" s="25"/>
      <c r="S635" s="26"/>
    </row>
    <row r="636">
      <c r="A636" s="19"/>
      <c r="B636" s="6"/>
      <c r="C636" s="34"/>
      <c r="D636" s="34"/>
      <c r="E636" s="34"/>
      <c r="F636" s="34"/>
      <c r="G636" s="19"/>
      <c r="H636" s="19"/>
      <c r="I636" s="19"/>
      <c r="N636" s="26"/>
      <c r="O636" s="25"/>
      <c r="S636" s="26"/>
    </row>
    <row r="637">
      <c r="A637" s="19"/>
      <c r="B637" s="6"/>
      <c r="C637" s="34"/>
      <c r="D637" s="34"/>
      <c r="E637" s="34"/>
      <c r="F637" s="34"/>
      <c r="G637" s="19"/>
      <c r="H637" s="19"/>
      <c r="I637" s="19"/>
      <c r="N637" s="26"/>
      <c r="O637" s="25"/>
      <c r="S637" s="26"/>
    </row>
    <row r="638">
      <c r="A638" s="19"/>
      <c r="B638" s="6"/>
      <c r="C638" s="34"/>
      <c r="D638" s="34"/>
      <c r="E638" s="34"/>
      <c r="F638" s="34"/>
      <c r="G638" s="19"/>
      <c r="H638" s="19"/>
      <c r="I638" s="19"/>
      <c r="N638" s="26"/>
      <c r="O638" s="25"/>
      <c r="S638" s="26"/>
    </row>
    <row r="639">
      <c r="A639" s="19"/>
      <c r="B639" s="6"/>
      <c r="C639" s="34"/>
      <c r="D639" s="34"/>
      <c r="E639" s="34"/>
      <c r="F639" s="34"/>
      <c r="G639" s="19"/>
      <c r="H639" s="19"/>
      <c r="I639" s="19"/>
      <c r="N639" s="26"/>
      <c r="O639" s="25"/>
      <c r="S639" s="26"/>
    </row>
    <row r="640">
      <c r="A640" s="19"/>
      <c r="B640" s="6"/>
      <c r="C640" s="34"/>
      <c r="D640" s="34"/>
      <c r="E640" s="34"/>
      <c r="F640" s="34"/>
      <c r="G640" s="19"/>
      <c r="H640" s="19"/>
      <c r="I640" s="19"/>
      <c r="N640" s="26"/>
      <c r="O640" s="25"/>
      <c r="S640" s="26"/>
    </row>
    <row r="641">
      <c r="A641" s="19"/>
      <c r="B641" s="6"/>
      <c r="C641" s="34"/>
      <c r="D641" s="34"/>
      <c r="E641" s="34"/>
      <c r="F641" s="34"/>
      <c r="G641" s="19"/>
      <c r="H641" s="19"/>
      <c r="I641" s="19"/>
      <c r="N641" s="26"/>
      <c r="O641" s="25"/>
      <c r="S641" s="26"/>
    </row>
    <row r="642">
      <c r="A642" s="19"/>
      <c r="B642" s="6"/>
      <c r="C642" s="34"/>
      <c r="D642" s="34"/>
      <c r="E642" s="34"/>
      <c r="F642" s="34"/>
      <c r="G642" s="19"/>
      <c r="H642" s="19"/>
      <c r="I642" s="19"/>
      <c r="N642" s="26"/>
      <c r="O642" s="25"/>
      <c r="S642" s="26"/>
    </row>
    <row r="643">
      <c r="A643" s="19"/>
      <c r="B643" s="6"/>
      <c r="C643" s="34"/>
      <c r="D643" s="34"/>
      <c r="E643" s="34"/>
      <c r="F643" s="34"/>
      <c r="G643" s="19"/>
      <c r="H643" s="19"/>
      <c r="I643" s="19"/>
      <c r="N643" s="26"/>
      <c r="O643" s="25"/>
      <c r="S643" s="26"/>
    </row>
    <row r="644">
      <c r="A644" s="19"/>
      <c r="B644" s="6"/>
      <c r="C644" s="34"/>
      <c r="D644" s="34"/>
      <c r="E644" s="34"/>
      <c r="F644" s="34"/>
      <c r="G644" s="19"/>
      <c r="H644" s="19"/>
      <c r="I644" s="19"/>
      <c r="N644" s="26"/>
      <c r="O644" s="25"/>
      <c r="S644" s="26"/>
    </row>
    <row r="645">
      <c r="A645" s="19"/>
      <c r="B645" s="6"/>
      <c r="C645" s="34"/>
      <c r="D645" s="34"/>
      <c r="E645" s="34"/>
      <c r="F645" s="34"/>
      <c r="G645" s="19"/>
      <c r="H645" s="19"/>
      <c r="I645" s="19"/>
      <c r="N645" s="26"/>
      <c r="O645" s="25"/>
      <c r="S645" s="26"/>
    </row>
    <row r="646">
      <c r="A646" s="19"/>
      <c r="B646" s="6"/>
      <c r="C646" s="34"/>
      <c r="D646" s="34"/>
      <c r="E646" s="34"/>
      <c r="F646" s="34"/>
      <c r="G646" s="19"/>
      <c r="H646" s="19"/>
      <c r="I646" s="19"/>
      <c r="N646" s="26"/>
      <c r="O646" s="25"/>
      <c r="S646" s="26"/>
    </row>
    <row r="647">
      <c r="A647" s="19"/>
      <c r="B647" s="6"/>
      <c r="C647" s="34"/>
      <c r="D647" s="34"/>
      <c r="E647" s="34"/>
      <c r="F647" s="34"/>
      <c r="G647" s="19"/>
      <c r="H647" s="19"/>
      <c r="I647" s="19"/>
      <c r="N647" s="26"/>
      <c r="O647" s="25"/>
      <c r="S647" s="26"/>
    </row>
    <row r="648">
      <c r="A648" s="19"/>
      <c r="B648" s="6"/>
      <c r="C648" s="34"/>
      <c r="D648" s="34"/>
      <c r="E648" s="34"/>
      <c r="F648" s="34"/>
      <c r="G648" s="19"/>
      <c r="H648" s="19"/>
      <c r="I648" s="19"/>
      <c r="N648" s="26"/>
      <c r="O648" s="25"/>
      <c r="S648" s="26"/>
    </row>
    <row r="649">
      <c r="A649" s="19"/>
      <c r="B649" s="6"/>
      <c r="C649" s="34"/>
      <c r="D649" s="34"/>
      <c r="E649" s="34"/>
      <c r="F649" s="34"/>
      <c r="G649" s="19"/>
      <c r="H649" s="19"/>
      <c r="I649" s="19"/>
      <c r="N649" s="26"/>
      <c r="O649" s="25"/>
      <c r="S649" s="26"/>
    </row>
    <row r="650">
      <c r="A650" s="19"/>
      <c r="B650" s="6"/>
      <c r="C650" s="34"/>
      <c r="D650" s="34"/>
      <c r="E650" s="34"/>
      <c r="F650" s="34"/>
      <c r="G650" s="19"/>
      <c r="H650" s="19"/>
      <c r="I650" s="19"/>
      <c r="N650" s="26"/>
      <c r="O650" s="25"/>
      <c r="S650" s="26"/>
    </row>
    <row r="651">
      <c r="A651" s="19"/>
      <c r="B651" s="6"/>
      <c r="C651" s="34"/>
      <c r="D651" s="34"/>
      <c r="E651" s="34"/>
      <c r="F651" s="34"/>
      <c r="G651" s="19"/>
      <c r="H651" s="19"/>
      <c r="I651" s="19"/>
      <c r="N651" s="26"/>
      <c r="O651" s="25"/>
      <c r="S651" s="26"/>
    </row>
    <row r="652">
      <c r="A652" s="19"/>
      <c r="B652" s="6"/>
      <c r="C652" s="34"/>
      <c r="D652" s="34"/>
      <c r="E652" s="34"/>
      <c r="F652" s="34"/>
      <c r="G652" s="19"/>
      <c r="H652" s="19"/>
      <c r="I652" s="19"/>
      <c r="N652" s="26"/>
      <c r="O652" s="25"/>
      <c r="S652" s="26"/>
    </row>
    <row r="653">
      <c r="A653" s="19"/>
      <c r="B653" s="6"/>
      <c r="C653" s="34"/>
      <c r="D653" s="34"/>
      <c r="E653" s="34"/>
      <c r="F653" s="34"/>
      <c r="G653" s="19"/>
      <c r="H653" s="19"/>
      <c r="I653" s="19"/>
      <c r="N653" s="26"/>
      <c r="O653" s="25"/>
      <c r="S653" s="26"/>
    </row>
    <row r="654">
      <c r="A654" s="19"/>
      <c r="B654" s="6"/>
      <c r="C654" s="34"/>
      <c r="D654" s="34"/>
      <c r="E654" s="34"/>
      <c r="F654" s="34"/>
      <c r="G654" s="19"/>
      <c r="H654" s="19"/>
      <c r="I654" s="19"/>
      <c r="N654" s="26"/>
      <c r="O654" s="25"/>
      <c r="S654" s="26"/>
    </row>
    <row r="655">
      <c r="A655" s="19"/>
      <c r="B655" s="6"/>
      <c r="C655" s="34"/>
      <c r="D655" s="34"/>
      <c r="E655" s="34"/>
      <c r="F655" s="34"/>
      <c r="G655" s="19"/>
      <c r="H655" s="19"/>
      <c r="I655" s="19"/>
      <c r="N655" s="26"/>
      <c r="O655" s="25"/>
      <c r="S655" s="26"/>
    </row>
    <row r="656">
      <c r="A656" s="19"/>
      <c r="B656" s="6"/>
      <c r="C656" s="34"/>
      <c r="D656" s="34"/>
      <c r="E656" s="34"/>
      <c r="F656" s="34"/>
      <c r="G656" s="19"/>
      <c r="H656" s="19"/>
      <c r="I656" s="19"/>
      <c r="N656" s="26"/>
      <c r="O656" s="25"/>
      <c r="S656" s="26"/>
    </row>
    <row r="657">
      <c r="A657" s="19"/>
      <c r="B657" s="6"/>
      <c r="C657" s="34"/>
      <c r="D657" s="34"/>
      <c r="E657" s="34"/>
      <c r="F657" s="34"/>
      <c r="G657" s="19"/>
      <c r="H657" s="19"/>
      <c r="I657" s="19"/>
      <c r="N657" s="26"/>
      <c r="O657" s="25"/>
      <c r="S657" s="26"/>
    </row>
    <row r="658">
      <c r="A658" s="19"/>
      <c r="B658" s="6"/>
      <c r="C658" s="34"/>
      <c r="D658" s="34"/>
      <c r="E658" s="34"/>
      <c r="F658" s="34"/>
      <c r="G658" s="19"/>
      <c r="H658" s="19"/>
      <c r="I658" s="19"/>
      <c r="N658" s="26"/>
      <c r="O658" s="25"/>
      <c r="S658" s="26"/>
    </row>
    <row r="659">
      <c r="A659" s="19"/>
      <c r="B659" s="6"/>
      <c r="C659" s="34"/>
      <c r="D659" s="34"/>
      <c r="E659" s="34"/>
      <c r="F659" s="34"/>
      <c r="G659" s="19"/>
      <c r="H659" s="19"/>
      <c r="I659" s="19"/>
      <c r="N659" s="26"/>
      <c r="O659" s="25"/>
      <c r="S659" s="26"/>
    </row>
    <row r="660">
      <c r="A660" s="19"/>
      <c r="B660" s="6"/>
      <c r="C660" s="34"/>
      <c r="D660" s="34"/>
      <c r="E660" s="34"/>
      <c r="F660" s="34"/>
      <c r="G660" s="19"/>
      <c r="H660" s="19"/>
      <c r="I660" s="19"/>
      <c r="N660" s="26"/>
      <c r="O660" s="25"/>
      <c r="S660" s="26"/>
    </row>
    <row r="661">
      <c r="A661" s="19"/>
      <c r="B661" s="6"/>
      <c r="C661" s="34"/>
      <c r="D661" s="34"/>
      <c r="E661" s="34"/>
      <c r="F661" s="34"/>
      <c r="G661" s="19"/>
      <c r="H661" s="19"/>
      <c r="I661" s="19"/>
      <c r="N661" s="26"/>
      <c r="O661" s="25"/>
      <c r="S661" s="26"/>
    </row>
    <row r="662">
      <c r="A662" s="19"/>
      <c r="B662" s="6"/>
      <c r="C662" s="34"/>
      <c r="D662" s="34"/>
      <c r="E662" s="34"/>
      <c r="F662" s="34"/>
      <c r="G662" s="19"/>
      <c r="H662" s="19"/>
      <c r="I662" s="19"/>
      <c r="N662" s="26"/>
      <c r="O662" s="25"/>
      <c r="S662" s="26"/>
    </row>
    <row r="663">
      <c r="A663" s="19"/>
      <c r="B663" s="6"/>
      <c r="C663" s="34"/>
      <c r="D663" s="34"/>
      <c r="E663" s="34"/>
      <c r="F663" s="34"/>
      <c r="G663" s="19"/>
      <c r="H663" s="19"/>
      <c r="I663" s="19"/>
      <c r="N663" s="26"/>
      <c r="O663" s="25"/>
      <c r="S663" s="26"/>
    </row>
    <row r="664">
      <c r="A664" s="19"/>
      <c r="B664" s="6"/>
      <c r="C664" s="34"/>
      <c r="D664" s="34"/>
      <c r="E664" s="34"/>
      <c r="F664" s="34"/>
      <c r="G664" s="19"/>
      <c r="H664" s="19"/>
      <c r="I664" s="19"/>
      <c r="N664" s="26"/>
      <c r="O664" s="25"/>
      <c r="S664" s="26"/>
    </row>
    <row r="665">
      <c r="A665" s="19"/>
      <c r="B665" s="6"/>
      <c r="C665" s="34"/>
      <c r="D665" s="34"/>
      <c r="E665" s="34"/>
      <c r="F665" s="34"/>
      <c r="G665" s="19"/>
      <c r="H665" s="19"/>
      <c r="I665" s="19"/>
      <c r="N665" s="26"/>
      <c r="O665" s="25"/>
      <c r="S665" s="26"/>
    </row>
    <row r="666">
      <c r="A666" s="19"/>
      <c r="B666" s="6"/>
      <c r="C666" s="34"/>
      <c r="D666" s="34"/>
      <c r="E666" s="34"/>
      <c r="F666" s="34"/>
      <c r="G666" s="19"/>
      <c r="H666" s="19"/>
      <c r="I666" s="19"/>
      <c r="N666" s="26"/>
      <c r="O666" s="25"/>
      <c r="S666" s="26"/>
    </row>
    <row r="667">
      <c r="A667" s="19"/>
      <c r="B667" s="6"/>
      <c r="C667" s="34"/>
      <c r="D667" s="34"/>
      <c r="E667" s="34"/>
      <c r="F667" s="34"/>
      <c r="G667" s="19"/>
      <c r="H667" s="19"/>
      <c r="I667" s="19"/>
      <c r="N667" s="26"/>
      <c r="O667" s="25"/>
      <c r="S667" s="26"/>
    </row>
    <row r="668">
      <c r="A668" s="19"/>
      <c r="B668" s="6"/>
      <c r="C668" s="34"/>
      <c r="D668" s="34"/>
      <c r="E668" s="34"/>
      <c r="F668" s="34"/>
      <c r="G668" s="19"/>
      <c r="H668" s="19"/>
      <c r="I668" s="19"/>
      <c r="N668" s="26"/>
      <c r="O668" s="25"/>
      <c r="S668" s="26"/>
    </row>
    <row r="669">
      <c r="A669" s="19"/>
      <c r="B669" s="6"/>
      <c r="C669" s="34"/>
      <c r="D669" s="34"/>
      <c r="E669" s="34"/>
      <c r="F669" s="34"/>
      <c r="G669" s="19"/>
      <c r="H669" s="19"/>
      <c r="I669" s="19"/>
      <c r="N669" s="26"/>
      <c r="O669" s="25"/>
      <c r="S669" s="26"/>
    </row>
    <row r="670">
      <c r="A670" s="19"/>
      <c r="B670" s="6"/>
      <c r="C670" s="34"/>
      <c r="D670" s="34"/>
      <c r="E670" s="34"/>
      <c r="F670" s="34"/>
      <c r="G670" s="19"/>
      <c r="H670" s="19"/>
      <c r="I670" s="19"/>
      <c r="N670" s="26"/>
      <c r="O670" s="25"/>
      <c r="S670" s="26"/>
    </row>
    <row r="671">
      <c r="A671" s="19"/>
      <c r="B671" s="6"/>
      <c r="C671" s="34"/>
      <c r="D671" s="34"/>
      <c r="E671" s="34"/>
      <c r="F671" s="34"/>
      <c r="G671" s="19"/>
      <c r="H671" s="19"/>
      <c r="I671" s="19"/>
      <c r="N671" s="26"/>
      <c r="O671" s="25"/>
      <c r="S671" s="26"/>
    </row>
    <row r="672">
      <c r="A672" s="19"/>
      <c r="B672" s="6"/>
      <c r="C672" s="34"/>
      <c r="D672" s="34"/>
      <c r="E672" s="34"/>
      <c r="F672" s="34"/>
      <c r="G672" s="19"/>
      <c r="H672" s="19"/>
      <c r="I672" s="19"/>
      <c r="N672" s="26"/>
      <c r="O672" s="25"/>
      <c r="S672" s="26"/>
    </row>
    <row r="673">
      <c r="A673" s="19"/>
      <c r="B673" s="6"/>
      <c r="C673" s="34"/>
      <c r="D673" s="34"/>
      <c r="E673" s="34"/>
      <c r="F673" s="34"/>
      <c r="G673" s="19"/>
      <c r="H673" s="19"/>
      <c r="I673" s="19"/>
      <c r="N673" s="26"/>
      <c r="O673" s="25"/>
      <c r="S673" s="26"/>
    </row>
    <row r="674">
      <c r="A674" s="19"/>
      <c r="B674" s="6"/>
      <c r="C674" s="34"/>
      <c r="D674" s="34"/>
      <c r="E674" s="34"/>
      <c r="F674" s="34"/>
      <c r="G674" s="19"/>
      <c r="H674" s="19"/>
      <c r="I674" s="19"/>
      <c r="N674" s="26"/>
      <c r="O674" s="25"/>
      <c r="S674" s="26"/>
    </row>
    <row r="675">
      <c r="A675" s="19"/>
      <c r="B675" s="6"/>
      <c r="C675" s="34"/>
      <c r="D675" s="34"/>
      <c r="E675" s="34"/>
      <c r="F675" s="34"/>
      <c r="G675" s="19"/>
      <c r="H675" s="19"/>
      <c r="I675" s="19"/>
      <c r="N675" s="26"/>
      <c r="O675" s="25"/>
      <c r="S675" s="26"/>
    </row>
    <row r="676">
      <c r="A676" s="19"/>
      <c r="B676" s="6"/>
      <c r="C676" s="34"/>
      <c r="D676" s="34"/>
      <c r="E676" s="34"/>
      <c r="F676" s="34"/>
      <c r="G676" s="19"/>
      <c r="H676" s="19"/>
      <c r="I676" s="19"/>
      <c r="N676" s="26"/>
      <c r="O676" s="25"/>
      <c r="S676" s="26"/>
    </row>
    <row r="677">
      <c r="A677" s="19"/>
      <c r="B677" s="6"/>
      <c r="C677" s="34"/>
      <c r="D677" s="34"/>
      <c r="E677" s="34"/>
      <c r="F677" s="34"/>
      <c r="G677" s="19"/>
      <c r="H677" s="19"/>
      <c r="I677" s="19"/>
      <c r="N677" s="26"/>
      <c r="O677" s="25"/>
      <c r="S677" s="26"/>
    </row>
    <row r="678">
      <c r="A678" s="19"/>
      <c r="B678" s="6"/>
      <c r="C678" s="34"/>
      <c r="D678" s="34"/>
      <c r="E678" s="34"/>
      <c r="F678" s="34"/>
      <c r="G678" s="19"/>
      <c r="H678" s="19"/>
      <c r="I678" s="19"/>
      <c r="N678" s="26"/>
      <c r="O678" s="25"/>
      <c r="S678" s="26"/>
    </row>
    <row r="679">
      <c r="A679" s="19"/>
      <c r="B679" s="6"/>
      <c r="C679" s="34"/>
      <c r="D679" s="34"/>
      <c r="E679" s="34"/>
      <c r="F679" s="34"/>
      <c r="G679" s="19"/>
      <c r="H679" s="19"/>
      <c r="I679" s="19"/>
      <c r="N679" s="26"/>
      <c r="O679" s="25"/>
      <c r="S679" s="26"/>
    </row>
    <row r="680">
      <c r="A680" s="19"/>
      <c r="B680" s="6"/>
      <c r="C680" s="34"/>
      <c r="D680" s="34"/>
      <c r="E680" s="34"/>
      <c r="F680" s="34"/>
      <c r="G680" s="19"/>
      <c r="H680" s="19"/>
      <c r="I680" s="19"/>
      <c r="N680" s="26"/>
      <c r="O680" s="25"/>
      <c r="S680" s="26"/>
    </row>
    <row r="681">
      <c r="A681" s="19"/>
      <c r="B681" s="6"/>
      <c r="C681" s="34"/>
      <c r="D681" s="34"/>
      <c r="E681" s="34"/>
      <c r="F681" s="34"/>
      <c r="G681" s="19"/>
      <c r="H681" s="19"/>
      <c r="I681" s="19"/>
      <c r="N681" s="26"/>
      <c r="O681" s="25"/>
      <c r="S681" s="26"/>
    </row>
    <row r="682">
      <c r="A682" s="19"/>
      <c r="B682" s="6"/>
      <c r="C682" s="34"/>
      <c r="D682" s="34"/>
      <c r="E682" s="34"/>
      <c r="F682" s="34"/>
      <c r="G682" s="19"/>
      <c r="H682" s="19"/>
      <c r="I682" s="19"/>
      <c r="N682" s="26"/>
      <c r="O682" s="25"/>
      <c r="S682" s="26"/>
    </row>
    <row r="683">
      <c r="A683" s="19"/>
      <c r="B683" s="6"/>
      <c r="C683" s="34"/>
      <c r="D683" s="34"/>
      <c r="E683" s="34"/>
      <c r="F683" s="34"/>
      <c r="G683" s="19"/>
      <c r="H683" s="19"/>
      <c r="I683" s="19"/>
      <c r="N683" s="26"/>
      <c r="O683" s="25"/>
      <c r="S683" s="26"/>
    </row>
    <row r="684">
      <c r="A684" s="19"/>
      <c r="B684" s="6"/>
      <c r="C684" s="34"/>
      <c r="D684" s="34"/>
      <c r="E684" s="34"/>
      <c r="F684" s="34"/>
      <c r="G684" s="19"/>
      <c r="H684" s="19"/>
      <c r="I684" s="19"/>
      <c r="N684" s="26"/>
      <c r="O684" s="25"/>
      <c r="S684" s="26"/>
    </row>
    <row r="685">
      <c r="A685" s="19"/>
      <c r="B685" s="6"/>
      <c r="C685" s="34"/>
      <c r="D685" s="34"/>
      <c r="E685" s="34"/>
      <c r="F685" s="34"/>
      <c r="G685" s="19"/>
      <c r="H685" s="19"/>
      <c r="I685" s="19"/>
      <c r="N685" s="26"/>
      <c r="O685" s="25"/>
      <c r="S685" s="26"/>
    </row>
    <row r="686">
      <c r="A686" s="19"/>
      <c r="B686" s="6"/>
      <c r="C686" s="34"/>
      <c r="D686" s="34"/>
      <c r="E686" s="34"/>
      <c r="F686" s="34"/>
      <c r="G686" s="19"/>
      <c r="H686" s="19"/>
      <c r="I686" s="19"/>
      <c r="N686" s="26"/>
      <c r="O686" s="25"/>
      <c r="S686" s="26"/>
    </row>
    <row r="687">
      <c r="A687" s="19"/>
      <c r="B687" s="6"/>
      <c r="C687" s="34"/>
      <c r="D687" s="34"/>
      <c r="E687" s="34"/>
      <c r="F687" s="34"/>
      <c r="G687" s="19"/>
      <c r="H687" s="19"/>
      <c r="I687" s="19"/>
      <c r="N687" s="26"/>
      <c r="O687" s="25"/>
      <c r="S687" s="26"/>
    </row>
    <row r="688">
      <c r="A688" s="19"/>
      <c r="B688" s="6"/>
      <c r="C688" s="34"/>
      <c r="D688" s="34"/>
      <c r="E688" s="34"/>
      <c r="F688" s="34"/>
      <c r="G688" s="19"/>
      <c r="H688" s="19"/>
      <c r="I688" s="19"/>
      <c r="N688" s="26"/>
      <c r="O688" s="25"/>
      <c r="S688" s="26"/>
    </row>
    <row r="689">
      <c r="A689" s="19"/>
      <c r="B689" s="6"/>
      <c r="C689" s="34"/>
      <c r="D689" s="34"/>
      <c r="E689" s="34"/>
      <c r="F689" s="34"/>
      <c r="G689" s="19"/>
      <c r="H689" s="19"/>
      <c r="I689" s="19"/>
      <c r="N689" s="26"/>
      <c r="O689" s="25"/>
      <c r="S689" s="26"/>
    </row>
    <row r="690">
      <c r="A690" s="19"/>
      <c r="B690" s="6"/>
      <c r="C690" s="34"/>
      <c r="D690" s="34"/>
      <c r="E690" s="34"/>
      <c r="F690" s="34"/>
      <c r="G690" s="19"/>
      <c r="H690" s="19"/>
      <c r="I690" s="19"/>
      <c r="N690" s="26"/>
      <c r="O690" s="25"/>
      <c r="S690" s="26"/>
    </row>
    <row r="691">
      <c r="A691" s="19"/>
      <c r="B691" s="6"/>
      <c r="C691" s="34"/>
      <c r="D691" s="34"/>
      <c r="E691" s="34"/>
      <c r="F691" s="34"/>
      <c r="G691" s="19"/>
      <c r="H691" s="19"/>
      <c r="I691" s="19"/>
      <c r="N691" s="26"/>
      <c r="O691" s="25"/>
      <c r="S691" s="26"/>
    </row>
    <row r="692">
      <c r="A692" s="19"/>
      <c r="B692" s="6"/>
      <c r="C692" s="34"/>
      <c r="D692" s="34"/>
      <c r="E692" s="34"/>
      <c r="F692" s="34"/>
      <c r="G692" s="19"/>
      <c r="H692" s="19"/>
      <c r="I692" s="19"/>
      <c r="N692" s="26"/>
      <c r="O692" s="25"/>
      <c r="S692" s="26"/>
    </row>
    <row r="693">
      <c r="A693" s="19"/>
      <c r="B693" s="6"/>
      <c r="C693" s="34"/>
      <c r="D693" s="34"/>
      <c r="E693" s="34"/>
      <c r="F693" s="34"/>
      <c r="G693" s="19"/>
      <c r="H693" s="19"/>
      <c r="I693" s="19"/>
      <c r="N693" s="26"/>
      <c r="O693" s="25"/>
      <c r="S693" s="26"/>
    </row>
    <row r="694">
      <c r="A694" s="19"/>
      <c r="B694" s="6"/>
      <c r="C694" s="34"/>
      <c r="D694" s="34"/>
      <c r="E694" s="34"/>
      <c r="F694" s="34"/>
      <c r="G694" s="19"/>
      <c r="H694" s="19"/>
      <c r="I694" s="19"/>
      <c r="N694" s="26"/>
      <c r="O694" s="25"/>
      <c r="S694" s="26"/>
    </row>
    <row r="695">
      <c r="A695" s="19"/>
      <c r="B695" s="6"/>
      <c r="C695" s="34"/>
      <c r="D695" s="34"/>
      <c r="E695" s="34"/>
      <c r="F695" s="34"/>
      <c r="G695" s="19"/>
      <c r="H695" s="19"/>
      <c r="I695" s="19"/>
      <c r="N695" s="26"/>
      <c r="O695" s="25"/>
      <c r="S695" s="26"/>
    </row>
    <row r="696">
      <c r="A696" s="19"/>
      <c r="B696" s="6"/>
      <c r="C696" s="34"/>
      <c r="D696" s="34"/>
      <c r="E696" s="34"/>
      <c r="F696" s="34"/>
      <c r="G696" s="19"/>
      <c r="H696" s="19"/>
      <c r="I696" s="19"/>
      <c r="N696" s="26"/>
      <c r="O696" s="25"/>
      <c r="S696" s="26"/>
    </row>
    <row r="697">
      <c r="A697" s="19"/>
      <c r="B697" s="6"/>
      <c r="C697" s="34"/>
      <c r="D697" s="34"/>
      <c r="E697" s="34"/>
      <c r="F697" s="34"/>
      <c r="G697" s="19"/>
      <c r="H697" s="19"/>
      <c r="I697" s="19"/>
      <c r="N697" s="26"/>
      <c r="O697" s="25"/>
      <c r="S697" s="26"/>
    </row>
    <row r="698">
      <c r="A698" s="19"/>
      <c r="B698" s="6"/>
      <c r="C698" s="34"/>
      <c r="D698" s="34"/>
      <c r="E698" s="34"/>
      <c r="F698" s="34"/>
      <c r="G698" s="19"/>
      <c r="H698" s="19"/>
      <c r="I698" s="19"/>
      <c r="N698" s="26"/>
      <c r="O698" s="25"/>
      <c r="S698" s="26"/>
    </row>
    <row r="699">
      <c r="A699" s="19"/>
      <c r="B699" s="6"/>
      <c r="C699" s="34"/>
      <c r="D699" s="34"/>
      <c r="E699" s="34"/>
      <c r="F699" s="34"/>
      <c r="G699" s="19"/>
      <c r="H699" s="19"/>
      <c r="I699" s="19"/>
      <c r="N699" s="26"/>
      <c r="O699" s="25"/>
      <c r="S699" s="26"/>
    </row>
    <row r="700">
      <c r="A700" s="19"/>
      <c r="B700" s="6"/>
      <c r="C700" s="34"/>
      <c r="D700" s="34"/>
      <c r="E700" s="34"/>
      <c r="F700" s="34"/>
      <c r="G700" s="19"/>
      <c r="H700" s="19"/>
      <c r="I700" s="19"/>
      <c r="N700" s="26"/>
      <c r="O700" s="25"/>
      <c r="S700" s="26"/>
    </row>
    <row r="701">
      <c r="A701" s="19"/>
      <c r="B701" s="6"/>
      <c r="C701" s="34"/>
      <c r="D701" s="34"/>
      <c r="E701" s="34"/>
      <c r="F701" s="34"/>
      <c r="G701" s="19"/>
      <c r="H701" s="19"/>
      <c r="I701" s="19"/>
      <c r="N701" s="26"/>
      <c r="O701" s="25"/>
      <c r="S701" s="26"/>
    </row>
    <row r="702">
      <c r="A702" s="19"/>
      <c r="B702" s="6"/>
      <c r="C702" s="34"/>
      <c r="D702" s="34"/>
      <c r="E702" s="34"/>
      <c r="F702" s="34"/>
      <c r="G702" s="19"/>
      <c r="H702" s="19"/>
      <c r="I702" s="19"/>
      <c r="N702" s="26"/>
      <c r="O702" s="25"/>
      <c r="S702" s="26"/>
    </row>
    <row r="703">
      <c r="A703" s="19"/>
      <c r="B703" s="6"/>
      <c r="C703" s="34"/>
      <c r="D703" s="34"/>
      <c r="E703" s="34"/>
      <c r="F703" s="34"/>
      <c r="G703" s="19"/>
      <c r="H703" s="19"/>
      <c r="I703" s="19"/>
      <c r="N703" s="26"/>
      <c r="O703" s="25"/>
      <c r="S703" s="26"/>
    </row>
    <row r="704">
      <c r="A704" s="19"/>
      <c r="B704" s="6"/>
      <c r="C704" s="34"/>
      <c r="D704" s="34"/>
      <c r="E704" s="34"/>
      <c r="F704" s="34"/>
      <c r="G704" s="19"/>
      <c r="H704" s="19"/>
      <c r="I704" s="19"/>
      <c r="N704" s="26"/>
      <c r="O704" s="25"/>
      <c r="S704" s="26"/>
    </row>
    <row r="705">
      <c r="A705" s="19"/>
      <c r="B705" s="6"/>
      <c r="C705" s="34"/>
      <c r="D705" s="34"/>
      <c r="E705" s="34"/>
      <c r="F705" s="34"/>
      <c r="G705" s="19"/>
      <c r="H705" s="19"/>
      <c r="I705" s="19"/>
      <c r="N705" s="26"/>
      <c r="O705" s="25"/>
      <c r="S705" s="26"/>
    </row>
    <row r="706">
      <c r="A706" s="19"/>
      <c r="B706" s="6"/>
      <c r="C706" s="34"/>
      <c r="D706" s="34"/>
      <c r="E706" s="34"/>
      <c r="F706" s="34"/>
      <c r="G706" s="19"/>
      <c r="H706" s="19"/>
      <c r="I706" s="19"/>
      <c r="N706" s="26"/>
      <c r="O706" s="25"/>
      <c r="S706" s="26"/>
    </row>
    <row r="707">
      <c r="A707" s="19"/>
      <c r="B707" s="6"/>
      <c r="C707" s="34"/>
      <c r="D707" s="34"/>
      <c r="E707" s="34"/>
      <c r="F707" s="34"/>
      <c r="G707" s="19"/>
      <c r="H707" s="19"/>
      <c r="I707" s="19"/>
      <c r="N707" s="26"/>
      <c r="O707" s="25"/>
      <c r="S707" s="26"/>
    </row>
    <row r="708">
      <c r="A708" s="19"/>
      <c r="B708" s="6"/>
      <c r="C708" s="34"/>
      <c r="D708" s="34"/>
      <c r="E708" s="34"/>
      <c r="F708" s="34"/>
      <c r="G708" s="19"/>
      <c r="H708" s="19"/>
      <c r="I708" s="19"/>
      <c r="N708" s="26"/>
      <c r="O708" s="25"/>
      <c r="S708" s="26"/>
    </row>
    <row r="709">
      <c r="A709" s="19"/>
      <c r="B709" s="6"/>
      <c r="C709" s="34"/>
      <c r="D709" s="34"/>
      <c r="E709" s="34"/>
      <c r="F709" s="34"/>
      <c r="G709" s="19"/>
      <c r="H709" s="19"/>
      <c r="I709" s="19"/>
      <c r="N709" s="26"/>
      <c r="O709" s="25"/>
      <c r="S709" s="26"/>
    </row>
    <row r="710">
      <c r="A710" s="19"/>
      <c r="B710" s="6"/>
      <c r="C710" s="34"/>
      <c r="D710" s="34"/>
      <c r="E710" s="34"/>
      <c r="F710" s="34"/>
      <c r="G710" s="19"/>
      <c r="H710" s="19"/>
      <c r="I710" s="19"/>
      <c r="N710" s="26"/>
      <c r="O710" s="25"/>
      <c r="S710" s="26"/>
    </row>
    <row r="711">
      <c r="A711" s="19"/>
      <c r="B711" s="6"/>
      <c r="C711" s="34"/>
      <c r="D711" s="34"/>
      <c r="E711" s="34"/>
      <c r="F711" s="34"/>
      <c r="G711" s="19"/>
      <c r="H711" s="19"/>
      <c r="I711" s="19"/>
      <c r="N711" s="26"/>
      <c r="O711" s="25"/>
      <c r="S711" s="26"/>
    </row>
    <row r="712">
      <c r="A712" s="19"/>
      <c r="B712" s="6"/>
      <c r="C712" s="34"/>
      <c r="D712" s="34"/>
      <c r="E712" s="34"/>
      <c r="F712" s="34"/>
      <c r="G712" s="19"/>
      <c r="H712" s="19"/>
      <c r="I712" s="19"/>
      <c r="N712" s="26"/>
      <c r="O712" s="25"/>
      <c r="S712" s="26"/>
    </row>
    <row r="713">
      <c r="A713" s="19"/>
      <c r="B713" s="6"/>
      <c r="C713" s="34"/>
      <c r="D713" s="34"/>
      <c r="E713" s="34"/>
      <c r="F713" s="34"/>
      <c r="G713" s="19"/>
      <c r="H713" s="19"/>
      <c r="I713" s="19"/>
      <c r="N713" s="26"/>
      <c r="O713" s="25"/>
      <c r="S713" s="26"/>
    </row>
    <row r="714">
      <c r="A714" s="19"/>
      <c r="B714" s="6"/>
      <c r="C714" s="34"/>
      <c r="D714" s="34"/>
      <c r="E714" s="34"/>
      <c r="F714" s="34"/>
      <c r="G714" s="19"/>
      <c r="H714" s="19"/>
      <c r="I714" s="19"/>
      <c r="N714" s="26"/>
      <c r="O714" s="25"/>
      <c r="S714" s="26"/>
    </row>
    <row r="715">
      <c r="A715" s="19"/>
      <c r="B715" s="6"/>
      <c r="C715" s="34"/>
      <c r="D715" s="34"/>
      <c r="E715" s="34"/>
      <c r="F715" s="34"/>
      <c r="G715" s="19"/>
      <c r="H715" s="19"/>
      <c r="I715" s="19"/>
      <c r="N715" s="26"/>
      <c r="O715" s="25"/>
      <c r="S715" s="26"/>
    </row>
    <row r="716">
      <c r="A716" s="19"/>
      <c r="B716" s="6"/>
      <c r="C716" s="34"/>
      <c r="D716" s="34"/>
      <c r="E716" s="34"/>
      <c r="F716" s="34"/>
      <c r="G716" s="19"/>
      <c r="H716" s="19"/>
      <c r="I716" s="19"/>
      <c r="N716" s="26"/>
      <c r="O716" s="25"/>
      <c r="S716" s="26"/>
    </row>
    <row r="717">
      <c r="A717" s="19"/>
      <c r="B717" s="6"/>
      <c r="C717" s="34"/>
      <c r="D717" s="34"/>
      <c r="E717" s="34"/>
      <c r="F717" s="34"/>
      <c r="G717" s="19"/>
      <c r="H717" s="19"/>
      <c r="I717" s="19"/>
      <c r="N717" s="26"/>
      <c r="O717" s="25"/>
      <c r="S717" s="26"/>
    </row>
    <row r="718">
      <c r="A718" s="19"/>
      <c r="B718" s="6"/>
      <c r="C718" s="34"/>
      <c r="D718" s="34"/>
      <c r="E718" s="34"/>
      <c r="F718" s="34"/>
      <c r="G718" s="19"/>
      <c r="H718" s="19"/>
      <c r="I718" s="19"/>
      <c r="N718" s="26"/>
      <c r="O718" s="25"/>
      <c r="S718" s="26"/>
    </row>
    <row r="719">
      <c r="A719" s="19"/>
      <c r="B719" s="6"/>
      <c r="C719" s="34"/>
      <c r="D719" s="34"/>
      <c r="E719" s="34"/>
      <c r="F719" s="34"/>
      <c r="G719" s="19"/>
      <c r="H719" s="19"/>
      <c r="I719" s="19"/>
      <c r="N719" s="26"/>
      <c r="O719" s="25"/>
      <c r="S719" s="26"/>
    </row>
    <row r="720">
      <c r="A720" s="19"/>
      <c r="B720" s="6"/>
      <c r="C720" s="34"/>
      <c r="D720" s="34"/>
      <c r="E720" s="34"/>
      <c r="F720" s="34"/>
      <c r="G720" s="19"/>
      <c r="H720" s="19"/>
      <c r="I720" s="19"/>
      <c r="N720" s="26"/>
      <c r="O720" s="25"/>
      <c r="S720" s="26"/>
    </row>
    <row r="721">
      <c r="A721" s="19"/>
      <c r="B721" s="6"/>
      <c r="C721" s="34"/>
      <c r="D721" s="34"/>
      <c r="E721" s="34"/>
      <c r="F721" s="34"/>
      <c r="G721" s="19"/>
      <c r="H721" s="19"/>
      <c r="I721" s="19"/>
      <c r="N721" s="26"/>
      <c r="O721" s="25"/>
      <c r="S721" s="26"/>
    </row>
    <row r="722">
      <c r="A722" s="19"/>
      <c r="B722" s="6"/>
      <c r="C722" s="34"/>
      <c r="D722" s="34"/>
      <c r="E722" s="34"/>
      <c r="F722" s="34"/>
      <c r="G722" s="19"/>
      <c r="H722" s="19"/>
      <c r="I722" s="19"/>
      <c r="N722" s="26"/>
      <c r="O722" s="25"/>
      <c r="S722" s="26"/>
    </row>
    <row r="723">
      <c r="A723" s="19"/>
      <c r="B723" s="6"/>
      <c r="C723" s="34"/>
      <c r="D723" s="34"/>
      <c r="E723" s="34"/>
      <c r="F723" s="34"/>
      <c r="G723" s="19"/>
      <c r="H723" s="19"/>
      <c r="I723" s="19"/>
      <c r="N723" s="26"/>
      <c r="O723" s="25"/>
      <c r="S723" s="26"/>
    </row>
    <row r="724">
      <c r="A724" s="19"/>
      <c r="B724" s="6"/>
      <c r="C724" s="34"/>
      <c r="D724" s="34"/>
      <c r="E724" s="34"/>
      <c r="F724" s="34"/>
      <c r="G724" s="19"/>
      <c r="H724" s="19"/>
      <c r="I724" s="19"/>
      <c r="N724" s="26"/>
      <c r="O724" s="25"/>
      <c r="S724" s="26"/>
    </row>
    <row r="725">
      <c r="A725" s="19"/>
      <c r="B725" s="6"/>
      <c r="C725" s="34"/>
      <c r="D725" s="34"/>
      <c r="E725" s="34"/>
      <c r="F725" s="34"/>
      <c r="G725" s="19"/>
      <c r="H725" s="19"/>
      <c r="I725" s="19"/>
      <c r="N725" s="26"/>
      <c r="O725" s="25"/>
      <c r="S725" s="26"/>
    </row>
    <row r="726">
      <c r="A726" s="19"/>
      <c r="B726" s="6"/>
      <c r="C726" s="34"/>
      <c r="D726" s="34"/>
      <c r="E726" s="34"/>
      <c r="F726" s="34"/>
      <c r="G726" s="19"/>
      <c r="H726" s="19"/>
      <c r="I726" s="19"/>
      <c r="N726" s="26"/>
      <c r="O726" s="25"/>
      <c r="S726" s="26"/>
    </row>
    <row r="727">
      <c r="A727" s="19"/>
      <c r="B727" s="6"/>
      <c r="C727" s="34"/>
      <c r="D727" s="34"/>
      <c r="E727" s="34"/>
      <c r="F727" s="34"/>
      <c r="G727" s="19"/>
      <c r="H727" s="19"/>
      <c r="I727" s="19"/>
      <c r="N727" s="26"/>
      <c r="O727" s="25"/>
      <c r="S727" s="26"/>
    </row>
    <row r="728">
      <c r="A728" s="19"/>
      <c r="B728" s="6"/>
      <c r="C728" s="34"/>
      <c r="D728" s="34"/>
      <c r="E728" s="34"/>
      <c r="F728" s="34"/>
      <c r="G728" s="19"/>
      <c r="H728" s="19"/>
      <c r="I728" s="19"/>
      <c r="N728" s="26"/>
      <c r="O728" s="25"/>
      <c r="S728" s="26"/>
    </row>
    <row r="729">
      <c r="A729" s="19"/>
      <c r="B729" s="6"/>
      <c r="C729" s="34"/>
      <c r="D729" s="34"/>
      <c r="E729" s="34"/>
      <c r="F729" s="34"/>
      <c r="G729" s="19"/>
      <c r="H729" s="19"/>
      <c r="I729" s="19"/>
      <c r="N729" s="26"/>
      <c r="O729" s="25"/>
      <c r="S729" s="26"/>
    </row>
    <row r="730">
      <c r="A730" s="19"/>
      <c r="B730" s="6"/>
      <c r="C730" s="34"/>
      <c r="D730" s="34"/>
      <c r="E730" s="34"/>
      <c r="F730" s="34"/>
      <c r="G730" s="19"/>
      <c r="H730" s="19"/>
      <c r="I730" s="19"/>
      <c r="N730" s="26"/>
      <c r="O730" s="25"/>
      <c r="S730" s="26"/>
    </row>
    <row r="731">
      <c r="A731" s="19"/>
      <c r="B731" s="6"/>
      <c r="C731" s="34"/>
      <c r="D731" s="34"/>
      <c r="E731" s="34"/>
      <c r="F731" s="34"/>
      <c r="G731" s="19"/>
      <c r="H731" s="19"/>
      <c r="I731" s="19"/>
      <c r="N731" s="26"/>
      <c r="O731" s="25"/>
      <c r="S731" s="26"/>
    </row>
    <row r="732">
      <c r="A732" s="19"/>
      <c r="B732" s="6"/>
      <c r="C732" s="34"/>
      <c r="D732" s="34"/>
      <c r="E732" s="34"/>
      <c r="F732" s="34"/>
      <c r="G732" s="19"/>
      <c r="H732" s="19"/>
      <c r="I732" s="19"/>
      <c r="N732" s="26"/>
      <c r="O732" s="25"/>
      <c r="S732" s="26"/>
    </row>
    <row r="733">
      <c r="A733" s="19"/>
      <c r="B733" s="6"/>
      <c r="C733" s="34"/>
      <c r="D733" s="34"/>
      <c r="E733" s="34"/>
      <c r="F733" s="34"/>
      <c r="G733" s="19"/>
      <c r="H733" s="19"/>
      <c r="I733" s="19"/>
      <c r="N733" s="26"/>
      <c r="O733" s="25"/>
      <c r="S733" s="26"/>
    </row>
    <row r="734">
      <c r="A734" s="19"/>
      <c r="B734" s="6"/>
      <c r="C734" s="34"/>
      <c r="D734" s="34"/>
      <c r="E734" s="34"/>
      <c r="F734" s="34"/>
      <c r="G734" s="19"/>
      <c r="H734" s="19"/>
      <c r="I734" s="19"/>
      <c r="N734" s="26"/>
      <c r="O734" s="25"/>
      <c r="S734" s="26"/>
    </row>
    <row r="735">
      <c r="A735" s="19"/>
      <c r="B735" s="6"/>
      <c r="C735" s="34"/>
      <c r="D735" s="34"/>
      <c r="E735" s="34"/>
      <c r="F735" s="34"/>
      <c r="G735" s="19"/>
      <c r="H735" s="19"/>
      <c r="I735" s="19"/>
      <c r="N735" s="26"/>
      <c r="O735" s="25"/>
      <c r="S735" s="26"/>
    </row>
    <row r="736">
      <c r="A736" s="19"/>
      <c r="B736" s="6"/>
      <c r="C736" s="34"/>
      <c r="D736" s="34"/>
      <c r="E736" s="34"/>
      <c r="F736" s="34"/>
      <c r="G736" s="19"/>
      <c r="H736" s="19"/>
      <c r="I736" s="19"/>
      <c r="N736" s="26"/>
      <c r="O736" s="25"/>
      <c r="S736" s="26"/>
    </row>
    <row r="737">
      <c r="A737" s="19"/>
      <c r="B737" s="6"/>
      <c r="C737" s="34"/>
      <c r="D737" s="34"/>
      <c r="E737" s="34"/>
      <c r="F737" s="34"/>
      <c r="G737" s="19"/>
      <c r="H737" s="19"/>
      <c r="I737" s="19"/>
      <c r="N737" s="26"/>
      <c r="O737" s="25"/>
      <c r="S737" s="26"/>
    </row>
    <row r="738">
      <c r="A738" s="19"/>
      <c r="B738" s="6"/>
      <c r="C738" s="34"/>
      <c r="D738" s="34"/>
      <c r="E738" s="34"/>
      <c r="F738" s="34"/>
      <c r="G738" s="19"/>
      <c r="H738" s="19"/>
      <c r="I738" s="19"/>
      <c r="N738" s="26"/>
      <c r="O738" s="25"/>
      <c r="S738" s="26"/>
    </row>
    <row r="739">
      <c r="A739" s="19"/>
      <c r="B739" s="6"/>
      <c r="C739" s="34"/>
      <c r="D739" s="34"/>
      <c r="E739" s="34"/>
      <c r="F739" s="34"/>
      <c r="G739" s="19"/>
      <c r="H739" s="19"/>
      <c r="I739" s="19"/>
      <c r="N739" s="26"/>
      <c r="O739" s="25"/>
      <c r="S739" s="26"/>
    </row>
    <row r="740">
      <c r="A740" s="19"/>
      <c r="B740" s="6"/>
      <c r="C740" s="34"/>
      <c r="D740" s="34"/>
      <c r="E740" s="34"/>
      <c r="F740" s="34"/>
      <c r="G740" s="19"/>
      <c r="H740" s="19"/>
      <c r="I740" s="19"/>
      <c r="N740" s="26"/>
      <c r="O740" s="25"/>
      <c r="S740" s="26"/>
    </row>
    <row r="741">
      <c r="A741" s="19"/>
      <c r="B741" s="6"/>
      <c r="C741" s="34"/>
      <c r="D741" s="34"/>
      <c r="E741" s="34"/>
      <c r="F741" s="34"/>
      <c r="G741" s="19"/>
      <c r="H741" s="19"/>
      <c r="I741" s="19"/>
      <c r="N741" s="26"/>
      <c r="O741" s="25"/>
      <c r="S741" s="26"/>
    </row>
    <row r="742">
      <c r="A742" s="19"/>
      <c r="B742" s="6"/>
      <c r="C742" s="34"/>
      <c r="D742" s="34"/>
      <c r="E742" s="34"/>
      <c r="F742" s="34"/>
      <c r="G742" s="19"/>
      <c r="H742" s="19"/>
      <c r="I742" s="19"/>
      <c r="N742" s="26"/>
      <c r="O742" s="25"/>
      <c r="S742" s="26"/>
    </row>
    <row r="743">
      <c r="A743" s="19"/>
      <c r="B743" s="6"/>
      <c r="C743" s="34"/>
      <c r="D743" s="34"/>
      <c r="E743" s="34"/>
      <c r="F743" s="34"/>
      <c r="G743" s="19"/>
      <c r="H743" s="19"/>
      <c r="I743" s="19"/>
      <c r="N743" s="26"/>
      <c r="O743" s="25"/>
      <c r="S743" s="26"/>
    </row>
    <row r="744">
      <c r="A744" s="19"/>
      <c r="B744" s="6"/>
      <c r="C744" s="34"/>
      <c r="D744" s="34"/>
      <c r="E744" s="34"/>
      <c r="F744" s="34"/>
      <c r="G744" s="19"/>
      <c r="H744" s="19"/>
      <c r="I744" s="19"/>
      <c r="N744" s="26"/>
      <c r="O744" s="25"/>
      <c r="S744" s="26"/>
    </row>
    <row r="745">
      <c r="A745" s="19"/>
      <c r="B745" s="6"/>
      <c r="C745" s="34"/>
      <c r="D745" s="34"/>
      <c r="E745" s="34"/>
      <c r="F745" s="34"/>
      <c r="G745" s="19"/>
      <c r="H745" s="19"/>
      <c r="I745" s="19"/>
      <c r="N745" s="26"/>
      <c r="O745" s="25"/>
      <c r="S745" s="26"/>
    </row>
    <row r="746">
      <c r="A746" s="19"/>
      <c r="B746" s="6"/>
      <c r="C746" s="34"/>
      <c r="D746" s="34"/>
      <c r="E746" s="34"/>
      <c r="F746" s="34"/>
      <c r="G746" s="19"/>
      <c r="H746" s="19"/>
      <c r="I746" s="19"/>
      <c r="N746" s="26"/>
      <c r="O746" s="25"/>
      <c r="S746" s="26"/>
    </row>
    <row r="747">
      <c r="A747" s="19"/>
      <c r="B747" s="6"/>
      <c r="C747" s="34"/>
      <c r="D747" s="34"/>
      <c r="E747" s="34"/>
      <c r="F747" s="34"/>
      <c r="G747" s="19"/>
      <c r="H747" s="19"/>
      <c r="I747" s="19"/>
      <c r="N747" s="26"/>
      <c r="O747" s="25"/>
      <c r="S747" s="26"/>
    </row>
    <row r="748">
      <c r="A748" s="19"/>
      <c r="B748" s="6"/>
      <c r="C748" s="34"/>
      <c r="D748" s="34"/>
      <c r="E748" s="34"/>
      <c r="F748" s="34"/>
      <c r="G748" s="19"/>
      <c r="H748" s="19"/>
      <c r="I748" s="19"/>
      <c r="N748" s="26"/>
      <c r="O748" s="25"/>
      <c r="S748" s="26"/>
    </row>
    <row r="749">
      <c r="A749" s="19"/>
      <c r="B749" s="6"/>
      <c r="C749" s="34"/>
      <c r="D749" s="34"/>
      <c r="E749" s="34"/>
      <c r="F749" s="34"/>
      <c r="G749" s="19"/>
      <c r="H749" s="19"/>
      <c r="I749" s="19"/>
      <c r="N749" s="26"/>
      <c r="O749" s="25"/>
      <c r="S749" s="26"/>
    </row>
    <row r="750">
      <c r="A750" s="19"/>
      <c r="B750" s="6"/>
      <c r="C750" s="34"/>
      <c r="D750" s="34"/>
      <c r="E750" s="34"/>
      <c r="F750" s="34"/>
      <c r="G750" s="19"/>
      <c r="H750" s="19"/>
      <c r="I750" s="19"/>
      <c r="N750" s="26"/>
      <c r="O750" s="25"/>
      <c r="S750" s="26"/>
    </row>
    <row r="751">
      <c r="A751" s="19"/>
      <c r="B751" s="6"/>
      <c r="C751" s="34"/>
      <c r="D751" s="34"/>
      <c r="E751" s="34"/>
      <c r="F751" s="34"/>
      <c r="G751" s="19"/>
      <c r="H751" s="19"/>
      <c r="I751" s="19"/>
      <c r="N751" s="26"/>
      <c r="O751" s="25"/>
      <c r="S751" s="26"/>
    </row>
    <row r="752">
      <c r="A752" s="19"/>
      <c r="B752" s="6"/>
      <c r="C752" s="34"/>
      <c r="D752" s="34"/>
      <c r="E752" s="34"/>
      <c r="F752" s="34"/>
      <c r="G752" s="19"/>
      <c r="H752" s="19"/>
      <c r="I752" s="19"/>
      <c r="N752" s="26"/>
      <c r="O752" s="25"/>
      <c r="S752" s="26"/>
    </row>
    <row r="753">
      <c r="A753" s="19"/>
      <c r="B753" s="6"/>
      <c r="C753" s="34"/>
      <c r="D753" s="34"/>
      <c r="E753" s="34"/>
      <c r="F753" s="34"/>
      <c r="G753" s="19"/>
      <c r="H753" s="19"/>
      <c r="I753" s="19"/>
      <c r="N753" s="26"/>
      <c r="O753" s="25"/>
      <c r="S753" s="26"/>
    </row>
    <row r="754">
      <c r="A754" s="19"/>
      <c r="B754" s="6"/>
      <c r="C754" s="34"/>
      <c r="D754" s="34"/>
      <c r="E754" s="34"/>
      <c r="F754" s="34"/>
      <c r="G754" s="19"/>
      <c r="H754" s="19"/>
      <c r="I754" s="19"/>
      <c r="N754" s="26"/>
      <c r="O754" s="25"/>
      <c r="S754" s="26"/>
    </row>
    <row r="755">
      <c r="A755" s="19"/>
      <c r="B755" s="6"/>
      <c r="C755" s="34"/>
      <c r="D755" s="34"/>
      <c r="E755" s="34"/>
      <c r="F755" s="34"/>
      <c r="G755" s="19"/>
      <c r="H755" s="19"/>
      <c r="I755" s="19"/>
      <c r="N755" s="26"/>
      <c r="O755" s="25"/>
      <c r="S755" s="26"/>
    </row>
    <row r="756">
      <c r="A756" s="19"/>
      <c r="B756" s="6"/>
      <c r="C756" s="34"/>
      <c r="D756" s="34"/>
      <c r="E756" s="34"/>
      <c r="F756" s="34"/>
      <c r="G756" s="19"/>
      <c r="H756" s="19"/>
      <c r="I756" s="19"/>
      <c r="N756" s="26"/>
      <c r="O756" s="25"/>
      <c r="S756" s="26"/>
    </row>
    <row r="757">
      <c r="A757" s="19"/>
      <c r="B757" s="6"/>
      <c r="C757" s="34"/>
      <c r="D757" s="34"/>
      <c r="E757" s="34"/>
      <c r="F757" s="34"/>
      <c r="G757" s="19"/>
      <c r="H757" s="19"/>
      <c r="I757" s="19"/>
      <c r="N757" s="26"/>
      <c r="O757" s="25"/>
      <c r="S757" s="26"/>
    </row>
    <row r="758">
      <c r="A758" s="19"/>
      <c r="B758" s="6"/>
      <c r="C758" s="34"/>
      <c r="D758" s="34"/>
      <c r="E758" s="34"/>
      <c r="F758" s="34"/>
      <c r="G758" s="19"/>
      <c r="H758" s="19"/>
      <c r="I758" s="19"/>
      <c r="N758" s="26"/>
      <c r="O758" s="25"/>
      <c r="S758" s="26"/>
    </row>
    <row r="759">
      <c r="A759" s="19"/>
      <c r="B759" s="6"/>
      <c r="C759" s="34"/>
      <c r="D759" s="34"/>
      <c r="E759" s="34"/>
      <c r="F759" s="34"/>
      <c r="G759" s="19"/>
      <c r="H759" s="19"/>
      <c r="I759" s="19"/>
      <c r="N759" s="26"/>
      <c r="O759" s="25"/>
      <c r="S759" s="26"/>
    </row>
    <row r="760">
      <c r="A760" s="19"/>
      <c r="B760" s="6"/>
      <c r="C760" s="34"/>
      <c r="D760" s="34"/>
      <c r="E760" s="34"/>
      <c r="F760" s="34"/>
      <c r="G760" s="19"/>
      <c r="H760" s="19"/>
      <c r="I760" s="19"/>
      <c r="N760" s="26"/>
      <c r="O760" s="25"/>
      <c r="S760" s="26"/>
    </row>
    <row r="761">
      <c r="A761" s="19"/>
      <c r="B761" s="6"/>
      <c r="C761" s="34"/>
      <c r="D761" s="34"/>
      <c r="E761" s="34"/>
      <c r="F761" s="34"/>
      <c r="G761" s="19"/>
      <c r="H761" s="19"/>
      <c r="I761" s="19"/>
      <c r="N761" s="26"/>
      <c r="O761" s="25"/>
      <c r="S761" s="26"/>
    </row>
    <row r="762">
      <c r="A762" s="19"/>
      <c r="B762" s="6"/>
      <c r="C762" s="34"/>
      <c r="D762" s="34"/>
      <c r="E762" s="34"/>
      <c r="F762" s="34"/>
      <c r="G762" s="19"/>
      <c r="H762" s="19"/>
      <c r="I762" s="19"/>
      <c r="N762" s="26"/>
      <c r="O762" s="25"/>
      <c r="S762" s="26"/>
    </row>
    <row r="763">
      <c r="A763" s="19"/>
      <c r="B763" s="6"/>
      <c r="C763" s="34"/>
      <c r="D763" s="34"/>
      <c r="E763" s="34"/>
      <c r="F763" s="34"/>
      <c r="G763" s="19"/>
      <c r="H763" s="19"/>
      <c r="I763" s="19"/>
      <c r="N763" s="26"/>
      <c r="O763" s="25"/>
      <c r="S763" s="26"/>
    </row>
    <row r="764">
      <c r="A764" s="19"/>
      <c r="B764" s="6"/>
      <c r="C764" s="34"/>
      <c r="D764" s="34"/>
      <c r="E764" s="34"/>
      <c r="F764" s="34"/>
      <c r="G764" s="19"/>
      <c r="H764" s="19"/>
      <c r="I764" s="19"/>
      <c r="N764" s="26"/>
      <c r="O764" s="25"/>
      <c r="S764" s="26"/>
    </row>
    <row r="765">
      <c r="A765" s="19"/>
      <c r="B765" s="6"/>
      <c r="C765" s="34"/>
      <c r="D765" s="34"/>
      <c r="E765" s="34"/>
      <c r="F765" s="34"/>
      <c r="G765" s="19"/>
      <c r="H765" s="19"/>
      <c r="I765" s="19"/>
      <c r="N765" s="26"/>
      <c r="O765" s="25"/>
      <c r="S765" s="26"/>
    </row>
    <row r="766">
      <c r="A766" s="19"/>
      <c r="B766" s="6"/>
      <c r="C766" s="34"/>
      <c r="D766" s="34"/>
      <c r="E766" s="34"/>
      <c r="F766" s="34"/>
      <c r="G766" s="19"/>
      <c r="H766" s="19"/>
      <c r="I766" s="19"/>
      <c r="N766" s="26"/>
      <c r="O766" s="25"/>
      <c r="S766" s="26"/>
    </row>
    <row r="767">
      <c r="A767" s="19"/>
      <c r="B767" s="6"/>
      <c r="C767" s="34"/>
      <c r="D767" s="34"/>
      <c r="E767" s="34"/>
      <c r="F767" s="34"/>
      <c r="G767" s="19"/>
      <c r="H767" s="19"/>
      <c r="I767" s="19"/>
      <c r="N767" s="26"/>
      <c r="O767" s="25"/>
      <c r="S767" s="26"/>
    </row>
    <row r="768">
      <c r="A768" s="19"/>
      <c r="B768" s="6"/>
      <c r="C768" s="34"/>
      <c r="D768" s="34"/>
      <c r="E768" s="34"/>
      <c r="F768" s="34"/>
      <c r="G768" s="19"/>
      <c r="H768" s="19"/>
      <c r="I768" s="19"/>
      <c r="N768" s="26"/>
      <c r="O768" s="25"/>
      <c r="S768" s="26"/>
    </row>
    <row r="769">
      <c r="A769" s="19"/>
      <c r="B769" s="6"/>
      <c r="C769" s="34"/>
      <c r="D769" s="34"/>
      <c r="E769" s="34"/>
      <c r="F769" s="34"/>
      <c r="G769" s="19"/>
      <c r="H769" s="19"/>
      <c r="I769" s="19"/>
      <c r="N769" s="26"/>
      <c r="O769" s="25"/>
      <c r="S769" s="26"/>
    </row>
    <row r="770">
      <c r="A770" s="19"/>
      <c r="B770" s="6"/>
      <c r="C770" s="34"/>
      <c r="D770" s="34"/>
      <c r="E770" s="34"/>
      <c r="F770" s="34"/>
      <c r="G770" s="19"/>
      <c r="H770" s="19"/>
      <c r="I770" s="19"/>
      <c r="N770" s="26"/>
      <c r="O770" s="25"/>
      <c r="S770" s="26"/>
    </row>
    <row r="771">
      <c r="A771" s="19"/>
      <c r="B771" s="6"/>
      <c r="C771" s="34"/>
      <c r="D771" s="34"/>
      <c r="E771" s="34"/>
      <c r="F771" s="34"/>
      <c r="G771" s="19"/>
      <c r="H771" s="19"/>
      <c r="I771" s="19"/>
      <c r="N771" s="26"/>
      <c r="O771" s="25"/>
      <c r="S771" s="26"/>
    </row>
    <row r="772">
      <c r="A772" s="19"/>
      <c r="B772" s="6"/>
      <c r="C772" s="34"/>
      <c r="D772" s="34"/>
      <c r="E772" s="34"/>
      <c r="F772" s="34"/>
      <c r="G772" s="19"/>
      <c r="H772" s="19"/>
      <c r="I772" s="19"/>
      <c r="N772" s="26"/>
      <c r="O772" s="25"/>
      <c r="S772" s="26"/>
    </row>
    <row r="773">
      <c r="A773" s="19"/>
      <c r="B773" s="6"/>
      <c r="C773" s="34"/>
      <c r="D773" s="34"/>
      <c r="E773" s="34"/>
      <c r="F773" s="34"/>
      <c r="G773" s="19"/>
      <c r="H773" s="19"/>
      <c r="I773" s="19"/>
      <c r="N773" s="26"/>
      <c r="O773" s="25"/>
      <c r="S773" s="26"/>
    </row>
    <row r="774">
      <c r="A774" s="19"/>
      <c r="B774" s="6"/>
      <c r="C774" s="34"/>
      <c r="D774" s="34"/>
      <c r="E774" s="34"/>
      <c r="F774" s="34"/>
      <c r="G774" s="19"/>
      <c r="H774" s="19"/>
      <c r="I774" s="19"/>
      <c r="N774" s="26"/>
      <c r="O774" s="25"/>
      <c r="S774" s="26"/>
    </row>
    <row r="775">
      <c r="A775" s="19"/>
      <c r="B775" s="6"/>
      <c r="C775" s="34"/>
      <c r="D775" s="34"/>
      <c r="E775" s="34"/>
      <c r="F775" s="34"/>
      <c r="G775" s="19"/>
      <c r="H775" s="19"/>
      <c r="I775" s="19"/>
      <c r="N775" s="26"/>
      <c r="O775" s="25"/>
      <c r="S775" s="26"/>
    </row>
    <row r="776">
      <c r="A776" s="19"/>
      <c r="B776" s="6"/>
      <c r="C776" s="34"/>
      <c r="D776" s="34"/>
      <c r="E776" s="34"/>
      <c r="F776" s="34"/>
      <c r="G776" s="19"/>
      <c r="H776" s="19"/>
      <c r="I776" s="19"/>
      <c r="N776" s="26"/>
      <c r="O776" s="25"/>
      <c r="S776" s="26"/>
    </row>
    <row r="777">
      <c r="A777" s="19"/>
      <c r="B777" s="6"/>
      <c r="C777" s="34"/>
      <c r="D777" s="34"/>
      <c r="E777" s="34"/>
      <c r="F777" s="34"/>
      <c r="G777" s="19"/>
      <c r="H777" s="19"/>
      <c r="I777" s="19"/>
      <c r="N777" s="26"/>
      <c r="O777" s="25"/>
      <c r="S777" s="26"/>
    </row>
    <row r="778">
      <c r="A778" s="19"/>
      <c r="B778" s="6"/>
      <c r="C778" s="34"/>
      <c r="D778" s="34"/>
      <c r="E778" s="34"/>
      <c r="F778" s="34"/>
      <c r="G778" s="19"/>
      <c r="H778" s="19"/>
      <c r="I778" s="19"/>
      <c r="N778" s="26"/>
      <c r="O778" s="25"/>
      <c r="S778" s="26"/>
    </row>
    <row r="779">
      <c r="A779" s="19"/>
      <c r="B779" s="6"/>
      <c r="C779" s="34"/>
      <c r="D779" s="34"/>
      <c r="E779" s="34"/>
      <c r="F779" s="34"/>
      <c r="G779" s="19"/>
      <c r="H779" s="19"/>
      <c r="I779" s="19"/>
      <c r="N779" s="26"/>
      <c r="O779" s="25"/>
      <c r="S779" s="26"/>
    </row>
    <row r="780">
      <c r="A780" s="19"/>
      <c r="B780" s="6"/>
      <c r="C780" s="34"/>
      <c r="D780" s="34"/>
      <c r="E780" s="34"/>
      <c r="F780" s="34"/>
      <c r="G780" s="19"/>
      <c r="H780" s="19"/>
      <c r="I780" s="19"/>
      <c r="N780" s="26"/>
      <c r="O780" s="25"/>
      <c r="S780" s="26"/>
    </row>
    <row r="781">
      <c r="A781" s="19"/>
      <c r="B781" s="6"/>
      <c r="C781" s="34"/>
      <c r="D781" s="34"/>
      <c r="E781" s="34"/>
      <c r="F781" s="34"/>
      <c r="G781" s="19"/>
      <c r="H781" s="19"/>
      <c r="I781" s="19"/>
      <c r="N781" s="26"/>
      <c r="O781" s="25"/>
      <c r="S781" s="26"/>
    </row>
    <row r="782">
      <c r="A782" s="19"/>
      <c r="B782" s="6"/>
      <c r="C782" s="34"/>
      <c r="D782" s="34"/>
      <c r="E782" s="34"/>
      <c r="F782" s="34"/>
      <c r="G782" s="19"/>
      <c r="H782" s="19"/>
      <c r="I782" s="19"/>
      <c r="N782" s="26"/>
      <c r="O782" s="25"/>
      <c r="S782" s="26"/>
    </row>
    <row r="783">
      <c r="A783" s="19"/>
      <c r="B783" s="6"/>
      <c r="C783" s="34"/>
      <c r="D783" s="34"/>
      <c r="E783" s="34"/>
      <c r="F783" s="34"/>
      <c r="G783" s="19"/>
      <c r="H783" s="19"/>
      <c r="I783" s="19"/>
      <c r="N783" s="26"/>
      <c r="O783" s="25"/>
      <c r="S783" s="26"/>
    </row>
    <row r="784">
      <c r="A784" s="19"/>
      <c r="B784" s="6"/>
      <c r="C784" s="34"/>
      <c r="D784" s="34"/>
      <c r="E784" s="34"/>
      <c r="F784" s="34"/>
      <c r="G784" s="19"/>
      <c r="H784" s="19"/>
      <c r="I784" s="19"/>
      <c r="N784" s="26"/>
      <c r="O784" s="25"/>
      <c r="S784" s="26"/>
    </row>
    <row r="785">
      <c r="A785" s="19"/>
      <c r="B785" s="6"/>
      <c r="C785" s="34"/>
      <c r="D785" s="34"/>
      <c r="E785" s="34"/>
      <c r="F785" s="34"/>
      <c r="G785" s="19"/>
      <c r="H785" s="19"/>
      <c r="I785" s="19"/>
      <c r="N785" s="26"/>
      <c r="O785" s="25"/>
      <c r="S785" s="26"/>
    </row>
    <row r="786">
      <c r="A786" s="19"/>
      <c r="B786" s="6"/>
      <c r="C786" s="34"/>
      <c r="D786" s="34"/>
      <c r="E786" s="34"/>
      <c r="F786" s="34"/>
      <c r="G786" s="19"/>
      <c r="H786" s="19"/>
      <c r="I786" s="19"/>
      <c r="N786" s="26"/>
      <c r="O786" s="25"/>
      <c r="S786" s="26"/>
    </row>
    <row r="787">
      <c r="A787" s="19"/>
      <c r="B787" s="6"/>
      <c r="C787" s="34"/>
      <c r="D787" s="34"/>
      <c r="E787" s="34"/>
      <c r="F787" s="34"/>
      <c r="G787" s="19"/>
      <c r="H787" s="19"/>
      <c r="I787" s="19"/>
      <c r="N787" s="26"/>
      <c r="O787" s="25"/>
      <c r="S787" s="26"/>
    </row>
    <row r="788">
      <c r="A788" s="19"/>
      <c r="B788" s="6"/>
      <c r="C788" s="34"/>
      <c r="D788" s="34"/>
      <c r="E788" s="34"/>
      <c r="F788" s="34"/>
      <c r="G788" s="19"/>
      <c r="H788" s="19"/>
      <c r="I788" s="19"/>
      <c r="N788" s="26"/>
      <c r="O788" s="25"/>
      <c r="S788" s="26"/>
    </row>
    <row r="789">
      <c r="A789" s="19"/>
      <c r="B789" s="6"/>
      <c r="C789" s="34"/>
      <c r="D789" s="34"/>
      <c r="E789" s="34"/>
      <c r="F789" s="34"/>
      <c r="G789" s="19"/>
      <c r="H789" s="19"/>
      <c r="I789" s="19"/>
      <c r="N789" s="26"/>
      <c r="O789" s="25"/>
      <c r="S789" s="26"/>
    </row>
    <row r="790">
      <c r="A790" s="19"/>
      <c r="B790" s="6"/>
      <c r="C790" s="34"/>
      <c r="D790" s="34"/>
      <c r="E790" s="34"/>
      <c r="F790" s="34"/>
      <c r="G790" s="19"/>
      <c r="H790" s="19"/>
      <c r="I790" s="19"/>
      <c r="N790" s="26"/>
      <c r="O790" s="25"/>
      <c r="S790" s="26"/>
    </row>
    <row r="791">
      <c r="A791" s="19"/>
      <c r="B791" s="6"/>
      <c r="C791" s="34"/>
      <c r="D791" s="34"/>
      <c r="E791" s="34"/>
      <c r="F791" s="34"/>
      <c r="G791" s="19"/>
      <c r="H791" s="19"/>
      <c r="I791" s="19"/>
      <c r="N791" s="26"/>
      <c r="O791" s="25"/>
      <c r="S791" s="26"/>
    </row>
    <row r="792">
      <c r="A792" s="19"/>
      <c r="B792" s="6"/>
      <c r="C792" s="34"/>
      <c r="D792" s="34"/>
      <c r="E792" s="34"/>
      <c r="F792" s="34"/>
      <c r="G792" s="19"/>
      <c r="H792" s="19"/>
      <c r="I792" s="19"/>
      <c r="N792" s="26"/>
      <c r="O792" s="25"/>
      <c r="S792" s="26"/>
    </row>
    <row r="793">
      <c r="A793" s="19"/>
      <c r="B793" s="6"/>
      <c r="C793" s="34"/>
      <c r="D793" s="34"/>
      <c r="E793" s="34"/>
      <c r="F793" s="34"/>
      <c r="G793" s="19"/>
      <c r="H793" s="19"/>
      <c r="I793" s="19"/>
      <c r="N793" s="26"/>
      <c r="O793" s="25"/>
      <c r="S793" s="26"/>
    </row>
    <row r="794">
      <c r="A794" s="19"/>
      <c r="B794" s="6"/>
      <c r="C794" s="34"/>
      <c r="D794" s="34"/>
      <c r="E794" s="34"/>
      <c r="F794" s="34"/>
      <c r="G794" s="19"/>
      <c r="H794" s="19"/>
      <c r="I794" s="19"/>
      <c r="N794" s="26"/>
      <c r="O794" s="25"/>
      <c r="S794" s="26"/>
    </row>
    <row r="795">
      <c r="A795" s="19"/>
      <c r="B795" s="6"/>
      <c r="C795" s="34"/>
      <c r="D795" s="34"/>
      <c r="E795" s="34"/>
      <c r="F795" s="34"/>
      <c r="G795" s="19"/>
      <c r="H795" s="19"/>
      <c r="I795" s="19"/>
      <c r="N795" s="26"/>
      <c r="O795" s="25"/>
      <c r="S795" s="26"/>
    </row>
    <row r="796">
      <c r="A796" s="19"/>
      <c r="B796" s="6"/>
      <c r="C796" s="34"/>
      <c r="D796" s="34"/>
      <c r="E796" s="34"/>
      <c r="F796" s="34"/>
      <c r="G796" s="19"/>
      <c r="H796" s="19"/>
      <c r="I796" s="19"/>
      <c r="N796" s="26"/>
      <c r="O796" s="25"/>
      <c r="S796" s="26"/>
    </row>
    <row r="797">
      <c r="A797" s="19"/>
      <c r="B797" s="6"/>
      <c r="C797" s="34"/>
      <c r="D797" s="34"/>
      <c r="E797" s="34"/>
      <c r="F797" s="34"/>
      <c r="G797" s="19"/>
      <c r="H797" s="19"/>
      <c r="I797" s="19"/>
      <c r="N797" s="26"/>
      <c r="O797" s="25"/>
      <c r="S797" s="26"/>
    </row>
    <row r="798">
      <c r="A798" s="19"/>
      <c r="B798" s="6"/>
      <c r="C798" s="34"/>
      <c r="D798" s="34"/>
      <c r="E798" s="34"/>
      <c r="F798" s="34"/>
      <c r="G798" s="19"/>
      <c r="H798" s="19"/>
      <c r="I798" s="19"/>
      <c r="N798" s="26"/>
      <c r="O798" s="25"/>
      <c r="S798" s="26"/>
    </row>
    <row r="799">
      <c r="A799" s="19"/>
      <c r="B799" s="6"/>
      <c r="C799" s="34"/>
      <c r="D799" s="34"/>
      <c r="E799" s="34"/>
      <c r="F799" s="34"/>
      <c r="G799" s="19"/>
      <c r="H799" s="19"/>
      <c r="I799" s="19"/>
      <c r="N799" s="26"/>
      <c r="O799" s="25"/>
      <c r="S799" s="26"/>
    </row>
    <row r="800">
      <c r="A800" s="19"/>
      <c r="B800" s="6"/>
      <c r="C800" s="34"/>
      <c r="D800" s="34"/>
      <c r="E800" s="34"/>
      <c r="F800" s="34"/>
      <c r="G800" s="19"/>
      <c r="H800" s="19"/>
      <c r="I800" s="19"/>
      <c r="N800" s="26"/>
      <c r="O800" s="25"/>
      <c r="S800" s="26"/>
    </row>
    <row r="801">
      <c r="A801" s="19"/>
      <c r="B801" s="6"/>
      <c r="C801" s="34"/>
      <c r="D801" s="34"/>
      <c r="E801" s="34"/>
      <c r="F801" s="34"/>
      <c r="G801" s="19"/>
      <c r="H801" s="19"/>
      <c r="I801" s="19"/>
      <c r="N801" s="26"/>
      <c r="O801" s="25"/>
      <c r="S801" s="26"/>
    </row>
    <row r="802">
      <c r="A802" s="19"/>
      <c r="B802" s="6"/>
      <c r="C802" s="34"/>
      <c r="D802" s="34"/>
      <c r="E802" s="34"/>
      <c r="F802" s="34"/>
      <c r="G802" s="19"/>
      <c r="H802" s="19"/>
      <c r="I802" s="19"/>
      <c r="N802" s="26"/>
      <c r="O802" s="25"/>
      <c r="S802" s="26"/>
    </row>
    <row r="803">
      <c r="A803" s="19"/>
      <c r="B803" s="6"/>
      <c r="C803" s="34"/>
      <c r="D803" s="34"/>
      <c r="E803" s="34"/>
      <c r="F803" s="34"/>
      <c r="G803" s="19"/>
      <c r="H803" s="19"/>
      <c r="I803" s="19"/>
      <c r="N803" s="26"/>
      <c r="O803" s="25"/>
      <c r="S803" s="26"/>
    </row>
    <row r="804">
      <c r="A804" s="19"/>
      <c r="B804" s="6"/>
      <c r="C804" s="34"/>
      <c r="D804" s="34"/>
      <c r="E804" s="34"/>
      <c r="F804" s="34"/>
      <c r="G804" s="19"/>
      <c r="H804" s="19"/>
      <c r="I804" s="19"/>
      <c r="N804" s="26"/>
      <c r="O804" s="25"/>
      <c r="S804" s="26"/>
    </row>
    <row r="805">
      <c r="A805" s="19"/>
      <c r="B805" s="6"/>
      <c r="C805" s="34"/>
      <c r="D805" s="34"/>
      <c r="E805" s="34"/>
      <c r="F805" s="34"/>
      <c r="G805" s="19"/>
      <c r="H805" s="19"/>
      <c r="I805" s="19"/>
      <c r="N805" s="26"/>
      <c r="O805" s="25"/>
      <c r="S805" s="26"/>
    </row>
    <row r="806">
      <c r="A806" s="19"/>
      <c r="B806" s="6"/>
      <c r="C806" s="34"/>
      <c r="D806" s="34"/>
      <c r="E806" s="34"/>
      <c r="F806" s="34"/>
      <c r="G806" s="19"/>
      <c r="H806" s="19"/>
      <c r="I806" s="19"/>
      <c r="N806" s="26"/>
      <c r="O806" s="25"/>
      <c r="S806" s="26"/>
    </row>
    <row r="807">
      <c r="A807" s="19"/>
      <c r="B807" s="6"/>
      <c r="C807" s="34"/>
      <c r="D807" s="34"/>
      <c r="E807" s="34"/>
      <c r="F807" s="34"/>
      <c r="G807" s="19"/>
      <c r="H807" s="19"/>
      <c r="I807" s="19"/>
      <c r="N807" s="26"/>
      <c r="O807" s="25"/>
      <c r="S807" s="26"/>
    </row>
    <row r="808">
      <c r="A808" s="19"/>
      <c r="B808" s="6"/>
      <c r="C808" s="34"/>
      <c r="D808" s="34"/>
      <c r="E808" s="34"/>
      <c r="F808" s="34"/>
      <c r="G808" s="19"/>
      <c r="H808" s="19"/>
      <c r="I808" s="19"/>
      <c r="N808" s="26"/>
      <c r="O808" s="25"/>
      <c r="S808" s="26"/>
    </row>
    <row r="809">
      <c r="A809" s="19"/>
      <c r="B809" s="6"/>
      <c r="C809" s="34"/>
      <c r="D809" s="34"/>
      <c r="E809" s="34"/>
      <c r="F809" s="34"/>
      <c r="G809" s="19"/>
      <c r="H809" s="19"/>
      <c r="I809" s="19"/>
      <c r="N809" s="26"/>
      <c r="O809" s="25"/>
      <c r="S809" s="26"/>
    </row>
    <row r="810">
      <c r="A810" s="19"/>
      <c r="B810" s="6"/>
      <c r="C810" s="34"/>
      <c r="D810" s="34"/>
      <c r="E810" s="34"/>
      <c r="F810" s="34"/>
      <c r="G810" s="19"/>
      <c r="H810" s="19"/>
      <c r="I810" s="19"/>
      <c r="N810" s="26"/>
      <c r="O810" s="25"/>
      <c r="S810" s="26"/>
    </row>
    <row r="811">
      <c r="A811" s="19"/>
      <c r="B811" s="6"/>
      <c r="C811" s="34"/>
      <c r="D811" s="34"/>
      <c r="E811" s="34"/>
      <c r="F811" s="34"/>
      <c r="G811" s="19"/>
      <c r="H811" s="19"/>
      <c r="I811" s="19"/>
      <c r="N811" s="26"/>
      <c r="O811" s="25"/>
      <c r="S811" s="26"/>
    </row>
    <row r="812">
      <c r="A812" s="19"/>
      <c r="B812" s="6"/>
      <c r="C812" s="34"/>
      <c r="D812" s="34"/>
      <c r="E812" s="34"/>
      <c r="F812" s="34"/>
      <c r="G812" s="19"/>
      <c r="H812" s="19"/>
      <c r="I812" s="19"/>
      <c r="N812" s="26"/>
      <c r="O812" s="25"/>
      <c r="S812" s="26"/>
    </row>
    <row r="813">
      <c r="A813" s="19"/>
      <c r="B813" s="6"/>
      <c r="C813" s="34"/>
      <c r="D813" s="34"/>
      <c r="E813" s="34"/>
      <c r="F813" s="34"/>
      <c r="G813" s="19"/>
      <c r="H813" s="19"/>
      <c r="I813" s="19"/>
      <c r="N813" s="26"/>
      <c r="O813" s="25"/>
      <c r="S813" s="26"/>
    </row>
    <row r="814">
      <c r="A814" s="19"/>
      <c r="B814" s="6"/>
      <c r="C814" s="34"/>
      <c r="D814" s="34"/>
      <c r="E814" s="34"/>
      <c r="F814" s="34"/>
      <c r="G814" s="19"/>
      <c r="H814" s="19"/>
      <c r="I814" s="19"/>
      <c r="N814" s="26"/>
      <c r="O814" s="25"/>
      <c r="S814" s="26"/>
    </row>
    <row r="815">
      <c r="A815" s="19"/>
      <c r="B815" s="6"/>
      <c r="C815" s="34"/>
      <c r="D815" s="34"/>
      <c r="E815" s="34"/>
      <c r="F815" s="34"/>
      <c r="G815" s="19"/>
      <c r="H815" s="19"/>
      <c r="I815" s="19"/>
      <c r="N815" s="26"/>
      <c r="O815" s="25"/>
      <c r="S815" s="26"/>
    </row>
    <row r="816">
      <c r="A816" s="19"/>
      <c r="B816" s="6"/>
      <c r="C816" s="34"/>
      <c r="D816" s="34"/>
      <c r="E816" s="34"/>
      <c r="F816" s="34"/>
      <c r="G816" s="19"/>
      <c r="H816" s="19"/>
      <c r="I816" s="19"/>
      <c r="N816" s="26"/>
      <c r="O816" s="25"/>
      <c r="S816" s="26"/>
    </row>
    <row r="817">
      <c r="A817" s="19"/>
      <c r="B817" s="6"/>
      <c r="C817" s="34"/>
      <c r="D817" s="34"/>
      <c r="E817" s="34"/>
      <c r="F817" s="34"/>
      <c r="G817" s="19"/>
      <c r="H817" s="19"/>
      <c r="I817" s="19"/>
      <c r="N817" s="26"/>
      <c r="O817" s="25"/>
      <c r="S817" s="26"/>
    </row>
    <row r="818">
      <c r="A818" s="19"/>
      <c r="B818" s="6"/>
      <c r="C818" s="34"/>
      <c r="D818" s="34"/>
      <c r="E818" s="34"/>
      <c r="F818" s="34"/>
      <c r="G818" s="19"/>
      <c r="H818" s="19"/>
      <c r="I818" s="19"/>
      <c r="N818" s="26"/>
      <c r="O818" s="25"/>
      <c r="S818" s="26"/>
    </row>
    <row r="819">
      <c r="A819" s="19"/>
      <c r="B819" s="6"/>
      <c r="C819" s="34"/>
      <c r="D819" s="34"/>
      <c r="E819" s="34"/>
      <c r="F819" s="34"/>
      <c r="G819" s="19"/>
      <c r="H819" s="19"/>
      <c r="I819" s="19"/>
      <c r="N819" s="26"/>
      <c r="O819" s="25"/>
      <c r="S819" s="26"/>
    </row>
    <row r="820">
      <c r="A820" s="19"/>
      <c r="B820" s="6"/>
      <c r="C820" s="34"/>
      <c r="D820" s="34"/>
      <c r="E820" s="34"/>
      <c r="F820" s="34"/>
      <c r="G820" s="19"/>
      <c r="H820" s="19"/>
      <c r="I820" s="19"/>
      <c r="N820" s="26"/>
      <c r="O820" s="25"/>
      <c r="S820" s="26"/>
    </row>
    <row r="821">
      <c r="A821" s="19"/>
      <c r="B821" s="6"/>
      <c r="C821" s="34"/>
      <c r="D821" s="34"/>
      <c r="E821" s="34"/>
      <c r="F821" s="34"/>
      <c r="G821" s="19"/>
      <c r="H821" s="19"/>
      <c r="I821" s="19"/>
      <c r="N821" s="26"/>
      <c r="O821" s="25"/>
      <c r="S821" s="26"/>
    </row>
    <row r="822">
      <c r="A822" s="19"/>
      <c r="B822" s="6"/>
      <c r="C822" s="34"/>
      <c r="D822" s="34"/>
      <c r="E822" s="34"/>
      <c r="F822" s="34"/>
      <c r="G822" s="19"/>
      <c r="H822" s="19"/>
      <c r="I822" s="19"/>
      <c r="N822" s="26"/>
      <c r="O822" s="25"/>
      <c r="S822" s="26"/>
    </row>
    <row r="823">
      <c r="A823" s="19"/>
      <c r="B823" s="6"/>
      <c r="C823" s="34"/>
      <c r="D823" s="34"/>
      <c r="E823" s="34"/>
      <c r="F823" s="34"/>
      <c r="G823" s="19"/>
      <c r="H823" s="19"/>
      <c r="I823" s="19"/>
      <c r="N823" s="26"/>
      <c r="O823" s="25"/>
      <c r="S823" s="26"/>
    </row>
    <row r="824">
      <c r="A824" s="19"/>
      <c r="B824" s="6"/>
      <c r="C824" s="34"/>
      <c r="D824" s="34"/>
      <c r="E824" s="34"/>
      <c r="F824" s="34"/>
      <c r="G824" s="19"/>
      <c r="H824" s="19"/>
      <c r="I824" s="19"/>
      <c r="N824" s="26"/>
      <c r="O824" s="25"/>
      <c r="S824" s="26"/>
    </row>
    <row r="825">
      <c r="A825" s="19"/>
      <c r="B825" s="6"/>
      <c r="C825" s="34"/>
      <c r="D825" s="34"/>
      <c r="E825" s="34"/>
      <c r="F825" s="34"/>
      <c r="G825" s="19"/>
      <c r="H825" s="19"/>
      <c r="I825" s="19"/>
      <c r="N825" s="26"/>
      <c r="O825" s="25"/>
      <c r="S825" s="26"/>
    </row>
    <row r="826">
      <c r="A826" s="19"/>
      <c r="B826" s="6"/>
      <c r="C826" s="34"/>
      <c r="D826" s="34"/>
      <c r="E826" s="34"/>
      <c r="F826" s="34"/>
      <c r="G826" s="19"/>
      <c r="H826" s="19"/>
      <c r="I826" s="19"/>
      <c r="N826" s="26"/>
      <c r="O826" s="25"/>
      <c r="S826" s="26"/>
    </row>
    <row r="827">
      <c r="A827" s="19"/>
      <c r="B827" s="6"/>
      <c r="C827" s="34"/>
      <c r="D827" s="34"/>
      <c r="E827" s="34"/>
      <c r="F827" s="34"/>
      <c r="G827" s="19"/>
      <c r="H827" s="19"/>
      <c r="I827" s="19"/>
      <c r="N827" s="26"/>
      <c r="O827" s="25"/>
      <c r="S827" s="26"/>
    </row>
    <row r="828">
      <c r="A828" s="19"/>
      <c r="B828" s="6"/>
      <c r="C828" s="34"/>
      <c r="D828" s="34"/>
      <c r="E828" s="34"/>
      <c r="F828" s="34"/>
      <c r="G828" s="19"/>
      <c r="H828" s="19"/>
      <c r="I828" s="19"/>
      <c r="N828" s="26"/>
      <c r="O828" s="25"/>
      <c r="S828" s="26"/>
    </row>
    <row r="829">
      <c r="A829" s="19"/>
      <c r="B829" s="6"/>
      <c r="C829" s="34"/>
      <c r="D829" s="34"/>
      <c r="E829" s="34"/>
      <c r="F829" s="34"/>
      <c r="G829" s="19"/>
      <c r="H829" s="19"/>
      <c r="I829" s="19"/>
      <c r="N829" s="26"/>
      <c r="O829" s="25"/>
      <c r="S829" s="26"/>
    </row>
    <row r="830">
      <c r="A830" s="19"/>
      <c r="B830" s="6"/>
      <c r="C830" s="34"/>
      <c r="D830" s="34"/>
      <c r="E830" s="34"/>
      <c r="F830" s="34"/>
      <c r="G830" s="19"/>
      <c r="H830" s="19"/>
      <c r="I830" s="19"/>
      <c r="N830" s="26"/>
      <c r="O830" s="25"/>
      <c r="S830" s="26"/>
    </row>
    <row r="831">
      <c r="A831" s="19"/>
      <c r="B831" s="6"/>
      <c r="C831" s="34"/>
      <c r="D831" s="34"/>
      <c r="E831" s="34"/>
      <c r="F831" s="34"/>
      <c r="G831" s="19"/>
      <c r="H831" s="19"/>
      <c r="I831" s="19"/>
      <c r="N831" s="26"/>
      <c r="O831" s="25"/>
      <c r="S831" s="26"/>
    </row>
    <row r="832">
      <c r="A832" s="19"/>
      <c r="B832" s="6"/>
      <c r="C832" s="34"/>
      <c r="D832" s="34"/>
      <c r="E832" s="34"/>
      <c r="F832" s="34"/>
      <c r="G832" s="19"/>
      <c r="H832" s="19"/>
      <c r="I832" s="19"/>
      <c r="N832" s="26"/>
      <c r="O832" s="25"/>
      <c r="S832" s="26"/>
    </row>
    <row r="833">
      <c r="A833" s="19"/>
      <c r="B833" s="6"/>
      <c r="C833" s="34"/>
      <c r="D833" s="34"/>
      <c r="E833" s="34"/>
      <c r="F833" s="34"/>
      <c r="G833" s="19"/>
      <c r="H833" s="19"/>
      <c r="I833" s="19"/>
      <c r="N833" s="26"/>
      <c r="O833" s="25"/>
      <c r="S833" s="26"/>
    </row>
    <row r="834">
      <c r="A834" s="19"/>
      <c r="B834" s="6"/>
      <c r="C834" s="34"/>
      <c r="D834" s="34"/>
      <c r="E834" s="34"/>
      <c r="F834" s="34"/>
      <c r="G834" s="19"/>
      <c r="H834" s="19"/>
      <c r="I834" s="19"/>
      <c r="N834" s="26"/>
      <c r="O834" s="25"/>
      <c r="S834" s="26"/>
    </row>
    <row r="835">
      <c r="A835" s="19"/>
      <c r="B835" s="6"/>
      <c r="C835" s="34"/>
      <c r="D835" s="34"/>
      <c r="E835" s="34"/>
      <c r="F835" s="34"/>
      <c r="G835" s="19"/>
      <c r="H835" s="19"/>
      <c r="I835" s="19"/>
      <c r="N835" s="26"/>
      <c r="O835" s="25"/>
      <c r="S835" s="26"/>
    </row>
    <row r="836">
      <c r="A836" s="19"/>
      <c r="B836" s="6"/>
      <c r="C836" s="34"/>
      <c r="D836" s="34"/>
      <c r="E836" s="34"/>
      <c r="F836" s="34"/>
      <c r="G836" s="19"/>
      <c r="H836" s="19"/>
      <c r="I836" s="19"/>
      <c r="N836" s="26"/>
      <c r="O836" s="25"/>
      <c r="S836" s="26"/>
    </row>
    <row r="837">
      <c r="A837" s="19"/>
      <c r="B837" s="6"/>
      <c r="C837" s="34"/>
      <c r="D837" s="34"/>
      <c r="E837" s="34"/>
      <c r="F837" s="34"/>
      <c r="G837" s="19"/>
      <c r="H837" s="19"/>
      <c r="I837" s="19"/>
      <c r="N837" s="26"/>
      <c r="O837" s="25"/>
      <c r="S837" s="26"/>
    </row>
    <row r="838">
      <c r="A838" s="19"/>
      <c r="B838" s="6"/>
      <c r="C838" s="34"/>
      <c r="D838" s="34"/>
      <c r="E838" s="34"/>
      <c r="F838" s="34"/>
      <c r="G838" s="19"/>
      <c r="H838" s="19"/>
      <c r="I838" s="19"/>
      <c r="N838" s="26"/>
      <c r="O838" s="25"/>
      <c r="S838" s="26"/>
    </row>
    <row r="839">
      <c r="A839" s="19"/>
      <c r="B839" s="6"/>
      <c r="C839" s="34"/>
      <c r="D839" s="34"/>
      <c r="E839" s="34"/>
      <c r="F839" s="34"/>
      <c r="G839" s="19"/>
      <c r="H839" s="19"/>
      <c r="I839" s="19"/>
      <c r="N839" s="26"/>
      <c r="O839" s="25"/>
      <c r="S839" s="26"/>
    </row>
    <row r="840">
      <c r="A840" s="19"/>
      <c r="B840" s="6"/>
      <c r="C840" s="34"/>
      <c r="D840" s="34"/>
      <c r="E840" s="34"/>
      <c r="F840" s="34"/>
      <c r="G840" s="19"/>
      <c r="H840" s="19"/>
      <c r="I840" s="19"/>
      <c r="N840" s="26"/>
      <c r="O840" s="25"/>
      <c r="S840" s="26"/>
    </row>
    <row r="841">
      <c r="A841" s="19"/>
      <c r="B841" s="6"/>
      <c r="C841" s="34"/>
      <c r="D841" s="34"/>
      <c r="E841" s="34"/>
      <c r="F841" s="34"/>
      <c r="G841" s="19"/>
      <c r="H841" s="19"/>
      <c r="I841" s="19"/>
      <c r="N841" s="26"/>
      <c r="O841" s="25"/>
      <c r="S841" s="26"/>
    </row>
    <row r="842">
      <c r="A842" s="19"/>
      <c r="B842" s="6"/>
      <c r="C842" s="34"/>
      <c r="D842" s="34"/>
      <c r="E842" s="34"/>
      <c r="F842" s="34"/>
      <c r="G842" s="19"/>
      <c r="H842" s="19"/>
      <c r="I842" s="19"/>
      <c r="N842" s="26"/>
      <c r="O842" s="25"/>
      <c r="S842" s="26"/>
    </row>
    <row r="843">
      <c r="A843" s="19"/>
      <c r="B843" s="6"/>
      <c r="C843" s="34"/>
      <c r="D843" s="34"/>
      <c r="E843" s="34"/>
      <c r="F843" s="34"/>
      <c r="G843" s="19"/>
      <c r="H843" s="19"/>
      <c r="I843" s="19"/>
      <c r="N843" s="26"/>
      <c r="O843" s="25"/>
      <c r="S843" s="26"/>
    </row>
    <row r="844">
      <c r="A844" s="19"/>
      <c r="B844" s="6"/>
      <c r="C844" s="34"/>
      <c r="D844" s="34"/>
      <c r="E844" s="34"/>
      <c r="F844" s="34"/>
      <c r="G844" s="19"/>
      <c r="H844" s="19"/>
      <c r="I844" s="19"/>
      <c r="N844" s="26"/>
      <c r="O844" s="25"/>
      <c r="S844" s="26"/>
    </row>
    <row r="845">
      <c r="A845" s="19"/>
      <c r="B845" s="6"/>
      <c r="C845" s="34"/>
      <c r="D845" s="34"/>
      <c r="E845" s="34"/>
      <c r="F845" s="34"/>
      <c r="G845" s="19"/>
      <c r="H845" s="19"/>
      <c r="I845" s="19"/>
      <c r="N845" s="26"/>
      <c r="O845" s="25"/>
      <c r="S845" s="26"/>
    </row>
    <row r="846">
      <c r="A846" s="19"/>
      <c r="B846" s="6"/>
      <c r="C846" s="34"/>
      <c r="D846" s="34"/>
      <c r="E846" s="34"/>
      <c r="F846" s="34"/>
      <c r="G846" s="19"/>
      <c r="H846" s="19"/>
      <c r="I846" s="19"/>
      <c r="N846" s="26"/>
      <c r="O846" s="25"/>
      <c r="S846" s="26"/>
    </row>
    <row r="847">
      <c r="A847" s="19"/>
      <c r="B847" s="6"/>
      <c r="C847" s="34"/>
      <c r="D847" s="34"/>
      <c r="E847" s="34"/>
      <c r="F847" s="34"/>
      <c r="G847" s="19"/>
      <c r="H847" s="19"/>
      <c r="I847" s="19"/>
      <c r="N847" s="26"/>
      <c r="O847" s="25"/>
      <c r="S847" s="26"/>
    </row>
    <row r="848">
      <c r="A848" s="19"/>
      <c r="B848" s="6"/>
      <c r="C848" s="34"/>
      <c r="D848" s="34"/>
      <c r="E848" s="34"/>
      <c r="F848" s="34"/>
      <c r="G848" s="19"/>
      <c r="H848" s="19"/>
      <c r="I848" s="19"/>
      <c r="N848" s="26"/>
      <c r="O848" s="25"/>
      <c r="S848" s="26"/>
    </row>
    <row r="849">
      <c r="A849" s="19"/>
      <c r="B849" s="6"/>
      <c r="C849" s="34"/>
      <c r="D849" s="34"/>
      <c r="E849" s="34"/>
      <c r="F849" s="34"/>
      <c r="G849" s="19"/>
      <c r="H849" s="19"/>
      <c r="I849" s="19"/>
      <c r="N849" s="26"/>
      <c r="O849" s="25"/>
      <c r="S849" s="26"/>
    </row>
    <row r="850">
      <c r="A850" s="19"/>
      <c r="B850" s="6"/>
      <c r="C850" s="34"/>
      <c r="D850" s="34"/>
      <c r="E850" s="34"/>
      <c r="F850" s="34"/>
      <c r="G850" s="19"/>
      <c r="H850" s="19"/>
      <c r="I850" s="19"/>
      <c r="N850" s="26"/>
      <c r="O850" s="25"/>
      <c r="S850" s="26"/>
    </row>
    <row r="851">
      <c r="A851" s="19"/>
      <c r="B851" s="6"/>
      <c r="C851" s="34"/>
      <c r="D851" s="34"/>
      <c r="E851" s="34"/>
      <c r="F851" s="34"/>
      <c r="G851" s="19"/>
      <c r="H851" s="19"/>
      <c r="I851" s="19"/>
      <c r="N851" s="26"/>
      <c r="O851" s="25"/>
      <c r="S851" s="26"/>
    </row>
    <row r="852">
      <c r="A852" s="19"/>
      <c r="B852" s="6"/>
      <c r="C852" s="34"/>
      <c r="D852" s="34"/>
      <c r="E852" s="34"/>
      <c r="F852" s="34"/>
      <c r="G852" s="19"/>
      <c r="H852" s="19"/>
      <c r="I852" s="19"/>
      <c r="N852" s="26"/>
      <c r="O852" s="25"/>
      <c r="S852" s="26"/>
    </row>
    <row r="853">
      <c r="A853" s="19"/>
      <c r="B853" s="6"/>
      <c r="C853" s="34"/>
      <c r="D853" s="34"/>
      <c r="E853" s="34"/>
      <c r="F853" s="34"/>
      <c r="G853" s="19"/>
      <c r="H853" s="19"/>
      <c r="I853" s="19"/>
      <c r="N853" s="26"/>
      <c r="O853" s="25"/>
      <c r="S853" s="26"/>
    </row>
    <row r="854">
      <c r="A854" s="19"/>
      <c r="B854" s="6"/>
      <c r="C854" s="34"/>
      <c r="D854" s="34"/>
      <c r="E854" s="34"/>
      <c r="F854" s="34"/>
      <c r="G854" s="19"/>
      <c r="H854" s="19"/>
      <c r="I854" s="19"/>
      <c r="N854" s="26"/>
      <c r="O854" s="25"/>
      <c r="S854" s="26"/>
    </row>
    <row r="855">
      <c r="A855" s="19"/>
      <c r="B855" s="6"/>
      <c r="C855" s="34"/>
      <c r="D855" s="34"/>
      <c r="E855" s="34"/>
      <c r="F855" s="34"/>
      <c r="G855" s="19"/>
      <c r="H855" s="19"/>
      <c r="I855" s="19"/>
      <c r="N855" s="26"/>
      <c r="O855" s="25"/>
      <c r="S855" s="26"/>
    </row>
    <row r="856">
      <c r="A856" s="19"/>
      <c r="B856" s="6"/>
      <c r="C856" s="34"/>
      <c r="D856" s="34"/>
      <c r="E856" s="34"/>
      <c r="F856" s="34"/>
      <c r="G856" s="19"/>
      <c r="H856" s="19"/>
      <c r="I856" s="19"/>
      <c r="N856" s="26"/>
      <c r="O856" s="25"/>
      <c r="S856" s="26"/>
    </row>
    <row r="857">
      <c r="A857" s="19"/>
      <c r="B857" s="6"/>
      <c r="C857" s="34"/>
      <c r="D857" s="34"/>
      <c r="E857" s="34"/>
      <c r="F857" s="34"/>
      <c r="G857" s="19"/>
      <c r="H857" s="19"/>
      <c r="I857" s="19"/>
      <c r="N857" s="26"/>
      <c r="O857" s="25"/>
      <c r="S857" s="26"/>
    </row>
    <row r="858">
      <c r="A858" s="19"/>
      <c r="B858" s="6"/>
      <c r="C858" s="34"/>
      <c r="D858" s="34"/>
      <c r="E858" s="34"/>
      <c r="F858" s="34"/>
      <c r="G858" s="19"/>
      <c r="H858" s="19"/>
      <c r="I858" s="19"/>
      <c r="N858" s="26"/>
      <c r="O858" s="25"/>
      <c r="S858" s="26"/>
    </row>
    <row r="859">
      <c r="A859" s="19"/>
      <c r="B859" s="6"/>
      <c r="C859" s="34"/>
      <c r="D859" s="34"/>
      <c r="E859" s="34"/>
      <c r="F859" s="34"/>
      <c r="G859" s="19"/>
      <c r="H859" s="19"/>
      <c r="I859" s="19"/>
      <c r="N859" s="26"/>
      <c r="O859" s="25"/>
      <c r="S859" s="26"/>
    </row>
    <row r="860">
      <c r="A860" s="19"/>
      <c r="B860" s="6"/>
      <c r="C860" s="34"/>
      <c r="D860" s="34"/>
      <c r="E860" s="34"/>
      <c r="F860" s="34"/>
      <c r="G860" s="19"/>
      <c r="H860" s="19"/>
      <c r="I860" s="19"/>
      <c r="N860" s="26"/>
      <c r="O860" s="25"/>
      <c r="S860" s="26"/>
    </row>
    <row r="861">
      <c r="A861" s="19"/>
      <c r="B861" s="6"/>
      <c r="C861" s="34"/>
      <c r="D861" s="34"/>
      <c r="E861" s="34"/>
      <c r="F861" s="34"/>
      <c r="G861" s="19"/>
      <c r="H861" s="19"/>
      <c r="I861" s="19"/>
      <c r="N861" s="26"/>
      <c r="O861" s="25"/>
      <c r="S861" s="26"/>
    </row>
    <row r="862">
      <c r="A862" s="19"/>
      <c r="B862" s="6"/>
      <c r="C862" s="34"/>
      <c r="D862" s="34"/>
      <c r="E862" s="34"/>
      <c r="F862" s="34"/>
      <c r="G862" s="19"/>
      <c r="H862" s="19"/>
      <c r="I862" s="19"/>
      <c r="N862" s="26"/>
      <c r="O862" s="25"/>
      <c r="S862" s="26"/>
    </row>
    <row r="863">
      <c r="A863" s="19"/>
      <c r="B863" s="6"/>
      <c r="C863" s="34"/>
      <c r="D863" s="34"/>
      <c r="E863" s="34"/>
      <c r="F863" s="34"/>
      <c r="G863" s="19"/>
      <c r="H863" s="19"/>
      <c r="I863" s="19"/>
      <c r="N863" s="26"/>
      <c r="O863" s="25"/>
      <c r="S863" s="26"/>
    </row>
    <row r="864">
      <c r="A864" s="19"/>
      <c r="B864" s="6"/>
      <c r="C864" s="34"/>
      <c r="D864" s="34"/>
      <c r="E864" s="34"/>
      <c r="F864" s="34"/>
      <c r="G864" s="19"/>
      <c r="H864" s="19"/>
      <c r="I864" s="19"/>
      <c r="N864" s="26"/>
      <c r="O864" s="25"/>
      <c r="S864" s="26"/>
    </row>
    <row r="865">
      <c r="A865" s="19"/>
      <c r="B865" s="6"/>
      <c r="C865" s="34"/>
      <c r="D865" s="34"/>
      <c r="E865" s="34"/>
      <c r="F865" s="34"/>
      <c r="G865" s="19"/>
      <c r="H865" s="19"/>
      <c r="I865" s="19"/>
      <c r="N865" s="26"/>
      <c r="O865" s="25"/>
      <c r="S865" s="26"/>
    </row>
    <row r="866">
      <c r="A866" s="19"/>
      <c r="B866" s="6"/>
      <c r="C866" s="34"/>
      <c r="D866" s="34"/>
      <c r="E866" s="34"/>
      <c r="F866" s="34"/>
      <c r="G866" s="19"/>
      <c r="H866" s="19"/>
      <c r="I866" s="19"/>
      <c r="N866" s="26"/>
      <c r="O866" s="25"/>
      <c r="S866" s="26"/>
    </row>
    <row r="867">
      <c r="A867" s="19"/>
      <c r="B867" s="6"/>
      <c r="C867" s="34"/>
      <c r="D867" s="34"/>
      <c r="E867" s="34"/>
      <c r="F867" s="34"/>
      <c r="G867" s="19"/>
      <c r="H867" s="19"/>
      <c r="I867" s="19"/>
      <c r="N867" s="26"/>
      <c r="O867" s="25"/>
      <c r="S867" s="26"/>
    </row>
    <row r="868">
      <c r="A868" s="19"/>
      <c r="B868" s="6"/>
      <c r="C868" s="34"/>
      <c r="D868" s="34"/>
      <c r="E868" s="34"/>
      <c r="F868" s="34"/>
      <c r="G868" s="19"/>
      <c r="H868" s="19"/>
      <c r="I868" s="19"/>
      <c r="N868" s="26"/>
      <c r="O868" s="25"/>
      <c r="S868" s="26"/>
    </row>
    <row r="869">
      <c r="A869" s="19"/>
      <c r="B869" s="6"/>
      <c r="C869" s="34"/>
      <c r="D869" s="34"/>
      <c r="E869" s="34"/>
      <c r="F869" s="34"/>
      <c r="G869" s="19"/>
      <c r="H869" s="19"/>
      <c r="I869" s="19"/>
      <c r="N869" s="26"/>
      <c r="O869" s="25"/>
      <c r="S869" s="26"/>
    </row>
    <row r="870">
      <c r="A870" s="19"/>
      <c r="B870" s="6"/>
      <c r="C870" s="34"/>
      <c r="D870" s="34"/>
      <c r="E870" s="34"/>
      <c r="F870" s="34"/>
      <c r="G870" s="19"/>
      <c r="H870" s="19"/>
      <c r="I870" s="19"/>
      <c r="N870" s="26"/>
      <c r="O870" s="25"/>
      <c r="S870" s="26"/>
    </row>
    <row r="871">
      <c r="A871" s="19"/>
      <c r="B871" s="6"/>
      <c r="C871" s="34"/>
      <c r="D871" s="34"/>
      <c r="E871" s="34"/>
      <c r="F871" s="34"/>
      <c r="G871" s="19"/>
      <c r="H871" s="19"/>
      <c r="I871" s="19"/>
      <c r="N871" s="26"/>
      <c r="O871" s="25"/>
      <c r="S871" s="26"/>
    </row>
    <row r="872">
      <c r="A872" s="19"/>
      <c r="B872" s="6"/>
      <c r="C872" s="34"/>
      <c r="D872" s="34"/>
      <c r="E872" s="34"/>
      <c r="F872" s="34"/>
      <c r="G872" s="19"/>
      <c r="H872" s="19"/>
      <c r="I872" s="19"/>
      <c r="N872" s="26"/>
      <c r="O872" s="25"/>
      <c r="S872" s="26"/>
    </row>
    <row r="873">
      <c r="A873" s="19"/>
      <c r="B873" s="6"/>
      <c r="C873" s="34"/>
      <c r="D873" s="34"/>
      <c r="E873" s="34"/>
      <c r="F873" s="34"/>
      <c r="G873" s="19"/>
      <c r="H873" s="19"/>
      <c r="I873" s="19"/>
      <c r="N873" s="26"/>
      <c r="O873" s="25"/>
      <c r="S873" s="26"/>
    </row>
    <row r="874">
      <c r="A874" s="19"/>
      <c r="B874" s="6"/>
      <c r="C874" s="34"/>
      <c r="D874" s="34"/>
      <c r="E874" s="34"/>
      <c r="F874" s="34"/>
      <c r="G874" s="19"/>
      <c r="H874" s="19"/>
      <c r="I874" s="19"/>
      <c r="N874" s="26"/>
      <c r="O874" s="25"/>
      <c r="S874" s="26"/>
    </row>
    <row r="875">
      <c r="A875" s="19"/>
      <c r="B875" s="6"/>
      <c r="C875" s="34"/>
      <c r="D875" s="34"/>
      <c r="E875" s="34"/>
      <c r="F875" s="34"/>
      <c r="G875" s="19"/>
      <c r="H875" s="19"/>
      <c r="I875" s="19"/>
      <c r="N875" s="26"/>
      <c r="O875" s="25"/>
      <c r="S875" s="26"/>
    </row>
    <row r="876">
      <c r="A876" s="19"/>
      <c r="B876" s="6"/>
      <c r="C876" s="34"/>
      <c r="D876" s="34"/>
      <c r="E876" s="34"/>
      <c r="F876" s="34"/>
      <c r="G876" s="19"/>
      <c r="H876" s="19"/>
      <c r="I876" s="19"/>
      <c r="N876" s="26"/>
      <c r="O876" s="25"/>
      <c r="S876" s="26"/>
    </row>
    <row r="877">
      <c r="A877" s="19"/>
      <c r="B877" s="6"/>
      <c r="C877" s="34"/>
      <c r="D877" s="34"/>
      <c r="E877" s="34"/>
      <c r="F877" s="34"/>
      <c r="G877" s="19"/>
      <c r="H877" s="19"/>
      <c r="I877" s="19"/>
      <c r="N877" s="26"/>
      <c r="O877" s="25"/>
      <c r="S877" s="26"/>
    </row>
    <row r="878">
      <c r="A878" s="19"/>
      <c r="B878" s="6"/>
      <c r="C878" s="34"/>
      <c r="D878" s="34"/>
      <c r="E878" s="34"/>
      <c r="F878" s="34"/>
      <c r="G878" s="19"/>
      <c r="H878" s="19"/>
      <c r="I878" s="19"/>
      <c r="N878" s="26"/>
      <c r="O878" s="25"/>
      <c r="S878" s="26"/>
    </row>
    <row r="879">
      <c r="A879" s="19"/>
      <c r="B879" s="6"/>
      <c r="C879" s="34"/>
      <c r="D879" s="34"/>
      <c r="E879" s="34"/>
      <c r="F879" s="34"/>
      <c r="G879" s="19"/>
      <c r="H879" s="19"/>
      <c r="I879" s="19"/>
      <c r="N879" s="26"/>
      <c r="O879" s="25"/>
      <c r="S879" s="26"/>
    </row>
    <row r="880">
      <c r="A880" s="19"/>
      <c r="B880" s="6"/>
      <c r="C880" s="34"/>
      <c r="D880" s="34"/>
      <c r="E880" s="34"/>
      <c r="F880" s="34"/>
      <c r="G880" s="19"/>
      <c r="H880" s="19"/>
      <c r="I880" s="19"/>
      <c r="N880" s="26"/>
      <c r="O880" s="25"/>
      <c r="S880" s="26"/>
    </row>
    <row r="881">
      <c r="A881" s="19"/>
      <c r="B881" s="6"/>
      <c r="C881" s="34"/>
      <c r="D881" s="34"/>
      <c r="E881" s="34"/>
      <c r="F881" s="34"/>
      <c r="G881" s="19"/>
      <c r="H881" s="19"/>
      <c r="I881" s="19"/>
      <c r="N881" s="26"/>
      <c r="O881" s="25"/>
      <c r="S881" s="26"/>
    </row>
    <row r="882">
      <c r="A882" s="19"/>
      <c r="B882" s="6"/>
      <c r="C882" s="34"/>
      <c r="D882" s="34"/>
      <c r="E882" s="34"/>
      <c r="F882" s="34"/>
      <c r="G882" s="19"/>
      <c r="H882" s="19"/>
      <c r="I882" s="19"/>
      <c r="N882" s="26"/>
      <c r="O882" s="25"/>
      <c r="S882" s="26"/>
    </row>
    <row r="883">
      <c r="A883" s="19"/>
      <c r="B883" s="6"/>
      <c r="C883" s="34"/>
      <c r="D883" s="34"/>
      <c r="E883" s="34"/>
      <c r="F883" s="34"/>
      <c r="G883" s="19"/>
      <c r="H883" s="19"/>
      <c r="I883" s="19"/>
      <c r="N883" s="26"/>
      <c r="O883" s="25"/>
      <c r="S883" s="26"/>
    </row>
    <row r="884">
      <c r="A884" s="19"/>
      <c r="B884" s="6"/>
      <c r="C884" s="34"/>
      <c r="D884" s="34"/>
      <c r="E884" s="34"/>
      <c r="F884" s="34"/>
      <c r="G884" s="19"/>
      <c r="H884" s="19"/>
      <c r="I884" s="19"/>
      <c r="N884" s="26"/>
      <c r="O884" s="25"/>
      <c r="S884" s="26"/>
    </row>
    <row r="885">
      <c r="A885" s="19"/>
      <c r="B885" s="6"/>
      <c r="C885" s="34"/>
      <c r="D885" s="34"/>
      <c r="E885" s="34"/>
      <c r="F885" s="34"/>
      <c r="G885" s="19"/>
      <c r="H885" s="19"/>
      <c r="I885" s="19"/>
      <c r="N885" s="26"/>
      <c r="O885" s="25"/>
      <c r="S885" s="26"/>
    </row>
    <row r="886">
      <c r="A886" s="19"/>
      <c r="B886" s="6"/>
      <c r="C886" s="34"/>
      <c r="D886" s="34"/>
      <c r="E886" s="34"/>
      <c r="F886" s="34"/>
      <c r="G886" s="19"/>
      <c r="H886" s="19"/>
      <c r="I886" s="19"/>
      <c r="N886" s="26"/>
      <c r="O886" s="25"/>
      <c r="S886" s="26"/>
    </row>
    <row r="887">
      <c r="A887" s="19"/>
      <c r="B887" s="6"/>
      <c r="C887" s="34"/>
      <c r="D887" s="34"/>
      <c r="E887" s="34"/>
      <c r="F887" s="34"/>
      <c r="G887" s="19"/>
      <c r="H887" s="19"/>
      <c r="I887" s="19"/>
      <c r="N887" s="26"/>
      <c r="O887" s="25"/>
      <c r="S887" s="26"/>
    </row>
    <row r="888">
      <c r="A888" s="19"/>
      <c r="B888" s="6"/>
      <c r="C888" s="34"/>
      <c r="D888" s="34"/>
      <c r="E888" s="34"/>
      <c r="F888" s="34"/>
      <c r="G888" s="19"/>
      <c r="H888" s="19"/>
      <c r="I888" s="19"/>
      <c r="N888" s="26"/>
      <c r="O888" s="25"/>
      <c r="S888" s="26"/>
    </row>
    <row r="889">
      <c r="A889" s="19"/>
      <c r="B889" s="6"/>
      <c r="C889" s="34"/>
      <c r="D889" s="34"/>
      <c r="E889" s="34"/>
      <c r="F889" s="34"/>
      <c r="G889" s="19"/>
      <c r="H889" s="19"/>
      <c r="I889" s="19"/>
      <c r="N889" s="26"/>
      <c r="O889" s="25"/>
      <c r="S889" s="26"/>
    </row>
    <row r="890">
      <c r="A890" s="19"/>
      <c r="B890" s="6"/>
      <c r="C890" s="34"/>
      <c r="D890" s="34"/>
      <c r="E890" s="34"/>
      <c r="F890" s="34"/>
      <c r="G890" s="19"/>
      <c r="H890" s="19"/>
      <c r="I890" s="19"/>
      <c r="N890" s="26"/>
      <c r="O890" s="25"/>
      <c r="S890" s="26"/>
    </row>
    <row r="891">
      <c r="A891" s="19"/>
      <c r="B891" s="6"/>
      <c r="C891" s="34"/>
      <c r="D891" s="34"/>
      <c r="E891" s="34"/>
      <c r="F891" s="34"/>
      <c r="G891" s="19"/>
      <c r="H891" s="19"/>
      <c r="I891" s="19"/>
      <c r="N891" s="26"/>
      <c r="O891" s="25"/>
      <c r="S891" s="26"/>
    </row>
    <row r="892">
      <c r="A892" s="19"/>
      <c r="B892" s="6"/>
      <c r="C892" s="34"/>
      <c r="D892" s="34"/>
      <c r="E892" s="34"/>
      <c r="F892" s="34"/>
      <c r="G892" s="19"/>
      <c r="H892" s="19"/>
      <c r="I892" s="19"/>
      <c r="N892" s="26"/>
      <c r="O892" s="25"/>
      <c r="S892" s="26"/>
    </row>
    <row r="893">
      <c r="A893" s="19"/>
      <c r="B893" s="6"/>
      <c r="C893" s="34"/>
      <c r="D893" s="34"/>
      <c r="E893" s="34"/>
      <c r="F893" s="34"/>
      <c r="G893" s="19"/>
      <c r="H893" s="19"/>
      <c r="I893" s="19"/>
      <c r="N893" s="26"/>
      <c r="O893" s="25"/>
      <c r="S893" s="26"/>
    </row>
    <row r="894">
      <c r="A894" s="19"/>
      <c r="B894" s="6"/>
      <c r="C894" s="34"/>
      <c r="D894" s="34"/>
      <c r="E894" s="34"/>
      <c r="F894" s="34"/>
      <c r="G894" s="19"/>
      <c r="H894" s="19"/>
      <c r="I894" s="19"/>
      <c r="N894" s="26"/>
      <c r="O894" s="25"/>
      <c r="S894" s="26"/>
    </row>
    <row r="895">
      <c r="A895" s="19"/>
      <c r="B895" s="6"/>
      <c r="C895" s="34"/>
      <c r="D895" s="34"/>
      <c r="E895" s="34"/>
      <c r="F895" s="34"/>
      <c r="G895" s="19"/>
      <c r="H895" s="19"/>
      <c r="I895" s="19"/>
      <c r="N895" s="26"/>
      <c r="O895" s="25"/>
      <c r="S895" s="26"/>
    </row>
    <row r="896">
      <c r="A896" s="19"/>
      <c r="B896" s="6"/>
      <c r="C896" s="34"/>
      <c r="D896" s="34"/>
      <c r="E896" s="34"/>
      <c r="F896" s="34"/>
      <c r="G896" s="19"/>
      <c r="H896" s="19"/>
      <c r="I896" s="19"/>
      <c r="N896" s="26"/>
      <c r="O896" s="25"/>
      <c r="S896" s="26"/>
    </row>
    <row r="897">
      <c r="A897" s="19"/>
      <c r="B897" s="6"/>
      <c r="C897" s="34"/>
      <c r="D897" s="34"/>
      <c r="E897" s="34"/>
      <c r="F897" s="34"/>
      <c r="G897" s="19"/>
      <c r="H897" s="19"/>
      <c r="I897" s="19"/>
      <c r="N897" s="26"/>
      <c r="O897" s="25"/>
      <c r="S897" s="26"/>
    </row>
    <row r="898">
      <c r="A898" s="19"/>
      <c r="B898" s="6"/>
      <c r="C898" s="34"/>
      <c r="D898" s="34"/>
      <c r="E898" s="34"/>
      <c r="F898" s="34"/>
      <c r="G898" s="19"/>
      <c r="H898" s="19"/>
      <c r="I898" s="19"/>
      <c r="N898" s="26"/>
      <c r="O898" s="25"/>
      <c r="S898" s="26"/>
    </row>
    <row r="899">
      <c r="A899" s="19"/>
      <c r="B899" s="6"/>
      <c r="C899" s="34"/>
      <c r="D899" s="34"/>
      <c r="E899" s="34"/>
      <c r="F899" s="34"/>
      <c r="G899" s="19"/>
      <c r="H899" s="19"/>
      <c r="I899" s="19"/>
      <c r="N899" s="26"/>
      <c r="O899" s="25"/>
      <c r="S899" s="26"/>
    </row>
    <row r="900">
      <c r="A900" s="19"/>
      <c r="B900" s="6"/>
      <c r="C900" s="34"/>
      <c r="D900" s="34"/>
      <c r="E900" s="34"/>
      <c r="F900" s="34"/>
      <c r="G900" s="19"/>
      <c r="H900" s="19"/>
      <c r="I900" s="19"/>
      <c r="N900" s="26"/>
      <c r="O900" s="25"/>
      <c r="S900" s="26"/>
    </row>
    <row r="901">
      <c r="A901" s="19"/>
      <c r="B901" s="6"/>
      <c r="C901" s="34"/>
      <c r="D901" s="34"/>
      <c r="E901" s="34"/>
      <c r="F901" s="34"/>
      <c r="G901" s="19"/>
      <c r="H901" s="19"/>
      <c r="I901" s="19"/>
      <c r="N901" s="26"/>
      <c r="O901" s="25"/>
      <c r="S901" s="26"/>
    </row>
    <row r="902">
      <c r="A902" s="19"/>
      <c r="B902" s="6"/>
      <c r="C902" s="34"/>
      <c r="D902" s="34"/>
      <c r="E902" s="34"/>
      <c r="F902" s="34"/>
      <c r="G902" s="19"/>
      <c r="H902" s="19"/>
      <c r="I902" s="19"/>
      <c r="N902" s="26"/>
      <c r="O902" s="25"/>
      <c r="S902" s="26"/>
    </row>
    <row r="903">
      <c r="A903" s="19"/>
      <c r="B903" s="6"/>
      <c r="C903" s="34"/>
      <c r="D903" s="34"/>
      <c r="E903" s="34"/>
      <c r="F903" s="34"/>
      <c r="G903" s="19"/>
      <c r="H903" s="19"/>
      <c r="I903" s="19"/>
      <c r="N903" s="26"/>
      <c r="O903" s="25"/>
      <c r="S903" s="26"/>
    </row>
    <row r="904">
      <c r="A904" s="19"/>
      <c r="B904" s="6"/>
      <c r="C904" s="34"/>
      <c r="D904" s="34"/>
      <c r="E904" s="34"/>
      <c r="F904" s="34"/>
      <c r="G904" s="19"/>
      <c r="H904" s="19"/>
      <c r="I904" s="19"/>
      <c r="N904" s="26"/>
      <c r="O904" s="25"/>
      <c r="S904" s="26"/>
    </row>
    <row r="905">
      <c r="A905" s="19"/>
      <c r="B905" s="6"/>
      <c r="C905" s="34"/>
      <c r="D905" s="34"/>
      <c r="E905" s="34"/>
      <c r="F905" s="34"/>
      <c r="G905" s="19"/>
      <c r="H905" s="19"/>
      <c r="I905" s="19"/>
      <c r="N905" s="26"/>
      <c r="O905" s="25"/>
      <c r="S905" s="26"/>
    </row>
    <row r="906">
      <c r="A906" s="19"/>
      <c r="B906" s="6"/>
      <c r="C906" s="34"/>
      <c r="D906" s="34"/>
      <c r="E906" s="34"/>
      <c r="F906" s="34"/>
      <c r="G906" s="19"/>
      <c r="H906" s="19"/>
      <c r="I906" s="19"/>
      <c r="N906" s="26"/>
      <c r="O906" s="25"/>
      <c r="S906" s="26"/>
    </row>
    <row r="907">
      <c r="A907" s="19"/>
      <c r="B907" s="6"/>
      <c r="C907" s="34"/>
      <c r="D907" s="34"/>
      <c r="E907" s="34"/>
      <c r="F907" s="34"/>
      <c r="G907" s="19"/>
      <c r="H907" s="19"/>
      <c r="I907" s="19"/>
      <c r="N907" s="26"/>
      <c r="O907" s="25"/>
      <c r="S907" s="26"/>
    </row>
    <row r="908">
      <c r="A908" s="19"/>
      <c r="B908" s="6"/>
      <c r="C908" s="34"/>
      <c r="D908" s="34"/>
      <c r="E908" s="34"/>
      <c r="F908" s="34"/>
      <c r="G908" s="19"/>
      <c r="H908" s="19"/>
      <c r="I908" s="19"/>
      <c r="N908" s="26"/>
      <c r="O908" s="25"/>
      <c r="S908" s="26"/>
    </row>
    <row r="909">
      <c r="A909" s="19"/>
      <c r="B909" s="6"/>
      <c r="C909" s="34"/>
      <c r="D909" s="34"/>
      <c r="E909" s="34"/>
      <c r="F909" s="34"/>
      <c r="G909" s="19"/>
      <c r="H909" s="19"/>
      <c r="I909" s="19"/>
      <c r="N909" s="26"/>
      <c r="O909" s="25"/>
      <c r="S909" s="26"/>
    </row>
    <row r="910">
      <c r="A910" s="19"/>
      <c r="B910" s="6"/>
      <c r="C910" s="34"/>
      <c r="D910" s="34"/>
      <c r="E910" s="34"/>
      <c r="F910" s="34"/>
      <c r="G910" s="19"/>
      <c r="H910" s="19"/>
      <c r="I910" s="19"/>
      <c r="N910" s="26"/>
      <c r="O910" s="25"/>
      <c r="S910" s="26"/>
    </row>
    <row r="911">
      <c r="A911" s="19"/>
      <c r="B911" s="6"/>
      <c r="C911" s="34"/>
      <c r="D911" s="34"/>
      <c r="E911" s="34"/>
      <c r="F911" s="34"/>
      <c r="G911" s="19"/>
      <c r="H911" s="19"/>
      <c r="I911" s="19"/>
      <c r="N911" s="26"/>
      <c r="O911" s="25"/>
      <c r="S911" s="26"/>
    </row>
    <row r="912">
      <c r="A912" s="19"/>
      <c r="B912" s="6"/>
      <c r="C912" s="34"/>
      <c r="D912" s="34"/>
      <c r="E912" s="34"/>
      <c r="F912" s="34"/>
      <c r="G912" s="19"/>
      <c r="H912" s="19"/>
      <c r="I912" s="19"/>
      <c r="N912" s="26"/>
      <c r="O912" s="25"/>
      <c r="S912" s="26"/>
    </row>
    <row r="913">
      <c r="A913" s="19"/>
      <c r="B913" s="6"/>
      <c r="C913" s="34"/>
      <c r="D913" s="34"/>
      <c r="E913" s="34"/>
      <c r="F913" s="34"/>
      <c r="G913" s="19"/>
      <c r="H913" s="19"/>
      <c r="I913" s="19"/>
      <c r="N913" s="26"/>
      <c r="O913" s="25"/>
      <c r="S913" s="26"/>
    </row>
    <row r="914">
      <c r="A914" s="19"/>
      <c r="B914" s="6"/>
      <c r="C914" s="34"/>
      <c r="D914" s="34"/>
      <c r="E914" s="34"/>
      <c r="F914" s="34"/>
      <c r="G914" s="19"/>
      <c r="H914" s="19"/>
      <c r="I914" s="19"/>
      <c r="N914" s="26"/>
      <c r="O914" s="25"/>
      <c r="S914" s="26"/>
    </row>
    <row r="915">
      <c r="A915" s="19"/>
      <c r="B915" s="6"/>
      <c r="C915" s="34"/>
      <c r="D915" s="34"/>
      <c r="E915" s="34"/>
      <c r="F915" s="34"/>
      <c r="G915" s="19"/>
      <c r="H915" s="19"/>
      <c r="I915" s="19"/>
      <c r="N915" s="26"/>
      <c r="O915" s="25"/>
      <c r="S915" s="26"/>
    </row>
    <row r="916">
      <c r="A916" s="19"/>
      <c r="B916" s="6"/>
      <c r="C916" s="34"/>
      <c r="D916" s="34"/>
      <c r="E916" s="34"/>
      <c r="F916" s="34"/>
      <c r="G916" s="19"/>
      <c r="H916" s="19"/>
      <c r="I916" s="19"/>
      <c r="N916" s="26"/>
      <c r="O916" s="25"/>
      <c r="S916" s="26"/>
    </row>
    <row r="917">
      <c r="A917" s="19"/>
      <c r="B917" s="6"/>
      <c r="C917" s="34"/>
      <c r="D917" s="34"/>
      <c r="E917" s="34"/>
      <c r="F917" s="34"/>
      <c r="G917" s="19"/>
      <c r="H917" s="19"/>
      <c r="I917" s="19"/>
      <c r="N917" s="26"/>
      <c r="O917" s="25"/>
      <c r="S917" s="26"/>
    </row>
    <row r="918">
      <c r="A918" s="19"/>
      <c r="B918" s="6"/>
      <c r="C918" s="34"/>
      <c r="D918" s="34"/>
      <c r="E918" s="34"/>
      <c r="F918" s="34"/>
      <c r="G918" s="19"/>
      <c r="H918" s="19"/>
      <c r="I918" s="19"/>
      <c r="N918" s="26"/>
      <c r="O918" s="25"/>
      <c r="S918" s="26"/>
    </row>
    <row r="919">
      <c r="A919" s="19"/>
      <c r="B919" s="6"/>
      <c r="C919" s="34"/>
      <c r="D919" s="34"/>
      <c r="E919" s="34"/>
      <c r="F919" s="34"/>
      <c r="G919" s="19"/>
      <c r="H919" s="19"/>
      <c r="I919" s="19"/>
      <c r="N919" s="26"/>
      <c r="O919" s="25"/>
      <c r="S919" s="26"/>
    </row>
    <row r="920">
      <c r="A920" s="19"/>
      <c r="B920" s="6"/>
      <c r="C920" s="34"/>
      <c r="D920" s="34"/>
      <c r="E920" s="34"/>
      <c r="F920" s="34"/>
      <c r="G920" s="19"/>
      <c r="H920" s="19"/>
      <c r="I920" s="19"/>
      <c r="N920" s="26"/>
      <c r="O920" s="25"/>
      <c r="S920" s="26"/>
    </row>
    <row r="921">
      <c r="A921" s="19"/>
      <c r="B921" s="6"/>
      <c r="C921" s="34"/>
      <c r="D921" s="34"/>
      <c r="E921" s="34"/>
      <c r="F921" s="34"/>
      <c r="G921" s="19"/>
      <c r="H921" s="19"/>
      <c r="I921" s="19"/>
      <c r="N921" s="26"/>
      <c r="O921" s="25"/>
      <c r="S921" s="26"/>
    </row>
    <row r="922">
      <c r="A922" s="19"/>
      <c r="B922" s="6"/>
      <c r="C922" s="34"/>
      <c r="D922" s="34"/>
      <c r="E922" s="34"/>
      <c r="F922" s="34"/>
      <c r="G922" s="19"/>
      <c r="H922" s="19"/>
      <c r="I922" s="19"/>
      <c r="N922" s="26"/>
      <c r="O922" s="25"/>
      <c r="S922" s="26"/>
    </row>
    <row r="923">
      <c r="A923" s="19"/>
      <c r="B923" s="6"/>
      <c r="C923" s="34"/>
      <c r="D923" s="34"/>
      <c r="E923" s="34"/>
      <c r="F923" s="34"/>
      <c r="G923" s="19"/>
      <c r="H923" s="19"/>
      <c r="I923" s="19"/>
      <c r="N923" s="26"/>
      <c r="O923" s="25"/>
      <c r="S923" s="26"/>
    </row>
    <row r="924">
      <c r="A924" s="19"/>
      <c r="B924" s="6"/>
      <c r="C924" s="34"/>
      <c r="D924" s="34"/>
      <c r="E924" s="34"/>
      <c r="F924" s="34"/>
      <c r="G924" s="19"/>
      <c r="H924" s="19"/>
      <c r="I924" s="19"/>
      <c r="N924" s="26"/>
      <c r="O924" s="25"/>
      <c r="S924" s="26"/>
    </row>
    <row r="925">
      <c r="A925" s="19"/>
      <c r="B925" s="6"/>
      <c r="C925" s="34"/>
      <c r="D925" s="34"/>
      <c r="E925" s="34"/>
      <c r="F925" s="34"/>
      <c r="G925" s="19"/>
      <c r="H925" s="19"/>
      <c r="I925" s="19"/>
      <c r="N925" s="26"/>
      <c r="O925" s="25"/>
      <c r="S925" s="26"/>
    </row>
    <row r="926">
      <c r="A926" s="19"/>
      <c r="B926" s="6"/>
      <c r="C926" s="34"/>
      <c r="D926" s="34"/>
      <c r="E926" s="34"/>
      <c r="F926" s="34"/>
      <c r="G926" s="19"/>
      <c r="H926" s="19"/>
      <c r="I926" s="19"/>
      <c r="N926" s="26"/>
      <c r="O926" s="25"/>
      <c r="S926" s="26"/>
    </row>
    <row r="927">
      <c r="A927" s="19"/>
      <c r="B927" s="6"/>
      <c r="C927" s="34"/>
      <c r="D927" s="34"/>
      <c r="E927" s="34"/>
      <c r="F927" s="34"/>
      <c r="G927" s="19"/>
      <c r="H927" s="19"/>
      <c r="I927" s="19"/>
      <c r="N927" s="26"/>
      <c r="O927" s="25"/>
      <c r="S927" s="26"/>
    </row>
    <row r="928">
      <c r="A928" s="19"/>
      <c r="B928" s="6"/>
      <c r="C928" s="34"/>
      <c r="D928" s="34"/>
      <c r="E928" s="34"/>
      <c r="F928" s="34"/>
      <c r="G928" s="19"/>
      <c r="H928" s="19"/>
      <c r="I928" s="19"/>
      <c r="N928" s="26"/>
      <c r="O928" s="25"/>
      <c r="S928" s="26"/>
    </row>
    <row r="929">
      <c r="A929" s="19"/>
      <c r="B929" s="6"/>
      <c r="C929" s="34"/>
      <c r="D929" s="34"/>
      <c r="E929" s="34"/>
      <c r="F929" s="34"/>
      <c r="G929" s="19"/>
      <c r="H929" s="19"/>
      <c r="I929" s="19"/>
      <c r="N929" s="26"/>
      <c r="O929" s="25"/>
      <c r="S929" s="26"/>
    </row>
    <row r="930">
      <c r="A930" s="19"/>
      <c r="B930" s="6"/>
      <c r="C930" s="34"/>
      <c r="D930" s="34"/>
      <c r="E930" s="34"/>
      <c r="F930" s="34"/>
      <c r="G930" s="19"/>
      <c r="H930" s="19"/>
      <c r="I930" s="19"/>
      <c r="N930" s="26"/>
      <c r="O930" s="25"/>
      <c r="S930" s="26"/>
    </row>
    <row r="931">
      <c r="A931" s="19"/>
      <c r="B931" s="6"/>
      <c r="C931" s="34"/>
      <c r="D931" s="34"/>
      <c r="E931" s="34"/>
      <c r="F931" s="34"/>
      <c r="G931" s="19"/>
      <c r="H931" s="19"/>
      <c r="I931" s="19"/>
      <c r="N931" s="26"/>
      <c r="O931" s="25"/>
      <c r="S931" s="26"/>
    </row>
    <row r="932">
      <c r="A932" s="19"/>
      <c r="B932" s="6"/>
      <c r="C932" s="34"/>
      <c r="D932" s="34"/>
      <c r="E932" s="34"/>
      <c r="F932" s="34"/>
      <c r="G932" s="19"/>
      <c r="H932" s="19"/>
      <c r="I932" s="19"/>
      <c r="N932" s="26"/>
      <c r="O932" s="25"/>
      <c r="S932" s="26"/>
    </row>
    <row r="933">
      <c r="A933" s="19"/>
      <c r="B933" s="6"/>
      <c r="C933" s="34"/>
      <c r="D933" s="34"/>
      <c r="E933" s="34"/>
      <c r="F933" s="34"/>
      <c r="G933" s="19"/>
      <c r="H933" s="19"/>
      <c r="I933" s="19"/>
      <c r="N933" s="26"/>
      <c r="O933" s="25"/>
      <c r="S933" s="26"/>
    </row>
    <row r="934">
      <c r="A934" s="19"/>
      <c r="B934" s="6"/>
      <c r="C934" s="34"/>
      <c r="D934" s="34"/>
      <c r="E934" s="34"/>
      <c r="F934" s="34"/>
      <c r="G934" s="19"/>
      <c r="H934" s="19"/>
      <c r="I934" s="19"/>
      <c r="N934" s="26"/>
      <c r="O934" s="25"/>
      <c r="S934" s="26"/>
    </row>
    <row r="935">
      <c r="A935" s="19"/>
      <c r="B935" s="6"/>
      <c r="C935" s="34"/>
      <c r="D935" s="34"/>
      <c r="E935" s="34"/>
      <c r="F935" s="34"/>
      <c r="G935" s="19"/>
      <c r="H935" s="19"/>
      <c r="I935" s="19"/>
      <c r="N935" s="26"/>
      <c r="O935" s="25"/>
      <c r="S935" s="26"/>
    </row>
    <row r="936">
      <c r="A936" s="19"/>
      <c r="B936" s="6"/>
      <c r="C936" s="34"/>
      <c r="D936" s="34"/>
      <c r="E936" s="34"/>
      <c r="F936" s="34"/>
      <c r="G936" s="19"/>
      <c r="H936" s="19"/>
      <c r="I936" s="19"/>
      <c r="N936" s="26"/>
      <c r="O936" s="25"/>
      <c r="S936" s="26"/>
    </row>
    <row r="937">
      <c r="A937" s="19"/>
      <c r="B937" s="6"/>
      <c r="C937" s="34"/>
      <c r="D937" s="34"/>
      <c r="E937" s="34"/>
      <c r="F937" s="34"/>
      <c r="G937" s="19"/>
      <c r="H937" s="19"/>
      <c r="I937" s="19"/>
      <c r="N937" s="26"/>
      <c r="O937" s="25"/>
      <c r="S937" s="26"/>
    </row>
    <row r="938">
      <c r="A938" s="19"/>
      <c r="B938" s="6"/>
      <c r="C938" s="34"/>
      <c r="D938" s="34"/>
      <c r="E938" s="34"/>
      <c r="F938" s="34"/>
      <c r="G938" s="19"/>
      <c r="H938" s="19"/>
      <c r="I938" s="19"/>
      <c r="N938" s="26"/>
      <c r="O938" s="25"/>
      <c r="S938" s="26"/>
    </row>
    <row r="939">
      <c r="A939" s="19"/>
      <c r="B939" s="6"/>
      <c r="C939" s="34"/>
      <c r="D939" s="34"/>
      <c r="E939" s="34"/>
      <c r="F939" s="34"/>
      <c r="G939" s="19"/>
      <c r="H939" s="19"/>
      <c r="I939" s="19"/>
      <c r="N939" s="26"/>
      <c r="O939" s="25"/>
      <c r="S939" s="26"/>
    </row>
    <row r="940">
      <c r="A940" s="19"/>
      <c r="B940" s="6"/>
      <c r="C940" s="34"/>
      <c r="D940" s="34"/>
      <c r="E940" s="34"/>
      <c r="F940" s="34"/>
      <c r="G940" s="19"/>
      <c r="H940" s="19"/>
      <c r="I940" s="19"/>
      <c r="N940" s="26"/>
      <c r="O940" s="25"/>
      <c r="S940" s="26"/>
    </row>
    <row r="941">
      <c r="A941" s="19"/>
      <c r="B941" s="6"/>
      <c r="C941" s="34"/>
      <c r="D941" s="34"/>
      <c r="E941" s="34"/>
      <c r="F941" s="34"/>
      <c r="G941" s="19"/>
      <c r="H941" s="19"/>
      <c r="I941" s="19"/>
      <c r="N941" s="26"/>
      <c r="O941" s="25"/>
      <c r="S941" s="26"/>
    </row>
    <row r="942">
      <c r="A942" s="19"/>
      <c r="B942" s="6"/>
      <c r="C942" s="34"/>
      <c r="D942" s="34"/>
      <c r="E942" s="34"/>
      <c r="F942" s="34"/>
      <c r="G942" s="19"/>
      <c r="H942" s="19"/>
      <c r="I942" s="19"/>
      <c r="N942" s="26"/>
      <c r="O942" s="25"/>
      <c r="S942" s="26"/>
    </row>
    <row r="943">
      <c r="A943" s="19"/>
      <c r="B943" s="6"/>
      <c r="C943" s="34"/>
      <c r="D943" s="34"/>
      <c r="E943" s="34"/>
      <c r="F943" s="34"/>
      <c r="G943" s="19"/>
      <c r="H943" s="19"/>
      <c r="I943" s="19"/>
      <c r="N943" s="26"/>
      <c r="O943" s="25"/>
      <c r="S943" s="26"/>
    </row>
    <row r="944">
      <c r="A944" s="19"/>
      <c r="B944" s="6"/>
      <c r="C944" s="34"/>
      <c r="D944" s="34"/>
      <c r="E944" s="34"/>
      <c r="F944" s="34"/>
      <c r="G944" s="19"/>
      <c r="H944" s="19"/>
      <c r="I944" s="19"/>
      <c r="N944" s="26"/>
      <c r="O944" s="25"/>
      <c r="S944" s="26"/>
    </row>
    <row r="945">
      <c r="A945" s="19"/>
      <c r="B945" s="6"/>
      <c r="C945" s="34"/>
      <c r="D945" s="34"/>
      <c r="E945" s="34"/>
      <c r="F945" s="34"/>
      <c r="G945" s="19"/>
      <c r="H945" s="19"/>
      <c r="I945" s="19"/>
      <c r="N945" s="26"/>
      <c r="O945" s="25"/>
      <c r="S945" s="26"/>
    </row>
    <row r="946">
      <c r="A946" s="19"/>
      <c r="B946" s="6"/>
      <c r="C946" s="34"/>
      <c r="D946" s="34"/>
      <c r="E946" s="34"/>
      <c r="F946" s="34"/>
      <c r="G946" s="19"/>
      <c r="H946" s="19"/>
      <c r="I946" s="19"/>
      <c r="N946" s="26"/>
      <c r="O946" s="25"/>
      <c r="S946" s="26"/>
    </row>
    <row r="947">
      <c r="A947" s="19"/>
      <c r="B947" s="6"/>
      <c r="C947" s="34"/>
      <c r="D947" s="34"/>
      <c r="E947" s="34"/>
      <c r="F947" s="34"/>
      <c r="G947" s="19"/>
      <c r="H947" s="19"/>
      <c r="I947" s="19"/>
      <c r="N947" s="26"/>
      <c r="O947" s="25"/>
      <c r="S947" s="26"/>
    </row>
    <row r="948">
      <c r="A948" s="19"/>
      <c r="B948" s="6"/>
      <c r="C948" s="34"/>
      <c r="D948" s="34"/>
      <c r="E948" s="34"/>
      <c r="F948" s="34"/>
      <c r="G948" s="19"/>
      <c r="H948" s="19"/>
      <c r="I948" s="19"/>
      <c r="N948" s="26"/>
      <c r="O948" s="25"/>
      <c r="S948" s="26"/>
    </row>
    <row r="949">
      <c r="A949" s="19"/>
      <c r="B949" s="6"/>
      <c r="C949" s="34"/>
      <c r="D949" s="34"/>
      <c r="E949" s="34"/>
      <c r="F949" s="34"/>
      <c r="G949" s="19"/>
      <c r="H949" s="19"/>
      <c r="I949" s="19"/>
      <c r="N949" s="26"/>
      <c r="O949" s="25"/>
      <c r="S949" s="26"/>
    </row>
    <row r="950">
      <c r="A950" s="19"/>
      <c r="B950" s="6"/>
      <c r="C950" s="34"/>
      <c r="D950" s="34"/>
      <c r="E950" s="34"/>
      <c r="F950" s="34"/>
      <c r="G950" s="19"/>
      <c r="H950" s="19"/>
      <c r="I950" s="19"/>
      <c r="N950" s="26"/>
      <c r="O950" s="25"/>
      <c r="S950" s="26"/>
    </row>
    <row r="951">
      <c r="A951" s="19"/>
      <c r="B951" s="6"/>
      <c r="C951" s="34"/>
      <c r="D951" s="34"/>
      <c r="E951" s="34"/>
      <c r="F951" s="34"/>
      <c r="G951" s="19"/>
      <c r="H951" s="19"/>
      <c r="I951" s="19"/>
      <c r="N951" s="26"/>
      <c r="O951" s="25"/>
      <c r="S951" s="26"/>
    </row>
    <row r="952">
      <c r="A952" s="19"/>
      <c r="B952" s="6"/>
      <c r="C952" s="34"/>
      <c r="D952" s="34"/>
      <c r="E952" s="34"/>
      <c r="F952" s="34"/>
      <c r="G952" s="19"/>
      <c r="H952" s="19"/>
      <c r="I952" s="19"/>
      <c r="N952" s="26"/>
      <c r="O952" s="25"/>
      <c r="S952" s="26"/>
    </row>
    <row r="953">
      <c r="A953" s="19"/>
      <c r="B953" s="6"/>
      <c r="C953" s="34"/>
      <c r="D953" s="34"/>
      <c r="E953" s="34"/>
      <c r="F953" s="34"/>
      <c r="G953" s="19"/>
      <c r="H953" s="19"/>
      <c r="I953" s="19"/>
      <c r="N953" s="26"/>
      <c r="O953" s="25"/>
      <c r="S953" s="26"/>
    </row>
    <row r="954">
      <c r="A954" s="19"/>
      <c r="B954" s="6"/>
      <c r="C954" s="34"/>
      <c r="D954" s="34"/>
      <c r="E954" s="34"/>
      <c r="F954" s="34"/>
      <c r="G954" s="19"/>
      <c r="H954" s="19"/>
      <c r="I954" s="19"/>
      <c r="N954" s="26"/>
      <c r="O954" s="25"/>
      <c r="S954" s="26"/>
    </row>
    <row r="955">
      <c r="A955" s="19"/>
      <c r="B955" s="6"/>
      <c r="C955" s="34"/>
      <c r="D955" s="34"/>
      <c r="E955" s="34"/>
      <c r="F955" s="34"/>
      <c r="G955" s="19"/>
      <c r="H955" s="19"/>
      <c r="I955" s="19"/>
      <c r="N955" s="26"/>
      <c r="O955" s="25"/>
      <c r="S955" s="26"/>
    </row>
    <row r="956">
      <c r="A956" s="19"/>
      <c r="B956" s="6"/>
      <c r="C956" s="34"/>
      <c r="D956" s="34"/>
      <c r="E956" s="34"/>
      <c r="F956" s="34"/>
      <c r="G956" s="19"/>
      <c r="H956" s="19"/>
      <c r="I956" s="19"/>
      <c r="N956" s="26"/>
      <c r="O956" s="25"/>
      <c r="S956" s="26"/>
    </row>
    <row r="957">
      <c r="A957" s="19"/>
      <c r="B957" s="6"/>
      <c r="C957" s="34"/>
      <c r="D957" s="34"/>
      <c r="E957" s="34"/>
      <c r="F957" s="34"/>
      <c r="G957" s="19"/>
      <c r="H957" s="19"/>
      <c r="I957" s="19"/>
      <c r="N957" s="26"/>
      <c r="O957" s="25"/>
      <c r="S957" s="26"/>
    </row>
    <row r="958">
      <c r="A958" s="19"/>
      <c r="B958" s="6"/>
      <c r="C958" s="34"/>
      <c r="D958" s="34"/>
      <c r="E958" s="34"/>
      <c r="F958" s="34"/>
      <c r="G958" s="19"/>
      <c r="H958" s="19"/>
      <c r="I958" s="19"/>
      <c r="N958" s="26"/>
      <c r="O958" s="25"/>
      <c r="S958" s="26"/>
    </row>
    <row r="959">
      <c r="A959" s="19"/>
      <c r="B959" s="6"/>
      <c r="C959" s="34"/>
      <c r="D959" s="34"/>
      <c r="E959" s="34"/>
      <c r="F959" s="34"/>
      <c r="G959" s="19"/>
      <c r="H959" s="19"/>
      <c r="I959" s="19"/>
      <c r="N959" s="26"/>
      <c r="O959" s="25"/>
      <c r="S959" s="26"/>
    </row>
    <row r="960">
      <c r="A960" s="19"/>
      <c r="B960" s="6"/>
      <c r="C960" s="34"/>
      <c r="D960" s="34"/>
      <c r="E960" s="34"/>
      <c r="F960" s="34"/>
      <c r="G960" s="19"/>
      <c r="H960" s="19"/>
      <c r="I960" s="19"/>
      <c r="N960" s="26"/>
      <c r="O960" s="25"/>
      <c r="S960" s="26"/>
    </row>
    <row r="961">
      <c r="A961" s="19"/>
      <c r="B961" s="6"/>
      <c r="C961" s="34"/>
      <c r="D961" s="34"/>
      <c r="E961" s="34"/>
      <c r="F961" s="34"/>
      <c r="G961" s="19"/>
      <c r="H961" s="19"/>
      <c r="I961" s="19"/>
      <c r="N961" s="26"/>
      <c r="O961" s="25"/>
      <c r="S961" s="26"/>
    </row>
    <row r="962">
      <c r="A962" s="19"/>
      <c r="B962" s="6"/>
      <c r="C962" s="34"/>
      <c r="D962" s="34"/>
      <c r="E962" s="34"/>
      <c r="F962" s="34"/>
      <c r="G962" s="19"/>
      <c r="H962" s="19"/>
      <c r="I962" s="19"/>
      <c r="N962" s="26"/>
      <c r="O962" s="25"/>
      <c r="S962" s="26"/>
    </row>
    <row r="963">
      <c r="A963" s="19"/>
      <c r="B963" s="6"/>
      <c r="C963" s="34"/>
      <c r="D963" s="34"/>
      <c r="E963" s="34"/>
      <c r="F963" s="34"/>
      <c r="G963" s="19"/>
      <c r="H963" s="19"/>
      <c r="I963" s="19"/>
      <c r="N963" s="26"/>
      <c r="O963" s="25"/>
      <c r="S963" s="26"/>
    </row>
    <row r="964">
      <c r="A964" s="19"/>
      <c r="B964" s="6"/>
      <c r="C964" s="34"/>
      <c r="D964" s="34"/>
      <c r="E964" s="34"/>
      <c r="F964" s="34"/>
      <c r="G964" s="19"/>
      <c r="H964" s="19"/>
      <c r="I964" s="19"/>
      <c r="N964" s="26"/>
      <c r="O964" s="25"/>
      <c r="S964" s="26"/>
    </row>
    <row r="965">
      <c r="A965" s="19"/>
      <c r="B965" s="6"/>
      <c r="C965" s="34"/>
      <c r="D965" s="34"/>
      <c r="E965" s="34"/>
      <c r="F965" s="34"/>
      <c r="G965" s="19"/>
      <c r="H965" s="19"/>
      <c r="I965" s="19"/>
      <c r="N965" s="26"/>
      <c r="O965" s="25"/>
      <c r="S965" s="26"/>
    </row>
    <row r="966">
      <c r="A966" s="19"/>
      <c r="B966" s="6"/>
      <c r="C966" s="34"/>
      <c r="D966" s="34"/>
      <c r="E966" s="34"/>
      <c r="F966" s="34"/>
      <c r="G966" s="19"/>
      <c r="H966" s="19"/>
      <c r="I966" s="19"/>
      <c r="N966" s="26"/>
      <c r="O966" s="25"/>
      <c r="S966" s="26"/>
    </row>
    <row r="967">
      <c r="A967" s="19"/>
      <c r="B967" s="6"/>
      <c r="C967" s="34"/>
      <c r="D967" s="34"/>
      <c r="E967" s="34"/>
      <c r="F967" s="34"/>
      <c r="G967" s="19"/>
      <c r="H967" s="19"/>
      <c r="I967" s="19"/>
      <c r="N967" s="26"/>
      <c r="O967" s="25"/>
      <c r="S967" s="26"/>
    </row>
    <row r="968">
      <c r="A968" s="19"/>
      <c r="B968" s="6"/>
      <c r="C968" s="34"/>
      <c r="D968" s="34"/>
      <c r="E968" s="34"/>
      <c r="F968" s="34"/>
      <c r="G968" s="19"/>
      <c r="H968" s="19"/>
      <c r="I968" s="19"/>
      <c r="N968" s="26"/>
      <c r="O968" s="25"/>
      <c r="S968" s="26"/>
    </row>
    <row r="969">
      <c r="A969" s="19"/>
      <c r="B969" s="6"/>
      <c r="C969" s="34"/>
      <c r="D969" s="34"/>
      <c r="E969" s="34"/>
      <c r="F969" s="34"/>
      <c r="G969" s="19"/>
      <c r="H969" s="19"/>
      <c r="I969" s="19"/>
      <c r="N969" s="26"/>
      <c r="O969" s="25"/>
      <c r="S969" s="26"/>
    </row>
    <row r="970">
      <c r="A970" s="19"/>
      <c r="B970" s="6"/>
      <c r="C970" s="34"/>
      <c r="D970" s="34"/>
      <c r="E970" s="34"/>
      <c r="F970" s="34"/>
      <c r="G970" s="19"/>
      <c r="H970" s="19"/>
      <c r="I970" s="19"/>
      <c r="N970" s="26"/>
      <c r="O970" s="25"/>
      <c r="S970" s="26"/>
    </row>
    <row r="971">
      <c r="A971" s="19"/>
      <c r="B971" s="6"/>
      <c r="C971" s="34"/>
      <c r="D971" s="34"/>
      <c r="E971" s="34"/>
      <c r="F971" s="34"/>
      <c r="G971" s="19"/>
      <c r="H971" s="19"/>
      <c r="I971" s="19"/>
      <c r="N971" s="26"/>
      <c r="O971" s="25"/>
      <c r="S971" s="26"/>
    </row>
    <row r="972">
      <c r="A972" s="19"/>
      <c r="B972" s="6"/>
      <c r="C972" s="34"/>
      <c r="D972" s="34"/>
      <c r="E972" s="34"/>
      <c r="F972" s="34"/>
      <c r="G972" s="19"/>
      <c r="H972" s="19"/>
      <c r="I972" s="19"/>
      <c r="N972" s="26"/>
      <c r="O972" s="25"/>
      <c r="S972" s="26"/>
    </row>
    <row r="973">
      <c r="A973" s="19"/>
      <c r="B973" s="6"/>
      <c r="C973" s="34"/>
      <c r="D973" s="34"/>
      <c r="E973" s="34"/>
      <c r="F973" s="34"/>
      <c r="G973" s="19"/>
      <c r="H973" s="19"/>
      <c r="I973" s="19"/>
      <c r="N973" s="26"/>
      <c r="O973" s="25"/>
      <c r="S973" s="26"/>
    </row>
    <row r="974">
      <c r="A974" s="19"/>
      <c r="B974" s="6"/>
      <c r="C974" s="34"/>
      <c r="D974" s="34"/>
      <c r="E974" s="34"/>
      <c r="F974" s="34"/>
      <c r="G974" s="19"/>
      <c r="H974" s="19"/>
      <c r="I974" s="19"/>
      <c r="N974" s="26"/>
      <c r="O974" s="25"/>
      <c r="S974" s="26"/>
    </row>
    <row r="975">
      <c r="A975" s="19"/>
      <c r="B975" s="6"/>
      <c r="C975" s="34"/>
      <c r="D975" s="34"/>
      <c r="E975" s="34"/>
      <c r="F975" s="34"/>
      <c r="G975" s="19"/>
      <c r="H975" s="19"/>
      <c r="I975" s="19"/>
      <c r="N975" s="26"/>
      <c r="O975" s="25"/>
      <c r="S975" s="26"/>
    </row>
    <row r="976">
      <c r="A976" s="19"/>
      <c r="B976" s="6"/>
      <c r="C976" s="34"/>
      <c r="D976" s="34"/>
      <c r="E976" s="34"/>
      <c r="F976" s="34"/>
      <c r="G976" s="19"/>
      <c r="H976" s="19"/>
      <c r="I976" s="19"/>
      <c r="N976" s="26"/>
      <c r="O976" s="25"/>
      <c r="S976" s="26"/>
    </row>
    <row r="977">
      <c r="A977" s="19"/>
      <c r="B977" s="6"/>
      <c r="C977" s="34"/>
      <c r="D977" s="34"/>
      <c r="E977" s="34"/>
      <c r="F977" s="34"/>
      <c r="G977" s="19"/>
      <c r="H977" s="19"/>
      <c r="I977" s="19"/>
      <c r="N977" s="26"/>
      <c r="O977" s="25"/>
      <c r="S977" s="26"/>
    </row>
    <row r="978">
      <c r="A978" s="19"/>
      <c r="B978" s="6"/>
      <c r="C978" s="34"/>
      <c r="D978" s="34"/>
      <c r="E978" s="34"/>
      <c r="F978" s="34"/>
      <c r="G978" s="19"/>
      <c r="H978" s="19"/>
      <c r="I978" s="19"/>
      <c r="N978" s="26"/>
      <c r="O978" s="25"/>
      <c r="S978" s="26"/>
    </row>
    <row r="979">
      <c r="A979" s="19"/>
      <c r="B979" s="6"/>
      <c r="C979" s="34"/>
      <c r="D979" s="34"/>
      <c r="E979" s="34"/>
      <c r="F979" s="34"/>
      <c r="G979" s="19"/>
      <c r="H979" s="19"/>
      <c r="I979" s="19"/>
      <c r="N979" s="26"/>
      <c r="O979" s="25"/>
      <c r="S979" s="26"/>
    </row>
    <row r="980">
      <c r="A980" s="19"/>
      <c r="B980" s="6"/>
      <c r="C980" s="34"/>
      <c r="D980" s="34"/>
      <c r="E980" s="34"/>
      <c r="F980" s="34"/>
      <c r="G980" s="19"/>
      <c r="H980" s="19"/>
      <c r="I980" s="19"/>
      <c r="N980" s="26"/>
      <c r="O980" s="25"/>
      <c r="S980" s="26"/>
    </row>
    <row r="981">
      <c r="A981" s="19"/>
      <c r="B981" s="6"/>
      <c r="C981" s="34"/>
      <c r="D981" s="34"/>
      <c r="E981" s="34"/>
      <c r="F981" s="34"/>
      <c r="G981" s="19"/>
      <c r="H981" s="19"/>
      <c r="I981" s="19"/>
      <c r="N981" s="26"/>
      <c r="O981" s="25"/>
      <c r="S981" s="26"/>
    </row>
    <row r="982">
      <c r="A982" s="19"/>
      <c r="B982" s="6"/>
      <c r="C982" s="34"/>
      <c r="D982" s="34"/>
      <c r="E982" s="34"/>
      <c r="F982" s="34"/>
      <c r="G982" s="19"/>
      <c r="H982" s="19"/>
      <c r="I982" s="19"/>
      <c r="N982" s="26"/>
      <c r="O982" s="25"/>
      <c r="S982" s="26"/>
    </row>
    <row r="983">
      <c r="A983" s="19"/>
      <c r="B983" s="6"/>
      <c r="C983" s="34"/>
      <c r="D983" s="34"/>
      <c r="E983" s="34"/>
      <c r="F983" s="34"/>
      <c r="G983" s="19"/>
      <c r="H983" s="19"/>
      <c r="I983" s="19"/>
      <c r="N983" s="26"/>
      <c r="O983" s="25"/>
      <c r="S983" s="26"/>
    </row>
    <row r="984">
      <c r="A984" s="19"/>
      <c r="B984" s="6"/>
      <c r="C984" s="34"/>
      <c r="D984" s="34"/>
      <c r="E984" s="34"/>
      <c r="F984" s="34"/>
      <c r="G984" s="19"/>
      <c r="H984" s="19"/>
      <c r="I984" s="19"/>
      <c r="N984" s="26"/>
      <c r="O984" s="25"/>
      <c r="S984" s="26"/>
    </row>
    <row r="985">
      <c r="A985" s="19"/>
      <c r="B985" s="6"/>
      <c r="C985" s="34"/>
      <c r="D985" s="34"/>
      <c r="E985" s="34"/>
      <c r="F985" s="34"/>
      <c r="G985" s="19"/>
      <c r="H985" s="19"/>
      <c r="I985" s="19"/>
      <c r="N985" s="26"/>
      <c r="O985" s="25"/>
      <c r="S985" s="26"/>
    </row>
    <row r="986">
      <c r="A986" s="19"/>
      <c r="B986" s="6"/>
      <c r="C986" s="34"/>
      <c r="D986" s="34"/>
      <c r="E986" s="34"/>
      <c r="F986" s="34"/>
      <c r="G986" s="19"/>
      <c r="H986" s="19"/>
      <c r="I986" s="19"/>
      <c r="N986" s="26"/>
      <c r="O986" s="25"/>
      <c r="S986" s="26"/>
    </row>
    <row r="987">
      <c r="A987" s="19"/>
      <c r="B987" s="6"/>
      <c r="C987" s="34"/>
      <c r="D987" s="34"/>
      <c r="E987" s="34"/>
      <c r="F987" s="34"/>
      <c r="G987" s="19"/>
      <c r="H987" s="19"/>
      <c r="I987" s="19"/>
      <c r="N987" s="26"/>
      <c r="O987" s="25"/>
      <c r="S987" s="26"/>
    </row>
    <row r="988">
      <c r="A988" s="19"/>
      <c r="B988" s="6"/>
      <c r="C988" s="34"/>
      <c r="D988" s="34"/>
      <c r="E988" s="34"/>
      <c r="F988" s="34"/>
      <c r="G988" s="19"/>
      <c r="H988" s="19"/>
      <c r="I988" s="19"/>
      <c r="N988" s="26"/>
      <c r="O988" s="25"/>
      <c r="S988" s="26"/>
    </row>
    <row r="989">
      <c r="A989" s="19"/>
      <c r="B989" s="6"/>
      <c r="C989" s="34"/>
      <c r="D989" s="34"/>
      <c r="E989" s="34"/>
      <c r="F989" s="34"/>
      <c r="G989" s="19"/>
      <c r="H989" s="19"/>
      <c r="I989" s="19"/>
      <c r="N989" s="26"/>
      <c r="O989" s="25"/>
      <c r="S989" s="26"/>
    </row>
    <row r="990">
      <c r="A990" s="19"/>
      <c r="B990" s="6"/>
      <c r="C990" s="34"/>
      <c r="D990" s="34"/>
      <c r="E990" s="34"/>
      <c r="F990" s="34"/>
      <c r="G990" s="19"/>
      <c r="H990" s="19"/>
      <c r="I990" s="19"/>
      <c r="N990" s="26"/>
      <c r="O990" s="25"/>
      <c r="S990" s="26"/>
    </row>
    <row r="991">
      <c r="A991" s="19"/>
      <c r="B991" s="6"/>
      <c r="C991" s="34"/>
      <c r="D991" s="34"/>
      <c r="E991" s="34"/>
      <c r="F991" s="34"/>
      <c r="G991" s="19"/>
      <c r="H991" s="19"/>
      <c r="I991" s="19"/>
      <c r="N991" s="26"/>
      <c r="O991" s="25"/>
      <c r="S991" s="26"/>
    </row>
    <row r="992">
      <c r="A992" s="19"/>
      <c r="B992" s="6"/>
      <c r="C992" s="34"/>
      <c r="D992" s="34"/>
      <c r="E992" s="34"/>
      <c r="F992" s="34"/>
      <c r="G992" s="19"/>
      <c r="H992" s="19"/>
      <c r="I992" s="19"/>
      <c r="N992" s="26"/>
      <c r="O992" s="25"/>
      <c r="S992" s="26"/>
    </row>
    <row r="993">
      <c r="A993" s="19"/>
      <c r="B993" s="6"/>
      <c r="C993" s="34"/>
      <c r="D993" s="34"/>
      <c r="E993" s="34"/>
      <c r="F993" s="34"/>
      <c r="G993" s="19"/>
      <c r="H993" s="19"/>
      <c r="I993" s="19"/>
      <c r="N993" s="26"/>
      <c r="O993" s="25"/>
      <c r="S993" s="26"/>
    </row>
    <row r="994">
      <c r="A994" s="19"/>
      <c r="B994" s="6"/>
      <c r="C994" s="34"/>
      <c r="D994" s="34"/>
      <c r="E994" s="34"/>
      <c r="F994" s="34"/>
      <c r="G994" s="19"/>
      <c r="H994" s="19"/>
      <c r="I994" s="19"/>
      <c r="N994" s="26"/>
      <c r="O994" s="25"/>
      <c r="S994" s="26"/>
    </row>
    <row r="995">
      <c r="A995" s="19"/>
      <c r="B995" s="6"/>
      <c r="C995" s="34"/>
      <c r="D995" s="34"/>
      <c r="E995" s="34"/>
      <c r="F995" s="34"/>
      <c r="G995" s="19"/>
      <c r="H995" s="19"/>
      <c r="I995" s="19"/>
      <c r="N995" s="26"/>
      <c r="O995" s="25"/>
      <c r="S995" s="26"/>
    </row>
    <row r="996">
      <c r="A996" s="19"/>
      <c r="B996" s="6"/>
      <c r="C996" s="34"/>
      <c r="D996" s="34"/>
      <c r="E996" s="34"/>
      <c r="F996" s="34"/>
      <c r="G996" s="19"/>
      <c r="H996" s="19"/>
      <c r="I996" s="19"/>
      <c r="N996" s="26"/>
      <c r="O996" s="25"/>
      <c r="S996" s="26"/>
    </row>
    <row r="997">
      <c r="A997" s="19"/>
      <c r="B997" s="6"/>
      <c r="C997" s="34"/>
      <c r="D997" s="34"/>
      <c r="E997" s="34"/>
      <c r="F997" s="34"/>
      <c r="G997" s="19"/>
      <c r="H997" s="19"/>
      <c r="I997" s="19"/>
      <c r="N997" s="26"/>
      <c r="O997" s="25"/>
      <c r="S997" s="26"/>
    </row>
    <row r="998">
      <c r="A998" s="19"/>
      <c r="B998" s="6"/>
      <c r="C998" s="34"/>
      <c r="D998" s="34"/>
      <c r="E998" s="34"/>
      <c r="F998" s="34"/>
      <c r="G998" s="19"/>
      <c r="H998" s="19"/>
      <c r="I998" s="19"/>
      <c r="N998" s="26"/>
      <c r="O998" s="25"/>
      <c r="S998" s="26"/>
    </row>
    <row r="999">
      <c r="A999" s="19"/>
      <c r="B999" s="6"/>
      <c r="C999" s="34"/>
      <c r="D999" s="34"/>
      <c r="E999" s="34"/>
      <c r="F999" s="34"/>
      <c r="G999" s="19"/>
      <c r="H999" s="19"/>
      <c r="I999" s="19"/>
      <c r="N999" s="26"/>
      <c r="O999" s="25"/>
      <c r="S999" s="26"/>
    </row>
    <row r="1000">
      <c r="A1000" s="19"/>
      <c r="B1000" s="6"/>
      <c r="C1000" s="34"/>
      <c r="D1000" s="34"/>
      <c r="E1000" s="34"/>
      <c r="F1000" s="34"/>
      <c r="G1000" s="19"/>
      <c r="H1000" s="19"/>
      <c r="I1000" s="19"/>
      <c r="N1000" s="26"/>
      <c r="O1000" s="25"/>
      <c r="S1000" s="26"/>
    </row>
    <row r="1001">
      <c r="A1001" s="19"/>
      <c r="B1001" s="6"/>
      <c r="C1001" s="34"/>
      <c r="D1001" s="34"/>
      <c r="E1001" s="34"/>
      <c r="F1001" s="34"/>
      <c r="G1001" s="19"/>
      <c r="H1001" s="19"/>
      <c r="I1001" s="19"/>
      <c r="N1001" s="26"/>
      <c r="O1001" s="25"/>
      <c r="S1001" s="26"/>
    </row>
    <row r="1002">
      <c r="A1002" s="19"/>
      <c r="B1002" s="6"/>
      <c r="C1002" s="34"/>
      <c r="D1002" s="34"/>
      <c r="E1002" s="34"/>
      <c r="F1002" s="34"/>
      <c r="G1002" s="19"/>
      <c r="H1002" s="19"/>
      <c r="I1002" s="19"/>
      <c r="N1002" s="26"/>
      <c r="O1002" s="25"/>
      <c r="S1002" s="26"/>
    </row>
    <row r="1003">
      <c r="A1003" s="19"/>
      <c r="B1003" s="6"/>
      <c r="C1003" s="34"/>
      <c r="D1003" s="34"/>
      <c r="E1003" s="34"/>
      <c r="F1003" s="34"/>
      <c r="G1003" s="19"/>
      <c r="H1003" s="19"/>
      <c r="I1003" s="19"/>
      <c r="N1003" s="26"/>
      <c r="O1003" s="25"/>
      <c r="S1003" s="26"/>
    </row>
    <row r="1004">
      <c r="A1004" s="19"/>
      <c r="B1004" s="6"/>
      <c r="C1004" s="34"/>
      <c r="D1004" s="34"/>
      <c r="E1004" s="34"/>
      <c r="F1004" s="34"/>
      <c r="G1004" s="19"/>
      <c r="H1004" s="19"/>
      <c r="I1004" s="19"/>
      <c r="N1004" s="26"/>
      <c r="O1004" s="25"/>
      <c r="S1004" s="26"/>
    </row>
    <row r="1005">
      <c r="B1005" s="6"/>
      <c r="C1005" s="34"/>
      <c r="D1005" s="34"/>
      <c r="E1005" s="34"/>
      <c r="F1005" s="34"/>
      <c r="G1005" s="19"/>
      <c r="H1005" s="19"/>
      <c r="I1005" s="19"/>
      <c r="N1005" s="26"/>
      <c r="O1005" s="25"/>
      <c r="S1005" s="26"/>
    </row>
    <row r="1006">
      <c r="B1006" s="6"/>
      <c r="C1006" s="34"/>
      <c r="D1006" s="34"/>
      <c r="E1006" s="34"/>
      <c r="F1006" s="34"/>
      <c r="G1006" s="19"/>
      <c r="H1006" s="19"/>
      <c r="I1006" s="19"/>
      <c r="N1006" s="26"/>
      <c r="O1006" s="25"/>
      <c r="S1006" s="26"/>
    </row>
    <row r="1007">
      <c r="B1007" s="6"/>
      <c r="C1007" s="34"/>
      <c r="D1007" s="34"/>
      <c r="E1007" s="34"/>
      <c r="F1007" s="34"/>
      <c r="G1007" s="19"/>
      <c r="H1007" s="19"/>
      <c r="I1007" s="19"/>
      <c r="N1007" s="26"/>
      <c r="O1007" s="25"/>
      <c r="S1007" s="26"/>
    </row>
    <row r="1008">
      <c r="B1008" s="6"/>
      <c r="C1008" s="34"/>
      <c r="D1008" s="34"/>
      <c r="E1008" s="34"/>
      <c r="F1008" s="34"/>
      <c r="G1008" s="19"/>
      <c r="H1008" s="19"/>
      <c r="I1008" s="19"/>
      <c r="N1008" s="26"/>
      <c r="O1008" s="25"/>
      <c r="S1008" s="26"/>
    </row>
    <row r="1009">
      <c r="B1009" s="6"/>
      <c r="C1009" s="34"/>
      <c r="D1009" s="34"/>
      <c r="E1009" s="34"/>
      <c r="F1009" s="34"/>
      <c r="G1009" s="19"/>
      <c r="H1009" s="19"/>
      <c r="I1009" s="19"/>
      <c r="N1009" s="26"/>
      <c r="O1009" s="25"/>
      <c r="S1009" s="26"/>
    </row>
    <row r="1010">
      <c r="B1010" s="6"/>
      <c r="C1010" s="34"/>
      <c r="D1010" s="34"/>
      <c r="E1010" s="34"/>
      <c r="F1010" s="34"/>
      <c r="G1010" s="19"/>
      <c r="H1010" s="19"/>
      <c r="I1010" s="19"/>
      <c r="N1010" s="26"/>
      <c r="O1010" s="25"/>
      <c r="S1010" s="26"/>
    </row>
    <row r="1011">
      <c r="B1011" s="6"/>
      <c r="C1011" s="34"/>
      <c r="D1011" s="34"/>
      <c r="E1011" s="34"/>
      <c r="F1011" s="34"/>
      <c r="G1011" s="19"/>
      <c r="H1011" s="19"/>
      <c r="I1011" s="19"/>
      <c r="N1011" s="26"/>
      <c r="O1011" s="75"/>
      <c r="S1011" s="26"/>
    </row>
  </sheetData>
  <autoFilter ref="$A$1:$AH$1011">
    <sortState ref="A1:AH1011">
      <sortCondition ref="B1:B1011"/>
      <sortCondition ref="C1:C1011"/>
      <sortCondition ref="D1:D1011"/>
      <sortCondition descending="1" ref="W1:W1011"/>
      <sortCondition descending="1" ref="V1:V1011"/>
      <sortCondition descending="1" ref="R1:R1011"/>
      <sortCondition descending="1" ref="M1:M1011"/>
      <sortCondition ref="P1:P1011"/>
      <sortCondition ref="K1:K1011"/>
      <sortCondition ref="U1:U1011"/>
      <sortCondition ref="Q1:Q1011"/>
      <sortCondition ref="L1:L1011"/>
    </sortState>
  </autoFilter>
  <conditionalFormatting sqref="A2:A365 F2:G365 H2:H492">
    <cfRule type="cellIs" dxfId="0" priority="1" operator="lessThan">
      <formula>4</formula>
    </cfRule>
  </conditionalFormatting>
  <conditionalFormatting sqref="A2:A365 F2:G365 H2:H492">
    <cfRule type="cellIs" dxfId="1" priority="2" operator="lessThan">
      <formula>8</formula>
    </cfRule>
  </conditionalFormatting>
  <conditionalFormatting sqref="A2:A365 F2:G365 H2:H492">
    <cfRule type="cellIs" dxfId="2" priority="3" operator="equal">
      <formula>11</formula>
    </cfRule>
  </conditionalFormatting>
  <conditionalFormatting sqref="S1:S1011">
    <cfRule type="expression" dxfId="0" priority="4">
      <formula>(P:P+Q:Q)&gt;100</formula>
    </cfRule>
  </conditionalFormatting>
  <conditionalFormatting sqref="N1:N1011">
    <cfRule type="expression" dxfId="0" priority="5">
      <formula>(K:K+L:L)&gt;250</formula>
    </cfRule>
  </conditionalFormatting>
  <conditionalFormatting sqref="X1:X1011">
    <cfRule type="expression" dxfId="0" priority="6">
      <formula>(U:U+V:V)&gt;100</formula>
    </cfRule>
  </conditionalFormatting>
  <conditionalFormatting sqref="N1:N1011">
    <cfRule type="expression" dxfId="3" priority="7">
      <formula>AND(K:K=0, L:L&gt;0)</formula>
    </cfRule>
  </conditionalFormatting>
  <conditionalFormatting sqref="S1:S1011">
    <cfRule type="expression" dxfId="3" priority="8">
      <formula>AND(P:P=0, Q:Q&gt;0)</formula>
    </cfRule>
  </conditionalFormatting>
  <conditionalFormatting sqref="X1:X1011">
    <cfRule type="expression" dxfId="3" priority="9">
      <formula>AND(U:U=0, V:V&gt;0)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25"/>
    <col customWidth="1" min="6" max="8" width="12.5"/>
    <col customWidth="1" min="14" max="14" width="19.75"/>
    <col customWidth="1" min="15" max="15" width="3.25"/>
    <col customWidth="1" min="19" max="19" width="19.13"/>
    <col customWidth="1" min="20" max="20" width="3.63"/>
    <col customWidth="1" min="24" max="24" width="45.88"/>
  </cols>
  <sheetData>
    <row r="1">
      <c r="A1" s="10" t="s">
        <v>0</v>
      </c>
      <c r="B1" s="10" t="s">
        <v>1</v>
      </c>
      <c r="C1" s="10" t="s">
        <v>4</v>
      </c>
      <c r="D1" s="10" t="s">
        <v>5</v>
      </c>
      <c r="E1" s="10" t="s">
        <v>7</v>
      </c>
      <c r="F1" s="3" t="s">
        <v>9</v>
      </c>
      <c r="G1" s="3"/>
      <c r="H1" s="3" t="s">
        <v>8</v>
      </c>
      <c r="I1" s="7" t="s">
        <v>11</v>
      </c>
      <c r="K1" s="10" t="s">
        <v>4</v>
      </c>
      <c r="L1" s="11" t="s">
        <v>20</v>
      </c>
      <c r="M1" s="5" t="s">
        <v>22</v>
      </c>
      <c r="N1" s="12"/>
      <c r="O1" s="15"/>
      <c r="P1" s="10" t="s">
        <v>5</v>
      </c>
      <c r="Q1" s="5" t="s">
        <v>24</v>
      </c>
      <c r="R1" s="5" t="s">
        <v>22</v>
      </c>
      <c r="S1" s="12"/>
      <c r="T1" s="5"/>
      <c r="U1" s="10" t="s">
        <v>7</v>
      </c>
      <c r="V1" s="11" t="s">
        <v>25</v>
      </c>
      <c r="W1" s="5" t="s">
        <v>22</v>
      </c>
    </row>
    <row r="2">
      <c r="A2" s="11" t="s">
        <v>26</v>
      </c>
      <c r="B2" s="11">
        <v>1155.0</v>
      </c>
      <c r="C2" s="11">
        <v>0.0</v>
      </c>
      <c r="D2" s="11">
        <v>0.0</v>
      </c>
      <c r="E2" s="11">
        <v>0.0</v>
      </c>
      <c r="F2" s="14"/>
      <c r="G2" s="19"/>
      <c r="H2" s="19">
        <f>VLOOKUP(A2,'Kings Ratings'!$A$2:$B$1000,2,false)</f>
        <v>11</v>
      </c>
      <c r="I2" s="19"/>
      <c r="K2" s="11">
        <v>0.0</v>
      </c>
      <c r="L2" s="22">
        <f t="shared" ref="L2:L408" si="1">C2-K2</f>
        <v>0</v>
      </c>
      <c r="M2" s="23" t="str">
        <f t="shared" ref="M2:M408" si="2">L2/K2</f>
        <v>#DIV/0!</v>
      </c>
      <c r="N2" s="24" t="str">
        <f t="shared" ref="N2:N408" si="3">CONCATENATE(A2, " with +",L2, ", +", 100*round(M2,3), "% (",K2, " to ",C2,")")</f>
        <v>#DIV/0!</v>
      </c>
      <c r="O2" s="25"/>
      <c r="P2" s="11">
        <v>0.0</v>
      </c>
      <c r="Q2" s="18">
        <f t="shared" ref="Q2:Q408" si="4">D2-P2</f>
        <v>0</v>
      </c>
      <c r="R2" s="23" t="str">
        <f t="shared" ref="R2:R408" si="5">Q2/P2</f>
        <v>#DIV/0!</v>
      </c>
      <c r="S2" s="24" t="str">
        <f t="shared" ref="S2:S408" si="6">CONCATENATE(A2, " with +",Q2, ", +", 100*round(R2,3), "% (",P2, " to ",D2,")")</f>
        <v>#DIV/0!</v>
      </c>
      <c r="U2" s="11">
        <v>0.0</v>
      </c>
      <c r="V2" s="22">
        <f t="shared" ref="V2:V408" si="7">E2-U2</f>
        <v>0</v>
      </c>
      <c r="W2" s="23" t="str">
        <f t="shared" ref="W2:W408" si="8">V2/U2</f>
        <v>#DIV/0!</v>
      </c>
      <c r="X2" s="26" t="str">
        <f t="shared" ref="X2:X408" si="9">CONCATENATE(A2, " with +",V2, ", +", 100*round(W2,3), "% (",U2, " to ",E2,")")</f>
        <v>#DIV/0!</v>
      </c>
    </row>
    <row r="3">
      <c r="A3" s="11" t="s">
        <v>39</v>
      </c>
      <c r="B3" s="11">
        <v>1241.0</v>
      </c>
      <c r="C3" s="11">
        <v>0.0</v>
      </c>
      <c r="D3" s="11">
        <v>0.0</v>
      </c>
      <c r="E3" s="11">
        <v>0.0</v>
      </c>
      <c r="F3" s="14">
        <v>0.0</v>
      </c>
      <c r="G3" s="19"/>
      <c r="H3" s="19">
        <f>VLOOKUP(A3,'Kings Ratings'!$A$2:$B$1000,2,false)</f>
        <v>10</v>
      </c>
      <c r="I3" s="19"/>
      <c r="K3" s="11">
        <v>0.0</v>
      </c>
      <c r="L3" s="22">
        <f t="shared" si="1"/>
        <v>0</v>
      </c>
      <c r="M3" s="23" t="str">
        <f t="shared" si="2"/>
        <v>#DIV/0!</v>
      </c>
      <c r="N3" s="24" t="str">
        <f t="shared" si="3"/>
        <v>#DIV/0!</v>
      </c>
      <c r="O3" s="25"/>
      <c r="P3" s="11">
        <v>0.0</v>
      </c>
      <c r="Q3" s="18">
        <f t="shared" si="4"/>
        <v>0</v>
      </c>
      <c r="R3" s="23" t="str">
        <f t="shared" si="5"/>
        <v>#DIV/0!</v>
      </c>
      <c r="S3" s="24" t="str">
        <f t="shared" si="6"/>
        <v>#DIV/0!</v>
      </c>
      <c r="U3" s="11">
        <v>0.0</v>
      </c>
      <c r="V3" s="22">
        <f t="shared" si="7"/>
        <v>0</v>
      </c>
      <c r="W3" s="23" t="str">
        <f t="shared" si="8"/>
        <v>#DIV/0!</v>
      </c>
      <c r="X3" s="26" t="str">
        <f t="shared" si="9"/>
        <v>#DIV/0!</v>
      </c>
    </row>
    <row r="4">
      <c r="A4" s="11" t="s">
        <v>45</v>
      </c>
      <c r="B4" s="11">
        <v>1242.0</v>
      </c>
      <c r="C4" s="11">
        <v>0.0</v>
      </c>
      <c r="D4" s="11">
        <v>0.0</v>
      </c>
      <c r="E4" s="11">
        <v>0.0</v>
      </c>
      <c r="F4" s="14">
        <v>0.0</v>
      </c>
      <c r="G4" s="19"/>
      <c r="H4" s="19">
        <f>VLOOKUP(A4,'Kings Ratings'!$A$2:$B$1000,2,false)</f>
        <v>10</v>
      </c>
      <c r="I4" s="19"/>
      <c r="K4" s="11">
        <v>0.0</v>
      </c>
      <c r="L4" s="22">
        <f t="shared" si="1"/>
        <v>0</v>
      </c>
      <c r="M4" s="23" t="str">
        <f t="shared" si="2"/>
        <v>#DIV/0!</v>
      </c>
      <c r="N4" s="24" t="str">
        <f t="shared" si="3"/>
        <v>#DIV/0!</v>
      </c>
      <c r="O4" s="25"/>
      <c r="P4" s="11">
        <v>0.0</v>
      </c>
      <c r="Q4" s="18">
        <f t="shared" si="4"/>
        <v>0</v>
      </c>
      <c r="R4" s="23" t="str">
        <f t="shared" si="5"/>
        <v>#DIV/0!</v>
      </c>
      <c r="S4" s="24" t="str">
        <f t="shared" si="6"/>
        <v>#DIV/0!</v>
      </c>
      <c r="U4" s="11">
        <v>0.0</v>
      </c>
      <c r="V4" s="22">
        <f t="shared" si="7"/>
        <v>0</v>
      </c>
      <c r="W4" s="23" t="str">
        <f t="shared" si="8"/>
        <v>#DIV/0!</v>
      </c>
      <c r="X4" s="26" t="str">
        <f t="shared" si="9"/>
        <v>#DIV/0!</v>
      </c>
    </row>
    <row r="5">
      <c r="A5" s="11" t="s">
        <v>49</v>
      </c>
      <c r="B5" s="11">
        <v>1243.0</v>
      </c>
      <c r="C5" s="11">
        <v>0.0</v>
      </c>
      <c r="D5" s="11">
        <v>0.0</v>
      </c>
      <c r="E5" s="11">
        <v>0.0</v>
      </c>
      <c r="F5" s="14">
        <v>0.0</v>
      </c>
      <c r="G5" s="19"/>
      <c r="H5" s="19">
        <f>VLOOKUP(A5,'Kings Ratings'!$A$2:$B$1000,2,false)</f>
        <v>10</v>
      </c>
      <c r="I5" s="19"/>
      <c r="K5" s="11">
        <v>0.0</v>
      </c>
      <c r="L5" s="22">
        <f t="shared" si="1"/>
        <v>0</v>
      </c>
      <c r="M5" s="23" t="str">
        <f t="shared" si="2"/>
        <v>#DIV/0!</v>
      </c>
      <c r="N5" s="24" t="str">
        <f t="shared" si="3"/>
        <v>#DIV/0!</v>
      </c>
      <c r="O5" s="25"/>
      <c r="P5" s="11">
        <v>0.0</v>
      </c>
      <c r="Q5" s="18">
        <f t="shared" si="4"/>
        <v>0</v>
      </c>
      <c r="R5" s="23" t="str">
        <f t="shared" si="5"/>
        <v>#DIV/0!</v>
      </c>
      <c r="S5" s="24" t="str">
        <f t="shared" si="6"/>
        <v>#DIV/0!</v>
      </c>
      <c r="U5" s="11">
        <v>0.0</v>
      </c>
      <c r="V5" s="22">
        <f t="shared" si="7"/>
        <v>0</v>
      </c>
      <c r="W5" s="23" t="str">
        <f t="shared" si="8"/>
        <v>#DIV/0!</v>
      </c>
      <c r="X5" s="26" t="str">
        <f t="shared" si="9"/>
        <v>#DIV/0!</v>
      </c>
    </row>
    <row r="6">
      <c r="A6" s="11" t="s">
        <v>53</v>
      </c>
      <c r="B6" s="11">
        <v>1278.0</v>
      </c>
      <c r="C6" s="11">
        <v>0.0</v>
      </c>
      <c r="D6" s="11">
        <v>0.0</v>
      </c>
      <c r="E6" s="11">
        <v>0.0</v>
      </c>
      <c r="F6" s="14">
        <v>0.0</v>
      </c>
      <c r="G6" s="19"/>
      <c r="H6" s="19">
        <f>VLOOKUP(A6,'Kings Ratings'!$A$2:$B$1000,2,false)</f>
        <v>11</v>
      </c>
      <c r="I6" s="19"/>
      <c r="K6" s="11">
        <v>0.0</v>
      </c>
      <c r="L6" s="22">
        <f t="shared" si="1"/>
        <v>0</v>
      </c>
      <c r="M6" s="23" t="str">
        <f t="shared" si="2"/>
        <v>#DIV/0!</v>
      </c>
      <c r="N6" s="24" t="str">
        <f t="shared" si="3"/>
        <v>#DIV/0!</v>
      </c>
      <c r="O6" s="25"/>
      <c r="P6" s="11">
        <v>0.0</v>
      </c>
      <c r="Q6" s="18">
        <f t="shared" si="4"/>
        <v>0</v>
      </c>
      <c r="R6" s="23" t="str">
        <f t="shared" si="5"/>
        <v>#DIV/0!</v>
      </c>
      <c r="S6" s="24" t="str">
        <f t="shared" si="6"/>
        <v>#DIV/0!</v>
      </c>
      <c r="U6" s="11">
        <v>0.0</v>
      </c>
      <c r="V6" s="22">
        <f t="shared" si="7"/>
        <v>0</v>
      </c>
      <c r="W6" s="23" t="str">
        <f t="shared" si="8"/>
        <v>#DIV/0!</v>
      </c>
      <c r="X6" s="26" t="str">
        <f t="shared" si="9"/>
        <v>#DIV/0!</v>
      </c>
    </row>
    <row r="7">
      <c r="A7" s="11" t="s">
        <v>57</v>
      </c>
      <c r="B7" s="11">
        <v>1279.0</v>
      </c>
      <c r="C7" s="11">
        <v>0.0</v>
      </c>
      <c r="D7" s="11">
        <v>0.0</v>
      </c>
      <c r="E7" s="11">
        <v>0.0</v>
      </c>
      <c r="F7" s="14">
        <v>0.0</v>
      </c>
      <c r="G7" s="19"/>
      <c r="H7" s="19">
        <f>VLOOKUP(A7,'Kings Ratings'!$A$2:$B$1000,2,false)</f>
        <v>11</v>
      </c>
      <c r="I7" s="19"/>
      <c r="K7" s="11">
        <v>0.0</v>
      </c>
      <c r="L7" s="22">
        <f t="shared" si="1"/>
        <v>0</v>
      </c>
      <c r="M7" s="23" t="str">
        <f t="shared" si="2"/>
        <v>#DIV/0!</v>
      </c>
      <c r="N7" s="24" t="str">
        <f t="shared" si="3"/>
        <v>#DIV/0!</v>
      </c>
      <c r="O7" s="25"/>
      <c r="P7" s="11">
        <v>0.0</v>
      </c>
      <c r="Q7" s="18">
        <f t="shared" si="4"/>
        <v>0</v>
      </c>
      <c r="R7" s="23" t="str">
        <f t="shared" si="5"/>
        <v>#DIV/0!</v>
      </c>
      <c r="S7" s="24" t="str">
        <f t="shared" si="6"/>
        <v>#DIV/0!</v>
      </c>
      <c r="U7" s="11">
        <v>0.0</v>
      </c>
      <c r="V7" s="22">
        <f t="shared" si="7"/>
        <v>0</v>
      </c>
      <c r="W7" s="23" t="str">
        <f t="shared" si="8"/>
        <v>#DIV/0!</v>
      </c>
      <c r="X7" s="26" t="str">
        <f t="shared" si="9"/>
        <v>#DIV/0!</v>
      </c>
    </row>
    <row r="8">
      <c r="A8" s="11" t="s">
        <v>62</v>
      </c>
      <c r="B8" s="11">
        <v>1319.0</v>
      </c>
      <c r="C8" s="11">
        <v>0.0</v>
      </c>
      <c r="D8" s="11">
        <v>0.0</v>
      </c>
      <c r="E8" s="11">
        <v>0.0</v>
      </c>
      <c r="F8" s="14">
        <v>0.0</v>
      </c>
      <c r="G8" s="19"/>
      <c r="H8" s="19">
        <f>VLOOKUP(A8,'Kings Ratings'!$A$2:$B$1000,2,false)</f>
        <v>11</v>
      </c>
      <c r="I8" s="19"/>
      <c r="K8" s="11">
        <v>0.0</v>
      </c>
      <c r="L8" s="22">
        <f t="shared" si="1"/>
        <v>0</v>
      </c>
      <c r="M8" s="23" t="str">
        <f t="shared" si="2"/>
        <v>#DIV/0!</v>
      </c>
      <c r="N8" s="24" t="str">
        <f t="shared" si="3"/>
        <v>#DIV/0!</v>
      </c>
      <c r="O8" s="25"/>
      <c r="P8" s="11">
        <v>0.0</v>
      </c>
      <c r="Q8" s="18">
        <f t="shared" si="4"/>
        <v>0</v>
      </c>
      <c r="R8" s="23" t="str">
        <f t="shared" si="5"/>
        <v>#DIV/0!</v>
      </c>
      <c r="S8" s="24" t="str">
        <f t="shared" si="6"/>
        <v>#DIV/0!</v>
      </c>
      <c r="U8" s="11">
        <v>0.0</v>
      </c>
      <c r="V8" s="22">
        <f t="shared" si="7"/>
        <v>0</v>
      </c>
      <c r="W8" s="23" t="str">
        <f t="shared" si="8"/>
        <v>#DIV/0!</v>
      </c>
      <c r="X8" s="26" t="str">
        <f t="shared" si="9"/>
        <v>#DIV/0!</v>
      </c>
    </row>
    <row r="9">
      <c r="A9" s="11" t="s">
        <v>139</v>
      </c>
      <c r="B9" s="11">
        <v>1335.0</v>
      </c>
      <c r="C9" s="11">
        <v>0.0</v>
      </c>
      <c r="D9" s="11">
        <v>0.0</v>
      </c>
      <c r="E9" s="11">
        <v>0.0</v>
      </c>
      <c r="F9" s="14">
        <v>0.0</v>
      </c>
      <c r="G9" s="19"/>
      <c r="H9" s="19">
        <f>VLOOKUP(A9,'Kings Ratings'!$A$2:$B$1000,2,false)</f>
        <v>10</v>
      </c>
      <c r="I9" s="19"/>
      <c r="K9" s="11">
        <v>0.0</v>
      </c>
      <c r="L9" s="22">
        <f t="shared" si="1"/>
        <v>0</v>
      </c>
      <c r="M9" s="23" t="str">
        <f t="shared" si="2"/>
        <v>#DIV/0!</v>
      </c>
      <c r="N9" s="24" t="str">
        <f t="shared" si="3"/>
        <v>#DIV/0!</v>
      </c>
      <c r="O9" s="25"/>
      <c r="P9" s="11">
        <v>0.0</v>
      </c>
      <c r="Q9" s="18">
        <f t="shared" si="4"/>
        <v>0</v>
      </c>
      <c r="R9" s="23" t="str">
        <f t="shared" si="5"/>
        <v>#DIV/0!</v>
      </c>
      <c r="S9" s="24" t="str">
        <f t="shared" si="6"/>
        <v>#DIV/0!</v>
      </c>
      <c r="U9" s="11">
        <v>0.0</v>
      </c>
      <c r="V9" s="22">
        <f t="shared" si="7"/>
        <v>0</v>
      </c>
      <c r="W9" s="23" t="str">
        <f t="shared" si="8"/>
        <v>#DIV/0!</v>
      </c>
      <c r="X9" s="26" t="str">
        <f t="shared" si="9"/>
        <v>#DIV/0!</v>
      </c>
    </row>
    <row r="10">
      <c r="A10" s="11" t="s">
        <v>101</v>
      </c>
      <c r="B10" s="11">
        <v>1299.0</v>
      </c>
      <c r="C10" s="11">
        <v>1.0</v>
      </c>
      <c r="D10" s="11">
        <v>0.0</v>
      </c>
      <c r="E10" s="11">
        <v>0.0</v>
      </c>
      <c r="F10" s="14">
        <v>370.0</v>
      </c>
      <c r="G10" s="19"/>
      <c r="H10" s="19">
        <f>VLOOKUP(A10,'Kings Ratings'!$A$2:$B$1000,2,false)</f>
        <v>10</v>
      </c>
      <c r="I10" s="19"/>
      <c r="K10" s="11">
        <v>0.0</v>
      </c>
      <c r="L10" s="22">
        <f t="shared" si="1"/>
        <v>1</v>
      </c>
      <c r="M10" s="23" t="str">
        <f t="shared" si="2"/>
        <v>#DIV/0!</v>
      </c>
      <c r="N10" s="24" t="str">
        <f t="shared" si="3"/>
        <v>#DIV/0!</v>
      </c>
      <c r="O10" s="25"/>
      <c r="P10" s="11">
        <v>0.0</v>
      </c>
      <c r="Q10" s="18">
        <f t="shared" si="4"/>
        <v>0</v>
      </c>
      <c r="R10" s="23" t="str">
        <f t="shared" si="5"/>
        <v>#DIV/0!</v>
      </c>
      <c r="S10" s="24" t="str">
        <f t="shared" si="6"/>
        <v>#DIV/0!</v>
      </c>
      <c r="U10" s="11">
        <v>0.0</v>
      </c>
      <c r="V10" s="22">
        <f t="shared" si="7"/>
        <v>0</v>
      </c>
      <c r="W10" s="23" t="str">
        <f t="shared" si="8"/>
        <v>#DIV/0!</v>
      </c>
      <c r="X10" s="26" t="str">
        <f t="shared" si="9"/>
        <v>#DIV/0!</v>
      </c>
    </row>
    <row r="11">
      <c r="A11" s="11" t="s">
        <v>182</v>
      </c>
      <c r="B11" s="11">
        <v>1184.0</v>
      </c>
      <c r="C11" s="11">
        <v>1.0</v>
      </c>
      <c r="D11" s="11">
        <v>0.0</v>
      </c>
      <c r="E11" s="11">
        <v>0.0</v>
      </c>
      <c r="F11" s="14">
        <v>0.0</v>
      </c>
      <c r="G11" s="19"/>
      <c r="H11" s="19">
        <f>VLOOKUP(A11,'Kings Ratings'!$A$2:$B$1000,2,false)</f>
        <v>10</v>
      </c>
      <c r="I11" s="19"/>
      <c r="K11" s="11">
        <v>1.0</v>
      </c>
      <c r="L11" s="22">
        <f t="shared" si="1"/>
        <v>0</v>
      </c>
      <c r="M11" s="23">
        <f t="shared" si="2"/>
        <v>0</v>
      </c>
      <c r="N11" s="24" t="str">
        <f t="shared" si="3"/>
        <v>Gainite with +0, +0% (1 to 1)</v>
      </c>
      <c r="O11" s="25"/>
      <c r="P11" s="11">
        <v>0.0</v>
      </c>
      <c r="Q11" s="18">
        <f t="shared" si="4"/>
        <v>0</v>
      </c>
      <c r="R11" s="23" t="str">
        <f t="shared" si="5"/>
        <v>#DIV/0!</v>
      </c>
      <c r="S11" s="24" t="str">
        <f t="shared" si="6"/>
        <v>#DIV/0!</v>
      </c>
      <c r="U11" s="11">
        <v>0.0</v>
      </c>
      <c r="V11" s="22">
        <f t="shared" si="7"/>
        <v>0</v>
      </c>
      <c r="W11" s="23" t="str">
        <f t="shared" si="8"/>
        <v>#DIV/0!</v>
      </c>
      <c r="X11" s="26" t="str">
        <f t="shared" si="9"/>
        <v>#DIV/0!</v>
      </c>
    </row>
    <row r="12">
      <c r="A12" s="11" t="s">
        <v>130</v>
      </c>
      <c r="B12" s="11">
        <v>1300.0</v>
      </c>
      <c r="C12" s="11">
        <v>2.0</v>
      </c>
      <c r="D12" s="11">
        <v>0.0</v>
      </c>
      <c r="E12" s="11">
        <v>0.0</v>
      </c>
      <c r="F12" s="14">
        <v>384.0</v>
      </c>
      <c r="G12" s="19"/>
      <c r="H12" s="19">
        <f>VLOOKUP(A12,'Kings Ratings'!$A$2:$B$1000,2,false)</f>
        <v>10</v>
      </c>
      <c r="I12" s="19"/>
      <c r="K12" s="11">
        <v>0.0</v>
      </c>
      <c r="L12" s="22">
        <f t="shared" si="1"/>
        <v>2</v>
      </c>
      <c r="M12" s="23" t="str">
        <f t="shared" si="2"/>
        <v>#DIV/0!</v>
      </c>
      <c r="N12" s="24" t="str">
        <f t="shared" si="3"/>
        <v>#DIV/0!</v>
      </c>
      <c r="O12" s="25"/>
      <c r="P12" s="11">
        <v>0.0</v>
      </c>
      <c r="Q12" s="18">
        <f t="shared" si="4"/>
        <v>0</v>
      </c>
      <c r="R12" s="23" t="str">
        <f t="shared" si="5"/>
        <v>#DIV/0!</v>
      </c>
      <c r="S12" s="24" t="str">
        <f t="shared" si="6"/>
        <v>#DIV/0!</v>
      </c>
      <c r="U12" s="11">
        <v>0.0</v>
      </c>
      <c r="V12" s="22">
        <f t="shared" si="7"/>
        <v>0</v>
      </c>
      <c r="W12" s="23" t="str">
        <f t="shared" si="8"/>
        <v>#DIV/0!</v>
      </c>
      <c r="X12" s="26" t="str">
        <f t="shared" si="9"/>
        <v>#DIV/0!</v>
      </c>
    </row>
    <row r="13">
      <c r="A13" s="11" t="s">
        <v>122</v>
      </c>
      <c r="B13" s="11">
        <v>1134.0</v>
      </c>
      <c r="C13" s="11">
        <v>3.0</v>
      </c>
      <c r="D13" s="11">
        <v>0.0</v>
      </c>
      <c r="E13" s="11">
        <v>0.0</v>
      </c>
      <c r="F13" s="14">
        <v>9141.0</v>
      </c>
      <c r="G13" s="19"/>
      <c r="H13" s="19">
        <f>VLOOKUP(A13,'Kings Ratings'!$A$2:$B$1000,2,false)</f>
        <v>10</v>
      </c>
      <c r="I13" s="19"/>
      <c r="K13" s="11">
        <v>0.0</v>
      </c>
      <c r="L13" s="22">
        <f t="shared" si="1"/>
        <v>3</v>
      </c>
      <c r="M13" s="23" t="str">
        <f t="shared" si="2"/>
        <v>#DIV/0!</v>
      </c>
      <c r="N13" s="24" t="str">
        <f t="shared" si="3"/>
        <v>#DIV/0!</v>
      </c>
      <c r="O13" s="41"/>
      <c r="P13" s="11">
        <v>0.0</v>
      </c>
      <c r="Q13" s="18">
        <f t="shared" si="4"/>
        <v>0</v>
      </c>
      <c r="R13" s="23" t="str">
        <f t="shared" si="5"/>
        <v>#DIV/0!</v>
      </c>
      <c r="S13" s="24" t="str">
        <f t="shared" si="6"/>
        <v>#DIV/0!</v>
      </c>
      <c r="T13" s="18"/>
      <c r="U13" s="11">
        <v>0.0</v>
      </c>
      <c r="V13" s="22">
        <f t="shared" si="7"/>
        <v>0</v>
      </c>
      <c r="W13" s="23" t="str">
        <f t="shared" si="8"/>
        <v>#DIV/0!</v>
      </c>
      <c r="X13" s="26" t="str">
        <f t="shared" si="9"/>
        <v>#DIV/0!</v>
      </c>
    </row>
    <row r="14">
      <c r="A14" s="11" t="s">
        <v>369</v>
      </c>
      <c r="B14" s="11">
        <v>1334.0</v>
      </c>
      <c r="C14" s="11">
        <v>5.0</v>
      </c>
      <c r="D14" s="11">
        <v>0.0</v>
      </c>
      <c r="E14" s="11">
        <v>0.0</v>
      </c>
      <c r="F14" s="14">
        <v>1061.0</v>
      </c>
      <c r="G14" s="19"/>
      <c r="H14" s="19">
        <f>VLOOKUP(A14,'Kings Ratings'!$A$2:$B$1000,2,false)</f>
        <v>10</v>
      </c>
      <c r="I14" s="19"/>
      <c r="K14" s="11">
        <v>0.0</v>
      </c>
      <c r="L14" s="22">
        <f t="shared" si="1"/>
        <v>5</v>
      </c>
      <c r="M14" s="23" t="str">
        <f t="shared" si="2"/>
        <v>#DIV/0!</v>
      </c>
      <c r="N14" s="24" t="str">
        <f t="shared" si="3"/>
        <v>#DIV/0!</v>
      </c>
      <c r="O14" s="25"/>
      <c r="P14" s="11">
        <v>0.0</v>
      </c>
      <c r="Q14" s="18">
        <f t="shared" si="4"/>
        <v>0</v>
      </c>
      <c r="R14" s="23" t="str">
        <f t="shared" si="5"/>
        <v>#DIV/0!</v>
      </c>
      <c r="S14" s="24" t="str">
        <f t="shared" si="6"/>
        <v>#DIV/0!</v>
      </c>
      <c r="U14" s="11">
        <v>0.0</v>
      </c>
      <c r="V14" s="22">
        <f t="shared" si="7"/>
        <v>0</v>
      </c>
      <c r="W14" s="23" t="str">
        <f t="shared" si="8"/>
        <v>#DIV/0!</v>
      </c>
      <c r="X14" s="26" t="str">
        <f t="shared" si="9"/>
        <v>#DIV/0!</v>
      </c>
    </row>
    <row r="15">
      <c r="A15" s="18" t="s">
        <v>171</v>
      </c>
      <c r="B15" s="18">
        <v>930.0</v>
      </c>
      <c r="C15" s="40">
        <v>6.0</v>
      </c>
      <c r="D15" s="40">
        <v>0.0</v>
      </c>
      <c r="E15" s="40">
        <v>0.0</v>
      </c>
      <c r="F15" s="14">
        <v>509.0</v>
      </c>
      <c r="G15" s="19"/>
      <c r="H15" s="19">
        <f>VLOOKUP(A15,'Kings Ratings'!$A$2:$B$1000,2,false)</f>
        <v>10</v>
      </c>
      <c r="I15" s="7"/>
      <c r="K15" s="40">
        <v>4.0</v>
      </c>
      <c r="L15" s="22">
        <f t="shared" si="1"/>
        <v>2</v>
      </c>
      <c r="M15" s="23">
        <f t="shared" si="2"/>
        <v>0.5</v>
      </c>
      <c r="N15" s="24" t="str">
        <f t="shared" si="3"/>
        <v>Runestone 27 with +2, +50% (4 to 6)</v>
      </c>
      <c r="O15" s="41"/>
      <c r="P15" s="40">
        <v>0.0</v>
      </c>
      <c r="Q15" s="18">
        <f t="shared" si="4"/>
        <v>0</v>
      </c>
      <c r="R15" s="23" t="str">
        <f t="shared" si="5"/>
        <v>#DIV/0!</v>
      </c>
      <c r="S15" s="24" t="str">
        <f t="shared" si="6"/>
        <v>#DIV/0!</v>
      </c>
      <c r="T15" s="18"/>
      <c r="U15" s="40">
        <v>0.0</v>
      </c>
      <c r="V15" s="22">
        <f t="shared" si="7"/>
        <v>0</v>
      </c>
      <c r="W15" s="23" t="str">
        <f t="shared" si="8"/>
        <v>#DIV/0!</v>
      </c>
      <c r="X15" s="26" t="str">
        <f t="shared" si="9"/>
        <v>#DIV/0!</v>
      </c>
    </row>
    <row r="16">
      <c r="A16" s="18" t="s">
        <v>165</v>
      </c>
      <c r="B16" s="18">
        <v>776.0</v>
      </c>
      <c r="C16" s="40">
        <v>6.0</v>
      </c>
      <c r="D16" s="40">
        <v>0.0</v>
      </c>
      <c r="E16" s="40">
        <v>0.0</v>
      </c>
      <c r="F16" s="14">
        <v>3617.0</v>
      </c>
      <c r="G16" s="19"/>
      <c r="H16" s="19">
        <f>VLOOKUP(A16,'Kings Ratings'!$A$2:$B$1000,2,false)</f>
        <v>10</v>
      </c>
      <c r="I16" s="7"/>
      <c r="K16" s="40">
        <v>6.0</v>
      </c>
      <c r="L16" s="22">
        <f t="shared" si="1"/>
        <v>0</v>
      </c>
      <c r="M16" s="23">
        <f t="shared" si="2"/>
        <v>0</v>
      </c>
      <c r="N16" s="24" t="str">
        <f t="shared" si="3"/>
        <v>Ship in a Bottle with +0, +0% (6 to 6)</v>
      </c>
      <c r="O16" s="41"/>
      <c r="P16" s="40">
        <v>0.0</v>
      </c>
      <c r="Q16" s="18">
        <f t="shared" si="4"/>
        <v>0</v>
      </c>
      <c r="R16" s="23" t="str">
        <f t="shared" si="5"/>
        <v>#DIV/0!</v>
      </c>
      <c r="S16" s="24" t="str">
        <f t="shared" si="6"/>
        <v>#DIV/0!</v>
      </c>
      <c r="T16" s="18"/>
      <c r="U16" s="40">
        <v>0.0</v>
      </c>
      <c r="V16" s="22">
        <f t="shared" si="7"/>
        <v>0</v>
      </c>
      <c r="W16" s="23" t="str">
        <f t="shared" si="8"/>
        <v>#DIV/0!</v>
      </c>
      <c r="X16" s="26" t="str">
        <f t="shared" si="9"/>
        <v>#DIV/0!</v>
      </c>
    </row>
    <row r="17">
      <c r="A17" s="11" t="s">
        <v>186</v>
      </c>
      <c r="B17" s="11">
        <v>1273.0</v>
      </c>
      <c r="C17" s="11">
        <v>7.0</v>
      </c>
      <c r="D17" s="11">
        <v>0.0</v>
      </c>
      <c r="E17" s="11">
        <v>0.0</v>
      </c>
      <c r="F17" s="14">
        <v>1588.0</v>
      </c>
      <c r="G17" s="19"/>
      <c r="H17" s="19">
        <f>VLOOKUP(A17,'Kings Ratings'!$A$2:$B$1000,2,false)</f>
        <v>11</v>
      </c>
      <c r="I17" s="19"/>
      <c r="K17" s="11">
        <v>3.0</v>
      </c>
      <c r="L17" s="22">
        <f t="shared" si="1"/>
        <v>4</v>
      </c>
      <c r="M17" s="23">
        <f t="shared" si="2"/>
        <v>1.333333333</v>
      </c>
      <c r="N17" s="24" t="str">
        <f t="shared" si="3"/>
        <v>Inferno Pepper with +4, +133.3% (3 to 7)</v>
      </c>
      <c r="O17" s="25"/>
      <c r="P17" s="11">
        <v>0.0</v>
      </c>
      <c r="Q17" s="18">
        <f t="shared" si="4"/>
        <v>0</v>
      </c>
      <c r="R17" s="23" t="str">
        <f t="shared" si="5"/>
        <v>#DIV/0!</v>
      </c>
      <c r="S17" s="24" t="str">
        <f t="shared" si="6"/>
        <v>#DIV/0!</v>
      </c>
      <c r="U17" s="11">
        <v>0.0</v>
      </c>
      <c r="V17" s="22">
        <f t="shared" si="7"/>
        <v>0</v>
      </c>
      <c r="W17" s="23" t="str">
        <f t="shared" si="8"/>
        <v>#DIV/0!</v>
      </c>
      <c r="X17" s="26" t="str">
        <f t="shared" si="9"/>
        <v>#DIV/0!</v>
      </c>
    </row>
    <row r="18">
      <c r="A18" s="18" t="s">
        <v>157</v>
      </c>
      <c r="B18" s="18">
        <v>666.0</v>
      </c>
      <c r="C18" s="40">
        <v>10.0</v>
      </c>
      <c r="D18" s="40">
        <v>0.0</v>
      </c>
      <c r="E18" s="40">
        <v>0.0</v>
      </c>
      <c r="F18" s="14">
        <v>920.0</v>
      </c>
      <c r="G18" s="19"/>
      <c r="H18" s="19">
        <f>VLOOKUP(A18,'Kings Ratings'!$A$2:$B$1000,2,false)</f>
        <v>11</v>
      </c>
      <c r="I18" s="7"/>
      <c r="K18" s="40">
        <v>6.0</v>
      </c>
      <c r="L18" s="22">
        <f t="shared" si="1"/>
        <v>4</v>
      </c>
      <c r="M18" s="23">
        <f t="shared" si="2"/>
        <v>0.6666666667</v>
      </c>
      <c r="N18" s="24" t="str">
        <f t="shared" si="3"/>
        <v>Witch's Brew with +4, +66.7% (6 to 10)</v>
      </c>
      <c r="O18" s="41"/>
      <c r="P18" s="40">
        <v>0.0</v>
      </c>
      <c r="Q18" s="18">
        <f t="shared" si="4"/>
        <v>0</v>
      </c>
      <c r="R18" s="23" t="str">
        <f t="shared" si="5"/>
        <v>#DIV/0!</v>
      </c>
      <c r="S18" s="24" t="str">
        <f t="shared" si="6"/>
        <v>#DIV/0!</v>
      </c>
      <c r="T18" s="18"/>
      <c r="U18" s="40">
        <v>0.0</v>
      </c>
      <c r="V18" s="22">
        <f t="shared" si="7"/>
        <v>0</v>
      </c>
      <c r="W18" s="23" t="str">
        <f t="shared" si="8"/>
        <v>#DIV/0!</v>
      </c>
      <c r="X18" s="26" t="str">
        <f t="shared" si="9"/>
        <v>#DIV/0!</v>
      </c>
    </row>
    <row r="19">
      <c r="A19" s="11" t="s">
        <v>148</v>
      </c>
      <c r="B19" s="11">
        <v>1115.0</v>
      </c>
      <c r="C19" s="11">
        <v>10.0</v>
      </c>
      <c r="D19" s="11">
        <v>0.0</v>
      </c>
      <c r="E19" s="11">
        <v>0.0</v>
      </c>
      <c r="F19" s="14">
        <v>1780.0</v>
      </c>
      <c r="G19" s="19"/>
      <c r="H19" s="19">
        <f>VLOOKUP(A19,'Kings Ratings'!$A$2:$B$1000,2,false)</f>
        <v>11</v>
      </c>
      <c r="I19" s="19"/>
      <c r="K19" s="11">
        <v>8.0</v>
      </c>
      <c r="L19" s="22">
        <f t="shared" si="1"/>
        <v>2</v>
      </c>
      <c r="M19" s="23">
        <f t="shared" si="2"/>
        <v>0.25</v>
      </c>
      <c r="N19" s="24" t="str">
        <f t="shared" si="3"/>
        <v>Pyrite with +2, +25% (8 to 10)</v>
      </c>
      <c r="O19" s="41"/>
      <c r="P19" s="11">
        <v>0.0</v>
      </c>
      <c r="Q19" s="18">
        <f t="shared" si="4"/>
        <v>0</v>
      </c>
      <c r="R19" s="23" t="str">
        <f t="shared" si="5"/>
        <v>#DIV/0!</v>
      </c>
      <c r="S19" s="24" t="str">
        <f t="shared" si="6"/>
        <v>#DIV/0!</v>
      </c>
      <c r="T19" s="18"/>
      <c r="U19" s="11">
        <v>0.0</v>
      </c>
      <c r="V19" s="22">
        <f t="shared" si="7"/>
        <v>0</v>
      </c>
      <c r="W19" s="23" t="str">
        <f t="shared" si="8"/>
        <v>#DIV/0!</v>
      </c>
      <c r="X19" s="26" t="str">
        <f t="shared" si="9"/>
        <v>#DIV/0!</v>
      </c>
    </row>
    <row r="20">
      <c r="A20" s="11" t="s">
        <v>119</v>
      </c>
      <c r="B20" s="11">
        <v>1301.0</v>
      </c>
      <c r="C20" s="11">
        <v>12.0</v>
      </c>
      <c r="D20" s="11">
        <v>0.0</v>
      </c>
      <c r="E20" s="11">
        <v>0.0</v>
      </c>
      <c r="F20" s="14">
        <v>574.0</v>
      </c>
      <c r="G20" s="19"/>
      <c r="H20" s="19">
        <f>VLOOKUP(A20,'Kings Ratings'!$A$2:$B$1000,2,false)</f>
        <v>10</v>
      </c>
      <c r="I20" s="19"/>
      <c r="K20" s="11">
        <v>0.0</v>
      </c>
      <c r="L20" s="22">
        <f t="shared" si="1"/>
        <v>12</v>
      </c>
      <c r="M20" s="23" t="str">
        <f t="shared" si="2"/>
        <v>#DIV/0!</v>
      </c>
      <c r="N20" s="24" t="str">
        <f t="shared" si="3"/>
        <v>#DIV/0!</v>
      </c>
      <c r="O20" s="25"/>
      <c r="P20" s="11">
        <v>0.0</v>
      </c>
      <c r="Q20" s="18">
        <f t="shared" si="4"/>
        <v>0</v>
      </c>
      <c r="R20" s="23" t="str">
        <f t="shared" si="5"/>
        <v>#DIV/0!</v>
      </c>
      <c r="S20" s="24" t="str">
        <f t="shared" si="6"/>
        <v>#DIV/0!</v>
      </c>
      <c r="U20" s="11">
        <v>0.0</v>
      </c>
      <c r="V20" s="22">
        <f t="shared" si="7"/>
        <v>0</v>
      </c>
      <c r="W20" s="23" t="str">
        <f t="shared" si="8"/>
        <v>#DIV/0!</v>
      </c>
      <c r="X20" s="26" t="str">
        <f t="shared" si="9"/>
        <v>#DIV/0!</v>
      </c>
    </row>
    <row r="21">
      <c r="A21" s="11" t="s">
        <v>647</v>
      </c>
      <c r="B21" s="11">
        <v>1332.0</v>
      </c>
      <c r="C21" s="11">
        <v>15.0</v>
      </c>
      <c r="D21" s="11">
        <v>0.0</v>
      </c>
      <c r="E21" s="11">
        <v>0.0</v>
      </c>
      <c r="F21" s="14">
        <v>101.0</v>
      </c>
      <c r="G21" s="19"/>
      <c r="H21" s="19">
        <f>VLOOKUP(A21,'Kings Ratings'!$A$2:$B$1000,2,false)</f>
        <v>10</v>
      </c>
      <c r="I21" s="19"/>
      <c r="K21" s="11">
        <v>0.0</v>
      </c>
      <c r="L21" s="22">
        <f t="shared" si="1"/>
        <v>15</v>
      </c>
      <c r="M21" s="23" t="str">
        <f t="shared" si="2"/>
        <v>#DIV/0!</v>
      </c>
      <c r="N21" s="24" t="str">
        <f t="shared" si="3"/>
        <v>#DIV/0!</v>
      </c>
      <c r="O21" s="25"/>
      <c r="P21" s="11">
        <v>0.0</v>
      </c>
      <c r="Q21" s="18">
        <f t="shared" si="4"/>
        <v>0</v>
      </c>
      <c r="R21" s="23" t="str">
        <f t="shared" si="5"/>
        <v>#DIV/0!</v>
      </c>
      <c r="S21" s="24" t="str">
        <f t="shared" si="6"/>
        <v>#DIV/0!</v>
      </c>
      <c r="U21" s="11">
        <v>0.0</v>
      </c>
      <c r="V21" s="22">
        <f t="shared" si="7"/>
        <v>0</v>
      </c>
      <c r="W21" s="23" t="str">
        <f t="shared" si="8"/>
        <v>#DIV/0!</v>
      </c>
      <c r="X21" s="26" t="str">
        <f t="shared" si="9"/>
        <v>#DIV/0!</v>
      </c>
    </row>
    <row r="22">
      <c r="A22" s="18" t="s">
        <v>218</v>
      </c>
      <c r="B22" s="18">
        <v>901.0</v>
      </c>
      <c r="C22" s="40">
        <v>18.0</v>
      </c>
      <c r="D22" s="40">
        <v>1.0</v>
      </c>
      <c r="E22" s="40">
        <v>0.0</v>
      </c>
      <c r="F22" s="14">
        <v>2660.0</v>
      </c>
      <c r="G22" s="19"/>
      <c r="H22" s="19">
        <f>VLOOKUP(A22,'Kings Ratings'!$A$2:$B$1000,2,false)</f>
        <v>10</v>
      </c>
      <c r="I22" s="7"/>
      <c r="K22" s="40">
        <v>13.0</v>
      </c>
      <c r="L22" s="22">
        <f t="shared" si="1"/>
        <v>5</v>
      </c>
      <c r="M22" s="23">
        <f t="shared" si="2"/>
        <v>0.3846153846</v>
      </c>
      <c r="N22" s="24" t="str">
        <f t="shared" si="3"/>
        <v>Aquacite with +5, +38.5% (13 to 18)</v>
      </c>
      <c r="O22" s="41"/>
      <c r="P22" s="40">
        <v>0.0</v>
      </c>
      <c r="Q22" s="18">
        <f t="shared" si="4"/>
        <v>1</v>
      </c>
      <c r="R22" s="23" t="str">
        <f t="shared" si="5"/>
        <v>#DIV/0!</v>
      </c>
      <c r="S22" s="24" t="str">
        <f t="shared" si="6"/>
        <v>#DIV/0!</v>
      </c>
      <c r="T22" s="18"/>
      <c r="U22" s="40">
        <v>0.0</v>
      </c>
      <c r="V22" s="22">
        <f t="shared" si="7"/>
        <v>0</v>
      </c>
      <c r="W22" s="23" t="str">
        <f t="shared" si="8"/>
        <v>#DIV/0!</v>
      </c>
      <c r="X22" s="26" t="str">
        <f t="shared" si="9"/>
        <v>#DIV/0!</v>
      </c>
    </row>
    <row r="23">
      <c r="A23" s="11" t="s">
        <v>178</v>
      </c>
      <c r="B23" s="11">
        <v>1163.0</v>
      </c>
      <c r="C23" s="11">
        <v>20.0</v>
      </c>
      <c r="D23" s="11">
        <v>0.0</v>
      </c>
      <c r="E23" s="11">
        <v>0.0</v>
      </c>
      <c r="F23" s="14">
        <v>1023.0</v>
      </c>
      <c r="G23" s="19"/>
      <c r="H23" s="19">
        <f>VLOOKUP(A23,'Kings Ratings'!$A$2:$B$1000,2,false)</f>
        <v>11</v>
      </c>
      <c r="I23" s="19"/>
      <c r="K23" s="11">
        <v>20.0</v>
      </c>
      <c r="L23" s="22">
        <f t="shared" si="1"/>
        <v>0</v>
      </c>
      <c r="M23" s="23">
        <f t="shared" si="2"/>
        <v>0</v>
      </c>
      <c r="N23" s="24" t="str">
        <f t="shared" si="3"/>
        <v>Yule Goat with +0, +0% (20 to 20)</v>
      </c>
      <c r="O23" s="41"/>
      <c r="P23" s="11">
        <v>0.0</v>
      </c>
      <c r="Q23" s="18">
        <f t="shared" si="4"/>
        <v>0</v>
      </c>
      <c r="R23" s="23" t="str">
        <f t="shared" si="5"/>
        <v>#DIV/0!</v>
      </c>
      <c r="S23" s="24" t="str">
        <f t="shared" si="6"/>
        <v>#DIV/0!</v>
      </c>
      <c r="T23" s="18"/>
      <c r="U23" s="11">
        <v>0.0</v>
      </c>
      <c r="V23" s="22">
        <f t="shared" si="7"/>
        <v>0</v>
      </c>
      <c r="W23" s="23" t="str">
        <f t="shared" si="8"/>
        <v>#DIV/0!</v>
      </c>
      <c r="X23" s="26" t="str">
        <f t="shared" si="9"/>
        <v>#DIV/0!</v>
      </c>
    </row>
    <row r="24">
      <c r="A24" s="18" t="s">
        <v>248</v>
      </c>
      <c r="B24" s="18">
        <v>927.0</v>
      </c>
      <c r="C24" s="40">
        <v>39.0</v>
      </c>
      <c r="D24" s="40">
        <v>3.0</v>
      </c>
      <c r="E24" s="40">
        <v>0.0</v>
      </c>
      <c r="F24" s="14">
        <v>6485.0</v>
      </c>
      <c r="G24" s="19"/>
      <c r="H24" s="19">
        <f>VLOOKUP(A24,'Kings Ratings'!$A$2:$B$1000,2,false)</f>
        <v>10</v>
      </c>
      <c r="I24" s="7"/>
      <c r="K24" s="40">
        <v>29.0</v>
      </c>
      <c r="L24" s="22">
        <f t="shared" si="1"/>
        <v>10</v>
      </c>
      <c r="M24" s="23">
        <f t="shared" si="2"/>
        <v>0.3448275862</v>
      </c>
      <c r="N24" s="24" t="str">
        <f t="shared" si="3"/>
        <v>Flarite with +10, +34.5% (29 to 39)</v>
      </c>
      <c r="O24" s="41"/>
      <c r="P24" s="40">
        <v>2.0</v>
      </c>
      <c r="Q24" s="18">
        <f t="shared" si="4"/>
        <v>1</v>
      </c>
      <c r="R24" s="23">
        <f t="shared" si="5"/>
        <v>0.5</v>
      </c>
      <c r="S24" s="24" t="str">
        <f t="shared" si="6"/>
        <v>Flarite with +1, +50% (2 to 3)</v>
      </c>
      <c r="T24" s="18"/>
      <c r="U24" s="40">
        <v>0.0</v>
      </c>
      <c r="V24" s="22">
        <f t="shared" si="7"/>
        <v>0</v>
      </c>
      <c r="W24" s="23" t="str">
        <f t="shared" si="8"/>
        <v>#DIV/0!</v>
      </c>
      <c r="X24" s="26" t="str">
        <f t="shared" si="9"/>
        <v>#DIV/0!</v>
      </c>
    </row>
    <row r="25">
      <c r="A25" s="11" t="s">
        <v>230</v>
      </c>
      <c r="B25" s="11">
        <v>1157.0</v>
      </c>
      <c r="C25" s="11">
        <v>66.0</v>
      </c>
      <c r="D25" s="11">
        <v>0.0</v>
      </c>
      <c r="E25" s="11">
        <v>0.0</v>
      </c>
      <c r="F25" s="14">
        <v>4901.0</v>
      </c>
      <c r="G25" s="19"/>
      <c r="H25" s="19">
        <f>VLOOKUP(A25,'Kings Ratings'!$A$2:$B$1000,2,false)</f>
        <v>11</v>
      </c>
      <c r="I25" s="19"/>
      <c r="K25" s="11">
        <v>65.0</v>
      </c>
      <c r="L25" s="22">
        <f t="shared" si="1"/>
        <v>1</v>
      </c>
      <c r="M25" s="23">
        <f t="shared" si="2"/>
        <v>0.01538461538</v>
      </c>
      <c r="N25" s="24" t="str">
        <f t="shared" si="3"/>
        <v>Festive Eggnog with +1, +1.5% (65 to 66)</v>
      </c>
      <c r="O25" s="25"/>
      <c r="P25" s="11">
        <v>0.0</v>
      </c>
      <c r="Q25" s="18">
        <f t="shared" si="4"/>
        <v>0</v>
      </c>
      <c r="R25" s="23" t="str">
        <f t="shared" si="5"/>
        <v>#DIV/0!</v>
      </c>
      <c r="S25" s="24" t="str">
        <f t="shared" si="6"/>
        <v>#DIV/0!</v>
      </c>
      <c r="U25" s="11">
        <v>0.0</v>
      </c>
      <c r="V25" s="22">
        <f t="shared" si="7"/>
        <v>0</v>
      </c>
      <c r="W25" s="23" t="str">
        <f t="shared" si="8"/>
        <v>#DIV/0!</v>
      </c>
      <c r="X25" s="26" t="str">
        <f t="shared" si="9"/>
        <v>#DIV/0!</v>
      </c>
    </row>
    <row r="26">
      <c r="A26" s="11" t="s">
        <v>551</v>
      </c>
      <c r="B26" s="11">
        <v>1327.0</v>
      </c>
      <c r="C26" s="11">
        <v>78.0</v>
      </c>
      <c r="D26" s="11">
        <v>0.0</v>
      </c>
      <c r="E26" s="11">
        <v>0.0</v>
      </c>
      <c r="F26" s="14">
        <v>1002.0</v>
      </c>
      <c r="G26" s="19"/>
      <c r="H26" s="19">
        <f>VLOOKUP(A26,'Kings Ratings'!$A$2:$B$1000,2,false)</f>
        <v>10</v>
      </c>
      <c r="I26" s="19"/>
      <c r="K26" s="11">
        <v>0.0</v>
      </c>
      <c r="L26" s="22">
        <f t="shared" si="1"/>
        <v>78</v>
      </c>
      <c r="M26" s="23" t="str">
        <f t="shared" si="2"/>
        <v>#DIV/0!</v>
      </c>
      <c r="N26" s="24" t="str">
        <f t="shared" si="3"/>
        <v>#DIV/0!</v>
      </c>
      <c r="O26" s="25"/>
      <c r="P26" s="11">
        <v>0.0</v>
      </c>
      <c r="Q26" s="18">
        <f t="shared" si="4"/>
        <v>0</v>
      </c>
      <c r="R26" s="23" t="str">
        <f t="shared" si="5"/>
        <v>#DIV/0!</v>
      </c>
      <c r="S26" s="24" t="str">
        <f t="shared" si="6"/>
        <v>#DIV/0!</v>
      </c>
      <c r="U26" s="11">
        <v>0.0</v>
      </c>
      <c r="V26" s="22">
        <f t="shared" si="7"/>
        <v>0</v>
      </c>
      <c r="W26" s="23" t="str">
        <f t="shared" si="8"/>
        <v>#DIV/0!</v>
      </c>
      <c r="X26" s="26" t="str">
        <f t="shared" si="9"/>
        <v>#DIV/0!</v>
      </c>
    </row>
    <row r="27">
      <c r="A27" s="11" t="s">
        <v>211</v>
      </c>
      <c r="B27" s="11">
        <v>1247.0</v>
      </c>
      <c r="C27" s="11">
        <v>84.0</v>
      </c>
      <c r="D27" s="11">
        <v>0.0</v>
      </c>
      <c r="E27" s="11">
        <v>0.0</v>
      </c>
      <c r="F27" s="14">
        <v>4456.0</v>
      </c>
      <c r="G27" s="19"/>
      <c r="H27" s="19">
        <f>VLOOKUP(A27,'Kings Ratings'!$A$2:$B$1000,2,false)</f>
        <v>11</v>
      </c>
      <c r="I27" s="19"/>
      <c r="K27" s="11">
        <v>84.0</v>
      </c>
      <c r="L27" s="22">
        <f t="shared" si="1"/>
        <v>0</v>
      </c>
      <c r="M27" s="23">
        <f t="shared" si="2"/>
        <v>0</v>
      </c>
      <c r="N27" s="24" t="str">
        <f t="shared" si="3"/>
        <v>Cicada with +0, +0% (84 to 84)</v>
      </c>
      <c r="O27" s="25"/>
      <c r="P27" s="11">
        <v>0.0</v>
      </c>
      <c r="Q27" s="18">
        <f t="shared" si="4"/>
        <v>0</v>
      </c>
      <c r="R27" s="23" t="str">
        <f t="shared" si="5"/>
        <v>#DIV/0!</v>
      </c>
      <c r="S27" s="24" t="str">
        <f t="shared" si="6"/>
        <v>#DIV/0!</v>
      </c>
      <c r="U27" s="11">
        <v>0.0</v>
      </c>
      <c r="V27" s="22">
        <f t="shared" si="7"/>
        <v>0</v>
      </c>
      <c r="W27" s="23" t="str">
        <f t="shared" si="8"/>
        <v>#DIV/0!</v>
      </c>
      <c r="X27" s="26" t="str">
        <f t="shared" si="9"/>
        <v>#DIV/0!</v>
      </c>
    </row>
    <row r="28">
      <c r="A28" s="11" t="s">
        <v>886</v>
      </c>
      <c r="B28" s="11">
        <v>1330.0</v>
      </c>
      <c r="C28" s="11">
        <v>104.0</v>
      </c>
      <c r="D28" s="11">
        <v>9.0</v>
      </c>
      <c r="E28" s="11">
        <v>0.0</v>
      </c>
      <c r="F28" s="14">
        <v>0.0</v>
      </c>
      <c r="G28" s="19"/>
      <c r="H28" s="19">
        <f>VLOOKUP(A28,'Kings Ratings'!$A$2:$B$1000,2,false)</f>
        <v>9</v>
      </c>
      <c r="I28" s="19"/>
      <c r="K28" s="11">
        <v>0.0</v>
      </c>
      <c r="L28" s="22">
        <f t="shared" si="1"/>
        <v>104</v>
      </c>
      <c r="M28" s="23" t="str">
        <f t="shared" si="2"/>
        <v>#DIV/0!</v>
      </c>
      <c r="N28" s="24" t="str">
        <f t="shared" si="3"/>
        <v>#DIV/0!</v>
      </c>
      <c r="O28" s="25"/>
      <c r="P28" s="11">
        <v>0.0</v>
      </c>
      <c r="Q28" s="18">
        <f t="shared" si="4"/>
        <v>9</v>
      </c>
      <c r="R28" s="23" t="str">
        <f t="shared" si="5"/>
        <v>#DIV/0!</v>
      </c>
      <c r="S28" s="24" t="str">
        <f t="shared" si="6"/>
        <v>#DIV/0!</v>
      </c>
      <c r="U28" s="11">
        <v>0.0</v>
      </c>
      <c r="V28" s="22">
        <f t="shared" si="7"/>
        <v>0</v>
      </c>
      <c r="W28" s="23" t="str">
        <f t="shared" si="8"/>
        <v>#DIV/0!</v>
      </c>
      <c r="X28" s="26" t="str">
        <f t="shared" si="9"/>
        <v>#DIV/0!</v>
      </c>
    </row>
    <row r="29">
      <c r="A29" s="11" t="s">
        <v>237</v>
      </c>
      <c r="B29" s="11">
        <v>1328.0</v>
      </c>
      <c r="C29" s="11">
        <v>121.0</v>
      </c>
      <c r="D29" s="11">
        <v>0.0</v>
      </c>
      <c r="E29" s="11">
        <v>0.0</v>
      </c>
      <c r="F29" s="14">
        <v>632.0</v>
      </c>
      <c r="G29" s="19"/>
      <c r="H29" s="19">
        <f>VLOOKUP(A29,'Kings Ratings'!$A$2:$B$1000,2,false)</f>
        <v>10</v>
      </c>
      <c r="I29" s="19"/>
      <c r="K29" s="11">
        <v>0.0</v>
      </c>
      <c r="L29" s="22">
        <f t="shared" si="1"/>
        <v>121</v>
      </c>
      <c r="M29" s="23" t="str">
        <f t="shared" si="2"/>
        <v>#DIV/0!</v>
      </c>
      <c r="N29" s="24" t="str">
        <f t="shared" si="3"/>
        <v>#DIV/0!</v>
      </c>
      <c r="O29" s="25"/>
      <c r="P29" s="11">
        <v>0.0</v>
      </c>
      <c r="Q29" s="18">
        <f t="shared" si="4"/>
        <v>0</v>
      </c>
      <c r="R29" s="23" t="str">
        <f t="shared" si="5"/>
        <v>#DIV/0!</v>
      </c>
      <c r="S29" s="24" t="str">
        <f t="shared" si="6"/>
        <v>#DIV/0!</v>
      </c>
      <c r="U29" s="11">
        <v>0.0</v>
      </c>
      <c r="V29" s="22">
        <f t="shared" si="7"/>
        <v>0</v>
      </c>
      <c r="W29" s="23" t="str">
        <f t="shared" si="8"/>
        <v>#DIV/0!</v>
      </c>
      <c r="X29" s="26" t="str">
        <f t="shared" si="9"/>
        <v>#DIV/0!</v>
      </c>
    </row>
    <row r="30">
      <c r="A30" s="11" t="s">
        <v>633</v>
      </c>
      <c r="B30" s="11">
        <v>1130.0</v>
      </c>
      <c r="C30" s="11">
        <v>129.0</v>
      </c>
      <c r="D30" s="11">
        <v>1.0</v>
      </c>
      <c r="E30" s="11">
        <v>0.0</v>
      </c>
      <c r="F30" s="14">
        <v>140.0</v>
      </c>
      <c r="G30" s="19"/>
      <c r="H30" s="19">
        <f>VLOOKUP(A30,'Kings Ratings'!$A$2:$B$1000,2,false)</f>
        <v>8</v>
      </c>
      <c r="I30" s="19"/>
      <c r="K30" s="11">
        <v>111.0</v>
      </c>
      <c r="L30" s="22">
        <f t="shared" si="1"/>
        <v>18</v>
      </c>
      <c r="M30" s="23">
        <f t="shared" si="2"/>
        <v>0.1621621622</v>
      </c>
      <c r="N30" s="24" t="str">
        <f t="shared" si="3"/>
        <v>Grand Piano with +18, +16.2% (111 to 129)</v>
      </c>
      <c r="O30" s="41"/>
      <c r="P30" s="11">
        <v>1.0</v>
      </c>
      <c r="Q30" s="18">
        <f t="shared" si="4"/>
        <v>0</v>
      </c>
      <c r="R30" s="23">
        <f t="shared" si="5"/>
        <v>0</v>
      </c>
      <c r="S30" s="24" t="str">
        <f t="shared" si="6"/>
        <v>Grand Piano with +0, +0% (1 to 1)</v>
      </c>
      <c r="T30" s="18"/>
      <c r="U30" s="11">
        <v>0.0</v>
      </c>
      <c r="V30" s="22">
        <f t="shared" si="7"/>
        <v>0</v>
      </c>
      <c r="W30" s="23" t="str">
        <f t="shared" si="8"/>
        <v>#DIV/0!</v>
      </c>
      <c r="X30" s="26" t="str">
        <f t="shared" si="9"/>
        <v>#DIV/0!</v>
      </c>
    </row>
    <row r="31">
      <c r="A31" s="18" t="s">
        <v>311</v>
      </c>
      <c r="B31" s="18">
        <v>635.0</v>
      </c>
      <c r="C31" s="40">
        <v>129.0</v>
      </c>
      <c r="D31" s="40">
        <v>8.0</v>
      </c>
      <c r="E31" s="40">
        <v>0.0</v>
      </c>
      <c r="F31" s="14">
        <v>820.0</v>
      </c>
      <c r="G31" s="19"/>
      <c r="H31" s="19">
        <f>VLOOKUP(A31,'Kings Ratings'!$A$2:$B$1000,2,false)</f>
        <v>10</v>
      </c>
      <c r="I31" s="7"/>
      <c r="K31" s="40">
        <v>119.0</v>
      </c>
      <c r="L31" s="22">
        <f t="shared" si="1"/>
        <v>10</v>
      </c>
      <c r="M31" s="23">
        <f t="shared" si="2"/>
        <v>0.08403361345</v>
      </c>
      <c r="N31" s="24" t="str">
        <f t="shared" si="3"/>
        <v>Onion Soup with +10, +8.4% (119 to 129)</v>
      </c>
      <c r="O31" s="41"/>
      <c r="P31" s="40">
        <v>6.0</v>
      </c>
      <c r="Q31" s="18">
        <f t="shared" si="4"/>
        <v>2</v>
      </c>
      <c r="R31" s="23">
        <f t="shared" si="5"/>
        <v>0.3333333333</v>
      </c>
      <c r="S31" s="24" t="str">
        <f t="shared" si="6"/>
        <v>Onion Soup with +2, +33.3% (6 to 8)</v>
      </c>
      <c r="T31" s="18"/>
      <c r="U31" s="40">
        <v>0.0</v>
      </c>
      <c r="V31" s="22">
        <f t="shared" si="7"/>
        <v>0</v>
      </c>
      <c r="W31" s="23" t="str">
        <f t="shared" si="8"/>
        <v>#DIV/0!</v>
      </c>
      <c r="X31" s="26" t="str">
        <f t="shared" si="9"/>
        <v>#DIV/0!</v>
      </c>
    </row>
    <row r="32">
      <c r="A32" s="11" t="s">
        <v>205</v>
      </c>
      <c r="B32" s="11">
        <v>1294.0</v>
      </c>
      <c r="C32" s="11">
        <v>132.0</v>
      </c>
      <c r="D32" s="11">
        <v>0.0</v>
      </c>
      <c r="E32" s="11">
        <v>0.0</v>
      </c>
      <c r="F32" s="14">
        <v>10063.0</v>
      </c>
      <c r="G32" s="19"/>
      <c r="H32" s="19">
        <f>VLOOKUP(A32,'Kings Ratings'!$A$2:$B$1000,2,false)</f>
        <v>11</v>
      </c>
      <c r="I32" s="19"/>
      <c r="K32" s="11">
        <v>0.0</v>
      </c>
      <c r="L32" s="22">
        <f t="shared" si="1"/>
        <v>132</v>
      </c>
      <c r="M32" s="23" t="str">
        <f t="shared" si="2"/>
        <v>#DIV/0!</v>
      </c>
      <c r="N32" s="24" t="str">
        <f t="shared" si="3"/>
        <v>#DIV/0!</v>
      </c>
      <c r="O32" s="25"/>
      <c r="P32" s="11">
        <v>0.0</v>
      </c>
      <c r="Q32" s="18">
        <f t="shared" si="4"/>
        <v>0</v>
      </c>
      <c r="R32" s="23" t="str">
        <f t="shared" si="5"/>
        <v>#DIV/0!</v>
      </c>
      <c r="S32" s="24" t="str">
        <f t="shared" si="6"/>
        <v>#DIV/0!</v>
      </c>
      <c r="U32" s="11">
        <v>0.0</v>
      </c>
      <c r="V32" s="22">
        <f t="shared" si="7"/>
        <v>0</v>
      </c>
      <c r="W32" s="23" t="str">
        <f t="shared" si="8"/>
        <v>#DIV/0!</v>
      </c>
      <c r="X32" s="26" t="str">
        <f t="shared" si="9"/>
        <v>#DIV/0!</v>
      </c>
    </row>
    <row r="33">
      <c r="A33" s="11" t="s">
        <v>284</v>
      </c>
      <c r="B33" s="11">
        <v>1210.0</v>
      </c>
      <c r="C33" s="11">
        <v>134.0</v>
      </c>
      <c r="D33" s="11">
        <v>5.0</v>
      </c>
      <c r="E33" s="11">
        <v>0.0</v>
      </c>
      <c r="F33" s="14">
        <v>1695.0</v>
      </c>
      <c r="G33" s="19"/>
      <c r="H33" s="19">
        <f>VLOOKUP(A33,'Kings Ratings'!$A$2:$B$1000,2,false)</f>
        <v>10</v>
      </c>
      <c r="I33" s="19"/>
      <c r="K33" s="11">
        <v>47.0</v>
      </c>
      <c r="L33" s="22">
        <f t="shared" si="1"/>
        <v>87</v>
      </c>
      <c r="M33" s="23">
        <f t="shared" si="2"/>
        <v>1.85106383</v>
      </c>
      <c r="N33" s="24" t="str">
        <f t="shared" si="3"/>
        <v>Red Butterfly with +87, +185.1% (47 to 134)</v>
      </c>
      <c r="O33" s="25"/>
      <c r="P33" s="11">
        <v>1.0</v>
      </c>
      <c r="Q33" s="18">
        <f t="shared" si="4"/>
        <v>4</v>
      </c>
      <c r="R33" s="23">
        <f t="shared" si="5"/>
        <v>4</v>
      </c>
      <c r="S33" s="24" t="str">
        <f t="shared" si="6"/>
        <v>Red Butterfly with +4, +400% (1 to 5)</v>
      </c>
      <c r="U33" s="11">
        <v>0.0</v>
      </c>
      <c r="V33" s="22">
        <f t="shared" si="7"/>
        <v>0</v>
      </c>
      <c r="W33" s="23" t="str">
        <f t="shared" si="8"/>
        <v>#DIV/0!</v>
      </c>
      <c r="X33" s="26" t="str">
        <f t="shared" si="9"/>
        <v>#DIV/0!</v>
      </c>
    </row>
    <row r="34">
      <c r="A34" s="18" t="s">
        <v>288</v>
      </c>
      <c r="B34" s="11">
        <v>1111.0</v>
      </c>
      <c r="C34" s="40">
        <v>141.0</v>
      </c>
      <c r="D34" s="40">
        <v>7.0</v>
      </c>
      <c r="E34" s="40">
        <v>0.0</v>
      </c>
      <c r="F34" s="14">
        <v>15348.0</v>
      </c>
      <c r="G34" s="19"/>
      <c r="H34" s="19">
        <f>VLOOKUP(A34,'Kings Ratings'!$A$2:$B$1000,2,false)</f>
        <v>10</v>
      </c>
      <c r="I34" s="19"/>
      <c r="K34" s="40">
        <v>98.0</v>
      </c>
      <c r="L34" s="22">
        <f t="shared" si="1"/>
        <v>43</v>
      </c>
      <c r="M34" s="23">
        <f t="shared" si="2"/>
        <v>0.4387755102</v>
      </c>
      <c r="N34" s="24" t="str">
        <f t="shared" si="3"/>
        <v>Steel Pickaxe with +43, +43.9% (98 to 141)</v>
      </c>
      <c r="O34" s="41"/>
      <c r="P34" s="40">
        <v>4.0</v>
      </c>
      <c r="Q34" s="18">
        <f t="shared" si="4"/>
        <v>3</v>
      </c>
      <c r="R34" s="23">
        <f t="shared" si="5"/>
        <v>0.75</v>
      </c>
      <c r="S34" s="24" t="str">
        <f t="shared" si="6"/>
        <v>Steel Pickaxe with +3, +75% (4 to 7)</v>
      </c>
      <c r="T34" s="18"/>
      <c r="U34" s="40">
        <v>0.0</v>
      </c>
      <c r="V34" s="22">
        <f t="shared" si="7"/>
        <v>0</v>
      </c>
      <c r="W34" s="23" t="str">
        <f t="shared" si="8"/>
        <v>#DIV/0!</v>
      </c>
      <c r="X34" s="26" t="str">
        <f t="shared" si="9"/>
        <v>#DIV/0!</v>
      </c>
    </row>
    <row r="35">
      <c r="A35" s="18" t="s">
        <v>322</v>
      </c>
      <c r="B35" s="18">
        <v>922.0</v>
      </c>
      <c r="C35" s="40">
        <v>164.0</v>
      </c>
      <c r="D35" s="40">
        <v>11.0</v>
      </c>
      <c r="E35" s="40">
        <v>0.0</v>
      </c>
      <c r="F35" s="14">
        <v>16406.0</v>
      </c>
      <c r="G35" s="19"/>
      <c r="H35" s="19">
        <f>VLOOKUP(A35,'Kings Ratings'!$A$2:$B$1000,2,false)</f>
        <v>10</v>
      </c>
      <c r="I35" s="7"/>
      <c r="K35" s="40">
        <v>130.0</v>
      </c>
      <c r="L35" s="22">
        <f t="shared" si="1"/>
        <v>34</v>
      </c>
      <c r="M35" s="23">
        <f t="shared" si="2"/>
        <v>0.2615384615</v>
      </c>
      <c r="N35" s="24" t="str">
        <f t="shared" si="3"/>
        <v>Sturdy Pickaxe with +34, +26.2% (130 to 164)</v>
      </c>
      <c r="O35" s="41"/>
      <c r="P35" s="40">
        <v>9.0</v>
      </c>
      <c r="Q35" s="18">
        <f t="shared" si="4"/>
        <v>2</v>
      </c>
      <c r="R35" s="23">
        <f t="shared" si="5"/>
        <v>0.2222222222</v>
      </c>
      <c r="S35" s="24" t="str">
        <f t="shared" si="6"/>
        <v>Sturdy Pickaxe with +2, +22.2% (9 to 11)</v>
      </c>
      <c r="T35" s="18"/>
      <c r="U35" s="40">
        <v>0.0</v>
      </c>
      <c r="V35" s="22">
        <f t="shared" si="7"/>
        <v>0</v>
      </c>
      <c r="W35" s="23" t="str">
        <f t="shared" si="8"/>
        <v>#DIV/0!</v>
      </c>
      <c r="X35" s="26" t="str">
        <f t="shared" si="9"/>
        <v>#DIV/0!</v>
      </c>
    </row>
    <row r="36">
      <c r="A36" s="11" t="s">
        <v>885</v>
      </c>
      <c r="B36" s="11">
        <v>1329.0</v>
      </c>
      <c r="C36" s="11">
        <v>235.0</v>
      </c>
      <c r="D36" s="11">
        <v>10.0</v>
      </c>
      <c r="E36" s="11">
        <v>0.0</v>
      </c>
      <c r="F36" s="14">
        <v>131.0</v>
      </c>
      <c r="G36" s="19"/>
      <c r="H36" s="19">
        <f>VLOOKUP(A36,'Kings Ratings'!$A$2:$B$1000,2,false)</f>
        <v>8</v>
      </c>
      <c r="I36" s="19"/>
      <c r="K36" s="11">
        <v>0.0</v>
      </c>
      <c r="L36" s="22">
        <f t="shared" si="1"/>
        <v>235</v>
      </c>
      <c r="M36" s="23" t="str">
        <f t="shared" si="2"/>
        <v>#DIV/0!</v>
      </c>
      <c r="N36" s="24" t="str">
        <f t="shared" si="3"/>
        <v>#DIV/0!</v>
      </c>
      <c r="O36" s="25"/>
      <c r="P36" s="11">
        <v>0.0</v>
      </c>
      <c r="Q36" s="18">
        <f t="shared" si="4"/>
        <v>10</v>
      </c>
      <c r="R36" s="23" t="str">
        <f t="shared" si="5"/>
        <v>#DIV/0!</v>
      </c>
      <c r="S36" s="24" t="str">
        <f t="shared" si="6"/>
        <v>#DIV/0!</v>
      </c>
      <c r="U36" s="11">
        <v>0.0</v>
      </c>
      <c r="V36" s="22">
        <f t="shared" si="7"/>
        <v>0</v>
      </c>
      <c r="W36" s="23" t="str">
        <f t="shared" si="8"/>
        <v>#DIV/0!</v>
      </c>
      <c r="X36" s="26" t="str">
        <f t="shared" si="9"/>
        <v>#DIV/0!</v>
      </c>
    </row>
    <row r="37">
      <c r="A37" s="11" t="s">
        <v>299</v>
      </c>
      <c r="B37" s="11">
        <v>1207.0</v>
      </c>
      <c r="C37" s="11">
        <v>261.0</v>
      </c>
      <c r="D37" s="11">
        <v>4.0</v>
      </c>
      <c r="E37" s="11">
        <v>0.0</v>
      </c>
      <c r="F37" s="14">
        <v>13059.0</v>
      </c>
      <c r="G37" s="19"/>
      <c r="H37" s="19">
        <f>VLOOKUP(A37,'Kings Ratings'!$A$2:$B$1000,2,false)</f>
        <v>10</v>
      </c>
      <c r="I37" s="19"/>
      <c r="K37" s="11">
        <v>82.0</v>
      </c>
      <c r="L37" s="22">
        <f t="shared" si="1"/>
        <v>179</v>
      </c>
      <c r="M37" s="23">
        <f t="shared" si="2"/>
        <v>2.182926829</v>
      </c>
      <c r="N37" s="24" t="str">
        <f t="shared" si="3"/>
        <v>Purple Butterfly with +179, +218.3% (82 to 261)</v>
      </c>
      <c r="O37" s="25"/>
      <c r="P37" s="11">
        <v>1.0</v>
      </c>
      <c r="Q37" s="18">
        <f t="shared" si="4"/>
        <v>3</v>
      </c>
      <c r="R37" s="23">
        <f t="shared" si="5"/>
        <v>3</v>
      </c>
      <c r="S37" s="24" t="str">
        <f t="shared" si="6"/>
        <v>Purple Butterfly with +3, +300% (1 to 4)</v>
      </c>
      <c r="U37" s="11">
        <v>0.0</v>
      </c>
      <c r="V37" s="22">
        <f t="shared" si="7"/>
        <v>0</v>
      </c>
      <c r="W37" s="23" t="str">
        <f t="shared" si="8"/>
        <v>#DIV/0!</v>
      </c>
      <c r="X37" s="26" t="str">
        <f t="shared" si="9"/>
        <v>#DIV/0!</v>
      </c>
    </row>
    <row r="38">
      <c r="A38" s="11" t="s">
        <v>305</v>
      </c>
      <c r="B38" s="11">
        <v>1209.0</v>
      </c>
      <c r="C38" s="11">
        <v>306.0</v>
      </c>
      <c r="D38" s="11">
        <v>6.0</v>
      </c>
      <c r="E38" s="11">
        <v>0.0</v>
      </c>
      <c r="F38" s="14">
        <v>1963.0</v>
      </c>
      <c r="G38" s="19"/>
      <c r="H38" s="19">
        <f>VLOOKUP(A38,'Kings Ratings'!$A$2:$B$1000,2,false)</f>
        <v>10</v>
      </c>
      <c r="I38" s="19"/>
      <c r="K38" s="11">
        <v>104.0</v>
      </c>
      <c r="L38" s="22">
        <f t="shared" si="1"/>
        <v>202</v>
      </c>
      <c r="M38" s="23">
        <f t="shared" si="2"/>
        <v>1.942307692</v>
      </c>
      <c r="N38" s="24" t="str">
        <f t="shared" si="3"/>
        <v>Blue Butterfly with +202, +194.2% (104 to 306)</v>
      </c>
      <c r="O38" s="25"/>
      <c r="P38" s="11">
        <v>1.0</v>
      </c>
      <c r="Q38" s="18">
        <f t="shared" si="4"/>
        <v>5</v>
      </c>
      <c r="R38" s="23">
        <f t="shared" si="5"/>
        <v>5</v>
      </c>
      <c r="S38" s="24" t="str">
        <f t="shared" si="6"/>
        <v>Blue Butterfly with +5, +500% (1 to 6)</v>
      </c>
      <c r="U38" s="11">
        <v>0.0</v>
      </c>
      <c r="V38" s="22">
        <f t="shared" si="7"/>
        <v>0</v>
      </c>
      <c r="W38" s="23" t="str">
        <f t="shared" si="8"/>
        <v>#DIV/0!</v>
      </c>
      <c r="X38" s="26" t="str">
        <f t="shared" si="9"/>
        <v>#DIV/0!</v>
      </c>
    </row>
    <row r="39">
      <c r="A39" s="11" t="s">
        <v>198</v>
      </c>
      <c r="B39" s="11">
        <v>1248.0</v>
      </c>
      <c r="C39" s="11">
        <v>310.0</v>
      </c>
      <c r="D39" s="11">
        <v>0.0</v>
      </c>
      <c r="E39" s="11">
        <v>0.0</v>
      </c>
      <c r="F39" s="14">
        <v>6879.0</v>
      </c>
      <c r="G39" s="19"/>
      <c r="H39" s="19">
        <f>VLOOKUP(A39,'Kings Ratings'!$A$2:$B$1000,2,false)</f>
        <v>11</v>
      </c>
      <c r="I39" s="19"/>
      <c r="K39" s="11">
        <v>309.0</v>
      </c>
      <c r="L39" s="22">
        <f t="shared" si="1"/>
        <v>1</v>
      </c>
      <c r="M39" s="23">
        <f t="shared" si="2"/>
        <v>0.003236245955</v>
      </c>
      <c r="N39" s="24" t="str">
        <f t="shared" si="3"/>
        <v>Cicada Shell with +1, +0.3% (309 to 310)</v>
      </c>
      <c r="O39" s="25"/>
      <c r="P39" s="11">
        <v>0.0</v>
      </c>
      <c r="Q39" s="18">
        <f t="shared" si="4"/>
        <v>0</v>
      </c>
      <c r="R39" s="23" t="str">
        <f t="shared" si="5"/>
        <v>#DIV/0!</v>
      </c>
      <c r="S39" s="24" t="str">
        <f t="shared" si="6"/>
        <v>#DIV/0!</v>
      </c>
      <c r="U39" s="11">
        <v>0.0</v>
      </c>
      <c r="V39" s="22">
        <f t="shared" si="7"/>
        <v>0</v>
      </c>
      <c r="W39" s="23" t="str">
        <f t="shared" si="8"/>
        <v>#DIV/0!</v>
      </c>
      <c r="X39" s="26" t="str">
        <f t="shared" si="9"/>
        <v>#DIV/0!</v>
      </c>
    </row>
    <row r="40">
      <c r="A40" s="18" t="s">
        <v>144</v>
      </c>
      <c r="B40" s="18">
        <v>587.0</v>
      </c>
      <c r="C40" s="40">
        <v>320.0</v>
      </c>
      <c r="D40" s="40">
        <v>0.0</v>
      </c>
      <c r="E40" s="40">
        <v>0.0</v>
      </c>
      <c r="F40" s="14">
        <v>4909.0</v>
      </c>
      <c r="G40" s="19"/>
      <c r="H40" s="19">
        <f>VLOOKUP(A40,'Kings Ratings'!$A$2:$B$1000,2,false)</f>
        <v>10</v>
      </c>
      <c r="I40" s="7"/>
      <c r="K40" s="40">
        <v>249.0</v>
      </c>
      <c r="L40" s="22">
        <f t="shared" si="1"/>
        <v>71</v>
      </c>
      <c r="M40" s="23">
        <f t="shared" si="2"/>
        <v>0.2851405622</v>
      </c>
      <c r="N40" s="24" t="str">
        <f t="shared" si="3"/>
        <v>Peach Juice with +71, +28.5% (249 to 320)</v>
      </c>
      <c r="O40" s="41"/>
      <c r="P40" s="40">
        <v>0.0</v>
      </c>
      <c r="Q40" s="18">
        <f t="shared" si="4"/>
        <v>0</v>
      </c>
      <c r="R40" s="23" t="str">
        <f t="shared" si="5"/>
        <v>#DIV/0!</v>
      </c>
      <c r="S40" s="24" t="str">
        <f t="shared" si="6"/>
        <v>#DIV/0!</v>
      </c>
      <c r="T40" s="18"/>
      <c r="U40" s="40">
        <v>0.0</v>
      </c>
      <c r="V40" s="22">
        <f t="shared" si="7"/>
        <v>0</v>
      </c>
      <c r="W40" s="23" t="str">
        <f t="shared" si="8"/>
        <v>#DIV/0!</v>
      </c>
      <c r="X40" s="26" t="str">
        <f t="shared" si="9"/>
        <v>#DIV/0!</v>
      </c>
    </row>
    <row r="41">
      <c r="A41" s="18" t="s">
        <v>742</v>
      </c>
      <c r="B41" s="18">
        <v>921.0</v>
      </c>
      <c r="C41" s="40">
        <v>382.0</v>
      </c>
      <c r="D41" s="40">
        <v>26.0</v>
      </c>
      <c r="E41" s="40">
        <v>3.0</v>
      </c>
      <c r="F41" s="14">
        <v>27937.0</v>
      </c>
      <c r="G41" s="19"/>
      <c r="H41" s="19">
        <f>VLOOKUP(A41,'Kings Ratings'!$A$2:$B$1000,2,false)</f>
        <v>10</v>
      </c>
      <c r="I41" s="7"/>
      <c r="K41" s="40">
        <v>333.0</v>
      </c>
      <c r="L41" s="22">
        <f t="shared" si="1"/>
        <v>49</v>
      </c>
      <c r="M41" s="23">
        <f t="shared" si="2"/>
        <v>0.1471471471</v>
      </c>
      <c r="N41" s="24" t="str">
        <f t="shared" si="3"/>
        <v>Crystal Pickaxe with +49, +14.7% (333 to 382)</v>
      </c>
      <c r="O41" s="41"/>
      <c r="P41" s="40">
        <v>24.0</v>
      </c>
      <c r="Q41" s="18">
        <f t="shared" si="4"/>
        <v>2</v>
      </c>
      <c r="R41" s="23">
        <f t="shared" si="5"/>
        <v>0.08333333333</v>
      </c>
      <c r="S41" s="24" t="str">
        <f t="shared" si="6"/>
        <v>Crystal Pickaxe with +2, +8.3% (24 to 26)</v>
      </c>
      <c r="T41" s="18"/>
      <c r="U41" s="40">
        <v>3.0</v>
      </c>
      <c r="V41" s="22">
        <f t="shared" si="7"/>
        <v>0</v>
      </c>
      <c r="W41" s="23">
        <f t="shared" si="8"/>
        <v>0</v>
      </c>
      <c r="X41" s="26" t="str">
        <f t="shared" si="9"/>
        <v>Crystal Pickaxe with +0, +0% (3 to 3)</v>
      </c>
    </row>
    <row r="42">
      <c r="A42" s="18" t="s">
        <v>329</v>
      </c>
      <c r="B42" s="18">
        <v>885.0</v>
      </c>
      <c r="C42" s="40">
        <v>404.0</v>
      </c>
      <c r="D42" s="40">
        <v>1.0</v>
      </c>
      <c r="E42" s="40">
        <v>1.0</v>
      </c>
      <c r="F42" s="14">
        <v>7037.0</v>
      </c>
      <c r="G42" s="19"/>
      <c r="H42" s="19">
        <f>VLOOKUP(A42,'Kings Ratings'!$A$2:$B$1000,2,false)</f>
        <v>10</v>
      </c>
      <c r="I42" s="7"/>
      <c r="K42" s="40">
        <v>292.0</v>
      </c>
      <c r="L42" s="22">
        <f t="shared" si="1"/>
        <v>112</v>
      </c>
      <c r="M42" s="23">
        <f t="shared" si="2"/>
        <v>0.3835616438</v>
      </c>
      <c r="N42" s="24" t="str">
        <f t="shared" si="3"/>
        <v>Flying Machine with +112, +38.4% (292 to 404)</v>
      </c>
      <c r="O42" s="41"/>
      <c r="P42" s="40">
        <v>1.0</v>
      </c>
      <c r="Q42" s="18">
        <f t="shared" si="4"/>
        <v>0</v>
      </c>
      <c r="R42" s="23">
        <f t="shared" si="5"/>
        <v>0</v>
      </c>
      <c r="S42" s="24" t="str">
        <f t="shared" si="6"/>
        <v>Flying Machine with +0, +0% (1 to 1)</v>
      </c>
      <c r="T42" s="18"/>
      <c r="U42" s="40">
        <v>1.0</v>
      </c>
      <c r="V42" s="22">
        <f t="shared" si="7"/>
        <v>0</v>
      </c>
      <c r="W42" s="23">
        <f t="shared" si="8"/>
        <v>0</v>
      </c>
      <c r="X42" s="26" t="str">
        <f t="shared" si="9"/>
        <v>Flying Machine with +0, +0% (1 to 1)</v>
      </c>
    </row>
    <row r="43">
      <c r="A43" s="11" t="s">
        <v>471</v>
      </c>
      <c r="B43" s="11">
        <v>1298.0</v>
      </c>
      <c r="C43" s="11">
        <v>452.0</v>
      </c>
      <c r="D43" s="11">
        <v>0.0</v>
      </c>
      <c r="E43" s="11">
        <v>0.0</v>
      </c>
      <c r="F43" s="14">
        <v>10222.0</v>
      </c>
      <c r="G43" s="19"/>
      <c r="H43" s="19">
        <f>VLOOKUP(A43,'Kings Ratings'!$A$2:$B$1000,2,false)</f>
        <v>10</v>
      </c>
      <c r="I43" s="19"/>
      <c r="K43" s="11">
        <v>0.0</v>
      </c>
      <c r="L43" s="22">
        <f t="shared" si="1"/>
        <v>452</v>
      </c>
      <c r="M43" s="23" t="str">
        <f t="shared" si="2"/>
        <v>#DIV/0!</v>
      </c>
      <c r="N43" s="24" t="str">
        <f t="shared" si="3"/>
        <v>#DIV/0!</v>
      </c>
      <c r="O43" s="25"/>
      <c r="P43" s="11">
        <v>0.0</v>
      </c>
      <c r="Q43" s="18">
        <f t="shared" si="4"/>
        <v>0</v>
      </c>
      <c r="R43" s="23" t="str">
        <f t="shared" si="5"/>
        <v>#DIV/0!</v>
      </c>
      <c r="S43" s="24" t="str">
        <f t="shared" si="6"/>
        <v>#DIV/0!</v>
      </c>
      <c r="U43" s="11">
        <v>0.0</v>
      </c>
      <c r="V43" s="22">
        <f t="shared" si="7"/>
        <v>0</v>
      </c>
      <c r="W43" s="23" t="str">
        <f t="shared" si="8"/>
        <v>#DIV/0!</v>
      </c>
      <c r="X43" s="26" t="str">
        <f t="shared" si="9"/>
        <v>#DIV/0!</v>
      </c>
    </row>
    <row r="44">
      <c r="A44" s="11" t="s">
        <v>887</v>
      </c>
      <c r="B44" s="11">
        <v>1336.0</v>
      </c>
      <c r="C44" s="11">
        <v>479.0</v>
      </c>
      <c r="D44" s="11">
        <v>6.0</v>
      </c>
      <c r="E44" s="11">
        <v>1.0</v>
      </c>
      <c r="F44" s="14">
        <v>28009.0</v>
      </c>
      <c r="G44" s="19"/>
      <c r="H44" s="19">
        <f>VLOOKUP(A44,'Kings Ratings'!$A$2:$B$1000,2,false)</f>
        <v>8</v>
      </c>
      <c r="I44" s="19"/>
      <c r="K44" s="11">
        <v>0.0</v>
      </c>
      <c r="L44" s="22">
        <f t="shared" si="1"/>
        <v>479</v>
      </c>
      <c r="M44" s="23" t="str">
        <f t="shared" si="2"/>
        <v>#DIV/0!</v>
      </c>
      <c r="N44" s="24" t="str">
        <f t="shared" si="3"/>
        <v>#DIV/0!</v>
      </c>
      <c r="O44" s="25"/>
      <c r="P44" s="11">
        <v>0.0</v>
      </c>
      <c r="Q44" s="18">
        <f t="shared" si="4"/>
        <v>6</v>
      </c>
      <c r="R44" s="23" t="str">
        <f t="shared" si="5"/>
        <v>#DIV/0!</v>
      </c>
      <c r="S44" s="24" t="str">
        <f t="shared" si="6"/>
        <v>#DIV/0!</v>
      </c>
      <c r="U44" s="11">
        <v>0.0</v>
      </c>
      <c r="V44" s="22">
        <f t="shared" si="7"/>
        <v>1</v>
      </c>
      <c r="W44" s="23" t="str">
        <f t="shared" si="8"/>
        <v>#DIV/0!</v>
      </c>
      <c r="X44" s="26" t="str">
        <f t="shared" si="9"/>
        <v>#DIV/0!</v>
      </c>
    </row>
    <row r="45">
      <c r="A45" s="18" t="s">
        <v>405</v>
      </c>
      <c r="B45" s="18">
        <v>646.0</v>
      </c>
      <c r="C45" s="40">
        <v>552.0</v>
      </c>
      <c r="D45" s="40">
        <v>25.0</v>
      </c>
      <c r="E45" s="40">
        <v>0.0</v>
      </c>
      <c r="F45" s="14">
        <v>3727.0</v>
      </c>
      <c r="G45" s="19"/>
      <c r="H45" s="19">
        <f>VLOOKUP(A45,'Kings Ratings'!$A$2:$B$1000,2,false)</f>
        <v>10</v>
      </c>
      <c r="I45" s="7"/>
      <c r="K45" s="40">
        <v>488.0</v>
      </c>
      <c r="L45" s="22">
        <f t="shared" si="1"/>
        <v>64</v>
      </c>
      <c r="M45" s="23">
        <f t="shared" si="2"/>
        <v>0.131147541</v>
      </c>
      <c r="N45" s="24" t="str">
        <f t="shared" si="3"/>
        <v>Shrimp-a-Plenty with +64, +13.1% (488 to 552)</v>
      </c>
      <c r="O45" s="41"/>
      <c r="P45" s="40">
        <v>22.0</v>
      </c>
      <c r="Q45" s="18">
        <f t="shared" si="4"/>
        <v>3</v>
      </c>
      <c r="R45" s="23">
        <f t="shared" si="5"/>
        <v>0.1363636364</v>
      </c>
      <c r="S45" s="24" t="str">
        <f t="shared" si="6"/>
        <v>Shrimp-a-Plenty with +3, +13.6% (22 to 25)</v>
      </c>
      <c r="T45" s="18"/>
      <c r="U45" s="40">
        <v>0.0</v>
      </c>
      <c r="V45" s="22">
        <f t="shared" si="7"/>
        <v>0</v>
      </c>
      <c r="W45" s="23" t="str">
        <f t="shared" si="8"/>
        <v>#DIV/0!</v>
      </c>
      <c r="X45" s="26" t="str">
        <f t="shared" si="9"/>
        <v>#DIV/0!</v>
      </c>
    </row>
    <row r="46">
      <c r="A46" s="11" t="s">
        <v>135</v>
      </c>
      <c r="B46" s="11">
        <v>1136.0</v>
      </c>
      <c r="C46" s="11">
        <v>586.0</v>
      </c>
      <c r="D46" s="11">
        <v>0.0</v>
      </c>
      <c r="E46" s="11">
        <v>0.0</v>
      </c>
      <c r="F46" s="14">
        <v>12285.0</v>
      </c>
      <c r="G46" s="19"/>
      <c r="H46" s="19">
        <f>VLOOKUP(A46,'Kings Ratings'!$A$2:$B$1000,2,false)</f>
        <v>10</v>
      </c>
      <c r="I46" s="19"/>
      <c r="K46" s="11">
        <v>441.0</v>
      </c>
      <c r="L46" s="22">
        <f t="shared" si="1"/>
        <v>145</v>
      </c>
      <c r="M46" s="23">
        <f t="shared" si="2"/>
        <v>0.3287981859</v>
      </c>
      <c r="N46" s="24" t="str">
        <f t="shared" si="3"/>
        <v>Fancy Clock with +145, +32.9% (441 to 586)</v>
      </c>
      <c r="O46" s="41"/>
      <c r="P46" s="11">
        <v>0.0</v>
      </c>
      <c r="Q46" s="18">
        <f t="shared" si="4"/>
        <v>0</v>
      </c>
      <c r="R46" s="23" t="str">
        <f t="shared" si="5"/>
        <v>#DIV/0!</v>
      </c>
      <c r="S46" s="24" t="str">
        <f t="shared" si="6"/>
        <v>#DIV/0!</v>
      </c>
      <c r="T46" s="18"/>
      <c r="U46" s="11">
        <v>0.0</v>
      </c>
      <c r="V46" s="22">
        <f t="shared" si="7"/>
        <v>0</v>
      </c>
      <c r="W46" s="23" t="str">
        <f t="shared" si="8"/>
        <v>#DIV/0!</v>
      </c>
      <c r="X46" s="26" t="str">
        <f t="shared" si="9"/>
        <v>#DIV/0!</v>
      </c>
    </row>
    <row r="47">
      <c r="A47" s="11" t="s">
        <v>350</v>
      </c>
      <c r="B47" s="11">
        <v>1208.0</v>
      </c>
      <c r="C47" s="11">
        <v>587.0</v>
      </c>
      <c r="D47" s="11">
        <v>8.0</v>
      </c>
      <c r="E47" s="11">
        <v>0.0</v>
      </c>
      <c r="F47" s="14">
        <v>11721.0</v>
      </c>
      <c r="G47" s="19"/>
      <c r="H47" s="19">
        <f>VLOOKUP(A47,'Kings Ratings'!$A$2:$B$1000,2,false)</f>
        <v>10</v>
      </c>
      <c r="I47" s="19"/>
      <c r="K47" s="11">
        <v>297.0</v>
      </c>
      <c r="L47" s="22">
        <f t="shared" si="1"/>
        <v>290</v>
      </c>
      <c r="M47" s="23">
        <f t="shared" si="2"/>
        <v>0.9764309764</v>
      </c>
      <c r="N47" s="24" t="str">
        <f t="shared" si="3"/>
        <v>Green Butterfly with +290, +97.6% (297 to 587)</v>
      </c>
      <c r="O47" s="25"/>
      <c r="P47" s="11">
        <v>2.0</v>
      </c>
      <c r="Q47" s="18">
        <f t="shared" si="4"/>
        <v>6</v>
      </c>
      <c r="R47" s="23">
        <f t="shared" si="5"/>
        <v>3</v>
      </c>
      <c r="S47" s="24" t="str">
        <f t="shared" si="6"/>
        <v>Green Butterfly with +6, +300% (2 to 8)</v>
      </c>
      <c r="U47" s="11">
        <v>0.0</v>
      </c>
      <c r="V47" s="22">
        <f t="shared" si="7"/>
        <v>0</v>
      </c>
      <c r="W47" s="23" t="str">
        <f t="shared" si="8"/>
        <v>#DIV/0!</v>
      </c>
      <c r="X47" s="26" t="str">
        <f t="shared" si="9"/>
        <v>#DIV/0!</v>
      </c>
    </row>
    <row r="48">
      <c r="A48" s="11" t="s">
        <v>420</v>
      </c>
      <c r="B48" s="11">
        <v>1320.0</v>
      </c>
      <c r="C48" s="11">
        <v>605.0</v>
      </c>
      <c r="D48" s="11">
        <v>38.0</v>
      </c>
      <c r="E48" s="11">
        <v>0.0</v>
      </c>
      <c r="F48" s="14">
        <v>37895.0</v>
      </c>
      <c r="G48" s="19"/>
      <c r="H48" s="19">
        <f>VLOOKUP(A48,'Kings Ratings'!$A$2:$B$1000,2,false)</f>
        <v>11</v>
      </c>
      <c r="I48" s="19"/>
      <c r="K48" s="11">
        <v>0.0</v>
      </c>
      <c r="L48" s="22">
        <f t="shared" si="1"/>
        <v>605</v>
      </c>
      <c r="M48" s="23" t="str">
        <f t="shared" si="2"/>
        <v>#DIV/0!</v>
      </c>
      <c r="N48" s="24" t="str">
        <f t="shared" si="3"/>
        <v>#DIV/0!</v>
      </c>
      <c r="O48" s="25"/>
      <c r="P48" s="11">
        <v>0.0</v>
      </c>
      <c r="Q48" s="18">
        <f t="shared" si="4"/>
        <v>38</v>
      </c>
      <c r="R48" s="23" t="str">
        <f t="shared" si="5"/>
        <v>#DIV/0!</v>
      </c>
      <c r="S48" s="24" t="str">
        <f t="shared" si="6"/>
        <v>#DIV/0!</v>
      </c>
      <c r="U48" s="11">
        <v>0.0</v>
      </c>
      <c r="V48" s="22">
        <f t="shared" si="7"/>
        <v>0</v>
      </c>
      <c r="W48" s="23" t="str">
        <f t="shared" si="8"/>
        <v>#DIV/0!</v>
      </c>
      <c r="X48" s="26" t="str">
        <f t="shared" si="9"/>
        <v>#DIV/0!</v>
      </c>
    </row>
    <row r="49">
      <c r="A49" s="18" t="s">
        <v>243</v>
      </c>
      <c r="B49" s="18">
        <v>756.0</v>
      </c>
      <c r="C49" s="40">
        <v>634.0</v>
      </c>
      <c r="D49" s="40">
        <v>28.0</v>
      </c>
      <c r="E49" s="40">
        <v>0.0</v>
      </c>
      <c r="F49" s="14">
        <v>5791.0</v>
      </c>
      <c r="G49" s="19"/>
      <c r="H49" s="19">
        <f>VLOOKUP(A49,'Kings Ratings'!$A$2:$B$1000,2,false)</f>
        <v>11</v>
      </c>
      <c r="I49" s="7"/>
      <c r="K49" s="40">
        <v>634.0</v>
      </c>
      <c r="L49" s="22">
        <f t="shared" si="1"/>
        <v>0</v>
      </c>
      <c r="M49" s="23">
        <f t="shared" si="2"/>
        <v>0</v>
      </c>
      <c r="N49" s="24" t="str">
        <f t="shared" si="3"/>
        <v>Crunchy Omelette with +0, +0% (634 to 634)</v>
      </c>
      <c r="O49" s="41"/>
      <c r="P49" s="40">
        <v>28.0</v>
      </c>
      <c r="Q49" s="18">
        <f t="shared" si="4"/>
        <v>0</v>
      </c>
      <c r="R49" s="23">
        <f t="shared" si="5"/>
        <v>0</v>
      </c>
      <c r="S49" s="24" t="str">
        <f t="shared" si="6"/>
        <v>Crunchy Omelette with +0, +0% (28 to 28)</v>
      </c>
      <c r="T49" s="18"/>
      <c r="U49" s="40">
        <v>0.0</v>
      </c>
      <c r="V49" s="22">
        <f t="shared" si="7"/>
        <v>0</v>
      </c>
      <c r="W49" s="23" t="str">
        <f t="shared" si="8"/>
        <v>#DIV/0!</v>
      </c>
      <c r="X49" s="26" t="str">
        <f t="shared" si="9"/>
        <v>#DIV/0!</v>
      </c>
    </row>
    <row r="50">
      <c r="A50" s="18" t="s">
        <v>153</v>
      </c>
      <c r="B50" s="18">
        <v>663.0</v>
      </c>
      <c r="C50" s="40">
        <v>739.0</v>
      </c>
      <c r="D50" s="40">
        <v>0.0</v>
      </c>
      <c r="E50" s="40">
        <v>0.0</v>
      </c>
      <c r="F50" s="14">
        <v>10836.0</v>
      </c>
      <c r="G50" s="19"/>
      <c r="H50" s="19">
        <f>VLOOKUP(A50,'Kings Ratings'!$A$2:$B$1000,2,false)</f>
        <v>11</v>
      </c>
      <c r="I50" s="7"/>
      <c r="K50" s="40">
        <v>318.0</v>
      </c>
      <c r="L50" s="22">
        <f t="shared" si="1"/>
        <v>421</v>
      </c>
      <c r="M50" s="23">
        <f t="shared" si="2"/>
        <v>1.323899371</v>
      </c>
      <c r="N50" s="24" t="str">
        <f t="shared" si="3"/>
        <v>Witch's Broom with +421, +132.4% (318 to 739)</v>
      </c>
      <c r="O50" s="41"/>
      <c r="P50" s="40">
        <v>0.0</v>
      </c>
      <c r="Q50" s="18">
        <f t="shared" si="4"/>
        <v>0</v>
      </c>
      <c r="R50" s="23" t="str">
        <f t="shared" si="5"/>
        <v>#DIV/0!</v>
      </c>
      <c r="S50" s="24" t="str">
        <f t="shared" si="6"/>
        <v>#DIV/0!</v>
      </c>
      <c r="T50" s="18"/>
      <c r="U50" s="40">
        <v>0.0</v>
      </c>
      <c r="V50" s="22">
        <f t="shared" si="7"/>
        <v>0</v>
      </c>
      <c r="W50" s="23" t="str">
        <f t="shared" si="8"/>
        <v>#DIV/0!</v>
      </c>
      <c r="X50" s="26" t="str">
        <f t="shared" si="9"/>
        <v>#DIV/0!</v>
      </c>
    </row>
    <row r="51">
      <c r="A51" s="11" t="s">
        <v>533</v>
      </c>
      <c r="B51" s="11">
        <v>1260.0</v>
      </c>
      <c r="C51" s="11">
        <v>931.0</v>
      </c>
      <c r="D51" s="11">
        <v>9.0</v>
      </c>
      <c r="E51" s="11">
        <v>0.0</v>
      </c>
      <c r="F51" s="14">
        <v>11517.0</v>
      </c>
      <c r="G51" s="19"/>
      <c r="H51" s="19">
        <f>VLOOKUP(A51,'Kings Ratings'!$A$2:$B$1000,2,false)</f>
        <v>10</v>
      </c>
      <c r="I51" s="19"/>
      <c r="K51" s="11">
        <v>584.0</v>
      </c>
      <c r="L51" s="22">
        <f t="shared" si="1"/>
        <v>347</v>
      </c>
      <c r="M51" s="23">
        <f t="shared" si="2"/>
        <v>0.5941780822</v>
      </c>
      <c r="N51" s="24" t="str">
        <f t="shared" si="3"/>
        <v>Magus Hat with +347, +59.4% (584 to 931)</v>
      </c>
      <c r="O51" s="25"/>
      <c r="P51" s="11">
        <v>3.0</v>
      </c>
      <c r="Q51" s="18">
        <f t="shared" si="4"/>
        <v>6</v>
      </c>
      <c r="R51" s="23">
        <f t="shared" si="5"/>
        <v>2</v>
      </c>
      <c r="S51" s="24" t="str">
        <f t="shared" si="6"/>
        <v>Magus Hat with +6, +200% (3 to 9)</v>
      </c>
      <c r="U51" s="11">
        <v>0.0</v>
      </c>
      <c r="V51" s="22">
        <f t="shared" si="7"/>
        <v>0</v>
      </c>
      <c r="W51" s="23" t="str">
        <f t="shared" si="8"/>
        <v>#DIV/0!</v>
      </c>
      <c r="X51" s="26" t="str">
        <f t="shared" si="9"/>
        <v>#DIV/0!</v>
      </c>
    </row>
    <row r="52">
      <c r="A52" s="18" t="s">
        <v>449</v>
      </c>
      <c r="B52" s="18">
        <v>664.0</v>
      </c>
      <c r="C52" s="40">
        <v>948.0</v>
      </c>
      <c r="D52" s="40">
        <v>30.0</v>
      </c>
      <c r="E52" s="40">
        <v>0.0</v>
      </c>
      <c r="F52" s="14">
        <v>52126.0</v>
      </c>
      <c r="G52" s="19"/>
      <c r="H52" s="19">
        <f>VLOOKUP(A52,'Kings Ratings'!$A$2:$B$1000,2,false)</f>
        <v>11</v>
      </c>
      <c r="I52" s="7"/>
      <c r="K52" s="40">
        <v>948.0</v>
      </c>
      <c r="L52" s="22">
        <f t="shared" si="1"/>
        <v>0</v>
      </c>
      <c r="M52" s="23">
        <f t="shared" si="2"/>
        <v>0</v>
      </c>
      <c r="N52" s="24" t="str">
        <f t="shared" si="3"/>
        <v>Glass Eyes with +0, +0% (948 to 948)</v>
      </c>
      <c r="O52" s="41"/>
      <c r="P52" s="40">
        <v>30.0</v>
      </c>
      <c r="Q52" s="18">
        <f t="shared" si="4"/>
        <v>0</v>
      </c>
      <c r="R52" s="23">
        <f t="shared" si="5"/>
        <v>0</v>
      </c>
      <c r="S52" s="24" t="str">
        <f t="shared" si="6"/>
        <v>Glass Eyes with +0, +0% (30 to 30)</v>
      </c>
      <c r="T52" s="18"/>
      <c r="U52" s="40">
        <v>0.0</v>
      </c>
      <c r="V52" s="22">
        <f t="shared" si="7"/>
        <v>0</v>
      </c>
      <c r="W52" s="23" t="str">
        <f t="shared" si="8"/>
        <v>#DIV/0!</v>
      </c>
      <c r="X52" s="26" t="str">
        <f t="shared" si="9"/>
        <v>#DIV/0!</v>
      </c>
    </row>
    <row r="53">
      <c r="A53" s="11" t="s">
        <v>883</v>
      </c>
      <c r="B53" s="11">
        <v>1304.0</v>
      </c>
      <c r="C53" s="11">
        <v>1016.0</v>
      </c>
      <c r="D53" s="11">
        <v>159.0</v>
      </c>
      <c r="E53" s="11">
        <v>1.0</v>
      </c>
      <c r="F53" s="14">
        <v>4565.0</v>
      </c>
      <c r="G53" s="19"/>
      <c r="H53" s="19">
        <f>VLOOKUP(A53,'Kings Ratings'!$A$2:$B$1000,2,false)</f>
        <v>10</v>
      </c>
      <c r="I53" s="19"/>
      <c r="K53" s="11">
        <v>0.0</v>
      </c>
      <c r="L53" s="22">
        <f t="shared" si="1"/>
        <v>1016</v>
      </c>
      <c r="M53" s="23" t="str">
        <f t="shared" si="2"/>
        <v>#DIV/0!</v>
      </c>
      <c r="N53" s="24" t="str">
        <f t="shared" si="3"/>
        <v>#DIV/0!</v>
      </c>
      <c r="O53" s="25"/>
      <c r="P53" s="11">
        <v>0.0</v>
      </c>
      <c r="Q53" s="18">
        <f t="shared" si="4"/>
        <v>159</v>
      </c>
      <c r="R53" s="23" t="str">
        <f t="shared" si="5"/>
        <v>#DIV/0!</v>
      </c>
      <c r="S53" s="24" t="str">
        <f t="shared" si="6"/>
        <v>#DIV/0!</v>
      </c>
      <c r="U53" s="11">
        <v>0.0</v>
      </c>
      <c r="V53" s="22">
        <f t="shared" si="7"/>
        <v>1</v>
      </c>
      <c r="W53" s="23" t="str">
        <f t="shared" si="8"/>
        <v>#DIV/0!</v>
      </c>
      <c r="X53" s="26" t="str">
        <f t="shared" si="9"/>
        <v>#DIV/0!</v>
      </c>
    </row>
    <row r="54">
      <c r="A54" s="18" t="s">
        <v>348</v>
      </c>
      <c r="B54" s="18">
        <v>653.0</v>
      </c>
      <c r="C54" s="40">
        <v>1025.0</v>
      </c>
      <c r="D54" s="40">
        <v>9.0</v>
      </c>
      <c r="E54" s="40">
        <v>1.0</v>
      </c>
      <c r="F54" s="14">
        <v>14555.0</v>
      </c>
      <c r="G54" s="19"/>
      <c r="H54" s="19">
        <f>VLOOKUP(A54,'Kings Ratings'!$A$2:$B$1000,2,false)</f>
        <v>10</v>
      </c>
      <c r="I54" s="7"/>
      <c r="K54" s="40">
        <v>834.0</v>
      </c>
      <c r="L54" s="22">
        <f t="shared" si="1"/>
        <v>191</v>
      </c>
      <c r="M54" s="23">
        <f t="shared" si="2"/>
        <v>0.2290167866</v>
      </c>
      <c r="N54" s="24" t="str">
        <f t="shared" si="3"/>
        <v>Fruit Punch with +191, +22.9% (834 to 1025)</v>
      </c>
      <c r="O54" s="41"/>
      <c r="P54" s="40">
        <v>8.0</v>
      </c>
      <c r="Q54" s="18">
        <f t="shared" si="4"/>
        <v>1</v>
      </c>
      <c r="R54" s="23">
        <f t="shared" si="5"/>
        <v>0.125</v>
      </c>
      <c r="S54" s="24" t="str">
        <f t="shared" si="6"/>
        <v>Fruit Punch with +1, +12.5% (8 to 9)</v>
      </c>
      <c r="T54" s="18"/>
      <c r="U54" s="40">
        <v>1.0</v>
      </c>
      <c r="V54" s="22">
        <f t="shared" si="7"/>
        <v>0</v>
      </c>
      <c r="W54" s="23">
        <f t="shared" si="8"/>
        <v>0</v>
      </c>
      <c r="X54" s="26" t="str">
        <f t="shared" si="9"/>
        <v>Fruit Punch with +0, +0% (1 to 1)</v>
      </c>
    </row>
    <row r="55">
      <c r="A55" s="18" t="s">
        <v>328</v>
      </c>
      <c r="B55" s="18">
        <v>870.0</v>
      </c>
      <c r="C55" s="40">
        <v>1052.0</v>
      </c>
      <c r="D55" s="40">
        <v>11.0</v>
      </c>
      <c r="E55" s="40">
        <v>0.0</v>
      </c>
      <c r="F55" s="14">
        <v>44815.0</v>
      </c>
      <c r="G55" s="19"/>
      <c r="H55" s="19">
        <f>VLOOKUP(A55,'Kings Ratings'!$A$2:$B$1000,2,false)</f>
        <v>11</v>
      </c>
      <c r="I55" s="7"/>
      <c r="K55" s="40">
        <v>267.0</v>
      </c>
      <c r="L55" s="22">
        <f t="shared" si="1"/>
        <v>785</v>
      </c>
      <c r="M55" s="23">
        <f t="shared" si="2"/>
        <v>2.940074906</v>
      </c>
      <c r="N55" s="24" t="str">
        <f t="shared" si="3"/>
        <v>QED Cell with +785, +294% (267 to 1052)</v>
      </c>
      <c r="O55" s="41"/>
      <c r="P55" s="40">
        <v>2.0</v>
      </c>
      <c r="Q55" s="18">
        <f t="shared" si="4"/>
        <v>9</v>
      </c>
      <c r="R55" s="23">
        <f t="shared" si="5"/>
        <v>4.5</v>
      </c>
      <c r="S55" s="24" t="str">
        <f t="shared" si="6"/>
        <v>QED Cell with +9, +450% (2 to 11)</v>
      </c>
      <c r="T55" s="18"/>
      <c r="U55" s="40">
        <v>0.0</v>
      </c>
      <c r="V55" s="22">
        <f t="shared" si="7"/>
        <v>0</v>
      </c>
      <c r="W55" s="23" t="str">
        <f t="shared" si="8"/>
        <v>#DIV/0!</v>
      </c>
      <c r="X55" s="26" t="str">
        <f t="shared" si="9"/>
        <v>#DIV/0!</v>
      </c>
    </row>
    <row r="56">
      <c r="A56" s="18" t="s">
        <v>164</v>
      </c>
      <c r="B56" s="18">
        <v>781.0</v>
      </c>
      <c r="C56" s="40">
        <v>1072.0</v>
      </c>
      <c r="D56" s="40">
        <v>65.0</v>
      </c>
      <c r="E56" s="40">
        <v>0.0</v>
      </c>
      <c r="F56" s="14">
        <v>10055.0</v>
      </c>
      <c r="G56" s="19"/>
      <c r="H56" s="19">
        <f>VLOOKUP(A56,'Kings Ratings'!$A$2:$B$1000,2,false)</f>
        <v>10</v>
      </c>
      <c r="I56" s="7"/>
      <c r="K56" s="40">
        <v>972.0</v>
      </c>
      <c r="L56" s="22">
        <f t="shared" si="1"/>
        <v>100</v>
      </c>
      <c r="M56" s="23">
        <f t="shared" si="2"/>
        <v>0.1028806584</v>
      </c>
      <c r="N56" s="24" t="str">
        <f t="shared" si="3"/>
        <v>Cabbage Stew with +100, +10.3% (972 to 1072)</v>
      </c>
      <c r="O56" s="41"/>
      <c r="P56" s="40">
        <v>60.0</v>
      </c>
      <c r="Q56" s="18">
        <f t="shared" si="4"/>
        <v>5</v>
      </c>
      <c r="R56" s="23">
        <f t="shared" si="5"/>
        <v>0.08333333333</v>
      </c>
      <c r="S56" s="24" t="str">
        <f t="shared" si="6"/>
        <v>Cabbage Stew with +5, +8.3% (60 to 65)</v>
      </c>
      <c r="T56" s="18"/>
      <c r="U56" s="40">
        <v>0.0</v>
      </c>
      <c r="V56" s="22">
        <f t="shared" si="7"/>
        <v>0</v>
      </c>
      <c r="W56" s="23" t="str">
        <f t="shared" si="8"/>
        <v>#DIV/0!</v>
      </c>
      <c r="X56" s="26" t="str">
        <f t="shared" si="9"/>
        <v>#DIV/0!</v>
      </c>
    </row>
    <row r="57">
      <c r="A57" s="18" t="s">
        <v>461</v>
      </c>
      <c r="B57" s="18">
        <v>654.0</v>
      </c>
      <c r="C57" s="40">
        <v>1186.0</v>
      </c>
      <c r="D57" s="40">
        <v>40.0</v>
      </c>
      <c r="E57" s="40">
        <v>0.0</v>
      </c>
      <c r="F57" s="14">
        <v>6030.0</v>
      </c>
      <c r="G57" s="19"/>
      <c r="H57" s="19">
        <f>VLOOKUP(A57,'Kings Ratings'!$A$2:$B$1000,2,false)</f>
        <v>9</v>
      </c>
      <c r="I57" s="7"/>
      <c r="K57" s="40">
        <v>1025.0</v>
      </c>
      <c r="L57" s="22">
        <f t="shared" si="1"/>
        <v>161</v>
      </c>
      <c r="M57" s="23">
        <f t="shared" si="2"/>
        <v>0.1570731707</v>
      </c>
      <c r="N57" s="24" t="str">
        <f t="shared" si="3"/>
        <v>Neigh with +161, +15.7% (1025 to 1186)</v>
      </c>
      <c r="O57" s="41"/>
      <c r="P57" s="40">
        <v>34.0</v>
      </c>
      <c r="Q57" s="18">
        <f t="shared" si="4"/>
        <v>6</v>
      </c>
      <c r="R57" s="23">
        <f t="shared" si="5"/>
        <v>0.1764705882</v>
      </c>
      <c r="S57" s="24" t="str">
        <f t="shared" si="6"/>
        <v>Neigh with +6, +17.6% (34 to 40)</v>
      </c>
      <c r="T57" s="18"/>
      <c r="U57" s="40">
        <v>0.0</v>
      </c>
      <c r="V57" s="22">
        <f t="shared" si="7"/>
        <v>0</v>
      </c>
      <c r="W57" s="23" t="str">
        <f t="shared" si="8"/>
        <v>#DIV/0!</v>
      </c>
      <c r="X57" s="26" t="str">
        <f t="shared" si="9"/>
        <v>#DIV/0!</v>
      </c>
    </row>
    <row r="58">
      <c r="A58" s="18" t="s">
        <v>201</v>
      </c>
      <c r="B58" s="18">
        <v>315.0</v>
      </c>
      <c r="C58" s="40">
        <v>1304.0</v>
      </c>
      <c r="D58" s="40">
        <v>3.0</v>
      </c>
      <c r="E58" s="40">
        <v>0.0</v>
      </c>
      <c r="F58" s="14">
        <v>15432.0</v>
      </c>
      <c r="G58" s="19"/>
      <c r="H58" s="19">
        <f>VLOOKUP(A58,'Kings Ratings'!$A$2:$B$1000,2,false)</f>
        <v>10</v>
      </c>
      <c r="I58" s="7"/>
      <c r="K58" s="40">
        <v>993.0</v>
      </c>
      <c r="L58" s="22">
        <f t="shared" si="1"/>
        <v>311</v>
      </c>
      <c r="M58" s="23">
        <f t="shared" si="2"/>
        <v>0.3131923464</v>
      </c>
      <c r="N58" s="24" t="str">
        <f t="shared" si="3"/>
        <v>Compass with +311, +31.3% (993 to 1304)</v>
      </c>
      <c r="O58" s="41"/>
      <c r="P58" s="40">
        <v>3.0</v>
      </c>
      <c r="Q58" s="18">
        <f t="shared" si="4"/>
        <v>0</v>
      </c>
      <c r="R58" s="23">
        <f t="shared" si="5"/>
        <v>0</v>
      </c>
      <c r="S58" s="24" t="str">
        <f t="shared" si="6"/>
        <v>Compass with +0, +0% (3 to 3)</v>
      </c>
      <c r="T58" s="18"/>
      <c r="U58" s="40">
        <v>0.0</v>
      </c>
      <c r="V58" s="22">
        <f t="shared" si="7"/>
        <v>0</v>
      </c>
      <c r="W58" s="23" t="str">
        <f t="shared" si="8"/>
        <v>#DIV/0!</v>
      </c>
      <c r="X58" s="26" t="str">
        <f t="shared" si="9"/>
        <v>#DIV/0!</v>
      </c>
    </row>
    <row r="59">
      <c r="A59" s="18" t="s">
        <v>612</v>
      </c>
      <c r="B59" s="18">
        <v>1045.0</v>
      </c>
      <c r="C59" s="40">
        <v>1307.0</v>
      </c>
      <c r="D59" s="40">
        <v>62.0</v>
      </c>
      <c r="E59" s="40">
        <v>0.0</v>
      </c>
      <c r="F59" s="14">
        <v>38466.0</v>
      </c>
      <c r="G59" s="19"/>
      <c r="H59" s="19">
        <f>VLOOKUP(A59,'Kings Ratings'!$A$2:$B$1000,2,false)</f>
        <v>11</v>
      </c>
      <c r="I59" s="7"/>
      <c r="K59" s="40">
        <v>1307.0</v>
      </c>
      <c r="L59" s="22">
        <f t="shared" si="1"/>
        <v>0</v>
      </c>
      <c r="M59" s="23">
        <f t="shared" si="2"/>
        <v>0</v>
      </c>
      <c r="N59" s="24" t="str">
        <f t="shared" si="3"/>
        <v>Pinata Whop Stick with +0, +0% (1307 to 1307)</v>
      </c>
      <c r="O59" s="41"/>
      <c r="P59" s="40">
        <v>62.0</v>
      </c>
      <c r="Q59" s="18">
        <f t="shared" si="4"/>
        <v>0</v>
      </c>
      <c r="R59" s="23">
        <f t="shared" si="5"/>
        <v>0</v>
      </c>
      <c r="S59" s="24" t="str">
        <f t="shared" si="6"/>
        <v>Pinata Whop Stick with +0, +0% (62 to 62)</v>
      </c>
      <c r="T59" s="18"/>
      <c r="U59" s="40">
        <v>0.0</v>
      </c>
      <c r="V59" s="22">
        <f t="shared" si="7"/>
        <v>0</v>
      </c>
      <c r="W59" s="23" t="str">
        <f t="shared" si="8"/>
        <v>#DIV/0!</v>
      </c>
      <c r="X59" s="26" t="str">
        <f t="shared" si="9"/>
        <v>#DIV/0!</v>
      </c>
    </row>
    <row r="60">
      <c r="A60" s="18" t="s">
        <v>180</v>
      </c>
      <c r="B60" s="18">
        <v>643.0</v>
      </c>
      <c r="C60" s="40">
        <v>1413.0</v>
      </c>
      <c r="D60" s="40">
        <v>32.0</v>
      </c>
      <c r="E60" s="40">
        <v>0.0</v>
      </c>
      <c r="F60" s="14">
        <v>10347.0</v>
      </c>
      <c r="G60" s="19"/>
      <c r="H60" s="19">
        <f>VLOOKUP(A60,'Kings Ratings'!$A$2:$B$1000,2,false)</f>
        <v>9</v>
      </c>
      <c r="I60" s="7"/>
      <c r="K60" s="40">
        <v>1179.0</v>
      </c>
      <c r="L60" s="22">
        <f t="shared" si="1"/>
        <v>234</v>
      </c>
      <c r="M60" s="23">
        <f t="shared" si="2"/>
        <v>0.1984732824</v>
      </c>
      <c r="N60" s="24" t="str">
        <f t="shared" si="3"/>
        <v>Cat's Meow with +234, +19.8% (1179 to 1413)</v>
      </c>
      <c r="O60" s="41"/>
      <c r="P60" s="40">
        <v>27.0</v>
      </c>
      <c r="Q60" s="18">
        <f t="shared" si="4"/>
        <v>5</v>
      </c>
      <c r="R60" s="23">
        <f t="shared" si="5"/>
        <v>0.1851851852</v>
      </c>
      <c r="S60" s="24" t="str">
        <f t="shared" si="6"/>
        <v>Cat's Meow with +5, +18.5% (27 to 32)</v>
      </c>
      <c r="T60" s="18"/>
      <c r="U60" s="40">
        <v>0.0</v>
      </c>
      <c r="V60" s="22">
        <f t="shared" si="7"/>
        <v>0</v>
      </c>
      <c r="W60" s="23" t="str">
        <f t="shared" si="8"/>
        <v>#DIV/0!</v>
      </c>
      <c r="X60" s="26" t="str">
        <f t="shared" si="9"/>
        <v>#DIV/0!</v>
      </c>
    </row>
    <row r="61">
      <c r="A61" s="18" t="s">
        <v>467</v>
      </c>
      <c r="B61" s="18">
        <v>1095.0</v>
      </c>
      <c r="C61" s="40">
        <v>1462.0</v>
      </c>
      <c r="D61" s="40">
        <v>39.0</v>
      </c>
      <c r="E61" s="40">
        <v>0.0</v>
      </c>
      <c r="F61" s="14">
        <v>1005.0</v>
      </c>
      <c r="G61" s="19"/>
      <c r="H61" s="19">
        <f>VLOOKUP(A61,'Kings Ratings'!$A$2:$B$1000,2,false)</f>
        <v>10</v>
      </c>
      <c r="I61" s="19"/>
      <c r="K61" s="40">
        <v>1211.0</v>
      </c>
      <c r="L61" s="22">
        <f t="shared" si="1"/>
        <v>251</v>
      </c>
      <c r="M61" s="23">
        <f t="shared" si="2"/>
        <v>0.2072667217</v>
      </c>
      <c r="N61" s="24" t="str">
        <f t="shared" si="3"/>
        <v>Mayonnaise with +251, +20.7% (1211 to 1462)</v>
      </c>
      <c r="O61" s="41"/>
      <c r="P61" s="40">
        <v>30.0</v>
      </c>
      <c r="Q61" s="18">
        <f t="shared" si="4"/>
        <v>9</v>
      </c>
      <c r="R61" s="23">
        <f t="shared" si="5"/>
        <v>0.3</v>
      </c>
      <c r="S61" s="24" t="str">
        <f t="shared" si="6"/>
        <v>Mayonnaise with +9, +30% (30 to 39)</v>
      </c>
      <c r="T61" s="18"/>
      <c r="U61" s="40">
        <v>0.0</v>
      </c>
      <c r="V61" s="22">
        <f t="shared" si="7"/>
        <v>0</v>
      </c>
      <c r="W61" s="23" t="str">
        <f t="shared" si="8"/>
        <v>#DIV/0!</v>
      </c>
      <c r="X61" s="26" t="str">
        <f t="shared" si="9"/>
        <v>#DIV/0!</v>
      </c>
    </row>
    <row r="62">
      <c r="A62" s="11" t="s">
        <v>858</v>
      </c>
      <c r="B62" s="11">
        <v>1131.0</v>
      </c>
      <c r="C62" s="11">
        <v>1508.0</v>
      </c>
      <c r="D62" s="11">
        <v>41.0</v>
      </c>
      <c r="E62" s="11">
        <v>3.0</v>
      </c>
      <c r="F62" s="14">
        <v>19935.0</v>
      </c>
      <c r="G62" s="19"/>
      <c r="H62" s="19">
        <f>VLOOKUP(A62,'Kings Ratings'!$A$2:$B$1000,2,false)</f>
        <v>7</v>
      </c>
      <c r="I62" s="19"/>
      <c r="K62" s="11">
        <v>1229.0</v>
      </c>
      <c r="L62" s="22">
        <f t="shared" si="1"/>
        <v>279</v>
      </c>
      <c r="M62" s="23">
        <f t="shared" si="2"/>
        <v>0.2270138324</v>
      </c>
      <c r="N62" s="24" t="str">
        <f t="shared" si="3"/>
        <v>Red Brick with +279, +22.7% (1229 to 1508)</v>
      </c>
      <c r="O62" s="41"/>
      <c r="P62" s="11">
        <v>23.0</v>
      </c>
      <c r="Q62" s="18">
        <f t="shared" si="4"/>
        <v>18</v>
      </c>
      <c r="R62" s="23">
        <f t="shared" si="5"/>
        <v>0.7826086957</v>
      </c>
      <c r="S62" s="24" t="str">
        <f t="shared" si="6"/>
        <v>Red Brick with +18, +78.3% (23 to 41)</v>
      </c>
      <c r="T62" s="18"/>
      <c r="U62" s="11">
        <v>2.0</v>
      </c>
      <c r="V62" s="22">
        <f t="shared" si="7"/>
        <v>1</v>
      </c>
      <c r="W62" s="23">
        <f t="shared" si="8"/>
        <v>0.5</v>
      </c>
      <c r="X62" s="26" t="str">
        <f t="shared" si="9"/>
        <v>Red Brick with +1, +50% (2 to 3)</v>
      </c>
    </row>
    <row r="63">
      <c r="A63" s="11" t="s">
        <v>529</v>
      </c>
      <c r="B63" s="18">
        <v>956.0</v>
      </c>
      <c r="C63" s="40">
        <v>1547.0</v>
      </c>
      <c r="D63" s="40">
        <v>42.0</v>
      </c>
      <c r="E63" s="40">
        <v>0.0</v>
      </c>
      <c r="F63" s="14">
        <v>10079.0</v>
      </c>
      <c r="G63" s="19"/>
      <c r="H63" s="19">
        <f>VLOOKUP(A63,'Kings Ratings'!$A$2:$B$1000,2,false)</f>
        <v>11</v>
      </c>
      <c r="I63" s="7"/>
      <c r="K63" s="40">
        <v>1547.0</v>
      </c>
      <c r="L63" s="22">
        <f t="shared" si="1"/>
        <v>0</v>
      </c>
      <c r="M63" s="23">
        <f t="shared" si="2"/>
        <v>0</v>
      </c>
      <c r="N63" s="24" t="str">
        <f t="shared" si="3"/>
        <v>Frozen Skull with +0, +0% (1547 to 1547)</v>
      </c>
      <c r="O63" s="41"/>
      <c r="P63" s="40">
        <v>42.0</v>
      </c>
      <c r="Q63" s="18">
        <f t="shared" si="4"/>
        <v>0</v>
      </c>
      <c r="R63" s="23">
        <f t="shared" si="5"/>
        <v>0</v>
      </c>
      <c r="S63" s="24" t="str">
        <f t="shared" si="6"/>
        <v>Frozen Skull with +0, +0% (42 to 42)</v>
      </c>
      <c r="T63" s="18"/>
      <c r="U63" s="40">
        <v>0.0</v>
      </c>
      <c r="V63" s="22">
        <f t="shared" si="7"/>
        <v>0</v>
      </c>
      <c r="W63" s="23" t="str">
        <f t="shared" si="8"/>
        <v>#DIV/0!</v>
      </c>
      <c r="X63" s="26" t="str">
        <f t="shared" si="9"/>
        <v>#DIV/0!</v>
      </c>
    </row>
    <row r="64">
      <c r="A64" s="18" t="s">
        <v>365</v>
      </c>
      <c r="B64" s="18">
        <v>462.0</v>
      </c>
      <c r="C64" s="40">
        <v>1791.0</v>
      </c>
      <c r="D64" s="40">
        <v>14.0</v>
      </c>
      <c r="E64" s="40">
        <v>0.0</v>
      </c>
      <c r="F64" s="14">
        <v>13027.0</v>
      </c>
      <c r="G64" s="19"/>
      <c r="H64" s="19">
        <f>VLOOKUP(A64,'Kings Ratings'!$A$2:$B$1000,2,false)</f>
        <v>10</v>
      </c>
      <c r="I64" s="7"/>
      <c r="K64" s="40">
        <v>1427.0</v>
      </c>
      <c r="L64" s="22">
        <f t="shared" si="1"/>
        <v>364</v>
      </c>
      <c r="M64" s="23">
        <f t="shared" si="2"/>
        <v>0.2550805886</v>
      </c>
      <c r="N64" s="24" t="str">
        <f t="shared" si="3"/>
        <v>Gold Flier with +364, +25.5% (1427 to 1791)</v>
      </c>
      <c r="O64" s="41"/>
      <c r="P64" s="40">
        <v>3.0</v>
      </c>
      <c r="Q64" s="18">
        <f t="shared" si="4"/>
        <v>11</v>
      </c>
      <c r="R64" s="23">
        <f t="shared" si="5"/>
        <v>3.666666667</v>
      </c>
      <c r="S64" s="24" t="str">
        <f t="shared" si="6"/>
        <v>Gold Flier with +11, +366.7% (3 to 14)</v>
      </c>
      <c r="T64" s="18"/>
      <c r="U64" s="40">
        <v>0.0</v>
      </c>
      <c r="V64" s="22">
        <f t="shared" si="7"/>
        <v>0</v>
      </c>
      <c r="W64" s="23" t="str">
        <f t="shared" si="8"/>
        <v>#DIV/0!</v>
      </c>
      <c r="X64" s="26" t="str">
        <f t="shared" si="9"/>
        <v>#DIV/0!</v>
      </c>
    </row>
    <row r="65">
      <c r="A65" s="18" t="s">
        <v>490</v>
      </c>
      <c r="B65" s="18">
        <v>644.0</v>
      </c>
      <c r="C65" s="40">
        <v>1844.0</v>
      </c>
      <c r="D65" s="40">
        <v>75.0</v>
      </c>
      <c r="E65" s="40">
        <v>0.0</v>
      </c>
      <c r="F65" s="14">
        <v>10276.0</v>
      </c>
      <c r="G65" s="19"/>
      <c r="H65" s="19">
        <f>VLOOKUP(A65,'Kings Ratings'!$A$2:$B$1000,2,false)</f>
        <v>10</v>
      </c>
      <c r="I65" s="7"/>
      <c r="K65" s="40">
        <v>1674.0</v>
      </c>
      <c r="L65" s="22">
        <f t="shared" si="1"/>
        <v>170</v>
      </c>
      <c r="M65" s="23">
        <f t="shared" si="2"/>
        <v>0.1015531661</v>
      </c>
      <c r="N65" s="24" t="str">
        <f t="shared" si="3"/>
        <v>Quandary Chowder with +170, +10.2% (1674 to 1844)</v>
      </c>
      <c r="O65" s="41"/>
      <c r="P65" s="40">
        <v>62.0</v>
      </c>
      <c r="Q65" s="18">
        <f t="shared" si="4"/>
        <v>13</v>
      </c>
      <c r="R65" s="23">
        <f t="shared" si="5"/>
        <v>0.2096774194</v>
      </c>
      <c r="S65" s="24" t="str">
        <f t="shared" si="6"/>
        <v>Quandary Chowder with +13, +21% (62 to 75)</v>
      </c>
      <c r="T65" s="18"/>
      <c r="U65" s="40">
        <v>0.0</v>
      </c>
      <c r="V65" s="22">
        <f t="shared" si="7"/>
        <v>0</v>
      </c>
      <c r="W65" s="23" t="str">
        <f t="shared" si="8"/>
        <v>#DIV/0!</v>
      </c>
      <c r="X65" s="26" t="str">
        <f t="shared" si="9"/>
        <v>#DIV/0!</v>
      </c>
    </row>
    <row r="66">
      <c r="A66" s="18" t="s">
        <v>355</v>
      </c>
      <c r="B66" s="18">
        <v>461.0</v>
      </c>
      <c r="C66" s="40">
        <v>1914.0</v>
      </c>
      <c r="D66" s="40">
        <v>16.0</v>
      </c>
      <c r="E66" s="40">
        <v>0.0</v>
      </c>
      <c r="F66" s="14">
        <v>13742.0</v>
      </c>
      <c r="G66" s="19"/>
      <c r="H66" s="19">
        <f>VLOOKUP(A66,'Kings Ratings'!$A$2:$B$1000,2,false)</f>
        <v>10</v>
      </c>
      <c r="I66" s="7"/>
      <c r="K66" s="40">
        <v>1521.0</v>
      </c>
      <c r="L66" s="22">
        <f t="shared" si="1"/>
        <v>393</v>
      </c>
      <c r="M66" s="23">
        <f t="shared" si="2"/>
        <v>0.258382643</v>
      </c>
      <c r="N66" s="24" t="str">
        <f t="shared" si="3"/>
        <v>Goldfin with +393, +25.8% (1521 to 1914)</v>
      </c>
      <c r="O66" s="41"/>
      <c r="P66" s="40">
        <v>3.0</v>
      </c>
      <c r="Q66" s="18">
        <f t="shared" si="4"/>
        <v>13</v>
      </c>
      <c r="R66" s="23">
        <f t="shared" si="5"/>
        <v>4.333333333</v>
      </c>
      <c r="S66" s="24" t="str">
        <f t="shared" si="6"/>
        <v>Goldfin with +13, +433.3% (3 to 16)</v>
      </c>
      <c r="T66" s="18"/>
      <c r="U66" s="40">
        <v>0.0</v>
      </c>
      <c r="V66" s="22">
        <f t="shared" si="7"/>
        <v>0</v>
      </c>
      <c r="W66" s="23" t="str">
        <f t="shared" si="8"/>
        <v>#DIV/0!</v>
      </c>
      <c r="X66" s="26" t="str">
        <f t="shared" si="9"/>
        <v>#DIV/0!</v>
      </c>
    </row>
    <row r="67">
      <c r="A67" s="11" t="s">
        <v>655</v>
      </c>
      <c r="B67" s="11">
        <v>1137.0</v>
      </c>
      <c r="C67" s="11">
        <v>1926.0</v>
      </c>
      <c r="D67" s="11">
        <v>9.0</v>
      </c>
      <c r="E67" s="11">
        <v>0.0</v>
      </c>
      <c r="F67" s="14">
        <v>60630.0</v>
      </c>
      <c r="G67" s="19"/>
      <c r="H67" s="19">
        <f>VLOOKUP(A67,'Kings Ratings'!$A$2:$B$1000,2,false)</f>
        <v>7</v>
      </c>
      <c r="I67" s="19"/>
      <c r="K67" s="11">
        <v>1659.0</v>
      </c>
      <c r="L67" s="22">
        <f t="shared" si="1"/>
        <v>267</v>
      </c>
      <c r="M67" s="23">
        <f t="shared" si="2"/>
        <v>0.1609403255</v>
      </c>
      <c r="N67" s="24" t="str">
        <f t="shared" si="3"/>
        <v>Pine Shelf with +267, +16.1% (1659 to 1926)</v>
      </c>
      <c r="O67" s="41"/>
      <c r="P67" s="11">
        <v>6.0</v>
      </c>
      <c r="Q67" s="18">
        <f t="shared" si="4"/>
        <v>3</v>
      </c>
      <c r="R67" s="23">
        <f t="shared" si="5"/>
        <v>0.5</v>
      </c>
      <c r="S67" s="24" t="str">
        <f t="shared" si="6"/>
        <v>Pine Shelf with +3, +50% (6 to 9)</v>
      </c>
      <c r="T67" s="18"/>
      <c r="U67" s="11">
        <v>0.0</v>
      </c>
      <c r="V67" s="22">
        <f t="shared" si="7"/>
        <v>0</v>
      </c>
      <c r="W67" s="23" t="str">
        <f t="shared" si="8"/>
        <v>#DIV/0!</v>
      </c>
      <c r="X67" s="26" t="str">
        <f t="shared" si="9"/>
        <v>#DIV/0!</v>
      </c>
    </row>
    <row r="68">
      <c r="A68" s="18" t="s">
        <v>296</v>
      </c>
      <c r="B68" s="18">
        <v>817.0</v>
      </c>
      <c r="C68" s="40">
        <v>1986.0</v>
      </c>
      <c r="D68" s="40">
        <v>24.0</v>
      </c>
      <c r="E68" s="40">
        <v>1.0</v>
      </c>
      <c r="F68" s="14">
        <v>21219.0</v>
      </c>
      <c r="G68" s="19"/>
      <c r="H68" s="19">
        <f>VLOOKUP(A68,'Kings Ratings'!$A$2:$B$1000,2,false)</f>
        <v>10</v>
      </c>
      <c r="I68" s="7"/>
      <c r="K68" s="40">
        <v>1707.0</v>
      </c>
      <c r="L68" s="22">
        <f t="shared" si="1"/>
        <v>279</v>
      </c>
      <c r="M68" s="23">
        <f t="shared" si="2"/>
        <v>0.1634446397</v>
      </c>
      <c r="N68" s="24" t="str">
        <f t="shared" si="3"/>
        <v>Fancy Violin with +279, +16.3% (1707 to 1986)</v>
      </c>
      <c r="O68" s="41"/>
      <c r="P68" s="40">
        <v>16.0</v>
      </c>
      <c r="Q68" s="18">
        <f t="shared" si="4"/>
        <v>8</v>
      </c>
      <c r="R68" s="23">
        <f t="shared" si="5"/>
        <v>0.5</v>
      </c>
      <c r="S68" s="24" t="str">
        <f t="shared" si="6"/>
        <v>Fancy Violin with +8, +50% (16 to 24)</v>
      </c>
      <c r="T68" s="18"/>
      <c r="U68" s="40">
        <v>0.0</v>
      </c>
      <c r="V68" s="22">
        <f t="shared" si="7"/>
        <v>1</v>
      </c>
      <c r="W68" s="23" t="str">
        <f t="shared" si="8"/>
        <v>#DIV/0!</v>
      </c>
      <c r="X68" s="26" t="str">
        <f t="shared" si="9"/>
        <v>#DIV/0!</v>
      </c>
    </row>
    <row r="69">
      <c r="A69" s="18" t="s">
        <v>652</v>
      </c>
      <c r="B69" s="18">
        <v>1041.0</v>
      </c>
      <c r="C69" s="40">
        <v>2018.0</v>
      </c>
      <c r="D69" s="40">
        <v>2.0</v>
      </c>
      <c r="E69" s="40">
        <v>1.0</v>
      </c>
      <c r="F69" s="14">
        <v>28885.0</v>
      </c>
      <c r="G69" s="19"/>
      <c r="H69" s="19">
        <f>VLOOKUP(A69,'Kings Ratings'!$A$2:$B$1000,2,false)</f>
        <v>11</v>
      </c>
      <c r="I69" s="7"/>
      <c r="K69" s="40">
        <v>2017.0</v>
      </c>
      <c r="L69" s="22">
        <f t="shared" si="1"/>
        <v>1</v>
      </c>
      <c r="M69" s="23">
        <f t="shared" si="2"/>
        <v>0.0004957858205</v>
      </c>
      <c r="N69" s="24" t="str">
        <f t="shared" si="3"/>
        <v>Red Diamond Fish with +1, +0% (2017 to 2018)</v>
      </c>
      <c r="O69" s="41"/>
      <c r="P69" s="40">
        <v>2.0</v>
      </c>
      <c r="Q69" s="18">
        <f t="shared" si="4"/>
        <v>0</v>
      </c>
      <c r="R69" s="23">
        <f t="shared" si="5"/>
        <v>0</v>
      </c>
      <c r="S69" s="24" t="str">
        <f t="shared" si="6"/>
        <v>Red Diamond Fish with +0, +0% (2 to 2)</v>
      </c>
      <c r="T69" s="18"/>
      <c r="U69" s="40">
        <v>1.0</v>
      </c>
      <c r="V69" s="22">
        <f t="shared" si="7"/>
        <v>0</v>
      </c>
      <c r="W69" s="23">
        <f t="shared" si="8"/>
        <v>0</v>
      </c>
      <c r="X69" s="26" t="str">
        <f t="shared" si="9"/>
        <v>Red Diamond Fish with +0, +0% (1 to 1)</v>
      </c>
    </row>
    <row r="70">
      <c r="A70" s="11" t="s">
        <v>556</v>
      </c>
      <c r="B70" s="18">
        <v>957.0</v>
      </c>
      <c r="C70" s="40">
        <v>2019.0</v>
      </c>
      <c r="D70" s="40">
        <v>41.0</v>
      </c>
      <c r="E70" s="40">
        <v>0.0</v>
      </c>
      <c r="F70" s="14">
        <v>12169.0</v>
      </c>
      <c r="G70" s="19"/>
      <c r="H70" s="19">
        <f>VLOOKUP(A70,'Kings Ratings'!$A$2:$B$1000,2,false)</f>
        <v>11</v>
      </c>
      <c r="I70" s="7"/>
      <c r="K70" s="40">
        <v>2019.0</v>
      </c>
      <c r="L70" s="22">
        <f t="shared" si="1"/>
        <v>0</v>
      </c>
      <c r="M70" s="23">
        <f t="shared" si="2"/>
        <v>0</v>
      </c>
      <c r="N70" s="24" t="str">
        <f t="shared" si="3"/>
        <v>Frozen Feather with +0, +0% (2019 to 2019)</v>
      </c>
      <c r="O70" s="41"/>
      <c r="P70" s="40">
        <v>41.0</v>
      </c>
      <c r="Q70" s="18">
        <f t="shared" si="4"/>
        <v>0</v>
      </c>
      <c r="R70" s="23">
        <f t="shared" si="5"/>
        <v>0</v>
      </c>
      <c r="S70" s="24" t="str">
        <f t="shared" si="6"/>
        <v>Frozen Feather with +0, +0% (41 to 41)</v>
      </c>
      <c r="T70" s="18"/>
      <c r="U70" s="40">
        <v>0.0</v>
      </c>
      <c r="V70" s="22">
        <f t="shared" si="7"/>
        <v>0</v>
      </c>
      <c r="W70" s="23" t="str">
        <f t="shared" si="8"/>
        <v>#DIV/0!</v>
      </c>
      <c r="X70" s="26" t="str">
        <f t="shared" si="9"/>
        <v>#DIV/0!</v>
      </c>
    </row>
    <row r="71">
      <c r="A71" s="18" t="s">
        <v>562</v>
      </c>
      <c r="B71" s="18">
        <v>634.0</v>
      </c>
      <c r="C71" s="40">
        <v>2043.0</v>
      </c>
      <c r="D71" s="40">
        <v>115.0</v>
      </c>
      <c r="E71" s="40">
        <v>2.0</v>
      </c>
      <c r="F71" s="14">
        <v>23918.0</v>
      </c>
      <c r="G71" s="19"/>
      <c r="H71" s="19">
        <f>VLOOKUP(A71,'Kings Ratings'!$A$2:$B$1000,2,false)</f>
        <v>10</v>
      </c>
      <c r="I71" s="7"/>
      <c r="K71" s="40">
        <v>1763.0</v>
      </c>
      <c r="L71" s="22">
        <f t="shared" si="1"/>
        <v>280</v>
      </c>
      <c r="M71" s="23">
        <f t="shared" si="2"/>
        <v>0.1588201929</v>
      </c>
      <c r="N71" s="24" t="str">
        <f t="shared" si="3"/>
        <v>Mushroom Stew with +280, +15.9% (1763 to 2043)</v>
      </c>
      <c r="O71" s="41"/>
      <c r="P71" s="40">
        <v>88.0</v>
      </c>
      <c r="Q71" s="18">
        <f t="shared" si="4"/>
        <v>27</v>
      </c>
      <c r="R71" s="23">
        <f t="shared" si="5"/>
        <v>0.3068181818</v>
      </c>
      <c r="S71" s="24" t="str">
        <f t="shared" si="6"/>
        <v>Mushroom Stew with +27, +30.7% (88 to 115)</v>
      </c>
      <c r="T71" s="18"/>
      <c r="U71" s="40">
        <v>2.0</v>
      </c>
      <c r="V71" s="22">
        <f t="shared" si="7"/>
        <v>0</v>
      </c>
      <c r="W71" s="23">
        <f t="shared" si="8"/>
        <v>0</v>
      </c>
      <c r="X71" s="26" t="str">
        <f t="shared" si="9"/>
        <v>Mushroom Stew with +0, +0% (2 to 2)</v>
      </c>
    </row>
    <row r="72">
      <c r="A72" s="18" t="s">
        <v>391</v>
      </c>
      <c r="B72" s="18">
        <v>580.0</v>
      </c>
      <c r="C72" s="40">
        <v>2093.0</v>
      </c>
      <c r="D72" s="40">
        <v>30.0</v>
      </c>
      <c r="E72" s="40">
        <v>0.0</v>
      </c>
      <c r="F72" s="14">
        <v>13672.0</v>
      </c>
      <c r="G72" s="19"/>
      <c r="H72" s="19">
        <f>VLOOKUP(A72,'Kings Ratings'!$A$2:$B$1000,2,false)</f>
        <v>10</v>
      </c>
      <c r="I72" s="7"/>
      <c r="K72" s="40">
        <v>1662.0</v>
      </c>
      <c r="L72" s="22">
        <f t="shared" si="1"/>
        <v>431</v>
      </c>
      <c r="M72" s="23">
        <f t="shared" si="2"/>
        <v>0.2593261131</v>
      </c>
      <c r="N72" s="24" t="str">
        <f t="shared" si="3"/>
        <v>Gold Jelly with +431, +25.9% (1662 to 2093)</v>
      </c>
      <c r="O72" s="41"/>
      <c r="P72" s="40">
        <v>15.0</v>
      </c>
      <c r="Q72" s="18">
        <f t="shared" si="4"/>
        <v>15</v>
      </c>
      <c r="R72" s="23">
        <f t="shared" si="5"/>
        <v>1</v>
      </c>
      <c r="S72" s="24" t="str">
        <f t="shared" si="6"/>
        <v>Gold Jelly with +15, +100% (15 to 30)</v>
      </c>
      <c r="T72" s="18"/>
      <c r="U72" s="40">
        <v>0.0</v>
      </c>
      <c r="V72" s="22">
        <f t="shared" si="7"/>
        <v>0</v>
      </c>
      <c r="W72" s="23" t="str">
        <f t="shared" si="8"/>
        <v>#DIV/0!</v>
      </c>
      <c r="X72" s="26" t="str">
        <f t="shared" si="9"/>
        <v>#DIV/0!</v>
      </c>
    </row>
    <row r="73">
      <c r="A73" s="11" t="s">
        <v>680</v>
      </c>
      <c r="B73" s="11">
        <v>1133.0</v>
      </c>
      <c r="C73" s="11">
        <v>2094.0</v>
      </c>
      <c r="D73" s="11">
        <v>88.0</v>
      </c>
      <c r="E73" s="11">
        <v>0.0</v>
      </c>
      <c r="F73" s="14">
        <v>14798.0</v>
      </c>
      <c r="G73" s="19"/>
      <c r="H73" s="19">
        <f>VLOOKUP(A73,'Kings Ratings'!$A$2:$B$1000,2,false)</f>
        <v>9</v>
      </c>
      <c r="I73" s="19"/>
      <c r="K73" s="11">
        <v>1697.0</v>
      </c>
      <c r="L73" s="22">
        <f t="shared" si="1"/>
        <v>397</v>
      </c>
      <c r="M73" s="23">
        <f t="shared" si="2"/>
        <v>0.233942251</v>
      </c>
      <c r="N73" s="24" t="str">
        <f t="shared" si="3"/>
        <v>Sail Cloth with +397, +23.4% (1697 to 2094)</v>
      </c>
      <c r="O73" s="41"/>
      <c r="P73" s="11">
        <v>60.0</v>
      </c>
      <c r="Q73" s="18">
        <f t="shared" si="4"/>
        <v>28</v>
      </c>
      <c r="R73" s="23">
        <f t="shared" si="5"/>
        <v>0.4666666667</v>
      </c>
      <c r="S73" s="24" t="str">
        <f t="shared" si="6"/>
        <v>Sail Cloth with +28, +46.7% (60 to 88)</v>
      </c>
      <c r="T73" s="18"/>
      <c r="U73" s="11">
        <v>0.0</v>
      </c>
      <c r="V73" s="22">
        <f t="shared" si="7"/>
        <v>0</v>
      </c>
      <c r="W73" s="23" t="str">
        <f t="shared" si="8"/>
        <v>#DIV/0!</v>
      </c>
      <c r="X73" s="26" t="str">
        <f t="shared" si="9"/>
        <v>#DIV/0!</v>
      </c>
    </row>
    <row r="74">
      <c r="A74" s="11" t="s">
        <v>294</v>
      </c>
      <c r="B74" s="11">
        <v>1240.0</v>
      </c>
      <c r="C74" s="11">
        <v>2116.0</v>
      </c>
      <c r="D74" s="11">
        <v>7.0</v>
      </c>
      <c r="E74" s="11">
        <v>0.0</v>
      </c>
      <c r="F74" s="14">
        <v>19296.0</v>
      </c>
      <c r="G74" s="19"/>
      <c r="H74" s="19">
        <f>VLOOKUP(A74,'Kings Ratings'!$A$2:$B$1000,2,false)</f>
        <v>11</v>
      </c>
      <c r="I74" s="19"/>
      <c r="K74" s="11">
        <v>2109.0</v>
      </c>
      <c r="L74" s="22">
        <f t="shared" si="1"/>
        <v>7</v>
      </c>
      <c r="M74" s="23">
        <f t="shared" si="2"/>
        <v>0.003319108582</v>
      </c>
      <c r="N74" s="24" t="str">
        <f t="shared" si="3"/>
        <v>Sea Turtle with +7, +0.3% (2109 to 2116)</v>
      </c>
      <c r="O74" s="25"/>
      <c r="P74" s="11">
        <v>7.0</v>
      </c>
      <c r="Q74" s="18">
        <f t="shared" si="4"/>
        <v>0</v>
      </c>
      <c r="R74" s="23">
        <f t="shared" si="5"/>
        <v>0</v>
      </c>
      <c r="S74" s="24" t="str">
        <f t="shared" si="6"/>
        <v>Sea Turtle with +0, +0% (7 to 7)</v>
      </c>
      <c r="U74" s="11">
        <v>0.0</v>
      </c>
      <c r="V74" s="22">
        <f t="shared" si="7"/>
        <v>0</v>
      </c>
      <c r="W74" s="23" t="str">
        <f t="shared" si="8"/>
        <v>#DIV/0!</v>
      </c>
      <c r="X74" s="26" t="str">
        <f t="shared" si="9"/>
        <v>#DIV/0!</v>
      </c>
    </row>
    <row r="75">
      <c r="A75" s="18" t="s">
        <v>404</v>
      </c>
      <c r="B75" s="18">
        <v>466.0</v>
      </c>
      <c r="C75" s="40">
        <v>2246.0</v>
      </c>
      <c r="D75" s="40">
        <v>25.0</v>
      </c>
      <c r="E75" s="40">
        <v>0.0</v>
      </c>
      <c r="F75" s="14">
        <v>19537.0</v>
      </c>
      <c r="G75" s="19"/>
      <c r="H75" s="19">
        <f>VLOOKUP(A75,'Kings Ratings'!$A$2:$B$1000,2,false)</f>
        <v>10</v>
      </c>
      <c r="I75" s="7"/>
      <c r="K75" s="40">
        <v>1795.0</v>
      </c>
      <c r="L75" s="22">
        <f t="shared" si="1"/>
        <v>451</v>
      </c>
      <c r="M75" s="23">
        <f t="shared" si="2"/>
        <v>0.2512534819</v>
      </c>
      <c r="N75" s="24" t="str">
        <f t="shared" si="3"/>
        <v>Goldjack with +451, +25.1% (1795 to 2246)</v>
      </c>
      <c r="O75" s="41"/>
      <c r="P75" s="40">
        <v>12.0</v>
      </c>
      <c r="Q75" s="18">
        <f t="shared" si="4"/>
        <v>13</v>
      </c>
      <c r="R75" s="23">
        <f t="shared" si="5"/>
        <v>1.083333333</v>
      </c>
      <c r="S75" s="24" t="str">
        <f t="shared" si="6"/>
        <v>Goldjack with +13, +108.3% (12 to 25)</v>
      </c>
      <c r="T75" s="18"/>
      <c r="U75" s="40">
        <v>0.0</v>
      </c>
      <c r="V75" s="22">
        <f t="shared" si="7"/>
        <v>0</v>
      </c>
      <c r="W75" s="23" t="str">
        <f t="shared" si="8"/>
        <v>#DIV/0!</v>
      </c>
      <c r="X75" s="26" t="str">
        <f t="shared" si="9"/>
        <v>#DIV/0!</v>
      </c>
    </row>
    <row r="76">
      <c r="A76" s="18" t="s">
        <v>763</v>
      </c>
      <c r="B76" s="18">
        <v>1089.0</v>
      </c>
      <c r="C76" s="40">
        <v>2275.0</v>
      </c>
      <c r="D76" s="40">
        <v>180.0</v>
      </c>
      <c r="E76" s="40">
        <v>1.0</v>
      </c>
      <c r="F76" s="14">
        <v>73588.0</v>
      </c>
      <c r="G76" s="19"/>
      <c r="H76" s="19">
        <f>VLOOKUP(A76,'Kings Ratings'!$A$2:$B$1000,2,false)</f>
        <v>10</v>
      </c>
      <c r="I76" s="19"/>
      <c r="K76" s="40">
        <v>1929.0</v>
      </c>
      <c r="L76" s="22">
        <f t="shared" si="1"/>
        <v>346</v>
      </c>
      <c r="M76" s="23">
        <f t="shared" si="2"/>
        <v>0.179367548</v>
      </c>
      <c r="N76" s="24" t="str">
        <f t="shared" si="3"/>
        <v>Fire Ant Farm with +346, +17.9% (1929 to 2275)</v>
      </c>
      <c r="O76" s="41"/>
      <c r="P76" s="40">
        <v>80.0</v>
      </c>
      <c r="Q76" s="18">
        <f t="shared" si="4"/>
        <v>100</v>
      </c>
      <c r="R76" s="23">
        <f t="shared" si="5"/>
        <v>1.25</v>
      </c>
      <c r="S76" s="24" t="str">
        <f t="shared" si="6"/>
        <v>Fire Ant Farm with +100, +125% (80 to 180)</v>
      </c>
      <c r="T76" s="18"/>
      <c r="U76" s="40">
        <v>1.0</v>
      </c>
      <c r="V76" s="22">
        <f t="shared" si="7"/>
        <v>0</v>
      </c>
      <c r="W76" s="23">
        <f t="shared" si="8"/>
        <v>0</v>
      </c>
      <c r="X76" s="26" t="str">
        <f t="shared" si="9"/>
        <v>Fire Ant Farm with +0, +0% (1 to 1)</v>
      </c>
    </row>
    <row r="77">
      <c r="A77" s="11" t="s">
        <v>334</v>
      </c>
      <c r="B77" s="18">
        <v>565.0</v>
      </c>
      <c r="C77" s="40">
        <v>2316.0</v>
      </c>
      <c r="D77" s="40">
        <v>12.0</v>
      </c>
      <c r="E77" s="40">
        <v>0.0</v>
      </c>
      <c r="F77" s="14">
        <v>24298.0</v>
      </c>
      <c r="G77" s="19"/>
      <c r="H77" s="19">
        <f>VLOOKUP(A77,'Kings Ratings'!$A$2:$B$1000,2,false)</f>
        <v>11</v>
      </c>
      <c r="I77" s="7"/>
      <c r="K77" s="40">
        <v>2316.0</v>
      </c>
      <c r="L77" s="22">
        <f t="shared" si="1"/>
        <v>0</v>
      </c>
      <c r="M77" s="23">
        <f t="shared" si="2"/>
        <v>0</v>
      </c>
      <c r="N77" s="24" t="str">
        <f t="shared" si="3"/>
        <v>Hot Potato with +0, +0% (2316 to 2316)</v>
      </c>
      <c r="O77" s="41"/>
      <c r="P77" s="40">
        <v>12.0</v>
      </c>
      <c r="Q77" s="18">
        <f t="shared" si="4"/>
        <v>0</v>
      </c>
      <c r="R77" s="23">
        <f t="shared" si="5"/>
        <v>0</v>
      </c>
      <c r="S77" s="24" t="str">
        <f t="shared" si="6"/>
        <v>Hot Potato with +0, +0% (12 to 12)</v>
      </c>
      <c r="T77" s="18"/>
      <c r="U77" s="40">
        <v>0.0</v>
      </c>
      <c r="V77" s="22">
        <f t="shared" si="7"/>
        <v>0</v>
      </c>
      <c r="W77" s="23" t="str">
        <f t="shared" si="8"/>
        <v>#DIV/0!</v>
      </c>
      <c r="X77" s="26" t="str">
        <f t="shared" si="9"/>
        <v>#DIV/0!</v>
      </c>
    </row>
    <row r="78">
      <c r="A78" s="18" t="s">
        <v>169</v>
      </c>
      <c r="B78" s="18">
        <v>978.0</v>
      </c>
      <c r="C78" s="40">
        <v>2356.0</v>
      </c>
      <c r="D78" s="40">
        <v>150.0</v>
      </c>
      <c r="E78" s="40">
        <v>4.0</v>
      </c>
      <c r="F78" s="14">
        <v>65673.0</v>
      </c>
      <c r="G78" s="19"/>
      <c r="H78" s="19">
        <f>VLOOKUP(A78,'Kings Ratings'!$A$2:$B$1000,2,false)</f>
        <v>10</v>
      </c>
      <c r="I78" s="7"/>
      <c r="K78" s="40">
        <v>2026.0</v>
      </c>
      <c r="L78" s="22">
        <f t="shared" si="1"/>
        <v>330</v>
      </c>
      <c r="M78" s="23">
        <f t="shared" si="2"/>
        <v>0.1628825271</v>
      </c>
      <c r="N78" s="24" t="str">
        <f t="shared" si="3"/>
        <v>Cannon with +330, +16.3% (2026 to 2356)</v>
      </c>
      <c r="O78" s="41"/>
      <c r="P78" s="40">
        <v>93.0</v>
      </c>
      <c r="Q78" s="18">
        <f t="shared" si="4"/>
        <v>57</v>
      </c>
      <c r="R78" s="23">
        <f t="shared" si="5"/>
        <v>0.6129032258</v>
      </c>
      <c r="S78" s="24" t="str">
        <f t="shared" si="6"/>
        <v>Cannon with +57, +61.3% (93 to 150)</v>
      </c>
      <c r="T78" s="18"/>
      <c r="U78" s="40">
        <v>2.0</v>
      </c>
      <c r="V78" s="22">
        <f t="shared" si="7"/>
        <v>2</v>
      </c>
      <c r="W78" s="23">
        <f t="shared" si="8"/>
        <v>1</v>
      </c>
      <c r="X78" s="26" t="str">
        <f t="shared" si="9"/>
        <v>Cannon with +2, +100% (2 to 4)</v>
      </c>
    </row>
    <row r="79">
      <c r="A79" s="11" t="s">
        <v>874</v>
      </c>
      <c r="B79" s="11">
        <v>1132.0</v>
      </c>
      <c r="C79" s="11">
        <v>2367.0</v>
      </c>
      <c r="D79" s="11">
        <v>655.0</v>
      </c>
      <c r="E79" s="11">
        <v>14.0</v>
      </c>
      <c r="F79" s="14">
        <v>82082.0</v>
      </c>
      <c r="G79" s="19"/>
      <c r="H79" s="19">
        <f>VLOOKUP(A79,'Kings Ratings'!$A$2:$B$1000,2,false)</f>
        <v>6</v>
      </c>
      <c r="I79" s="19"/>
      <c r="K79" s="11">
        <v>2010.0</v>
      </c>
      <c r="L79" s="22">
        <f t="shared" si="1"/>
        <v>357</v>
      </c>
      <c r="M79" s="23">
        <f t="shared" si="2"/>
        <v>0.1776119403</v>
      </c>
      <c r="N79" s="24" t="str">
        <f t="shared" si="3"/>
        <v>Snow Shoes with +357, +17.8% (2010 to 2367)</v>
      </c>
      <c r="O79" s="41"/>
      <c r="P79" s="11">
        <v>426.0</v>
      </c>
      <c r="Q79" s="18">
        <f t="shared" si="4"/>
        <v>229</v>
      </c>
      <c r="R79" s="23">
        <f t="shared" si="5"/>
        <v>0.5375586854</v>
      </c>
      <c r="S79" s="24" t="str">
        <f t="shared" si="6"/>
        <v>Snow Shoes with +229, +53.8% (426 to 655)</v>
      </c>
      <c r="T79" s="18"/>
      <c r="U79" s="11">
        <v>5.0</v>
      </c>
      <c r="V79" s="22">
        <f t="shared" si="7"/>
        <v>9</v>
      </c>
      <c r="W79" s="23">
        <f t="shared" si="8"/>
        <v>1.8</v>
      </c>
      <c r="X79" s="26" t="str">
        <f t="shared" si="9"/>
        <v>Snow Shoes with +9, +180% (5 to 14)</v>
      </c>
    </row>
    <row r="80">
      <c r="A80" s="18" t="s">
        <v>264</v>
      </c>
      <c r="B80" s="18">
        <v>685.0</v>
      </c>
      <c r="C80" s="40">
        <v>2387.0</v>
      </c>
      <c r="D80" s="40">
        <v>18.0</v>
      </c>
      <c r="E80" s="40">
        <v>0.0</v>
      </c>
      <c r="F80" s="14">
        <v>29777.0</v>
      </c>
      <c r="G80" s="19"/>
      <c r="H80" s="19">
        <f>VLOOKUP(A80,'Kings Ratings'!$A$2:$B$1000,2,false)</f>
        <v>10</v>
      </c>
      <c r="I80" s="7"/>
      <c r="K80" s="40">
        <v>2044.0</v>
      </c>
      <c r="L80" s="22">
        <f t="shared" si="1"/>
        <v>343</v>
      </c>
      <c r="M80" s="23">
        <f t="shared" si="2"/>
        <v>0.1678082192</v>
      </c>
      <c r="N80" s="24" t="str">
        <f t="shared" si="3"/>
        <v>Engine with +343, +16.8% (2044 to 2387)</v>
      </c>
      <c r="O80" s="41"/>
      <c r="P80" s="40">
        <v>9.0</v>
      </c>
      <c r="Q80" s="18">
        <f t="shared" si="4"/>
        <v>9</v>
      </c>
      <c r="R80" s="23">
        <f t="shared" si="5"/>
        <v>1</v>
      </c>
      <c r="S80" s="24" t="str">
        <f t="shared" si="6"/>
        <v>Engine with +9, +100% (9 to 18)</v>
      </c>
      <c r="T80" s="18"/>
      <c r="U80" s="40">
        <v>0.0</v>
      </c>
      <c r="V80" s="22">
        <f t="shared" si="7"/>
        <v>0</v>
      </c>
      <c r="W80" s="23" t="str">
        <f t="shared" si="8"/>
        <v>#DIV/0!</v>
      </c>
      <c r="X80" s="26" t="str">
        <f t="shared" si="9"/>
        <v>#DIV/0!</v>
      </c>
    </row>
    <row r="81">
      <c r="A81" s="18" t="s">
        <v>380</v>
      </c>
      <c r="B81" s="18">
        <v>458.0</v>
      </c>
      <c r="C81" s="40">
        <v>2409.0</v>
      </c>
      <c r="D81" s="40">
        <v>23.0</v>
      </c>
      <c r="E81" s="40">
        <v>0.0</v>
      </c>
      <c r="F81" s="14">
        <v>19856.0</v>
      </c>
      <c r="G81" s="19"/>
      <c r="H81" s="19">
        <f>VLOOKUP(A81,'Kings Ratings'!$A$2:$B$1000,2,false)</f>
        <v>10</v>
      </c>
      <c r="I81" s="7"/>
      <c r="K81" s="40">
        <v>1965.0</v>
      </c>
      <c r="L81" s="22">
        <f t="shared" si="1"/>
        <v>444</v>
      </c>
      <c r="M81" s="23">
        <f t="shared" si="2"/>
        <v>0.2259541985</v>
      </c>
      <c r="N81" s="24" t="str">
        <f t="shared" si="3"/>
        <v>Gold Catfish with +444, +22.6% (1965 to 2409)</v>
      </c>
      <c r="O81" s="41"/>
      <c r="P81" s="40">
        <v>11.0</v>
      </c>
      <c r="Q81" s="18">
        <f t="shared" si="4"/>
        <v>12</v>
      </c>
      <c r="R81" s="23">
        <f t="shared" si="5"/>
        <v>1.090909091</v>
      </c>
      <c r="S81" s="24" t="str">
        <f t="shared" si="6"/>
        <v>Gold Catfish with +12, +109.1% (11 to 23)</v>
      </c>
      <c r="T81" s="18"/>
      <c r="U81" s="40">
        <v>0.0</v>
      </c>
      <c r="V81" s="22">
        <f t="shared" si="7"/>
        <v>0</v>
      </c>
      <c r="W81" s="23" t="str">
        <f t="shared" si="8"/>
        <v>#DIV/0!</v>
      </c>
      <c r="X81" s="26" t="str">
        <f t="shared" si="9"/>
        <v>#DIV/0!</v>
      </c>
    </row>
    <row r="82">
      <c r="A82" s="18" t="s">
        <v>586</v>
      </c>
      <c r="B82" s="18">
        <v>713.0</v>
      </c>
      <c r="C82" s="40">
        <v>2469.0</v>
      </c>
      <c r="D82" s="40">
        <v>49.0</v>
      </c>
      <c r="E82" s="40">
        <v>0.0</v>
      </c>
      <c r="F82" s="14">
        <v>12230.0</v>
      </c>
      <c r="G82" s="19"/>
      <c r="H82" s="19">
        <f>VLOOKUP(A82,'Kings Ratings'!$A$2:$B$1000,2,false)</f>
        <v>10</v>
      </c>
      <c r="I82" s="7"/>
      <c r="K82" s="40">
        <v>2241.0</v>
      </c>
      <c r="L82" s="22">
        <f t="shared" si="1"/>
        <v>228</v>
      </c>
      <c r="M82" s="23">
        <f t="shared" si="2"/>
        <v>0.1017402945</v>
      </c>
      <c r="N82" s="24" t="str">
        <f t="shared" si="3"/>
        <v>Pair of Boots with +228, +10.2% (2241 to 2469)</v>
      </c>
      <c r="O82" s="41"/>
      <c r="P82" s="40">
        <v>45.0</v>
      </c>
      <c r="Q82" s="18">
        <f t="shared" si="4"/>
        <v>4</v>
      </c>
      <c r="R82" s="23">
        <f t="shared" si="5"/>
        <v>0.08888888889</v>
      </c>
      <c r="S82" s="24" t="str">
        <f t="shared" si="6"/>
        <v>Pair of Boots with +4, +8.9% (45 to 49)</v>
      </c>
      <c r="T82" s="18"/>
      <c r="U82" s="40">
        <v>0.0</v>
      </c>
      <c r="V82" s="22">
        <f t="shared" si="7"/>
        <v>0</v>
      </c>
      <c r="W82" s="23" t="str">
        <f t="shared" si="8"/>
        <v>#DIV/0!</v>
      </c>
      <c r="X82" s="26" t="str">
        <f t="shared" si="9"/>
        <v>#DIV/0!</v>
      </c>
    </row>
    <row r="83">
      <c r="A83" s="18" t="s">
        <v>676</v>
      </c>
      <c r="B83" s="18">
        <v>645.0</v>
      </c>
      <c r="C83" s="40">
        <v>2577.0</v>
      </c>
      <c r="D83" s="40">
        <v>183.0</v>
      </c>
      <c r="E83" s="40">
        <v>1.0</v>
      </c>
      <c r="F83" s="14">
        <v>10689.0</v>
      </c>
      <c r="G83" s="19"/>
      <c r="H83" s="19">
        <f>VLOOKUP(A83,'Kings Ratings'!$A$2:$B$1000,2,false)</f>
        <v>9</v>
      </c>
      <c r="I83" s="7"/>
      <c r="K83" s="40">
        <v>2382.0</v>
      </c>
      <c r="L83" s="22">
        <f t="shared" si="1"/>
        <v>195</v>
      </c>
      <c r="M83" s="23">
        <f t="shared" si="2"/>
        <v>0.08186397985</v>
      </c>
      <c r="N83" s="24" t="str">
        <f t="shared" si="3"/>
        <v>Sea Pincher Special with +195, +8.2% (2382 to 2577)</v>
      </c>
      <c r="O83" s="41"/>
      <c r="P83" s="40">
        <v>166.0</v>
      </c>
      <c r="Q83" s="18">
        <f t="shared" si="4"/>
        <v>17</v>
      </c>
      <c r="R83" s="23">
        <f t="shared" si="5"/>
        <v>0.1024096386</v>
      </c>
      <c r="S83" s="24" t="str">
        <f t="shared" si="6"/>
        <v>Sea Pincher Special with +17, +10.2% (166 to 183)</v>
      </c>
      <c r="T83" s="18"/>
      <c r="U83" s="40">
        <v>1.0</v>
      </c>
      <c r="V83" s="22">
        <f t="shared" si="7"/>
        <v>0</v>
      </c>
      <c r="W83" s="23">
        <f t="shared" si="8"/>
        <v>0</v>
      </c>
      <c r="X83" s="26" t="str">
        <f t="shared" si="9"/>
        <v>Sea Pincher Special with +0, +0% (1 to 1)</v>
      </c>
    </row>
    <row r="84">
      <c r="A84" s="18" t="s">
        <v>735</v>
      </c>
      <c r="B84" s="18">
        <v>428.0</v>
      </c>
      <c r="C84" s="40">
        <v>2600.0</v>
      </c>
      <c r="D84" s="40">
        <v>344.0</v>
      </c>
      <c r="E84" s="40">
        <v>4.0</v>
      </c>
      <c r="F84" s="14">
        <v>74157.0</v>
      </c>
      <c r="G84" s="19"/>
      <c r="H84" s="19">
        <f>VLOOKUP(A84,'Kings Ratings'!$A$2:$B$1000,2,false)</f>
        <v>11</v>
      </c>
      <c r="I84" s="7"/>
      <c r="K84" s="40">
        <v>2600.0</v>
      </c>
      <c r="L84" s="22">
        <f t="shared" si="1"/>
        <v>0</v>
      </c>
      <c r="M84" s="23">
        <f t="shared" si="2"/>
        <v>0</v>
      </c>
      <c r="N84" s="24" t="str">
        <f t="shared" si="3"/>
        <v>Snow Globe with +0, +0% (2600 to 2600)</v>
      </c>
      <c r="O84" s="41"/>
      <c r="P84" s="40">
        <v>344.0</v>
      </c>
      <c r="Q84" s="18">
        <f t="shared" si="4"/>
        <v>0</v>
      </c>
      <c r="R84" s="23">
        <f t="shared" si="5"/>
        <v>0</v>
      </c>
      <c r="S84" s="24" t="str">
        <f t="shared" si="6"/>
        <v>Snow Globe with +0, +0% (344 to 344)</v>
      </c>
      <c r="T84" s="18"/>
      <c r="U84" s="40">
        <v>4.0</v>
      </c>
      <c r="V84" s="22">
        <f t="shared" si="7"/>
        <v>0</v>
      </c>
      <c r="W84" s="23">
        <f t="shared" si="8"/>
        <v>0</v>
      </c>
      <c r="X84" s="26" t="str">
        <f t="shared" si="9"/>
        <v>Snow Globe with +0, +0% (4 to 4)</v>
      </c>
    </row>
    <row r="85">
      <c r="A85" s="18" t="s">
        <v>446</v>
      </c>
      <c r="B85" s="18">
        <v>755.0</v>
      </c>
      <c r="C85" s="40">
        <v>2627.0</v>
      </c>
      <c r="D85" s="40">
        <v>249.0</v>
      </c>
      <c r="E85" s="40">
        <v>3.0</v>
      </c>
      <c r="F85" s="14">
        <v>11064.0</v>
      </c>
      <c r="G85" s="19"/>
      <c r="H85" s="19">
        <f>VLOOKUP(A85,'Kings Ratings'!$A$2:$B$1000,2,false)</f>
        <v>10</v>
      </c>
      <c r="I85" s="7"/>
      <c r="K85" s="40">
        <v>2353.0</v>
      </c>
      <c r="L85" s="22">
        <f t="shared" si="1"/>
        <v>274</v>
      </c>
      <c r="M85" s="23">
        <f t="shared" si="2"/>
        <v>0.1164470888</v>
      </c>
      <c r="N85" s="24" t="str">
        <f t="shared" si="3"/>
        <v>Hickory Omelette with +274, +11.6% (2353 to 2627)</v>
      </c>
      <c r="O85" s="41"/>
      <c r="P85" s="40">
        <v>215.0</v>
      </c>
      <c r="Q85" s="18">
        <f t="shared" si="4"/>
        <v>34</v>
      </c>
      <c r="R85" s="23">
        <f t="shared" si="5"/>
        <v>0.1581395349</v>
      </c>
      <c r="S85" s="24" t="str">
        <f t="shared" si="6"/>
        <v>Hickory Omelette with +34, +15.8% (215 to 249)</v>
      </c>
      <c r="T85" s="18"/>
      <c r="U85" s="40">
        <v>0.0</v>
      </c>
      <c r="V85" s="22">
        <f t="shared" si="7"/>
        <v>3</v>
      </c>
      <c r="W85" s="23" t="str">
        <f t="shared" si="8"/>
        <v>#DIV/0!</v>
      </c>
      <c r="X85" s="26" t="str">
        <f t="shared" si="9"/>
        <v>#DIV/0!</v>
      </c>
    </row>
    <row r="86">
      <c r="A86" s="18" t="s">
        <v>137</v>
      </c>
      <c r="B86" s="18">
        <v>661.0</v>
      </c>
      <c r="C86" s="40">
        <v>2641.0</v>
      </c>
      <c r="D86" s="40">
        <v>78.0</v>
      </c>
      <c r="E86" s="40">
        <v>0.0</v>
      </c>
      <c r="F86" s="14">
        <v>11610.0</v>
      </c>
      <c r="G86" s="19"/>
      <c r="H86" s="19">
        <f>VLOOKUP(A86,'Kings Ratings'!$A$2:$B$1000,2,false)</f>
        <v>7</v>
      </c>
      <c r="I86" s="7"/>
      <c r="K86" s="40">
        <v>2344.0</v>
      </c>
      <c r="L86" s="22">
        <f t="shared" si="1"/>
        <v>297</v>
      </c>
      <c r="M86" s="23">
        <f t="shared" si="2"/>
        <v>0.1267064846</v>
      </c>
      <c r="N86" s="24" t="str">
        <f t="shared" si="3"/>
        <v>Breakfast Boost with +297, +12.7% (2344 to 2641)</v>
      </c>
      <c r="O86" s="41"/>
      <c r="P86" s="40">
        <v>66.0</v>
      </c>
      <c r="Q86" s="18">
        <f t="shared" si="4"/>
        <v>12</v>
      </c>
      <c r="R86" s="23">
        <f t="shared" si="5"/>
        <v>0.1818181818</v>
      </c>
      <c r="S86" s="24" t="str">
        <f t="shared" si="6"/>
        <v>Breakfast Boost with +12, +18.2% (66 to 78)</v>
      </c>
      <c r="T86" s="18"/>
      <c r="U86" s="40">
        <v>0.0</v>
      </c>
      <c r="V86" s="22">
        <f t="shared" si="7"/>
        <v>0</v>
      </c>
      <c r="W86" s="23" t="str">
        <f t="shared" si="8"/>
        <v>#DIV/0!</v>
      </c>
      <c r="X86" s="26" t="str">
        <f t="shared" si="9"/>
        <v>#DIV/0!</v>
      </c>
    </row>
    <row r="87">
      <c r="A87" s="5" t="s">
        <v>347</v>
      </c>
      <c r="B87" s="18">
        <v>954.0</v>
      </c>
      <c r="C87" s="40">
        <v>2682.0</v>
      </c>
      <c r="D87" s="40">
        <v>106.0</v>
      </c>
      <c r="E87" s="40">
        <v>0.0</v>
      </c>
      <c r="F87" s="14">
        <v>16059.0</v>
      </c>
      <c r="G87" s="19"/>
      <c r="H87" s="19">
        <f>VLOOKUP(A87,'Kings Ratings'!$A$2:$B$1000,2,false)</f>
        <v>11</v>
      </c>
      <c r="I87" s="7"/>
      <c r="K87" s="40">
        <v>2681.0</v>
      </c>
      <c r="L87" s="22">
        <f t="shared" si="1"/>
        <v>1</v>
      </c>
      <c r="M87" s="23">
        <f t="shared" si="2"/>
        <v>0.0003729951511</v>
      </c>
      <c r="N87" s="24" t="str">
        <f t="shared" si="3"/>
        <v>Frozen Starfish with +1, +0% (2681 to 2682)</v>
      </c>
      <c r="O87" s="41"/>
      <c r="P87" s="40">
        <v>106.0</v>
      </c>
      <c r="Q87" s="18">
        <f t="shared" si="4"/>
        <v>0</v>
      </c>
      <c r="R87" s="23">
        <f t="shared" si="5"/>
        <v>0</v>
      </c>
      <c r="S87" s="24" t="str">
        <f t="shared" si="6"/>
        <v>Frozen Starfish with +0, +0% (106 to 106)</v>
      </c>
      <c r="T87" s="18"/>
      <c r="U87" s="40">
        <v>0.0</v>
      </c>
      <c r="V87" s="22">
        <f t="shared" si="7"/>
        <v>0</v>
      </c>
      <c r="W87" s="23" t="str">
        <f t="shared" si="8"/>
        <v>#DIV/0!</v>
      </c>
      <c r="X87" s="26" t="str">
        <f t="shared" si="9"/>
        <v>#DIV/0!</v>
      </c>
    </row>
    <row r="88">
      <c r="A88" s="18" t="s">
        <v>377</v>
      </c>
      <c r="B88" s="18">
        <v>465.0</v>
      </c>
      <c r="C88" s="40">
        <v>2874.0</v>
      </c>
      <c r="D88" s="40">
        <v>16.0</v>
      </c>
      <c r="E88" s="40">
        <v>0.0</v>
      </c>
      <c r="F88" s="14">
        <v>14133.0</v>
      </c>
      <c r="G88" s="19"/>
      <c r="H88" s="19">
        <f>VLOOKUP(A88,'Kings Ratings'!$A$2:$B$1000,2,false)</f>
        <v>10</v>
      </c>
      <c r="I88" s="7"/>
      <c r="K88" s="40">
        <v>2372.0</v>
      </c>
      <c r="L88" s="22">
        <f t="shared" si="1"/>
        <v>502</v>
      </c>
      <c r="M88" s="23">
        <f t="shared" si="2"/>
        <v>0.2116357504</v>
      </c>
      <c r="N88" s="24" t="str">
        <f t="shared" si="3"/>
        <v>Gold Sea Bass with +502, +21.2% (2372 to 2874)</v>
      </c>
      <c r="O88" s="41"/>
      <c r="P88" s="40">
        <v>5.0</v>
      </c>
      <c r="Q88" s="18">
        <f t="shared" si="4"/>
        <v>11</v>
      </c>
      <c r="R88" s="23">
        <f t="shared" si="5"/>
        <v>2.2</v>
      </c>
      <c r="S88" s="24" t="str">
        <f t="shared" si="6"/>
        <v>Gold Sea Bass with +11, +220.% (5 to 16)</v>
      </c>
      <c r="T88" s="18"/>
      <c r="U88" s="40">
        <v>0.0</v>
      </c>
      <c r="V88" s="22">
        <f t="shared" si="7"/>
        <v>0</v>
      </c>
      <c r="W88" s="23" t="str">
        <f t="shared" si="8"/>
        <v>#DIV/0!</v>
      </c>
      <c r="X88" s="26" t="str">
        <f t="shared" si="9"/>
        <v>#DIV/0!</v>
      </c>
    </row>
    <row r="89">
      <c r="A89" s="11" t="s">
        <v>863</v>
      </c>
      <c r="B89" s="11">
        <v>1128.0</v>
      </c>
      <c r="C89" s="11">
        <v>2917.0</v>
      </c>
      <c r="D89" s="11">
        <v>143.0</v>
      </c>
      <c r="E89" s="11">
        <v>3.0</v>
      </c>
      <c r="F89" s="14">
        <v>65275.0</v>
      </c>
      <c r="G89" s="19"/>
      <c r="H89" s="19">
        <f>VLOOKUP(A89,'Kings Ratings'!$A$2:$B$1000,2,false)</f>
        <v>8</v>
      </c>
      <c r="I89" s="19"/>
      <c r="K89" s="11">
        <v>2486.0</v>
      </c>
      <c r="L89" s="22">
        <f t="shared" si="1"/>
        <v>431</v>
      </c>
      <c r="M89" s="23">
        <f t="shared" si="2"/>
        <v>0.1733708769</v>
      </c>
      <c r="N89" s="24" t="str">
        <f t="shared" si="3"/>
        <v>Rucksack with +431, +17.3% (2486 to 2917)</v>
      </c>
      <c r="O89" s="41"/>
      <c r="P89" s="11">
        <v>90.0</v>
      </c>
      <c r="Q89" s="18">
        <f t="shared" si="4"/>
        <v>53</v>
      </c>
      <c r="R89" s="23">
        <f t="shared" si="5"/>
        <v>0.5888888889</v>
      </c>
      <c r="S89" s="24" t="str">
        <f t="shared" si="6"/>
        <v>Rucksack with +53, +58.9% (90 to 143)</v>
      </c>
      <c r="T89" s="18"/>
      <c r="U89" s="11">
        <v>2.0</v>
      </c>
      <c r="V89" s="22">
        <f t="shared" si="7"/>
        <v>1</v>
      </c>
      <c r="W89" s="23">
        <f t="shared" si="8"/>
        <v>0.5</v>
      </c>
      <c r="X89" s="26" t="str">
        <f t="shared" si="9"/>
        <v>Rucksack with +1, +50% (2 to 3)</v>
      </c>
    </row>
    <row r="90">
      <c r="A90" s="18" t="s">
        <v>29</v>
      </c>
      <c r="B90" s="18">
        <v>800.0</v>
      </c>
      <c r="C90" s="40">
        <v>2957.0</v>
      </c>
      <c r="D90" s="40">
        <v>0.0</v>
      </c>
      <c r="E90" s="40">
        <v>0.0</v>
      </c>
      <c r="F90" s="14">
        <v>15770.0</v>
      </c>
      <c r="G90" s="19"/>
      <c r="H90" s="19">
        <f>VLOOKUP(A90,'Kings Ratings'!$A$2:$B$1000,2,false)</f>
        <v>10</v>
      </c>
      <c r="I90" s="7"/>
      <c r="K90" s="40">
        <v>2527.0</v>
      </c>
      <c r="L90" s="22">
        <f t="shared" si="1"/>
        <v>430</v>
      </c>
      <c r="M90" s="23">
        <f t="shared" si="2"/>
        <v>0.1701622477</v>
      </c>
      <c r="N90" s="24" t="str">
        <f t="shared" si="3"/>
        <v>Amber Cane with +430, +17% (2527 to 2957)</v>
      </c>
      <c r="O90" s="41"/>
      <c r="P90" s="40">
        <v>0.0</v>
      </c>
      <c r="Q90" s="18">
        <f t="shared" si="4"/>
        <v>0</v>
      </c>
      <c r="R90" s="23" t="str">
        <f t="shared" si="5"/>
        <v>#DIV/0!</v>
      </c>
      <c r="S90" s="24" t="str">
        <f t="shared" si="6"/>
        <v>#DIV/0!</v>
      </c>
      <c r="T90" s="18"/>
      <c r="U90" s="40">
        <v>0.0</v>
      </c>
      <c r="V90" s="22">
        <f t="shared" si="7"/>
        <v>0</v>
      </c>
      <c r="W90" s="23" t="str">
        <f t="shared" si="8"/>
        <v>#DIV/0!</v>
      </c>
      <c r="X90" s="26" t="str">
        <f t="shared" si="9"/>
        <v>#DIV/0!</v>
      </c>
    </row>
    <row r="91">
      <c r="A91" s="18" t="s">
        <v>401</v>
      </c>
      <c r="B91" s="18">
        <v>457.0</v>
      </c>
      <c r="C91" s="40">
        <v>3016.0</v>
      </c>
      <c r="D91" s="40">
        <v>72.0</v>
      </c>
      <c r="E91" s="40">
        <v>4.0</v>
      </c>
      <c r="F91" s="14">
        <v>21902.0</v>
      </c>
      <c r="G91" s="19"/>
      <c r="H91" s="19">
        <f>VLOOKUP(A91,'Kings Ratings'!$A$2:$B$1000,2,false)</f>
        <v>10</v>
      </c>
      <c r="I91" s="7"/>
      <c r="K91" s="40">
        <v>2467.0</v>
      </c>
      <c r="L91" s="22">
        <f t="shared" si="1"/>
        <v>549</v>
      </c>
      <c r="M91" s="23">
        <f t="shared" si="2"/>
        <v>0.2225374949</v>
      </c>
      <c r="N91" s="24" t="str">
        <f t="shared" si="3"/>
        <v>Gold Trout with +549, +22.3% (2467 to 3016)</v>
      </c>
      <c r="O91" s="41"/>
      <c r="P91" s="40">
        <v>49.0</v>
      </c>
      <c r="Q91" s="18">
        <f t="shared" si="4"/>
        <v>23</v>
      </c>
      <c r="R91" s="23">
        <f t="shared" si="5"/>
        <v>0.4693877551</v>
      </c>
      <c r="S91" s="24" t="str">
        <f t="shared" si="6"/>
        <v>Gold Trout with +23, +46.9% (49 to 72)</v>
      </c>
      <c r="T91" s="18"/>
      <c r="U91" s="40">
        <v>3.0</v>
      </c>
      <c r="V91" s="22">
        <f t="shared" si="7"/>
        <v>1</v>
      </c>
      <c r="W91" s="23">
        <f t="shared" si="8"/>
        <v>0.3333333333</v>
      </c>
      <c r="X91" s="26" t="str">
        <f t="shared" si="9"/>
        <v>Gold Trout with +1, +33.3% (3 to 4)</v>
      </c>
    </row>
    <row r="92">
      <c r="A92" s="11" t="s">
        <v>881</v>
      </c>
      <c r="B92" s="11">
        <v>1276.0</v>
      </c>
      <c r="C92" s="11">
        <v>3111.0</v>
      </c>
      <c r="D92" s="11">
        <v>512.0</v>
      </c>
      <c r="E92" s="11">
        <v>4.0</v>
      </c>
      <c r="F92" s="14">
        <v>209339.0</v>
      </c>
      <c r="G92" s="19"/>
      <c r="H92" s="19">
        <f>VLOOKUP(A92,'Kings Ratings'!$A$2:$B$1000,2,false)</f>
        <v>4</v>
      </c>
      <c r="I92" s="19"/>
      <c r="K92" s="11">
        <v>0.0</v>
      </c>
      <c r="L92" s="22">
        <f t="shared" si="1"/>
        <v>3111</v>
      </c>
      <c r="M92" s="23" t="str">
        <f t="shared" si="2"/>
        <v>#DIV/0!</v>
      </c>
      <c r="N92" s="24" t="str">
        <f t="shared" si="3"/>
        <v>#DIV/0!</v>
      </c>
      <c r="O92" s="25"/>
      <c r="P92" s="11">
        <v>0.0</v>
      </c>
      <c r="Q92" s="18">
        <f t="shared" si="4"/>
        <v>512</v>
      </c>
      <c r="R92" s="23" t="str">
        <f t="shared" si="5"/>
        <v>#DIV/0!</v>
      </c>
      <c r="S92" s="24" t="str">
        <f t="shared" si="6"/>
        <v>#DIV/0!</v>
      </c>
      <c r="U92" s="11">
        <v>0.0</v>
      </c>
      <c r="V92" s="22">
        <f t="shared" si="7"/>
        <v>4</v>
      </c>
      <c r="W92" s="23" t="str">
        <f t="shared" si="8"/>
        <v>#DIV/0!</v>
      </c>
      <c r="X92" s="26" t="str">
        <f t="shared" si="9"/>
        <v>#DIV/0!</v>
      </c>
    </row>
    <row r="93">
      <c r="A93" s="18" t="s">
        <v>134</v>
      </c>
      <c r="B93" s="18">
        <v>742.0</v>
      </c>
      <c r="C93" s="40">
        <v>3180.0</v>
      </c>
      <c r="D93" s="40">
        <v>96.0</v>
      </c>
      <c r="E93" s="40">
        <v>0.0</v>
      </c>
      <c r="F93" s="14">
        <v>102293.0</v>
      </c>
      <c r="G93" s="19"/>
      <c r="H93" s="19">
        <f>VLOOKUP(A93,'Kings Ratings'!$A$2:$B$1000,2,false)</f>
        <v>10</v>
      </c>
      <c r="I93" s="7"/>
      <c r="K93" s="40">
        <v>3118.0</v>
      </c>
      <c r="L93" s="22">
        <f t="shared" si="1"/>
        <v>62</v>
      </c>
      <c r="M93" s="23">
        <f t="shared" si="2"/>
        <v>0.01988454137</v>
      </c>
      <c r="N93" s="24" t="str">
        <f t="shared" si="3"/>
        <v>Bouquet of Flowers with +62, +2% (3118 to 3180)</v>
      </c>
      <c r="O93" s="41"/>
      <c r="P93" s="40">
        <v>89.0</v>
      </c>
      <c r="Q93" s="18">
        <f t="shared" si="4"/>
        <v>7</v>
      </c>
      <c r="R93" s="23">
        <f t="shared" si="5"/>
        <v>0.07865168539</v>
      </c>
      <c r="S93" s="24" t="str">
        <f t="shared" si="6"/>
        <v>Bouquet of Flowers with +7, +7.9% (89 to 96)</v>
      </c>
      <c r="T93" s="18"/>
      <c r="U93" s="40">
        <v>0.0</v>
      </c>
      <c r="V93" s="22">
        <f t="shared" si="7"/>
        <v>0</v>
      </c>
      <c r="W93" s="23" t="str">
        <f t="shared" si="8"/>
        <v>#DIV/0!</v>
      </c>
      <c r="X93" s="26" t="str">
        <f t="shared" si="9"/>
        <v>#DIV/0!</v>
      </c>
    </row>
    <row r="94">
      <c r="A94" s="18" t="s">
        <v>346</v>
      </c>
      <c r="B94" s="18">
        <v>961.0</v>
      </c>
      <c r="C94" s="40">
        <v>3232.0</v>
      </c>
      <c r="D94" s="40">
        <v>116.0</v>
      </c>
      <c r="E94" s="40">
        <v>0.0</v>
      </c>
      <c r="F94" s="14">
        <v>11123.0</v>
      </c>
      <c r="G94" s="19"/>
      <c r="H94" s="19">
        <f>VLOOKUP(A94,'Kings Ratings'!$A$2:$B$1000,2,false)</f>
        <v>11</v>
      </c>
      <c r="I94" s="7"/>
      <c r="K94" s="40">
        <v>3231.0</v>
      </c>
      <c r="L94" s="22">
        <f t="shared" si="1"/>
        <v>1</v>
      </c>
      <c r="M94" s="23">
        <f t="shared" si="2"/>
        <v>0.0003095017023</v>
      </c>
      <c r="N94" s="24" t="str">
        <f t="shared" si="3"/>
        <v>Frozen Book with +1, +0% (3231 to 3232)</v>
      </c>
      <c r="O94" s="41"/>
      <c r="P94" s="40">
        <v>116.0</v>
      </c>
      <c r="Q94" s="18">
        <f t="shared" si="4"/>
        <v>0</v>
      </c>
      <c r="R94" s="23">
        <f t="shared" si="5"/>
        <v>0</v>
      </c>
      <c r="S94" s="24" t="str">
        <f t="shared" si="6"/>
        <v>Frozen Book with +0, +0% (116 to 116)</v>
      </c>
      <c r="T94" s="18"/>
      <c r="U94" s="40">
        <v>0.0</v>
      </c>
      <c r="V94" s="22">
        <f t="shared" si="7"/>
        <v>0</v>
      </c>
      <c r="W94" s="23" t="str">
        <f t="shared" si="8"/>
        <v>#DIV/0!</v>
      </c>
      <c r="X94" s="26" t="str">
        <f t="shared" si="9"/>
        <v>#DIV/0!</v>
      </c>
    </row>
    <row r="95">
      <c r="A95" s="18" t="s">
        <v>317</v>
      </c>
      <c r="B95" s="18">
        <v>803.0</v>
      </c>
      <c r="C95" s="40">
        <v>3243.0</v>
      </c>
      <c r="D95" s="40">
        <v>10.0</v>
      </c>
      <c r="E95" s="40">
        <v>0.0</v>
      </c>
      <c r="F95" s="14">
        <v>25541.0</v>
      </c>
      <c r="G95" s="19"/>
      <c r="H95" s="19">
        <f>VLOOKUP(A95,'Kings Ratings'!$A$2:$B$1000,2,false)</f>
        <v>11</v>
      </c>
      <c r="I95" s="7"/>
      <c r="K95" s="40">
        <v>2895.0</v>
      </c>
      <c r="L95" s="22">
        <f t="shared" si="1"/>
        <v>348</v>
      </c>
      <c r="M95" s="23">
        <f t="shared" si="2"/>
        <v>0.1202072539</v>
      </c>
      <c r="N95" s="24" t="str">
        <f t="shared" si="3"/>
        <v>Yellow Watermelon with +348, +12% (2895 to 3243)</v>
      </c>
      <c r="O95" s="41"/>
      <c r="P95" s="40">
        <v>10.0</v>
      </c>
      <c r="Q95" s="18">
        <f t="shared" si="4"/>
        <v>0</v>
      </c>
      <c r="R95" s="23">
        <f t="shared" si="5"/>
        <v>0</v>
      </c>
      <c r="S95" s="24" t="str">
        <f t="shared" si="6"/>
        <v>Yellow Watermelon with +0, +0% (10 to 10)</v>
      </c>
      <c r="T95" s="18"/>
      <c r="U95" s="40">
        <v>0.0</v>
      </c>
      <c r="V95" s="22">
        <f t="shared" si="7"/>
        <v>0</v>
      </c>
      <c r="W95" s="23" t="str">
        <f t="shared" si="8"/>
        <v>#DIV/0!</v>
      </c>
      <c r="X95" s="26" t="str">
        <f t="shared" si="9"/>
        <v>#DIV/0!</v>
      </c>
    </row>
    <row r="96">
      <c r="A96" s="18" t="s">
        <v>736</v>
      </c>
      <c r="B96" s="18">
        <v>411.0</v>
      </c>
      <c r="C96" s="40">
        <v>3315.0</v>
      </c>
      <c r="D96" s="40">
        <v>318.0</v>
      </c>
      <c r="E96" s="40">
        <v>3.0</v>
      </c>
      <c r="F96" s="14">
        <v>61391.0</v>
      </c>
      <c r="G96" s="19"/>
      <c r="H96" s="19">
        <f>VLOOKUP(A96,'Kings Ratings'!$A$2:$B$1000,2,false)</f>
        <v>11</v>
      </c>
      <c r="I96" s="7"/>
      <c r="K96" s="40">
        <v>3315.0</v>
      </c>
      <c r="L96" s="22">
        <f t="shared" si="1"/>
        <v>0</v>
      </c>
      <c r="M96" s="23">
        <f t="shared" si="2"/>
        <v>0</v>
      </c>
      <c r="N96" s="24" t="str">
        <f t="shared" si="3"/>
        <v>Snowman with +0, +0% (3315 to 3315)</v>
      </c>
      <c r="O96" s="41"/>
      <c r="P96" s="40">
        <v>317.0</v>
      </c>
      <c r="Q96" s="18">
        <f t="shared" si="4"/>
        <v>1</v>
      </c>
      <c r="R96" s="23">
        <f t="shared" si="5"/>
        <v>0.003154574132</v>
      </c>
      <c r="S96" s="24" t="str">
        <f t="shared" si="6"/>
        <v>Snowman with +1, +0.3% (317 to 318)</v>
      </c>
      <c r="T96" s="18"/>
      <c r="U96" s="40">
        <v>3.0</v>
      </c>
      <c r="V96" s="22">
        <f t="shared" si="7"/>
        <v>0</v>
      </c>
      <c r="W96" s="23">
        <f t="shared" si="8"/>
        <v>0</v>
      </c>
      <c r="X96" s="26" t="str">
        <f t="shared" si="9"/>
        <v>Snowman with +0, +0% (3 to 3)</v>
      </c>
    </row>
    <row r="97">
      <c r="A97" s="18" t="s">
        <v>379</v>
      </c>
      <c r="B97" s="18">
        <v>464.0</v>
      </c>
      <c r="C97" s="40">
        <v>3324.0</v>
      </c>
      <c r="D97" s="40">
        <v>17.0</v>
      </c>
      <c r="E97" s="40">
        <v>0.0</v>
      </c>
      <c r="F97" s="14">
        <v>15846.0</v>
      </c>
      <c r="G97" s="19"/>
      <c r="H97" s="19">
        <f>VLOOKUP(A97,'Kings Ratings'!$A$2:$B$1000,2,false)</f>
        <v>10</v>
      </c>
      <c r="I97" s="7"/>
      <c r="K97" s="40">
        <v>2789.0</v>
      </c>
      <c r="L97" s="22">
        <f t="shared" si="1"/>
        <v>535</v>
      </c>
      <c r="M97" s="23">
        <f t="shared" si="2"/>
        <v>0.1918250269</v>
      </c>
      <c r="N97" s="24" t="str">
        <f t="shared" si="3"/>
        <v>Goldray with +535, +19.2% (2789 to 3324)</v>
      </c>
      <c r="O97" s="41"/>
      <c r="P97" s="40">
        <v>4.0</v>
      </c>
      <c r="Q97" s="18">
        <f t="shared" si="4"/>
        <v>13</v>
      </c>
      <c r="R97" s="23">
        <f t="shared" si="5"/>
        <v>3.25</v>
      </c>
      <c r="S97" s="24" t="str">
        <f t="shared" si="6"/>
        <v>Goldray with +13, +325% (4 to 17)</v>
      </c>
      <c r="T97" s="18"/>
      <c r="U97" s="40">
        <v>0.0</v>
      </c>
      <c r="V97" s="22">
        <f t="shared" si="7"/>
        <v>0</v>
      </c>
      <c r="W97" s="23" t="str">
        <f t="shared" si="8"/>
        <v>#DIV/0!</v>
      </c>
      <c r="X97" s="26" t="str">
        <f t="shared" si="9"/>
        <v>#DIV/0!</v>
      </c>
    </row>
    <row r="98">
      <c r="A98" s="18" t="s">
        <v>385</v>
      </c>
      <c r="B98" s="18">
        <v>460.0</v>
      </c>
      <c r="C98" s="40">
        <v>3342.0</v>
      </c>
      <c r="D98" s="40">
        <v>24.0</v>
      </c>
      <c r="E98" s="40">
        <v>1.0</v>
      </c>
      <c r="F98" s="14">
        <v>89105.0</v>
      </c>
      <c r="G98" s="19"/>
      <c r="H98" s="19">
        <f>VLOOKUP(A98,'Kings Ratings'!$A$2:$B$1000,2,false)</f>
        <v>10</v>
      </c>
      <c r="I98" s="7"/>
      <c r="K98" s="40">
        <v>2782.0</v>
      </c>
      <c r="L98" s="22">
        <f t="shared" si="1"/>
        <v>560</v>
      </c>
      <c r="M98" s="23">
        <f t="shared" si="2"/>
        <v>0.2012940331</v>
      </c>
      <c r="N98" s="24" t="str">
        <f t="shared" si="3"/>
        <v>Gold Drum with +560, +20.1% (2782 to 3342)</v>
      </c>
      <c r="O98" s="41"/>
      <c r="P98" s="40">
        <v>11.0</v>
      </c>
      <c r="Q98" s="18">
        <f t="shared" si="4"/>
        <v>13</v>
      </c>
      <c r="R98" s="23">
        <f t="shared" si="5"/>
        <v>1.181818182</v>
      </c>
      <c r="S98" s="24" t="str">
        <f t="shared" si="6"/>
        <v>Gold Drum with +13, +118.2% (11 to 24)</v>
      </c>
      <c r="T98" s="18"/>
      <c r="U98" s="40">
        <v>1.0</v>
      </c>
      <c r="V98" s="22">
        <f t="shared" si="7"/>
        <v>0</v>
      </c>
      <c r="W98" s="23">
        <f t="shared" si="8"/>
        <v>0</v>
      </c>
      <c r="X98" s="26" t="str">
        <f t="shared" si="9"/>
        <v>Gold Drum with +0, +0% (1 to 1)</v>
      </c>
    </row>
    <row r="99">
      <c r="A99" s="11" t="s">
        <v>669</v>
      </c>
      <c r="B99" s="18">
        <v>647.0</v>
      </c>
      <c r="C99" s="40">
        <v>3353.0</v>
      </c>
      <c r="D99" s="40">
        <v>54.0</v>
      </c>
      <c r="E99" s="40">
        <v>0.0</v>
      </c>
      <c r="F99" s="14">
        <v>19785.0</v>
      </c>
      <c r="G99" s="19"/>
      <c r="H99" s="19">
        <f>VLOOKUP(A99,'Kings Ratings'!$A$2:$B$1000,2,false)</f>
        <v>10</v>
      </c>
      <c r="I99" s="7"/>
      <c r="K99" s="40">
        <v>3095.0</v>
      </c>
      <c r="L99" s="22">
        <f t="shared" si="1"/>
        <v>258</v>
      </c>
      <c r="M99" s="23">
        <f t="shared" si="2"/>
        <v>0.08336025848</v>
      </c>
      <c r="N99" s="24" t="str">
        <f t="shared" si="3"/>
        <v>Over The Moon with +258, +8.3% (3095 to 3353)</v>
      </c>
      <c r="O99" s="41"/>
      <c r="P99" s="40">
        <v>46.0</v>
      </c>
      <c r="Q99" s="18">
        <f t="shared" si="4"/>
        <v>8</v>
      </c>
      <c r="R99" s="23">
        <f t="shared" si="5"/>
        <v>0.1739130435</v>
      </c>
      <c r="S99" s="24" t="str">
        <f t="shared" si="6"/>
        <v>Over The Moon with +8, +17.4% (46 to 54)</v>
      </c>
      <c r="T99" s="18"/>
      <c r="U99" s="40">
        <v>0.0</v>
      </c>
      <c r="V99" s="22">
        <f t="shared" si="7"/>
        <v>0</v>
      </c>
      <c r="W99" s="23" t="str">
        <f t="shared" si="8"/>
        <v>#DIV/0!</v>
      </c>
      <c r="X99" s="26" t="str">
        <f t="shared" si="9"/>
        <v>#DIV/0!</v>
      </c>
    </row>
    <row r="100">
      <c r="A100" s="11" t="s">
        <v>767</v>
      </c>
      <c r="B100" s="18">
        <v>959.0</v>
      </c>
      <c r="C100" s="40">
        <v>3467.0</v>
      </c>
      <c r="D100" s="40">
        <v>360.0</v>
      </c>
      <c r="E100" s="40">
        <v>0.0</v>
      </c>
      <c r="F100" s="14">
        <v>11266.0</v>
      </c>
      <c r="G100" s="19"/>
      <c r="H100" s="19">
        <f>VLOOKUP(A100,'Kings Ratings'!$A$2:$B$1000,2,false)</f>
        <v>11</v>
      </c>
      <c r="I100" s="7"/>
      <c r="K100" s="40">
        <v>3467.0</v>
      </c>
      <c r="L100" s="22">
        <f t="shared" si="1"/>
        <v>0</v>
      </c>
      <c r="M100" s="23">
        <f t="shared" si="2"/>
        <v>0</v>
      </c>
      <c r="N100" s="24" t="str">
        <f t="shared" si="3"/>
        <v>Frozen Coin with +0, +0% (3467 to 3467)</v>
      </c>
      <c r="O100" s="41"/>
      <c r="P100" s="40">
        <v>360.0</v>
      </c>
      <c r="Q100" s="18">
        <f t="shared" si="4"/>
        <v>0</v>
      </c>
      <c r="R100" s="23">
        <f t="shared" si="5"/>
        <v>0</v>
      </c>
      <c r="S100" s="24" t="str">
        <f t="shared" si="6"/>
        <v>Frozen Coin with +0, +0% (360 to 360)</v>
      </c>
      <c r="T100" s="18"/>
      <c r="U100" s="40">
        <v>0.0</v>
      </c>
      <c r="V100" s="22">
        <f t="shared" si="7"/>
        <v>0</v>
      </c>
      <c r="W100" s="23" t="str">
        <f t="shared" si="8"/>
        <v>#DIV/0!</v>
      </c>
      <c r="X100" s="26" t="str">
        <f t="shared" si="9"/>
        <v>#DIV/0!</v>
      </c>
    </row>
    <row r="101">
      <c r="A101" s="18" t="s">
        <v>208</v>
      </c>
      <c r="B101" s="18">
        <v>681.0</v>
      </c>
      <c r="C101" s="40">
        <v>3530.0</v>
      </c>
      <c r="D101" s="40">
        <v>6.0</v>
      </c>
      <c r="E101" s="40">
        <v>0.0</v>
      </c>
      <c r="F101" s="14">
        <v>22900.0</v>
      </c>
      <c r="G101" s="19"/>
      <c r="H101" s="19">
        <f>VLOOKUP(A101,'Kings Ratings'!$A$2:$B$1000,2,false)</f>
        <v>7</v>
      </c>
      <c r="I101" s="7"/>
      <c r="K101" s="40">
        <v>3074.0</v>
      </c>
      <c r="L101" s="22">
        <f t="shared" si="1"/>
        <v>456</v>
      </c>
      <c r="M101" s="23">
        <f t="shared" si="2"/>
        <v>0.1483409239</v>
      </c>
      <c r="N101" s="24" t="str">
        <f t="shared" si="3"/>
        <v>Control Box with +456, +14.8% (3074 to 3530)</v>
      </c>
      <c r="O101" s="41"/>
      <c r="P101" s="40">
        <v>3.0</v>
      </c>
      <c r="Q101" s="18">
        <f t="shared" si="4"/>
        <v>3</v>
      </c>
      <c r="R101" s="23">
        <f t="shared" si="5"/>
        <v>1</v>
      </c>
      <c r="S101" s="24" t="str">
        <f t="shared" si="6"/>
        <v>Control Box with +3, +100% (3 to 6)</v>
      </c>
      <c r="T101" s="18"/>
      <c r="U101" s="40">
        <v>0.0</v>
      </c>
      <c r="V101" s="22">
        <f t="shared" si="7"/>
        <v>0</v>
      </c>
      <c r="W101" s="23" t="str">
        <f t="shared" si="8"/>
        <v>#DIV/0!</v>
      </c>
      <c r="X101" s="26" t="str">
        <f t="shared" si="9"/>
        <v>#DIV/0!</v>
      </c>
    </row>
    <row r="102">
      <c r="A102" s="11" t="s">
        <v>482</v>
      </c>
      <c r="B102" s="11">
        <v>1305.0</v>
      </c>
      <c r="C102" s="11">
        <v>3535.0</v>
      </c>
      <c r="D102" s="11">
        <v>84.0</v>
      </c>
      <c r="E102" s="11">
        <v>0.0</v>
      </c>
      <c r="F102" s="14">
        <v>29301.0</v>
      </c>
      <c r="G102" s="19"/>
      <c r="H102" s="19">
        <f>VLOOKUP(A102,'Kings Ratings'!$A$2:$B$1000,2,false)</f>
        <v>11</v>
      </c>
      <c r="I102" s="19"/>
      <c r="K102" s="11">
        <v>0.0</v>
      </c>
      <c r="L102" s="22">
        <f t="shared" si="1"/>
        <v>3535</v>
      </c>
      <c r="M102" s="23" t="str">
        <f t="shared" si="2"/>
        <v>#DIV/0!</v>
      </c>
      <c r="N102" s="24" t="str">
        <f t="shared" si="3"/>
        <v>#DIV/0!</v>
      </c>
      <c r="O102" s="25"/>
      <c r="P102" s="11">
        <v>0.0</v>
      </c>
      <c r="Q102" s="18">
        <f t="shared" si="4"/>
        <v>84</v>
      </c>
      <c r="R102" s="23" t="str">
        <f t="shared" si="5"/>
        <v>#DIV/0!</v>
      </c>
      <c r="S102" s="24" t="str">
        <f t="shared" si="6"/>
        <v>#DIV/0!</v>
      </c>
      <c r="U102" s="11">
        <v>0.0</v>
      </c>
      <c r="V102" s="22">
        <f t="shared" si="7"/>
        <v>0</v>
      </c>
      <c r="W102" s="23" t="str">
        <f t="shared" si="8"/>
        <v>#DIV/0!</v>
      </c>
      <c r="X102" s="26" t="str">
        <f t="shared" si="9"/>
        <v>#DIV/0!</v>
      </c>
    </row>
    <row r="103">
      <c r="A103" s="11" t="s">
        <v>875</v>
      </c>
      <c r="B103" s="11">
        <v>1313.0</v>
      </c>
      <c r="C103" s="11">
        <v>3559.0</v>
      </c>
      <c r="D103" s="11">
        <v>347.0</v>
      </c>
      <c r="E103" s="11">
        <v>12.0</v>
      </c>
      <c r="F103" s="14">
        <v>136961.0</v>
      </c>
      <c r="G103" s="19"/>
      <c r="H103" s="19">
        <f>VLOOKUP(A103,'Kings Ratings'!$A$2:$B$1000,2,false)</f>
        <v>11</v>
      </c>
      <c r="I103" s="19"/>
      <c r="K103" s="11">
        <v>0.0</v>
      </c>
      <c r="L103" s="22">
        <f t="shared" si="1"/>
        <v>3559</v>
      </c>
      <c r="M103" s="23" t="str">
        <f t="shared" si="2"/>
        <v>#DIV/0!</v>
      </c>
      <c r="N103" s="24" t="str">
        <f t="shared" si="3"/>
        <v>#DIV/0!</v>
      </c>
      <c r="O103" s="25"/>
      <c r="P103" s="11">
        <v>0.0</v>
      </c>
      <c r="Q103" s="18">
        <f t="shared" si="4"/>
        <v>347</v>
      </c>
      <c r="R103" s="23" t="str">
        <f t="shared" si="5"/>
        <v>#DIV/0!</v>
      </c>
      <c r="S103" s="24" t="str">
        <f t="shared" si="6"/>
        <v>#DIV/0!</v>
      </c>
      <c r="U103" s="11">
        <v>0.0</v>
      </c>
      <c r="V103" s="22">
        <f t="shared" si="7"/>
        <v>12</v>
      </c>
      <c r="W103" s="23" t="str">
        <f t="shared" si="8"/>
        <v>#DIV/0!</v>
      </c>
      <c r="X103" s="26" t="str">
        <f t="shared" si="9"/>
        <v>#DIV/0!</v>
      </c>
    </row>
    <row r="104">
      <c r="A104" s="18" t="s">
        <v>293</v>
      </c>
      <c r="B104" s="18">
        <v>774.0</v>
      </c>
      <c r="C104" s="40">
        <v>3668.0</v>
      </c>
      <c r="D104" s="40">
        <v>45.0</v>
      </c>
      <c r="E104" s="40">
        <v>0.0</v>
      </c>
      <c r="F104" s="14">
        <v>12704.0</v>
      </c>
      <c r="G104" s="19"/>
      <c r="H104" s="19">
        <f>VLOOKUP(A104,'Kings Ratings'!$A$2:$B$1000,2,false)</f>
        <v>9</v>
      </c>
      <c r="I104" s="7"/>
      <c r="K104" s="40">
        <v>3273.0</v>
      </c>
      <c r="L104" s="22">
        <f t="shared" si="1"/>
        <v>395</v>
      </c>
      <c r="M104" s="23">
        <f t="shared" si="2"/>
        <v>0.1206843874</v>
      </c>
      <c r="N104" s="24" t="str">
        <f t="shared" si="3"/>
        <v>Fancy Table with +395, +12.1% (3273 to 3668)</v>
      </c>
      <c r="O104" s="41"/>
      <c r="P104" s="40">
        <v>36.0</v>
      </c>
      <c r="Q104" s="18">
        <f t="shared" si="4"/>
        <v>9</v>
      </c>
      <c r="R104" s="23">
        <f t="shared" si="5"/>
        <v>0.25</v>
      </c>
      <c r="S104" s="24" t="str">
        <f t="shared" si="6"/>
        <v>Fancy Table with +9, +25% (36 to 45)</v>
      </c>
      <c r="T104" s="18"/>
      <c r="U104" s="40">
        <v>0.0</v>
      </c>
      <c r="V104" s="22">
        <f t="shared" si="7"/>
        <v>0</v>
      </c>
      <c r="W104" s="23" t="str">
        <f t="shared" si="8"/>
        <v>#DIV/0!</v>
      </c>
      <c r="X104" s="26" t="str">
        <f t="shared" si="9"/>
        <v>#DIV/0!</v>
      </c>
    </row>
    <row r="105">
      <c r="A105" s="18" t="s">
        <v>124</v>
      </c>
      <c r="B105" s="18">
        <v>641.0</v>
      </c>
      <c r="C105" s="40">
        <v>3749.0</v>
      </c>
      <c r="D105" s="40">
        <v>9.0</v>
      </c>
      <c r="E105" s="40">
        <v>0.0</v>
      </c>
      <c r="F105" s="14">
        <v>16389.0</v>
      </c>
      <c r="G105" s="19"/>
      <c r="H105" s="19">
        <f>VLOOKUP(A105,'Kings Ratings'!$A$2:$B$1000,2,false)</f>
        <v>9</v>
      </c>
      <c r="I105" s="7"/>
      <c r="K105" s="40">
        <v>3350.0</v>
      </c>
      <c r="L105" s="22">
        <f t="shared" si="1"/>
        <v>399</v>
      </c>
      <c r="M105" s="23">
        <f t="shared" si="2"/>
        <v>0.1191044776</v>
      </c>
      <c r="N105" s="24" t="str">
        <f t="shared" si="3"/>
        <v>Bone Broth with +399, +11.9% (3350 to 3749)</v>
      </c>
      <c r="O105" s="41"/>
      <c r="P105" s="40">
        <v>7.0</v>
      </c>
      <c r="Q105" s="18">
        <f t="shared" si="4"/>
        <v>2</v>
      </c>
      <c r="R105" s="23">
        <f t="shared" si="5"/>
        <v>0.2857142857</v>
      </c>
      <c r="S105" s="24" t="str">
        <f t="shared" si="6"/>
        <v>Bone Broth with +2, +28.6% (7 to 9)</v>
      </c>
      <c r="T105" s="18"/>
      <c r="U105" s="40">
        <v>0.0</v>
      </c>
      <c r="V105" s="22">
        <f t="shared" si="7"/>
        <v>0</v>
      </c>
      <c r="W105" s="23" t="str">
        <f t="shared" si="8"/>
        <v>#DIV/0!</v>
      </c>
      <c r="X105" s="26" t="str">
        <f t="shared" si="9"/>
        <v>#DIV/0!</v>
      </c>
    </row>
    <row r="106">
      <c r="A106" s="18" t="s">
        <v>624</v>
      </c>
      <c r="B106" s="18">
        <v>712.0</v>
      </c>
      <c r="C106" s="40">
        <v>3796.0</v>
      </c>
      <c r="D106" s="40">
        <v>119.0</v>
      </c>
      <c r="E106" s="40">
        <v>0.0</v>
      </c>
      <c r="F106" s="14">
        <v>29156.0</v>
      </c>
      <c r="G106" s="19"/>
      <c r="H106" s="19">
        <f>VLOOKUP(A106,'Kings Ratings'!$A$2:$B$1000,2,false)</f>
        <v>10</v>
      </c>
      <c r="I106" s="7"/>
      <c r="K106" s="40">
        <v>3355.0</v>
      </c>
      <c r="L106" s="22">
        <f t="shared" si="1"/>
        <v>441</v>
      </c>
      <c r="M106" s="23">
        <f t="shared" si="2"/>
        <v>0.1314456036</v>
      </c>
      <c r="N106" s="24" t="str">
        <f t="shared" si="3"/>
        <v>Polished Boot with +441, +13.1% (3355 to 3796)</v>
      </c>
      <c r="O106" s="41"/>
      <c r="P106" s="40">
        <v>106.0</v>
      </c>
      <c r="Q106" s="18">
        <f t="shared" si="4"/>
        <v>13</v>
      </c>
      <c r="R106" s="23">
        <f t="shared" si="5"/>
        <v>0.1226415094</v>
      </c>
      <c r="S106" s="24" t="str">
        <f t="shared" si="6"/>
        <v>Polished Boot with +13, +12.3% (106 to 119)</v>
      </c>
      <c r="T106" s="18"/>
      <c r="U106" s="40">
        <v>0.0</v>
      </c>
      <c r="V106" s="22">
        <f t="shared" si="7"/>
        <v>0</v>
      </c>
      <c r="W106" s="23" t="str">
        <f t="shared" si="8"/>
        <v>#DIV/0!</v>
      </c>
      <c r="X106" s="26" t="str">
        <f t="shared" si="9"/>
        <v>#DIV/0!</v>
      </c>
    </row>
    <row r="107">
      <c r="A107" s="18" t="s">
        <v>333</v>
      </c>
      <c r="B107" s="18">
        <v>341.0</v>
      </c>
      <c r="C107" s="40">
        <v>3992.0</v>
      </c>
      <c r="D107" s="40">
        <v>12.0</v>
      </c>
      <c r="E107" s="40">
        <v>0.0</v>
      </c>
      <c r="F107" s="14">
        <v>27900.0</v>
      </c>
      <c r="G107" s="19"/>
      <c r="H107" s="19">
        <f>VLOOKUP(A107,'Kings Ratings'!$A$2:$B$1000,2,false)</f>
        <v>10</v>
      </c>
      <c r="I107" s="7"/>
      <c r="K107" s="40">
        <v>3519.0</v>
      </c>
      <c r="L107" s="22">
        <f t="shared" si="1"/>
        <v>473</v>
      </c>
      <c r="M107" s="23">
        <f t="shared" si="2"/>
        <v>0.1344131856</v>
      </c>
      <c r="N107" s="24" t="str">
        <f t="shared" si="3"/>
        <v>Flywheel with +473, +13.4% (3519 to 3992)</v>
      </c>
      <c r="O107" s="41"/>
      <c r="P107" s="40">
        <v>7.0</v>
      </c>
      <c r="Q107" s="18">
        <f t="shared" si="4"/>
        <v>5</v>
      </c>
      <c r="R107" s="23">
        <f t="shared" si="5"/>
        <v>0.7142857143</v>
      </c>
      <c r="S107" s="24" t="str">
        <f t="shared" si="6"/>
        <v>Flywheel with +5, +71.4% (7 to 12)</v>
      </c>
      <c r="T107" s="18"/>
      <c r="U107" s="40">
        <v>0.0</v>
      </c>
      <c r="V107" s="22">
        <f t="shared" si="7"/>
        <v>0</v>
      </c>
      <c r="W107" s="23" t="str">
        <f t="shared" si="8"/>
        <v>#DIV/0!</v>
      </c>
      <c r="X107" s="26" t="str">
        <f t="shared" si="9"/>
        <v>#DIV/0!</v>
      </c>
    </row>
    <row r="108">
      <c r="A108" s="18" t="s">
        <v>481</v>
      </c>
      <c r="B108" s="18">
        <v>687.0</v>
      </c>
      <c r="C108" s="40">
        <v>4054.0</v>
      </c>
      <c r="D108" s="40">
        <v>25.0</v>
      </c>
      <c r="E108" s="40">
        <v>0.0</v>
      </c>
      <c r="F108" s="14">
        <v>23094.0</v>
      </c>
      <c r="G108" s="19"/>
      <c r="H108" s="19">
        <f>VLOOKUP(A108,'Kings Ratings'!$A$2:$B$1000,2,false)</f>
        <v>11</v>
      </c>
      <c r="I108" s="7"/>
      <c r="K108" s="40">
        <v>4054.0</v>
      </c>
      <c r="L108" s="22">
        <f t="shared" si="1"/>
        <v>0</v>
      </c>
      <c r="M108" s="23">
        <f t="shared" si="2"/>
        <v>0</v>
      </c>
      <c r="N108" s="24" t="str">
        <f t="shared" si="3"/>
        <v>Holiday Wreath with +0, +0% (4054 to 4054)</v>
      </c>
      <c r="O108" s="41"/>
      <c r="P108" s="40">
        <v>25.0</v>
      </c>
      <c r="Q108" s="18">
        <f t="shared" si="4"/>
        <v>0</v>
      </c>
      <c r="R108" s="23">
        <f t="shared" si="5"/>
        <v>0</v>
      </c>
      <c r="S108" s="24" t="str">
        <f t="shared" si="6"/>
        <v>Holiday Wreath with +0, +0% (25 to 25)</v>
      </c>
      <c r="T108" s="18"/>
      <c r="U108" s="40">
        <v>0.0</v>
      </c>
      <c r="V108" s="22">
        <f t="shared" si="7"/>
        <v>0</v>
      </c>
      <c r="W108" s="23" t="str">
        <f t="shared" si="8"/>
        <v>#DIV/0!</v>
      </c>
      <c r="X108" s="26" t="str">
        <f t="shared" si="9"/>
        <v>#DIV/0!</v>
      </c>
    </row>
    <row r="109">
      <c r="A109" s="11" t="s">
        <v>842</v>
      </c>
      <c r="B109" s="11">
        <v>1135.0</v>
      </c>
      <c r="C109" s="11">
        <v>4066.0</v>
      </c>
      <c r="D109" s="11">
        <v>545.0</v>
      </c>
      <c r="E109" s="11">
        <v>3.0</v>
      </c>
      <c r="F109" s="14">
        <v>117605.0</v>
      </c>
      <c r="G109" s="19"/>
      <c r="H109" s="19">
        <f>VLOOKUP(A109,'Kings Ratings'!$A$2:$B$1000,2,false)</f>
        <v>7</v>
      </c>
      <c r="I109" s="19"/>
      <c r="K109" s="11">
        <v>3409.0</v>
      </c>
      <c r="L109" s="22">
        <f t="shared" si="1"/>
        <v>657</v>
      </c>
      <c r="M109" s="23">
        <f t="shared" si="2"/>
        <v>0.1927251393</v>
      </c>
      <c r="N109" s="24" t="str">
        <f t="shared" si="3"/>
        <v>Silk with +657, +19.3% (3409 to 4066)</v>
      </c>
      <c r="O109" s="41"/>
      <c r="P109" s="11">
        <v>284.0</v>
      </c>
      <c r="Q109" s="18">
        <f t="shared" si="4"/>
        <v>261</v>
      </c>
      <c r="R109" s="23">
        <f t="shared" si="5"/>
        <v>0.9190140845</v>
      </c>
      <c r="S109" s="24" t="str">
        <f t="shared" si="6"/>
        <v>Silk with +261, +91.9% (284 to 545)</v>
      </c>
      <c r="T109" s="18"/>
      <c r="U109" s="11">
        <v>1.0</v>
      </c>
      <c r="V109" s="22">
        <f t="shared" si="7"/>
        <v>2</v>
      </c>
      <c r="W109" s="23">
        <f t="shared" si="8"/>
        <v>2</v>
      </c>
      <c r="X109" s="26" t="str">
        <f t="shared" si="9"/>
        <v>Silk with +2, +200% (1 to 3)</v>
      </c>
    </row>
    <row r="110">
      <c r="A110" s="18" t="s">
        <v>436</v>
      </c>
      <c r="B110" s="18">
        <v>506.0</v>
      </c>
      <c r="C110" s="40">
        <v>4309.0</v>
      </c>
      <c r="D110" s="40">
        <v>56.0</v>
      </c>
      <c r="E110" s="40">
        <v>0.0</v>
      </c>
      <c r="F110" s="14">
        <v>16751.0</v>
      </c>
      <c r="G110" s="19"/>
      <c r="H110" s="19">
        <f>VLOOKUP(A110,'Kings Ratings'!$A$2:$B$1000,2,false)</f>
        <v>11</v>
      </c>
      <c r="I110" s="7"/>
      <c r="K110" s="40">
        <v>4309.0</v>
      </c>
      <c r="L110" s="22">
        <f t="shared" si="1"/>
        <v>0</v>
      </c>
      <c r="M110" s="23">
        <f t="shared" si="2"/>
        <v>0</v>
      </c>
      <c r="N110" s="24" t="str">
        <f t="shared" si="3"/>
        <v>Green Top Hat with +0, +0% (4309 to 4309)</v>
      </c>
      <c r="O110" s="41"/>
      <c r="P110" s="40">
        <v>56.0</v>
      </c>
      <c r="Q110" s="18">
        <f t="shared" si="4"/>
        <v>0</v>
      </c>
      <c r="R110" s="23">
        <f t="shared" si="5"/>
        <v>0</v>
      </c>
      <c r="S110" s="24" t="str">
        <f t="shared" si="6"/>
        <v>Green Top Hat with +0, +0% (56 to 56)</v>
      </c>
      <c r="T110" s="18"/>
      <c r="U110" s="40">
        <v>0.0</v>
      </c>
      <c r="V110" s="22">
        <f t="shared" si="7"/>
        <v>0</v>
      </c>
      <c r="W110" s="23" t="str">
        <f t="shared" si="8"/>
        <v>#DIV/0!</v>
      </c>
      <c r="X110" s="26" t="str">
        <f t="shared" si="9"/>
        <v>#DIV/0!</v>
      </c>
    </row>
    <row r="111">
      <c r="A111" s="18" t="s">
        <v>444</v>
      </c>
      <c r="B111" s="18">
        <v>486.0</v>
      </c>
      <c r="C111" s="40">
        <v>4401.0</v>
      </c>
      <c r="D111" s="40">
        <v>20.0</v>
      </c>
      <c r="E111" s="40">
        <v>0.0</v>
      </c>
      <c r="F111" s="14">
        <v>19545.0</v>
      </c>
      <c r="G111" s="19"/>
      <c r="H111" s="19">
        <f>VLOOKUP(A111,'Kings Ratings'!$A$2:$B$1000,2,false)</f>
        <v>11</v>
      </c>
      <c r="I111" s="7"/>
      <c r="K111" s="40">
        <v>4401.0</v>
      </c>
      <c r="L111" s="22">
        <f t="shared" si="1"/>
        <v>0</v>
      </c>
      <c r="M111" s="23">
        <f t="shared" si="2"/>
        <v>0</v>
      </c>
      <c r="N111" s="24" t="str">
        <f t="shared" si="3"/>
        <v>Heart Necklace with +0, +0% (4401 to 4401)</v>
      </c>
      <c r="O111" s="41"/>
      <c r="P111" s="40">
        <v>20.0</v>
      </c>
      <c r="Q111" s="18">
        <f t="shared" si="4"/>
        <v>0</v>
      </c>
      <c r="R111" s="23">
        <f t="shared" si="5"/>
        <v>0</v>
      </c>
      <c r="S111" s="24" t="str">
        <f t="shared" si="6"/>
        <v>Heart Necklace with +0, +0% (20 to 20)</v>
      </c>
      <c r="T111" s="18"/>
      <c r="U111" s="40">
        <v>0.0</v>
      </c>
      <c r="V111" s="22">
        <f t="shared" si="7"/>
        <v>0</v>
      </c>
      <c r="W111" s="23" t="str">
        <f t="shared" si="8"/>
        <v>#DIV/0!</v>
      </c>
      <c r="X111" s="26" t="str">
        <f t="shared" si="9"/>
        <v>#DIV/0!</v>
      </c>
    </row>
    <row r="112">
      <c r="A112" s="18" t="s">
        <v>587</v>
      </c>
      <c r="B112" s="18">
        <v>684.0</v>
      </c>
      <c r="C112" s="40">
        <v>4457.0</v>
      </c>
      <c r="D112" s="40">
        <v>154.0</v>
      </c>
      <c r="E112" s="40">
        <v>0.0</v>
      </c>
      <c r="F112" s="14">
        <v>106759.0</v>
      </c>
      <c r="G112" s="19"/>
      <c r="H112" s="19">
        <f>VLOOKUP(A112,'Kings Ratings'!$A$2:$B$1000,2,false)</f>
        <v>10</v>
      </c>
      <c r="I112" s="7"/>
      <c r="K112" s="40">
        <v>3866.0</v>
      </c>
      <c r="L112" s="22">
        <f t="shared" si="1"/>
        <v>591</v>
      </c>
      <c r="M112" s="23">
        <f t="shared" si="2"/>
        <v>0.1528711847</v>
      </c>
      <c r="N112" s="24" t="str">
        <f t="shared" si="3"/>
        <v>Power Monitor with +591, +15.3% (3866 to 4457)</v>
      </c>
      <c r="O112" s="41"/>
      <c r="P112" s="40">
        <v>123.0</v>
      </c>
      <c r="Q112" s="18">
        <f t="shared" si="4"/>
        <v>31</v>
      </c>
      <c r="R112" s="23">
        <f t="shared" si="5"/>
        <v>0.2520325203</v>
      </c>
      <c r="S112" s="24" t="str">
        <f t="shared" si="6"/>
        <v>Power Monitor with +31, +25.2% (123 to 154)</v>
      </c>
      <c r="T112" s="18"/>
      <c r="U112" s="40">
        <v>0.0</v>
      </c>
      <c r="V112" s="22">
        <f t="shared" si="7"/>
        <v>0</v>
      </c>
      <c r="W112" s="23" t="str">
        <f t="shared" si="8"/>
        <v>#DIV/0!</v>
      </c>
      <c r="X112" s="26" t="str">
        <f t="shared" si="9"/>
        <v>#DIV/0!</v>
      </c>
    </row>
    <row r="113">
      <c r="A113" s="18" t="s">
        <v>275</v>
      </c>
      <c r="B113" s="18">
        <v>736.0</v>
      </c>
      <c r="C113" s="40">
        <v>4493.0</v>
      </c>
      <c r="D113" s="40">
        <v>43.0</v>
      </c>
      <c r="E113" s="40">
        <v>0.0</v>
      </c>
      <c r="F113" s="14">
        <v>18616.0</v>
      </c>
      <c r="G113" s="19"/>
      <c r="H113" s="19">
        <f>VLOOKUP(A113,'Kings Ratings'!$A$2:$B$1000,2,false)</f>
        <v>9</v>
      </c>
      <c r="I113" s="7"/>
      <c r="K113" s="40">
        <v>3993.0</v>
      </c>
      <c r="L113" s="22">
        <f t="shared" si="1"/>
        <v>500</v>
      </c>
      <c r="M113" s="23">
        <f t="shared" si="2"/>
        <v>0.1252191335</v>
      </c>
      <c r="N113" s="24" t="str">
        <f t="shared" si="3"/>
        <v>Fancy Chair with +500, +12.5% (3993 to 4493)</v>
      </c>
      <c r="O113" s="41"/>
      <c r="P113" s="40">
        <v>38.0</v>
      </c>
      <c r="Q113" s="18">
        <f t="shared" si="4"/>
        <v>5</v>
      </c>
      <c r="R113" s="23">
        <f t="shared" si="5"/>
        <v>0.1315789474</v>
      </c>
      <c r="S113" s="24" t="str">
        <f t="shared" si="6"/>
        <v>Fancy Chair with +5, +13.2% (38 to 43)</v>
      </c>
      <c r="T113" s="18"/>
      <c r="U113" s="40">
        <v>0.0</v>
      </c>
      <c r="V113" s="22">
        <f t="shared" si="7"/>
        <v>0</v>
      </c>
      <c r="W113" s="23" t="str">
        <f t="shared" si="8"/>
        <v>#DIV/0!</v>
      </c>
      <c r="X113" s="26" t="str">
        <f t="shared" si="9"/>
        <v>#DIV/0!</v>
      </c>
    </row>
    <row r="114">
      <c r="A114" s="18" t="s">
        <v>337</v>
      </c>
      <c r="B114" s="18">
        <v>717.0</v>
      </c>
      <c r="C114" s="40">
        <v>4624.0</v>
      </c>
      <c r="D114" s="40">
        <v>33.0</v>
      </c>
      <c r="E114" s="40">
        <v>0.0</v>
      </c>
      <c r="F114" s="14">
        <v>31596.0</v>
      </c>
      <c r="G114" s="19"/>
      <c r="H114" s="19">
        <f>VLOOKUP(A114,'Kings Ratings'!$A$2:$B$1000,2,false)</f>
        <v>10</v>
      </c>
      <c r="I114" s="7"/>
      <c r="K114" s="40">
        <v>4138.0</v>
      </c>
      <c r="L114" s="22">
        <f t="shared" si="1"/>
        <v>486</v>
      </c>
      <c r="M114" s="23">
        <f t="shared" si="2"/>
        <v>0.1174480425</v>
      </c>
      <c r="N114" s="24" t="str">
        <f t="shared" si="3"/>
        <v>Frost Shield with +486, +11.7% (4138 to 4624)</v>
      </c>
      <c r="O114" s="41"/>
      <c r="P114" s="40">
        <v>22.0</v>
      </c>
      <c r="Q114" s="18">
        <f t="shared" si="4"/>
        <v>11</v>
      </c>
      <c r="R114" s="23">
        <f t="shared" si="5"/>
        <v>0.5</v>
      </c>
      <c r="S114" s="24" t="str">
        <f t="shared" si="6"/>
        <v>Frost Shield with +11, +50% (22 to 33)</v>
      </c>
      <c r="T114" s="18"/>
      <c r="U114" s="40">
        <v>0.0</v>
      </c>
      <c r="V114" s="22">
        <f t="shared" si="7"/>
        <v>0</v>
      </c>
      <c r="W114" s="23" t="str">
        <f t="shared" si="8"/>
        <v>#DIV/0!</v>
      </c>
      <c r="X114" s="26" t="str">
        <f t="shared" si="9"/>
        <v>#DIV/0!</v>
      </c>
    </row>
    <row r="115">
      <c r="A115" s="18" t="s">
        <v>668</v>
      </c>
      <c r="B115" s="18">
        <v>760.0</v>
      </c>
      <c r="C115" s="40">
        <v>4627.0</v>
      </c>
      <c r="D115" s="40">
        <v>601.0</v>
      </c>
      <c r="E115" s="40">
        <v>233.0</v>
      </c>
      <c r="F115" s="14">
        <v>66913.0</v>
      </c>
      <c r="G115" s="19"/>
      <c r="H115" s="19">
        <f>VLOOKUP(A115,'Kings Ratings'!$A$2:$B$1000,2,false)</f>
        <v>9</v>
      </c>
      <c r="I115" s="7" t="s">
        <v>808</v>
      </c>
      <c r="K115" s="40">
        <v>4114.0</v>
      </c>
      <c r="L115" s="22">
        <f t="shared" si="1"/>
        <v>513</v>
      </c>
      <c r="M115" s="23">
        <f t="shared" si="2"/>
        <v>0.1246961595</v>
      </c>
      <c r="N115" s="24" t="str">
        <f t="shared" si="3"/>
        <v>Red Trunk with +513, +12.5% (4114 to 4627)</v>
      </c>
      <c r="O115" s="41"/>
      <c r="P115" s="40">
        <v>351.0</v>
      </c>
      <c r="Q115" s="18">
        <f t="shared" si="4"/>
        <v>250</v>
      </c>
      <c r="R115" s="23">
        <f t="shared" si="5"/>
        <v>0.7122507123</v>
      </c>
      <c r="S115" s="24" t="str">
        <f t="shared" si="6"/>
        <v>Red Trunk with +250, +71.2% (351 to 601)</v>
      </c>
      <c r="T115" s="18"/>
      <c r="U115" s="40">
        <v>63.0</v>
      </c>
      <c r="V115" s="22">
        <f t="shared" si="7"/>
        <v>170</v>
      </c>
      <c r="W115" s="23">
        <f t="shared" si="8"/>
        <v>2.698412698</v>
      </c>
      <c r="X115" s="26" t="str">
        <f t="shared" si="9"/>
        <v>Red Trunk with +170, +269.8% (63 to 233)</v>
      </c>
    </row>
    <row r="116">
      <c r="A116" s="18" t="s">
        <v>71</v>
      </c>
      <c r="B116" s="18">
        <v>1065.0</v>
      </c>
      <c r="C116" s="40">
        <v>4676.0</v>
      </c>
      <c r="D116" s="40">
        <v>260.0</v>
      </c>
      <c r="E116" s="40">
        <v>5.0</v>
      </c>
      <c r="F116" s="14">
        <v>118704.0</v>
      </c>
      <c r="G116" s="19"/>
      <c r="H116" s="19">
        <f>VLOOKUP(A116,'Kings Ratings'!$A$2:$B$1000,2,false)</f>
        <v>10</v>
      </c>
      <c r="I116" s="7"/>
      <c r="K116" s="40">
        <v>4158.0</v>
      </c>
      <c r="L116" s="22">
        <f t="shared" si="1"/>
        <v>518</v>
      </c>
      <c r="M116" s="23">
        <f t="shared" si="2"/>
        <v>0.1245791246</v>
      </c>
      <c r="N116" s="24" t="str">
        <f t="shared" si="3"/>
        <v>Block of Wood with +518, +12.5% (4158 to 4676)</v>
      </c>
      <c r="O116" s="41"/>
      <c r="P116" s="40">
        <v>216.0</v>
      </c>
      <c r="Q116" s="18">
        <f t="shared" si="4"/>
        <v>44</v>
      </c>
      <c r="R116" s="23">
        <f t="shared" si="5"/>
        <v>0.2037037037</v>
      </c>
      <c r="S116" s="24" t="str">
        <f t="shared" si="6"/>
        <v>Block of Wood with +44, +20.4% (216 to 260)</v>
      </c>
      <c r="T116" s="18"/>
      <c r="U116" s="40">
        <v>2.0</v>
      </c>
      <c r="V116" s="22">
        <f t="shared" si="7"/>
        <v>3</v>
      </c>
      <c r="W116" s="23">
        <f t="shared" si="8"/>
        <v>1.5</v>
      </c>
      <c r="X116" s="26" t="str">
        <f t="shared" si="9"/>
        <v>Block of Wood with +3, +150% (2 to 5)</v>
      </c>
    </row>
    <row r="117">
      <c r="A117" s="18" t="s">
        <v>782</v>
      </c>
      <c r="B117" s="18">
        <v>825.0</v>
      </c>
      <c r="C117" s="40">
        <v>4900.0</v>
      </c>
      <c r="D117" s="40">
        <v>327.0</v>
      </c>
      <c r="E117" s="40">
        <v>3.0</v>
      </c>
      <c r="F117" s="14">
        <v>55580.0</v>
      </c>
      <c r="G117" s="19"/>
      <c r="H117" s="19">
        <f>VLOOKUP(A117,'Kings Ratings'!$A$2:$B$1000,2,false)</f>
        <v>10</v>
      </c>
      <c r="I117" s="7"/>
      <c r="K117" s="40">
        <v>4300.0</v>
      </c>
      <c r="L117" s="22">
        <f t="shared" si="1"/>
        <v>600</v>
      </c>
      <c r="M117" s="23">
        <f t="shared" si="2"/>
        <v>0.1395348837</v>
      </c>
      <c r="N117" s="24" t="str">
        <f t="shared" si="3"/>
        <v>Sunflower Oil with +600, +14.% (4300 to 4900)</v>
      </c>
      <c r="O117" s="41"/>
      <c r="P117" s="40">
        <v>267.0</v>
      </c>
      <c r="Q117" s="18">
        <f t="shared" si="4"/>
        <v>60</v>
      </c>
      <c r="R117" s="23">
        <f t="shared" si="5"/>
        <v>0.2247191011</v>
      </c>
      <c r="S117" s="24" t="str">
        <f t="shared" si="6"/>
        <v>Sunflower Oil with +60, +22.5% (267 to 327)</v>
      </c>
      <c r="T117" s="18"/>
      <c r="U117" s="40">
        <v>1.0</v>
      </c>
      <c r="V117" s="22">
        <f t="shared" si="7"/>
        <v>2</v>
      </c>
      <c r="W117" s="23">
        <f t="shared" si="8"/>
        <v>2</v>
      </c>
      <c r="X117" s="26" t="str">
        <f t="shared" si="9"/>
        <v>Sunflower Oil with +2, +200% (1 to 3)</v>
      </c>
    </row>
    <row r="118">
      <c r="A118" s="18" t="s">
        <v>219</v>
      </c>
      <c r="B118" s="18">
        <v>846.0</v>
      </c>
      <c r="C118" s="40">
        <v>4961.0</v>
      </c>
      <c r="D118" s="40">
        <v>54.0</v>
      </c>
      <c r="E118" s="40">
        <v>0.0</v>
      </c>
      <c r="F118" s="14">
        <v>21427.0</v>
      </c>
      <c r="G118" s="19"/>
      <c r="H118" s="19">
        <f>VLOOKUP(A118,'Kings Ratings'!$A$2:$B$1000,2,false)</f>
        <v>10</v>
      </c>
      <c r="I118" s="7"/>
      <c r="K118" s="40">
        <v>4347.0</v>
      </c>
      <c r="L118" s="22">
        <f t="shared" si="1"/>
        <v>614</v>
      </c>
      <c r="M118" s="23">
        <f t="shared" si="2"/>
        <v>0.1412468369</v>
      </c>
      <c r="N118" s="24" t="str">
        <f t="shared" si="3"/>
        <v>Corn Husk Doll with +614, +14.1% (4347 to 4961)</v>
      </c>
      <c r="O118" s="41"/>
      <c r="P118" s="40">
        <v>41.0</v>
      </c>
      <c r="Q118" s="18">
        <f t="shared" si="4"/>
        <v>13</v>
      </c>
      <c r="R118" s="23">
        <f t="shared" si="5"/>
        <v>0.3170731707</v>
      </c>
      <c r="S118" s="24" t="str">
        <f t="shared" si="6"/>
        <v>Corn Husk Doll with +13, +31.7% (41 to 54)</v>
      </c>
      <c r="T118" s="18"/>
      <c r="U118" s="40">
        <v>0.0</v>
      </c>
      <c r="V118" s="22">
        <f t="shared" si="7"/>
        <v>0</v>
      </c>
      <c r="W118" s="23" t="str">
        <f t="shared" si="8"/>
        <v>#DIV/0!</v>
      </c>
      <c r="X118" s="26" t="str">
        <f t="shared" si="9"/>
        <v>#DIV/0!</v>
      </c>
    </row>
    <row r="119">
      <c r="A119" s="18" t="s">
        <v>287</v>
      </c>
      <c r="B119" s="18">
        <v>737.0</v>
      </c>
      <c r="C119" s="40">
        <v>5018.0</v>
      </c>
      <c r="D119" s="40">
        <v>1769.0</v>
      </c>
      <c r="E119" s="40">
        <v>362.0</v>
      </c>
      <c r="F119" s="14">
        <v>328221.0</v>
      </c>
      <c r="G119" s="19"/>
      <c r="H119" s="19">
        <f>VLOOKUP(A119,'Kings Ratings'!$A$2:$B$1000,2,false)</f>
        <v>6</v>
      </c>
      <c r="I119" s="7" t="s">
        <v>926</v>
      </c>
      <c r="K119" s="40">
        <v>4565.0</v>
      </c>
      <c r="L119" s="22">
        <f t="shared" si="1"/>
        <v>453</v>
      </c>
      <c r="M119" s="23">
        <f t="shared" si="2"/>
        <v>0.09923329682</v>
      </c>
      <c r="N119" s="24" t="str">
        <f t="shared" si="3"/>
        <v>Fancy Pan Flute with +453, +9.9% (4565 to 5018)</v>
      </c>
      <c r="O119" s="41"/>
      <c r="P119" s="40">
        <v>1546.0</v>
      </c>
      <c r="Q119" s="18">
        <f t="shared" si="4"/>
        <v>223</v>
      </c>
      <c r="R119" s="23">
        <f t="shared" si="5"/>
        <v>0.1442432083</v>
      </c>
      <c r="S119" s="24" t="str">
        <f t="shared" si="6"/>
        <v>Fancy Pan Flute with +223, +14.4% (1546 to 1769)</v>
      </c>
      <c r="T119" s="18"/>
      <c r="U119" s="40">
        <v>166.0</v>
      </c>
      <c r="V119" s="22">
        <f t="shared" si="7"/>
        <v>196</v>
      </c>
      <c r="W119" s="23">
        <f t="shared" si="8"/>
        <v>1.180722892</v>
      </c>
      <c r="X119" s="26" t="str">
        <f t="shared" si="9"/>
        <v>Fancy Pan Flute with +196, +118.1% (166 to 362)</v>
      </c>
    </row>
    <row r="120">
      <c r="A120" s="11" t="s">
        <v>862</v>
      </c>
      <c r="B120" s="18">
        <v>960.0</v>
      </c>
      <c r="C120" s="40">
        <v>5130.0</v>
      </c>
      <c r="D120" s="40">
        <v>1064.0</v>
      </c>
      <c r="E120" s="40">
        <v>0.0</v>
      </c>
      <c r="F120" s="14">
        <v>101655.0</v>
      </c>
      <c r="G120" s="19"/>
      <c r="H120" s="19">
        <f>VLOOKUP(A120,'Kings Ratings'!$A$2:$B$1000,2,false)</f>
        <v>11</v>
      </c>
      <c r="I120" s="7"/>
      <c r="K120" s="40">
        <v>5130.0</v>
      </c>
      <c r="L120" s="22">
        <f t="shared" si="1"/>
        <v>0</v>
      </c>
      <c r="M120" s="23">
        <f t="shared" si="2"/>
        <v>0</v>
      </c>
      <c r="N120" s="24" t="str">
        <f t="shared" si="3"/>
        <v>Frozen Crab Claw with +0, +0% (5130 to 5130)</v>
      </c>
      <c r="O120" s="41"/>
      <c r="P120" s="40">
        <v>1064.0</v>
      </c>
      <c r="Q120" s="18">
        <f t="shared" si="4"/>
        <v>0</v>
      </c>
      <c r="R120" s="23">
        <f t="shared" si="5"/>
        <v>0</v>
      </c>
      <c r="S120" s="24" t="str">
        <f t="shared" si="6"/>
        <v>Frozen Crab Claw with +0, +0% (1064 to 1064)</v>
      </c>
      <c r="T120" s="18"/>
      <c r="U120" s="40">
        <v>0.0</v>
      </c>
      <c r="V120" s="22">
        <f t="shared" si="7"/>
        <v>0</v>
      </c>
      <c r="W120" s="23" t="str">
        <f t="shared" si="8"/>
        <v>#DIV/0!</v>
      </c>
      <c r="X120" s="26" t="str">
        <f t="shared" si="9"/>
        <v>#DIV/0!</v>
      </c>
    </row>
    <row r="121">
      <c r="A121" s="18" t="s">
        <v>722</v>
      </c>
      <c r="B121" s="18">
        <v>759.0</v>
      </c>
      <c r="C121" s="40">
        <v>5278.0</v>
      </c>
      <c r="D121" s="40">
        <v>118.0</v>
      </c>
      <c r="E121" s="40">
        <v>1.0</v>
      </c>
      <c r="F121" s="14">
        <v>34881.0</v>
      </c>
      <c r="G121" s="19"/>
      <c r="H121" s="19">
        <f>VLOOKUP(A121,'Kings Ratings'!$A$2:$B$1000,2,false)</f>
        <v>10</v>
      </c>
      <c r="I121" s="7"/>
      <c r="K121" s="40">
        <v>4718.0</v>
      </c>
      <c r="L121" s="22">
        <f t="shared" si="1"/>
        <v>560</v>
      </c>
      <c r="M121" s="23">
        <f t="shared" si="2"/>
        <v>0.118694362</v>
      </c>
      <c r="N121" s="24" t="str">
        <f t="shared" si="3"/>
        <v>Steel Vise with +560, +11.9% (4718 to 5278)</v>
      </c>
      <c r="O121" s="41"/>
      <c r="P121" s="40">
        <v>96.0</v>
      </c>
      <c r="Q121" s="18">
        <f t="shared" si="4"/>
        <v>22</v>
      </c>
      <c r="R121" s="23">
        <f t="shared" si="5"/>
        <v>0.2291666667</v>
      </c>
      <c r="S121" s="24" t="str">
        <f t="shared" si="6"/>
        <v>Steel Vise with +22, +22.9% (96 to 118)</v>
      </c>
      <c r="T121" s="18"/>
      <c r="U121" s="40">
        <v>1.0</v>
      </c>
      <c r="V121" s="22">
        <f t="shared" si="7"/>
        <v>0</v>
      </c>
      <c r="W121" s="23">
        <f t="shared" si="8"/>
        <v>0</v>
      </c>
      <c r="X121" s="26" t="str">
        <f t="shared" si="9"/>
        <v>Steel Vise with +0, +0% (1 to 1)</v>
      </c>
    </row>
    <row r="122">
      <c r="A122" s="18" t="s">
        <v>261</v>
      </c>
      <c r="B122" s="18">
        <v>680.0</v>
      </c>
      <c r="C122" s="40">
        <v>5280.0</v>
      </c>
      <c r="D122" s="40">
        <v>111.0</v>
      </c>
      <c r="E122" s="40">
        <v>0.0</v>
      </c>
      <c r="F122" s="14">
        <v>57702.0</v>
      </c>
      <c r="G122" s="19"/>
      <c r="H122" s="19">
        <f>VLOOKUP(A122,'Kings Ratings'!$A$2:$B$1000,2,false)</f>
        <v>9</v>
      </c>
      <c r="I122" s="7"/>
      <c r="K122" s="40">
        <v>4776.0</v>
      </c>
      <c r="L122" s="22">
        <f t="shared" si="1"/>
        <v>504</v>
      </c>
      <c r="M122" s="23">
        <f t="shared" si="2"/>
        <v>0.1055276382</v>
      </c>
      <c r="N122" s="24" t="str">
        <f t="shared" si="3"/>
        <v>Energy Coil with +504, +10.6% (4776 to 5280)</v>
      </c>
      <c r="O122" s="41"/>
      <c r="P122" s="40">
        <v>76.0</v>
      </c>
      <c r="Q122" s="18">
        <f t="shared" si="4"/>
        <v>35</v>
      </c>
      <c r="R122" s="23">
        <f t="shared" si="5"/>
        <v>0.4605263158</v>
      </c>
      <c r="S122" s="24" t="str">
        <f t="shared" si="6"/>
        <v>Energy Coil with +35, +46.1% (76 to 111)</v>
      </c>
      <c r="T122" s="18"/>
      <c r="U122" s="40">
        <v>0.0</v>
      </c>
      <c r="V122" s="22">
        <f t="shared" si="7"/>
        <v>0</v>
      </c>
      <c r="W122" s="23" t="str">
        <f t="shared" si="8"/>
        <v>#DIV/0!</v>
      </c>
      <c r="X122" s="26" t="str">
        <f t="shared" si="9"/>
        <v>#DIV/0!</v>
      </c>
    </row>
    <row r="123">
      <c r="A123" s="18" t="s">
        <v>381</v>
      </c>
      <c r="B123" s="18">
        <v>459.0</v>
      </c>
      <c r="C123" s="40">
        <v>5369.0</v>
      </c>
      <c r="D123" s="40">
        <v>35.0</v>
      </c>
      <c r="E123" s="40">
        <v>0.0</v>
      </c>
      <c r="F123" s="14">
        <v>19771.0</v>
      </c>
      <c r="G123" s="19"/>
      <c r="H123" s="19">
        <f>VLOOKUP(A123,'Kings Ratings'!$A$2:$B$1000,2,false)</f>
        <v>10</v>
      </c>
      <c r="I123" s="7"/>
      <c r="K123" s="40">
        <v>4760.0</v>
      </c>
      <c r="L123" s="22">
        <f t="shared" si="1"/>
        <v>609</v>
      </c>
      <c r="M123" s="23">
        <f t="shared" si="2"/>
        <v>0.1279411765</v>
      </c>
      <c r="N123" s="24" t="str">
        <f t="shared" si="3"/>
        <v>Gold Coral with +609, +12.8% (4760 to 5369)</v>
      </c>
      <c r="O123" s="41"/>
      <c r="P123" s="40">
        <v>15.0</v>
      </c>
      <c r="Q123" s="18">
        <f t="shared" si="4"/>
        <v>20</v>
      </c>
      <c r="R123" s="23">
        <f t="shared" si="5"/>
        <v>1.333333333</v>
      </c>
      <c r="S123" s="24" t="str">
        <f t="shared" si="6"/>
        <v>Gold Coral with +20, +133.3% (15 to 35)</v>
      </c>
      <c r="T123" s="18"/>
      <c r="U123" s="40">
        <v>0.0</v>
      </c>
      <c r="V123" s="22">
        <f t="shared" si="7"/>
        <v>0</v>
      </c>
      <c r="W123" s="23" t="str">
        <f t="shared" si="8"/>
        <v>#DIV/0!</v>
      </c>
      <c r="X123" s="26" t="str">
        <f t="shared" si="9"/>
        <v>#DIV/0!</v>
      </c>
    </row>
    <row r="124">
      <c r="A124" s="18" t="s">
        <v>13</v>
      </c>
      <c r="B124" s="18">
        <v>787.0</v>
      </c>
      <c r="C124" s="40">
        <v>5411.0</v>
      </c>
      <c r="D124" s="40">
        <v>554.0</v>
      </c>
      <c r="E124" s="40">
        <v>1.0</v>
      </c>
      <c r="F124" s="14">
        <v>101704.0</v>
      </c>
      <c r="G124" s="19"/>
      <c r="H124" s="19">
        <f>VLOOKUP(A124,'Kings Ratings'!$A$2:$B$1000,2,false)</f>
        <v>10</v>
      </c>
      <c r="I124" s="7"/>
      <c r="K124" s="40">
        <v>4939.0</v>
      </c>
      <c r="L124" s="22">
        <f t="shared" si="1"/>
        <v>472</v>
      </c>
      <c r="M124" s="23">
        <f t="shared" si="2"/>
        <v>0.09556590403</v>
      </c>
      <c r="N124" s="24" t="str">
        <f t="shared" si="3"/>
        <v>Acorn Butter with +472, +9.6% (4939 to 5411)</v>
      </c>
      <c r="O124" s="41"/>
      <c r="P124" s="40">
        <v>391.0</v>
      </c>
      <c r="Q124" s="18">
        <f t="shared" si="4"/>
        <v>163</v>
      </c>
      <c r="R124" s="23">
        <f t="shared" si="5"/>
        <v>0.4168797954</v>
      </c>
      <c r="S124" s="24" t="str">
        <f t="shared" si="6"/>
        <v>Acorn Butter with +163, +41.7% (391 to 554)</v>
      </c>
      <c r="T124" s="18"/>
      <c r="U124" s="40">
        <v>1.0</v>
      </c>
      <c r="V124" s="22">
        <f t="shared" si="7"/>
        <v>0</v>
      </c>
      <c r="W124" s="23">
        <f t="shared" si="8"/>
        <v>0</v>
      </c>
      <c r="X124" s="26" t="str">
        <f t="shared" si="9"/>
        <v>Acorn Butter with +0, +0% (1 to 1)</v>
      </c>
    </row>
    <row r="125">
      <c r="A125" s="18" t="s">
        <v>188</v>
      </c>
      <c r="B125" s="18">
        <v>408.0</v>
      </c>
      <c r="C125" s="40">
        <v>5453.0</v>
      </c>
      <c r="D125" s="40">
        <v>738.0</v>
      </c>
      <c r="E125" s="40">
        <v>6.0</v>
      </c>
      <c r="F125" s="14">
        <v>125431.0</v>
      </c>
      <c r="G125" s="19"/>
      <c r="H125" s="19">
        <f>VLOOKUP(A125,'Kings Ratings'!$A$2:$B$1000,2,false)</f>
        <v>11</v>
      </c>
      <c r="I125" s="7"/>
      <c r="K125" s="40">
        <v>5452.0</v>
      </c>
      <c r="L125" s="22">
        <f t="shared" si="1"/>
        <v>1</v>
      </c>
      <c r="M125" s="23">
        <f t="shared" si="2"/>
        <v>0.0001834189288</v>
      </c>
      <c r="N125" s="24" t="str">
        <f t="shared" si="3"/>
        <v>Christmas Tree with +1, +0% (5452 to 5453)</v>
      </c>
      <c r="O125" s="41"/>
      <c r="P125" s="40">
        <v>738.0</v>
      </c>
      <c r="Q125" s="18">
        <f t="shared" si="4"/>
        <v>0</v>
      </c>
      <c r="R125" s="23">
        <f t="shared" si="5"/>
        <v>0</v>
      </c>
      <c r="S125" s="24" t="str">
        <f t="shared" si="6"/>
        <v>Christmas Tree with +0, +0% (738 to 738)</v>
      </c>
      <c r="T125" s="18"/>
      <c r="U125" s="40">
        <v>6.0</v>
      </c>
      <c r="V125" s="22">
        <f t="shared" si="7"/>
        <v>0</v>
      </c>
      <c r="W125" s="23">
        <f t="shared" si="8"/>
        <v>0</v>
      </c>
      <c r="X125" s="26" t="str">
        <f t="shared" si="9"/>
        <v>Christmas Tree with +0, +0% (6 to 6)</v>
      </c>
    </row>
    <row r="126">
      <c r="A126" s="18" t="s">
        <v>800</v>
      </c>
      <c r="B126" s="18">
        <v>488.0</v>
      </c>
      <c r="C126" s="40">
        <v>5567.0</v>
      </c>
      <c r="D126" s="40">
        <v>1495.0</v>
      </c>
      <c r="E126" s="40">
        <v>37.0</v>
      </c>
      <c r="F126" s="14">
        <v>149140.0</v>
      </c>
      <c r="G126" s="19"/>
      <c r="H126" s="19">
        <f>VLOOKUP(A126,'Kings Ratings'!$A$2:$B$1000,2,false)</f>
        <v>11</v>
      </c>
      <c r="I126" s="7"/>
      <c r="K126" s="40">
        <v>5566.0</v>
      </c>
      <c r="L126" s="22">
        <f t="shared" si="1"/>
        <v>1</v>
      </c>
      <c r="M126" s="23">
        <f t="shared" si="2"/>
        <v>0.000179662235</v>
      </c>
      <c r="N126" s="24" t="str">
        <f t="shared" si="3"/>
        <v>Valentines Card with +1, +0% (5566 to 5567)</v>
      </c>
      <c r="O126" s="41"/>
      <c r="P126" s="40">
        <v>1495.0</v>
      </c>
      <c r="Q126" s="18">
        <f t="shared" si="4"/>
        <v>0</v>
      </c>
      <c r="R126" s="23">
        <f t="shared" si="5"/>
        <v>0</v>
      </c>
      <c r="S126" s="24" t="str">
        <f t="shared" si="6"/>
        <v>Valentines Card with +0, +0% (1495 to 1495)</v>
      </c>
      <c r="T126" s="18"/>
      <c r="U126" s="40">
        <v>37.0</v>
      </c>
      <c r="V126" s="22">
        <f t="shared" si="7"/>
        <v>0</v>
      </c>
      <c r="W126" s="23">
        <f t="shared" si="8"/>
        <v>0</v>
      </c>
      <c r="X126" s="26" t="str">
        <f t="shared" si="9"/>
        <v>Valentines Card with +0, +0% (37 to 37)</v>
      </c>
    </row>
    <row r="127">
      <c r="A127" s="18" t="s">
        <v>403</v>
      </c>
      <c r="B127" s="18">
        <v>463.0</v>
      </c>
      <c r="C127" s="40">
        <v>5619.0</v>
      </c>
      <c r="D127" s="40">
        <v>41.0</v>
      </c>
      <c r="E127" s="40">
        <v>0.0</v>
      </c>
      <c r="F127" s="14">
        <v>21674.0</v>
      </c>
      <c r="G127" s="19"/>
      <c r="H127" s="19">
        <f>VLOOKUP(A127,'Kings Ratings'!$A$2:$B$1000,2,false)</f>
        <v>10</v>
      </c>
      <c r="I127" s="7"/>
      <c r="K127" s="40">
        <v>5002.0</v>
      </c>
      <c r="L127" s="22">
        <f t="shared" si="1"/>
        <v>617</v>
      </c>
      <c r="M127" s="23">
        <f t="shared" si="2"/>
        <v>0.1233506597</v>
      </c>
      <c r="N127" s="24" t="str">
        <f t="shared" si="3"/>
        <v>Goldgill with +617, +12.3% (5002 to 5619)</v>
      </c>
      <c r="O127" s="41"/>
      <c r="P127" s="40">
        <v>20.0</v>
      </c>
      <c r="Q127" s="18">
        <f t="shared" si="4"/>
        <v>21</v>
      </c>
      <c r="R127" s="23">
        <f t="shared" si="5"/>
        <v>1.05</v>
      </c>
      <c r="S127" s="24" t="str">
        <f t="shared" si="6"/>
        <v>Goldgill with +21, +105% (20 to 41)</v>
      </c>
      <c r="T127" s="18"/>
      <c r="U127" s="40">
        <v>0.0</v>
      </c>
      <c r="V127" s="22">
        <f t="shared" si="7"/>
        <v>0</v>
      </c>
      <c r="W127" s="23" t="str">
        <f t="shared" si="8"/>
        <v>#DIV/0!</v>
      </c>
      <c r="X127" s="26" t="str">
        <f t="shared" si="9"/>
        <v>#DIV/0!</v>
      </c>
    </row>
    <row r="128">
      <c r="A128" s="18" t="s">
        <v>690</v>
      </c>
      <c r="B128" s="18">
        <v>743.0</v>
      </c>
      <c r="C128" s="40">
        <v>5796.0</v>
      </c>
      <c r="D128" s="40">
        <v>76.0</v>
      </c>
      <c r="E128" s="40">
        <v>0.0</v>
      </c>
      <c r="F128" s="14">
        <v>39868.0</v>
      </c>
      <c r="G128" s="19"/>
      <c r="H128" s="19">
        <f>VLOOKUP(A128,'Kings Ratings'!$A$2:$B$1000,2,false)</f>
        <v>10</v>
      </c>
      <c r="I128" s="7"/>
      <c r="K128" s="40">
        <v>5235.0</v>
      </c>
      <c r="L128" s="22">
        <f t="shared" si="1"/>
        <v>561</v>
      </c>
      <c r="M128" s="23">
        <f t="shared" si="2"/>
        <v>0.1071633238</v>
      </c>
      <c r="N128" s="24" t="str">
        <f t="shared" si="3"/>
        <v>Step Ladder with +561, +10.7% (5235 to 5796)</v>
      </c>
      <c r="O128" s="41"/>
      <c r="P128" s="40">
        <v>67.0</v>
      </c>
      <c r="Q128" s="18">
        <f t="shared" si="4"/>
        <v>9</v>
      </c>
      <c r="R128" s="23">
        <f t="shared" si="5"/>
        <v>0.1343283582</v>
      </c>
      <c r="S128" s="24" t="str">
        <f t="shared" si="6"/>
        <v>Step Ladder with +9, +13.4% (67 to 76)</v>
      </c>
      <c r="T128" s="18"/>
      <c r="U128" s="40">
        <v>0.0</v>
      </c>
      <c r="V128" s="22">
        <f t="shared" si="7"/>
        <v>0</v>
      </c>
      <c r="W128" s="23" t="str">
        <f t="shared" si="8"/>
        <v>#DIV/0!</v>
      </c>
      <c r="X128" s="26" t="str">
        <f t="shared" si="9"/>
        <v>#DIV/0!</v>
      </c>
    </row>
    <row r="129">
      <c r="A129" s="18" t="s">
        <v>646</v>
      </c>
      <c r="B129" s="18">
        <v>977.0</v>
      </c>
      <c r="C129" s="40">
        <v>5834.0</v>
      </c>
      <c r="D129" s="40">
        <v>1536.0</v>
      </c>
      <c r="E129" s="40">
        <v>43.0</v>
      </c>
      <c r="F129" s="14">
        <v>237585.0</v>
      </c>
      <c r="G129" s="19"/>
      <c r="H129" s="19">
        <f>VLOOKUP(A129,'Kings Ratings'!$A$2:$B$1000,2,false)</f>
        <v>5</v>
      </c>
      <c r="I129" s="7"/>
      <c r="K129" s="40">
        <v>5225.0</v>
      </c>
      <c r="L129" s="22">
        <f t="shared" si="1"/>
        <v>609</v>
      </c>
      <c r="M129" s="23">
        <f t="shared" si="2"/>
        <v>0.1165550239</v>
      </c>
      <c r="N129" s="24" t="str">
        <f t="shared" si="3"/>
        <v>Purple Twine with +609, +11.7% (5225 to 5834)</v>
      </c>
      <c r="O129" s="41"/>
      <c r="P129" s="40">
        <v>1268.0</v>
      </c>
      <c r="Q129" s="18">
        <f t="shared" si="4"/>
        <v>268</v>
      </c>
      <c r="R129" s="23">
        <f t="shared" si="5"/>
        <v>0.2113564669</v>
      </c>
      <c r="S129" s="24" t="str">
        <f t="shared" si="6"/>
        <v>Purple Twine with +268, +21.1% (1268 to 1536)</v>
      </c>
      <c r="T129" s="18"/>
      <c r="U129" s="40">
        <v>23.0</v>
      </c>
      <c r="V129" s="22">
        <f t="shared" si="7"/>
        <v>20</v>
      </c>
      <c r="W129" s="23">
        <f t="shared" si="8"/>
        <v>0.8695652174</v>
      </c>
      <c r="X129" s="26" t="str">
        <f t="shared" si="9"/>
        <v>Purple Twine with +20, +87% (23 to 43)</v>
      </c>
    </row>
    <row r="130">
      <c r="A130" s="11" t="s">
        <v>873</v>
      </c>
      <c r="B130" s="11">
        <v>1129.0</v>
      </c>
      <c r="C130" s="11">
        <v>6046.0</v>
      </c>
      <c r="D130" s="11">
        <v>1819.0</v>
      </c>
      <c r="E130" s="11">
        <v>529.0</v>
      </c>
      <c r="F130" s="14">
        <v>1038586.0</v>
      </c>
      <c r="G130" s="19"/>
      <c r="H130" s="19">
        <f>VLOOKUP(A130,'Kings Ratings'!$A$2:$B$1000,2,false)</f>
        <v>4</v>
      </c>
      <c r="I130" s="14">
        <v>300.0</v>
      </c>
      <c r="K130" s="11">
        <v>5052.0</v>
      </c>
      <c r="L130" s="22">
        <f t="shared" si="1"/>
        <v>994</v>
      </c>
      <c r="M130" s="23">
        <f t="shared" si="2"/>
        <v>0.1967537609</v>
      </c>
      <c r="N130" s="24" t="str">
        <f t="shared" si="3"/>
        <v>Sewing Needle with +994, +19.7% (5052 to 6046)</v>
      </c>
      <c r="O130" s="41"/>
      <c r="P130" s="11">
        <v>1383.0</v>
      </c>
      <c r="Q130" s="18">
        <f t="shared" si="4"/>
        <v>436</v>
      </c>
      <c r="R130" s="23">
        <f t="shared" si="5"/>
        <v>0.3152566884</v>
      </c>
      <c r="S130" s="24" t="str">
        <f t="shared" si="6"/>
        <v>Sewing Needle with +436, +31.5% (1383 to 1819)</v>
      </c>
      <c r="T130" s="18"/>
      <c r="U130" s="11">
        <v>271.0</v>
      </c>
      <c r="V130" s="22">
        <f t="shared" si="7"/>
        <v>258</v>
      </c>
      <c r="W130" s="23">
        <f t="shared" si="8"/>
        <v>0.9520295203</v>
      </c>
      <c r="X130" s="26" t="str">
        <f t="shared" si="9"/>
        <v>Sewing Needle with +258, +95.2% (271 to 529)</v>
      </c>
    </row>
    <row r="131">
      <c r="A131" s="18" t="s">
        <v>871</v>
      </c>
      <c r="B131" s="11">
        <v>879.0</v>
      </c>
      <c r="C131" s="11">
        <v>6278.0</v>
      </c>
      <c r="D131" s="11">
        <v>1779.0</v>
      </c>
      <c r="E131" s="11">
        <v>393.0</v>
      </c>
      <c r="F131" s="14">
        <v>317295.0</v>
      </c>
      <c r="G131" s="19"/>
      <c r="H131" s="19">
        <f>VLOOKUP(A131,'Kings Ratings'!$A$2:$B$1000,2,false)</f>
        <v>9</v>
      </c>
      <c r="I131" s="19"/>
      <c r="K131" s="11">
        <v>5555.0</v>
      </c>
      <c r="L131" s="22">
        <f t="shared" si="1"/>
        <v>723</v>
      </c>
      <c r="M131" s="23">
        <f t="shared" si="2"/>
        <v>0.1301530153</v>
      </c>
      <c r="N131" s="24" t="str">
        <f t="shared" si="3"/>
        <v>Bone Pickaxe with +723, +13% (5555 to 6278)</v>
      </c>
      <c r="O131" s="41"/>
      <c r="P131" s="11">
        <v>1409.0</v>
      </c>
      <c r="Q131" s="18">
        <f t="shared" si="4"/>
        <v>370</v>
      </c>
      <c r="R131" s="23">
        <f t="shared" si="5"/>
        <v>0.2625975869</v>
      </c>
      <c r="S131" s="24" t="str">
        <f t="shared" si="6"/>
        <v>Bone Pickaxe with +370, +26.3% (1409 to 1779)</v>
      </c>
      <c r="T131" s="18"/>
      <c r="U131" s="11">
        <v>237.0</v>
      </c>
      <c r="V131" s="22">
        <f t="shared" si="7"/>
        <v>156</v>
      </c>
      <c r="W131" s="23">
        <f t="shared" si="8"/>
        <v>0.6582278481</v>
      </c>
      <c r="X131" s="26" t="str">
        <f t="shared" si="9"/>
        <v>Bone Pickaxe with +156, +65.8% (237 to 393)</v>
      </c>
    </row>
    <row r="132">
      <c r="A132" s="18" t="s">
        <v>844</v>
      </c>
      <c r="B132" s="18">
        <v>623.0</v>
      </c>
      <c r="C132" s="40">
        <v>6344.0</v>
      </c>
      <c r="D132" s="40">
        <v>812.0</v>
      </c>
      <c r="E132" s="40">
        <v>18.0</v>
      </c>
      <c r="F132" s="14">
        <v>626647.0</v>
      </c>
      <c r="G132" s="19"/>
      <c r="H132" s="19">
        <f>VLOOKUP(A132,'Kings Ratings'!$A$2:$B$1000,2,false)</f>
        <v>11</v>
      </c>
      <c r="I132" s="7"/>
      <c r="K132" s="40">
        <v>4332.0</v>
      </c>
      <c r="L132" s="22">
        <f t="shared" si="1"/>
        <v>2012</v>
      </c>
      <c r="M132" s="23">
        <f t="shared" si="2"/>
        <v>0.4644506002</v>
      </c>
      <c r="N132" s="24" t="str">
        <f t="shared" si="3"/>
        <v>Milk Carton with +2012, +46.4% (4332 to 6344)</v>
      </c>
      <c r="O132" s="41"/>
      <c r="P132" s="40">
        <v>646.0</v>
      </c>
      <c r="Q132" s="18">
        <f t="shared" si="4"/>
        <v>166</v>
      </c>
      <c r="R132" s="23">
        <f t="shared" si="5"/>
        <v>0.2569659443</v>
      </c>
      <c r="S132" s="24" t="str">
        <f t="shared" si="6"/>
        <v>Milk Carton with +166, +25.7% (646 to 812)</v>
      </c>
      <c r="T132" s="18"/>
      <c r="U132" s="40">
        <v>6.0</v>
      </c>
      <c r="V132" s="22">
        <f t="shared" si="7"/>
        <v>12</v>
      </c>
      <c r="W132" s="23">
        <f t="shared" si="8"/>
        <v>2</v>
      </c>
      <c r="X132" s="26" t="str">
        <f t="shared" si="9"/>
        <v>Milk Carton with +12, +200% (6 to 18)</v>
      </c>
    </row>
    <row r="133">
      <c r="A133" s="18" t="s">
        <v>443</v>
      </c>
      <c r="B133" s="18">
        <v>1066.0</v>
      </c>
      <c r="C133" s="40">
        <v>6419.0</v>
      </c>
      <c r="D133" s="40">
        <v>1295.0</v>
      </c>
      <c r="E133" s="40">
        <v>131.0</v>
      </c>
      <c r="F133" s="14">
        <v>1005671.0</v>
      </c>
      <c r="G133" s="19"/>
      <c r="H133" s="19">
        <f>VLOOKUP(A133,'Kings Ratings'!$A$2:$B$1000,2,false)</f>
        <v>9</v>
      </c>
      <c r="I133" s="7"/>
      <c r="K133" s="40">
        <v>5776.0</v>
      </c>
      <c r="L133" s="22">
        <f t="shared" si="1"/>
        <v>643</v>
      </c>
      <c r="M133" s="23">
        <f t="shared" si="2"/>
        <v>0.1113227147</v>
      </c>
      <c r="N133" s="24" t="str">
        <f t="shared" si="3"/>
        <v>Handsaw with +643, +11.1% (5776 to 6419)</v>
      </c>
      <c r="O133" s="41"/>
      <c r="P133" s="40">
        <v>1040.0</v>
      </c>
      <c r="Q133" s="18">
        <f t="shared" si="4"/>
        <v>255</v>
      </c>
      <c r="R133" s="23">
        <f t="shared" si="5"/>
        <v>0.2451923077</v>
      </c>
      <c r="S133" s="24" t="str">
        <f t="shared" si="6"/>
        <v>Handsaw with +255, +24.5% (1040 to 1295)</v>
      </c>
      <c r="T133" s="18"/>
      <c r="U133" s="40">
        <v>76.0</v>
      </c>
      <c r="V133" s="22">
        <f t="shared" si="7"/>
        <v>55</v>
      </c>
      <c r="W133" s="23">
        <f t="shared" si="8"/>
        <v>0.7236842105</v>
      </c>
      <c r="X133" s="26" t="str">
        <f t="shared" si="9"/>
        <v>Handsaw with +55, +72.4% (76 to 131)</v>
      </c>
    </row>
    <row r="134">
      <c r="A134" s="11" t="s">
        <v>853</v>
      </c>
      <c r="B134" s="18">
        <v>946.0</v>
      </c>
      <c r="C134" s="40">
        <v>6420.0</v>
      </c>
      <c r="D134" s="40">
        <v>1978.0</v>
      </c>
      <c r="E134" s="40">
        <v>36.0</v>
      </c>
      <c r="F134" s="14">
        <v>106041.0</v>
      </c>
      <c r="G134" s="19"/>
      <c r="H134" s="19">
        <f>VLOOKUP(A134,'Kings Ratings'!$A$2:$B$1000,2,false)</f>
        <v>11</v>
      </c>
      <c r="I134" s="7"/>
      <c r="K134" s="40">
        <v>6419.0</v>
      </c>
      <c r="L134" s="22">
        <f t="shared" si="1"/>
        <v>1</v>
      </c>
      <c r="M134" s="23">
        <f t="shared" si="2"/>
        <v>0.0001557875058</v>
      </c>
      <c r="N134" s="24" t="str">
        <f t="shared" si="3"/>
        <v>Frozen Boot with +1, +0% (6419 to 6420)</v>
      </c>
      <c r="O134" s="41"/>
      <c r="P134" s="40">
        <v>1977.0</v>
      </c>
      <c r="Q134" s="18">
        <f t="shared" si="4"/>
        <v>1</v>
      </c>
      <c r="R134" s="23">
        <f t="shared" si="5"/>
        <v>0.0005058168943</v>
      </c>
      <c r="S134" s="24" t="str">
        <f t="shared" si="6"/>
        <v>Frozen Boot with +1, +0.1% (1977 to 1978)</v>
      </c>
      <c r="T134" s="18"/>
      <c r="U134" s="40">
        <v>36.0</v>
      </c>
      <c r="V134" s="22">
        <f t="shared" si="7"/>
        <v>0</v>
      </c>
      <c r="W134" s="23">
        <f t="shared" si="8"/>
        <v>0</v>
      </c>
      <c r="X134" s="26" t="str">
        <f t="shared" si="9"/>
        <v>Frozen Boot with +0, +0% (36 to 36)</v>
      </c>
    </row>
    <row r="135">
      <c r="A135" s="18" t="s">
        <v>591</v>
      </c>
      <c r="B135" s="18">
        <v>473.0</v>
      </c>
      <c r="C135" s="40">
        <v>6436.0</v>
      </c>
      <c r="D135" s="40">
        <v>113.0</v>
      </c>
      <c r="E135" s="40">
        <v>0.0</v>
      </c>
      <c r="F135" s="14">
        <v>57647.0</v>
      </c>
      <c r="G135" s="19"/>
      <c r="H135" s="19">
        <f>VLOOKUP(A135,'Kings Ratings'!$A$2:$B$1000,2,false)</f>
        <v>10</v>
      </c>
      <c r="I135" s="7"/>
      <c r="K135" s="40">
        <v>5846.0</v>
      </c>
      <c r="L135" s="22">
        <f t="shared" si="1"/>
        <v>590</v>
      </c>
      <c r="M135" s="23">
        <f t="shared" si="2"/>
        <v>0.1009237085</v>
      </c>
      <c r="N135" s="24" t="str">
        <f t="shared" si="3"/>
        <v>Spiked Shell with +590, +10.1% (5846 to 6436)</v>
      </c>
      <c r="O135" s="41"/>
      <c r="P135" s="40">
        <v>86.0</v>
      </c>
      <c r="Q135" s="18">
        <f t="shared" si="4"/>
        <v>27</v>
      </c>
      <c r="R135" s="23">
        <f t="shared" si="5"/>
        <v>0.3139534884</v>
      </c>
      <c r="S135" s="24" t="str">
        <f t="shared" si="6"/>
        <v>Spiked Shell with +27, +31.4% (86 to 113)</v>
      </c>
      <c r="T135" s="18"/>
      <c r="U135" s="40">
        <v>0.0</v>
      </c>
      <c r="V135" s="22">
        <f t="shared" si="7"/>
        <v>0</v>
      </c>
      <c r="W135" s="23" t="str">
        <f t="shared" si="8"/>
        <v>#DIV/0!</v>
      </c>
      <c r="X135" s="26" t="str">
        <f t="shared" si="9"/>
        <v>#DIV/0!</v>
      </c>
    </row>
    <row r="136">
      <c r="A136" s="18" t="s">
        <v>498</v>
      </c>
      <c r="B136" s="18">
        <v>682.0</v>
      </c>
      <c r="C136" s="40">
        <v>6506.0</v>
      </c>
      <c r="D136" s="40">
        <v>443.0</v>
      </c>
      <c r="E136" s="40">
        <v>13.0</v>
      </c>
      <c r="F136" s="14">
        <v>161395.0</v>
      </c>
      <c r="G136" s="19"/>
      <c r="H136" s="19">
        <f>VLOOKUP(A136,'Kings Ratings'!$A$2:$B$1000,2,false)</f>
        <v>8</v>
      </c>
      <c r="I136" s="7"/>
      <c r="K136" s="40">
        <v>5928.0</v>
      </c>
      <c r="L136" s="22">
        <f t="shared" si="1"/>
        <v>578</v>
      </c>
      <c r="M136" s="23">
        <f t="shared" si="2"/>
        <v>0.09750337382</v>
      </c>
      <c r="N136" s="24" t="str">
        <f t="shared" si="3"/>
        <v>Kill Switch with +578, +9.8% (5928 to 6506)</v>
      </c>
      <c r="O136" s="41"/>
      <c r="P136" s="40">
        <v>388.0</v>
      </c>
      <c r="Q136" s="18">
        <f t="shared" si="4"/>
        <v>55</v>
      </c>
      <c r="R136" s="23">
        <f t="shared" si="5"/>
        <v>0.1417525773</v>
      </c>
      <c r="S136" s="24" t="str">
        <f t="shared" si="6"/>
        <v>Kill Switch with +55, +14.2% (388 to 443)</v>
      </c>
      <c r="T136" s="18"/>
      <c r="U136" s="40">
        <v>5.0</v>
      </c>
      <c r="V136" s="22">
        <f t="shared" si="7"/>
        <v>8</v>
      </c>
      <c r="W136" s="23">
        <f t="shared" si="8"/>
        <v>1.6</v>
      </c>
      <c r="X136" s="26" t="str">
        <f t="shared" si="9"/>
        <v>Kill Switch with +8, +160% (5 to 13)</v>
      </c>
    </row>
    <row r="137">
      <c r="A137" s="18" t="s">
        <v>867</v>
      </c>
      <c r="B137" s="18">
        <v>1094.0</v>
      </c>
      <c r="C137" s="40">
        <v>6546.0</v>
      </c>
      <c r="D137" s="40">
        <v>1843.0</v>
      </c>
      <c r="E137" s="40">
        <v>643.0</v>
      </c>
      <c r="F137" s="14">
        <v>1022617.0</v>
      </c>
      <c r="G137" s="19"/>
      <c r="H137" s="19">
        <f>VLOOKUP(A137,'Kings Ratings'!$A$2:$B$1000,2,false)</f>
        <v>10</v>
      </c>
      <c r="I137" s="14">
        <v>287.0</v>
      </c>
      <c r="K137" s="40">
        <v>5629.0</v>
      </c>
      <c r="L137" s="22">
        <f t="shared" si="1"/>
        <v>917</v>
      </c>
      <c r="M137" s="23">
        <f t="shared" si="2"/>
        <v>0.1629063777</v>
      </c>
      <c r="N137" s="24" t="str">
        <f t="shared" si="3"/>
        <v>Glass Jar with +917, +16.3% (5629 to 6546)</v>
      </c>
      <c r="O137" s="41"/>
      <c r="P137" s="40">
        <v>1422.0</v>
      </c>
      <c r="Q137" s="18">
        <f t="shared" si="4"/>
        <v>421</v>
      </c>
      <c r="R137" s="23">
        <f t="shared" si="5"/>
        <v>0.2960618847</v>
      </c>
      <c r="S137" s="24" t="str">
        <f t="shared" si="6"/>
        <v>Glass Jar with +421, +29.6% (1422 to 1843)</v>
      </c>
      <c r="T137" s="18"/>
      <c r="U137" s="40">
        <v>274.0</v>
      </c>
      <c r="V137" s="22">
        <f t="shared" si="7"/>
        <v>369</v>
      </c>
      <c r="W137" s="23">
        <f t="shared" si="8"/>
        <v>1.346715328</v>
      </c>
      <c r="X137" s="26" t="str">
        <f t="shared" si="9"/>
        <v>Glass Jar with +369, +134.7% (274 to 643)</v>
      </c>
    </row>
    <row r="138">
      <c r="A138" s="18" t="s">
        <v>619</v>
      </c>
      <c r="B138" s="18">
        <v>900.0</v>
      </c>
      <c r="C138" s="40">
        <v>6552.0</v>
      </c>
      <c r="D138" s="40">
        <v>1713.0</v>
      </c>
      <c r="E138" s="40">
        <v>642.0</v>
      </c>
      <c r="F138" s="14">
        <v>1029479.0</v>
      </c>
      <c r="G138" s="19"/>
      <c r="H138" s="19">
        <f>VLOOKUP(A138,'Kings Ratings'!$A$2:$B$1000,2,false)</f>
        <v>2</v>
      </c>
      <c r="I138" s="7" t="s">
        <v>661</v>
      </c>
      <c r="K138" s="40">
        <v>5707.0</v>
      </c>
      <c r="L138" s="22">
        <f t="shared" si="1"/>
        <v>845</v>
      </c>
      <c r="M138" s="23">
        <f t="shared" si="2"/>
        <v>0.1480637813</v>
      </c>
      <c r="N138" s="24" t="str">
        <f t="shared" si="3"/>
        <v>Pitchfork with +845, +14.8% (5707 to 6552)</v>
      </c>
      <c r="O138" s="41"/>
      <c r="P138" s="40">
        <v>1331.0</v>
      </c>
      <c r="Q138" s="18">
        <f t="shared" si="4"/>
        <v>382</v>
      </c>
      <c r="R138" s="23">
        <f t="shared" si="5"/>
        <v>0.2870022539</v>
      </c>
      <c r="S138" s="24" t="str">
        <f t="shared" si="6"/>
        <v>Pitchfork with +382, +28.7% (1331 to 1713)</v>
      </c>
      <c r="T138" s="18"/>
      <c r="U138" s="40">
        <v>308.0</v>
      </c>
      <c r="V138" s="22">
        <f t="shared" si="7"/>
        <v>334</v>
      </c>
      <c r="W138" s="23">
        <f t="shared" si="8"/>
        <v>1.084415584</v>
      </c>
      <c r="X138" s="26" t="str">
        <f t="shared" si="9"/>
        <v>Pitchfork with +334, +108.4% (308 to 642)</v>
      </c>
    </row>
    <row r="139">
      <c r="A139" s="11" t="s">
        <v>855</v>
      </c>
      <c r="B139" s="18">
        <v>955.0</v>
      </c>
      <c r="C139" s="40">
        <v>6588.0</v>
      </c>
      <c r="D139" s="40">
        <v>1845.0</v>
      </c>
      <c r="E139" s="40">
        <v>16.0</v>
      </c>
      <c r="F139" s="14">
        <v>158798.0</v>
      </c>
      <c r="G139" s="19"/>
      <c r="H139" s="19">
        <f>VLOOKUP(A139,'Kings Ratings'!$A$2:$B$1000,2,false)</f>
        <v>11</v>
      </c>
      <c r="I139" s="7"/>
      <c r="K139" s="40">
        <v>6587.0</v>
      </c>
      <c r="L139" s="22">
        <f t="shared" si="1"/>
        <v>1</v>
      </c>
      <c r="M139" s="23">
        <f t="shared" si="2"/>
        <v>0.0001518141794</v>
      </c>
      <c r="N139" s="24" t="str">
        <f t="shared" si="3"/>
        <v>Frozen Wheel with +1, +0% (6587 to 6588)</v>
      </c>
      <c r="O139" s="41"/>
      <c r="P139" s="40">
        <v>1844.0</v>
      </c>
      <c r="Q139" s="18">
        <f t="shared" si="4"/>
        <v>1</v>
      </c>
      <c r="R139" s="23">
        <f t="shared" si="5"/>
        <v>0.0005422993492</v>
      </c>
      <c r="S139" s="24" t="str">
        <f t="shared" si="6"/>
        <v>Frozen Wheel with +1, +0.1% (1844 to 1845)</v>
      </c>
      <c r="T139" s="18"/>
      <c r="U139" s="40">
        <v>16.0</v>
      </c>
      <c r="V139" s="22">
        <f t="shared" si="7"/>
        <v>0</v>
      </c>
      <c r="W139" s="23">
        <f t="shared" si="8"/>
        <v>0</v>
      </c>
      <c r="X139" s="26" t="str">
        <f t="shared" si="9"/>
        <v>Frozen Wheel with +0, +0% (16 to 16)</v>
      </c>
    </row>
    <row r="140">
      <c r="A140" s="18" t="s">
        <v>607</v>
      </c>
      <c r="B140" s="18">
        <v>725.0</v>
      </c>
      <c r="C140" s="40">
        <v>6593.0</v>
      </c>
      <c r="D140" s="40">
        <v>723.0</v>
      </c>
      <c r="E140" s="40">
        <v>1.0</v>
      </c>
      <c r="F140" s="14">
        <v>101226.0</v>
      </c>
      <c r="G140" s="19"/>
      <c r="H140" s="19">
        <f>VLOOKUP(A140,'Kings Ratings'!$A$2:$B$1000,2,false)</f>
        <v>9</v>
      </c>
      <c r="I140" s="7"/>
      <c r="K140" s="40">
        <v>5910.0</v>
      </c>
      <c r="L140" s="22">
        <f t="shared" si="1"/>
        <v>683</v>
      </c>
      <c r="M140" s="23">
        <f t="shared" si="2"/>
        <v>0.1155668359</v>
      </c>
      <c r="N140" s="24" t="str">
        <f t="shared" si="3"/>
        <v>Pie Pan with +683, +11.6% (5910 to 6593)</v>
      </c>
      <c r="O140" s="41"/>
      <c r="P140" s="40">
        <v>579.0</v>
      </c>
      <c r="Q140" s="18">
        <f t="shared" si="4"/>
        <v>144</v>
      </c>
      <c r="R140" s="23">
        <f t="shared" si="5"/>
        <v>0.2487046632</v>
      </c>
      <c r="S140" s="24" t="str">
        <f t="shared" si="6"/>
        <v>Pie Pan with +144, +24.9% (579 to 723)</v>
      </c>
      <c r="T140" s="18"/>
      <c r="U140" s="40">
        <v>1.0</v>
      </c>
      <c r="V140" s="22">
        <f t="shared" si="7"/>
        <v>0</v>
      </c>
      <c r="W140" s="23">
        <f t="shared" si="8"/>
        <v>0</v>
      </c>
      <c r="X140" s="26" t="str">
        <f t="shared" si="9"/>
        <v>Pie Pan with +0, +0% (1 to 1)</v>
      </c>
    </row>
    <row r="141">
      <c r="A141" s="11" t="s">
        <v>860</v>
      </c>
      <c r="B141" s="18">
        <v>947.0</v>
      </c>
      <c r="C141" s="40">
        <v>6734.0</v>
      </c>
      <c r="D141" s="40">
        <v>2508.0</v>
      </c>
      <c r="E141" s="40">
        <v>63.0</v>
      </c>
      <c r="F141" s="14">
        <v>123277.0</v>
      </c>
      <c r="G141" s="19"/>
      <c r="H141" s="19">
        <f>VLOOKUP(A141,'Kings Ratings'!$A$2:$B$1000,2,false)</f>
        <v>11</v>
      </c>
      <c r="I141" s="7"/>
      <c r="K141" s="40">
        <v>6732.0</v>
      </c>
      <c r="L141" s="22">
        <f t="shared" si="1"/>
        <v>2</v>
      </c>
      <c r="M141" s="23">
        <f t="shared" si="2"/>
        <v>0.0002970885324</v>
      </c>
      <c r="N141" s="24" t="str">
        <f t="shared" si="3"/>
        <v>Frozen Shell with +2, +0% (6732 to 6734)</v>
      </c>
      <c r="O141" s="41"/>
      <c r="P141" s="40">
        <v>2506.0</v>
      </c>
      <c r="Q141" s="18">
        <f t="shared" si="4"/>
        <v>2</v>
      </c>
      <c r="R141" s="23">
        <f t="shared" si="5"/>
        <v>0.000798084597</v>
      </c>
      <c r="S141" s="24" t="str">
        <f t="shared" si="6"/>
        <v>Frozen Shell with +2, +0.1% (2506 to 2508)</v>
      </c>
      <c r="T141" s="18"/>
      <c r="U141" s="40">
        <v>63.0</v>
      </c>
      <c r="V141" s="22">
        <f t="shared" si="7"/>
        <v>0</v>
      </c>
      <c r="W141" s="23">
        <f t="shared" si="8"/>
        <v>0</v>
      </c>
      <c r="X141" s="26" t="str">
        <f t="shared" si="9"/>
        <v>Frozen Shell with +0, +0% (63 to 63)</v>
      </c>
    </row>
    <row r="142">
      <c r="A142" s="18" t="s">
        <v>212</v>
      </c>
      <c r="B142" s="18">
        <v>637.0</v>
      </c>
      <c r="C142" s="40">
        <v>6754.0</v>
      </c>
      <c r="D142" s="40">
        <v>206.0</v>
      </c>
      <c r="E142" s="40">
        <v>3.0</v>
      </c>
      <c r="F142" s="14">
        <v>81967.0</v>
      </c>
      <c r="G142" s="19"/>
      <c r="H142" s="19">
        <f>VLOOKUP(A142,'Kings Ratings'!$A$2:$B$1000,2,false)</f>
        <v>9</v>
      </c>
      <c r="I142" s="7"/>
      <c r="K142" s="40">
        <v>6056.0</v>
      </c>
      <c r="L142" s="22">
        <f t="shared" si="1"/>
        <v>698</v>
      </c>
      <c r="M142" s="23">
        <f t="shared" si="2"/>
        <v>0.1152575958</v>
      </c>
      <c r="N142" s="24" t="str">
        <f t="shared" si="3"/>
        <v>Cooking Pot with +698, +11.5% (6056 to 6754)</v>
      </c>
      <c r="O142" s="41"/>
      <c r="P142" s="40">
        <v>159.0</v>
      </c>
      <c r="Q142" s="18">
        <f t="shared" si="4"/>
        <v>47</v>
      </c>
      <c r="R142" s="23">
        <f t="shared" si="5"/>
        <v>0.2955974843</v>
      </c>
      <c r="S142" s="24" t="str">
        <f t="shared" si="6"/>
        <v>Cooking Pot with +47, +29.6% (159 to 206)</v>
      </c>
      <c r="T142" s="18"/>
      <c r="U142" s="40">
        <v>3.0</v>
      </c>
      <c r="V142" s="22">
        <f t="shared" si="7"/>
        <v>0</v>
      </c>
      <c r="W142" s="23">
        <f t="shared" si="8"/>
        <v>0</v>
      </c>
      <c r="X142" s="26" t="str">
        <f t="shared" si="9"/>
        <v>Cooking Pot with +0, +0% (3 to 3)</v>
      </c>
    </row>
    <row r="143">
      <c r="A143" s="18" t="s">
        <v>400</v>
      </c>
      <c r="B143" s="18">
        <v>695.0</v>
      </c>
      <c r="C143" s="40">
        <v>6761.0</v>
      </c>
      <c r="D143" s="40">
        <v>33.0</v>
      </c>
      <c r="E143" s="40">
        <v>0.0</v>
      </c>
      <c r="F143" s="14">
        <v>31405.0</v>
      </c>
      <c r="G143" s="19"/>
      <c r="H143" s="19">
        <f>VLOOKUP(A143,'Kings Ratings'!$A$2:$B$1000,2,false)</f>
        <v>10</v>
      </c>
      <c r="I143" s="7"/>
      <c r="K143" s="40">
        <v>6001.0</v>
      </c>
      <c r="L143" s="22">
        <f t="shared" si="1"/>
        <v>760</v>
      </c>
      <c r="M143" s="23">
        <f t="shared" si="2"/>
        <v>0.1266455591</v>
      </c>
      <c r="N143" s="24" t="str">
        <f t="shared" si="3"/>
        <v>Gold Sea Crest with +760, +12.7% (6001 to 6761)</v>
      </c>
      <c r="O143" s="41"/>
      <c r="P143" s="40">
        <v>11.0</v>
      </c>
      <c r="Q143" s="18">
        <f t="shared" si="4"/>
        <v>22</v>
      </c>
      <c r="R143" s="23">
        <f t="shared" si="5"/>
        <v>2</v>
      </c>
      <c r="S143" s="24" t="str">
        <f t="shared" si="6"/>
        <v>Gold Sea Crest with +22, +200% (11 to 33)</v>
      </c>
      <c r="T143" s="18"/>
      <c r="U143" s="40">
        <v>0.0</v>
      </c>
      <c r="V143" s="22">
        <f t="shared" si="7"/>
        <v>0</v>
      </c>
      <c r="W143" s="23" t="str">
        <f t="shared" si="8"/>
        <v>#DIV/0!</v>
      </c>
      <c r="X143" s="26" t="str">
        <f t="shared" si="9"/>
        <v>#DIV/0!</v>
      </c>
    </row>
    <row r="144">
      <c r="A144" s="11" t="s">
        <v>878</v>
      </c>
      <c r="B144" s="11">
        <v>1211.0</v>
      </c>
      <c r="C144" s="11">
        <v>6797.0</v>
      </c>
      <c r="D144" s="11">
        <v>918.0</v>
      </c>
      <c r="E144" s="11">
        <v>41.0</v>
      </c>
      <c r="F144" s="14">
        <v>234059.0</v>
      </c>
      <c r="G144" s="19"/>
      <c r="H144" s="19">
        <f>VLOOKUP(A144,'Kings Ratings'!$A$2:$B$1000,2,false)</f>
        <v>6</v>
      </c>
      <c r="I144" s="19"/>
      <c r="K144" s="11">
        <v>5611.0</v>
      </c>
      <c r="L144" s="22">
        <f t="shared" si="1"/>
        <v>1186</v>
      </c>
      <c r="M144" s="23">
        <f t="shared" si="2"/>
        <v>0.2113705222</v>
      </c>
      <c r="N144" s="24" t="str">
        <f t="shared" si="3"/>
        <v>Barbed Wire with +1186, +21.1% (5611 to 6797)</v>
      </c>
      <c r="O144" s="25"/>
      <c r="P144" s="11">
        <v>428.0</v>
      </c>
      <c r="Q144" s="18">
        <f t="shared" si="4"/>
        <v>490</v>
      </c>
      <c r="R144" s="23">
        <f t="shared" si="5"/>
        <v>1.144859813</v>
      </c>
      <c r="S144" s="24" t="str">
        <f t="shared" si="6"/>
        <v>Barbed Wire with +490, +114.5% (428 to 918)</v>
      </c>
      <c r="U144" s="11">
        <v>8.0</v>
      </c>
      <c r="V144" s="22">
        <f t="shared" si="7"/>
        <v>33</v>
      </c>
      <c r="W144" s="23">
        <f t="shared" si="8"/>
        <v>4.125</v>
      </c>
      <c r="X144" s="26" t="str">
        <f t="shared" si="9"/>
        <v>Barbed Wire with +33, +412.5% (8 to 41)</v>
      </c>
    </row>
    <row r="145">
      <c r="A145" s="11" t="s">
        <v>864</v>
      </c>
      <c r="B145" s="18">
        <v>958.0</v>
      </c>
      <c r="C145" s="40">
        <v>6908.0</v>
      </c>
      <c r="D145" s="40">
        <v>2922.0</v>
      </c>
      <c r="E145" s="40">
        <v>44.0</v>
      </c>
      <c r="F145" s="14">
        <v>200760.0</v>
      </c>
      <c r="G145" s="19"/>
      <c r="H145" s="19">
        <f>VLOOKUP(A145,'Kings Ratings'!$A$2:$B$1000,2,false)</f>
        <v>11</v>
      </c>
      <c r="I145" s="7"/>
      <c r="K145" s="40">
        <v>6906.0</v>
      </c>
      <c r="L145" s="22">
        <f t="shared" si="1"/>
        <v>2</v>
      </c>
      <c r="M145" s="23">
        <f t="shared" si="2"/>
        <v>0.0002896032436</v>
      </c>
      <c r="N145" s="24" t="str">
        <f t="shared" si="3"/>
        <v>Frozen Dagger with +2, +0% (6906 to 6908)</v>
      </c>
      <c r="O145" s="41"/>
      <c r="P145" s="40">
        <v>2921.0</v>
      </c>
      <c r="Q145" s="18">
        <f t="shared" si="4"/>
        <v>1</v>
      </c>
      <c r="R145" s="23">
        <f t="shared" si="5"/>
        <v>0.0003423485108</v>
      </c>
      <c r="S145" s="24" t="str">
        <f t="shared" si="6"/>
        <v>Frozen Dagger with +1, +0% (2921 to 2922)</v>
      </c>
      <c r="T145" s="18"/>
      <c r="U145" s="40">
        <v>44.0</v>
      </c>
      <c r="V145" s="22">
        <f t="shared" si="7"/>
        <v>0</v>
      </c>
      <c r="W145" s="23">
        <f t="shared" si="8"/>
        <v>0</v>
      </c>
      <c r="X145" s="26" t="str">
        <f t="shared" si="9"/>
        <v>Frozen Dagger with +0, +0% (44 to 44)</v>
      </c>
    </row>
    <row r="146">
      <c r="A146" s="18" t="s">
        <v>170</v>
      </c>
      <c r="B146" s="18">
        <v>615.0</v>
      </c>
      <c r="C146" s="40">
        <v>6960.0</v>
      </c>
      <c r="D146" s="40">
        <v>541.0</v>
      </c>
      <c r="E146" s="40">
        <v>17.0</v>
      </c>
      <c r="F146" s="14">
        <v>45122.0</v>
      </c>
      <c r="G146" s="19"/>
      <c r="H146" s="19">
        <f>VLOOKUP(A146,'Kings Ratings'!$A$2:$B$1000,2,false)</f>
        <v>9</v>
      </c>
      <c r="I146" s="7"/>
      <c r="K146" s="40">
        <v>6225.0</v>
      </c>
      <c r="L146" s="22">
        <f t="shared" si="1"/>
        <v>735</v>
      </c>
      <c r="M146" s="23">
        <f t="shared" si="2"/>
        <v>0.1180722892</v>
      </c>
      <c r="N146" s="24" t="str">
        <f t="shared" si="3"/>
        <v>Canoe with +735, +11.8% (6225 to 6960)</v>
      </c>
      <c r="O146" s="41"/>
      <c r="P146" s="40">
        <v>445.0</v>
      </c>
      <c r="Q146" s="18">
        <f t="shared" si="4"/>
        <v>96</v>
      </c>
      <c r="R146" s="23">
        <f t="shared" si="5"/>
        <v>0.2157303371</v>
      </c>
      <c r="S146" s="24" t="str">
        <f t="shared" si="6"/>
        <v>Canoe with +96, +21.6% (445 to 541)</v>
      </c>
      <c r="T146" s="18"/>
      <c r="U146" s="40">
        <v>11.0</v>
      </c>
      <c r="V146" s="22">
        <f t="shared" si="7"/>
        <v>6</v>
      </c>
      <c r="W146" s="23">
        <f t="shared" si="8"/>
        <v>0.5454545455</v>
      </c>
      <c r="X146" s="26" t="str">
        <f t="shared" si="9"/>
        <v>Canoe with +6, +54.5% (11 to 17)</v>
      </c>
    </row>
    <row r="147">
      <c r="A147" s="11" t="s">
        <v>854</v>
      </c>
      <c r="B147" s="18">
        <v>948.0</v>
      </c>
      <c r="C147" s="40">
        <v>6962.0</v>
      </c>
      <c r="D147" s="40">
        <v>2436.0</v>
      </c>
      <c r="E147" s="40">
        <v>36.0</v>
      </c>
      <c r="F147" s="14">
        <v>102547.0</v>
      </c>
      <c r="G147" s="19"/>
      <c r="H147" s="19">
        <f>VLOOKUP(A147,'Kings Ratings'!$A$2:$B$1000,2,false)</f>
        <v>11</v>
      </c>
      <c r="I147" s="7"/>
      <c r="K147" s="40">
        <v>6961.0</v>
      </c>
      <c r="L147" s="22">
        <f t="shared" si="1"/>
        <v>1</v>
      </c>
      <c r="M147" s="23">
        <f t="shared" si="2"/>
        <v>0.0001436575205</v>
      </c>
      <c r="N147" s="24" t="str">
        <f t="shared" si="3"/>
        <v>Frozen Catfish with +1, +0% (6961 to 6962)</v>
      </c>
      <c r="O147" s="41"/>
      <c r="P147" s="40">
        <v>2434.0</v>
      </c>
      <c r="Q147" s="18">
        <f t="shared" si="4"/>
        <v>2</v>
      </c>
      <c r="R147" s="23">
        <f t="shared" si="5"/>
        <v>0.0008216926869</v>
      </c>
      <c r="S147" s="24" t="str">
        <f t="shared" si="6"/>
        <v>Frozen Catfish with +2, +0.1% (2434 to 2436)</v>
      </c>
      <c r="T147" s="18"/>
      <c r="U147" s="40">
        <v>35.0</v>
      </c>
      <c r="V147" s="22">
        <f t="shared" si="7"/>
        <v>1</v>
      </c>
      <c r="W147" s="23">
        <f t="shared" si="8"/>
        <v>0.02857142857</v>
      </c>
      <c r="X147" s="26" t="str">
        <f t="shared" si="9"/>
        <v>Frozen Catfish with +1, +2.9% (35 to 36)</v>
      </c>
    </row>
    <row r="148">
      <c r="A148" s="18" t="s">
        <v>657</v>
      </c>
      <c r="B148" s="18">
        <v>898.0</v>
      </c>
      <c r="C148" s="40">
        <v>7081.0</v>
      </c>
      <c r="D148" s="40">
        <v>1531.0</v>
      </c>
      <c r="E148" s="40">
        <v>44.0</v>
      </c>
      <c r="F148" s="14">
        <v>167934.0</v>
      </c>
      <c r="G148" s="19"/>
      <c r="H148" s="19">
        <f>VLOOKUP(A148,'Kings Ratings'!$A$2:$B$1000,2,false)</f>
        <v>3</v>
      </c>
      <c r="I148" s="7"/>
      <c r="K148" s="40">
        <v>6369.0</v>
      </c>
      <c r="L148" s="22">
        <f t="shared" si="1"/>
        <v>712</v>
      </c>
      <c r="M148" s="23">
        <f t="shared" si="2"/>
        <v>0.11179149</v>
      </c>
      <c r="N148" s="24" t="str">
        <f t="shared" si="3"/>
        <v>Red Diary with +712, +11.2% (6369 to 7081)</v>
      </c>
      <c r="O148" s="41"/>
      <c r="P148" s="40">
        <v>1285.0</v>
      </c>
      <c r="Q148" s="18">
        <f t="shared" si="4"/>
        <v>246</v>
      </c>
      <c r="R148" s="23">
        <f t="shared" si="5"/>
        <v>0.1914396887</v>
      </c>
      <c r="S148" s="24" t="str">
        <f t="shared" si="6"/>
        <v>Red Diary with +246, +19.1% (1285 to 1531)</v>
      </c>
      <c r="T148" s="18"/>
      <c r="U148" s="40">
        <v>26.0</v>
      </c>
      <c r="V148" s="22">
        <f t="shared" si="7"/>
        <v>18</v>
      </c>
      <c r="W148" s="23">
        <f t="shared" si="8"/>
        <v>0.6923076923</v>
      </c>
      <c r="X148" s="26" t="str">
        <f t="shared" si="9"/>
        <v>Red Diary with +18, +69.2% (26 to 44)</v>
      </c>
    </row>
    <row r="149">
      <c r="A149" s="18" t="s">
        <v>786</v>
      </c>
      <c r="B149" s="18">
        <v>616.0</v>
      </c>
      <c r="C149" s="40">
        <v>7239.0</v>
      </c>
      <c r="D149" s="40">
        <v>567.0</v>
      </c>
      <c r="E149" s="40">
        <v>39.0</v>
      </c>
      <c r="F149" s="14">
        <v>574183.0</v>
      </c>
      <c r="G149" s="19"/>
      <c r="H149" s="19">
        <f>VLOOKUP(A149,'Kings Ratings'!$A$2:$B$1000,2,false)</f>
        <v>11</v>
      </c>
      <c r="I149" s="7"/>
      <c r="K149" s="40">
        <v>4591.0</v>
      </c>
      <c r="L149" s="22">
        <f t="shared" si="1"/>
        <v>2648</v>
      </c>
      <c r="M149" s="23">
        <f t="shared" si="2"/>
        <v>0.5767806578</v>
      </c>
      <c r="N149" s="24" t="str">
        <f t="shared" si="3"/>
        <v>Toilet Paper with +2648, +57.7% (4591 to 7239)</v>
      </c>
      <c r="O149" s="41"/>
      <c r="P149" s="40">
        <v>332.0</v>
      </c>
      <c r="Q149" s="18">
        <f t="shared" si="4"/>
        <v>235</v>
      </c>
      <c r="R149" s="23">
        <f t="shared" si="5"/>
        <v>0.7078313253</v>
      </c>
      <c r="S149" s="24" t="str">
        <f t="shared" si="6"/>
        <v>Toilet Paper with +235, +70.8% (332 to 567)</v>
      </c>
      <c r="T149" s="18"/>
      <c r="U149" s="40">
        <v>9.0</v>
      </c>
      <c r="V149" s="22">
        <f t="shared" si="7"/>
        <v>30</v>
      </c>
      <c r="W149" s="23">
        <f t="shared" si="8"/>
        <v>3.333333333</v>
      </c>
      <c r="X149" s="26" t="str">
        <f t="shared" si="9"/>
        <v>Toilet Paper with +30, +333.3% (9 to 39)</v>
      </c>
    </row>
    <row r="150">
      <c r="A150" s="11" t="s">
        <v>861</v>
      </c>
      <c r="B150" s="18">
        <v>943.0</v>
      </c>
      <c r="C150" s="40">
        <v>7435.0</v>
      </c>
      <c r="D150" s="40">
        <v>4067.0</v>
      </c>
      <c r="E150" s="40">
        <v>222.0</v>
      </c>
      <c r="F150" s="14">
        <v>127176.0</v>
      </c>
      <c r="G150" s="19"/>
      <c r="H150" s="19">
        <f>VLOOKUP(A150,'Kings Ratings'!$A$2:$B$1000,2,false)</f>
        <v>11</v>
      </c>
      <c r="I150" s="7"/>
      <c r="K150" s="40">
        <v>7433.0</v>
      </c>
      <c r="L150" s="22">
        <f t="shared" si="1"/>
        <v>2</v>
      </c>
      <c r="M150" s="23">
        <f t="shared" si="2"/>
        <v>0.0002690703619</v>
      </c>
      <c r="N150" s="24" t="str">
        <f t="shared" si="3"/>
        <v>Frozen Sheepshead with +2, +0% (7433 to 7435)</v>
      </c>
      <c r="O150" s="41"/>
      <c r="P150" s="40">
        <v>4066.0</v>
      </c>
      <c r="Q150" s="18">
        <f t="shared" si="4"/>
        <v>1</v>
      </c>
      <c r="R150" s="23">
        <f t="shared" si="5"/>
        <v>0.0002459419577</v>
      </c>
      <c r="S150" s="24" t="str">
        <f t="shared" si="6"/>
        <v>Frozen Sheepshead with +1, +0% (4066 to 4067)</v>
      </c>
      <c r="T150" s="18"/>
      <c r="U150" s="40">
        <v>222.0</v>
      </c>
      <c r="V150" s="22">
        <f t="shared" si="7"/>
        <v>0</v>
      </c>
      <c r="W150" s="23">
        <f t="shared" si="8"/>
        <v>0</v>
      </c>
      <c r="X150" s="26" t="str">
        <f t="shared" si="9"/>
        <v>Frozen Sheepshead with +0, +0% (222 to 222)</v>
      </c>
    </row>
    <row r="151">
      <c r="A151" s="18" t="s">
        <v>870</v>
      </c>
      <c r="B151" s="11">
        <v>820.0</v>
      </c>
      <c r="C151" s="11">
        <v>7536.0</v>
      </c>
      <c r="D151" s="11">
        <v>2580.0</v>
      </c>
      <c r="E151" s="11">
        <v>671.0</v>
      </c>
      <c r="F151" s="14">
        <v>1125411.0</v>
      </c>
      <c r="G151" s="19"/>
      <c r="H151" s="19">
        <f>VLOOKUP(A151,'Kings Ratings'!$A$2:$B$1000,2,false)</f>
        <v>9</v>
      </c>
      <c r="I151" s="14">
        <v>294.0</v>
      </c>
      <c r="K151" s="11">
        <v>6737.0</v>
      </c>
      <c r="L151" s="22">
        <f t="shared" si="1"/>
        <v>799</v>
      </c>
      <c r="M151" s="23">
        <f t="shared" si="2"/>
        <v>0.1185987828</v>
      </c>
      <c r="N151" s="24" t="str">
        <f t="shared" si="3"/>
        <v>Pickaxe with +799, +11.9% (6737 to 7536)</v>
      </c>
      <c r="O151" s="41"/>
      <c r="P151" s="11">
        <v>2050.0</v>
      </c>
      <c r="Q151" s="18">
        <f t="shared" si="4"/>
        <v>530</v>
      </c>
      <c r="R151" s="23">
        <f t="shared" si="5"/>
        <v>0.2585365854</v>
      </c>
      <c r="S151" s="24" t="str">
        <f t="shared" si="6"/>
        <v>Pickaxe with +530, +25.9% (2050 to 2580)</v>
      </c>
      <c r="T151" s="18"/>
      <c r="U151" s="11">
        <v>380.0</v>
      </c>
      <c r="V151" s="22">
        <f t="shared" si="7"/>
        <v>291</v>
      </c>
      <c r="W151" s="23">
        <f t="shared" si="8"/>
        <v>0.7657894737</v>
      </c>
      <c r="X151" s="26" t="str">
        <f t="shared" si="9"/>
        <v>Pickaxe with +291, +76.6% (380 to 671)</v>
      </c>
    </row>
    <row r="152">
      <c r="A152" s="18" t="s">
        <v>687</v>
      </c>
      <c r="B152" s="18">
        <v>478.0</v>
      </c>
      <c r="C152" s="40">
        <v>7890.0</v>
      </c>
      <c r="D152" s="40">
        <v>203.0</v>
      </c>
      <c r="E152" s="40">
        <v>0.0</v>
      </c>
      <c r="F152" s="14">
        <v>101905.0</v>
      </c>
      <c r="G152" s="19"/>
      <c r="H152" s="19">
        <f>VLOOKUP(A152,'Kings Ratings'!$A$2:$B$1000,2,false)</f>
        <v>10</v>
      </c>
      <c r="I152" s="7"/>
      <c r="K152" s="40">
        <v>6890.0</v>
      </c>
      <c r="L152" s="22">
        <f t="shared" si="1"/>
        <v>1000</v>
      </c>
      <c r="M152" s="23">
        <f t="shared" si="2"/>
        <v>0.145137881</v>
      </c>
      <c r="N152" s="24" t="str">
        <f t="shared" si="3"/>
        <v>Sea Dragon with +1000, +14.5% (6890 to 7890)</v>
      </c>
      <c r="O152" s="41"/>
      <c r="P152" s="40">
        <v>45.0</v>
      </c>
      <c r="Q152" s="18">
        <f t="shared" si="4"/>
        <v>158</v>
      </c>
      <c r="R152" s="23">
        <f t="shared" si="5"/>
        <v>3.511111111</v>
      </c>
      <c r="S152" s="24" t="str">
        <f t="shared" si="6"/>
        <v>Sea Dragon with +158, +351.1% (45 to 203)</v>
      </c>
      <c r="T152" s="18"/>
      <c r="U152" s="40">
        <v>0.0</v>
      </c>
      <c r="V152" s="22">
        <f t="shared" si="7"/>
        <v>0</v>
      </c>
      <c r="W152" s="23" t="str">
        <f t="shared" si="8"/>
        <v>#DIV/0!</v>
      </c>
      <c r="X152" s="26" t="str">
        <f t="shared" si="9"/>
        <v>#DIV/0!</v>
      </c>
    </row>
    <row r="153">
      <c r="A153" s="18" t="s">
        <v>438</v>
      </c>
      <c r="B153" s="18">
        <v>976.0</v>
      </c>
      <c r="C153" s="40">
        <v>7982.0</v>
      </c>
      <c r="D153" s="40">
        <v>3723.0</v>
      </c>
      <c r="E153" s="40">
        <v>498.0</v>
      </c>
      <c r="F153" s="14">
        <v>1025340.0</v>
      </c>
      <c r="G153" s="19"/>
      <c r="H153" s="19">
        <f>VLOOKUP(A153,'Kings Ratings'!$A$2:$B$1000,2,false)</f>
        <v>2</v>
      </c>
      <c r="I153" s="7" t="s">
        <v>825</v>
      </c>
      <c r="K153" s="40">
        <v>7280.0</v>
      </c>
      <c r="L153" s="22">
        <f t="shared" si="1"/>
        <v>702</v>
      </c>
      <c r="M153" s="23">
        <f t="shared" si="2"/>
        <v>0.09642857143</v>
      </c>
      <c r="N153" s="24" t="str">
        <f t="shared" si="3"/>
        <v>Green Twine with +702, +9.6% (7280 to 7982)</v>
      </c>
      <c r="O153" s="41"/>
      <c r="P153" s="40">
        <v>3305.0</v>
      </c>
      <c r="Q153" s="18">
        <f t="shared" si="4"/>
        <v>418</v>
      </c>
      <c r="R153" s="23">
        <f t="shared" si="5"/>
        <v>0.1264750378</v>
      </c>
      <c r="S153" s="24" t="str">
        <f t="shared" si="6"/>
        <v>Green Twine with +418, +12.6% (3305 to 3723)</v>
      </c>
      <c r="T153" s="18"/>
      <c r="U153" s="40">
        <v>207.0</v>
      </c>
      <c r="V153" s="22">
        <f t="shared" si="7"/>
        <v>291</v>
      </c>
      <c r="W153" s="23">
        <f t="shared" si="8"/>
        <v>1.405797101</v>
      </c>
      <c r="X153" s="26" t="str">
        <f t="shared" si="9"/>
        <v>Green Twine with +291, +140.6% (207 to 498)</v>
      </c>
    </row>
    <row r="154">
      <c r="A154" s="18" t="s">
        <v>278</v>
      </c>
      <c r="B154" s="18">
        <v>474.0</v>
      </c>
      <c r="C154" s="40">
        <v>8087.0</v>
      </c>
      <c r="D154" s="40">
        <v>1759.0</v>
      </c>
      <c r="E154" s="40">
        <v>313.0</v>
      </c>
      <c r="F154" s="14">
        <v>220409.0</v>
      </c>
      <c r="G154" s="19"/>
      <c r="H154" s="19">
        <f>VLOOKUP(A154,'Kings Ratings'!$A$2:$B$1000,2,false)</f>
        <v>6</v>
      </c>
      <c r="I154" s="7" t="s">
        <v>926</v>
      </c>
      <c r="K154" s="40">
        <v>7479.0</v>
      </c>
      <c r="L154" s="22">
        <f t="shared" si="1"/>
        <v>608</v>
      </c>
      <c r="M154" s="23">
        <f t="shared" si="2"/>
        <v>0.08129429068</v>
      </c>
      <c r="N154" s="24" t="str">
        <f t="shared" si="3"/>
        <v>Fancy Drum with +608, +8.1% (7479 to 8087)</v>
      </c>
      <c r="O154" s="41"/>
      <c r="P154" s="40">
        <v>1543.0</v>
      </c>
      <c r="Q154" s="18">
        <f t="shared" si="4"/>
        <v>216</v>
      </c>
      <c r="R154" s="23">
        <f t="shared" si="5"/>
        <v>0.1399870382</v>
      </c>
      <c r="S154" s="24" t="str">
        <f t="shared" si="6"/>
        <v>Fancy Drum with +216, +14.% (1543 to 1759)</v>
      </c>
      <c r="T154" s="18"/>
      <c r="U154" s="40">
        <v>119.0</v>
      </c>
      <c r="V154" s="22">
        <f t="shared" si="7"/>
        <v>194</v>
      </c>
      <c r="W154" s="23">
        <f t="shared" si="8"/>
        <v>1.630252101</v>
      </c>
      <c r="X154" s="26" t="str">
        <f t="shared" si="9"/>
        <v>Fancy Drum with +194, +163% (119 to 313)</v>
      </c>
    </row>
    <row r="155">
      <c r="A155" s="18" t="s">
        <v>113</v>
      </c>
      <c r="B155" s="18">
        <v>899.0</v>
      </c>
      <c r="C155" s="40">
        <v>8092.0</v>
      </c>
      <c r="D155" s="40">
        <v>3772.0</v>
      </c>
      <c r="E155" s="40">
        <v>208.0</v>
      </c>
      <c r="F155" s="14">
        <v>495244.0</v>
      </c>
      <c r="G155" s="19"/>
      <c r="H155" s="19">
        <f>VLOOKUP(A155,'Kings Ratings'!$A$2:$B$1000,2,false)</f>
        <v>3</v>
      </c>
      <c r="I155" s="7"/>
      <c r="K155" s="40">
        <v>7403.0</v>
      </c>
      <c r="L155" s="22">
        <f t="shared" si="1"/>
        <v>689</v>
      </c>
      <c r="M155" s="23">
        <f t="shared" si="2"/>
        <v>0.09307037687</v>
      </c>
      <c r="N155" s="24" t="str">
        <f t="shared" si="3"/>
        <v>Blue Twine with +689, +9.3% (7403 to 8092)</v>
      </c>
      <c r="O155" s="41"/>
      <c r="P155" s="40">
        <v>3432.0</v>
      </c>
      <c r="Q155" s="18">
        <f t="shared" si="4"/>
        <v>340</v>
      </c>
      <c r="R155" s="23">
        <f t="shared" si="5"/>
        <v>0.09906759907</v>
      </c>
      <c r="S155" s="24" t="str">
        <f t="shared" si="6"/>
        <v>Blue Twine with +340, +9.9% (3432 to 3772)</v>
      </c>
      <c r="T155" s="18"/>
      <c r="U155" s="40">
        <v>164.0</v>
      </c>
      <c r="V155" s="22">
        <f t="shared" si="7"/>
        <v>44</v>
      </c>
      <c r="W155" s="23">
        <f t="shared" si="8"/>
        <v>0.2682926829</v>
      </c>
      <c r="X155" s="26" t="str">
        <f t="shared" si="9"/>
        <v>Blue Twine with +44, +26.8% (164 to 208)</v>
      </c>
    </row>
    <row r="156">
      <c r="A156" s="18" t="s">
        <v>817</v>
      </c>
      <c r="B156" s="18">
        <v>240.0</v>
      </c>
      <c r="C156" s="40">
        <v>8138.0</v>
      </c>
      <c r="D156" s="40">
        <v>1003.0</v>
      </c>
      <c r="E156" s="40">
        <v>243.0</v>
      </c>
      <c r="F156" s="14">
        <v>597229.0</v>
      </c>
      <c r="G156" s="19"/>
      <c r="H156" s="19">
        <f>VLOOKUP(A156,'Kings Ratings'!$A$2:$B$1000,2,false)</f>
        <v>7</v>
      </c>
      <c r="I156" s="7" t="s">
        <v>927</v>
      </c>
      <c r="K156" s="40">
        <v>7257.0</v>
      </c>
      <c r="L156" s="22">
        <f t="shared" si="1"/>
        <v>881</v>
      </c>
      <c r="M156" s="23">
        <f t="shared" si="2"/>
        <v>0.1214000276</v>
      </c>
      <c r="N156" s="24" t="str">
        <f t="shared" si="3"/>
        <v>Wizard Hat with +881, +12.1% (7257 to 8138)</v>
      </c>
      <c r="O156" s="41"/>
      <c r="P156" s="40">
        <v>675.0</v>
      </c>
      <c r="Q156" s="18">
        <f t="shared" si="4"/>
        <v>328</v>
      </c>
      <c r="R156" s="23">
        <f t="shared" si="5"/>
        <v>0.4859259259</v>
      </c>
      <c r="S156" s="24" t="str">
        <f t="shared" si="6"/>
        <v>Wizard Hat with +328, +48.6% (675 to 1003)</v>
      </c>
      <c r="T156" s="18"/>
      <c r="U156" s="40">
        <v>52.0</v>
      </c>
      <c r="V156" s="22">
        <f t="shared" si="7"/>
        <v>191</v>
      </c>
      <c r="W156" s="23">
        <f t="shared" si="8"/>
        <v>3.673076923</v>
      </c>
      <c r="X156" s="26" t="str">
        <f t="shared" si="9"/>
        <v>Wizard Hat with +191, +367.3% (52 to 243)</v>
      </c>
    </row>
    <row r="157">
      <c r="A157" s="18" t="s">
        <v>593</v>
      </c>
      <c r="B157" s="18">
        <v>683.0</v>
      </c>
      <c r="C157" s="40">
        <v>8197.0</v>
      </c>
      <c r="D157" s="40">
        <v>437.0</v>
      </c>
      <c r="E157" s="40">
        <v>0.0</v>
      </c>
      <c r="F157" s="14">
        <v>98927.0</v>
      </c>
      <c r="G157" s="19"/>
      <c r="H157" s="19">
        <f>VLOOKUP(A157,'Kings Ratings'!$A$2:$B$1000,2,false)</f>
        <v>9</v>
      </c>
      <c r="I157" s="7"/>
      <c r="K157" s="40">
        <v>7457.0</v>
      </c>
      <c r="L157" s="22">
        <f t="shared" si="1"/>
        <v>740</v>
      </c>
      <c r="M157" s="23">
        <f t="shared" si="2"/>
        <v>0.09923561754</v>
      </c>
      <c r="N157" s="24" t="str">
        <f t="shared" si="3"/>
        <v>Pear Grease with +740, +9.9% (7457 to 8197)</v>
      </c>
      <c r="O157" s="41"/>
      <c r="P157" s="40">
        <v>304.0</v>
      </c>
      <c r="Q157" s="18">
        <f t="shared" si="4"/>
        <v>133</v>
      </c>
      <c r="R157" s="23">
        <f t="shared" si="5"/>
        <v>0.4375</v>
      </c>
      <c r="S157" s="24" t="str">
        <f t="shared" si="6"/>
        <v>Pear Grease with +133, +43.8% (304 to 437)</v>
      </c>
      <c r="T157" s="18"/>
      <c r="U157" s="40">
        <v>0.0</v>
      </c>
      <c r="V157" s="22">
        <f t="shared" si="7"/>
        <v>0</v>
      </c>
      <c r="W157" s="23" t="str">
        <f t="shared" si="8"/>
        <v>#DIV/0!</v>
      </c>
      <c r="X157" s="26" t="str">
        <f t="shared" si="9"/>
        <v>#DIV/0!</v>
      </c>
    </row>
    <row r="158">
      <c r="A158" s="18" t="s">
        <v>222</v>
      </c>
      <c r="B158" s="18">
        <v>629.0</v>
      </c>
      <c r="C158" s="40">
        <v>8209.0</v>
      </c>
      <c r="D158" s="40">
        <v>748.0</v>
      </c>
      <c r="E158" s="40">
        <v>1.0</v>
      </c>
      <c r="F158" s="14">
        <v>94487.0</v>
      </c>
      <c r="G158" s="19"/>
      <c r="H158" s="19">
        <f>VLOOKUP(A158,'Kings Ratings'!$A$2:$B$1000,2,false)</f>
        <v>9</v>
      </c>
      <c r="I158" s="7"/>
      <c r="K158" s="40">
        <v>7315.0</v>
      </c>
      <c r="L158" s="22">
        <f t="shared" si="1"/>
        <v>894</v>
      </c>
      <c r="M158" s="23">
        <f t="shared" si="2"/>
        <v>0.1222146275</v>
      </c>
      <c r="N158" s="24" t="str">
        <f t="shared" si="3"/>
        <v>Corn Oil with +894, +12.2% (7315 to 8209)</v>
      </c>
      <c r="O158" s="41"/>
      <c r="P158" s="40">
        <v>585.0</v>
      </c>
      <c r="Q158" s="18">
        <f t="shared" si="4"/>
        <v>163</v>
      </c>
      <c r="R158" s="23">
        <f t="shared" si="5"/>
        <v>0.2786324786</v>
      </c>
      <c r="S158" s="24" t="str">
        <f t="shared" si="6"/>
        <v>Corn Oil with +163, +27.9% (585 to 748)</v>
      </c>
      <c r="T158" s="18"/>
      <c r="U158" s="40">
        <v>0.0</v>
      </c>
      <c r="V158" s="22">
        <f t="shared" si="7"/>
        <v>1</v>
      </c>
      <c r="W158" s="23" t="str">
        <f t="shared" si="8"/>
        <v>#DIV/0!</v>
      </c>
      <c r="X158" s="26" t="str">
        <f t="shared" si="9"/>
        <v>#DIV/0!</v>
      </c>
    </row>
    <row r="159">
      <c r="A159" s="18" t="s">
        <v>516</v>
      </c>
      <c r="B159" s="18">
        <v>841.0</v>
      </c>
      <c r="C159" s="40">
        <v>8212.0</v>
      </c>
      <c r="D159" s="40">
        <v>3633.0</v>
      </c>
      <c r="E159" s="40">
        <v>105.0</v>
      </c>
      <c r="F159" s="14">
        <v>231082.0</v>
      </c>
      <c r="G159" s="19"/>
      <c r="H159" s="19">
        <f>VLOOKUP(A159,'Kings Ratings'!$A$2:$B$1000,2,false)</f>
        <v>3</v>
      </c>
      <c r="I159" s="7"/>
      <c r="K159" s="40">
        <v>7484.0</v>
      </c>
      <c r="L159" s="22">
        <f t="shared" si="1"/>
        <v>728</v>
      </c>
      <c r="M159" s="23">
        <f t="shared" si="2"/>
        <v>0.09727418493</v>
      </c>
      <c r="N159" s="24" t="str">
        <f t="shared" si="3"/>
        <v>Leather Belt with +728, +9.7% (7484 to 8212)</v>
      </c>
      <c r="O159" s="41"/>
      <c r="P159" s="40">
        <v>3226.0</v>
      </c>
      <c r="Q159" s="18">
        <f t="shared" si="4"/>
        <v>407</v>
      </c>
      <c r="R159" s="23">
        <f t="shared" si="5"/>
        <v>0.1261624303</v>
      </c>
      <c r="S159" s="24" t="str">
        <f t="shared" si="6"/>
        <v>Leather Belt with +407, +12.6% (3226 to 3633)</v>
      </c>
      <c r="T159" s="18"/>
      <c r="U159" s="40">
        <v>70.0</v>
      </c>
      <c r="V159" s="22">
        <f t="shared" si="7"/>
        <v>35</v>
      </c>
      <c r="W159" s="23">
        <f t="shared" si="8"/>
        <v>0.5</v>
      </c>
      <c r="X159" s="26" t="str">
        <f t="shared" si="9"/>
        <v>Leather Belt with +35, +50% (70 to 105)</v>
      </c>
    </row>
    <row r="160">
      <c r="A160" s="18" t="s">
        <v>535</v>
      </c>
      <c r="B160" s="18">
        <v>628.0</v>
      </c>
      <c r="C160" s="40">
        <v>8253.0</v>
      </c>
      <c r="D160" s="40">
        <v>1518.0</v>
      </c>
      <c r="E160" s="40">
        <v>7.0</v>
      </c>
      <c r="F160" s="14">
        <v>230487.0</v>
      </c>
      <c r="G160" s="19"/>
      <c r="H160" s="19">
        <f>VLOOKUP(A160,'Kings Ratings'!$A$2:$B$1000,2,false)</f>
        <v>8</v>
      </c>
      <c r="I160" s="7"/>
      <c r="K160" s="40">
        <v>7355.0</v>
      </c>
      <c r="L160" s="22">
        <f t="shared" si="1"/>
        <v>898</v>
      </c>
      <c r="M160" s="23">
        <f t="shared" si="2"/>
        <v>0.1220938137</v>
      </c>
      <c r="N160" s="24" t="str">
        <f t="shared" si="3"/>
        <v>Machine Press with +898, +12.2% (7355 to 8253)</v>
      </c>
      <c r="O160" s="41"/>
      <c r="P160" s="40">
        <v>1166.0</v>
      </c>
      <c r="Q160" s="18">
        <f t="shared" si="4"/>
        <v>352</v>
      </c>
      <c r="R160" s="23">
        <f t="shared" si="5"/>
        <v>0.3018867925</v>
      </c>
      <c r="S160" s="24" t="str">
        <f t="shared" si="6"/>
        <v>Machine Press with +352, +30.2% (1166 to 1518)</v>
      </c>
      <c r="T160" s="18"/>
      <c r="U160" s="40">
        <v>3.0</v>
      </c>
      <c r="V160" s="22">
        <f t="shared" si="7"/>
        <v>4</v>
      </c>
      <c r="W160" s="23">
        <f t="shared" si="8"/>
        <v>1.333333333</v>
      </c>
      <c r="X160" s="26" t="str">
        <f t="shared" si="9"/>
        <v>Machine Press with +4, +133.3% (3 to 7)</v>
      </c>
    </row>
    <row r="161">
      <c r="A161" s="18" t="s">
        <v>615</v>
      </c>
      <c r="B161" s="18">
        <v>826.0</v>
      </c>
      <c r="C161" s="40">
        <v>8352.0</v>
      </c>
      <c r="D161" s="40">
        <v>1693.0</v>
      </c>
      <c r="E161" s="40">
        <v>24.0</v>
      </c>
      <c r="F161" s="14">
        <v>187010.0</v>
      </c>
      <c r="G161" s="19"/>
      <c r="H161" s="19">
        <f>VLOOKUP(A161,'Kings Ratings'!$A$2:$B$1000,2,false)</f>
        <v>8</v>
      </c>
      <c r="I161" s="7"/>
      <c r="K161" s="40">
        <v>7622.0</v>
      </c>
      <c r="L161" s="22">
        <f t="shared" si="1"/>
        <v>730</v>
      </c>
      <c r="M161" s="23">
        <f t="shared" si="2"/>
        <v>0.09577538704</v>
      </c>
      <c r="N161" s="24" t="str">
        <f t="shared" si="3"/>
        <v>Pine Board with +730, +9.6% (7622 to 8352)</v>
      </c>
      <c r="O161" s="41"/>
      <c r="P161" s="40">
        <v>1415.0</v>
      </c>
      <c r="Q161" s="18">
        <f t="shared" si="4"/>
        <v>278</v>
      </c>
      <c r="R161" s="23">
        <f t="shared" si="5"/>
        <v>0.1964664311</v>
      </c>
      <c r="S161" s="24" t="str">
        <f t="shared" si="6"/>
        <v>Pine Board with +278, +19.6% (1415 to 1693)</v>
      </c>
      <c r="T161" s="18"/>
      <c r="U161" s="40">
        <v>8.0</v>
      </c>
      <c r="V161" s="22">
        <f t="shared" si="7"/>
        <v>16</v>
      </c>
      <c r="W161" s="23">
        <f t="shared" si="8"/>
        <v>2</v>
      </c>
      <c r="X161" s="26" t="str">
        <f t="shared" si="9"/>
        <v>Pine Board with +16, +200% (8 to 24)</v>
      </c>
    </row>
    <row r="162">
      <c r="A162" s="11" t="s">
        <v>850</v>
      </c>
      <c r="B162" s="18">
        <v>953.0</v>
      </c>
      <c r="C162" s="40">
        <v>8436.0</v>
      </c>
      <c r="D162" s="40">
        <v>6431.0</v>
      </c>
      <c r="E162" s="40">
        <v>1594.0</v>
      </c>
      <c r="F162" s="14">
        <v>1002613.0</v>
      </c>
      <c r="G162" s="19"/>
      <c r="H162" s="19">
        <f>VLOOKUP(A162,'Kings Ratings'!$A$2:$B$1000,2,false)</f>
        <v>11</v>
      </c>
      <c r="I162" s="7"/>
      <c r="K162" s="40">
        <v>8433.0</v>
      </c>
      <c r="L162" s="22">
        <f t="shared" si="1"/>
        <v>3</v>
      </c>
      <c r="M162" s="23">
        <f t="shared" si="2"/>
        <v>0.0003557452864</v>
      </c>
      <c r="N162" s="24" t="str">
        <f t="shared" si="3"/>
        <v>Frozen Angelfish with +3, +0% (8433 to 8436)</v>
      </c>
      <c r="O162" s="41"/>
      <c r="P162" s="40">
        <v>6429.0</v>
      </c>
      <c r="Q162" s="18">
        <f t="shared" si="4"/>
        <v>2</v>
      </c>
      <c r="R162" s="23">
        <f t="shared" si="5"/>
        <v>0.0003110903718</v>
      </c>
      <c r="S162" s="24" t="str">
        <f t="shared" si="6"/>
        <v>Frozen Angelfish with +2, +0% (6429 to 6431)</v>
      </c>
      <c r="T162" s="18"/>
      <c r="U162" s="40">
        <v>1593.0</v>
      </c>
      <c r="V162" s="22">
        <f t="shared" si="7"/>
        <v>1</v>
      </c>
      <c r="W162" s="23">
        <f t="shared" si="8"/>
        <v>0.0006277463905</v>
      </c>
      <c r="X162" s="26" t="str">
        <f t="shared" si="9"/>
        <v>Frozen Angelfish with +1, +0.1% (1593 to 1594)</v>
      </c>
    </row>
    <row r="163">
      <c r="A163" s="11" t="s">
        <v>848</v>
      </c>
      <c r="B163" s="18">
        <v>952.0</v>
      </c>
      <c r="C163" s="40">
        <v>8459.0</v>
      </c>
      <c r="D163" s="40">
        <v>6469.0</v>
      </c>
      <c r="E163" s="40">
        <v>1631.0</v>
      </c>
      <c r="F163" s="14">
        <v>1068988.0</v>
      </c>
      <c r="G163" s="19"/>
      <c r="H163" s="19">
        <f>VLOOKUP(A163,'Kings Ratings'!$A$2:$B$1000,2,false)</f>
        <v>11</v>
      </c>
      <c r="I163" s="7"/>
      <c r="K163" s="40">
        <v>8456.0</v>
      </c>
      <c r="L163" s="22">
        <f t="shared" si="1"/>
        <v>3</v>
      </c>
      <c r="M163" s="23">
        <f t="shared" si="2"/>
        <v>0.0003547776727</v>
      </c>
      <c r="N163" s="24" t="str">
        <f t="shared" si="3"/>
        <v>Frozen Jelly with +3, +0% (8456 to 8459)</v>
      </c>
      <c r="O163" s="41"/>
      <c r="P163" s="40">
        <v>6467.0</v>
      </c>
      <c r="Q163" s="18">
        <f t="shared" si="4"/>
        <v>2</v>
      </c>
      <c r="R163" s="23">
        <f t="shared" si="5"/>
        <v>0.0003092624092</v>
      </c>
      <c r="S163" s="24" t="str">
        <f t="shared" si="6"/>
        <v>Frozen Jelly with +2, +0% (6467 to 6469)</v>
      </c>
      <c r="T163" s="18"/>
      <c r="U163" s="40">
        <v>1630.0</v>
      </c>
      <c r="V163" s="22">
        <f t="shared" si="7"/>
        <v>1</v>
      </c>
      <c r="W163" s="23">
        <f t="shared" si="8"/>
        <v>0.0006134969325</v>
      </c>
      <c r="X163" s="26" t="str">
        <f t="shared" si="9"/>
        <v>Frozen Jelly with +1, +0.1% (1630 to 1631)</v>
      </c>
    </row>
    <row r="164">
      <c r="A164" s="18" t="s">
        <v>206</v>
      </c>
      <c r="B164" s="18">
        <v>726.0</v>
      </c>
      <c r="C164" s="40">
        <v>8531.0</v>
      </c>
      <c r="D164" s="40">
        <v>3297.0</v>
      </c>
      <c r="E164" s="40">
        <v>143.0</v>
      </c>
      <c r="F164" s="14">
        <v>144014.0</v>
      </c>
      <c r="G164" s="19"/>
      <c r="H164" s="19">
        <f>VLOOKUP(A164,'Kings Ratings'!$A$2:$B$1000,2,false)</f>
        <v>8</v>
      </c>
      <c r="I164" s="7"/>
      <c r="K164" s="40">
        <v>7948.0</v>
      </c>
      <c r="L164" s="22">
        <f t="shared" si="1"/>
        <v>583</v>
      </c>
      <c r="M164" s="23">
        <f t="shared" si="2"/>
        <v>0.07335178661</v>
      </c>
      <c r="N164" s="24" t="str">
        <f t="shared" si="3"/>
        <v>Concord Grape Pie with +583, +7.3% (7948 to 8531)</v>
      </c>
      <c r="O164" s="41"/>
      <c r="P164" s="40">
        <v>2944.0</v>
      </c>
      <c r="Q164" s="18">
        <f t="shared" si="4"/>
        <v>353</v>
      </c>
      <c r="R164" s="23">
        <f t="shared" si="5"/>
        <v>0.1199048913</v>
      </c>
      <c r="S164" s="24" t="str">
        <f t="shared" si="6"/>
        <v>Concord Grape Pie with +353, +12% (2944 to 3297)</v>
      </c>
      <c r="T164" s="18"/>
      <c r="U164" s="40">
        <v>117.0</v>
      </c>
      <c r="V164" s="22">
        <f t="shared" si="7"/>
        <v>26</v>
      </c>
      <c r="W164" s="23">
        <f t="shared" si="8"/>
        <v>0.2222222222</v>
      </c>
      <c r="X164" s="26" t="str">
        <f t="shared" si="9"/>
        <v>Concord Grape Pie with +26, +22.2% (117 to 143)</v>
      </c>
    </row>
    <row r="165">
      <c r="A165" s="18" t="s">
        <v>581</v>
      </c>
      <c r="B165" s="18">
        <v>121.0</v>
      </c>
      <c r="C165" s="40">
        <v>8561.0</v>
      </c>
      <c r="D165" s="40">
        <v>126.0</v>
      </c>
      <c r="E165" s="40">
        <v>0.0</v>
      </c>
      <c r="F165" s="14">
        <v>28212.0</v>
      </c>
      <c r="G165" s="19"/>
      <c r="H165" s="19">
        <f>VLOOKUP(A165,'Kings Ratings'!$A$2:$B$1000,2,false)</f>
        <v>10</v>
      </c>
      <c r="I165" s="7"/>
      <c r="K165" s="40">
        <v>7739.0</v>
      </c>
      <c r="L165" s="22">
        <f t="shared" si="1"/>
        <v>822</v>
      </c>
      <c r="M165" s="23">
        <f t="shared" si="2"/>
        <v>0.1062152733</v>
      </c>
      <c r="N165" s="24" t="str">
        <f t="shared" si="3"/>
        <v>Wine with +822, +10.6% (7739 to 8561)</v>
      </c>
      <c r="O165" s="41"/>
      <c r="P165" s="40">
        <v>81.0</v>
      </c>
      <c r="Q165" s="18">
        <f t="shared" si="4"/>
        <v>45</v>
      </c>
      <c r="R165" s="23">
        <f t="shared" si="5"/>
        <v>0.5555555556</v>
      </c>
      <c r="S165" s="24" t="str">
        <f t="shared" si="6"/>
        <v>Wine with +45, +55.6% (81 to 126)</v>
      </c>
      <c r="T165" s="18"/>
      <c r="U165" s="40">
        <v>0.0</v>
      </c>
      <c r="V165" s="22">
        <f t="shared" si="7"/>
        <v>0</v>
      </c>
      <c r="W165" s="23" t="str">
        <f t="shared" si="8"/>
        <v>#DIV/0!</v>
      </c>
      <c r="X165" s="26" t="str">
        <f t="shared" si="9"/>
        <v>#DIV/0!</v>
      </c>
    </row>
    <row r="166">
      <c r="A166" s="18" t="s">
        <v>662</v>
      </c>
      <c r="B166" s="18">
        <v>897.0</v>
      </c>
      <c r="C166" s="40">
        <v>8771.0</v>
      </c>
      <c r="D166" s="40">
        <v>1744.0</v>
      </c>
      <c r="E166" s="40">
        <v>34.0</v>
      </c>
      <c r="F166" s="14">
        <v>138724.0</v>
      </c>
      <c r="G166" s="19"/>
      <c r="H166" s="19">
        <f>VLOOKUP(A166,'Kings Ratings'!$A$2:$B$1000,2,false)</f>
        <v>3</v>
      </c>
      <c r="I166" s="7"/>
      <c r="K166" s="40">
        <v>7898.0</v>
      </c>
      <c r="L166" s="22">
        <f t="shared" si="1"/>
        <v>873</v>
      </c>
      <c r="M166" s="23">
        <f t="shared" si="2"/>
        <v>0.1105343125</v>
      </c>
      <c r="N166" s="24" t="str">
        <f t="shared" si="3"/>
        <v>Red Parchment with +873, +11.1% (7898 to 8771)</v>
      </c>
      <c r="O166" s="41"/>
      <c r="P166" s="40">
        <v>1459.0</v>
      </c>
      <c r="Q166" s="18">
        <f t="shared" si="4"/>
        <v>285</v>
      </c>
      <c r="R166" s="23">
        <f t="shared" si="5"/>
        <v>0.1953392735</v>
      </c>
      <c r="S166" s="24" t="str">
        <f t="shared" si="6"/>
        <v>Red Parchment with +285, +19.5% (1459 to 1744)</v>
      </c>
      <c r="T166" s="18"/>
      <c r="U166" s="40">
        <v>16.0</v>
      </c>
      <c r="V166" s="22">
        <f t="shared" si="7"/>
        <v>18</v>
      </c>
      <c r="W166" s="23">
        <f t="shared" si="8"/>
        <v>1.125</v>
      </c>
      <c r="X166" s="26" t="str">
        <f t="shared" si="9"/>
        <v>Red Parchment with +18, +112.5% (16 to 34)</v>
      </c>
    </row>
    <row r="167">
      <c r="A167" s="18" t="s">
        <v>82</v>
      </c>
      <c r="B167" s="18">
        <v>896.0</v>
      </c>
      <c r="C167" s="40">
        <v>8904.0</v>
      </c>
      <c r="D167" s="40">
        <v>4466.0</v>
      </c>
      <c r="E167" s="40">
        <v>292.0</v>
      </c>
      <c r="F167" s="14">
        <v>324731.0</v>
      </c>
      <c r="G167" s="19"/>
      <c r="H167" s="19">
        <f>VLOOKUP(A167,'Kings Ratings'!$A$2:$B$1000,2,false)</f>
        <v>2</v>
      </c>
      <c r="I167" s="7"/>
      <c r="K167" s="40">
        <v>8123.0</v>
      </c>
      <c r="L167" s="22">
        <f t="shared" si="1"/>
        <v>781</v>
      </c>
      <c r="M167" s="23">
        <f t="shared" si="2"/>
        <v>0.09614674381</v>
      </c>
      <c r="N167" s="24" t="str">
        <f t="shared" si="3"/>
        <v>Blue Diary with +781, +9.6% (8123 to 8904)</v>
      </c>
      <c r="O167" s="41"/>
      <c r="P167" s="40">
        <v>4008.0</v>
      </c>
      <c r="Q167" s="18">
        <f t="shared" si="4"/>
        <v>458</v>
      </c>
      <c r="R167" s="23">
        <f t="shared" si="5"/>
        <v>0.1142714571</v>
      </c>
      <c r="S167" s="24" t="str">
        <f t="shared" si="6"/>
        <v>Blue Diary with +458, +11.4% (4008 to 4466)</v>
      </c>
      <c r="T167" s="18"/>
      <c r="U167" s="40">
        <v>197.0</v>
      </c>
      <c r="V167" s="22">
        <f t="shared" si="7"/>
        <v>95</v>
      </c>
      <c r="W167" s="23">
        <f t="shared" si="8"/>
        <v>0.4822335025</v>
      </c>
      <c r="X167" s="26" t="str">
        <f t="shared" si="9"/>
        <v>Blue Diary with +95, +48.2% (197 to 292)</v>
      </c>
    </row>
    <row r="168">
      <c r="A168" s="18" t="s">
        <v>754</v>
      </c>
      <c r="B168" s="18">
        <v>843.0</v>
      </c>
      <c r="C168" s="40">
        <v>9015.0</v>
      </c>
      <c r="D168" s="40">
        <v>4322.0</v>
      </c>
      <c r="E168" s="40">
        <v>93.0</v>
      </c>
      <c r="F168" s="14">
        <v>305326.0</v>
      </c>
      <c r="G168" s="19"/>
      <c r="H168" s="19">
        <f>VLOOKUP(A168,'Kings Ratings'!$A$2:$B$1000,2,false)</f>
        <v>3</v>
      </c>
      <c r="I168" s="7"/>
      <c r="K168" s="40">
        <v>8214.0</v>
      </c>
      <c r="L168" s="22">
        <f t="shared" si="1"/>
        <v>801</v>
      </c>
      <c r="M168" s="23">
        <f t="shared" si="2"/>
        <v>0.09751643535</v>
      </c>
      <c r="N168" s="24" t="str">
        <f t="shared" si="3"/>
        <v>Steel Buckle with +801, +9.8% (8214 to 9015)</v>
      </c>
      <c r="O168" s="41"/>
      <c r="P168" s="40">
        <v>3826.0</v>
      </c>
      <c r="Q168" s="18">
        <f t="shared" si="4"/>
        <v>496</v>
      </c>
      <c r="R168" s="23">
        <f t="shared" si="5"/>
        <v>0.12963931</v>
      </c>
      <c r="S168" s="24" t="str">
        <f t="shared" si="6"/>
        <v>Steel Buckle with +496, +13% (3826 to 4322)</v>
      </c>
      <c r="T168" s="18"/>
      <c r="U168" s="40">
        <v>61.0</v>
      </c>
      <c r="V168" s="22">
        <f t="shared" si="7"/>
        <v>32</v>
      </c>
      <c r="W168" s="23">
        <f t="shared" si="8"/>
        <v>0.5245901639</v>
      </c>
      <c r="X168" s="26" t="str">
        <f t="shared" si="9"/>
        <v>Steel Buckle with +32, +52.5% (61 to 93)</v>
      </c>
    </row>
    <row r="169">
      <c r="A169" s="18" t="s">
        <v>831</v>
      </c>
      <c r="B169" s="18">
        <v>894.0</v>
      </c>
      <c r="C169" s="40">
        <v>9182.0</v>
      </c>
      <c r="D169" s="40">
        <v>5296.0</v>
      </c>
      <c r="E169" s="40">
        <v>1156.0</v>
      </c>
      <c r="F169" s="14">
        <v>1028294.0</v>
      </c>
      <c r="G169" s="19"/>
      <c r="H169" s="19">
        <f>VLOOKUP(A169,'Kings Ratings'!$A$2:$B$1000,2,false)</f>
        <v>2</v>
      </c>
      <c r="I169" s="7" t="s">
        <v>859</v>
      </c>
      <c r="K169" s="40">
        <v>8360.0</v>
      </c>
      <c r="L169" s="22">
        <f t="shared" si="1"/>
        <v>822</v>
      </c>
      <c r="M169" s="23">
        <f t="shared" si="2"/>
        <v>0.09832535885</v>
      </c>
      <c r="N169" s="24" t="str">
        <f t="shared" si="3"/>
        <v>Wooden Spear with +822, +9.8% (8360 to 9182)</v>
      </c>
      <c r="O169" s="41"/>
      <c r="P169" s="40">
        <v>4822.0</v>
      </c>
      <c r="Q169" s="18">
        <f t="shared" si="4"/>
        <v>474</v>
      </c>
      <c r="R169" s="23">
        <f t="shared" si="5"/>
        <v>0.0982994608</v>
      </c>
      <c r="S169" s="24" t="str">
        <f t="shared" si="6"/>
        <v>Wooden Spear with +474, +9.8% (4822 to 5296)</v>
      </c>
      <c r="T169" s="18"/>
      <c r="U169" s="40">
        <v>799.0</v>
      </c>
      <c r="V169" s="22">
        <f t="shared" si="7"/>
        <v>357</v>
      </c>
      <c r="W169" s="23">
        <f t="shared" si="8"/>
        <v>0.4468085106</v>
      </c>
      <c r="X169" s="26" t="str">
        <f t="shared" si="9"/>
        <v>Wooden Spear with +357, +44.7% (799 to 1156)</v>
      </c>
    </row>
    <row r="170">
      <c r="A170" s="18" t="s">
        <v>523</v>
      </c>
      <c r="B170" s="18">
        <v>239.0</v>
      </c>
      <c r="C170" s="40">
        <v>9197.0</v>
      </c>
      <c r="D170" s="40">
        <v>3668.0</v>
      </c>
      <c r="E170" s="40">
        <v>195.0</v>
      </c>
      <c r="F170" s="14">
        <v>263186.0</v>
      </c>
      <c r="G170" s="19"/>
      <c r="H170" s="19">
        <f>VLOOKUP(A170,'Kings Ratings'!$A$2:$B$1000,2,false)</f>
        <v>2</v>
      </c>
      <c r="I170" s="7"/>
      <c r="K170" s="40">
        <v>8480.0</v>
      </c>
      <c r="L170" s="22">
        <f t="shared" si="1"/>
        <v>717</v>
      </c>
      <c r="M170" s="23">
        <f t="shared" si="2"/>
        <v>0.08455188679</v>
      </c>
      <c r="N170" s="24" t="str">
        <f t="shared" si="3"/>
        <v>Leather Waterskin with +717, +8.5% (8480 to 9197)</v>
      </c>
      <c r="O170" s="41"/>
      <c r="P170" s="40">
        <v>3412.0</v>
      </c>
      <c r="Q170" s="18">
        <f t="shared" si="4"/>
        <v>256</v>
      </c>
      <c r="R170" s="23">
        <f t="shared" si="5"/>
        <v>0.07502930832</v>
      </c>
      <c r="S170" s="24" t="str">
        <f t="shared" si="6"/>
        <v>Leather Waterskin with +256, +7.5% (3412 to 3668)</v>
      </c>
      <c r="T170" s="18"/>
      <c r="U170" s="40">
        <v>147.0</v>
      </c>
      <c r="V170" s="22">
        <f t="shared" si="7"/>
        <v>48</v>
      </c>
      <c r="W170" s="23">
        <f t="shared" si="8"/>
        <v>0.3265306122</v>
      </c>
      <c r="X170" s="26" t="str">
        <f t="shared" si="9"/>
        <v>Leather Waterskin with +48, +32.7% (147 to 195)</v>
      </c>
    </row>
    <row r="171">
      <c r="A171" s="18" t="s">
        <v>629</v>
      </c>
      <c r="B171" s="18">
        <v>754.0</v>
      </c>
      <c r="C171" s="40">
        <v>9214.0</v>
      </c>
      <c r="D171" s="40">
        <v>429.0</v>
      </c>
      <c r="E171" s="40">
        <v>1.0</v>
      </c>
      <c r="F171" s="14">
        <v>100218.0</v>
      </c>
      <c r="G171" s="19"/>
      <c r="H171" s="19">
        <f>VLOOKUP(A171,'Kings Ratings'!$A$2:$B$1000,2,false)</f>
        <v>9</v>
      </c>
      <c r="I171" s="7"/>
      <c r="K171" s="40">
        <v>8272.0</v>
      </c>
      <c r="L171" s="22">
        <f t="shared" si="1"/>
        <v>942</v>
      </c>
      <c r="M171" s="23">
        <f t="shared" si="2"/>
        <v>0.1138781431</v>
      </c>
      <c r="N171" s="24" t="str">
        <f t="shared" si="3"/>
        <v>Potato Battery with +942, +11.4% (8272 to 9214)</v>
      </c>
      <c r="O171" s="41"/>
      <c r="P171" s="40">
        <v>308.0</v>
      </c>
      <c r="Q171" s="18">
        <f t="shared" si="4"/>
        <v>121</v>
      </c>
      <c r="R171" s="23">
        <f t="shared" si="5"/>
        <v>0.3928571429</v>
      </c>
      <c r="S171" s="24" t="str">
        <f t="shared" si="6"/>
        <v>Potato Battery with +121, +39.3% (308 to 429)</v>
      </c>
      <c r="T171" s="18"/>
      <c r="U171" s="40">
        <v>0.0</v>
      </c>
      <c r="V171" s="22">
        <f t="shared" si="7"/>
        <v>1</v>
      </c>
      <c r="W171" s="23" t="str">
        <f t="shared" si="8"/>
        <v>#DIV/0!</v>
      </c>
      <c r="X171" s="26" t="str">
        <f t="shared" si="9"/>
        <v>#DIV/0!</v>
      </c>
    </row>
    <row r="172">
      <c r="A172" s="18" t="s">
        <v>671</v>
      </c>
      <c r="B172" s="18">
        <v>788.0</v>
      </c>
      <c r="C172" s="40">
        <v>9258.0</v>
      </c>
      <c r="D172" s="40">
        <v>5129.0</v>
      </c>
      <c r="E172" s="40">
        <v>137.0</v>
      </c>
      <c r="F172" s="14">
        <v>567891.0</v>
      </c>
      <c r="G172" s="19"/>
      <c r="H172" s="19">
        <f>VLOOKUP(A172,'Kings Ratings'!$A$2:$B$1000,2,false)</f>
        <v>6</v>
      </c>
      <c r="I172" s="7"/>
      <c r="K172" s="40">
        <v>8446.0</v>
      </c>
      <c r="L172" s="22">
        <f t="shared" si="1"/>
        <v>812</v>
      </c>
      <c r="M172" s="23">
        <f t="shared" si="2"/>
        <v>0.0961401847</v>
      </c>
      <c r="N172" s="24" t="str">
        <f t="shared" si="3"/>
        <v>Red Twine with +812, +9.6% (8446 to 9258)</v>
      </c>
      <c r="O172" s="41"/>
      <c r="P172" s="40">
        <v>4588.0</v>
      </c>
      <c r="Q172" s="18">
        <f t="shared" si="4"/>
        <v>541</v>
      </c>
      <c r="R172" s="23">
        <f t="shared" si="5"/>
        <v>0.1179163034</v>
      </c>
      <c r="S172" s="24" t="str">
        <f t="shared" si="6"/>
        <v>Red Twine with +541, +11.8% (4588 to 5129)</v>
      </c>
      <c r="T172" s="18"/>
      <c r="U172" s="40">
        <v>100.0</v>
      </c>
      <c r="V172" s="22">
        <f t="shared" si="7"/>
        <v>37</v>
      </c>
      <c r="W172" s="23">
        <f t="shared" si="8"/>
        <v>0.37</v>
      </c>
      <c r="X172" s="26" t="str">
        <f t="shared" si="9"/>
        <v>Red Twine with +37, +37% (100 to 137)</v>
      </c>
    </row>
    <row r="173">
      <c r="A173" s="18" t="s">
        <v>653</v>
      </c>
      <c r="B173" s="18">
        <v>723.0</v>
      </c>
      <c r="C173" s="40">
        <v>9273.0</v>
      </c>
      <c r="D173" s="40">
        <v>3202.0</v>
      </c>
      <c r="E173" s="40">
        <v>98.0</v>
      </c>
      <c r="F173" s="14">
        <v>150186.0</v>
      </c>
      <c r="G173" s="19"/>
      <c r="H173" s="19">
        <f>VLOOKUP(A173,'Kings Ratings'!$A$2:$B$1000,2,false)</f>
        <v>6</v>
      </c>
      <c r="I173" s="7"/>
      <c r="K173" s="40">
        <v>8669.0</v>
      </c>
      <c r="L173" s="22">
        <f t="shared" si="1"/>
        <v>604</v>
      </c>
      <c r="M173" s="23">
        <f t="shared" si="2"/>
        <v>0.06967354943</v>
      </c>
      <c r="N173" s="24" t="str">
        <f t="shared" si="3"/>
        <v>Red Berry Pie with +604, +7% (8669 to 9273)</v>
      </c>
      <c r="O173" s="41"/>
      <c r="P173" s="40">
        <v>2868.0</v>
      </c>
      <c r="Q173" s="18">
        <f t="shared" si="4"/>
        <v>334</v>
      </c>
      <c r="R173" s="23">
        <f t="shared" si="5"/>
        <v>0.1164574616</v>
      </c>
      <c r="S173" s="24" t="str">
        <f t="shared" si="6"/>
        <v>Red Berry Pie with +334, +11.6% (2868 to 3202)</v>
      </c>
      <c r="T173" s="18"/>
      <c r="U173" s="40">
        <v>70.0</v>
      </c>
      <c r="V173" s="22">
        <f t="shared" si="7"/>
        <v>28</v>
      </c>
      <c r="W173" s="23">
        <f t="shared" si="8"/>
        <v>0.4</v>
      </c>
      <c r="X173" s="26" t="str">
        <f t="shared" si="9"/>
        <v>Red Berry Pie with +28, +40% (70 to 98)</v>
      </c>
    </row>
    <row r="174">
      <c r="A174" s="18" t="s">
        <v>63</v>
      </c>
      <c r="B174" s="18">
        <v>677.0</v>
      </c>
      <c r="C174" s="40">
        <v>9289.0</v>
      </c>
      <c r="D174" s="40">
        <v>2126.0</v>
      </c>
      <c r="E174" s="40">
        <v>20.0</v>
      </c>
      <c r="F174" s="14">
        <v>277319.0</v>
      </c>
      <c r="G174" s="19"/>
      <c r="H174" s="19">
        <f>VLOOKUP(A174,'Kings Ratings'!$A$2:$B$1000,2,false)</f>
        <v>7</v>
      </c>
      <c r="I174" s="7"/>
      <c r="K174" s="40">
        <v>8422.0</v>
      </c>
      <c r="L174" s="22">
        <f t="shared" si="1"/>
        <v>867</v>
      </c>
      <c r="M174" s="23">
        <f t="shared" si="2"/>
        <v>0.1029446687</v>
      </c>
      <c r="N174" s="24" t="str">
        <f t="shared" si="3"/>
        <v>Belt Drive with +867, +10.3% (8422 to 9289)</v>
      </c>
      <c r="O174" s="41"/>
      <c r="P174" s="40">
        <v>1787.0</v>
      </c>
      <c r="Q174" s="18">
        <f t="shared" si="4"/>
        <v>339</v>
      </c>
      <c r="R174" s="23">
        <f t="shared" si="5"/>
        <v>0.1897034135</v>
      </c>
      <c r="S174" s="24" t="str">
        <f t="shared" si="6"/>
        <v>Belt Drive with +339, +19% (1787 to 2126)</v>
      </c>
      <c r="T174" s="18"/>
      <c r="U174" s="40">
        <v>11.0</v>
      </c>
      <c r="V174" s="22">
        <f t="shared" si="7"/>
        <v>9</v>
      </c>
      <c r="W174" s="23">
        <f t="shared" si="8"/>
        <v>0.8181818182</v>
      </c>
      <c r="X174" s="26" t="str">
        <f t="shared" si="9"/>
        <v>Belt Drive with +9, +81.8% (11 to 20)</v>
      </c>
    </row>
    <row r="175">
      <c r="A175" s="18" t="s">
        <v>229</v>
      </c>
      <c r="B175" s="18">
        <v>475.0</v>
      </c>
      <c r="C175" s="40">
        <v>9371.0</v>
      </c>
      <c r="D175" s="40">
        <v>709.0</v>
      </c>
      <c r="E175" s="40">
        <v>1.0</v>
      </c>
      <c r="F175" s="14">
        <v>87703.0</v>
      </c>
      <c r="G175" s="19"/>
      <c r="H175" s="19">
        <f>VLOOKUP(A175,'Kings Ratings'!$A$2:$B$1000,2,false)</f>
        <v>9</v>
      </c>
      <c r="I175" s="7"/>
      <c r="K175" s="40">
        <v>8618.0</v>
      </c>
      <c r="L175" s="22">
        <f t="shared" si="1"/>
        <v>753</v>
      </c>
      <c r="M175" s="23">
        <f t="shared" si="2"/>
        <v>0.08737526108</v>
      </c>
      <c r="N175" s="24" t="str">
        <f t="shared" si="3"/>
        <v>Crab Claw with +753, +8.7% (8618 to 9371)</v>
      </c>
      <c r="O175" s="41"/>
      <c r="P175" s="40">
        <v>548.0</v>
      </c>
      <c r="Q175" s="18">
        <f t="shared" si="4"/>
        <v>161</v>
      </c>
      <c r="R175" s="23">
        <f t="shared" si="5"/>
        <v>0.2937956204</v>
      </c>
      <c r="S175" s="24" t="str">
        <f t="shared" si="6"/>
        <v>Crab Claw with +161, +29.4% (548 to 709)</v>
      </c>
      <c r="T175" s="18"/>
      <c r="U175" s="40">
        <v>1.0</v>
      </c>
      <c r="V175" s="22">
        <f t="shared" si="7"/>
        <v>0</v>
      </c>
      <c r="W175" s="23">
        <f t="shared" si="8"/>
        <v>0</v>
      </c>
      <c r="X175" s="26" t="str">
        <f t="shared" si="9"/>
        <v>Crab Claw with +0, +0% (1 to 1)</v>
      </c>
    </row>
    <row r="176">
      <c r="A176" s="18" t="s">
        <v>154</v>
      </c>
      <c r="B176" s="18">
        <v>660.0</v>
      </c>
      <c r="C176" s="40">
        <v>9371.0</v>
      </c>
      <c r="D176" s="40">
        <v>1083.0</v>
      </c>
      <c r="E176" s="40">
        <v>2.0</v>
      </c>
      <c r="F176" s="14">
        <v>207584.0</v>
      </c>
      <c r="G176" s="19"/>
      <c r="H176" s="19">
        <f>VLOOKUP(A176,'Kings Ratings'!$A$2:$B$1000,2,false)</f>
        <v>9</v>
      </c>
      <c r="I176" s="7"/>
      <c r="K176" s="40">
        <v>8500.0</v>
      </c>
      <c r="L176" s="22">
        <f t="shared" si="1"/>
        <v>871</v>
      </c>
      <c r="M176" s="23">
        <f t="shared" si="2"/>
        <v>0.1024705882</v>
      </c>
      <c r="N176" s="24" t="str">
        <f t="shared" si="3"/>
        <v>Butter with +871, +10.2% (8500 to 9371)</v>
      </c>
      <c r="O176" s="41"/>
      <c r="P176" s="40">
        <v>902.0</v>
      </c>
      <c r="Q176" s="18">
        <f t="shared" si="4"/>
        <v>181</v>
      </c>
      <c r="R176" s="23">
        <f t="shared" si="5"/>
        <v>0.2006651885</v>
      </c>
      <c r="S176" s="24" t="str">
        <f t="shared" si="6"/>
        <v>Butter with +181, +20.1% (902 to 1083)</v>
      </c>
      <c r="T176" s="18"/>
      <c r="U176" s="40">
        <v>2.0</v>
      </c>
      <c r="V176" s="22">
        <f t="shared" si="7"/>
        <v>0</v>
      </c>
      <c r="W176" s="23">
        <f t="shared" si="8"/>
        <v>0</v>
      </c>
      <c r="X176" s="26" t="str">
        <f t="shared" si="9"/>
        <v>Butter with +0, +0% (2 to 2)</v>
      </c>
    </row>
    <row r="177">
      <c r="A177" s="18" t="s">
        <v>272</v>
      </c>
      <c r="B177" s="18">
        <v>226.0</v>
      </c>
      <c r="C177" s="40">
        <v>9374.0</v>
      </c>
      <c r="D177" s="40">
        <v>0.0</v>
      </c>
      <c r="E177" s="40">
        <v>0.0</v>
      </c>
      <c r="F177" s="14">
        <v>23112.0</v>
      </c>
      <c r="G177" s="19"/>
      <c r="H177" s="19">
        <f>VLOOKUP(A177,'Kings Ratings'!$A$2:$B$1000,2,false)</f>
        <v>10</v>
      </c>
      <c r="I177" s="7"/>
      <c r="K177" s="40">
        <v>8484.0</v>
      </c>
      <c r="L177" s="22">
        <f t="shared" si="1"/>
        <v>890</v>
      </c>
      <c r="M177" s="23">
        <f t="shared" si="2"/>
        <v>0.1049033475</v>
      </c>
      <c r="N177" s="24" t="str">
        <f t="shared" si="3"/>
        <v>Runestone 16 with +890, +10.5% (8484 to 9374)</v>
      </c>
      <c r="O177" s="41"/>
      <c r="P177" s="40">
        <v>0.0</v>
      </c>
      <c r="Q177" s="18">
        <f t="shared" si="4"/>
        <v>0</v>
      </c>
      <c r="R177" s="23" t="str">
        <f t="shared" si="5"/>
        <v>#DIV/0!</v>
      </c>
      <c r="S177" s="24" t="str">
        <f t="shared" si="6"/>
        <v>#DIV/0!</v>
      </c>
      <c r="T177" s="18"/>
      <c r="U177" s="40">
        <v>0.0</v>
      </c>
      <c r="V177" s="22">
        <f t="shared" si="7"/>
        <v>0</v>
      </c>
      <c r="W177" s="23" t="str">
        <f t="shared" si="8"/>
        <v>#DIV/0!</v>
      </c>
      <c r="X177" s="26" t="str">
        <f t="shared" si="9"/>
        <v>#DIV/0!</v>
      </c>
    </row>
    <row r="178">
      <c r="A178" s="18" t="s">
        <v>821</v>
      </c>
      <c r="B178" s="18">
        <v>455.0</v>
      </c>
      <c r="C178" s="40">
        <v>9379.0</v>
      </c>
      <c r="D178" s="40">
        <v>4684.0</v>
      </c>
      <c r="E178" s="40">
        <v>710.0</v>
      </c>
      <c r="F178" s="14">
        <v>1002454.0</v>
      </c>
      <c r="G178" s="19"/>
      <c r="H178" s="19">
        <f>VLOOKUP(A178,'Kings Ratings'!$A$2:$B$1000,2,false)</f>
        <v>2</v>
      </c>
      <c r="I178" s="7" t="s">
        <v>761</v>
      </c>
      <c r="K178" s="40">
        <v>8539.0</v>
      </c>
      <c r="L178" s="22">
        <f t="shared" si="1"/>
        <v>840</v>
      </c>
      <c r="M178" s="23">
        <f t="shared" si="2"/>
        <v>0.09837217473</v>
      </c>
      <c r="N178" s="24" t="str">
        <f t="shared" si="3"/>
        <v>Wooden Bow with +840, +9.8% (8539 to 9379)</v>
      </c>
      <c r="O178" s="41"/>
      <c r="P178" s="40">
        <v>4236.0</v>
      </c>
      <c r="Q178" s="18">
        <f t="shared" si="4"/>
        <v>448</v>
      </c>
      <c r="R178" s="23">
        <f t="shared" si="5"/>
        <v>0.1057601511</v>
      </c>
      <c r="S178" s="24" t="str">
        <f t="shared" si="6"/>
        <v>Wooden Bow with +448, +10.6% (4236 to 4684)</v>
      </c>
      <c r="T178" s="18"/>
      <c r="U178" s="40">
        <v>405.0</v>
      </c>
      <c r="V178" s="22">
        <f t="shared" si="7"/>
        <v>305</v>
      </c>
      <c r="W178" s="23">
        <f t="shared" si="8"/>
        <v>0.7530864198</v>
      </c>
      <c r="X178" s="26" t="str">
        <f t="shared" si="9"/>
        <v>Wooden Bow with +305, +75.3% (405 to 710)</v>
      </c>
    </row>
    <row r="179">
      <c r="A179" s="18" t="s">
        <v>265</v>
      </c>
      <c r="B179" s="18">
        <v>230.0</v>
      </c>
      <c r="C179" s="40">
        <v>9540.0</v>
      </c>
      <c r="D179" s="40">
        <v>0.0</v>
      </c>
      <c r="E179" s="40">
        <v>0.0</v>
      </c>
      <c r="F179" s="14">
        <v>24551.0</v>
      </c>
      <c r="G179" s="19"/>
      <c r="H179" s="19">
        <f>VLOOKUP(A179,'Kings Ratings'!$A$2:$B$1000,2,false)</f>
        <v>10</v>
      </c>
      <c r="I179" s="7"/>
      <c r="K179" s="40">
        <v>8643.0</v>
      </c>
      <c r="L179" s="22">
        <f t="shared" si="1"/>
        <v>897</v>
      </c>
      <c r="M179" s="23">
        <f t="shared" si="2"/>
        <v>0.1037834085</v>
      </c>
      <c r="N179" s="24" t="str">
        <f t="shared" si="3"/>
        <v>Runestone 20 with +897, +10.4% (8643 to 9540)</v>
      </c>
      <c r="O179" s="41"/>
      <c r="P179" s="40">
        <v>0.0</v>
      </c>
      <c r="Q179" s="18">
        <f t="shared" si="4"/>
        <v>0</v>
      </c>
      <c r="R179" s="23" t="str">
        <f t="shared" si="5"/>
        <v>#DIV/0!</v>
      </c>
      <c r="S179" s="24" t="str">
        <f t="shared" si="6"/>
        <v>#DIV/0!</v>
      </c>
      <c r="T179" s="18"/>
      <c r="U179" s="40">
        <v>0.0</v>
      </c>
      <c r="V179" s="22">
        <f t="shared" si="7"/>
        <v>0</v>
      </c>
      <c r="W179" s="23" t="str">
        <f t="shared" si="8"/>
        <v>#DIV/0!</v>
      </c>
      <c r="X179" s="26" t="str">
        <f t="shared" si="9"/>
        <v>#DIV/0!</v>
      </c>
    </row>
    <row r="180">
      <c r="A180" s="18" t="s">
        <v>407</v>
      </c>
      <c r="B180" s="18">
        <v>112.0</v>
      </c>
      <c r="C180" s="40">
        <v>9614.0</v>
      </c>
      <c r="D180" s="40">
        <v>304.0</v>
      </c>
      <c r="E180" s="40">
        <v>1.0</v>
      </c>
      <c r="F180" s="14">
        <v>72890.0</v>
      </c>
      <c r="G180" s="19"/>
      <c r="H180" s="19">
        <f>VLOOKUP(A180,'Kings Ratings'!$A$2:$B$1000,2,false)</f>
        <v>10</v>
      </c>
      <c r="I180" s="7"/>
      <c r="K180" s="40">
        <v>8663.0</v>
      </c>
      <c r="L180" s="22">
        <f t="shared" si="1"/>
        <v>951</v>
      </c>
      <c r="M180" s="23">
        <f t="shared" si="2"/>
        <v>0.1097772134</v>
      </c>
      <c r="N180" s="24" t="str">
        <f t="shared" si="3"/>
        <v>Grape Juice with +951, +11% (8663 to 9614)</v>
      </c>
      <c r="O180" s="41"/>
      <c r="P180" s="40">
        <v>220.0</v>
      </c>
      <c r="Q180" s="18">
        <f t="shared" si="4"/>
        <v>84</v>
      </c>
      <c r="R180" s="23">
        <f t="shared" si="5"/>
        <v>0.3818181818</v>
      </c>
      <c r="S180" s="24" t="str">
        <f t="shared" si="6"/>
        <v>Grape Juice with +84, +38.2% (220 to 304)</v>
      </c>
      <c r="T180" s="18"/>
      <c r="U180" s="40">
        <v>0.0</v>
      </c>
      <c r="V180" s="22">
        <f t="shared" si="7"/>
        <v>1</v>
      </c>
      <c r="W180" s="23" t="str">
        <f t="shared" si="8"/>
        <v>#DIV/0!</v>
      </c>
      <c r="X180" s="26" t="str">
        <f t="shared" si="9"/>
        <v>#DIV/0!</v>
      </c>
    </row>
    <row r="181">
      <c r="A181" s="18" t="s">
        <v>636</v>
      </c>
      <c r="B181" s="18">
        <v>539.0</v>
      </c>
      <c r="C181" s="40">
        <v>9618.0</v>
      </c>
      <c r="D181" s="40">
        <v>3598.0</v>
      </c>
      <c r="E181" s="40">
        <v>138.0</v>
      </c>
      <c r="F181" s="14">
        <v>374697.0</v>
      </c>
      <c r="G181" s="19"/>
      <c r="H181" s="19">
        <f>VLOOKUP(A181,'Kings Ratings'!$A$2:$B$1000,2,false)</f>
        <v>5</v>
      </c>
      <c r="I181" s="7"/>
      <c r="K181" s="40">
        <v>8812.0</v>
      </c>
      <c r="L181" s="22">
        <f t="shared" si="1"/>
        <v>806</v>
      </c>
      <c r="M181" s="23">
        <f t="shared" si="2"/>
        <v>0.09146618248</v>
      </c>
      <c r="N181" s="24" t="str">
        <f t="shared" si="3"/>
        <v>Purple Bag with +806, +9.1% (8812 to 9618)</v>
      </c>
      <c r="O181" s="41"/>
      <c r="P181" s="40">
        <v>3240.0</v>
      </c>
      <c r="Q181" s="18">
        <f t="shared" si="4"/>
        <v>358</v>
      </c>
      <c r="R181" s="23">
        <f t="shared" si="5"/>
        <v>0.1104938272</v>
      </c>
      <c r="S181" s="24" t="str">
        <f t="shared" si="6"/>
        <v>Purple Bag with +358, +11% (3240 to 3598)</v>
      </c>
      <c r="T181" s="18"/>
      <c r="U181" s="40">
        <v>74.0</v>
      </c>
      <c r="V181" s="22">
        <f t="shared" si="7"/>
        <v>64</v>
      </c>
      <c r="W181" s="23">
        <f t="shared" si="8"/>
        <v>0.8648648649</v>
      </c>
      <c r="X181" s="26" t="str">
        <f t="shared" si="9"/>
        <v>Purple Bag with +64, +86.5% (74 to 138)</v>
      </c>
    </row>
    <row r="182">
      <c r="A182" s="18" t="s">
        <v>431</v>
      </c>
      <c r="B182" s="18">
        <v>229.0</v>
      </c>
      <c r="C182" s="40">
        <v>9748.0</v>
      </c>
      <c r="D182" s="40">
        <v>4.0</v>
      </c>
      <c r="E182" s="40">
        <v>0.0</v>
      </c>
      <c r="F182" s="14">
        <v>32249.0</v>
      </c>
      <c r="G182" s="19"/>
      <c r="H182" s="19">
        <f>VLOOKUP(A182,'Kings Ratings'!$A$2:$B$1000,2,false)</f>
        <v>10</v>
      </c>
      <c r="I182" s="7"/>
      <c r="K182" s="40">
        <v>8834.0</v>
      </c>
      <c r="L182" s="22">
        <f t="shared" si="1"/>
        <v>914</v>
      </c>
      <c r="M182" s="23">
        <f t="shared" si="2"/>
        <v>0.1034638895</v>
      </c>
      <c r="N182" s="24" t="str">
        <f t="shared" si="3"/>
        <v>Runestone 19 with +914, +10.3% (8834 to 9748)</v>
      </c>
      <c r="O182" s="41"/>
      <c r="P182" s="40">
        <v>2.0</v>
      </c>
      <c r="Q182" s="18">
        <f t="shared" si="4"/>
        <v>2</v>
      </c>
      <c r="R182" s="23">
        <f t="shared" si="5"/>
        <v>1</v>
      </c>
      <c r="S182" s="24" t="str">
        <f t="shared" si="6"/>
        <v>Runestone 19 with +2, +100% (2 to 4)</v>
      </c>
      <c r="T182" s="18"/>
      <c r="U182" s="40">
        <v>0.0</v>
      </c>
      <c r="V182" s="22">
        <f t="shared" si="7"/>
        <v>0</v>
      </c>
      <c r="W182" s="23" t="str">
        <f t="shared" si="8"/>
        <v>#DIV/0!</v>
      </c>
      <c r="X182" s="26" t="str">
        <f t="shared" si="9"/>
        <v>#DIV/0!</v>
      </c>
    </row>
    <row r="183">
      <c r="A183" s="18" t="s">
        <v>650</v>
      </c>
      <c r="B183" s="18">
        <v>31.0</v>
      </c>
      <c r="C183" s="40">
        <v>9822.0</v>
      </c>
      <c r="D183" s="40">
        <v>1147.0</v>
      </c>
      <c r="E183" s="40">
        <v>11.0</v>
      </c>
      <c r="F183" s="14">
        <v>105560.0</v>
      </c>
      <c r="G183" s="19"/>
      <c r="H183" s="19">
        <f>VLOOKUP(A183,'Kings Ratings'!$A$2:$B$1000,2,false)</f>
        <v>8</v>
      </c>
      <c r="I183" s="7"/>
      <c r="K183" s="40">
        <v>8717.0</v>
      </c>
      <c r="L183" s="22">
        <f t="shared" si="1"/>
        <v>1105</v>
      </c>
      <c r="M183" s="23">
        <f t="shared" si="2"/>
        <v>0.1267637949</v>
      </c>
      <c r="N183" s="24" t="str">
        <f t="shared" si="3"/>
        <v>Radish with +1105, +12.7% (8717 to 9822)</v>
      </c>
      <c r="O183" s="41"/>
      <c r="P183" s="40">
        <v>934.0</v>
      </c>
      <c r="Q183" s="18">
        <f t="shared" si="4"/>
        <v>213</v>
      </c>
      <c r="R183" s="23">
        <f t="shared" si="5"/>
        <v>0.2280513919</v>
      </c>
      <c r="S183" s="24" t="str">
        <f t="shared" si="6"/>
        <v>Radish with +213, +22.8% (934 to 1147)</v>
      </c>
      <c r="T183" s="18"/>
      <c r="U183" s="40">
        <v>10.0</v>
      </c>
      <c r="V183" s="22">
        <f t="shared" si="7"/>
        <v>1</v>
      </c>
      <c r="W183" s="23">
        <f t="shared" si="8"/>
        <v>0.1</v>
      </c>
      <c r="X183" s="26" t="str">
        <f t="shared" si="9"/>
        <v>Radish with +1, +10% (10 to 11)</v>
      </c>
    </row>
    <row r="184">
      <c r="A184" s="18" t="s">
        <v>746</v>
      </c>
      <c r="B184" s="18">
        <v>675.0</v>
      </c>
      <c r="C184" s="40">
        <v>9892.0</v>
      </c>
      <c r="D184" s="40">
        <v>4567.0</v>
      </c>
      <c r="E184" s="40">
        <v>430.0</v>
      </c>
      <c r="F184" s="14">
        <v>1006585.0</v>
      </c>
      <c r="G184" s="19"/>
      <c r="H184" s="19">
        <f>VLOOKUP(A184,'Kings Ratings'!$A$2:$B$1000,2,false)</f>
        <v>5</v>
      </c>
      <c r="I184" s="7"/>
      <c r="K184" s="40">
        <v>9000.0</v>
      </c>
      <c r="L184" s="22">
        <f t="shared" si="1"/>
        <v>892</v>
      </c>
      <c r="M184" s="23">
        <f t="shared" si="2"/>
        <v>0.09911111111</v>
      </c>
      <c r="N184" s="24" t="str">
        <f t="shared" si="3"/>
        <v>Spoon with +892, +9.9% (9000 to 9892)</v>
      </c>
      <c r="O184" s="41"/>
      <c r="P184" s="40">
        <v>4065.0</v>
      </c>
      <c r="Q184" s="18">
        <f t="shared" si="4"/>
        <v>502</v>
      </c>
      <c r="R184" s="23">
        <f t="shared" si="5"/>
        <v>0.1234932349</v>
      </c>
      <c r="S184" s="24" t="str">
        <f t="shared" si="6"/>
        <v>Spoon with +502, +12.3% (4065 to 4567)</v>
      </c>
      <c r="T184" s="18"/>
      <c r="U184" s="40">
        <v>284.0</v>
      </c>
      <c r="V184" s="22">
        <f t="shared" si="7"/>
        <v>146</v>
      </c>
      <c r="W184" s="23">
        <f t="shared" si="8"/>
        <v>0.514084507</v>
      </c>
      <c r="X184" s="26" t="str">
        <f t="shared" si="9"/>
        <v>Spoon with +146, +51.4% (284 to 430)</v>
      </c>
    </row>
    <row r="185">
      <c r="A185" s="18" t="s">
        <v>804</v>
      </c>
      <c r="B185" s="18">
        <v>378.0</v>
      </c>
      <c r="C185" s="40">
        <v>9949.0</v>
      </c>
      <c r="D185" s="40">
        <v>2869.0</v>
      </c>
      <c r="E185" s="40">
        <v>412.0</v>
      </c>
      <c r="F185" s="14">
        <v>851451.0</v>
      </c>
      <c r="G185" s="19"/>
      <c r="H185" s="19">
        <f>VLOOKUP(A185,'Kings Ratings'!$A$2:$B$1000,2,false)</f>
        <v>10</v>
      </c>
      <c r="I185" s="7" t="s">
        <v>927</v>
      </c>
      <c r="K185" s="40">
        <v>9023.0</v>
      </c>
      <c r="L185" s="22">
        <f t="shared" si="1"/>
        <v>926</v>
      </c>
      <c r="M185" s="23">
        <f t="shared" si="2"/>
        <v>0.1026266209</v>
      </c>
      <c r="N185" s="24" t="str">
        <f t="shared" si="3"/>
        <v>Water Lily with +926, +10.3% (9023 to 9949)</v>
      </c>
      <c r="O185" s="41"/>
      <c r="P185" s="40">
        <v>2238.0</v>
      </c>
      <c r="Q185" s="18">
        <f t="shared" si="4"/>
        <v>631</v>
      </c>
      <c r="R185" s="23">
        <f t="shared" si="5"/>
        <v>0.281948168</v>
      </c>
      <c r="S185" s="24" t="str">
        <f t="shared" si="6"/>
        <v>Water Lily with +631, +28.2% (2238 to 2869)</v>
      </c>
      <c r="T185" s="18"/>
      <c r="U185" s="40">
        <v>121.0</v>
      </c>
      <c r="V185" s="22">
        <f t="shared" si="7"/>
        <v>291</v>
      </c>
      <c r="W185" s="23">
        <f t="shared" si="8"/>
        <v>2.404958678</v>
      </c>
      <c r="X185" s="26" t="str">
        <f t="shared" si="9"/>
        <v>Water Lily with +291, +240.5% (121 to 412)</v>
      </c>
    </row>
    <row r="186">
      <c r="A186" s="18" t="s">
        <v>345</v>
      </c>
      <c r="B186" s="18">
        <v>156.0</v>
      </c>
      <c r="C186" s="40">
        <v>10015.0</v>
      </c>
      <c r="D186" s="40">
        <v>0.0</v>
      </c>
      <c r="E186" s="40">
        <v>0.0</v>
      </c>
      <c r="F186" s="14">
        <v>28576.0</v>
      </c>
      <c r="G186" s="19"/>
      <c r="H186" s="19">
        <f>VLOOKUP(A186,'Kings Ratings'!$A$2:$B$1000,2,false)</f>
        <v>10</v>
      </c>
      <c r="I186" s="7"/>
      <c r="K186" s="40">
        <v>9112.0</v>
      </c>
      <c r="L186" s="22">
        <f t="shared" si="1"/>
        <v>903</v>
      </c>
      <c r="M186" s="23">
        <f t="shared" si="2"/>
        <v>0.0991000878</v>
      </c>
      <c r="N186" s="24" t="str">
        <f t="shared" si="3"/>
        <v>Runestone 10 with +903, +9.9% (9112 to 10015)</v>
      </c>
      <c r="O186" s="41"/>
      <c r="P186" s="40">
        <v>0.0</v>
      </c>
      <c r="Q186" s="18">
        <f t="shared" si="4"/>
        <v>0</v>
      </c>
      <c r="R186" s="23" t="str">
        <f t="shared" si="5"/>
        <v>#DIV/0!</v>
      </c>
      <c r="S186" s="24" t="str">
        <f t="shared" si="6"/>
        <v>#DIV/0!</v>
      </c>
      <c r="T186" s="18"/>
      <c r="U186" s="40">
        <v>0.0</v>
      </c>
      <c r="V186" s="22">
        <f t="shared" si="7"/>
        <v>0</v>
      </c>
      <c r="W186" s="23" t="str">
        <f t="shared" si="8"/>
        <v>#DIV/0!</v>
      </c>
      <c r="X186" s="26" t="str">
        <f t="shared" si="9"/>
        <v>#DIV/0!</v>
      </c>
    </row>
    <row r="187">
      <c r="A187" s="18" t="s">
        <v>462</v>
      </c>
      <c r="B187" s="18">
        <v>388.0</v>
      </c>
      <c r="C187" s="40">
        <v>10015.0</v>
      </c>
      <c r="D187" s="40">
        <v>3307.0</v>
      </c>
      <c r="E187" s="40">
        <v>530.0</v>
      </c>
      <c r="F187" s="14">
        <v>1006070.0</v>
      </c>
      <c r="G187" s="19"/>
      <c r="H187" s="19">
        <f>VLOOKUP(A187,'Kings Ratings'!$A$2:$B$1000,2,false)</f>
        <v>5</v>
      </c>
      <c r="I187" s="7" t="s">
        <v>812</v>
      </c>
      <c r="K187" s="40">
        <v>9298.0</v>
      </c>
      <c r="L187" s="22">
        <f t="shared" si="1"/>
        <v>717</v>
      </c>
      <c r="M187" s="23">
        <f t="shared" si="2"/>
        <v>0.07711335771</v>
      </c>
      <c r="N187" s="24" t="str">
        <f t="shared" si="3"/>
        <v>Hourglass with +717, +7.7% (9298 to 10015)</v>
      </c>
      <c r="O187" s="41"/>
      <c r="P187" s="40">
        <v>3021.0</v>
      </c>
      <c r="Q187" s="18">
        <f t="shared" si="4"/>
        <v>286</v>
      </c>
      <c r="R187" s="23">
        <f t="shared" si="5"/>
        <v>0.09467063886</v>
      </c>
      <c r="S187" s="24" t="str">
        <f t="shared" si="6"/>
        <v>Hourglass with +286, +9.5% (3021 to 3307)</v>
      </c>
      <c r="T187" s="18"/>
      <c r="U187" s="40">
        <v>307.0</v>
      </c>
      <c r="V187" s="22">
        <f t="shared" si="7"/>
        <v>223</v>
      </c>
      <c r="W187" s="23">
        <f t="shared" si="8"/>
        <v>0.7263843648</v>
      </c>
      <c r="X187" s="26" t="str">
        <f t="shared" si="9"/>
        <v>Hourglass with +223, +72.6% (307 to 530)</v>
      </c>
    </row>
    <row r="188">
      <c r="A188" s="18" t="s">
        <v>398</v>
      </c>
      <c r="B188" s="18">
        <v>221.0</v>
      </c>
      <c r="C188" s="40">
        <v>10083.0</v>
      </c>
      <c r="D188" s="40">
        <v>3.0</v>
      </c>
      <c r="E188" s="40">
        <v>0.0</v>
      </c>
      <c r="F188" s="14">
        <v>27557.0</v>
      </c>
      <c r="G188" s="19"/>
      <c r="H188" s="19">
        <f>VLOOKUP(A188,'Kings Ratings'!$A$2:$B$1000,2,false)</f>
        <v>10</v>
      </c>
      <c r="I188" s="7"/>
      <c r="K188" s="40">
        <v>9139.0</v>
      </c>
      <c r="L188" s="22">
        <f t="shared" si="1"/>
        <v>944</v>
      </c>
      <c r="M188" s="23">
        <f t="shared" si="2"/>
        <v>0.103293577</v>
      </c>
      <c r="N188" s="24" t="str">
        <f t="shared" si="3"/>
        <v>Runestone 11 with +944, +10.3% (9139 to 10083)</v>
      </c>
      <c r="O188" s="41"/>
      <c r="P188" s="40">
        <v>2.0</v>
      </c>
      <c r="Q188" s="18">
        <f t="shared" si="4"/>
        <v>1</v>
      </c>
      <c r="R188" s="23">
        <f t="shared" si="5"/>
        <v>0.5</v>
      </c>
      <c r="S188" s="24" t="str">
        <f t="shared" si="6"/>
        <v>Runestone 11 with +1, +50% (2 to 3)</v>
      </c>
      <c r="T188" s="18"/>
      <c r="U188" s="40">
        <v>0.0</v>
      </c>
      <c r="V188" s="22">
        <f t="shared" si="7"/>
        <v>0</v>
      </c>
      <c r="W188" s="23" t="str">
        <f t="shared" si="8"/>
        <v>#DIV/0!</v>
      </c>
      <c r="X188" s="26" t="str">
        <f t="shared" si="9"/>
        <v>#DIV/0!</v>
      </c>
    </row>
    <row r="189">
      <c r="A189" s="18" t="s">
        <v>387</v>
      </c>
      <c r="B189" s="18">
        <v>262.0</v>
      </c>
      <c r="C189" s="40">
        <v>10213.0</v>
      </c>
      <c r="D189" s="40">
        <v>187.0</v>
      </c>
      <c r="E189" s="40">
        <v>3.0</v>
      </c>
      <c r="F189" s="14">
        <v>55472.0</v>
      </c>
      <c r="G189" s="19"/>
      <c r="H189" s="19">
        <f>VLOOKUP(A189,'Kings Ratings'!$A$2:$B$1000,2,false)</f>
        <v>10</v>
      </c>
      <c r="I189" s="7"/>
      <c r="K189" s="40">
        <v>9249.0</v>
      </c>
      <c r="L189" s="22">
        <f t="shared" si="1"/>
        <v>964</v>
      </c>
      <c r="M189" s="23">
        <f t="shared" si="2"/>
        <v>0.1042274841</v>
      </c>
      <c r="N189" s="24" t="str">
        <f t="shared" si="3"/>
        <v>Gold Eggplant with +964, +10.4% (9249 to 10213)</v>
      </c>
      <c r="O189" s="41"/>
      <c r="P189" s="40">
        <v>142.0</v>
      </c>
      <c r="Q189" s="18">
        <f t="shared" si="4"/>
        <v>45</v>
      </c>
      <c r="R189" s="23">
        <f t="shared" si="5"/>
        <v>0.3169014085</v>
      </c>
      <c r="S189" s="24" t="str">
        <f t="shared" si="6"/>
        <v>Gold Eggplant with +45, +31.7% (142 to 187)</v>
      </c>
      <c r="T189" s="18"/>
      <c r="U189" s="40">
        <v>0.0</v>
      </c>
      <c r="V189" s="22">
        <f t="shared" si="7"/>
        <v>3</v>
      </c>
      <c r="W189" s="23" t="str">
        <f t="shared" si="8"/>
        <v>#DIV/0!</v>
      </c>
      <c r="X189" s="26" t="str">
        <f t="shared" si="9"/>
        <v>#DIV/0!</v>
      </c>
    </row>
    <row r="190">
      <c r="A190" s="18" t="s">
        <v>517</v>
      </c>
      <c r="B190" s="18">
        <v>224.0</v>
      </c>
      <c r="C190" s="40">
        <v>10248.0</v>
      </c>
      <c r="D190" s="40">
        <v>19.0</v>
      </c>
      <c r="E190" s="40">
        <v>0.0</v>
      </c>
      <c r="F190" s="14">
        <v>36241.0</v>
      </c>
      <c r="G190" s="19"/>
      <c r="H190" s="19">
        <f>VLOOKUP(A190,'Kings Ratings'!$A$2:$B$1000,2,false)</f>
        <v>10</v>
      </c>
      <c r="I190" s="7"/>
      <c r="K190" s="40">
        <v>9218.0</v>
      </c>
      <c r="L190" s="22">
        <f t="shared" si="1"/>
        <v>1030</v>
      </c>
      <c r="M190" s="23">
        <f t="shared" si="2"/>
        <v>0.1117379041</v>
      </c>
      <c r="N190" s="24" t="str">
        <f t="shared" si="3"/>
        <v>Runestone 14 with +1030, +11.2% (9218 to 10248)</v>
      </c>
      <c r="O190" s="41"/>
      <c r="P190" s="40">
        <v>6.0</v>
      </c>
      <c r="Q190" s="18">
        <f t="shared" si="4"/>
        <v>13</v>
      </c>
      <c r="R190" s="23">
        <f t="shared" si="5"/>
        <v>2.166666667</v>
      </c>
      <c r="S190" s="24" t="str">
        <f t="shared" si="6"/>
        <v>Runestone 14 with +13, +216.7% (6 to 19)</v>
      </c>
      <c r="T190" s="18"/>
      <c r="U190" s="40">
        <v>0.0</v>
      </c>
      <c r="V190" s="22">
        <f t="shared" si="7"/>
        <v>0</v>
      </c>
      <c r="W190" s="23" t="str">
        <f t="shared" si="8"/>
        <v>#DIV/0!</v>
      </c>
      <c r="X190" s="26" t="str">
        <f t="shared" si="9"/>
        <v>#DIV/0!</v>
      </c>
    </row>
    <row r="191">
      <c r="A191" s="18" t="s">
        <v>376</v>
      </c>
      <c r="B191" s="18">
        <v>159.0</v>
      </c>
      <c r="C191" s="40">
        <v>10250.0</v>
      </c>
      <c r="D191" s="40">
        <v>340.0</v>
      </c>
      <c r="E191" s="40">
        <v>11.0</v>
      </c>
      <c r="F191" s="14">
        <v>101439.0</v>
      </c>
      <c r="G191" s="19"/>
      <c r="H191" s="19">
        <f>VLOOKUP(A191,'Kings Ratings'!$A$2:$B$1000,2,false)</f>
        <v>10</v>
      </c>
      <c r="I191" s="7"/>
      <c r="K191" s="40">
        <v>9183.0</v>
      </c>
      <c r="L191" s="22">
        <f t="shared" si="1"/>
        <v>1067</v>
      </c>
      <c r="M191" s="23">
        <f t="shared" si="2"/>
        <v>0.1161929653</v>
      </c>
      <c r="N191" s="24" t="str">
        <f t="shared" si="3"/>
        <v>Gold Carrot with +1067, +11.6% (9183 to 10250)</v>
      </c>
      <c r="O191" s="41"/>
      <c r="P191" s="40">
        <v>281.0</v>
      </c>
      <c r="Q191" s="18">
        <f t="shared" si="4"/>
        <v>59</v>
      </c>
      <c r="R191" s="23">
        <f t="shared" si="5"/>
        <v>0.2099644128</v>
      </c>
      <c r="S191" s="24" t="str">
        <f t="shared" si="6"/>
        <v>Gold Carrot with +59, +21% (281 to 340)</v>
      </c>
      <c r="T191" s="18"/>
      <c r="U191" s="40">
        <v>6.0</v>
      </c>
      <c r="V191" s="22">
        <f t="shared" si="7"/>
        <v>5</v>
      </c>
      <c r="W191" s="23">
        <f t="shared" si="8"/>
        <v>0.8333333333</v>
      </c>
      <c r="X191" s="26" t="str">
        <f t="shared" si="9"/>
        <v>Gold Carrot with +5, +83.3% (6 to 11)</v>
      </c>
    </row>
    <row r="192">
      <c r="A192" s="18" t="s">
        <v>425</v>
      </c>
      <c r="B192" s="18">
        <v>225.0</v>
      </c>
      <c r="C192" s="40">
        <v>10260.0</v>
      </c>
      <c r="D192" s="40">
        <v>2.0</v>
      </c>
      <c r="E192" s="40">
        <v>0.0</v>
      </c>
      <c r="F192" s="14">
        <v>25076.0</v>
      </c>
      <c r="G192" s="19"/>
      <c r="H192" s="19">
        <f>VLOOKUP(A192,'Kings Ratings'!$A$2:$B$1000,2,false)</f>
        <v>10</v>
      </c>
      <c r="I192" s="7"/>
      <c r="K192" s="40">
        <v>9322.0</v>
      </c>
      <c r="L192" s="22">
        <f t="shared" si="1"/>
        <v>938</v>
      </c>
      <c r="M192" s="23">
        <f t="shared" si="2"/>
        <v>0.1006221841</v>
      </c>
      <c r="N192" s="24" t="str">
        <f t="shared" si="3"/>
        <v>Runestone 15 with +938, +10.1% (9322 to 10260)</v>
      </c>
      <c r="O192" s="41"/>
      <c r="P192" s="40">
        <v>1.0</v>
      </c>
      <c r="Q192" s="18">
        <f t="shared" si="4"/>
        <v>1</v>
      </c>
      <c r="R192" s="23">
        <f t="shared" si="5"/>
        <v>1</v>
      </c>
      <c r="S192" s="24" t="str">
        <f t="shared" si="6"/>
        <v>Runestone 15 with +1, +100% (1 to 2)</v>
      </c>
      <c r="T192" s="18"/>
      <c r="U192" s="40">
        <v>0.0</v>
      </c>
      <c r="V192" s="22">
        <f t="shared" si="7"/>
        <v>0</v>
      </c>
      <c r="W192" s="23" t="str">
        <f t="shared" si="8"/>
        <v>#DIV/0!</v>
      </c>
      <c r="X192" s="26" t="str">
        <f t="shared" si="9"/>
        <v>#DIV/0!</v>
      </c>
    </row>
    <row r="193">
      <c r="A193" s="18" t="s">
        <v>544</v>
      </c>
      <c r="B193" s="18">
        <v>223.0</v>
      </c>
      <c r="C193" s="40">
        <v>10291.0</v>
      </c>
      <c r="D193" s="40">
        <v>17.0</v>
      </c>
      <c r="E193" s="40">
        <v>0.0</v>
      </c>
      <c r="F193" s="14">
        <v>33293.0</v>
      </c>
      <c r="G193" s="19"/>
      <c r="H193" s="19">
        <f>VLOOKUP(A193,'Kings Ratings'!$A$2:$B$1000,2,false)</f>
        <v>10</v>
      </c>
      <c r="I193" s="7"/>
      <c r="K193" s="40">
        <v>9293.0</v>
      </c>
      <c r="L193" s="22">
        <f t="shared" si="1"/>
        <v>998</v>
      </c>
      <c r="M193" s="23">
        <f t="shared" si="2"/>
        <v>0.1073926611</v>
      </c>
      <c r="N193" s="24" t="str">
        <f t="shared" si="3"/>
        <v>Runestone 13 with +998, +10.7% (9293 to 10291)</v>
      </c>
      <c r="O193" s="41"/>
      <c r="P193" s="40">
        <v>7.0</v>
      </c>
      <c r="Q193" s="18">
        <f t="shared" si="4"/>
        <v>10</v>
      </c>
      <c r="R193" s="23">
        <f t="shared" si="5"/>
        <v>1.428571429</v>
      </c>
      <c r="S193" s="24" t="str">
        <f t="shared" si="6"/>
        <v>Runestone 13 with +10, +142.9% (7 to 17)</v>
      </c>
      <c r="T193" s="18"/>
      <c r="U193" s="40">
        <v>0.0</v>
      </c>
      <c r="V193" s="22">
        <f t="shared" si="7"/>
        <v>0</v>
      </c>
      <c r="W193" s="23" t="str">
        <f t="shared" si="8"/>
        <v>#DIV/0!</v>
      </c>
      <c r="X193" s="26" t="str">
        <f t="shared" si="9"/>
        <v>#DIV/0!</v>
      </c>
    </row>
    <row r="194">
      <c r="A194" s="18" t="s">
        <v>738</v>
      </c>
      <c r="B194" s="18">
        <v>679.0</v>
      </c>
      <c r="C194" s="40">
        <v>10315.0</v>
      </c>
      <c r="D194" s="40">
        <v>658.0</v>
      </c>
      <c r="E194" s="40">
        <v>0.0</v>
      </c>
      <c r="F194" s="14">
        <v>107933.0</v>
      </c>
      <c r="G194" s="19"/>
      <c r="H194" s="19">
        <f>VLOOKUP(A194,'Kings Ratings'!$A$2:$B$1000,2,false)</f>
        <v>10</v>
      </c>
      <c r="I194" s="7"/>
      <c r="K194" s="40">
        <v>9374.0</v>
      </c>
      <c r="L194" s="22">
        <f t="shared" si="1"/>
        <v>941</v>
      </c>
      <c r="M194" s="23">
        <f t="shared" si="2"/>
        <v>0.100384041</v>
      </c>
      <c r="N194" s="24" t="str">
        <f t="shared" si="3"/>
        <v>Spool of Copper with +941, +10% (9374 to 10315)</v>
      </c>
      <c r="O194" s="41"/>
      <c r="P194" s="40">
        <v>501.0</v>
      </c>
      <c r="Q194" s="18">
        <f t="shared" si="4"/>
        <v>157</v>
      </c>
      <c r="R194" s="23">
        <f t="shared" si="5"/>
        <v>0.3133732535</v>
      </c>
      <c r="S194" s="24" t="str">
        <f t="shared" si="6"/>
        <v>Spool of Copper with +157, +31.3% (501 to 658)</v>
      </c>
      <c r="T194" s="18"/>
      <c r="U194" s="40">
        <v>0.0</v>
      </c>
      <c r="V194" s="22">
        <f t="shared" si="7"/>
        <v>0</v>
      </c>
      <c r="W194" s="23" t="str">
        <f t="shared" si="8"/>
        <v>#DIV/0!</v>
      </c>
      <c r="X194" s="26" t="str">
        <f t="shared" si="9"/>
        <v>#DIV/0!</v>
      </c>
    </row>
    <row r="195">
      <c r="A195" s="11" t="s">
        <v>845</v>
      </c>
      <c r="B195" s="18">
        <v>942.0</v>
      </c>
      <c r="C195" s="40">
        <v>10548.0</v>
      </c>
      <c r="D195" s="40">
        <v>6111.0</v>
      </c>
      <c r="E195" s="40">
        <v>1467.0</v>
      </c>
      <c r="F195" s="14">
        <v>1652200.0</v>
      </c>
      <c r="G195" s="19"/>
      <c r="H195" s="19">
        <f>VLOOKUP(A195,'Kings Ratings'!$A$2:$B$1000,2,false)</f>
        <v>11</v>
      </c>
      <c r="I195" s="7"/>
      <c r="K195" s="40">
        <v>10544.0</v>
      </c>
      <c r="L195" s="22">
        <f t="shared" si="1"/>
        <v>4</v>
      </c>
      <c r="M195" s="23">
        <f t="shared" si="2"/>
        <v>0.0003793626707</v>
      </c>
      <c r="N195" s="24" t="str">
        <f t="shared" si="3"/>
        <v>Frozen Squid with +4, +0% (10544 to 10548)</v>
      </c>
      <c r="O195" s="41"/>
      <c r="P195" s="40">
        <v>6109.0</v>
      </c>
      <c r="Q195" s="18">
        <f t="shared" si="4"/>
        <v>2</v>
      </c>
      <c r="R195" s="23">
        <f t="shared" si="5"/>
        <v>0.0003273858242</v>
      </c>
      <c r="S195" s="24" t="str">
        <f t="shared" si="6"/>
        <v>Frozen Squid with +2, +0% (6109 to 6111)</v>
      </c>
      <c r="T195" s="18"/>
      <c r="U195" s="40">
        <v>1465.0</v>
      </c>
      <c r="V195" s="22">
        <f t="shared" si="7"/>
        <v>2</v>
      </c>
      <c r="W195" s="23">
        <f t="shared" si="8"/>
        <v>0.001365187713</v>
      </c>
      <c r="X195" s="26" t="str">
        <f t="shared" si="9"/>
        <v>Frozen Squid with +2, +0.1% (1465 to 1467)</v>
      </c>
    </row>
    <row r="196">
      <c r="A196" s="18" t="s">
        <v>621</v>
      </c>
      <c r="B196" s="18">
        <v>222.0</v>
      </c>
      <c r="C196" s="40">
        <v>10555.0</v>
      </c>
      <c r="D196" s="40">
        <v>389.0</v>
      </c>
      <c r="E196" s="40">
        <v>0.0</v>
      </c>
      <c r="F196" s="14">
        <v>66963.0</v>
      </c>
      <c r="G196" s="19"/>
      <c r="H196" s="19">
        <f>VLOOKUP(A196,'Kings Ratings'!$A$2:$B$1000,2,false)</f>
        <v>10</v>
      </c>
      <c r="I196" s="7"/>
      <c r="K196" s="40">
        <v>9831.0</v>
      </c>
      <c r="L196" s="22">
        <f t="shared" si="1"/>
        <v>724</v>
      </c>
      <c r="M196" s="23">
        <f t="shared" si="2"/>
        <v>0.07364459363</v>
      </c>
      <c r="N196" s="24" t="str">
        <f t="shared" si="3"/>
        <v>Runestone 12 with +724, +7.4% (9831 to 10555)</v>
      </c>
      <c r="O196" s="41"/>
      <c r="P196" s="40">
        <v>299.0</v>
      </c>
      <c r="Q196" s="18">
        <f t="shared" si="4"/>
        <v>90</v>
      </c>
      <c r="R196" s="23">
        <f t="shared" si="5"/>
        <v>0.3010033445</v>
      </c>
      <c r="S196" s="24" t="str">
        <f t="shared" si="6"/>
        <v>Runestone 12 with +90, +30.1% (299 to 389)</v>
      </c>
      <c r="T196" s="18"/>
      <c r="U196" s="40">
        <v>0.0</v>
      </c>
      <c r="V196" s="22">
        <f t="shared" si="7"/>
        <v>0</v>
      </c>
      <c r="W196" s="23" t="str">
        <f t="shared" si="8"/>
        <v>#DIV/0!</v>
      </c>
      <c r="X196" s="26" t="str">
        <f t="shared" si="9"/>
        <v>#DIV/0!</v>
      </c>
    </row>
    <row r="197">
      <c r="A197" s="18" t="s">
        <v>360</v>
      </c>
      <c r="B197" s="18">
        <v>153.0</v>
      </c>
      <c r="C197" s="40">
        <v>10560.0</v>
      </c>
      <c r="D197" s="40">
        <v>0.0</v>
      </c>
      <c r="E197" s="40">
        <v>0.0</v>
      </c>
      <c r="F197" s="14">
        <v>28236.0</v>
      </c>
      <c r="G197" s="19"/>
      <c r="H197" s="19">
        <f>VLOOKUP(A197,'Kings Ratings'!$A$2:$B$1000,2,false)</f>
        <v>10</v>
      </c>
      <c r="I197" s="7"/>
      <c r="K197" s="40">
        <v>9618.0</v>
      </c>
      <c r="L197" s="22">
        <f t="shared" si="1"/>
        <v>942</v>
      </c>
      <c r="M197" s="23">
        <f t="shared" si="2"/>
        <v>0.09794135995</v>
      </c>
      <c r="N197" s="24" t="str">
        <f t="shared" si="3"/>
        <v>Runestone 07 with +942, +9.8% (9618 to 10560)</v>
      </c>
      <c r="O197" s="41"/>
      <c r="P197" s="40">
        <v>0.0</v>
      </c>
      <c r="Q197" s="18">
        <f t="shared" si="4"/>
        <v>0</v>
      </c>
      <c r="R197" s="23" t="str">
        <f t="shared" si="5"/>
        <v>#DIV/0!</v>
      </c>
      <c r="S197" s="24" t="str">
        <f t="shared" si="6"/>
        <v>#DIV/0!</v>
      </c>
      <c r="T197" s="18"/>
      <c r="U197" s="40">
        <v>0.0</v>
      </c>
      <c r="V197" s="22">
        <f t="shared" si="7"/>
        <v>0</v>
      </c>
      <c r="W197" s="23" t="str">
        <f t="shared" si="8"/>
        <v>#DIV/0!</v>
      </c>
      <c r="X197" s="26" t="str">
        <f t="shared" si="9"/>
        <v>#DIV/0!</v>
      </c>
    </row>
    <row r="198">
      <c r="A198" s="18" t="s">
        <v>98</v>
      </c>
      <c r="B198" s="18">
        <v>895.0</v>
      </c>
      <c r="C198" s="40">
        <v>10568.0</v>
      </c>
      <c r="D198" s="40">
        <v>5300.0</v>
      </c>
      <c r="E198" s="40">
        <v>287.0</v>
      </c>
      <c r="F198" s="14">
        <v>467702.0</v>
      </c>
      <c r="G198" s="19"/>
      <c r="H198" s="19">
        <f>VLOOKUP(A198,'Kings Ratings'!$A$2:$B$1000,2,false)</f>
        <v>2</v>
      </c>
      <c r="I198" s="7"/>
      <c r="K198" s="40">
        <v>9731.0</v>
      </c>
      <c r="L198" s="22">
        <f t="shared" si="1"/>
        <v>837</v>
      </c>
      <c r="M198" s="23">
        <f t="shared" si="2"/>
        <v>0.08601377042</v>
      </c>
      <c r="N198" s="24" t="str">
        <f t="shared" si="3"/>
        <v>Blue Parchment with +837, +8.6% (9731 to 10568)</v>
      </c>
      <c r="O198" s="41"/>
      <c r="P198" s="40">
        <v>4823.0</v>
      </c>
      <c r="Q198" s="18">
        <f t="shared" si="4"/>
        <v>477</v>
      </c>
      <c r="R198" s="23">
        <f t="shared" si="5"/>
        <v>0.0989010989</v>
      </c>
      <c r="S198" s="24" t="str">
        <f t="shared" si="6"/>
        <v>Blue Parchment with +477, +9.9% (4823 to 5300)</v>
      </c>
      <c r="T198" s="18"/>
      <c r="U198" s="40">
        <v>201.0</v>
      </c>
      <c r="V198" s="22">
        <f t="shared" si="7"/>
        <v>86</v>
      </c>
      <c r="W198" s="23">
        <f t="shared" si="8"/>
        <v>0.4278606965</v>
      </c>
      <c r="X198" s="26" t="str">
        <f t="shared" si="9"/>
        <v>Blue Parchment with +86, +42.8% (201 to 287)</v>
      </c>
    </row>
    <row r="199">
      <c r="A199" s="18" t="s">
        <v>514</v>
      </c>
      <c r="B199" s="18">
        <v>166.0</v>
      </c>
      <c r="C199" s="40">
        <v>10599.0</v>
      </c>
      <c r="D199" s="40">
        <v>4328.0</v>
      </c>
      <c r="E199" s="40">
        <v>336.0</v>
      </c>
      <c r="F199" s="14">
        <v>726164.0</v>
      </c>
      <c r="G199" s="19"/>
      <c r="H199" s="19">
        <f>VLOOKUP(A199,'Kings Ratings'!$A$2:$B$1000,2,false)</f>
        <v>2</v>
      </c>
      <c r="I199" s="7" t="s">
        <v>692</v>
      </c>
      <c r="K199" s="40">
        <v>9794.0</v>
      </c>
      <c r="L199" s="22">
        <f t="shared" si="1"/>
        <v>805</v>
      </c>
      <c r="M199" s="23">
        <f t="shared" si="2"/>
        <v>0.0821931795</v>
      </c>
      <c r="N199" s="24" t="str">
        <f t="shared" si="3"/>
        <v>Leather Bag with +805, +8.2% (9794 to 10599)</v>
      </c>
      <c r="O199" s="41"/>
      <c r="P199" s="40">
        <v>3930.0</v>
      </c>
      <c r="Q199" s="18">
        <f t="shared" si="4"/>
        <v>398</v>
      </c>
      <c r="R199" s="23">
        <f t="shared" si="5"/>
        <v>0.1012722646</v>
      </c>
      <c r="S199" s="24" t="str">
        <f t="shared" si="6"/>
        <v>Leather Bag with +398, +10.1% (3930 to 4328)</v>
      </c>
      <c r="T199" s="18"/>
      <c r="U199" s="40">
        <v>131.0</v>
      </c>
      <c r="V199" s="22">
        <f t="shared" si="7"/>
        <v>205</v>
      </c>
      <c r="W199" s="23">
        <f t="shared" si="8"/>
        <v>1.564885496</v>
      </c>
      <c r="X199" s="26" t="str">
        <f t="shared" si="9"/>
        <v>Leather Bag with +205, +156.5% (131 to 336)</v>
      </c>
    </row>
    <row r="200">
      <c r="A200" s="18" t="s">
        <v>570</v>
      </c>
      <c r="B200" s="18">
        <v>227.0</v>
      </c>
      <c r="C200" s="40">
        <v>10603.0</v>
      </c>
      <c r="D200" s="40">
        <v>93.0</v>
      </c>
      <c r="E200" s="40">
        <v>0.0</v>
      </c>
      <c r="F200" s="14">
        <v>45897.0</v>
      </c>
      <c r="G200" s="19"/>
      <c r="H200" s="19">
        <f>VLOOKUP(A200,'Kings Ratings'!$A$2:$B$1000,2,false)</f>
        <v>10</v>
      </c>
      <c r="I200" s="7"/>
      <c r="K200" s="40">
        <v>9636.0</v>
      </c>
      <c r="L200" s="22">
        <f t="shared" si="1"/>
        <v>967</v>
      </c>
      <c r="M200" s="23">
        <f t="shared" si="2"/>
        <v>0.1003528435</v>
      </c>
      <c r="N200" s="24" t="str">
        <f t="shared" si="3"/>
        <v>Runestone 17 with +967, +10% (9636 to 10603)</v>
      </c>
      <c r="O200" s="41"/>
      <c r="P200" s="40">
        <v>42.0</v>
      </c>
      <c r="Q200" s="18">
        <f t="shared" si="4"/>
        <v>51</v>
      </c>
      <c r="R200" s="23">
        <f t="shared" si="5"/>
        <v>1.214285714</v>
      </c>
      <c r="S200" s="24" t="str">
        <f t="shared" si="6"/>
        <v>Runestone 17 with +51, +121.4% (42 to 93)</v>
      </c>
      <c r="T200" s="18"/>
      <c r="U200" s="40">
        <v>0.0</v>
      </c>
      <c r="V200" s="22">
        <f t="shared" si="7"/>
        <v>0</v>
      </c>
      <c r="W200" s="23" t="str">
        <f t="shared" si="8"/>
        <v>#DIV/0!</v>
      </c>
      <c r="X200" s="26" t="str">
        <f t="shared" si="9"/>
        <v>#DIV/0!</v>
      </c>
    </row>
    <row r="201">
      <c r="A201" s="18" t="s">
        <v>397</v>
      </c>
      <c r="B201" s="18">
        <v>157.0</v>
      </c>
      <c r="C201" s="40">
        <v>10623.0</v>
      </c>
      <c r="D201" s="40">
        <v>421.0</v>
      </c>
      <c r="E201" s="40">
        <v>28.0</v>
      </c>
      <c r="F201" s="14">
        <v>119677.0</v>
      </c>
      <c r="G201" s="19"/>
      <c r="H201" s="19">
        <f>VLOOKUP(A201,'Kings Ratings'!$A$2:$B$1000,2,false)</f>
        <v>10</v>
      </c>
      <c r="I201" s="7"/>
      <c r="K201" s="40">
        <v>9671.0</v>
      </c>
      <c r="L201" s="22">
        <f t="shared" si="1"/>
        <v>952</v>
      </c>
      <c r="M201" s="23">
        <f t="shared" si="2"/>
        <v>0.09843863096</v>
      </c>
      <c r="N201" s="24" t="str">
        <f t="shared" si="3"/>
        <v>Gold Peppers with +952, +9.8% (9671 to 10623)</v>
      </c>
      <c r="O201" s="41"/>
      <c r="P201" s="40">
        <v>338.0</v>
      </c>
      <c r="Q201" s="18">
        <f t="shared" si="4"/>
        <v>83</v>
      </c>
      <c r="R201" s="23">
        <f t="shared" si="5"/>
        <v>0.2455621302</v>
      </c>
      <c r="S201" s="24" t="str">
        <f t="shared" si="6"/>
        <v>Gold Peppers with +83, +24.6% (338 to 421)</v>
      </c>
      <c r="T201" s="18"/>
      <c r="U201" s="40">
        <v>15.0</v>
      </c>
      <c r="V201" s="22">
        <f t="shared" si="7"/>
        <v>13</v>
      </c>
      <c r="W201" s="23">
        <f t="shared" si="8"/>
        <v>0.8666666667</v>
      </c>
      <c r="X201" s="26" t="str">
        <f t="shared" si="9"/>
        <v>Gold Peppers with +13, +86.7% (15 to 28)</v>
      </c>
    </row>
    <row r="202">
      <c r="A202" s="11" t="s">
        <v>849</v>
      </c>
      <c r="B202" s="18">
        <v>950.0</v>
      </c>
      <c r="C202" s="40">
        <v>10668.0</v>
      </c>
      <c r="D202" s="40">
        <v>6416.0</v>
      </c>
      <c r="E202" s="40">
        <v>1266.0</v>
      </c>
      <c r="F202" s="14">
        <v>1002521.0</v>
      </c>
      <c r="G202" s="19"/>
      <c r="H202" s="19">
        <f>VLOOKUP(A202,'Kings Ratings'!$A$2:$B$1000,2,false)</f>
        <v>11</v>
      </c>
      <c r="I202" s="7"/>
      <c r="K202" s="40">
        <v>10664.0</v>
      </c>
      <c r="L202" s="22">
        <f t="shared" si="1"/>
        <v>4</v>
      </c>
      <c r="M202" s="23">
        <f t="shared" si="2"/>
        <v>0.0003750937734</v>
      </c>
      <c r="N202" s="24" t="str">
        <f t="shared" si="3"/>
        <v>Frozen Biter with +4, +0% (10664 to 10668)</v>
      </c>
      <c r="O202" s="41"/>
      <c r="P202" s="40">
        <v>6412.0</v>
      </c>
      <c r="Q202" s="18">
        <f t="shared" si="4"/>
        <v>4</v>
      </c>
      <c r="R202" s="23">
        <f t="shared" si="5"/>
        <v>0.0006238303182</v>
      </c>
      <c r="S202" s="24" t="str">
        <f t="shared" si="6"/>
        <v>Frozen Biter with +4, +0.1% (6412 to 6416)</v>
      </c>
      <c r="T202" s="18"/>
      <c r="U202" s="40">
        <v>1266.0</v>
      </c>
      <c r="V202" s="22">
        <f t="shared" si="7"/>
        <v>0</v>
      </c>
      <c r="W202" s="23">
        <f t="shared" si="8"/>
        <v>0</v>
      </c>
      <c r="X202" s="26" t="str">
        <f t="shared" si="9"/>
        <v>Frozen Biter with +0, +0% (1266 to 1266)</v>
      </c>
    </row>
    <row r="203">
      <c r="A203" s="18" t="s">
        <v>522</v>
      </c>
      <c r="B203" s="18">
        <v>154.0</v>
      </c>
      <c r="C203" s="40">
        <v>10671.0</v>
      </c>
      <c r="D203" s="40">
        <v>33.0</v>
      </c>
      <c r="E203" s="40">
        <v>0.0</v>
      </c>
      <c r="F203" s="14">
        <v>36228.0</v>
      </c>
      <c r="G203" s="19"/>
      <c r="H203" s="19">
        <f>VLOOKUP(A203,'Kings Ratings'!$A$2:$B$1000,2,false)</f>
        <v>10</v>
      </c>
      <c r="I203" s="7"/>
      <c r="K203" s="40">
        <v>9708.0</v>
      </c>
      <c r="L203" s="22">
        <f t="shared" si="1"/>
        <v>963</v>
      </c>
      <c r="M203" s="23">
        <f t="shared" si="2"/>
        <v>0.09919653894</v>
      </c>
      <c r="N203" s="24" t="str">
        <f t="shared" si="3"/>
        <v>Runestone 08 with +963, +9.9% (9708 to 10671)</v>
      </c>
      <c r="O203" s="41"/>
      <c r="P203" s="40">
        <v>26.0</v>
      </c>
      <c r="Q203" s="18">
        <f t="shared" si="4"/>
        <v>7</v>
      </c>
      <c r="R203" s="23">
        <f t="shared" si="5"/>
        <v>0.2692307692</v>
      </c>
      <c r="S203" s="24" t="str">
        <f t="shared" si="6"/>
        <v>Runestone 08 with +7, +26.9% (26 to 33)</v>
      </c>
      <c r="T203" s="18"/>
      <c r="U203" s="40">
        <v>0.0</v>
      </c>
      <c r="V203" s="22">
        <f t="shared" si="7"/>
        <v>0</v>
      </c>
      <c r="W203" s="23" t="str">
        <f t="shared" si="8"/>
        <v>#DIV/0!</v>
      </c>
      <c r="X203" s="26" t="str">
        <f t="shared" si="9"/>
        <v>#DIV/0!</v>
      </c>
    </row>
    <row r="204">
      <c r="A204" s="18" t="s">
        <v>640</v>
      </c>
      <c r="B204" s="18">
        <v>83.0</v>
      </c>
      <c r="C204" s="40">
        <v>10692.0</v>
      </c>
      <c r="D204" s="40">
        <v>4877.0</v>
      </c>
      <c r="E204" s="40">
        <v>292.0</v>
      </c>
      <c r="F204" s="14">
        <v>393111.0</v>
      </c>
      <c r="G204" s="19"/>
      <c r="H204" s="19">
        <f>VLOOKUP(A204,'Kings Ratings'!$A$2:$B$1000,2,false)</f>
        <v>3</v>
      </c>
      <c r="I204" s="7"/>
      <c r="K204" s="40">
        <v>9759.0</v>
      </c>
      <c r="L204" s="22">
        <f t="shared" si="1"/>
        <v>933</v>
      </c>
      <c r="M204" s="23">
        <f t="shared" si="2"/>
        <v>0.09560405779</v>
      </c>
      <c r="N204" s="24" t="str">
        <f t="shared" si="3"/>
        <v>Purple Diary with +933, +9.6% (9759 to 10692)</v>
      </c>
      <c r="O204" s="41"/>
      <c r="P204" s="40">
        <v>4311.0</v>
      </c>
      <c r="Q204" s="18">
        <f t="shared" si="4"/>
        <v>566</v>
      </c>
      <c r="R204" s="23">
        <f t="shared" si="5"/>
        <v>0.1312920436</v>
      </c>
      <c r="S204" s="24" t="str">
        <f t="shared" si="6"/>
        <v>Purple Diary with +566, +13.1% (4311 to 4877)</v>
      </c>
      <c r="T204" s="18"/>
      <c r="U204" s="40">
        <v>165.0</v>
      </c>
      <c r="V204" s="22">
        <f t="shared" si="7"/>
        <v>127</v>
      </c>
      <c r="W204" s="23">
        <f t="shared" si="8"/>
        <v>0.7696969697</v>
      </c>
      <c r="X204" s="26" t="str">
        <f t="shared" si="9"/>
        <v>Purple Diary with +127, +77% (165 to 292)</v>
      </c>
    </row>
    <row r="205">
      <c r="A205" s="18" t="s">
        <v>835</v>
      </c>
      <c r="B205" s="18">
        <v>738.0</v>
      </c>
      <c r="C205" s="40">
        <v>10698.0</v>
      </c>
      <c r="D205" s="40">
        <v>6811.0</v>
      </c>
      <c r="E205" s="40">
        <v>2320.0</v>
      </c>
      <c r="F205" s="14">
        <v>3069463.0</v>
      </c>
      <c r="G205" s="19"/>
      <c r="H205" s="19">
        <f>VLOOKUP(A205,'Kings Ratings'!$A$2:$B$1000,2,false)</f>
        <v>2</v>
      </c>
      <c r="I205" s="7" t="s">
        <v>673</v>
      </c>
      <c r="K205" s="40">
        <v>9706.0</v>
      </c>
      <c r="L205" s="22">
        <f t="shared" si="1"/>
        <v>992</v>
      </c>
      <c r="M205" s="23">
        <f t="shared" si="2"/>
        <v>0.1022048218</v>
      </c>
      <c r="N205" s="24" t="str">
        <f t="shared" si="3"/>
        <v>Wooden Table with +992, +10.2% (9706 to 10698)</v>
      </c>
      <c r="O205" s="41"/>
      <c r="P205" s="40">
        <v>6117.0</v>
      </c>
      <c r="Q205" s="18">
        <f t="shared" si="4"/>
        <v>694</v>
      </c>
      <c r="R205" s="23">
        <f t="shared" si="5"/>
        <v>0.1134543077</v>
      </c>
      <c r="S205" s="24" t="str">
        <f t="shared" si="6"/>
        <v>Wooden Table with +694, +11.3% (6117 to 6811)</v>
      </c>
      <c r="T205" s="18"/>
      <c r="U205" s="40">
        <v>1555.0</v>
      </c>
      <c r="V205" s="22">
        <f t="shared" si="7"/>
        <v>765</v>
      </c>
      <c r="W205" s="23">
        <f t="shared" si="8"/>
        <v>0.4919614148</v>
      </c>
      <c r="X205" s="26" t="str">
        <f t="shared" si="9"/>
        <v>Wooden Table with +765, +49.2% (1555 to 2320)</v>
      </c>
    </row>
    <row r="206">
      <c r="A206" s="11" t="s">
        <v>846</v>
      </c>
      <c r="B206" s="18">
        <v>945.0</v>
      </c>
      <c r="C206" s="40">
        <v>10702.0</v>
      </c>
      <c r="D206" s="40">
        <v>6134.0</v>
      </c>
      <c r="E206" s="40">
        <v>1301.0</v>
      </c>
      <c r="F206" s="14">
        <v>1120699.0</v>
      </c>
      <c r="G206" s="19"/>
      <c r="H206" s="19">
        <f>VLOOKUP(A206,'Kings Ratings'!$A$2:$B$1000,2,false)</f>
        <v>11</v>
      </c>
      <c r="I206" s="7"/>
      <c r="K206" s="40">
        <v>10698.0</v>
      </c>
      <c r="L206" s="22">
        <f t="shared" si="1"/>
        <v>4</v>
      </c>
      <c r="M206" s="23">
        <f t="shared" si="2"/>
        <v>0.0003739016639</v>
      </c>
      <c r="N206" s="24" t="str">
        <f t="shared" si="3"/>
        <v>Frozen Manta Ray with +4, +0% (10698 to 10702)</v>
      </c>
      <c r="O206" s="41"/>
      <c r="P206" s="40">
        <v>6133.0</v>
      </c>
      <c r="Q206" s="18">
        <f t="shared" si="4"/>
        <v>1</v>
      </c>
      <c r="R206" s="23">
        <f t="shared" si="5"/>
        <v>0.0001630523398</v>
      </c>
      <c r="S206" s="24" t="str">
        <f t="shared" si="6"/>
        <v>Frozen Manta Ray with +1, +0% (6133 to 6134)</v>
      </c>
      <c r="T206" s="18"/>
      <c r="U206" s="40">
        <v>1300.0</v>
      </c>
      <c r="V206" s="22">
        <f t="shared" si="7"/>
        <v>1</v>
      </c>
      <c r="W206" s="23">
        <f t="shared" si="8"/>
        <v>0.0007692307692</v>
      </c>
      <c r="X206" s="26" t="str">
        <f t="shared" si="9"/>
        <v>Frozen Manta Ray with +1, +0.1% (1300 to 1301)</v>
      </c>
    </row>
    <row r="207">
      <c r="A207" s="11" t="s">
        <v>847</v>
      </c>
      <c r="B207" s="18">
        <v>949.0</v>
      </c>
      <c r="C207" s="40">
        <v>10703.0</v>
      </c>
      <c r="D207" s="40">
        <v>6573.0</v>
      </c>
      <c r="E207" s="40">
        <v>1346.0</v>
      </c>
      <c r="F207" s="14">
        <v>1122977.0</v>
      </c>
      <c r="G207" s="19"/>
      <c r="H207" s="19">
        <f>VLOOKUP(A207,'Kings Ratings'!$A$2:$B$1000,2,false)</f>
        <v>11</v>
      </c>
      <c r="I207" s="7"/>
      <c r="K207" s="40">
        <v>10701.0</v>
      </c>
      <c r="L207" s="22">
        <f t="shared" si="1"/>
        <v>2</v>
      </c>
      <c r="M207" s="23">
        <f t="shared" si="2"/>
        <v>0.0001868984207</v>
      </c>
      <c r="N207" s="24" t="str">
        <f t="shared" si="3"/>
        <v>Frozen Lobster with +2, +0% (10701 to 10703)</v>
      </c>
      <c r="O207" s="41"/>
      <c r="P207" s="40">
        <v>6570.0</v>
      </c>
      <c r="Q207" s="18">
        <f t="shared" si="4"/>
        <v>3</v>
      </c>
      <c r="R207" s="23">
        <f t="shared" si="5"/>
        <v>0.0004566210046</v>
      </c>
      <c r="S207" s="24" t="str">
        <f t="shared" si="6"/>
        <v>Frozen Lobster with +3, +0% (6570 to 6573)</v>
      </c>
      <c r="T207" s="18"/>
      <c r="U207" s="40">
        <v>1345.0</v>
      </c>
      <c r="V207" s="22">
        <f t="shared" si="7"/>
        <v>1</v>
      </c>
      <c r="W207" s="23">
        <f t="shared" si="8"/>
        <v>0.0007434944238</v>
      </c>
      <c r="X207" s="26" t="str">
        <f t="shared" si="9"/>
        <v>Frozen Lobster with +1, +0.1% (1345 to 1346)</v>
      </c>
    </row>
    <row r="208">
      <c r="A208" s="18" t="s">
        <v>560</v>
      </c>
      <c r="B208" s="18">
        <v>155.0</v>
      </c>
      <c r="C208" s="40">
        <v>10711.0</v>
      </c>
      <c r="D208" s="40">
        <v>78.0</v>
      </c>
      <c r="E208" s="40">
        <v>0.0</v>
      </c>
      <c r="F208" s="14">
        <v>42781.0</v>
      </c>
      <c r="G208" s="19"/>
      <c r="H208" s="19">
        <f>VLOOKUP(A208,'Kings Ratings'!$A$2:$B$1000,2,false)</f>
        <v>10</v>
      </c>
      <c r="I208" s="7"/>
      <c r="K208" s="40">
        <v>9708.0</v>
      </c>
      <c r="L208" s="22">
        <f t="shared" si="1"/>
        <v>1003</v>
      </c>
      <c r="M208" s="23">
        <f t="shared" si="2"/>
        <v>0.1033168521</v>
      </c>
      <c r="N208" s="24" t="str">
        <f t="shared" si="3"/>
        <v>Runestone 09 with +1003, +10.3% (9708 to 10711)</v>
      </c>
      <c r="O208" s="41"/>
      <c r="P208" s="40">
        <v>35.0</v>
      </c>
      <c r="Q208" s="18">
        <f t="shared" si="4"/>
        <v>43</v>
      </c>
      <c r="R208" s="23">
        <f t="shared" si="5"/>
        <v>1.228571429</v>
      </c>
      <c r="S208" s="24" t="str">
        <f t="shared" si="6"/>
        <v>Runestone 09 with +43, +122.9% (35 to 78)</v>
      </c>
      <c r="T208" s="18"/>
      <c r="U208" s="40">
        <v>0.0</v>
      </c>
      <c r="V208" s="22">
        <f t="shared" si="7"/>
        <v>0</v>
      </c>
      <c r="W208" s="23" t="str">
        <f t="shared" si="8"/>
        <v>#DIV/0!</v>
      </c>
      <c r="X208" s="26" t="str">
        <f t="shared" si="9"/>
        <v>#DIV/0!</v>
      </c>
    </row>
    <row r="209">
      <c r="A209" s="18" t="s">
        <v>532</v>
      </c>
      <c r="B209" s="18">
        <v>79.0</v>
      </c>
      <c r="C209" s="40">
        <v>10718.0</v>
      </c>
      <c r="D209" s="40">
        <v>6508.0</v>
      </c>
      <c r="E209" s="40">
        <v>1521.0</v>
      </c>
      <c r="F209" s="14">
        <v>1029346.0</v>
      </c>
      <c r="G209" s="19"/>
      <c r="H209" s="19">
        <f>VLOOKUP(A209,'Kings Ratings'!$A$2:$B$1000,2,false)</f>
        <v>2</v>
      </c>
      <c r="I209" s="7" t="s">
        <v>492</v>
      </c>
      <c r="K209" s="40">
        <v>9843.0</v>
      </c>
      <c r="L209" s="22">
        <f t="shared" si="1"/>
        <v>875</v>
      </c>
      <c r="M209" s="23">
        <f t="shared" si="2"/>
        <v>0.08889566189</v>
      </c>
      <c r="N209" s="24" t="str">
        <f t="shared" si="3"/>
        <v>Looking Glass with +875, +8.9% (9843 to 10718)</v>
      </c>
      <c r="O209" s="41"/>
      <c r="P209" s="40">
        <v>5941.0</v>
      </c>
      <c r="Q209" s="18">
        <f t="shared" si="4"/>
        <v>567</v>
      </c>
      <c r="R209" s="23">
        <f t="shared" si="5"/>
        <v>0.09543847837</v>
      </c>
      <c r="S209" s="24" t="str">
        <f t="shared" si="6"/>
        <v>Looking Glass with +567, +9.5% (5941 to 6508)</v>
      </c>
      <c r="T209" s="18"/>
      <c r="U209" s="40">
        <v>948.0</v>
      </c>
      <c r="V209" s="22">
        <f t="shared" si="7"/>
        <v>573</v>
      </c>
      <c r="W209" s="23">
        <f t="shared" si="8"/>
        <v>0.6044303797</v>
      </c>
      <c r="X209" s="26" t="str">
        <f t="shared" si="9"/>
        <v>Looking Glass with +573, +60.4% (948 to 1521)</v>
      </c>
    </row>
    <row r="210">
      <c r="A210" s="18" t="s">
        <v>545</v>
      </c>
      <c r="B210" s="18">
        <v>216.0</v>
      </c>
      <c r="C210" s="40">
        <v>10831.0</v>
      </c>
      <c r="D210" s="40">
        <v>6299.0</v>
      </c>
      <c r="E210" s="40">
        <v>1288.0</v>
      </c>
      <c r="F210" s="14">
        <v>1012220.0</v>
      </c>
      <c r="G210" s="19"/>
      <c r="H210" s="19">
        <f>VLOOKUP(A210,'Kings Ratings'!$A$2:$B$1000,2,false)</f>
        <v>2</v>
      </c>
      <c r="I210" s="7" t="s">
        <v>768</v>
      </c>
      <c r="K210" s="40">
        <v>9949.0</v>
      </c>
      <c r="L210" s="22">
        <f t="shared" si="1"/>
        <v>882</v>
      </c>
      <c r="M210" s="23">
        <f t="shared" si="2"/>
        <v>0.08865212584</v>
      </c>
      <c r="N210" s="24" t="str">
        <f t="shared" si="3"/>
        <v>Magnifying Glass with +882, +8.9% (9949 to 10831)</v>
      </c>
      <c r="O210" s="41"/>
      <c r="P210" s="40">
        <v>5810.0</v>
      </c>
      <c r="Q210" s="18">
        <f t="shared" si="4"/>
        <v>489</v>
      </c>
      <c r="R210" s="23">
        <f t="shared" si="5"/>
        <v>0.08416523236</v>
      </c>
      <c r="S210" s="24" t="str">
        <f t="shared" si="6"/>
        <v>Magnifying Glass with +489, +8.4% (5810 to 6299)</v>
      </c>
      <c r="T210" s="18"/>
      <c r="U210" s="40">
        <v>877.0</v>
      </c>
      <c r="V210" s="22">
        <f t="shared" si="7"/>
        <v>411</v>
      </c>
      <c r="W210" s="23">
        <f t="shared" si="8"/>
        <v>0.4686431015</v>
      </c>
      <c r="X210" s="26" t="str">
        <f t="shared" si="9"/>
        <v>Magnifying Glass with +411, +46.9% (877 to 1288)</v>
      </c>
    </row>
    <row r="211">
      <c r="A211" s="18" t="s">
        <v>531</v>
      </c>
      <c r="B211" s="18">
        <v>837.0</v>
      </c>
      <c r="C211" s="40">
        <v>10919.0</v>
      </c>
      <c r="D211" s="40">
        <v>4835.0</v>
      </c>
      <c r="E211" s="40">
        <v>346.0</v>
      </c>
      <c r="F211" s="14">
        <v>326463.0</v>
      </c>
      <c r="G211" s="19"/>
      <c r="H211" s="19">
        <f>VLOOKUP(A211,'Kings Ratings'!$A$2:$B$1000,2,false)</f>
        <v>5</v>
      </c>
      <c r="I211" s="7"/>
      <c r="K211" s="40">
        <v>9918.0</v>
      </c>
      <c r="L211" s="22">
        <f t="shared" si="1"/>
        <v>1001</v>
      </c>
      <c r="M211" s="23">
        <f t="shared" si="2"/>
        <v>0.1009276064</v>
      </c>
      <c r="N211" s="24" t="str">
        <f t="shared" si="3"/>
        <v>Linked Lantern with +1001, +10.1% (9918 to 10919)</v>
      </c>
      <c r="O211" s="41"/>
      <c r="P211" s="40">
        <v>4262.0</v>
      </c>
      <c r="Q211" s="18">
        <f t="shared" si="4"/>
        <v>573</v>
      </c>
      <c r="R211" s="23">
        <f t="shared" si="5"/>
        <v>0.134443923</v>
      </c>
      <c r="S211" s="24" t="str">
        <f t="shared" si="6"/>
        <v>Linked Lantern with +573, +13.4% (4262 to 4835)</v>
      </c>
      <c r="T211" s="18"/>
      <c r="U211" s="40">
        <v>202.0</v>
      </c>
      <c r="V211" s="22">
        <f t="shared" si="7"/>
        <v>144</v>
      </c>
      <c r="W211" s="23">
        <f t="shared" si="8"/>
        <v>0.7128712871</v>
      </c>
      <c r="X211" s="26" t="str">
        <f t="shared" si="9"/>
        <v>Linked Lantern with +144, +71.3% (202 to 346)</v>
      </c>
    </row>
    <row r="212">
      <c r="A212" s="18" t="s">
        <v>393</v>
      </c>
      <c r="B212" s="18">
        <v>161.0</v>
      </c>
      <c r="C212" s="40">
        <v>11129.0</v>
      </c>
      <c r="D212" s="40">
        <v>268.0</v>
      </c>
      <c r="E212" s="40">
        <v>11.0</v>
      </c>
      <c r="F212" s="14">
        <v>100272.0</v>
      </c>
      <c r="G212" s="19"/>
      <c r="H212" s="19">
        <f>VLOOKUP(A212,'Kings Ratings'!$A$2:$B$1000,2,false)</f>
        <v>10</v>
      </c>
      <c r="I212" s="7"/>
      <c r="K212" s="40">
        <v>10170.0</v>
      </c>
      <c r="L212" s="22">
        <f t="shared" si="1"/>
        <v>959</v>
      </c>
      <c r="M212" s="23">
        <f t="shared" si="2"/>
        <v>0.09429695182</v>
      </c>
      <c r="N212" s="24" t="str">
        <f t="shared" si="3"/>
        <v>Gold Peas with +959, +9.4% (10170 to 11129)</v>
      </c>
      <c r="O212" s="41"/>
      <c r="P212" s="40">
        <v>206.0</v>
      </c>
      <c r="Q212" s="18">
        <f t="shared" si="4"/>
        <v>62</v>
      </c>
      <c r="R212" s="23">
        <f t="shared" si="5"/>
        <v>0.3009708738</v>
      </c>
      <c r="S212" s="24" t="str">
        <f t="shared" si="6"/>
        <v>Gold Peas with +62, +30.1% (206 to 268)</v>
      </c>
      <c r="T212" s="18"/>
      <c r="U212" s="40">
        <v>2.0</v>
      </c>
      <c r="V212" s="22">
        <f t="shared" si="7"/>
        <v>9</v>
      </c>
      <c r="W212" s="23">
        <f t="shared" si="8"/>
        <v>4.5</v>
      </c>
      <c r="X212" s="26" t="str">
        <f t="shared" si="9"/>
        <v>Gold Peas with +9, +450% (2 to 11)</v>
      </c>
    </row>
    <row r="213">
      <c r="A213" s="18" t="s">
        <v>499</v>
      </c>
      <c r="B213" s="18">
        <v>147.0</v>
      </c>
      <c r="C213" s="40">
        <v>11136.0</v>
      </c>
      <c r="D213" s="40">
        <v>37.0</v>
      </c>
      <c r="E213" s="40">
        <v>0.0</v>
      </c>
      <c r="F213" s="14">
        <v>41122.0</v>
      </c>
      <c r="G213" s="19"/>
      <c r="H213" s="19">
        <f>VLOOKUP(A213,'Kings Ratings'!$A$2:$B$1000,2,false)</f>
        <v>10</v>
      </c>
      <c r="I213" s="7"/>
      <c r="K213" s="40">
        <v>10198.0</v>
      </c>
      <c r="L213" s="22">
        <f t="shared" si="1"/>
        <v>938</v>
      </c>
      <c r="M213" s="23">
        <f t="shared" si="2"/>
        <v>0.09197881938</v>
      </c>
      <c r="N213" s="24" t="str">
        <f t="shared" si="3"/>
        <v>Runestone 01 with +938, +9.2% (10198 to 11136)</v>
      </c>
      <c r="O213" s="41"/>
      <c r="P213" s="40">
        <v>28.0</v>
      </c>
      <c r="Q213" s="18">
        <f t="shared" si="4"/>
        <v>9</v>
      </c>
      <c r="R213" s="23">
        <f t="shared" si="5"/>
        <v>0.3214285714</v>
      </c>
      <c r="S213" s="24" t="str">
        <f t="shared" si="6"/>
        <v>Runestone 01 with +9, +32.1% (28 to 37)</v>
      </c>
      <c r="T213" s="18"/>
      <c r="U213" s="40">
        <v>0.0</v>
      </c>
      <c r="V213" s="22">
        <f t="shared" si="7"/>
        <v>0</v>
      </c>
      <c r="W213" s="23" t="str">
        <f t="shared" si="8"/>
        <v>#DIV/0!</v>
      </c>
      <c r="X213" s="26" t="str">
        <f t="shared" si="9"/>
        <v>#DIV/0!</v>
      </c>
    </row>
    <row r="214">
      <c r="A214" s="18" t="s">
        <v>550</v>
      </c>
      <c r="B214" s="18">
        <v>678.0</v>
      </c>
      <c r="C214" s="40">
        <v>11144.0</v>
      </c>
      <c r="D214" s="40">
        <v>1834.0</v>
      </c>
      <c r="E214" s="40">
        <v>55.0</v>
      </c>
      <c r="F214" s="14">
        <v>402536.0</v>
      </c>
      <c r="G214" s="19"/>
      <c r="H214" s="19">
        <f>VLOOKUP(A214,'Kings Ratings'!$A$2:$B$1000,2,false)</f>
        <v>5</v>
      </c>
      <c r="I214" s="7"/>
      <c r="K214" s="40">
        <v>10179.0</v>
      </c>
      <c r="L214" s="22">
        <f t="shared" si="1"/>
        <v>965</v>
      </c>
      <c r="M214" s="23">
        <f t="shared" si="2"/>
        <v>0.09480302584</v>
      </c>
      <c r="N214" s="24" t="str">
        <f t="shared" si="3"/>
        <v>Metal Spool with +965, +9.5% (10179 to 11144)</v>
      </c>
      <c r="O214" s="41"/>
      <c r="P214" s="40">
        <v>1643.0</v>
      </c>
      <c r="Q214" s="18">
        <f t="shared" si="4"/>
        <v>191</v>
      </c>
      <c r="R214" s="23">
        <f t="shared" si="5"/>
        <v>0.1162507608</v>
      </c>
      <c r="S214" s="24" t="str">
        <f t="shared" si="6"/>
        <v>Metal Spool with +191, +11.6% (1643 to 1834)</v>
      </c>
      <c r="T214" s="18"/>
      <c r="U214" s="40">
        <v>30.0</v>
      </c>
      <c r="V214" s="22">
        <f t="shared" si="7"/>
        <v>25</v>
      </c>
      <c r="W214" s="23">
        <f t="shared" si="8"/>
        <v>0.8333333333</v>
      </c>
      <c r="X214" s="26" t="str">
        <f t="shared" si="9"/>
        <v>Metal Spool with +25, +83.3% (30 to 55)</v>
      </c>
    </row>
    <row r="215">
      <c r="A215" s="5" t="s">
        <v>343</v>
      </c>
      <c r="B215" s="18">
        <v>951.0</v>
      </c>
      <c r="C215" s="40">
        <v>11154.0</v>
      </c>
      <c r="D215" s="40">
        <v>5017.0</v>
      </c>
      <c r="E215" s="40">
        <v>348.0</v>
      </c>
      <c r="F215" s="14">
        <v>268910.0</v>
      </c>
      <c r="G215" s="19"/>
      <c r="H215" s="19">
        <f>VLOOKUP(A215,'Kings Ratings'!$A$2:$B$1000,2,false)</f>
        <v>11</v>
      </c>
      <c r="I215" s="7"/>
      <c r="K215" s="40">
        <v>11152.0</v>
      </c>
      <c r="L215" s="22">
        <f t="shared" si="1"/>
        <v>2</v>
      </c>
      <c r="M215" s="23">
        <f t="shared" si="2"/>
        <v>0.0001793400287</v>
      </c>
      <c r="N215" s="24" t="str">
        <f t="shared" si="3"/>
        <v>Frozen Bones with +2, +0% (11152 to 11154)</v>
      </c>
      <c r="O215" s="41"/>
      <c r="P215" s="40">
        <v>5013.0</v>
      </c>
      <c r="Q215" s="18">
        <f t="shared" si="4"/>
        <v>4</v>
      </c>
      <c r="R215" s="23">
        <f t="shared" si="5"/>
        <v>0.000797925394</v>
      </c>
      <c r="S215" s="24" t="str">
        <f t="shared" si="6"/>
        <v>Frozen Bones with +4, +0.1% (5013 to 5017)</v>
      </c>
      <c r="T215" s="18"/>
      <c r="U215" s="40">
        <v>348.0</v>
      </c>
      <c r="V215" s="22">
        <f t="shared" si="7"/>
        <v>0</v>
      </c>
      <c r="W215" s="23">
        <f t="shared" si="8"/>
        <v>0</v>
      </c>
      <c r="X215" s="26" t="str">
        <f t="shared" si="9"/>
        <v>Frozen Bones with +0, +0% (348 to 348)</v>
      </c>
    </row>
    <row r="216">
      <c r="A216" s="18" t="s">
        <v>430</v>
      </c>
      <c r="B216" s="18">
        <v>414.0</v>
      </c>
      <c r="C216" s="40">
        <v>11223.0</v>
      </c>
      <c r="D216" s="40">
        <v>4872.0</v>
      </c>
      <c r="E216" s="40">
        <v>504.0</v>
      </c>
      <c r="F216" s="14">
        <v>1015989.0</v>
      </c>
      <c r="G216" s="19"/>
      <c r="H216" s="19">
        <f>VLOOKUP(A216,'Kings Ratings'!$A$2:$B$1000,2,false)</f>
        <v>2</v>
      </c>
      <c r="I216" s="7" t="s">
        <v>700</v>
      </c>
      <c r="K216" s="40">
        <v>10494.0</v>
      </c>
      <c r="L216" s="22">
        <f t="shared" si="1"/>
        <v>729</v>
      </c>
      <c r="M216" s="23">
        <f t="shared" si="2"/>
        <v>0.06946826758</v>
      </c>
      <c r="N216" s="24" t="str">
        <f t="shared" si="3"/>
        <v>Green Scarf with +729, +6.9% (10494 to 11223)</v>
      </c>
      <c r="O216" s="41"/>
      <c r="P216" s="40">
        <v>4406.0</v>
      </c>
      <c r="Q216" s="18">
        <f t="shared" si="4"/>
        <v>466</v>
      </c>
      <c r="R216" s="23">
        <f t="shared" si="5"/>
        <v>0.1057648661</v>
      </c>
      <c r="S216" s="24" t="str">
        <f t="shared" si="6"/>
        <v>Green Scarf with +466, +10.6% (4406 to 4872)</v>
      </c>
      <c r="T216" s="18"/>
      <c r="U216" s="40">
        <v>242.0</v>
      </c>
      <c r="V216" s="22">
        <f t="shared" si="7"/>
        <v>262</v>
      </c>
      <c r="W216" s="23">
        <f t="shared" si="8"/>
        <v>1.082644628</v>
      </c>
      <c r="X216" s="26" t="str">
        <f t="shared" si="9"/>
        <v>Green Scarf with +262, +108.3% (242 to 504)</v>
      </c>
    </row>
    <row r="217">
      <c r="A217" s="18" t="s">
        <v>283</v>
      </c>
      <c r="B217" s="18">
        <v>393.0</v>
      </c>
      <c r="C217" s="40">
        <v>11230.0</v>
      </c>
      <c r="D217" s="40">
        <v>2788.0</v>
      </c>
      <c r="E217" s="40">
        <v>423.0</v>
      </c>
      <c r="F217" s="14">
        <v>1001536.0</v>
      </c>
      <c r="G217" s="19"/>
      <c r="H217" s="19">
        <f>VLOOKUP(A217,'Kings Ratings'!$A$2:$B$1000,2,false)</f>
        <v>6</v>
      </c>
      <c r="I217" s="7" t="s">
        <v>926</v>
      </c>
      <c r="K217" s="40">
        <v>10411.0</v>
      </c>
      <c r="L217" s="22">
        <f t="shared" si="1"/>
        <v>819</v>
      </c>
      <c r="M217" s="23">
        <f t="shared" si="2"/>
        <v>0.07866679474</v>
      </c>
      <c r="N217" s="24" t="str">
        <f t="shared" si="3"/>
        <v>Fancy Guitar with +819, +7.9% (10411 to 11230)</v>
      </c>
      <c r="O217" s="41"/>
      <c r="P217" s="40">
        <v>2420.0</v>
      </c>
      <c r="Q217" s="18">
        <f t="shared" si="4"/>
        <v>368</v>
      </c>
      <c r="R217" s="23">
        <f t="shared" si="5"/>
        <v>0.1520661157</v>
      </c>
      <c r="S217" s="24" t="str">
        <f t="shared" si="6"/>
        <v>Fancy Guitar with +368, +15.2% (2420 to 2788)</v>
      </c>
      <c r="T217" s="18"/>
      <c r="U217" s="40">
        <v>140.0</v>
      </c>
      <c r="V217" s="22">
        <f t="shared" si="7"/>
        <v>283</v>
      </c>
      <c r="W217" s="23">
        <f t="shared" si="8"/>
        <v>2.021428571</v>
      </c>
      <c r="X217" s="26" t="str">
        <f t="shared" si="9"/>
        <v>Fancy Guitar with +283, +202.1% (140 to 423)</v>
      </c>
    </row>
    <row r="218">
      <c r="A218" s="18" t="s">
        <v>833</v>
      </c>
      <c r="B218" s="18">
        <v>299.0</v>
      </c>
      <c r="C218" s="40">
        <v>11230.0</v>
      </c>
      <c r="D218" s="40">
        <v>7671.0</v>
      </c>
      <c r="E218" s="40">
        <v>1824.0</v>
      </c>
      <c r="F218" s="14">
        <v>1057858.0</v>
      </c>
      <c r="G218" s="19"/>
      <c r="H218" s="19">
        <f>VLOOKUP(A218,'Kings Ratings'!$A$2:$B$1000,2,false)</f>
        <v>1</v>
      </c>
      <c r="I218" s="7" t="s">
        <v>920</v>
      </c>
      <c r="K218" s="40">
        <v>10295.0</v>
      </c>
      <c r="L218" s="22">
        <f t="shared" si="1"/>
        <v>935</v>
      </c>
      <c r="M218" s="23">
        <f t="shared" si="2"/>
        <v>0.09082078679</v>
      </c>
      <c r="N218" s="24" t="str">
        <f t="shared" si="3"/>
        <v>Wooden Sword with +935, +9.1% (10295 to 11230)</v>
      </c>
      <c r="O218" s="41"/>
      <c r="P218" s="40">
        <v>7069.0</v>
      </c>
      <c r="Q218" s="18">
        <f t="shared" si="4"/>
        <v>602</v>
      </c>
      <c r="R218" s="23">
        <f t="shared" si="5"/>
        <v>0.08516056019</v>
      </c>
      <c r="S218" s="24" t="str">
        <f t="shared" si="6"/>
        <v>Wooden Sword with +602, +8.5% (7069 to 7671)</v>
      </c>
      <c r="T218" s="18"/>
      <c r="U218" s="40">
        <v>1313.0</v>
      </c>
      <c r="V218" s="22">
        <f t="shared" si="7"/>
        <v>511</v>
      </c>
      <c r="W218" s="23">
        <f t="shared" si="8"/>
        <v>0.3891850724</v>
      </c>
      <c r="X218" s="26" t="str">
        <f t="shared" si="9"/>
        <v>Wooden Sword with +511, +38.9% (1313 to 1824)</v>
      </c>
    </row>
    <row r="219">
      <c r="A219" s="18" t="s">
        <v>613</v>
      </c>
      <c r="B219" s="18">
        <v>150.0</v>
      </c>
      <c r="C219" s="40">
        <v>11276.0</v>
      </c>
      <c r="D219" s="40">
        <v>329.0</v>
      </c>
      <c r="E219" s="40">
        <v>0.0</v>
      </c>
      <c r="F219" s="14">
        <v>80767.0</v>
      </c>
      <c r="G219" s="19"/>
      <c r="H219" s="19">
        <f>VLOOKUP(A219,'Kings Ratings'!$A$2:$B$1000,2,false)</f>
        <v>10</v>
      </c>
      <c r="I219" s="7"/>
      <c r="K219" s="40">
        <v>10291.0</v>
      </c>
      <c r="L219" s="22">
        <f t="shared" si="1"/>
        <v>985</v>
      </c>
      <c r="M219" s="23">
        <f t="shared" si="2"/>
        <v>0.09571470217</v>
      </c>
      <c r="N219" s="24" t="str">
        <f t="shared" si="3"/>
        <v>Runestone 04 with +985, +9.6% (10291 to 11276)</v>
      </c>
      <c r="O219" s="41"/>
      <c r="P219" s="40">
        <v>221.0</v>
      </c>
      <c r="Q219" s="18">
        <f t="shared" si="4"/>
        <v>108</v>
      </c>
      <c r="R219" s="23">
        <f t="shared" si="5"/>
        <v>0.4886877828</v>
      </c>
      <c r="S219" s="24" t="str">
        <f t="shared" si="6"/>
        <v>Runestone 04 with +108, +48.9% (221 to 329)</v>
      </c>
      <c r="T219" s="18"/>
      <c r="U219" s="40">
        <v>0.0</v>
      </c>
      <c r="V219" s="22">
        <f t="shared" si="7"/>
        <v>0</v>
      </c>
      <c r="W219" s="23" t="str">
        <f t="shared" si="8"/>
        <v>#DIV/0!</v>
      </c>
      <c r="X219" s="26" t="str">
        <f t="shared" si="9"/>
        <v>#DIV/0!</v>
      </c>
    </row>
    <row r="220">
      <c r="A220" s="18" t="s">
        <v>452</v>
      </c>
      <c r="B220" s="18">
        <v>165.0</v>
      </c>
      <c r="C220" s="40">
        <v>11409.0</v>
      </c>
      <c r="D220" s="40">
        <v>4913.0</v>
      </c>
      <c r="E220" s="40">
        <v>774.0</v>
      </c>
      <c r="F220" s="14">
        <v>1072398.0</v>
      </c>
      <c r="G220" s="19"/>
      <c r="H220" s="19">
        <f>VLOOKUP(A220,'Kings Ratings'!$A$2:$B$1000,2,false)</f>
        <v>3</v>
      </c>
      <c r="I220" s="7" t="s">
        <v>851</v>
      </c>
      <c r="K220" s="40">
        <v>10526.0</v>
      </c>
      <c r="L220" s="22">
        <f t="shared" si="1"/>
        <v>883</v>
      </c>
      <c r="M220" s="23">
        <f t="shared" si="2"/>
        <v>0.08388751663</v>
      </c>
      <c r="N220" s="24" t="str">
        <f t="shared" si="3"/>
        <v>Horn Canteen with +883, +8.4% (10526 to 11409)</v>
      </c>
      <c r="O220" s="41"/>
      <c r="P220" s="40">
        <v>4438.0</v>
      </c>
      <c r="Q220" s="18">
        <f t="shared" si="4"/>
        <v>475</v>
      </c>
      <c r="R220" s="23">
        <f t="shared" si="5"/>
        <v>0.1070301938</v>
      </c>
      <c r="S220" s="24" t="str">
        <f t="shared" si="6"/>
        <v>Horn Canteen with +475, +10.7% (4438 to 4913)</v>
      </c>
      <c r="T220" s="18"/>
      <c r="U220" s="40">
        <v>532.0</v>
      </c>
      <c r="V220" s="22">
        <f t="shared" si="7"/>
        <v>242</v>
      </c>
      <c r="W220" s="23">
        <f t="shared" si="8"/>
        <v>0.454887218</v>
      </c>
      <c r="X220" s="26" t="str">
        <f t="shared" si="9"/>
        <v>Horn Canteen with +242, +45.5% (532 to 774)</v>
      </c>
    </row>
    <row r="221">
      <c r="A221" s="18" t="s">
        <v>484</v>
      </c>
      <c r="B221" s="18">
        <v>355.0</v>
      </c>
      <c r="C221" s="40">
        <v>11427.0</v>
      </c>
      <c r="D221" s="40">
        <v>3125.0</v>
      </c>
      <c r="E221" s="40">
        <v>42.0</v>
      </c>
      <c r="F221" s="14">
        <v>287784.0</v>
      </c>
      <c r="G221" s="19"/>
      <c r="H221" s="19">
        <f>VLOOKUP(A221,'Kings Ratings'!$A$2:$B$1000,2,false)</f>
        <v>11</v>
      </c>
      <c r="I221" s="7"/>
      <c r="K221" s="40">
        <v>10118.0</v>
      </c>
      <c r="L221" s="22">
        <f t="shared" si="1"/>
        <v>1309</v>
      </c>
      <c r="M221" s="23">
        <f t="shared" si="2"/>
        <v>0.129373394</v>
      </c>
      <c r="N221" s="24" t="str">
        <f t="shared" si="3"/>
        <v>Jack-o-lantern with +1309, +12.9% (10118 to 11427)</v>
      </c>
      <c r="O221" s="41"/>
      <c r="P221" s="40">
        <v>2898.0</v>
      </c>
      <c r="Q221" s="18">
        <f t="shared" si="4"/>
        <v>227</v>
      </c>
      <c r="R221" s="23">
        <f t="shared" si="5"/>
        <v>0.07832988268</v>
      </c>
      <c r="S221" s="24" t="str">
        <f t="shared" si="6"/>
        <v>Jack-o-lantern with +227, +7.8% (2898 to 3125)</v>
      </c>
      <c r="T221" s="18"/>
      <c r="U221" s="40">
        <v>33.0</v>
      </c>
      <c r="V221" s="22">
        <f t="shared" si="7"/>
        <v>9</v>
      </c>
      <c r="W221" s="23">
        <f t="shared" si="8"/>
        <v>0.2727272727</v>
      </c>
      <c r="X221" s="26" t="str">
        <f t="shared" si="9"/>
        <v>Jack-o-lantern with +9, +27.3% (33 to 42)</v>
      </c>
    </row>
    <row r="222">
      <c r="A222" s="18" t="s">
        <v>838</v>
      </c>
      <c r="B222" s="18">
        <v>594.0</v>
      </c>
      <c r="C222" s="40">
        <v>11492.0</v>
      </c>
      <c r="D222" s="40">
        <v>2218.0</v>
      </c>
      <c r="E222" s="40">
        <v>282.0</v>
      </c>
      <c r="F222" s="14">
        <v>457849.0</v>
      </c>
      <c r="G222" s="19"/>
      <c r="H222" s="19">
        <f>VLOOKUP(A222,'Kings Ratings'!$A$2:$B$1000,2,false)</f>
        <v>6</v>
      </c>
      <c r="I222" s="7" t="s">
        <v>812</v>
      </c>
      <c r="K222" s="40">
        <v>10555.0</v>
      </c>
      <c r="L222" s="22">
        <f t="shared" si="1"/>
        <v>937</v>
      </c>
      <c r="M222" s="23">
        <f t="shared" si="2"/>
        <v>0.08877309332</v>
      </c>
      <c r="N222" s="24" t="str">
        <f t="shared" si="3"/>
        <v>Wrench with +937, +8.9% (10555 to 11492)</v>
      </c>
      <c r="O222" s="41"/>
      <c r="P222" s="40">
        <v>1886.0</v>
      </c>
      <c r="Q222" s="18">
        <f t="shared" si="4"/>
        <v>332</v>
      </c>
      <c r="R222" s="23">
        <f t="shared" si="5"/>
        <v>0.1760339343</v>
      </c>
      <c r="S222" s="24" t="str">
        <f t="shared" si="6"/>
        <v>Wrench with +332, +17.6% (1886 to 2218)</v>
      </c>
      <c r="T222" s="18"/>
      <c r="U222" s="40">
        <v>92.0</v>
      </c>
      <c r="V222" s="22">
        <f t="shared" si="7"/>
        <v>190</v>
      </c>
      <c r="W222" s="23">
        <f t="shared" si="8"/>
        <v>2.065217391</v>
      </c>
      <c r="X222" s="26" t="str">
        <f t="shared" si="9"/>
        <v>Wrench with +190, +206.5% (92 to 282)</v>
      </c>
    </row>
    <row r="223">
      <c r="A223" s="18" t="s">
        <v>697</v>
      </c>
      <c r="B223" s="18">
        <v>326.0</v>
      </c>
      <c r="C223" s="40">
        <v>11712.0</v>
      </c>
      <c r="D223" s="40">
        <v>6219.0</v>
      </c>
      <c r="E223" s="40">
        <v>1310.0</v>
      </c>
      <c r="F223" s="14">
        <v>1074100.0</v>
      </c>
      <c r="G223" s="19"/>
      <c r="H223" s="19">
        <f>VLOOKUP(A223,'Kings Ratings'!$A$2:$B$1000,2,false)</f>
        <v>2</v>
      </c>
      <c r="I223" s="7" t="s">
        <v>661</v>
      </c>
      <c r="K223" s="40">
        <v>10775.0</v>
      </c>
      <c r="L223" s="22">
        <f t="shared" si="1"/>
        <v>937</v>
      </c>
      <c r="M223" s="23">
        <f t="shared" si="2"/>
        <v>0.08696055684</v>
      </c>
      <c r="N223" s="24" t="str">
        <f t="shared" si="3"/>
        <v>Scissors with +937, +8.7% (10775 to 11712)</v>
      </c>
      <c r="O223" s="41"/>
      <c r="P223" s="40">
        <v>5717.0</v>
      </c>
      <c r="Q223" s="18">
        <f t="shared" si="4"/>
        <v>502</v>
      </c>
      <c r="R223" s="23">
        <f t="shared" si="5"/>
        <v>0.08780829106</v>
      </c>
      <c r="S223" s="24" t="str">
        <f t="shared" si="6"/>
        <v>Scissors with +502, +8.8% (5717 to 6219)</v>
      </c>
      <c r="T223" s="18"/>
      <c r="U223" s="40">
        <v>940.0</v>
      </c>
      <c r="V223" s="22">
        <f t="shared" si="7"/>
        <v>370</v>
      </c>
      <c r="W223" s="23">
        <f t="shared" si="8"/>
        <v>0.3936170213</v>
      </c>
      <c r="X223" s="26" t="str">
        <f t="shared" si="9"/>
        <v>Scissors with +370, +39.4% (940 to 1310)</v>
      </c>
    </row>
    <row r="224">
      <c r="A224" s="18" t="s">
        <v>595</v>
      </c>
      <c r="B224" s="18">
        <v>228.0</v>
      </c>
      <c r="C224" s="40">
        <v>11781.0</v>
      </c>
      <c r="D224" s="40">
        <v>328.0</v>
      </c>
      <c r="E224" s="40">
        <v>0.0</v>
      </c>
      <c r="F224" s="14">
        <v>88177.0</v>
      </c>
      <c r="G224" s="19"/>
      <c r="H224" s="19">
        <f>VLOOKUP(A224,'Kings Ratings'!$A$2:$B$1000,2,false)</f>
        <v>10</v>
      </c>
      <c r="I224" s="7"/>
      <c r="K224" s="40">
        <v>10714.0</v>
      </c>
      <c r="L224" s="22">
        <f t="shared" si="1"/>
        <v>1067</v>
      </c>
      <c r="M224" s="23">
        <f t="shared" si="2"/>
        <v>0.09958932238</v>
      </c>
      <c r="N224" s="24" t="str">
        <f t="shared" si="3"/>
        <v>Runestone 18 with +1067, +10% (10714 to 11781)</v>
      </c>
      <c r="O224" s="41"/>
      <c r="P224" s="40">
        <v>121.0</v>
      </c>
      <c r="Q224" s="18">
        <f t="shared" si="4"/>
        <v>207</v>
      </c>
      <c r="R224" s="23">
        <f t="shared" si="5"/>
        <v>1.710743802</v>
      </c>
      <c r="S224" s="24" t="str">
        <f t="shared" si="6"/>
        <v>Runestone 18 with +207, +171.1% (121 to 328)</v>
      </c>
      <c r="T224" s="18"/>
      <c r="U224" s="40">
        <v>0.0</v>
      </c>
      <c r="V224" s="22">
        <f t="shared" si="7"/>
        <v>0</v>
      </c>
      <c r="W224" s="23" t="str">
        <f t="shared" si="8"/>
        <v>#DIV/0!</v>
      </c>
      <c r="X224" s="26" t="str">
        <f t="shared" si="9"/>
        <v>#DIV/0!</v>
      </c>
    </row>
    <row r="225">
      <c r="A225" s="18" t="s">
        <v>756</v>
      </c>
      <c r="B225" s="18">
        <v>592.0</v>
      </c>
      <c r="C225" s="40">
        <v>11874.0</v>
      </c>
      <c r="D225" s="40">
        <v>2631.0</v>
      </c>
      <c r="E225" s="40">
        <v>11.0</v>
      </c>
      <c r="F225" s="14">
        <v>280273.0</v>
      </c>
      <c r="G225" s="19"/>
      <c r="H225" s="19">
        <f>VLOOKUP(A225,'Kings Ratings'!$A$2:$B$1000,2,false)</f>
        <v>8</v>
      </c>
      <c r="I225" s="7"/>
      <c r="K225" s="40">
        <v>10860.0</v>
      </c>
      <c r="L225" s="22">
        <f t="shared" si="1"/>
        <v>1014</v>
      </c>
      <c r="M225" s="23">
        <f t="shared" si="2"/>
        <v>0.09337016575</v>
      </c>
      <c r="N225" s="24" t="str">
        <f t="shared" si="3"/>
        <v>Steel Plate with +1014, +9.3% (10860 to 11874)</v>
      </c>
      <c r="O225" s="41"/>
      <c r="P225" s="40">
        <v>2257.0</v>
      </c>
      <c r="Q225" s="18">
        <f t="shared" si="4"/>
        <v>374</v>
      </c>
      <c r="R225" s="23">
        <f t="shared" si="5"/>
        <v>0.1657066903</v>
      </c>
      <c r="S225" s="24" t="str">
        <f t="shared" si="6"/>
        <v>Steel Plate with +374, +16.6% (2257 to 2631)</v>
      </c>
      <c r="T225" s="18"/>
      <c r="U225" s="40">
        <v>5.0</v>
      </c>
      <c r="V225" s="22">
        <f t="shared" si="7"/>
        <v>6</v>
      </c>
      <c r="W225" s="23">
        <f t="shared" si="8"/>
        <v>1.2</v>
      </c>
      <c r="X225" s="26" t="str">
        <f t="shared" si="9"/>
        <v>Steel Plate with +6, +120% (5 to 11)</v>
      </c>
    </row>
    <row r="226">
      <c r="A226" s="18" t="s">
        <v>158</v>
      </c>
      <c r="B226" s="18">
        <v>659.0</v>
      </c>
      <c r="C226" s="40">
        <v>11876.0</v>
      </c>
      <c r="D226" s="40">
        <v>6800.0</v>
      </c>
      <c r="E226" s="40">
        <v>2287.0</v>
      </c>
      <c r="F226" s="14">
        <v>1125694.0</v>
      </c>
      <c r="G226" s="19"/>
      <c r="H226" s="19">
        <f>VLOOKUP(A226,'Kings Ratings'!$A$2:$B$1000,2,false)</f>
        <v>1</v>
      </c>
      <c r="I226" s="7" t="s">
        <v>872</v>
      </c>
      <c r="K226" s="40">
        <v>10966.0</v>
      </c>
      <c r="L226" s="22">
        <f t="shared" si="1"/>
        <v>910</v>
      </c>
      <c r="M226" s="23">
        <f t="shared" si="2"/>
        <v>0.08298376801</v>
      </c>
      <c r="N226" s="24" t="str">
        <f t="shared" si="3"/>
        <v>Butter Churn with +910, +8.3% (10966 to 11876)</v>
      </c>
      <c r="O226" s="41"/>
      <c r="P226" s="40">
        <v>6130.0</v>
      </c>
      <c r="Q226" s="18">
        <f t="shared" si="4"/>
        <v>670</v>
      </c>
      <c r="R226" s="23">
        <f t="shared" si="5"/>
        <v>0.1092985318</v>
      </c>
      <c r="S226" s="24" t="str">
        <f t="shared" si="6"/>
        <v>Butter Churn with +670, +10.9% (6130 to 6800)</v>
      </c>
      <c r="T226" s="18"/>
      <c r="U226" s="40">
        <v>1598.0</v>
      </c>
      <c r="V226" s="22">
        <f t="shared" si="7"/>
        <v>689</v>
      </c>
      <c r="W226" s="23">
        <f t="shared" si="8"/>
        <v>0.4311639549</v>
      </c>
      <c r="X226" s="26" t="str">
        <f t="shared" si="9"/>
        <v>Butter Churn with +689, +43.1% (1598 to 2287)</v>
      </c>
    </row>
    <row r="227">
      <c r="A227" s="18" t="s">
        <v>809</v>
      </c>
      <c r="B227" s="18">
        <v>71.0</v>
      </c>
      <c r="C227" s="40">
        <v>11885.0</v>
      </c>
      <c r="D227" s="40">
        <v>1283.0</v>
      </c>
      <c r="E227" s="40">
        <v>2.0</v>
      </c>
      <c r="F227" s="14">
        <v>205776.0</v>
      </c>
      <c r="G227" s="19"/>
      <c r="H227" s="19">
        <f>VLOOKUP(A227,'Kings Ratings'!$A$2:$B$1000,2,false)</f>
        <v>9</v>
      </c>
      <c r="I227" s="7"/>
      <c r="K227" s="40">
        <v>10828.0</v>
      </c>
      <c r="L227" s="22">
        <f t="shared" si="1"/>
        <v>1057</v>
      </c>
      <c r="M227" s="23">
        <f t="shared" si="2"/>
        <v>0.09761728851</v>
      </c>
      <c r="N227" s="24" t="str">
        <f t="shared" si="3"/>
        <v>Wheat with +1057, +9.8% (10828 to 11885)</v>
      </c>
      <c r="O227" s="41"/>
      <c r="P227" s="40">
        <v>743.0</v>
      </c>
      <c r="Q227" s="18">
        <f t="shared" si="4"/>
        <v>540</v>
      </c>
      <c r="R227" s="23">
        <f t="shared" si="5"/>
        <v>0.7267833109</v>
      </c>
      <c r="S227" s="24" t="str">
        <f t="shared" si="6"/>
        <v>Wheat with +540, +72.7% (743 to 1283)</v>
      </c>
      <c r="T227" s="18"/>
      <c r="U227" s="40">
        <v>1.0</v>
      </c>
      <c r="V227" s="22">
        <f t="shared" si="7"/>
        <v>1</v>
      </c>
      <c r="W227" s="23">
        <f t="shared" si="8"/>
        <v>1</v>
      </c>
      <c r="X227" s="26" t="str">
        <f t="shared" si="9"/>
        <v>Wheat with +1, +100% (1 to 2)</v>
      </c>
    </row>
    <row r="228">
      <c r="A228" s="18" t="s">
        <v>792</v>
      </c>
      <c r="B228" s="18">
        <v>252.0</v>
      </c>
      <c r="C228" s="40">
        <v>11981.0</v>
      </c>
      <c r="D228" s="40">
        <v>7287.0</v>
      </c>
      <c r="E228" s="40">
        <v>2463.0</v>
      </c>
      <c r="F228" s="14">
        <v>1019470.0</v>
      </c>
      <c r="G228" s="19"/>
      <c r="H228" s="19">
        <f>VLOOKUP(A228,'Kings Ratings'!$A$2:$B$1000,2,false)</f>
        <v>2</v>
      </c>
      <c r="I228" s="7" t="s">
        <v>925</v>
      </c>
      <c r="K228" s="40">
        <v>11042.0</v>
      </c>
      <c r="L228" s="22">
        <f t="shared" si="1"/>
        <v>939</v>
      </c>
      <c r="M228" s="23">
        <f t="shared" si="2"/>
        <v>0.08503894222</v>
      </c>
      <c r="N228" s="24" t="str">
        <f t="shared" si="3"/>
        <v>Treasure Chest with +939, +8.5% (11042 to 11981)</v>
      </c>
      <c r="O228" s="41"/>
      <c r="P228" s="40">
        <v>6677.0</v>
      </c>
      <c r="Q228" s="18">
        <f t="shared" si="4"/>
        <v>610</v>
      </c>
      <c r="R228" s="23">
        <f t="shared" si="5"/>
        <v>0.09135839449</v>
      </c>
      <c r="S228" s="24" t="str">
        <f t="shared" si="6"/>
        <v>Treasure Chest with +610, +9.1% (6677 to 7287)</v>
      </c>
      <c r="T228" s="18"/>
      <c r="U228" s="40">
        <v>1716.0</v>
      </c>
      <c r="V228" s="22">
        <f t="shared" si="7"/>
        <v>747</v>
      </c>
      <c r="W228" s="23">
        <f t="shared" si="8"/>
        <v>0.4353146853</v>
      </c>
      <c r="X228" s="26" t="str">
        <f t="shared" si="9"/>
        <v>Treasure Chest with +747, +43.5% (1716 to 2463)</v>
      </c>
    </row>
    <row r="229">
      <c r="A229" s="18" t="s">
        <v>772</v>
      </c>
      <c r="B229" s="18">
        <v>55.0</v>
      </c>
      <c r="C229" s="40">
        <v>12022.0</v>
      </c>
      <c r="D229" s="40">
        <v>7556.0</v>
      </c>
      <c r="E229" s="40">
        <v>2627.0</v>
      </c>
      <c r="F229" s="14">
        <v>1018365.0</v>
      </c>
      <c r="G229" s="19"/>
      <c r="H229" s="19">
        <f>VLOOKUP(A229,'Kings Ratings'!$A$2:$B$1000,2,false)</f>
        <v>2</v>
      </c>
      <c r="I229" s="7" t="s">
        <v>924</v>
      </c>
      <c r="K229" s="40">
        <v>11109.0</v>
      </c>
      <c r="L229" s="22">
        <f t="shared" si="1"/>
        <v>913</v>
      </c>
      <c r="M229" s="23">
        <f t="shared" si="2"/>
        <v>0.08218561527</v>
      </c>
      <c r="N229" s="24" t="str">
        <f t="shared" si="3"/>
        <v>Sturdy Box with +913, +8.2% (11109 to 12022)</v>
      </c>
      <c r="O229" s="41"/>
      <c r="P229" s="40">
        <v>6947.0</v>
      </c>
      <c r="Q229" s="18">
        <f t="shared" si="4"/>
        <v>609</v>
      </c>
      <c r="R229" s="23">
        <f t="shared" si="5"/>
        <v>0.08766373974</v>
      </c>
      <c r="S229" s="24" t="str">
        <f t="shared" si="6"/>
        <v>Sturdy Box with +609, +8.8% (6947 to 7556)</v>
      </c>
      <c r="T229" s="18"/>
      <c r="U229" s="40">
        <v>2004.0</v>
      </c>
      <c r="V229" s="22">
        <f t="shared" si="7"/>
        <v>623</v>
      </c>
      <c r="W229" s="23">
        <f t="shared" si="8"/>
        <v>0.3108782435</v>
      </c>
      <c r="X229" s="26" t="str">
        <f t="shared" si="9"/>
        <v>Sturdy Box with +623, +31.1% (2004 to 2627)</v>
      </c>
    </row>
    <row r="230">
      <c r="A230" s="18" t="s">
        <v>688</v>
      </c>
      <c r="B230" s="18">
        <v>149.0</v>
      </c>
      <c r="C230" s="40">
        <v>12115.0</v>
      </c>
      <c r="D230" s="40">
        <v>1598.0</v>
      </c>
      <c r="E230" s="40">
        <v>4.0</v>
      </c>
      <c r="F230" s="14">
        <v>374619.0</v>
      </c>
      <c r="G230" s="19"/>
      <c r="H230" s="19">
        <f>VLOOKUP(A230,'Kings Ratings'!$A$2:$B$1000,2,false)</f>
        <v>10</v>
      </c>
      <c r="I230" s="7"/>
      <c r="K230" s="40">
        <v>11136.0</v>
      </c>
      <c r="L230" s="22">
        <f t="shared" si="1"/>
        <v>979</v>
      </c>
      <c r="M230" s="23">
        <f t="shared" si="2"/>
        <v>0.08791307471</v>
      </c>
      <c r="N230" s="24" t="str">
        <f t="shared" si="3"/>
        <v>Runestone 03 with +979, +8.8% (11136 to 12115)</v>
      </c>
      <c r="O230" s="41"/>
      <c r="P230" s="40">
        <v>1086.0</v>
      </c>
      <c r="Q230" s="18">
        <f t="shared" si="4"/>
        <v>512</v>
      </c>
      <c r="R230" s="23">
        <f t="shared" si="5"/>
        <v>0.4714548803</v>
      </c>
      <c r="S230" s="24" t="str">
        <f t="shared" si="6"/>
        <v>Runestone 03 with +512, +47.1% (1086 to 1598)</v>
      </c>
      <c r="T230" s="18"/>
      <c r="U230" s="40">
        <v>3.0</v>
      </c>
      <c r="V230" s="22">
        <f t="shared" si="7"/>
        <v>1</v>
      </c>
      <c r="W230" s="23">
        <f t="shared" si="8"/>
        <v>0.3333333333</v>
      </c>
      <c r="X230" s="26" t="str">
        <f t="shared" si="9"/>
        <v>Runestone 03 with +1, +33.3% (3 to 4)</v>
      </c>
    </row>
    <row r="231">
      <c r="A231" s="18" t="s">
        <v>553</v>
      </c>
      <c r="B231" s="18">
        <v>152.0</v>
      </c>
      <c r="C231" s="40">
        <v>12171.0</v>
      </c>
      <c r="D231" s="40">
        <v>53.0</v>
      </c>
      <c r="E231" s="40">
        <v>0.0</v>
      </c>
      <c r="F231" s="14">
        <v>38734.0</v>
      </c>
      <c r="G231" s="19"/>
      <c r="H231" s="19">
        <f>VLOOKUP(A231,'Kings Ratings'!$A$2:$B$1000,2,false)</f>
        <v>10</v>
      </c>
      <c r="I231" s="7"/>
      <c r="K231" s="40">
        <v>11175.0</v>
      </c>
      <c r="L231" s="22">
        <f t="shared" si="1"/>
        <v>996</v>
      </c>
      <c r="M231" s="23">
        <f t="shared" si="2"/>
        <v>0.08912751678</v>
      </c>
      <c r="N231" s="24" t="str">
        <f t="shared" si="3"/>
        <v>Runestone 06 with +996, +8.9% (11175 to 12171)</v>
      </c>
      <c r="O231" s="41"/>
      <c r="P231" s="40">
        <v>18.0</v>
      </c>
      <c r="Q231" s="18">
        <f t="shared" si="4"/>
        <v>35</v>
      </c>
      <c r="R231" s="23">
        <f t="shared" si="5"/>
        <v>1.944444444</v>
      </c>
      <c r="S231" s="24" t="str">
        <f t="shared" si="6"/>
        <v>Runestone 06 with +35, +194.4% (18 to 53)</v>
      </c>
      <c r="T231" s="18"/>
      <c r="U231" s="40">
        <v>0.0</v>
      </c>
      <c r="V231" s="22">
        <f t="shared" si="7"/>
        <v>0</v>
      </c>
      <c r="W231" s="23" t="str">
        <f t="shared" si="8"/>
        <v>#DIV/0!</v>
      </c>
      <c r="X231" s="26" t="str">
        <f t="shared" si="9"/>
        <v>#DIV/0!</v>
      </c>
    </row>
    <row r="232">
      <c r="A232" s="11" t="s">
        <v>856</v>
      </c>
      <c r="B232" s="18">
        <v>944.0</v>
      </c>
      <c r="C232" s="40">
        <v>12177.0</v>
      </c>
      <c r="D232" s="40">
        <v>5801.0</v>
      </c>
      <c r="E232" s="40">
        <v>624.0</v>
      </c>
      <c r="F232" s="14">
        <v>242042.0</v>
      </c>
      <c r="G232" s="19"/>
      <c r="H232" s="19">
        <f>VLOOKUP(A232,'Kings Ratings'!$A$2:$B$1000,2,false)</f>
        <v>11</v>
      </c>
      <c r="I232" s="7"/>
      <c r="K232" s="40">
        <v>12175.0</v>
      </c>
      <c r="L232" s="22">
        <f t="shared" si="1"/>
        <v>2</v>
      </c>
      <c r="M232" s="23">
        <f t="shared" si="2"/>
        <v>0.0001642710472</v>
      </c>
      <c r="N232" s="24" t="str">
        <f t="shared" si="3"/>
        <v>Frozen Spyfish with +2, +0% (12175 to 12177)</v>
      </c>
      <c r="O232" s="41"/>
      <c r="P232" s="40">
        <v>5800.0</v>
      </c>
      <c r="Q232" s="18">
        <f t="shared" si="4"/>
        <v>1</v>
      </c>
      <c r="R232" s="23">
        <f t="shared" si="5"/>
        <v>0.0001724137931</v>
      </c>
      <c r="S232" s="24" t="str">
        <f t="shared" si="6"/>
        <v>Frozen Spyfish with +1, +0% (5800 to 5801)</v>
      </c>
      <c r="T232" s="18"/>
      <c r="U232" s="40">
        <v>624.0</v>
      </c>
      <c r="V232" s="22">
        <f t="shared" si="7"/>
        <v>0</v>
      </c>
      <c r="W232" s="23">
        <f t="shared" si="8"/>
        <v>0</v>
      </c>
      <c r="X232" s="26" t="str">
        <f t="shared" si="9"/>
        <v>Frozen Spyfish with +0, +0% (624 to 624)</v>
      </c>
    </row>
    <row r="233">
      <c r="A233" s="18" t="s">
        <v>418</v>
      </c>
      <c r="B233" s="18">
        <v>82.0</v>
      </c>
      <c r="C233" s="40">
        <v>12196.0</v>
      </c>
      <c r="D233" s="40">
        <v>6543.0</v>
      </c>
      <c r="E233" s="40">
        <v>532.0</v>
      </c>
      <c r="F233" s="14">
        <v>1014586.0</v>
      </c>
      <c r="G233" s="19"/>
      <c r="H233" s="19">
        <f>VLOOKUP(A233,'Kings Ratings'!$A$2:$B$1000,2,false)</f>
        <v>2</v>
      </c>
      <c r="I233" s="7"/>
      <c r="K233" s="40">
        <v>11207.0</v>
      </c>
      <c r="L233" s="22">
        <f t="shared" si="1"/>
        <v>989</v>
      </c>
      <c r="M233" s="23">
        <f t="shared" si="2"/>
        <v>0.08824841617</v>
      </c>
      <c r="N233" s="24" t="str">
        <f t="shared" si="3"/>
        <v>Green Diary with +989, +8.8% (11207 to 12196)</v>
      </c>
      <c r="O233" s="41"/>
      <c r="P233" s="40">
        <v>5988.0</v>
      </c>
      <c r="Q233" s="18">
        <f t="shared" si="4"/>
        <v>555</v>
      </c>
      <c r="R233" s="23">
        <f t="shared" si="5"/>
        <v>0.09268537074</v>
      </c>
      <c r="S233" s="24" t="str">
        <f t="shared" si="6"/>
        <v>Green Diary with +555, +9.3% (5988 to 6543)</v>
      </c>
      <c r="T233" s="18"/>
      <c r="U233" s="40">
        <v>309.0</v>
      </c>
      <c r="V233" s="22">
        <f t="shared" si="7"/>
        <v>223</v>
      </c>
      <c r="W233" s="23">
        <f t="shared" si="8"/>
        <v>0.7216828479</v>
      </c>
      <c r="X233" s="26" t="str">
        <f t="shared" si="9"/>
        <v>Green Diary with +223, +72.2% (309 to 532)</v>
      </c>
    </row>
    <row r="234">
      <c r="A234" s="18" t="s">
        <v>491</v>
      </c>
      <c r="B234" s="18">
        <v>265.0</v>
      </c>
      <c r="C234" s="40">
        <v>12371.0</v>
      </c>
      <c r="D234" s="40">
        <v>5424.0</v>
      </c>
      <c r="E234" s="40">
        <v>879.0</v>
      </c>
      <c r="F234" s="14">
        <v>1023719.0</v>
      </c>
      <c r="G234" s="19"/>
      <c r="H234" s="19">
        <f>VLOOKUP(A234,'Kings Ratings'!$A$2:$B$1000,2,false)</f>
        <v>5</v>
      </c>
      <c r="I234" s="7" t="s">
        <v>808</v>
      </c>
      <c r="K234" s="40">
        <v>11389.0</v>
      </c>
      <c r="L234" s="22">
        <f t="shared" si="1"/>
        <v>982</v>
      </c>
      <c r="M234" s="23">
        <f t="shared" si="2"/>
        <v>0.08622354904</v>
      </c>
      <c r="N234" s="24" t="str">
        <f t="shared" si="3"/>
        <v>Jade Charm with +982, +8.6% (11389 to 12371)</v>
      </c>
      <c r="O234" s="41"/>
      <c r="P234" s="40">
        <v>4904.0</v>
      </c>
      <c r="Q234" s="18">
        <f t="shared" si="4"/>
        <v>520</v>
      </c>
      <c r="R234" s="23">
        <f t="shared" si="5"/>
        <v>0.1060358891</v>
      </c>
      <c r="S234" s="24" t="str">
        <f t="shared" si="6"/>
        <v>Jade Charm with +520, +10.6% (4904 to 5424)</v>
      </c>
      <c r="T234" s="18"/>
      <c r="U234" s="40">
        <v>594.0</v>
      </c>
      <c r="V234" s="22">
        <f t="shared" si="7"/>
        <v>285</v>
      </c>
      <c r="W234" s="23">
        <f t="shared" si="8"/>
        <v>0.4797979798</v>
      </c>
      <c r="X234" s="26" t="str">
        <f t="shared" si="9"/>
        <v>Jade Charm with +285, +48% (594 to 879)</v>
      </c>
    </row>
    <row r="235">
      <c r="A235" s="18" t="s">
        <v>568</v>
      </c>
      <c r="B235" s="18">
        <v>195.0</v>
      </c>
      <c r="C235" s="40">
        <v>12387.0</v>
      </c>
      <c r="D235" s="40">
        <v>5130.0</v>
      </c>
      <c r="E235" s="40">
        <v>463.0</v>
      </c>
      <c r="F235" s="14">
        <v>1004866.0</v>
      </c>
      <c r="G235" s="19"/>
      <c r="H235" s="19">
        <f>VLOOKUP(A235,'Kings Ratings'!$A$2:$B$1000,2,false)</f>
        <v>4</v>
      </c>
      <c r="I235" s="7" t="s">
        <v>851</v>
      </c>
      <c r="K235" s="40">
        <v>11332.0</v>
      </c>
      <c r="L235" s="22">
        <f t="shared" si="1"/>
        <v>1055</v>
      </c>
      <c r="M235" s="23">
        <f t="shared" si="2"/>
        <v>0.09309918814</v>
      </c>
      <c r="N235" s="24" t="str">
        <f t="shared" si="3"/>
        <v>Mystic Ring with +1055, +9.3% (11332 to 12387)</v>
      </c>
      <c r="O235" s="41"/>
      <c r="P235" s="40">
        <v>4592.0</v>
      </c>
      <c r="Q235" s="18">
        <f t="shared" si="4"/>
        <v>538</v>
      </c>
      <c r="R235" s="23">
        <f t="shared" si="5"/>
        <v>0.1171602787</v>
      </c>
      <c r="S235" s="24" t="str">
        <f t="shared" si="6"/>
        <v>Mystic Ring with +538, +11.7% (4592 to 5130)</v>
      </c>
      <c r="T235" s="18"/>
      <c r="U235" s="40">
        <v>220.0</v>
      </c>
      <c r="V235" s="22">
        <f t="shared" si="7"/>
        <v>243</v>
      </c>
      <c r="W235" s="23">
        <f t="shared" si="8"/>
        <v>1.104545455</v>
      </c>
      <c r="X235" s="26" t="str">
        <f t="shared" si="9"/>
        <v>Mystic Ring with +243, +110.5% (220 to 463)</v>
      </c>
    </row>
    <row r="236">
      <c r="A236" s="18" t="s">
        <v>416</v>
      </c>
      <c r="B236" s="18">
        <v>350.0</v>
      </c>
      <c r="C236" s="40">
        <v>12420.0</v>
      </c>
      <c r="D236" s="40">
        <v>1395.0</v>
      </c>
      <c r="E236" s="40">
        <v>7.0</v>
      </c>
      <c r="F236" s="14">
        <v>119138.0</v>
      </c>
      <c r="G236" s="19"/>
      <c r="H236" s="19">
        <f>VLOOKUP(A236,'Kings Ratings'!$A$2:$B$1000,2,false)</f>
        <v>9</v>
      </c>
      <c r="I236" s="7"/>
      <c r="K236" s="40">
        <v>11384.0</v>
      </c>
      <c r="L236" s="22">
        <f t="shared" si="1"/>
        <v>1036</v>
      </c>
      <c r="M236" s="23">
        <f t="shared" si="2"/>
        <v>0.09100491918</v>
      </c>
      <c r="N236" s="24" t="str">
        <f t="shared" si="3"/>
        <v>Green Cloak with +1036, +9.1% (11384 to 12420)</v>
      </c>
      <c r="O236" s="41"/>
      <c r="P236" s="40">
        <v>1143.0</v>
      </c>
      <c r="Q236" s="18">
        <f t="shared" si="4"/>
        <v>252</v>
      </c>
      <c r="R236" s="23">
        <f t="shared" si="5"/>
        <v>0.2204724409</v>
      </c>
      <c r="S236" s="24" t="str">
        <f t="shared" si="6"/>
        <v>Green Cloak with +252, +22% (1143 to 1395)</v>
      </c>
      <c r="T236" s="18"/>
      <c r="U236" s="40">
        <v>4.0</v>
      </c>
      <c r="V236" s="22">
        <f t="shared" si="7"/>
        <v>3</v>
      </c>
      <c r="W236" s="23">
        <f t="shared" si="8"/>
        <v>0.75</v>
      </c>
      <c r="X236" s="26" t="str">
        <f t="shared" si="9"/>
        <v>Green Cloak with +3, +75% (4 to 7)</v>
      </c>
    </row>
    <row r="237">
      <c r="A237" s="18" t="s">
        <v>510</v>
      </c>
      <c r="B237" s="18">
        <v>220.0</v>
      </c>
      <c r="C237" s="40">
        <v>12446.0</v>
      </c>
      <c r="D237" s="40">
        <v>402.0</v>
      </c>
      <c r="E237" s="40">
        <v>0.0</v>
      </c>
      <c r="F237" s="14">
        <v>52008.0</v>
      </c>
      <c r="G237" s="19"/>
      <c r="H237" s="19">
        <f>VLOOKUP(A237,'Kings Ratings'!$A$2:$B$1000,2,false)</f>
        <v>10</v>
      </c>
      <c r="I237" s="7"/>
      <c r="K237" s="40">
        <v>11499.0</v>
      </c>
      <c r="L237" s="22">
        <f t="shared" si="1"/>
        <v>947</v>
      </c>
      <c r="M237" s="23">
        <f t="shared" si="2"/>
        <v>0.08235498739</v>
      </c>
      <c r="N237" s="24" t="str">
        <f t="shared" si="3"/>
        <v>Lava Sphere with +947, +8.2% (11499 to 12446)</v>
      </c>
      <c r="O237" s="41"/>
      <c r="P237" s="40">
        <v>312.0</v>
      </c>
      <c r="Q237" s="18">
        <f t="shared" si="4"/>
        <v>90</v>
      </c>
      <c r="R237" s="23">
        <f t="shared" si="5"/>
        <v>0.2884615385</v>
      </c>
      <c r="S237" s="24" t="str">
        <f t="shared" si="6"/>
        <v>Lava Sphere with +90, +28.8% (312 to 402)</v>
      </c>
      <c r="T237" s="18"/>
      <c r="U237" s="40">
        <v>0.0</v>
      </c>
      <c r="V237" s="22">
        <f t="shared" si="7"/>
        <v>0</v>
      </c>
      <c r="W237" s="23" t="str">
        <f t="shared" si="8"/>
        <v>#DIV/0!</v>
      </c>
      <c r="X237" s="26" t="str">
        <f t="shared" si="9"/>
        <v>#DIV/0!</v>
      </c>
    </row>
    <row r="238">
      <c r="A238" s="18" t="s">
        <v>707</v>
      </c>
      <c r="B238" s="18">
        <v>390.0</v>
      </c>
      <c r="C238" s="40">
        <v>12487.0</v>
      </c>
      <c r="D238" s="40">
        <v>3486.0</v>
      </c>
      <c r="E238" s="40">
        <v>50.0</v>
      </c>
      <c r="F238" s="14">
        <v>140443.0</v>
      </c>
      <c r="G238" s="19"/>
      <c r="H238" s="19">
        <f>VLOOKUP(A238,'Kings Ratings'!$A$2:$B$1000,2,false)</f>
        <v>9</v>
      </c>
      <c r="I238" s="7"/>
      <c r="K238" s="40">
        <v>11431.0</v>
      </c>
      <c r="L238" s="22">
        <f t="shared" si="1"/>
        <v>1056</v>
      </c>
      <c r="M238" s="23">
        <f t="shared" si="2"/>
        <v>0.09238036917</v>
      </c>
      <c r="N238" s="24" t="str">
        <f t="shared" si="3"/>
        <v>Seaweed with +1056, +9.2% (11431 to 12487)</v>
      </c>
      <c r="O238" s="41"/>
      <c r="P238" s="40">
        <v>2900.0</v>
      </c>
      <c r="Q238" s="18">
        <f t="shared" si="4"/>
        <v>586</v>
      </c>
      <c r="R238" s="23">
        <f t="shared" si="5"/>
        <v>0.2020689655</v>
      </c>
      <c r="S238" s="24" t="str">
        <f t="shared" si="6"/>
        <v>Seaweed with +586, +20.2% (2900 to 3486)</v>
      </c>
      <c r="T238" s="18"/>
      <c r="U238" s="40">
        <v>30.0</v>
      </c>
      <c r="V238" s="22">
        <f t="shared" si="7"/>
        <v>20</v>
      </c>
      <c r="W238" s="23">
        <f t="shared" si="8"/>
        <v>0.6666666667</v>
      </c>
      <c r="X238" s="26" t="str">
        <f t="shared" si="9"/>
        <v>Seaweed with +20, +66.7% (30 to 50)</v>
      </c>
    </row>
    <row r="239">
      <c r="A239" s="18" t="s">
        <v>599</v>
      </c>
      <c r="B239" s="18">
        <v>196.0</v>
      </c>
      <c r="C239" s="40">
        <v>12505.0</v>
      </c>
      <c r="D239" s="40">
        <v>6735.0</v>
      </c>
      <c r="E239" s="40">
        <v>1568.0</v>
      </c>
      <c r="F239" s="14">
        <v>1024616.0</v>
      </c>
      <c r="G239" s="19"/>
      <c r="H239" s="19">
        <f>VLOOKUP(A239,'Kings Ratings'!$A$2:$B$1000,2,false)</f>
        <v>2</v>
      </c>
      <c r="I239" s="7" t="s">
        <v>829</v>
      </c>
      <c r="K239" s="40">
        <v>11591.0</v>
      </c>
      <c r="L239" s="22">
        <f t="shared" si="1"/>
        <v>914</v>
      </c>
      <c r="M239" s="23">
        <f t="shared" si="2"/>
        <v>0.0788542835</v>
      </c>
      <c r="N239" s="24" t="str">
        <f t="shared" si="3"/>
        <v>Pearl Necklace with +914, +7.9% (11591 to 12505)</v>
      </c>
      <c r="O239" s="41"/>
      <c r="P239" s="40">
        <v>6197.0</v>
      </c>
      <c r="Q239" s="18">
        <f t="shared" si="4"/>
        <v>538</v>
      </c>
      <c r="R239" s="23">
        <f t="shared" si="5"/>
        <v>0.08681620139</v>
      </c>
      <c r="S239" s="24" t="str">
        <f t="shared" si="6"/>
        <v>Pearl Necklace with +538, +8.7% (6197 to 6735)</v>
      </c>
      <c r="T239" s="18"/>
      <c r="U239" s="40">
        <v>1126.0</v>
      </c>
      <c r="V239" s="22">
        <f t="shared" si="7"/>
        <v>442</v>
      </c>
      <c r="W239" s="23">
        <f t="shared" si="8"/>
        <v>0.3925399645</v>
      </c>
      <c r="X239" s="26" t="str">
        <f t="shared" si="9"/>
        <v>Pearl Necklace with +442, +39.3% (1126 to 1568)</v>
      </c>
    </row>
    <row r="240">
      <c r="A240" s="18" t="s">
        <v>686</v>
      </c>
      <c r="B240" s="18">
        <v>148.0</v>
      </c>
      <c r="C240" s="40">
        <v>12610.0</v>
      </c>
      <c r="D240" s="40">
        <v>1136.0</v>
      </c>
      <c r="E240" s="40">
        <v>1.0</v>
      </c>
      <c r="F240" s="14">
        <v>100445.0</v>
      </c>
      <c r="G240" s="19"/>
      <c r="H240" s="19">
        <f>VLOOKUP(A240,'Kings Ratings'!$A$2:$B$1000,2,false)</f>
        <v>10</v>
      </c>
      <c r="I240" s="7"/>
      <c r="K240" s="40">
        <v>11539.0</v>
      </c>
      <c r="L240" s="22">
        <f t="shared" si="1"/>
        <v>1071</v>
      </c>
      <c r="M240" s="23">
        <f t="shared" si="2"/>
        <v>0.0928156686</v>
      </c>
      <c r="N240" s="24" t="str">
        <f t="shared" si="3"/>
        <v>Runestone 02 with +1071, +9.3% (11539 to 12610)</v>
      </c>
      <c r="O240" s="41"/>
      <c r="P240" s="40">
        <v>837.0</v>
      </c>
      <c r="Q240" s="18">
        <f t="shared" si="4"/>
        <v>299</v>
      </c>
      <c r="R240" s="23">
        <f t="shared" si="5"/>
        <v>0.3572281959</v>
      </c>
      <c r="S240" s="24" t="str">
        <f t="shared" si="6"/>
        <v>Runestone 02 with +299, +35.7% (837 to 1136)</v>
      </c>
      <c r="T240" s="18"/>
      <c r="U240" s="40">
        <v>0.0</v>
      </c>
      <c r="V240" s="22">
        <f t="shared" si="7"/>
        <v>1</v>
      </c>
      <c r="W240" s="23" t="str">
        <f t="shared" si="8"/>
        <v>#DIV/0!</v>
      </c>
      <c r="X240" s="26" t="str">
        <f t="shared" si="9"/>
        <v>#DIV/0!</v>
      </c>
    </row>
    <row r="241">
      <c r="A241" s="18" t="s">
        <v>571</v>
      </c>
      <c r="B241" s="18">
        <v>842.0</v>
      </c>
      <c r="C241" s="40">
        <v>12626.0</v>
      </c>
      <c r="D241" s="40">
        <v>9436.0</v>
      </c>
      <c r="E241" s="40">
        <v>4721.0</v>
      </c>
      <c r="F241" s="14">
        <v>1082572.0</v>
      </c>
      <c r="G241" s="19"/>
      <c r="H241" s="19">
        <f>VLOOKUP(A241,'Kings Ratings'!$A$2:$B$1000,2,false)</f>
        <v>1</v>
      </c>
      <c r="I241" s="7" t="s">
        <v>424</v>
      </c>
      <c r="K241" s="40">
        <v>11611.0</v>
      </c>
      <c r="L241" s="22">
        <f t="shared" si="1"/>
        <v>1015</v>
      </c>
      <c r="M241" s="23">
        <f t="shared" si="2"/>
        <v>0.08741710447</v>
      </c>
      <c r="N241" s="24" t="str">
        <f t="shared" si="3"/>
        <v>Nailed Board with +1015, +8.7% (11611 to 12626)</v>
      </c>
      <c r="O241" s="41"/>
      <c r="P241" s="40">
        <v>8627.0</v>
      </c>
      <c r="Q241" s="18">
        <f t="shared" si="4"/>
        <v>809</v>
      </c>
      <c r="R241" s="23">
        <f t="shared" si="5"/>
        <v>0.09377535644</v>
      </c>
      <c r="S241" s="24" t="str">
        <f t="shared" si="6"/>
        <v>Nailed Board with +809, +9.4% (8627 to 9436)</v>
      </c>
      <c r="T241" s="18"/>
      <c r="U241" s="40">
        <v>4219.0</v>
      </c>
      <c r="V241" s="22">
        <f t="shared" si="7"/>
        <v>502</v>
      </c>
      <c r="W241" s="23">
        <f t="shared" si="8"/>
        <v>0.1189855416</v>
      </c>
      <c r="X241" s="26" t="str">
        <f t="shared" si="9"/>
        <v>Nailed Board with +502, +11.9% (4219 to 4721)</v>
      </c>
    </row>
    <row r="242">
      <c r="A242" s="18" t="s">
        <v>644</v>
      </c>
      <c r="B242" s="18">
        <v>73.0</v>
      </c>
      <c r="C242" s="40">
        <v>12691.0</v>
      </c>
      <c r="D242" s="40">
        <v>5925.0</v>
      </c>
      <c r="E242" s="40">
        <v>255.0</v>
      </c>
      <c r="F242" s="14">
        <v>289616.0</v>
      </c>
      <c r="G242" s="19"/>
      <c r="H242" s="19">
        <f>VLOOKUP(A242,'Kings Ratings'!$A$2:$B$1000,2,false)</f>
        <v>3</v>
      </c>
      <c r="I242" s="7"/>
      <c r="K242" s="40">
        <v>11625.0</v>
      </c>
      <c r="L242" s="22">
        <f t="shared" si="1"/>
        <v>1066</v>
      </c>
      <c r="M242" s="23">
        <f t="shared" si="2"/>
        <v>0.09169892473</v>
      </c>
      <c r="N242" s="24" t="str">
        <f t="shared" si="3"/>
        <v>Purple Parchment with +1066, +9.2% (11625 to 12691)</v>
      </c>
      <c r="O242" s="41"/>
      <c r="P242" s="40">
        <v>5222.0</v>
      </c>
      <c r="Q242" s="18">
        <f t="shared" si="4"/>
        <v>703</v>
      </c>
      <c r="R242" s="23">
        <f t="shared" si="5"/>
        <v>0.1346227499</v>
      </c>
      <c r="S242" s="24" t="str">
        <f t="shared" si="6"/>
        <v>Purple Parchment with +703, +13.5% (5222 to 5925)</v>
      </c>
      <c r="T242" s="18"/>
      <c r="U242" s="40">
        <v>144.0</v>
      </c>
      <c r="V242" s="22">
        <f t="shared" si="7"/>
        <v>111</v>
      </c>
      <c r="W242" s="23">
        <f t="shared" si="8"/>
        <v>0.7708333333</v>
      </c>
      <c r="X242" s="26" t="str">
        <f t="shared" si="9"/>
        <v>Purple Parchment with +111, +77.1% (144 to 255)</v>
      </c>
    </row>
    <row r="243">
      <c r="A243" s="18" t="s">
        <v>801</v>
      </c>
      <c r="B243" s="18">
        <v>328.0</v>
      </c>
      <c r="C243" s="40">
        <v>12716.0</v>
      </c>
      <c r="D243" s="40">
        <v>7182.0</v>
      </c>
      <c r="E243" s="40">
        <v>1825.0</v>
      </c>
      <c r="F243" s="14">
        <v>1182828.0</v>
      </c>
      <c r="G243" s="19"/>
      <c r="H243" s="19">
        <f>VLOOKUP(A243,'Kings Ratings'!$A$2:$B$1000,2,false)</f>
        <v>2</v>
      </c>
      <c r="I243" s="7" t="s">
        <v>920</v>
      </c>
      <c r="K243" s="40">
        <v>11722.0</v>
      </c>
      <c r="L243" s="22">
        <f t="shared" si="1"/>
        <v>994</v>
      </c>
      <c r="M243" s="23">
        <f t="shared" si="2"/>
        <v>0.08479781607</v>
      </c>
      <c r="N243" s="24" t="str">
        <f t="shared" si="3"/>
        <v>Wagon Wheel with +994, +8.5% (11722 to 12716)</v>
      </c>
      <c r="O243" s="41"/>
      <c r="P243" s="40">
        <v>6601.0</v>
      </c>
      <c r="Q243" s="18">
        <f t="shared" si="4"/>
        <v>581</v>
      </c>
      <c r="R243" s="23">
        <f t="shared" si="5"/>
        <v>0.08801696713</v>
      </c>
      <c r="S243" s="24" t="str">
        <f t="shared" si="6"/>
        <v>Wagon Wheel with +581, +8.8% (6601 to 7182)</v>
      </c>
      <c r="T243" s="18"/>
      <c r="U243" s="40">
        <v>1293.0</v>
      </c>
      <c r="V243" s="22">
        <f t="shared" si="7"/>
        <v>532</v>
      </c>
      <c r="W243" s="23">
        <f t="shared" si="8"/>
        <v>0.411446249</v>
      </c>
      <c r="X243" s="26" t="str">
        <f t="shared" si="9"/>
        <v>Wagon Wheel with +532, +41.1% (1293 to 1825)</v>
      </c>
    </row>
    <row r="244">
      <c r="A244" s="18" t="s">
        <v>634</v>
      </c>
      <c r="B244" s="18">
        <v>69.0</v>
      </c>
      <c r="C244" s="40">
        <v>12740.0</v>
      </c>
      <c r="D244" s="40">
        <v>1460.0</v>
      </c>
      <c r="E244" s="40">
        <v>9.0</v>
      </c>
      <c r="F244" s="14">
        <v>143576.0</v>
      </c>
      <c r="G244" s="19"/>
      <c r="H244" s="19">
        <f>VLOOKUP(A244,'Kings Ratings'!$A$2:$B$1000,2,false)</f>
        <v>9</v>
      </c>
      <c r="I244" s="7"/>
      <c r="K244" s="40">
        <v>10721.0</v>
      </c>
      <c r="L244" s="22">
        <f t="shared" si="1"/>
        <v>2019</v>
      </c>
      <c r="M244" s="23">
        <f t="shared" si="2"/>
        <v>0.1883219849</v>
      </c>
      <c r="N244" s="24" t="str">
        <f t="shared" si="3"/>
        <v>Pumpkin with +2019, +18.8% (10721 to 12740)</v>
      </c>
      <c r="O244" s="41"/>
      <c r="P244" s="40">
        <v>928.0</v>
      </c>
      <c r="Q244" s="18">
        <f t="shared" si="4"/>
        <v>532</v>
      </c>
      <c r="R244" s="23">
        <f t="shared" si="5"/>
        <v>0.5732758621</v>
      </c>
      <c r="S244" s="24" t="str">
        <f t="shared" si="6"/>
        <v>Pumpkin with +532, +57.3% (928 to 1460)</v>
      </c>
      <c r="T244" s="18"/>
      <c r="U244" s="40">
        <v>1.0</v>
      </c>
      <c r="V244" s="22">
        <f t="shared" si="7"/>
        <v>8</v>
      </c>
      <c r="W244" s="23">
        <f t="shared" si="8"/>
        <v>8</v>
      </c>
      <c r="X244" s="26" t="str">
        <f t="shared" si="9"/>
        <v>Pumpkin with +8, +800% (1 to 9)</v>
      </c>
    </row>
    <row r="245">
      <c r="A245" s="18" t="s">
        <v>616</v>
      </c>
      <c r="B245" s="18">
        <v>409.0</v>
      </c>
      <c r="C245" s="40">
        <v>12927.0</v>
      </c>
      <c r="D245" s="40">
        <v>2309.0</v>
      </c>
      <c r="E245" s="40">
        <v>12.0</v>
      </c>
      <c r="F245" s="14">
        <v>293083.0</v>
      </c>
      <c r="G245" s="19"/>
      <c r="H245" s="19">
        <f>VLOOKUP(A245,'Kings Ratings'!$A$2:$B$1000,2,false)</f>
        <v>8</v>
      </c>
      <c r="I245" s="7"/>
      <c r="K245" s="40">
        <v>12247.0</v>
      </c>
      <c r="L245" s="22">
        <f t="shared" si="1"/>
        <v>680</v>
      </c>
      <c r="M245" s="23">
        <f t="shared" si="2"/>
        <v>0.05552380175</v>
      </c>
      <c r="N245" s="24" t="str">
        <f t="shared" si="3"/>
        <v>Pine Tree with +680, +5.6% (12247 to 12927)</v>
      </c>
      <c r="O245" s="41"/>
      <c r="P245" s="40">
        <v>2049.0</v>
      </c>
      <c r="Q245" s="18">
        <f t="shared" si="4"/>
        <v>260</v>
      </c>
      <c r="R245" s="23">
        <f t="shared" si="5"/>
        <v>0.1268911664</v>
      </c>
      <c r="S245" s="24" t="str">
        <f t="shared" si="6"/>
        <v>Pine Tree with +260, +12.7% (2049 to 2309)</v>
      </c>
      <c r="T245" s="18"/>
      <c r="U245" s="40">
        <v>9.0</v>
      </c>
      <c r="V245" s="22">
        <f t="shared" si="7"/>
        <v>3</v>
      </c>
      <c r="W245" s="23">
        <f t="shared" si="8"/>
        <v>0.3333333333</v>
      </c>
      <c r="X245" s="26" t="str">
        <f t="shared" si="9"/>
        <v>Pine Tree with +3, +33.3% (9 to 12)</v>
      </c>
    </row>
    <row r="246">
      <c r="A246" s="18" t="s">
        <v>474</v>
      </c>
      <c r="B246" s="18">
        <v>169.0</v>
      </c>
      <c r="C246" s="40">
        <v>13299.0</v>
      </c>
      <c r="D246" s="40">
        <v>567.0</v>
      </c>
      <c r="E246" s="40">
        <v>0.0</v>
      </c>
      <c r="F246" s="14">
        <v>57305.0</v>
      </c>
      <c r="G246" s="19"/>
      <c r="H246" s="19">
        <f>VLOOKUP(A246,'Kings Ratings'!$A$2:$B$1000,2,false)</f>
        <v>10</v>
      </c>
      <c r="I246" s="7"/>
      <c r="K246" s="40">
        <v>12307.0</v>
      </c>
      <c r="L246" s="22">
        <f t="shared" si="1"/>
        <v>992</v>
      </c>
      <c r="M246" s="23">
        <f t="shared" si="2"/>
        <v>0.08060453401</v>
      </c>
      <c r="N246" s="24" t="str">
        <f t="shared" si="3"/>
        <v>Inferno Sphere with +992, +8.1% (12307 to 13299)</v>
      </c>
      <c r="O246" s="41"/>
      <c r="P246" s="40">
        <v>434.0</v>
      </c>
      <c r="Q246" s="18">
        <f t="shared" si="4"/>
        <v>133</v>
      </c>
      <c r="R246" s="23">
        <f t="shared" si="5"/>
        <v>0.3064516129</v>
      </c>
      <c r="S246" s="24" t="str">
        <f t="shared" si="6"/>
        <v>Inferno Sphere with +133, +30.6% (434 to 567)</v>
      </c>
      <c r="T246" s="18"/>
      <c r="U246" s="40">
        <v>0.0</v>
      </c>
      <c r="V246" s="22">
        <f t="shared" si="7"/>
        <v>0</v>
      </c>
      <c r="W246" s="23" t="str">
        <f t="shared" si="8"/>
        <v>#DIV/0!</v>
      </c>
      <c r="X246" s="26" t="str">
        <f t="shared" si="9"/>
        <v>#DIV/0!</v>
      </c>
    </row>
    <row r="247">
      <c r="A247" s="18" t="s">
        <v>675</v>
      </c>
      <c r="B247" s="18">
        <v>630.0</v>
      </c>
      <c r="C247" s="40">
        <v>13375.0</v>
      </c>
      <c r="D247" s="40">
        <v>1618.0</v>
      </c>
      <c r="E247" s="40">
        <v>6.0</v>
      </c>
      <c r="F247" s="14">
        <v>101470.0</v>
      </c>
      <c r="G247" s="19"/>
      <c r="H247" s="19">
        <f>VLOOKUP(A247,'Kings Ratings'!$A$2:$B$1000,2,false)</f>
        <v>8</v>
      </c>
      <c r="I247" s="7"/>
      <c r="K247" s="40">
        <v>12148.0</v>
      </c>
      <c r="L247" s="22">
        <f t="shared" si="1"/>
        <v>1227</v>
      </c>
      <c r="M247" s="23">
        <f t="shared" si="2"/>
        <v>0.1010042805</v>
      </c>
      <c r="N247" s="24" t="str">
        <f t="shared" si="3"/>
        <v>Rice with +1227, +10.1% (12148 to 13375)</v>
      </c>
      <c r="O247" s="41"/>
      <c r="P247" s="40">
        <v>1188.0</v>
      </c>
      <c r="Q247" s="18">
        <f t="shared" si="4"/>
        <v>430</v>
      </c>
      <c r="R247" s="23">
        <f t="shared" si="5"/>
        <v>0.361952862</v>
      </c>
      <c r="S247" s="24" t="str">
        <f t="shared" si="6"/>
        <v>Rice with +430, +36.2% (1188 to 1618)</v>
      </c>
      <c r="T247" s="18"/>
      <c r="U247" s="40">
        <v>3.0</v>
      </c>
      <c r="V247" s="22">
        <f t="shared" si="7"/>
        <v>3</v>
      </c>
      <c r="W247" s="23">
        <f t="shared" si="8"/>
        <v>1</v>
      </c>
      <c r="X247" s="26" t="str">
        <f t="shared" si="9"/>
        <v>Rice with +3, +100% (3 to 6)</v>
      </c>
    </row>
    <row r="248">
      <c r="A248" s="18" t="s">
        <v>641</v>
      </c>
      <c r="B248" s="18">
        <v>537.0</v>
      </c>
      <c r="C248" s="40">
        <v>13489.0</v>
      </c>
      <c r="D248" s="40">
        <v>5647.0</v>
      </c>
      <c r="E248" s="40">
        <v>193.0</v>
      </c>
      <c r="F248" s="14">
        <v>695749.0</v>
      </c>
      <c r="G248" s="19"/>
      <c r="H248" s="19">
        <f>VLOOKUP(A248,'Kings Ratings'!$A$2:$B$1000,2,false)</f>
        <v>5</v>
      </c>
      <c r="I248" s="7"/>
      <c r="K248" s="40">
        <v>12495.0</v>
      </c>
      <c r="L248" s="22">
        <f t="shared" si="1"/>
        <v>994</v>
      </c>
      <c r="M248" s="23">
        <f t="shared" si="2"/>
        <v>0.07955182073</v>
      </c>
      <c r="N248" s="24" t="str">
        <f t="shared" si="3"/>
        <v>Purple Dye with +994, +8% (12495 to 13489)</v>
      </c>
      <c r="O248" s="41"/>
      <c r="P248" s="40">
        <v>5002.0</v>
      </c>
      <c r="Q248" s="18">
        <f t="shared" si="4"/>
        <v>645</v>
      </c>
      <c r="R248" s="23">
        <f t="shared" si="5"/>
        <v>0.1289484206</v>
      </c>
      <c r="S248" s="24" t="str">
        <f t="shared" si="6"/>
        <v>Purple Dye with +645, +12.9% (5002 to 5647)</v>
      </c>
      <c r="T248" s="18"/>
      <c r="U248" s="40">
        <v>117.0</v>
      </c>
      <c r="V248" s="22">
        <f t="shared" si="7"/>
        <v>76</v>
      </c>
      <c r="W248" s="23">
        <f t="shared" si="8"/>
        <v>0.6495726496</v>
      </c>
      <c r="X248" s="26" t="str">
        <f t="shared" si="9"/>
        <v>Purple Dye with +76, +65% (117 to 193)</v>
      </c>
    </row>
    <row r="249">
      <c r="A249" s="18" t="s">
        <v>787</v>
      </c>
      <c r="B249" s="18">
        <v>15.0</v>
      </c>
      <c r="C249" s="40">
        <v>13610.0</v>
      </c>
      <c r="D249" s="40">
        <v>1898.0</v>
      </c>
      <c r="E249" s="40">
        <v>2.0</v>
      </c>
      <c r="F249" s="14">
        <v>132288.0</v>
      </c>
      <c r="G249" s="19"/>
      <c r="H249" s="19">
        <f>VLOOKUP(A249,'Kings Ratings'!$A$2:$B$1000,2,false)</f>
        <v>7</v>
      </c>
      <c r="I249" s="7"/>
      <c r="K249" s="40">
        <v>12633.0</v>
      </c>
      <c r="L249" s="22">
        <f t="shared" si="1"/>
        <v>977</v>
      </c>
      <c r="M249" s="23">
        <f t="shared" si="2"/>
        <v>0.07733713291</v>
      </c>
      <c r="N249" s="24" t="str">
        <f t="shared" si="3"/>
        <v>Tomato with +977, +7.7% (12633 to 13610)</v>
      </c>
      <c r="O249" s="41"/>
      <c r="P249" s="40">
        <v>1709.0</v>
      </c>
      <c r="Q249" s="18">
        <f t="shared" si="4"/>
        <v>189</v>
      </c>
      <c r="R249" s="23">
        <f t="shared" si="5"/>
        <v>0.1105909889</v>
      </c>
      <c r="S249" s="24" t="str">
        <f t="shared" si="6"/>
        <v>Tomato with +189, +11.1% (1709 to 1898)</v>
      </c>
      <c r="T249" s="18"/>
      <c r="U249" s="40">
        <v>2.0</v>
      </c>
      <c r="V249" s="22">
        <f t="shared" si="7"/>
        <v>0</v>
      </c>
      <c r="W249" s="23">
        <f t="shared" si="8"/>
        <v>0</v>
      </c>
      <c r="X249" s="26" t="str">
        <f t="shared" si="9"/>
        <v>Tomato with +0, +0% (2 to 2)</v>
      </c>
    </row>
    <row r="250">
      <c r="A250" s="18" t="s">
        <v>434</v>
      </c>
      <c r="B250" s="18">
        <v>204.0</v>
      </c>
      <c r="C250" s="40">
        <v>13643.0</v>
      </c>
      <c r="D250" s="40">
        <v>6759.0</v>
      </c>
      <c r="E250" s="40">
        <v>806.0</v>
      </c>
      <c r="F250" s="14">
        <v>1006365.0</v>
      </c>
      <c r="G250" s="19"/>
      <c r="H250" s="19">
        <f>VLOOKUP(A250,'Kings Ratings'!$A$2:$B$1000,2,false)</f>
        <v>2</v>
      </c>
      <c r="I250" s="7" t="s">
        <v>761</v>
      </c>
      <c r="K250" s="40">
        <v>12661.0</v>
      </c>
      <c r="L250" s="22">
        <f t="shared" si="1"/>
        <v>982</v>
      </c>
      <c r="M250" s="23">
        <f t="shared" si="2"/>
        <v>0.07756101414</v>
      </c>
      <c r="N250" s="24" t="str">
        <f t="shared" si="3"/>
        <v>Green Shield with +982, +7.8% (12661 to 13643)</v>
      </c>
      <c r="O250" s="41"/>
      <c r="P250" s="40">
        <v>6223.0</v>
      </c>
      <c r="Q250" s="18">
        <f t="shared" si="4"/>
        <v>536</v>
      </c>
      <c r="R250" s="23">
        <f t="shared" si="5"/>
        <v>0.08613209063</v>
      </c>
      <c r="S250" s="24" t="str">
        <f t="shared" si="6"/>
        <v>Green Shield with +536, +8.6% (6223 to 6759)</v>
      </c>
      <c r="T250" s="18"/>
      <c r="U250" s="40">
        <v>462.0</v>
      </c>
      <c r="V250" s="22">
        <f t="shared" si="7"/>
        <v>344</v>
      </c>
      <c r="W250" s="23">
        <f t="shared" si="8"/>
        <v>0.7445887446</v>
      </c>
      <c r="X250" s="26" t="str">
        <f t="shared" si="9"/>
        <v>Green Shield with +344, +74.5% (462 to 806)</v>
      </c>
    </row>
    <row r="251">
      <c r="A251" s="18" t="s">
        <v>824</v>
      </c>
      <c r="B251" s="18">
        <v>845.0</v>
      </c>
      <c r="C251" s="40">
        <v>13846.0</v>
      </c>
      <c r="D251" s="40">
        <v>9661.0</v>
      </c>
      <c r="E251" s="40">
        <v>3923.0</v>
      </c>
      <c r="F251" s="14">
        <v>7259432.0</v>
      </c>
      <c r="G251" s="19"/>
      <c r="H251" s="19">
        <f>VLOOKUP(A251,'Kings Ratings'!$A$2:$B$1000,2,false)</f>
        <v>1</v>
      </c>
      <c r="I251" s="7" t="s">
        <v>666</v>
      </c>
      <c r="K251" s="40">
        <v>12574.0</v>
      </c>
      <c r="L251" s="22">
        <f t="shared" si="1"/>
        <v>1272</v>
      </c>
      <c r="M251" s="23">
        <f t="shared" si="2"/>
        <v>0.1011611261</v>
      </c>
      <c r="N251" s="24" t="str">
        <f t="shared" si="3"/>
        <v>Wooden Button with +1272, +10.1% (12574 to 13846)</v>
      </c>
      <c r="O251" s="41"/>
      <c r="P251" s="40">
        <v>8706.0</v>
      </c>
      <c r="Q251" s="18">
        <f t="shared" si="4"/>
        <v>955</v>
      </c>
      <c r="R251" s="23">
        <f t="shared" si="5"/>
        <v>0.1096944636</v>
      </c>
      <c r="S251" s="24" t="str">
        <f t="shared" si="6"/>
        <v>Wooden Button with +955, +11% (8706 to 9661)</v>
      </c>
      <c r="T251" s="18"/>
      <c r="U251" s="40">
        <v>3491.0</v>
      </c>
      <c r="V251" s="22">
        <f t="shared" si="7"/>
        <v>432</v>
      </c>
      <c r="W251" s="23">
        <f t="shared" si="8"/>
        <v>0.1237467774</v>
      </c>
      <c r="X251" s="26" t="str">
        <f t="shared" si="9"/>
        <v>Wooden Button with +432, +12.4% (3491 to 3923)</v>
      </c>
    </row>
    <row r="252">
      <c r="A252" s="18" t="s">
        <v>723</v>
      </c>
      <c r="B252" s="18">
        <v>238.0</v>
      </c>
      <c r="C252" s="40">
        <v>13934.0</v>
      </c>
      <c r="D252" s="40">
        <v>6079.0</v>
      </c>
      <c r="E252" s="40">
        <v>993.0</v>
      </c>
      <c r="F252" s="14">
        <v>1018938.0</v>
      </c>
      <c r="G252" s="19"/>
      <c r="H252" s="19">
        <f>VLOOKUP(A252,'Kings Ratings'!$A$2:$B$1000,2,false)</f>
        <v>1</v>
      </c>
      <c r="I252" s="7" t="s">
        <v>580</v>
      </c>
      <c r="K252" s="40">
        <v>12869.0</v>
      </c>
      <c r="L252" s="22">
        <f t="shared" si="1"/>
        <v>1065</v>
      </c>
      <c r="M252" s="23">
        <f t="shared" si="2"/>
        <v>0.08275701298</v>
      </c>
      <c r="N252" s="24" t="str">
        <f t="shared" si="3"/>
        <v>Shovel with +1065, +8.3% (12869 to 13934)</v>
      </c>
      <c r="O252" s="41"/>
      <c r="P252" s="40">
        <v>5522.0</v>
      </c>
      <c r="Q252" s="18">
        <f t="shared" si="4"/>
        <v>557</v>
      </c>
      <c r="R252" s="23">
        <f t="shared" si="5"/>
        <v>0.1008692503</v>
      </c>
      <c r="S252" s="24" t="str">
        <f t="shared" si="6"/>
        <v>Shovel with +557, +10.1% (5522 to 6079)</v>
      </c>
      <c r="T252" s="18"/>
      <c r="U252" s="40">
        <v>616.0</v>
      </c>
      <c r="V252" s="22">
        <f t="shared" si="7"/>
        <v>377</v>
      </c>
      <c r="W252" s="23">
        <f t="shared" si="8"/>
        <v>0.612012987</v>
      </c>
      <c r="X252" s="26" t="str">
        <f t="shared" si="9"/>
        <v>Shovel with +377, +61.2% (616 to 993)</v>
      </c>
    </row>
    <row r="253">
      <c r="A253" s="18" t="s">
        <v>524</v>
      </c>
      <c r="B253" s="18">
        <v>50.0</v>
      </c>
      <c r="C253" s="40">
        <v>13993.0</v>
      </c>
      <c r="D253" s="40">
        <v>1478.0</v>
      </c>
      <c r="E253" s="40">
        <v>12.0</v>
      </c>
      <c r="F253" s="14">
        <v>138995.0</v>
      </c>
      <c r="G253" s="19"/>
      <c r="H253" s="19">
        <f>VLOOKUP(A253,'Kings Ratings'!$A$2:$B$1000,2,false)</f>
        <v>7</v>
      </c>
      <c r="I253" s="7"/>
      <c r="K253" s="40">
        <v>12698.0</v>
      </c>
      <c r="L253" s="22">
        <f t="shared" si="1"/>
        <v>1295</v>
      </c>
      <c r="M253" s="23">
        <f t="shared" si="2"/>
        <v>0.1019845645</v>
      </c>
      <c r="N253" s="24" t="str">
        <f t="shared" si="3"/>
        <v>Leek with +1295, +10.2% (12698 to 13993)</v>
      </c>
      <c r="O253" s="41"/>
      <c r="P253" s="40">
        <v>1188.0</v>
      </c>
      <c r="Q253" s="18">
        <f t="shared" si="4"/>
        <v>290</v>
      </c>
      <c r="R253" s="23">
        <f t="shared" si="5"/>
        <v>0.2441077441</v>
      </c>
      <c r="S253" s="24" t="str">
        <f t="shared" si="6"/>
        <v>Leek with +290, +24.4% (1188 to 1478)</v>
      </c>
      <c r="T253" s="18"/>
      <c r="U253" s="40">
        <v>9.0</v>
      </c>
      <c r="V253" s="22">
        <f t="shared" si="7"/>
        <v>3</v>
      </c>
      <c r="W253" s="23">
        <f t="shared" si="8"/>
        <v>0.3333333333</v>
      </c>
      <c r="X253" s="26" t="str">
        <f t="shared" si="9"/>
        <v>Leek with +3, +33.3% (9 to 12)</v>
      </c>
    </row>
    <row r="254">
      <c r="A254" s="18" t="s">
        <v>608</v>
      </c>
      <c r="B254" s="18">
        <v>151.0</v>
      </c>
      <c r="C254" s="40">
        <v>14014.0</v>
      </c>
      <c r="D254" s="40">
        <v>380.0</v>
      </c>
      <c r="E254" s="40">
        <v>0.0</v>
      </c>
      <c r="F254" s="14">
        <v>56572.0</v>
      </c>
      <c r="G254" s="19"/>
      <c r="H254" s="19">
        <f>VLOOKUP(A254,'Kings Ratings'!$A$2:$B$1000,2,false)</f>
        <v>10</v>
      </c>
      <c r="I254" s="7"/>
      <c r="K254" s="40">
        <v>13000.0</v>
      </c>
      <c r="L254" s="22">
        <f t="shared" si="1"/>
        <v>1014</v>
      </c>
      <c r="M254" s="23">
        <f t="shared" si="2"/>
        <v>0.078</v>
      </c>
      <c r="N254" s="24" t="str">
        <f t="shared" si="3"/>
        <v>Runestone 05 with +1014, +7.8% (13000 to 14014)</v>
      </c>
      <c r="O254" s="41"/>
      <c r="P254" s="40">
        <v>253.0</v>
      </c>
      <c r="Q254" s="18">
        <f t="shared" si="4"/>
        <v>127</v>
      </c>
      <c r="R254" s="23">
        <f t="shared" si="5"/>
        <v>0.5019762846</v>
      </c>
      <c r="S254" s="24" t="str">
        <f t="shared" si="6"/>
        <v>Runestone 05 with +127, +50.2% (253 to 380)</v>
      </c>
      <c r="T254" s="18"/>
      <c r="U254" s="40">
        <v>0.0</v>
      </c>
      <c r="V254" s="22">
        <f t="shared" si="7"/>
        <v>0</v>
      </c>
      <c r="W254" s="23" t="str">
        <f t="shared" si="8"/>
        <v>#DIV/0!</v>
      </c>
      <c r="X254" s="26" t="str">
        <f t="shared" si="9"/>
        <v>#DIV/0!</v>
      </c>
    </row>
    <row r="255">
      <c r="A255" s="18" t="s">
        <v>664</v>
      </c>
      <c r="B255" s="18">
        <v>538.0</v>
      </c>
      <c r="C255" s="40">
        <v>14072.0</v>
      </c>
      <c r="D255" s="40">
        <v>5069.0</v>
      </c>
      <c r="E255" s="40">
        <v>111.0</v>
      </c>
      <c r="F255" s="14">
        <v>267951.0</v>
      </c>
      <c r="G255" s="19"/>
      <c r="H255" s="19">
        <f>VLOOKUP(A255,'Kings Ratings'!$A$2:$B$1000,2,false)</f>
        <v>4</v>
      </c>
      <c r="I255" s="7"/>
      <c r="K255" s="40">
        <v>13210.0</v>
      </c>
      <c r="L255" s="22">
        <f t="shared" si="1"/>
        <v>862</v>
      </c>
      <c r="M255" s="23">
        <f t="shared" si="2"/>
        <v>0.06525359576</v>
      </c>
      <c r="N255" s="24" t="str">
        <f t="shared" si="3"/>
        <v>Red Shield with +862, +6.5% (13210 to 14072)</v>
      </c>
      <c r="O255" s="41"/>
      <c r="P255" s="40">
        <v>4756.0</v>
      </c>
      <c r="Q255" s="18">
        <f t="shared" si="4"/>
        <v>313</v>
      </c>
      <c r="R255" s="23">
        <f t="shared" si="5"/>
        <v>0.06581160639</v>
      </c>
      <c r="S255" s="24" t="str">
        <f t="shared" si="6"/>
        <v>Red Shield with +313, +6.6% (4756 to 5069)</v>
      </c>
      <c r="T255" s="18"/>
      <c r="U255" s="40">
        <v>86.0</v>
      </c>
      <c r="V255" s="22">
        <f t="shared" si="7"/>
        <v>25</v>
      </c>
      <c r="W255" s="23">
        <f t="shared" si="8"/>
        <v>0.2906976744</v>
      </c>
      <c r="X255" s="26" t="str">
        <f t="shared" si="9"/>
        <v>Red Shield with +25, +29.1% (86 to 111)</v>
      </c>
    </row>
    <row r="256">
      <c r="A256" s="18" t="s">
        <v>502</v>
      </c>
      <c r="B256" s="18">
        <v>260.0</v>
      </c>
      <c r="C256" s="40">
        <v>14200.0</v>
      </c>
      <c r="D256" s="40">
        <v>9034.0</v>
      </c>
      <c r="E256" s="40">
        <v>3385.0</v>
      </c>
      <c r="F256" s="14">
        <v>1084671.0</v>
      </c>
      <c r="G256" s="19"/>
      <c r="H256" s="19">
        <f>VLOOKUP(A256,'Kings Ratings'!$A$2:$B$1000,2,false)</f>
        <v>1</v>
      </c>
      <c r="I256" s="7" t="s">
        <v>666</v>
      </c>
      <c r="K256" s="40">
        <v>13076.0</v>
      </c>
      <c r="L256" s="22">
        <f t="shared" si="1"/>
        <v>1124</v>
      </c>
      <c r="M256" s="23">
        <f t="shared" si="2"/>
        <v>0.08595900887</v>
      </c>
      <c r="N256" s="24" t="str">
        <f t="shared" si="3"/>
        <v>Ladder with +1124, +8.6% (13076 to 14200)</v>
      </c>
      <c r="O256" s="41"/>
      <c r="P256" s="40">
        <v>8377.0</v>
      </c>
      <c r="Q256" s="18">
        <f t="shared" si="4"/>
        <v>657</v>
      </c>
      <c r="R256" s="23">
        <f t="shared" si="5"/>
        <v>0.07842903187</v>
      </c>
      <c r="S256" s="24" t="str">
        <f t="shared" si="6"/>
        <v>Ladder with +657, +7.8% (8377 to 9034)</v>
      </c>
      <c r="T256" s="18"/>
      <c r="U256" s="40">
        <v>3010.0</v>
      </c>
      <c r="V256" s="22">
        <f t="shared" si="7"/>
        <v>375</v>
      </c>
      <c r="W256" s="23">
        <f t="shared" si="8"/>
        <v>0.1245847176</v>
      </c>
      <c r="X256" s="26" t="str">
        <f t="shared" si="9"/>
        <v>Ladder with +375, +12.5% (3010 to 3385)</v>
      </c>
    </row>
    <row r="257">
      <c r="A257" s="18" t="s">
        <v>167</v>
      </c>
      <c r="B257" s="18">
        <v>361.0</v>
      </c>
      <c r="C257" s="40">
        <v>14243.0</v>
      </c>
      <c r="D257" s="40">
        <v>5633.0</v>
      </c>
      <c r="E257" s="40">
        <v>115.0</v>
      </c>
      <c r="F257" s="14">
        <v>1039725.0</v>
      </c>
      <c r="G257" s="19"/>
      <c r="H257" s="19">
        <f>VLOOKUP(A257,'Kings Ratings'!$A$2:$B$1000,2,false)</f>
        <v>11</v>
      </c>
      <c r="I257" s="7"/>
      <c r="K257" s="40">
        <v>10355.0</v>
      </c>
      <c r="L257" s="22">
        <f t="shared" si="1"/>
        <v>3888</v>
      </c>
      <c r="M257" s="23">
        <f t="shared" si="2"/>
        <v>0.3754707871</v>
      </c>
      <c r="N257" s="24" t="str">
        <f t="shared" si="3"/>
        <v>Candy Corn with +3888, +37.5% (10355 to 14243)</v>
      </c>
      <c r="O257" s="41"/>
      <c r="P257" s="40">
        <v>2937.0</v>
      </c>
      <c r="Q257" s="18">
        <f t="shared" si="4"/>
        <v>2696</v>
      </c>
      <c r="R257" s="23">
        <f t="shared" si="5"/>
        <v>0.9179434797</v>
      </c>
      <c r="S257" s="24" t="str">
        <f t="shared" si="6"/>
        <v>Candy Corn with +2696, +91.8% (2937 to 5633)</v>
      </c>
      <c r="T257" s="18"/>
      <c r="U257" s="40">
        <v>29.0</v>
      </c>
      <c r="V257" s="22">
        <f t="shared" si="7"/>
        <v>86</v>
      </c>
      <c r="W257" s="23">
        <f t="shared" si="8"/>
        <v>2.965517241</v>
      </c>
      <c r="X257" s="26" t="str">
        <f t="shared" si="9"/>
        <v>Candy Corn with +86, +296.6% (29 to 115)</v>
      </c>
    </row>
    <row r="258">
      <c r="A258" s="18" t="s">
        <v>246</v>
      </c>
      <c r="B258" s="18">
        <v>29.0</v>
      </c>
      <c r="C258" s="40">
        <v>14860.0</v>
      </c>
      <c r="D258" s="40">
        <v>4918.0</v>
      </c>
      <c r="E258" s="40">
        <v>418.0</v>
      </c>
      <c r="F258" s="14">
        <v>1094746.0</v>
      </c>
      <c r="G258" s="19"/>
      <c r="H258" s="19">
        <f>VLOOKUP(A258,'Kings Ratings'!$A$2:$B$1000,2,false)</f>
        <v>2</v>
      </c>
      <c r="I258" s="7"/>
      <c r="K258" s="40">
        <v>13780.0</v>
      </c>
      <c r="L258" s="22">
        <f t="shared" si="1"/>
        <v>1080</v>
      </c>
      <c r="M258" s="23">
        <f t="shared" si="2"/>
        <v>0.07837445573</v>
      </c>
      <c r="N258" s="24" t="str">
        <f t="shared" si="3"/>
        <v>Cucumber with +1080, +7.8% (13780 to 14860)</v>
      </c>
      <c r="O258" s="41"/>
      <c r="P258" s="40">
        <v>4385.0</v>
      </c>
      <c r="Q258" s="18">
        <f t="shared" si="4"/>
        <v>533</v>
      </c>
      <c r="R258" s="23">
        <f t="shared" si="5"/>
        <v>0.1215507412</v>
      </c>
      <c r="S258" s="24" t="str">
        <f t="shared" si="6"/>
        <v>Cucumber with +533, +12.2% (4385 to 4918)</v>
      </c>
      <c r="T258" s="18"/>
      <c r="U258" s="40">
        <v>284.0</v>
      </c>
      <c r="V258" s="22">
        <f t="shared" si="7"/>
        <v>134</v>
      </c>
      <c r="W258" s="23">
        <f t="shared" si="8"/>
        <v>0.4718309859</v>
      </c>
      <c r="X258" s="26" t="str">
        <f t="shared" si="9"/>
        <v>Cucumber with +134, +47.2% (284 to 418)</v>
      </c>
    </row>
    <row r="259">
      <c r="A259" s="18" t="s">
        <v>819</v>
      </c>
      <c r="B259" s="18">
        <v>72.0</v>
      </c>
      <c r="C259" s="40">
        <v>15160.0</v>
      </c>
      <c r="D259" s="40">
        <v>8686.0</v>
      </c>
      <c r="E259" s="40">
        <v>2509.0</v>
      </c>
      <c r="F259" s="14">
        <v>1109055.0</v>
      </c>
      <c r="G259" s="19"/>
      <c r="H259" s="19">
        <f>VLOOKUP(A259,'Kings Ratings'!$A$2:$B$1000,2,false)</f>
        <v>1</v>
      </c>
      <c r="I259" s="7" t="s">
        <v>876</v>
      </c>
      <c r="K259" s="40">
        <v>14099.0</v>
      </c>
      <c r="L259" s="22">
        <f t="shared" si="1"/>
        <v>1061</v>
      </c>
      <c r="M259" s="23">
        <f t="shared" si="2"/>
        <v>0.07525356408</v>
      </c>
      <c r="N259" s="24" t="str">
        <f t="shared" si="3"/>
        <v>Wooden Barrel with +1061, +7.5% (14099 to 15160)</v>
      </c>
      <c r="O259" s="41"/>
      <c r="P259" s="40">
        <v>8014.0</v>
      </c>
      <c r="Q259" s="18">
        <f t="shared" si="4"/>
        <v>672</v>
      </c>
      <c r="R259" s="23">
        <f t="shared" si="5"/>
        <v>0.0838532568</v>
      </c>
      <c r="S259" s="24" t="str">
        <f t="shared" si="6"/>
        <v>Wooden Barrel with +672, +8.4% (8014 to 8686)</v>
      </c>
      <c r="T259" s="18"/>
      <c r="U259" s="40">
        <v>1785.0</v>
      </c>
      <c r="V259" s="22">
        <f t="shared" si="7"/>
        <v>724</v>
      </c>
      <c r="W259" s="23">
        <f t="shared" si="8"/>
        <v>0.4056022409</v>
      </c>
      <c r="X259" s="26" t="str">
        <f t="shared" si="9"/>
        <v>Wooden Barrel with +724, +40.6% (1785 to 2509)</v>
      </c>
    </row>
    <row r="260">
      <c r="A260" s="18" t="s">
        <v>519</v>
      </c>
      <c r="B260" s="18">
        <v>118.0</v>
      </c>
      <c r="C260" s="40">
        <v>15356.0</v>
      </c>
      <c r="D260" s="40">
        <v>7650.0</v>
      </c>
      <c r="E260" s="40">
        <v>788.0</v>
      </c>
      <c r="F260" s="14">
        <v>1484798.0</v>
      </c>
      <c r="G260" s="19"/>
      <c r="H260" s="19">
        <f>VLOOKUP(A260,'Kings Ratings'!$A$2:$B$1000,2,false)</f>
        <v>2</v>
      </c>
      <c r="I260" s="7" t="s">
        <v>825</v>
      </c>
      <c r="K260" s="40">
        <v>14251.0</v>
      </c>
      <c r="L260" s="22">
        <f t="shared" si="1"/>
        <v>1105</v>
      </c>
      <c r="M260" s="23">
        <f t="shared" si="2"/>
        <v>0.07753841836</v>
      </c>
      <c r="N260" s="24" t="str">
        <f t="shared" si="3"/>
        <v>Leather Diary with +1105, +7.8% (14251 to 15356)</v>
      </c>
      <c r="O260" s="41"/>
      <c r="P260" s="40">
        <v>7084.0</v>
      </c>
      <c r="Q260" s="18">
        <f t="shared" si="4"/>
        <v>566</v>
      </c>
      <c r="R260" s="23">
        <f t="shared" si="5"/>
        <v>0.07989836251</v>
      </c>
      <c r="S260" s="24" t="str">
        <f t="shared" si="6"/>
        <v>Leather Diary with +566, +8% (7084 to 7650)</v>
      </c>
      <c r="T260" s="18"/>
      <c r="U260" s="40">
        <v>471.0</v>
      </c>
      <c r="V260" s="22">
        <f t="shared" si="7"/>
        <v>317</v>
      </c>
      <c r="W260" s="23">
        <f t="shared" si="8"/>
        <v>0.6730360934</v>
      </c>
      <c r="X260" s="26" t="str">
        <f t="shared" si="9"/>
        <v>Leather Diary with +317, +67.3% (471 to 788)</v>
      </c>
    </row>
    <row r="261">
      <c r="A261" s="18" t="s">
        <v>469</v>
      </c>
      <c r="B261" s="18">
        <v>185.0</v>
      </c>
      <c r="C261" s="40">
        <v>15458.0</v>
      </c>
      <c r="D261" s="40">
        <v>3723.0</v>
      </c>
      <c r="E261" s="40">
        <v>28.0</v>
      </c>
      <c r="F261" s="14">
        <v>599990.0</v>
      </c>
      <c r="G261" s="19"/>
      <c r="H261" s="19">
        <f>VLOOKUP(A261,'Kings Ratings'!$A$2:$B$1000,2,false)</f>
        <v>9</v>
      </c>
      <c r="I261" s="7"/>
      <c r="K261" s="40">
        <v>14304.0</v>
      </c>
      <c r="L261" s="22">
        <f t="shared" si="1"/>
        <v>1154</v>
      </c>
      <c r="M261" s="23">
        <f t="shared" si="2"/>
        <v>0.08067673378</v>
      </c>
      <c r="N261" s="24" t="str">
        <f t="shared" si="3"/>
        <v>Iced Tea with +1154, +8.1% (14304 to 15458)</v>
      </c>
      <c r="O261" s="41"/>
      <c r="P261" s="40">
        <v>3107.0</v>
      </c>
      <c r="Q261" s="18">
        <f t="shared" si="4"/>
        <v>616</v>
      </c>
      <c r="R261" s="23">
        <f t="shared" si="5"/>
        <v>0.1982619891</v>
      </c>
      <c r="S261" s="24" t="str">
        <f t="shared" si="6"/>
        <v>Iced Tea with +616, +19.8% (3107 to 3723)</v>
      </c>
      <c r="T261" s="18"/>
      <c r="U261" s="40">
        <v>16.0</v>
      </c>
      <c r="V261" s="22">
        <f t="shared" si="7"/>
        <v>12</v>
      </c>
      <c r="W261" s="23">
        <f t="shared" si="8"/>
        <v>0.75</v>
      </c>
      <c r="X261" s="26" t="str">
        <f t="shared" si="9"/>
        <v>Iced Tea with +12, +75% (16 to 28)</v>
      </c>
    </row>
    <row r="262">
      <c r="A262" s="18" t="s">
        <v>44</v>
      </c>
      <c r="B262" s="18">
        <v>844.0</v>
      </c>
      <c r="C262" s="40">
        <v>15620.0</v>
      </c>
      <c r="D262" s="40">
        <v>10569.0</v>
      </c>
      <c r="E262" s="40">
        <v>3925.0</v>
      </c>
      <c r="F262" s="14">
        <v>7173523.0</v>
      </c>
      <c r="G262" s="19"/>
      <c r="H262" s="19">
        <f>VLOOKUP(A262,'Kings Ratings'!$A$2:$B$1000,2,false)</f>
        <v>1</v>
      </c>
      <c r="I262" s="7" t="s">
        <v>774</v>
      </c>
      <c r="K262" s="40">
        <v>14259.0</v>
      </c>
      <c r="L262" s="22">
        <f t="shared" si="1"/>
        <v>1361</v>
      </c>
      <c r="M262" s="23">
        <f t="shared" si="2"/>
        <v>0.09544848867</v>
      </c>
      <c r="N262" s="24" t="str">
        <f t="shared" si="3"/>
        <v>Awl with +1361, +9.5% (14259 to 15620)</v>
      </c>
      <c r="O262" s="41"/>
      <c r="P262" s="40">
        <v>9564.0</v>
      </c>
      <c r="Q262" s="18">
        <f t="shared" si="4"/>
        <v>1005</v>
      </c>
      <c r="R262" s="23">
        <f t="shared" si="5"/>
        <v>0.1050815558</v>
      </c>
      <c r="S262" s="24" t="str">
        <f t="shared" si="6"/>
        <v>Awl with +1005, +10.5% (9564 to 10569)</v>
      </c>
      <c r="T262" s="18"/>
      <c r="U262" s="40">
        <v>3486.0</v>
      </c>
      <c r="V262" s="22">
        <f t="shared" si="7"/>
        <v>439</v>
      </c>
      <c r="W262" s="23">
        <f t="shared" si="8"/>
        <v>0.1259323006</v>
      </c>
      <c r="X262" s="26" t="str">
        <f t="shared" si="9"/>
        <v>Awl with +439, +12.6% (3486 to 3925)</v>
      </c>
    </row>
    <row r="263">
      <c r="A263" s="18" t="s">
        <v>236</v>
      </c>
      <c r="B263" s="18">
        <v>585.0</v>
      </c>
      <c r="C263" s="40">
        <v>15652.0</v>
      </c>
      <c r="D263" s="40">
        <v>8443.0</v>
      </c>
      <c r="E263" s="40">
        <v>1646.0</v>
      </c>
      <c r="F263" s="14">
        <v>1005742.0</v>
      </c>
      <c r="G263" s="19"/>
      <c r="H263" s="19">
        <f>VLOOKUP(A263,'Kings Ratings'!$A$2:$B$1000,2,false)</f>
        <v>4</v>
      </c>
      <c r="I263" s="7" t="s">
        <v>872</v>
      </c>
      <c r="K263" s="40">
        <v>14732.0</v>
      </c>
      <c r="L263" s="22">
        <f t="shared" si="1"/>
        <v>920</v>
      </c>
      <c r="M263" s="23">
        <f t="shared" si="2"/>
        <v>0.06244909042</v>
      </c>
      <c r="N263" s="24" t="str">
        <f t="shared" si="3"/>
        <v>Crossbow with +920, +6.2% (14732 to 15652)</v>
      </c>
      <c r="O263" s="41"/>
      <c r="P263" s="40">
        <v>7871.0</v>
      </c>
      <c r="Q263" s="18">
        <f t="shared" si="4"/>
        <v>572</v>
      </c>
      <c r="R263" s="23">
        <f t="shared" si="5"/>
        <v>0.07267183331</v>
      </c>
      <c r="S263" s="24" t="str">
        <f t="shared" si="6"/>
        <v>Crossbow with +572, +7.3% (7871 to 8443)</v>
      </c>
      <c r="T263" s="18"/>
      <c r="U263" s="40">
        <v>1133.0</v>
      </c>
      <c r="V263" s="22">
        <f t="shared" si="7"/>
        <v>513</v>
      </c>
      <c r="W263" s="23">
        <f t="shared" si="8"/>
        <v>0.4527802295</v>
      </c>
      <c r="X263" s="26" t="str">
        <f t="shared" si="9"/>
        <v>Crossbow with +513, +45.3% (1133 to 1646)</v>
      </c>
    </row>
    <row r="264">
      <c r="A264" s="18" t="s">
        <v>427</v>
      </c>
      <c r="B264" s="18">
        <v>74.0</v>
      </c>
      <c r="C264" s="40">
        <v>15685.0</v>
      </c>
      <c r="D264" s="40">
        <v>8351.0</v>
      </c>
      <c r="E264" s="40">
        <v>1012.0</v>
      </c>
      <c r="F264" s="14">
        <v>1232689.0</v>
      </c>
      <c r="G264" s="19"/>
      <c r="H264" s="19">
        <f>VLOOKUP(A264,'Kings Ratings'!$A$2:$B$1000,2,false)</f>
        <v>1</v>
      </c>
      <c r="I264" s="7" t="s">
        <v>851</v>
      </c>
      <c r="K264" s="40">
        <v>14501.0</v>
      </c>
      <c r="L264" s="22">
        <f t="shared" si="1"/>
        <v>1184</v>
      </c>
      <c r="M264" s="23">
        <f t="shared" si="2"/>
        <v>0.08164954141</v>
      </c>
      <c r="N264" s="24" t="str">
        <f t="shared" si="3"/>
        <v>Green Parchment with +1184, +8.2% (14501 to 15685)</v>
      </c>
      <c r="O264" s="41"/>
      <c r="P264" s="40">
        <v>7628.0</v>
      </c>
      <c r="Q264" s="18">
        <f t="shared" si="4"/>
        <v>723</v>
      </c>
      <c r="R264" s="23">
        <f t="shared" si="5"/>
        <v>0.0947823807</v>
      </c>
      <c r="S264" s="24" t="str">
        <f t="shared" si="6"/>
        <v>Green Parchment with +723, +9.5% (7628 to 8351)</v>
      </c>
      <c r="T264" s="18"/>
      <c r="U264" s="40">
        <v>610.0</v>
      </c>
      <c r="V264" s="22">
        <f t="shared" si="7"/>
        <v>402</v>
      </c>
      <c r="W264" s="23">
        <f t="shared" si="8"/>
        <v>0.6590163934</v>
      </c>
      <c r="X264" s="26" t="str">
        <f t="shared" si="9"/>
        <v>Green Parchment with +402, +65.9% (610 to 1012)</v>
      </c>
    </row>
    <row r="265">
      <c r="A265" s="18" t="s">
        <v>184</v>
      </c>
      <c r="B265" s="18">
        <v>107.0</v>
      </c>
      <c r="C265" s="40">
        <v>15739.0</v>
      </c>
      <c r="D265" s="40">
        <v>10593.0</v>
      </c>
      <c r="E265" s="40">
        <v>2477.0</v>
      </c>
      <c r="F265" s="14">
        <v>3186726.0</v>
      </c>
      <c r="G265" s="19"/>
      <c r="H265" s="19">
        <f>VLOOKUP(A265,'Kings Ratings'!$A$2:$B$1000,2,false)</f>
        <v>5</v>
      </c>
      <c r="I265" s="7" t="s">
        <v>708</v>
      </c>
      <c r="K265" s="40">
        <v>14541.0</v>
      </c>
      <c r="L265" s="22">
        <f t="shared" si="1"/>
        <v>1198</v>
      </c>
      <c r="M265" s="23">
        <f t="shared" si="2"/>
        <v>0.08238773124</v>
      </c>
      <c r="N265" s="24" t="str">
        <f t="shared" si="3"/>
        <v>Catfish with +1198, +8.2% (14541 to 15739)</v>
      </c>
      <c r="O265" s="41"/>
      <c r="P265" s="40">
        <v>9645.0</v>
      </c>
      <c r="Q265" s="18">
        <f t="shared" si="4"/>
        <v>948</v>
      </c>
      <c r="R265" s="23">
        <f t="shared" si="5"/>
        <v>0.09828926905</v>
      </c>
      <c r="S265" s="24" t="str">
        <f t="shared" si="6"/>
        <v>Catfish with +948, +9.8% (9645 to 10593)</v>
      </c>
      <c r="T265" s="18"/>
      <c r="U265" s="40">
        <v>1830.0</v>
      </c>
      <c r="V265" s="22">
        <f t="shared" si="7"/>
        <v>647</v>
      </c>
      <c r="W265" s="23">
        <f t="shared" si="8"/>
        <v>0.3535519126</v>
      </c>
      <c r="X265" s="26" t="str">
        <f t="shared" si="9"/>
        <v>Catfish with +647, +35.4% (1830 to 2477)</v>
      </c>
    </row>
    <row r="266">
      <c r="A266" s="18" t="s">
        <v>37</v>
      </c>
      <c r="B266" s="18">
        <v>125.0</v>
      </c>
      <c r="C266" s="40">
        <v>15760.0</v>
      </c>
      <c r="D266" s="40">
        <v>8563.0</v>
      </c>
      <c r="E266" s="40">
        <v>1194.0</v>
      </c>
      <c r="F266" s="14">
        <v>1012588.0</v>
      </c>
      <c r="G266" s="19"/>
      <c r="H266" s="19">
        <f>VLOOKUP(A266,'Kings Ratings'!$A$2:$B$1000,2,false)</f>
        <v>3</v>
      </c>
      <c r="I266" s="7" t="s">
        <v>859</v>
      </c>
      <c r="K266" s="40">
        <v>14590.0</v>
      </c>
      <c r="L266" s="22">
        <f t="shared" si="1"/>
        <v>1170</v>
      </c>
      <c r="M266" s="23">
        <f t="shared" si="2"/>
        <v>0.08019191227</v>
      </c>
      <c r="N266" s="24" t="str">
        <f t="shared" si="3"/>
        <v>Aquamarine Ring with +1170, +8% (14590 to 15760)</v>
      </c>
      <c r="O266" s="41"/>
      <c r="P266" s="40">
        <v>7760.0</v>
      </c>
      <c r="Q266" s="18">
        <f t="shared" si="4"/>
        <v>803</v>
      </c>
      <c r="R266" s="23">
        <f t="shared" si="5"/>
        <v>0.1034793814</v>
      </c>
      <c r="S266" s="24" t="str">
        <f t="shared" si="6"/>
        <v>Aquamarine Ring with +803, +10.3% (7760 to 8563)</v>
      </c>
      <c r="T266" s="18"/>
      <c r="U266" s="40">
        <v>721.0</v>
      </c>
      <c r="V266" s="22">
        <f t="shared" si="7"/>
        <v>473</v>
      </c>
      <c r="W266" s="23">
        <f t="shared" si="8"/>
        <v>0.6560332871</v>
      </c>
      <c r="X266" s="26" t="str">
        <f t="shared" si="9"/>
        <v>Aquamarine Ring with +473, +65.6% (721 to 1194)</v>
      </c>
    </row>
    <row r="267">
      <c r="A267" s="18" t="s">
        <v>382</v>
      </c>
      <c r="B267" s="18">
        <v>189.0</v>
      </c>
      <c r="C267" s="40">
        <v>15870.0</v>
      </c>
      <c r="D267" s="40">
        <v>6063.0</v>
      </c>
      <c r="E267" s="40">
        <v>949.0</v>
      </c>
      <c r="F267" s="14">
        <v>3402901.0</v>
      </c>
      <c r="G267" s="19"/>
      <c r="H267" s="19">
        <f>VLOOKUP(A267,'Kings Ratings'!$A$2:$B$1000,2,false)</f>
        <v>8</v>
      </c>
      <c r="I267" s="7"/>
      <c r="K267" s="40">
        <v>14660.0</v>
      </c>
      <c r="L267" s="22">
        <f t="shared" si="1"/>
        <v>1210</v>
      </c>
      <c r="M267" s="23">
        <f t="shared" si="2"/>
        <v>0.08253751705</v>
      </c>
      <c r="N267" s="24" t="str">
        <f t="shared" si="3"/>
        <v>Gold Cucumber with +1210, +8.3% (14660 to 15870)</v>
      </c>
      <c r="O267" s="41"/>
      <c r="P267" s="40">
        <v>5415.0</v>
      </c>
      <c r="Q267" s="18">
        <f t="shared" si="4"/>
        <v>648</v>
      </c>
      <c r="R267" s="23">
        <f t="shared" si="5"/>
        <v>0.11966759</v>
      </c>
      <c r="S267" s="24" t="str">
        <f t="shared" si="6"/>
        <v>Gold Cucumber with +648, +12% (5415 to 6063)</v>
      </c>
      <c r="T267" s="18"/>
      <c r="U267" s="40">
        <v>527.0</v>
      </c>
      <c r="V267" s="22">
        <f t="shared" si="7"/>
        <v>422</v>
      </c>
      <c r="W267" s="23">
        <f t="shared" si="8"/>
        <v>0.8007590133</v>
      </c>
      <c r="X267" s="26" t="str">
        <f t="shared" si="9"/>
        <v>Gold Cucumber with +422, +80.1% (527 to 949)</v>
      </c>
    </row>
    <row r="268">
      <c r="A268" s="18" t="s">
        <v>770</v>
      </c>
      <c r="B268" s="18">
        <v>456.0</v>
      </c>
      <c r="C268" s="40">
        <v>15899.0</v>
      </c>
      <c r="D268" s="40">
        <v>3513.0</v>
      </c>
      <c r="E268" s="40">
        <v>240.0</v>
      </c>
      <c r="F268" s="14">
        <v>283702.0</v>
      </c>
      <c r="G268" s="19"/>
      <c r="H268" s="19">
        <f>VLOOKUP(A268,'Kings Ratings'!$A$2:$B$1000,2,false)</f>
        <v>5</v>
      </c>
      <c r="I268" s="7"/>
      <c r="K268" s="40">
        <v>14855.0</v>
      </c>
      <c r="L268" s="22">
        <f t="shared" si="1"/>
        <v>1044</v>
      </c>
      <c r="M268" s="23">
        <f t="shared" si="2"/>
        <v>0.07027936722</v>
      </c>
      <c r="N268" s="24" t="str">
        <f t="shared" si="3"/>
        <v>Sturdy Bow with +1044, +7% (14855 to 15899)</v>
      </c>
      <c r="O268" s="41"/>
      <c r="P268" s="40">
        <v>3224.0</v>
      </c>
      <c r="Q268" s="18">
        <f t="shared" si="4"/>
        <v>289</v>
      </c>
      <c r="R268" s="23">
        <f t="shared" si="5"/>
        <v>0.08964019851</v>
      </c>
      <c r="S268" s="24" t="str">
        <f t="shared" si="6"/>
        <v>Sturdy Bow with +289, +9% (3224 to 3513)</v>
      </c>
      <c r="T268" s="18"/>
      <c r="U268" s="40">
        <v>155.0</v>
      </c>
      <c r="V268" s="22">
        <f t="shared" si="7"/>
        <v>85</v>
      </c>
      <c r="W268" s="23">
        <f t="shared" si="8"/>
        <v>0.5483870968</v>
      </c>
      <c r="X268" s="26" t="str">
        <f t="shared" si="9"/>
        <v>Sturdy Bow with +85, +54.8% (155 to 240)</v>
      </c>
    </row>
    <row r="269">
      <c r="A269" s="18" t="s">
        <v>271</v>
      </c>
      <c r="B269" s="18">
        <v>106.0</v>
      </c>
      <c r="C269" s="40">
        <v>16092.0</v>
      </c>
      <c r="D269" s="40">
        <v>6778.0</v>
      </c>
      <c r="E269" s="40">
        <v>1149.0</v>
      </c>
      <c r="F269" s="14">
        <v>1494739.0</v>
      </c>
      <c r="G269" s="19"/>
      <c r="H269" s="19">
        <f>VLOOKUP(A269,'Kings Ratings'!$A$2:$B$1000,2,false)</f>
        <v>3</v>
      </c>
      <c r="I269" s="7" t="s">
        <v>825</v>
      </c>
      <c r="K269" s="40">
        <v>14884.0</v>
      </c>
      <c r="L269" s="22">
        <f t="shared" si="1"/>
        <v>1208</v>
      </c>
      <c r="M269" s="23">
        <f t="shared" si="2"/>
        <v>0.08116097823</v>
      </c>
      <c r="N269" s="24" t="str">
        <f t="shared" si="3"/>
        <v>Explosive with +1208, +8.1% (14884 to 16092)</v>
      </c>
      <c r="O269" s="41"/>
      <c r="P269" s="40">
        <v>6197.0</v>
      </c>
      <c r="Q269" s="18">
        <f t="shared" si="4"/>
        <v>581</v>
      </c>
      <c r="R269" s="23">
        <f t="shared" si="5"/>
        <v>0.09375504276</v>
      </c>
      <c r="S269" s="24" t="str">
        <f t="shared" si="6"/>
        <v>Explosive with +581, +9.4% (6197 to 6778)</v>
      </c>
      <c r="T269" s="18"/>
      <c r="U269" s="40">
        <v>776.0</v>
      </c>
      <c r="V269" s="22">
        <f t="shared" si="7"/>
        <v>373</v>
      </c>
      <c r="W269" s="23">
        <f t="shared" si="8"/>
        <v>0.4806701031</v>
      </c>
      <c r="X269" s="26" t="str">
        <f t="shared" si="9"/>
        <v>Explosive with +373, +48.1% (776 to 1149)</v>
      </c>
    </row>
    <row r="270">
      <c r="A270" s="18" t="s">
        <v>100</v>
      </c>
      <c r="B270" s="18">
        <v>540.0</v>
      </c>
      <c r="C270" s="40">
        <v>16171.0</v>
      </c>
      <c r="D270" s="40">
        <v>8783.0</v>
      </c>
      <c r="E270" s="40">
        <v>1073.0</v>
      </c>
      <c r="F270" s="14">
        <v>1025848.0</v>
      </c>
      <c r="G270" s="19"/>
      <c r="H270" s="19">
        <f>VLOOKUP(A270,'Kings Ratings'!$A$2:$B$1000,2,false)</f>
        <v>4</v>
      </c>
      <c r="I270" s="7" t="s">
        <v>700</v>
      </c>
      <c r="K270" s="40">
        <v>15250.0</v>
      </c>
      <c r="L270" s="22">
        <f t="shared" si="1"/>
        <v>921</v>
      </c>
      <c r="M270" s="23">
        <f t="shared" si="2"/>
        <v>0.06039344262</v>
      </c>
      <c r="N270" s="24" t="str">
        <f t="shared" si="3"/>
        <v>Blue Purse with +921, +6% (15250 to 16171)</v>
      </c>
      <c r="O270" s="41"/>
      <c r="P270" s="40">
        <v>8251.0</v>
      </c>
      <c r="Q270" s="18">
        <f t="shared" si="4"/>
        <v>532</v>
      </c>
      <c r="R270" s="23">
        <f t="shared" si="5"/>
        <v>0.06447703309</v>
      </c>
      <c r="S270" s="24" t="str">
        <f t="shared" si="6"/>
        <v>Blue Purse with +532, +6.4% (8251 to 8783)</v>
      </c>
      <c r="T270" s="18"/>
      <c r="U270" s="40">
        <v>766.0</v>
      </c>
      <c r="V270" s="22">
        <f t="shared" si="7"/>
        <v>307</v>
      </c>
      <c r="W270" s="23">
        <f t="shared" si="8"/>
        <v>0.4007832898</v>
      </c>
      <c r="X270" s="26" t="str">
        <f t="shared" si="9"/>
        <v>Blue Purse with +307, +40.1% (766 to 1073)</v>
      </c>
    </row>
    <row r="271">
      <c r="A271" s="18" t="s">
        <v>526</v>
      </c>
      <c r="B271" s="18">
        <v>124.0</v>
      </c>
      <c r="C271" s="40">
        <v>16334.0</v>
      </c>
      <c r="D271" s="40">
        <v>8230.0</v>
      </c>
      <c r="E271" s="40">
        <v>1525.0</v>
      </c>
      <c r="F271" s="14">
        <v>1022105.0</v>
      </c>
      <c r="G271" s="19"/>
      <c r="H271" s="19">
        <f>VLOOKUP(A271,'Kings Ratings'!$A$2:$B$1000,2,false)</f>
        <v>1</v>
      </c>
      <c r="I271" s="7" t="s">
        <v>829</v>
      </c>
      <c r="K271" s="40">
        <v>15214.0</v>
      </c>
      <c r="L271" s="22">
        <f t="shared" si="1"/>
        <v>1120</v>
      </c>
      <c r="M271" s="23">
        <f t="shared" si="2"/>
        <v>0.07361640594</v>
      </c>
      <c r="N271" s="24" t="str">
        <f t="shared" si="3"/>
        <v>Lemon Quartz Ring with +1120, +7.4% (15214 to 16334)</v>
      </c>
      <c r="O271" s="41"/>
      <c r="P271" s="40">
        <v>7547.0</v>
      </c>
      <c r="Q271" s="18">
        <f t="shared" si="4"/>
        <v>683</v>
      </c>
      <c r="R271" s="23">
        <f t="shared" si="5"/>
        <v>0.09049953624</v>
      </c>
      <c r="S271" s="24" t="str">
        <f t="shared" si="6"/>
        <v>Lemon Quartz Ring with +683, +9% (7547 to 8230)</v>
      </c>
      <c r="T271" s="18"/>
      <c r="U271" s="40">
        <v>1161.0</v>
      </c>
      <c r="V271" s="22">
        <f t="shared" si="7"/>
        <v>364</v>
      </c>
      <c r="W271" s="23">
        <f t="shared" si="8"/>
        <v>0.3135228252</v>
      </c>
      <c r="X271" s="26" t="str">
        <f t="shared" si="9"/>
        <v>Lemon Quartz Ring with +364, +31.4% (1161 to 1525)</v>
      </c>
    </row>
    <row r="272">
      <c r="A272" s="18" t="s">
        <v>780</v>
      </c>
      <c r="B272" s="18">
        <v>373.0</v>
      </c>
      <c r="C272" s="40">
        <v>16366.0</v>
      </c>
      <c r="D272" s="40">
        <v>4621.0</v>
      </c>
      <c r="E272" s="40">
        <v>157.0</v>
      </c>
      <c r="F272" s="14">
        <v>277902.0</v>
      </c>
      <c r="G272" s="19"/>
      <c r="H272" s="19">
        <f>VLOOKUP(A272,'Kings Ratings'!$A$2:$B$1000,2,false)</f>
        <v>6</v>
      </c>
      <c r="I272" s="7"/>
      <c r="K272" s="40">
        <v>15141.0</v>
      </c>
      <c r="L272" s="22">
        <f t="shared" si="1"/>
        <v>1225</v>
      </c>
      <c r="M272" s="23">
        <f t="shared" si="2"/>
        <v>0.08090614887</v>
      </c>
      <c r="N272" s="24" t="str">
        <f t="shared" si="3"/>
        <v>Sunflower with +1225, +8.1% (15141 to 16366)</v>
      </c>
      <c r="O272" s="41"/>
      <c r="P272" s="40">
        <v>4011.0</v>
      </c>
      <c r="Q272" s="18">
        <f t="shared" si="4"/>
        <v>610</v>
      </c>
      <c r="R272" s="23">
        <f t="shared" si="5"/>
        <v>0.1520817751</v>
      </c>
      <c r="S272" s="24" t="str">
        <f t="shared" si="6"/>
        <v>Sunflower with +610, +15.2% (4011 to 4621)</v>
      </c>
      <c r="T272" s="18"/>
      <c r="U272" s="40">
        <v>123.0</v>
      </c>
      <c r="V272" s="22">
        <f t="shared" si="7"/>
        <v>34</v>
      </c>
      <c r="W272" s="23">
        <f t="shared" si="8"/>
        <v>0.2764227642</v>
      </c>
      <c r="X272" s="26" t="str">
        <f t="shared" si="9"/>
        <v>Sunflower with +34, +27.6% (123 to 157)</v>
      </c>
    </row>
    <row r="273">
      <c r="A273" s="18" t="s">
        <v>268</v>
      </c>
      <c r="B273" s="18">
        <v>492.0</v>
      </c>
      <c r="C273" s="40">
        <v>16568.0</v>
      </c>
      <c r="D273" s="40">
        <v>7202.0</v>
      </c>
      <c r="E273" s="40">
        <v>857.0</v>
      </c>
      <c r="F273" s="14">
        <v>1010655.0</v>
      </c>
      <c r="G273" s="19"/>
      <c r="H273" s="19">
        <f>VLOOKUP(A273,'Kings Ratings'!$A$2:$B$1000,2,false)</f>
        <v>3</v>
      </c>
      <c r="I273" s="7" t="s">
        <v>812</v>
      </c>
      <c r="K273" s="40">
        <v>15432.0</v>
      </c>
      <c r="L273" s="22">
        <f t="shared" si="1"/>
        <v>1136</v>
      </c>
      <c r="M273" s="23">
        <f t="shared" si="2"/>
        <v>0.07361327112</v>
      </c>
      <c r="N273" s="24" t="str">
        <f t="shared" si="3"/>
        <v>Essence of Slime with +1136, +7.4% (15432 to 16568)</v>
      </c>
      <c r="O273" s="41"/>
      <c r="P273" s="40">
        <v>6638.0</v>
      </c>
      <c r="Q273" s="18">
        <f t="shared" si="4"/>
        <v>564</v>
      </c>
      <c r="R273" s="23">
        <f t="shared" si="5"/>
        <v>0.08496535101</v>
      </c>
      <c r="S273" s="24" t="str">
        <f t="shared" si="6"/>
        <v>Essence of Slime with +564, +8.5% (6638 to 7202)</v>
      </c>
      <c r="T273" s="18"/>
      <c r="U273" s="40">
        <v>579.0</v>
      </c>
      <c r="V273" s="22">
        <f t="shared" si="7"/>
        <v>278</v>
      </c>
      <c r="W273" s="23">
        <f t="shared" si="8"/>
        <v>0.4801381693</v>
      </c>
      <c r="X273" s="26" t="str">
        <f t="shared" si="9"/>
        <v>Essence of Slime with +278, +48% (579 to 857)</v>
      </c>
    </row>
    <row r="274">
      <c r="A274" s="18" t="s">
        <v>145</v>
      </c>
      <c r="B274" s="18">
        <v>129.0</v>
      </c>
      <c r="C274" s="40">
        <v>16717.0</v>
      </c>
      <c r="D274" s="40">
        <v>11025.0</v>
      </c>
      <c r="E274" s="40">
        <v>4088.0</v>
      </c>
      <c r="F274" s="14">
        <v>1027742.0</v>
      </c>
      <c r="G274" s="19"/>
      <c r="H274" s="19">
        <f>VLOOKUP(A274,'Kings Ratings'!$A$2:$B$1000,2,false)</f>
        <v>1</v>
      </c>
      <c r="I274" s="7" t="s">
        <v>598</v>
      </c>
      <c r="K274" s="40">
        <v>15558.0</v>
      </c>
      <c r="L274" s="22">
        <f t="shared" si="1"/>
        <v>1159</v>
      </c>
      <c r="M274" s="23">
        <f t="shared" si="2"/>
        <v>0.07449543643</v>
      </c>
      <c r="N274" s="24" t="str">
        <f t="shared" si="3"/>
        <v>Broom with +1159, +7.4% (15558 to 16717)</v>
      </c>
      <c r="O274" s="41"/>
      <c r="P274" s="40">
        <v>10258.0</v>
      </c>
      <c r="Q274" s="18">
        <f t="shared" si="4"/>
        <v>767</v>
      </c>
      <c r="R274" s="23">
        <f t="shared" si="5"/>
        <v>0.07477091051</v>
      </c>
      <c r="S274" s="24" t="str">
        <f t="shared" si="6"/>
        <v>Broom with +767, +7.5% (10258 to 11025)</v>
      </c>
      <c r="T274" s="18"/>
      <c r="U274" s="40">
        <v>3646.0</v>
      </c>
      <c r="V274" s="22">
        <f t="shared" si="7"/>
        <v>442</v>
      </c>
      <c r="W274" s="23">
        <f t="shared" si="8"/>
        <v>0.1212287438</v>
      </c>
      <c r="X274" s="26" t="str">
        <f t="shared" si="9"/>
        <v>Broom with +442, +12.1% (3646 to 4088)</v>
      </c>
    </row>
    <row r="275">
      <c r="A275" s="18" t="s">
        <v>224</v>
      </c>
      <c r="B275" s="18">
        <v>254.0</v>
      </c>
      <c r="C275" s="40">
        <v>16718.0</v>
      </c>
      <c r="D275" s="40">
        <v>4646.0</v>
      </c>
      <c r="E275" s="40">
        <v>67.0</v>
      </c>
      <c r="F275" s="14">
        <v>339884.0</v>
      </c>
      <c r="G275" s="19"/>
      <c r="H275" s="19">
        <f>VLOOKUP(A275,'Kings Ratings'!$A$2:$B$1000,2,false)</f>
        <v>9</v>
      </c>
      <c r="I275" s="7"/>
      <c r="K275" s="40">
        <v>15462.0</v>
      </c>
      <c r="L275" s="22">
        <f t="shared" si="1"/>
        <v>1256</v>
      </c>
      <c r="M275" s="23">
        <f t="shared" si="2"/>
        <v>0.08123140603</v>
      </c>
      <c r="N275" s="24" t="str">
        <f t="shared" si="3"/>
        <v>Cotton with +1256, +8.1% (15462 to 16718)</v>
      </c>
      <c r="O275" s="41"/>
      <c r="P275" s="40">
        <v>4072.0</v>
      </c>
      <c r="Q275" s="18">
        <f t="shared" si="4"/>
        <v>574</v>
      </c>
      <c r="R275" s="23">
        <f t="shared" si="5"/>
        <v>0.1409626719</v>
      </c>
      <c r="S275" s="24" t="str">
        <f t="shared" si="6"/>
        <v>Cotton with +574, +14.1% (4072 to 4646)</v>
      </c>
      <c r="T275" s="18"/>
      <c r="U275" s="40">
        <v>45.0</v>
      </c>
      <c r="V275" s="22">
        <f t="shared" si="7"/>
        <v>22</v>
      </c>
      <c r="W275" s="23">
        <f t="shared" si="8"/>
        <v>0.4888888889</v>
      </c>
      <c r="X275" s="26" t="str">
        <f t="shared" si="9"/>
        <v>Cotton with +22, +48.9% (45 to 67)</v>
      </c>
    </row>
    <row r="276">
      <c r="A276" s="18" t="s">
        <v>576</v>
      </c>
      <c r="B276" s="18">
        <v>33.0</v>
      </c>
      <c r="C276" s="40">
        <v>16848.0</v>
      </c>
      <c r="D276" s="40">
        <v>2000.0</v>
      </c>
      <c r="E276" s="40">
        <v>16.0</v>
      </c>
      <c r="F276" s="14">
        <v>164413.0</v>
      </c>
      <c r="G276" s="19"/>
      <c r="H276" s="19">
        <f>VLOOKUP(A276,'Kings Ratings'!$A$2:$B$1000,2,false)</f>
        <v>7</v>
      </c>
      <c r="I276" s="7"/>
      <c r="K276" s="40">
        <v>15725.0</v>
      </c>
      <c r="L276" s="22">
        <f t="shared" si="1"/>
        <v>1123</v>
      </c>
      <c r="M276" s="23">
        <f t="shared" si="2"/>
        <v>0.07141494436</v>
      </c>
      <c r="N276" s="24" t="str">
        <f t="shared" si="3"/>
        <v>Onion with +1123, +7.1% (15725 to 16848)</v>
      </c>
      <c r="O276" s="41"/>
      <c r="P276" s="40">
        <v>1586.0</v>
      </c>
      <c r="Q276" s="18">
        <f t="shared" si="4"/>
        <v>414</v>
      </c>
      <c r="R276" s="23">
        <f t="shared" si="5"/>
        <v>0.2610340479</v>
      </c>
      <c r="S276" s="24" t="str">
        <f t="shared" si="6"/>
        <v>Onion with +414, +26.1% (1586 to 2000)</v>
      </c>
      <c r="T276" s="18"/>
      <c r="U276" s="40">
        <v>12.0</v>
      </c>
      <c r="V276" s="22">
        <f t="shared" si="7"/>
        <v>4</v>
      </c>
      <c r="W276" s="23">
        <f t="shared" si="8"/>
        <v>0.3333333333</v>
      </c>
      <c r="X276" s="26" t="str">
        <f t="shared" si="9"/>
        <v>Onion with +4, +33.3% (12 to 16)</v>
      </c>
    </row>
    <row r="277">
      <c r="A277" s="18" t="s">
        <v>683</v>
      </c>
      <c r="B277" s="18">
        <v>96.0</v>
      </c>
      <c r="C277" s="40">
        <v>16883.0</v>
      </c>
      <c r="D277" s="40">
        <v>9107.0</v>
      </c>
      <c r="E277" s="40">
        <v>1333.0</v>
      </c>
      <c r="F277" s="14">
        <v>1014246.0</v>
      </c>
      <c r="G277" s="19"/>
      <c r="H277" s="19">
        <f>VLOOKUP(A277,'Kings Ratings'!$A$2:$B$1000,2,false)</f>
        <v>2</v>
      </c>
      <c r="I277" s="7" t="s">
        <v>796</v>
      </c>
      <c r="K277" s="40">
        <v>15824.0</v>
      </c>
      <c r="L277" s="22">
        <f t="shared" si="1"/>
        <v>1059</v>
      </c>
      <c r="M277" s="23">
        <f t="shared" si="2"/>
        <v>0.06692366026</v>
      </c>
      <c r="N277" s="24" t="str">
        <f t="shared" si="3"/>
        <v>Ruby Ring with +1059, +6.7% (15824 to 16883)</v>
      </c>
      <c r="O277" s="41"/>
      <c r="P277" s="40">
        <v>8472.0</v>
      </c>
      <c r="Q277" s="18">
        <f t="shared" si="4"/>
        <v>635</v>
      </c>
      <c r="R277" s="23">
        <f t="shared" si="5"/>
        <v>0.07495278565</v>
      </c>
      <c r="S277" s="24" t="str">
        <f t="shared" si="6"/>
        <v>Ruby Ring with +635, +7.5% (8472 to 9107)</v>
      </c>
      <c r="T277" s="18"/>
      <c r="U277" s="40">
        <v>880.0</v>
      </c>
      <c r="V277" s="22">
        <f t="shared" si="7"/>
        <v>453</v>
      </c>
      <c r="W277" s="23">
        <f t="shared" si="8"/>
        <v>0.5147727273</v>
      </c>
      <c r="X277" s="26" t="str">
        <f t="shared" si="9"/>
        <v>Ruby Ring with +453, +51.5% (880 to 1333)</v>
      </c>
    </row>
    <row r="278">
      <c r="A278" s="18" t="s">
        <v>790</v>
      </c>
      <c r="B278" s="18">
        <v>37.0</v>
      </c>
      <c r="C278" s="40">
        <v>16951.0</v>
      </c>
      <c r="D278" s="40">
        <v>9848.0</v>
      </c>
      <c r="E278" s="40">
        <v>3674.0</v>
      </c>
      <c r="F278" s="14">
        <v>7404253.0</v>
      </c>
      <c r="G278" s="19"/>
      <c r="H278" s="19">
        <f>VLOOKUP(A278,'Kings Ratings'!$A$2:$B$1000,2,false)</f>
        <v>2</v>
      </c>
      <c r="I278" s="7" t="s">
        <v>749</v>
      </c>
      <c r="K278" s="40">
        <v>15705.0</v>
      </c>
      <c r="L278" s="22">
        <f t="shared" si="1"/>
        <v>1246</v>
      </c>
      <c r="M278" s="23">
        <f t="shared" si="2"/>
        <v>0.07933779051</v>
      </c>
      <c r="N278" s="24" t="str">
        <f t="shared" si="3"/>
        <v>Wooden Box with +1246, +7.9% (15705 to 16951)</v>
      </c>
      <c r="O278" s="41"/>
      <c r="P278" s="40">
        <v>9057.0</v>
      </c>
      <c r="Q278" s="18">
        <f t="shared" si="4"/>
        <v>791</v>
      </c>
      <c r="R278" s="23">
        <f t="shared" si="5"/>
        <v>0.08733576239</v>
      </c>
      <c r="S278" s="24" t="str">
        <f t="shared" si="6"/>
        <v>Wooden Box with +791, +8.7% (9057 to 9848)</v>
      </c>
      <c r="T278" s="18"/>
      <c r="U278" s="40">
        <v>3241.0</v>
      </c>
      <c r="V278" s="22">
        <f t="shared" si="7"/>
        <v>433</v>
      </c>
      <c r="W278" s="23">
        <f t="shared" si="8"/>
        <v>0.1336007405</v>
      </c>
      <c r="X278" s="26" t="str">
        <f t="shared" si="9"/>
        <v>Wooden Box with +433, +13.4% (3241 to 3674)</v>
      </c>
    </row>
    <row r="279">
      <c r="A279" s="18" t="s">
        <v>776</v>
      </c>
      <c r="B279" s="18">
        <v>300.0</v>
      </c>
      <c r="C279" s="40">
        <v>17003.0</v>
      </c>
      <c r="D279" s="40">
        <v>6602.0</v>
      </c>
      <c r="E279" s="40">
        <v>505.0</v>
      </c>
      <c r="F279" s="14">
        <v>1012229.0</v>
      </c>
      <c r="G279" s="19"/>
      <c r="H279" s="19">
        <f>VLOOKUP(A279,'Kings Ratings'!$A$2:$B$1000,2,false)</f>
        <v>2</v>
      </c>
      <c r="I279" s="7" t="s">
        <v>808</v>
      </c>
      <c r="K279" s="40">
        <v>15881.0</v>
      </c>
      <c r="L279" s="22">
        <f t="shared" si="1"/>
        <v>1122</v>
      </c>
      <c r="M279" s="23">
        <f t="shared" si="2"/>
        <v>0.07065046282</v>
      </c>
      <c r="N279" s="24" t="str">
        <f t="shared" si="3"/>
        <v>Sturdy Sword with +1122, +7.1% (15881 to 17003)</v>
      </c>
      <c r="O279" s="41"/>
      <c r="P279" s="40">
        <v>6088.0</v>
      </c>
      <c r="Q279" s="18">
        <f t="shared" si="4"/>
        <v>514</v>
      </c>
      <c r="R279" s="23">
        <f t="shared" si="5"/>
        <v>0.08442838371</v>
      </c>
      <c r="S279" s="24" t="str">
        <f t="shared" si="6"/>
        <v>Sturdy Sword with +514, +8.4% (6088 to 6602)</v>
      </c>
      <c r="T279" s="18"/>
      <c r="U279" s="40">
        <v>315.0</v>
      </c>
      <c r="V279" s="22">
        <f t="shared" si="7"/>
        <v>190</v>
      </c>
      <c r="W279" s="23">
        <f t="shared" si="8"/>
        <v>0.6031746032</v>
      </c>
      <c r="X279" s="26" t="str">
        <f t="shared" si="9"/>
        <v>Sturdy Sword with +190, +60.3% (315 to 505)</v>
      </c>
    </row>
    <row r="280">
      <c r="A280" s="18" t="s">
        <v>694</v>
      </c>
      <c r="B280" s="18">
        <v>305.0</v>
      </c>
      <c r="C280" s="40">
        <v>17034.0</v>
      </c>
      <c r="D280" s="40">
        <v>5278.0</v>
      </c>
      <c r="E280" s="40">
        <v>351.0</v>
      </c>
      <c r="F280" s="14">
        <v>492487.0</v>
      </c>
      <c r="G280" s="19"/>
      <c r="H280" s="19">
        <f>VLOOKUP(A280,'Kings Ratings'!$A$2:$B$1000,2,false)</f>
        <v>7</v>
      </c>
      <c r="I280" s="7" t="s">
        <v>778</v>
      </c>
      <c r="K280" s="40">
        <v>15868.0</v>
      </c>
      <c r="L280" s="22">
        <f t="shared" si="1"/>
        <v>1166</v>
      </c>
      <c r="M280" s="23">
        <f t="shared" si="2"/>
        <v>0.07348122007</v>
      </c>
      <c r="N280" s="24" t="str">
        <f t="shared" si="3"/>
        <v>Salt with +1166, +7.3% (15868 to 17034)</v>
      </c>
      <c r="O280" s="41"/>
      <c r="P280" s="40">
        <v>4668.0</v>
      </c>
      <c r="Q280" s="18">
        <f t="shared" si="4"/>
        <v>610</v>
      </c>
      <c r="R280" s="23">
        <f t="shared" si="5"/>
        <v>0.1306769494</v>
      </c>
      <c r="S280" s="24" t="str">
        <f t="shared" si="6"/>
        <v>Salt with +610, +13.1% (4668 to 5278)</v>
      </c>
      <c r="T280" s="18"/>
      <c r="U280" s="40">
        <v>139.0</v>
      </c>
      <c r="V280" s="22">
        <f t="shared" si="7"/>
        <v>212</v>
      </c>
      <c r="W280" s="23">
        <f t="shared" si="8"/>
        <v>1.525179856</v>
      </c>
      <c r="X280" s="26" t="str">
        <f t="shared" si="9"/>
        <v>Salt with +212, +152.5% (139 to 351)</v>
      </c>
    </row>
    <row r="281">
      <c r="A281" s="18" t="s">
        <v>318</v>
      </c>
      <c r="B281" s="18">
        <v>173.0</v>
      </c>
      <c r="C281" s="40">
        <v>17037.0</v>
      </c>
      <c r="D281" s="40">
        <v>10790.0</v>
      </c>
      <c r="E281" s="40">
        <v>2278.0</v>
      </c>
      <c r="F281" s="14">
        <v>1038382.0</v>
      </c>
      <c r="G281" s="19"/>
      <c r="H281" s="19">
        <f>VLOOKUP(A281,'Kings Ratings'!$A$2:$B$1000,2,false)</f>
        <v>5</v>
      </c>
      <c r="I281" s="7" t="s">
        <v>689</v>
      </c>
      <c r="K281" s="40">
        <v>15737.0</v>
      </c>
      <c r="L281" s="22">
        <f t="shared" si="1"/>
        <v>1300</v>
      </c>
      <c r="M281" s="23">
        <f t="shared" si="2"/>
        <v>0.08260786681</v>
      </c>
      <c r="N281" s="24" t="str">
        <f t="shared" si="3"/>
        <v>Flier with +1300, +8.3% (15737 to 17037)</v>
      </c>
      <c r="O281" s="41"/>
      <c r="P281" s="40">
        <v>9829.0</v>
      </c>
      <c r="Q281" s="18">
        <f t="shared" si="4"/>
        <v>961</v>
      </c>
      <c r="R281" s="23">
        <f t="shared" si="5"/>
        <v>0.09777189948</v>
      </c>
      <c r="S281" s="24" t="str">
        <f t="shared" si="6"/>
        <v>Flier with +961, +9.8% (9829 to 10790)</v>
      </c>
      <c r="T281" s="18"/>
      <c r="U281" s="40">
        <v>1670.0</v>
      </c>
      <c r="V281" s="22">
        <f t="shared" si="7"/>
        <v>608</v>
      </c>
      <c r="W281" s="23">
        <f t="shared" si="8"/>
        <v>0.3640718563</v>
      </c>
      <c r="X281" s="26" t="str">
        <f t="shared" si="9"/>
        <v>Flier with +608, +36.4% (1670 to 2278)</v>
      </c>
    </row>
    <row r="282">
      <c r="A282" s="18" t="s">
        <v>41</v>
      </c>
      <c r="B282" s="18">
        <v>508.0</v>
      </c>
      <c r="C282" s="40">
        <v>17142.0</v>
      </c>
      <c r="D282" s="40">
        <v>6485.0</v>
      </c>
      <c r="E282" s="40">
        <v>2.0</v>
      </c>
      <c r="F282" s="14">
        <v>336528.0</v>
      </c>
      <c r="G282" s="19"/>
      <c r="H282" s="19">
        <f>VLOOKUP(A282,'Kings Ratings'!$A$2:$B$1000,2,false)</f>
        <v>8</v>
      </c>
      <c r="I282" s="7"/>
      <c r="K282" s="40">
        <v>15962.0</v>
      </c>
      <c r="L282" s="22">
        <f t="shared" si="1"/>
        <v>1180</v>
      </c>
      <c r="M282" s="23">
        <f t="shared" si="2"/>
        <v>0.07392557324</v>
      </c>
      <c r="N282" s="24" t="str">
        <f t="shared" si="3"/>
        <v>Arnold Palmer with +1180, +7.4% (15962 to 17142)</v>
      </c>
      <c r="O282" s="41"/>
      <c r="P282" s="40">
        <v>5772.0</v>
      </c>
      <c r="Q282" s="18">
        <f t="shared" si="4"/>
        <v>713</v>
      </c>
      <c r="R282" s="23">
        <f t="shared" si="5"/>
        <v>0.1235273735</v>
      </c>
      <c r="S282" s="24" t="str">
        <f t="shared" si="6"/>
        <v>Arnold Palmer with +713, +12.4% (5772 to 6485)</v>
      </c>
      <c r="T282" s="18"/>
      <c r="U282" s="40">
        <v>2.0</v>
      </c>
      <c r="V282" s="22">
        <f t="shared" si="7"/>
        <v>0</v>
      </c>
      <c r="W282" s="23">
        <f t="shared" si="8"/>
        <v>0</v>
      </c>
      <c r="X282" s="26" t="str">
        <f t="shared" si="9"/>
        <v>Arnold Palmer with +0, +0% (2 to 2)</v>
      </c>
    </row>
    <row r="283">
      <c r="A283" s="18" t="s">
        <v>713</v>
      </c>
      <c r="B283" s="18">
        <v>249.0</v>
      </c>
      <c r="C283" s="40">
        <v>17199.0</v>
      </c>
      <c r="D283" s="40">
        <v>8100.0</v>
      </c>
      <c r="E283" s="40">
        <v>995.0</v>
      </c>
      <c r="F283" s="14">
        <v>1013072.0</v>
      </c>
      <c r="G283" s="19"/>
      <c r="H283" s="19">
        <f>VLOOKUP(A283,'Kings Ratings'!$A$2:$B$1000,2,false)</f>
        <v>2</v>
      </c>
      <c r="I283" s="7" t="s">
        <v>778</v>
      </c>
      <c r="K283" s="40">
        <v>16027.0</v>
      </c>
      <c r="L283" s="22">
        <f t="shared" si="1"/>
        <v>1172</v>
      </c>
      <c r="M283" s="23">
        <f t="shared" si="2"/>
        <v>0.07312659886</v>
      </c>
      <c r="N283" s="24" t="str">
        <f t="shared" si="3"/>
        <v>Shimmer Ring with +1172, +7.3% (16027 to 17199)</v>
      </c>
      <c r="O283" s="41"/>
      <c r="P283" s="40">
        <v>7420.0</v>
      </c>
      <c r="Q283" s="18">
        <f t="shared" si="4"/>
        <v>680</v>
      </c>
      <c r="R283" s="23">
        <f t="shared" si="5"/>
        <v>0.09164420485</v>
      </c>
      <c r="S283" s="24" t="str">
        <f t="shared" si="6"/>
        <v>Shimmer Ring with +680, +9.2% (7420 to 8100)</v>
      </c>
      <c r="T283" s="18"/>
      <c r="U283" s="40">
        <v>629.0</v>
      </c>
      <c r="V283" s="22">
        <f t="shared" si="7"/>
        <v>366</v>
      </c>
      <c r="W283" s="23">
        <f t="shared" si="8"/>
        <v>0.5818759936</v>
      </c>
      <c r="X283" s="26" t="str">
        <f t="shared" si="9"/>
        <v>Shimmer Ring with +366, +58.2% (629 to 995)</v>
      </c>
    </row>
    <row r="284">
      <c r="A284" s="18" t="s">
        <v>359</v>
      </c>
      <c r="B284" s="18">
        <v>140.0</v>
      </c>
      <c r="C284" s="40">
        <v>17254.0</v>
      </c>
      <c r="D284" s="40">
        <v>10739.0</v>
      </c>
      <c r="E284" s="40">
        <v>1645.0</v>
      </c>
      <c r="F284" s="14">
        <v>1788290.0</v>
      </c>
      <c r="G284" s="19"/>
      <c r="H284" s="19">
        <f>VLOOKUP(A284,'Kings Ratings'!$A$2:$B$1000,2,false)</f>
        <v>7</v>
      </c>
      <c r="I284" s="7" t="s">
        <v>691</v>
      </c>
      <c r="K284" s="40">
        <v>15803.0</v>
      </c>
      <c r="L284" s="22">
        <f t="shared" si="1"/>
        <v>1451</v>
      </c>
      <c r="M284" s="23">
        <f t="shared" si="2"/>
        <v>0.09181800924</v>
      </c>
      <c r="N284" s="24" t="str">
        <f t="shared" si="3"/>
        <v>Giant Squid with +1451, +9.2% (15803 to 17254)</v>
      </c>
      <c r="O284" s="41"/>
      <c r="P284" s="40">
        <v>9684.0</v>
      </c>
      <c r="Q284" s="18">
        <f t="shared" si="4"/>
        <v>1055</v>
      </c>
      <c r="R284" s="23">
        <f t="shared" si="5"/>
        <v>0.1089425857</v>
      </c>
      <c r="S284" s="24" t="str">
        <f t="shared" si="6"/>
        <v>Giant Squid with +1055, +10.9% (9684 to 10739)</v>
      </c>
      <c r="T284" s="18"/>
      <c r="U284" s="40">
        <v>942.0</v>
      </c>
      <c r="V284" s="22">
        <f t="shared" si="7"/>
        <v>703</v>
      </c>
      <c r="W284" s="23">
        <f t="shared" si="8"/>
        <v>0.7462845011</v>
      </c>
      <c r="X284" s="26" t="str">
        <f t="shared" si="9"/>
        <v>Giant Squid with +703, +74.6% (942 to 1645)</v>
      </c>
    </row>
    <row r="285">
      <c r="A285" s="18" t="s">
        <v>132</v>
      </c>
      <c r="B285" s="18">
        <v>105.0</v>
      </c>
      <c r="C285" s="40">
        <v>17319.0</v>
      </c>
      <c r="D285" s="40">
        <v>7223.0</v>
      </c>
      <c r="E285" s="40">
        <v>1496.0</v>
      </c>
      <c r="F285" s="14">
        <v>1005085.0</v>
      </c>
      <c r="G285" s="19"/>
      <c r="H285" s="19">
        <f>VLOOKUP(A285,'Kings Ratings'!$A$2:$B$1000,2,false)</f>
        <v>3</v>
      </c>
      <c r="I285" s="7" t="s">
        <v>698</v>
      </c>
      <c r="K285" s="40">
        <v>16761.0</v>
      </c>
      <c r="L285" s="22">
        <f t="shared" si="1"/>
        <v>558</v>
      </c>
      <c r="M285" s="23">
        <f t="shared" si="2"/>
        <v>0.03329156972</v>
      </c>
      <c r="N285" s="24" t="str">
        <f t="shared" si="3"/>
        <v>Bottle Rocket with +558, +3.3% (16761 to 17319)</v>
      </c>
      <c r="O285" s="41"/>
      <c r="P285" s="40">
        <v>6509.0</v>
      </c>
      <c r="Q285" s="18">
        <f t="shared" si="4"/>
        <v>714</v>
      </c>
      <c r="R285" s="23">
        <f t="shared" si="5"/>
        <v>0.1096942695</v>
      </c>
      <c r="S285" s="24" t="str">
        <f t="shared" si="6"/>
        <v>Bottle Rocket with +714, +11% (6509 to 7223)</v>
      </c>
      <c r="T285" s="18"/>
      <c r="U285" s="40">
        <v>899.0</v>
      </c>
      <c r="V285" s="22">
        <f t="shared" si="7"/>
        <v>597</v>
      </c>
      <c r="W285" s="23">
        <f t="shared" si="8"/>
        <v>0.6640711902</v>
      </c>
      <c r="X285" s="26" t="str">
        <f t="shared" si="9"/>
        <v>Bottle Rocket with +597, +66.4% (899 to 1496)</v>
      </c>
    </row>
    <row r="286">
      <c r="A286" s="18" t="s">
        <v>190</v>
      </c>
      <c r="B286" s="18">
        <v>481.0</v>
      </c>
      <c r="C286" s="40">
        <v>17374.0</v>
      </c>
      <c r="D286" s="40">
        <v>8923.0</v>
      </c>
      <c r="E286" s="40">
        <v>3931.0</v>
      </c>
      <c r="F286" s="14">
        <v>1047611.0</v>
      </c>
      <c r="G286" s="19"/>
      <c r="H286" s="19">
        <f>VLOOKUP(A286,'Kings Ratings'!$A$2:$B$1000,2,false)</f>
        <v>3</v>
      </c>
      <c r="I286" s="7" t="s">
        <v>774</v>
      </c>
      <c r="K286" s="40">
        <v>16205.0</v>
      </c>
      <c r="L286" s="22">
        <f t="shared" si="1"/>
        <v>1169</v>
      </c>
      <c r="M286" s="23">
        <f t="shared" si="2"/>
        <v>0.07213822894</v>
      </c>
      <c r="N286" s="24" t="str">
        <f t="shared" si="3"/>
        <v>Chum with +1169, +7.2% (16205 to 17374)</v>
      </c>
      <c r="O286" s="41"/>
      <c r="P286" s="40">
        <v>8245.0</v>
      </c>
      <c r="Q286" s="18">
        <f t="shared" si="4"/>
        <v>678</v>
      </c>
      <c r="R286" s="23">
        <f t="shared" si="5"/>
        <v>0.08223165555</v>
      </c>
      <c r="S286" s="24" t="str">
        <f t="shared" si="6"/>
        <v>Chum with +678, +8.2% (8245 to 8923)</v>
      </c>
      <c r="T286" s="18"/>
      <c r="U286" s="40">
        <v>3514.0</v>
      </c>
      <c r="V286" s="22">
        <f t="shared" si="7"/>
        <v>417</v>
      </c>
      <c r="W286" s="23">
        <f t="shared" si="8"/>
        <v>0.1186681844</v>
      </c>
      <c r="X286" s="26" t="str">
        <f t="shared" si="9"/>
        <v>Chum with +417, +11.9% (3514 to 3931)</v>
      </c>
    </row>
    <row r="287">
      <c r="A287" s="18" t="s">
        <v>31</v>
      </c>
      <c r="B287" s="18">
        <v>126.0</v>
      </c>
      <c r="C287" s="40">
        <v>17746.0</v>
      </c>
      <c r="D287" s="40">
        <v>9522.0</v>
      </c>
      <c r="E287" s="40">
        <v>1677.0</v>
      </c>
      <c r="F287" s="14">
        <v>1119027.0</v>
      </c>
      <c r="G287" s="19"/>
      <c r="H287" s="19">
        <f>VLOOKUP(A287,'Kings Ratings'!$A$2:$B$1000,2,false)</f>
        <v>2</v>
      </c>
      <c r="I287" s="7" t="s">
        <v>768</v>
      </c>
      <c r="K287" s="40">
        <v>16553.0</v>
      </c>
      <c r="L287" s="22">
        <f t="shared" si="1"/>
        <v>1193</v>
      </c>
      <c r="M287" s="23">
        <f t="shared" si="2"/>
        <v>0.07207152782</v>
      </c>
      <c r="N287" s="24" t="str">
        <f t="shared" si="3"/>
        <v>Amethyst Necklace with +1193, +7.2% (16553 to 17746)</v>
      </c>
      <c r="O287" s="41"/>
      <c r="P287" s="40">
        <v>8702.0</v>
      </c>
      <c r="Q287" s="18">
        <f t="shared" si="4"/>
        <v>820</v>
      </c>
      <c r="R287" s="23">
        <f t="shared" si="5"/>
        <v>0.09423121122</v>
      </c>
      <c r="S287" s="24" t="str">
        <f t="shared" si="6"/>
        <v>Amethyst Necklace with +820, +9.4% (8702 to 9522)</v>
      </c>
      <c r="T287" s="18"/>
      <c r="U287" s="40">
        <v>1131.0</v>
      </c>
      <c r="V287" s="22">
        <f t="shared" si="7"/>
        <v>546</v>
      </c>
      <c r="W287" s="23">
        <f t="shared" si="8"/>
        <v>0.4827586207</v>
      </c>
      <c r="X287" s="26" t="str">
        <f t="shared" si="9"/>
        <v>Amethyst Necklace with +546, +48.3% (1131 to 1677)</v>
      </c>
    </row>
    <row r="288">
      <c r="A288" s="18" t="s">
        <v>142</v>
      </c>
      <c r="B288" s="18">
        <v>256.0</v>
      </c>
      <c r="C288" s="40">
        <v>18057.0</v>
      </c>
      <c r="D288" s="40">
        <v>1493.0</v>
      </c>
      <c r="E288" s="40">
        <v>2.0</v>
      </c>
      <c r="F288" s="14">
        <v>209556.0</v>
      </c>
      <c r="G288" s="19"/>
      <c r="H288" s="19">
        <f>VLOOKUP(A288,'Kings Ratings'!$A$2:$B$1000,2,false)</f>
        <v>8</v>
      </c>
      <c r="I288" s="7"/>
      <c r="K288" s="40">
        <v>16771.0</v>
      </c>
      <c r="L288" s="22">
        <f t="shared" si="1"/>
        <v>1286</v>
      </c>
      <c r="M288" s="23">
        <f t="shared" si="2"/>
        <v>0.0766799833</v>
      </c>
      <c r="N288" s="24" t="str">
        <f t="shared" si="3"/>
        <v>Broccoli with +1286, +7.7% (16771 to 18057)</v>
      </c>
      <c r="O288" s="41"/>
      <c r="P288" s="40">
        <v>1019.0</v>
      </c>
      <c r="Q288" s="18">
        <f t="shared" si="4"/>
        <v>474</v>
      </c>
      <c r="R288" s="23">
        <f t="shared" si="5"/>
        <v>0.4651619235</v>
      </c>
      <c r="S288" s="24" t="str">
        <f t="shared" si="6"/>
        <v>Broccoli with +474, +46.5% (1019 to 1493)</v>
      </c>
      <c r="T288" s="18"/>
      <c r="U288" s="40">
        <v>0.0</v>
      </c>
      <c r="V288" s="22">
        <f t="shared" si="7"/>
        <v>2</v>
      </c>
      <c r="W288" s="23" t="str">
        <f t="shared" si="8"/>
        <v>#DIV/0!</v>
      </c>
      <c r="X288" s="26" t="str">
        <f t="shared" si="9"/>
        <v>#DIV/0!</v>
      </c>
    </row>
    <row r="289">
      <c r="A289" s="18" t="s">
        <v>574</v>
      </c>
      <c r="B289" s="18">
        <v>207.0</v>
      </c>
      <c r="C289" s="40">
        <v>18164.0</v>
      </c>
      <c r="D289" s="40">
        <v>11379.0</v>
      </c>
      <c r="E289" s="40">
        <v>1908.0</v>
      </c>
      <c r="F289" s="14">
        <v>2389435.0</v>
      </c>
      <c r="G289" s="19"/>
      <c r="H289" s="19">
        <f>VLOOKUP(A289,'Kings Ratings'!$A$2:$B$1000,2,false)</f>
        <v>5</v>
      </c>
      <c r="I289" s="7" t="s">
        <v>761</v>
      </c>
      <c r="K289" s="40">
        <v>16643.0</v>
      </c>
      <c r="L289" s="22">
        <f t="shared" si="1"/>
        <v>1521</v>
      </c>
      <c r="M289" s="23">
        <f t="shared" si="2"/>
        <v>0.09138977348</v>
      </c>
      <c r="N289" s="24" t="str">
        <f t="shared" si="3"/>
        <v>Octopus with +1521, +9.1% (16643 to 18164)</v>
      </c>
      <c r="O289" s="41"/>
      <c r="P289" s="40">
        <v>10313.0</v>
      </c>
      <c r="Q289" s="18">
        <f t="shared" si="4"/>
        <v>1066</v>
      </c>
      <c r="R289" s="23">
        <f t="shared" si="5"/>
        <v>0.1033646853</v>
      </c>
      <c r="S289" s="24" t="str">
        <f t="shared" si="6"/>
        <v>Octopus with +1066, +10.3% (10313 to 11379)</v>
      </c>
      <c r="T289" s="18"/>
      <c r="U289" s="40">
        <v>1129.0</v>
      </c>
      <c r="V289" s="22">
        <f t="shared" si="7"/>
        <v>779</v>
      </c>
      <c r="W289" s="23">
        <f t="shared" si="8"/>
        <v>0.6899911426</v>
      </c>
      <c r="X289" s="26" t="str">
        <f t="shared" si="9"/>
        <v>Octopus with +779, +69% (1129 to 1908)</v>
      </c>
    </row>
    <row r="290">
      <c r="A290" s="18" t="s">
        <v>257</v>
      </c>
      <c r="B290" s="18">
        <v>146.0</v>
      </c>
      <c r="C290" s="40">
        <v>18277.0</v>
      </c>
      <c r="D290" s="40">
        <v>9333.0</v>
      </c>
      <c r="E290" s="40">
        <v>1571.0</v>
      </c>
      <c r="F290" s="14">
        <v>1020638.0</v>
      </c>
      <c r="G290" s="19"/>
      <c r="H290" s="19">
        <f>VLOOKUP(A290,'Kings Ratings'!$A$2:$B$1000,2,false)</f>
        <v>2</v>
      </c>
      <c r="I290" s="7" t="s">
        <v>589</v>
      </c>
      <c r="K290" s="40">
        <v>17071.0</v>
      </c>
      <c r="L290" s="22">
        <f t="shared" si="1"/>
        <v>1206</v>
      </c>
      <c r="M290" s="23">
        <f t="shared" si="2"/>
        <v>0.07064612501</v>
      </c>
      <c r="N290" s="24" t="str">
        <f t="shared" si="3"/>
        <v>Emerald Ring with +1206, +7.1% (17071 to 18277)</v>
      </c>
      <c r="O290" s="41"/>
      <c r="P290" s="40">
        <v>8637.0</v>
      </c>
      <c r="Q290" s="18">
        <f t="shared" si="4"/>
        <v>696</v>
      </c>
      <c r="R290" s="23">
        <f t="shared" si="5"/>
        <v>0.08058353595</v>
      </c>
      <c r="S290" s="24" t="str">
        <f t="shared" si="6"/>
        <v>Emerald Ring with +696, +8.1% (8637 to 9333)</v>
      </c>
      <c r="T290" s="18"/>
      <c r="U290" s="40">
        <v>995.0</v>
      </c>
      <c r="V290" s="22">
        <f t="shared" si="7"/>
        <v>576</v>
      </c>
      <c r="W290" s="23">
        <f t="shared" si="8"/>
        <v>0.5788944724</v>
      </c>
      <c r="X290" s="26" t="str">
        <f t="shared" si="9"/>
        <v>Emerald Ring with +576, +57.9% (995 to 1571)</v>
      </c>
    </row>
    <row r="291">
      <c r="A291" s="18" t="s">
        <v>466</v>
      </c>
      <c r="B291" s="18">
        <v>696.0</v>
      </c>
      <c r="C291" s="40">
        <v>18467.0</v>
      </c>
      <c r="D291" s="40">
        <v>16314.0</v>
      </c>
      <c r="E291" s="40">
        <v>9639.0</v>
      </c>
      <c r="F291" s="14">
        <v>2.1071638E7</v>
      </c>
      <c r="G291" s="19"/>
      <c r="H291" s="19">
        <f>VLOOKUP(A291,'Kings Ratings'!$A$2:$B$1000,2,false)</f>
        <v>1</v>
      </c>
      <c r="I291" s="7" t="s">
        <v>743</v>
      </c>
      <c r="K291" s="40">
        <v>17054.0</v>
      </c>
      <c r="L291" s="22">
        <f t="shared" si="1"/>
        <v>1413</v>
      </c>
      <c r="M291" s="23">
        <f t="shared" si="2"/>
        <v>0.0828544623</v>
      </c>
      <c r="N291" s="24" t="str">
        <f t="shared" si="3"/>
        <v>Ice Shark with +1413, +8.3% (17054 to 18467)</v>
      </c>
      <c r="O291" s="41"/>
      <c r="P291" s="40">
        <v>15054.0</v>
      </c>
      <c r="Q291" s="18">
        <f t="shared" si="4"/>
        <v>1260</v>
      </c>
      <c r="R291" s="23">
        <f t="shared" si="5"/>
        <v>0.08369868473</v>
      </c>
      <c r="S291" s="24" t="str">
        <f t="shared" si="6"/>
        <v>Ice Shark with +1260, +8.4% (15054 to 16314)</v>
      </c>
      <c r="T291" s="18"/>
      <c r="U291" s="40">
        <v>8832.0</v>
      </c>
      <c r="V291" s="22">
        <f t="shared" si="7"/>
        <v>807</v>
      </c>
      <c r="W291" s="23">
        <f t="shared" si="8"/>
        <v>0.09137228261</v>
      </c>
      <c r="X291" s="26" t="str">
        <f t="shared" si="9"/>
        <v>Ice Shark with +807, +9.1% (8832 to 9639)</v>
      </c>
    </row>
    <row r="292">
      <c r="A292" s="18" t="s">
        <v>737</v>
      </c>
      <c r="B292" s="18">
        <v>694.0</v>
      </c>
      <c r="C292" s="40">
        <v>18483.0</v>
      </c>
      <c r="D292" s="40">
        <v>16356.0</v>
      </c>
      <c r="E292" s="40">
        <v>9777.0</v>
      </c>
      <c r="F292" s="14">
        <v>2.26943E7</v>
      </c>
      <c r="G292" s="19"/>
      <c r="H292" s="19">
        <f>VLOOKUP(A292,'Kings Ratings'!$A$2:$B$1000,2,false)</f>
        <v>1</v>
      </c>
      <c r="I292" s="7" t="s">
        <v>739</v>
      </c>
      <c r="K292" s="40">
        <v>17068.0</v>
      </c>
      <c r="L292" s="22">
        <f t="shared" si="1"/>
        <v>1415</v>
      </c>
      <c r="M292" s="23">
        <f t="shared" si="2"/>
        <v>0.0829036794</v>
      </c>
      <c r="N292" s="24" t="str">
        <f t="shared" si="3"/>
        <v>Stone Jelly with +1415, +8.3% (17068 to 18483)</v>
      </c>
      <c r="O292" s="41"/>
      <c r="P292" s="40">
        <v>15088.0</v>
      </c>
      <c r="Q292" s="18">
        <f t="shared" si="4"/>
        <v>1268</v>
      </c>
      <c r="R292" s="23">
        <f t="shared" si="5"/>
        <v>0.08404029692</v>
      </c>
      <c r="S292" s="24" t="str">
        <f t="shared" si="6"/>
        <v>Stone Jelly with +1268, +8.4% (15088 to 16356)</v>
      </c>
      <c r="T292" s="18"/>
      <c r="U292" s="40">
        <v>8963.0</v>
      </c>
      <c r="V292" s="22">
        <f t="shared" si="7"/>
        <v>814</v>
      </c>
      <c r="W292" s="23">
        <f t="shared" si="8"/>
        <v>0.09081780654</v>
      </c>
      <c r="X292" s="26" t="str">
        <f t="shared" si="9"/>
        <v>Stone Jelly with +814, +9.1% (8963 to 9777)</v>
      </c>
    </row>
    <row r="293">
      <c r="A293" s="18" t="s">
        <v>764</v>
      </c>
      <c r="B293" s="18">
        <v>59.0</v>
      </c>
      <c r="C293" s="40">
        <v>18516.0</v>
      </c>
      <c r="D293" s="40">
        <v>4966.0</v>
      </c>
      <c r="E293" s="40">
        <v>41.0</v>
      </c>
      <c r="F293" s="14">
        <v>425574.0</v>
      </c>
      <c r="G293" s="19"/>
      <c r="H293" s="19">
        <f>VLOOKUP(A293,'Kings Ratings'!$A$2:$B$1000,2,false)</f>
        <v>8</v>
      </c>
      <c r="I293" s="7"/>
      <c r="K293" s="40">
        <v>17315.0</v>
      </c>
      <c r="L293" s="22">
        <f t="shared" si="1"/>
        <v>1201</v>
      </c>
      <c r="M293" s="23">
        <f t="shared" si="2"/>
        <v>0.06936182501</v>
      </c>
      <c r="N293" s="24" t="str">
        <f t="shared" si="3"/>
        <v>Watermelon with +1201, +6.9% (17315 to 18516)</v>
      </c>
      <c r="O293" s="41"/>
      <c r="P293" s="40">
        <v>4158.0</v>
      </c>
      <c r="Q293" s="18">
        <f t="shared" si="4"/>
        <v>808</v>
      </c>
      <c r="R293" s="23">
        <f t="shared" si="5"/>
        <v>0.1943241943</v>
      </c>
      <c r="S293" s="24" t="str">
        <f t="shared" si="6"/>
        <v>Watermelon with +808, +19.4% (4158 to 4966)</v>
      </c>
      <c r="T293" s="18"/>
      <c r="U293" s="40">
        <v>28.0</v>
      </c>
      <c r="V293" s="22">
        <f t="shared" si="7"/>
        <v>13</v>
      </c>
      <c r="W293" s="23">
        <f t="shared" si="8"/>
        <v>0.4642857143</v>
      </c>
      <c r="X293" s="26" t="str">
        <f t="shared" si="9"/>
        <v>Watermelon with +13, +46.4% (28 to 41)</v>
      </c>
    </row>
    <row r="294">
      <c r="A294" s="18" t="s">
        <v>710</v>
      </c>
      <c r="B294" s="18">
        <v>693.0</v>
      </c>
      <c r="C294" s="40">
        <v>18535.0</v>
      </c>
      <c r="D294" s="40">
        <v>16449.0</v>
      </c>
      <c r="E294" s="40">
        <v>9913.0</v>
      </c>
      <c r="F294" s="14">
        <v>2.4601926E7</v>
      </c>
      <c r="G294" s="19"/>
      <c r="H294" s="19">
        <f>VLOOKUP(A294,'Kings Ratings'!$A$2:$B$1000,2,false)</f>
        <v>1</v>
      </c>
      <c r="I294" s="7" t="s">
        <v>733</v>
      </c>
      <c r="K294" s="40">
        <v>17119.0</v>
      </c>
      <c r="L294" s="22">
        <f t="shared" si="1"/>
        <v>1416</v>
      </c>
      <c r="M294" s="23">
        <f t="shared" si="2"/>
        <v>0.08271511186</v>
      </c>
      <c r="N294" s="24" t="str">
        <f t="shared" si="3"/>
        <v>Seeker with +1416, +8.3% (17119 to 18535)</v>
      </c>
      <c r="O294" s="41"/>
      <c r="P294" s="40">
        <v>15179.0</v>
      </c>
      <c r="Q294" s="18">
        <f t="shared" si="4"/>
        <v>1270</v>
      </c>
      <c r="R294" s="23">
        <f t="shared" si="5"/>
        <v>0.08366822584</v>
      </c>
      <c r="S294" s="24" t="str">
        <f t="shared" si="6"/>
        <v>Seeker with +1270, +8.4% (15179 to 16449)</v>
      </c>
      <c r="T294" s="18"/>
      <c r="U294" s="40">
        <v>9108.0</v>
      </c>
      <c r="V294" s="22">
        <f t="shared" si="7"/>
        <v>805</v>
      </c>
      <c r="W294" s="23">
        <f t="shared" si="8"/>
        <v>0.08838383838</v>
      </c>
      <c r="X294" s="26" t="str">
        <f t="shared" si="9"/>
        <v>Seeker with +805, +8.8% (9108 to 9913)</v>
      </c>
    </row>
    <row r="295">
      <c r="A295" s="18" t="s">
        <v>702</v>
      </c>
      <c r="B295" s="18">
        <v>692.0</v>
      </c>
      <c r="C295" s="40">
        <v>18633.0</v>
      </c>
      <c r="D295" s="40">
        <v>16590.0</v>
      </c>
      <c r="E295" s="40">
        <v>10308.0</v>
      </c>
      <c r="F295" s="14">
        <v>2.9520252E7</v>
      </c>
      <c r="G295" s="19"/>
      <c r="H295" s="19">
        <f>VLOOKUP(A295,'Kings Ratings'!$A$2:$B$1000,2,false)</f>
        <v>1</v>
      </c>
      <c r="I295" s="7" t="s">
        <v>730</v>
      </c>
      <c r="K295" s="40">
        <v>17201.0</v>
      </c>
      <c r="L295" s="22">
        <f t="shared" si="1"/>
        <v>1432</v>
      </c>
      <c r="M295" s="23">
        <f t="shared" si="2"/>
        <v>0.08325097378</v>
      </c>
      <c r="N295" s="24" t="str">
        <f t="shared" si="3"/>
        <v>Sea Crest with +1432, +8.3% (17201 to 18633)</v>
      </c>
      <c r="O295" s="41"/>
      <c r="P295" s="40">
        <v>15320.0</v>
      </c>
      <c r="Q295" s="18">
        <f t="shared" si="4"/>
        <v>1270</v>
      </c>
      <c r="R295" s="23">
        <f t="shared" si="5"/>
        <v>0.08289817232</v>
      </c>
      <c r="S295" s="24" t="str">
        <f t="shared" si="6"/>
        <v>Sea Crest with +1270, +8.3% (15320 to 16590)</v>
      </c>
      <c r="T295" s="18"/>
      <c r="U295" s="40">
        <v>9461.0</v>
      </c>
      <c r="V295" s="22">
        <f t="shared" si="7"/>
        <v>847</v>
      </c>
      <c r="W295" s="23">
        <f t="shared" si="8"/>
        <v>0.08952542015</v>
      </c>
      <c r="X295" s="26" t="str">
        <f t="shared" si="9"/>
        <v>Sea Crest with +847, +9% (9461 to 10308)</v>
      </c>
    </row>
    <row r="296">
      <c r="A296" s="18" t="s">
        <v>747</v>
      </c>
      <c r="B296" s="18">
        <v>127.0</v>
      </c>
      <c r="C296" s="40">
        <v>18681.0</v>
      </c>
      <c r="D296" s="40">
        <v>11059.0</v>
      </c>
      <c r="E296" s="40">
        <v>3678.0</v>
      </c>
      <c r="F296" s="14">
        <v>1708232.0</v>
      </c>
      <c r="G296" s="19"/>
      <c r="H296" s="19">
        <f>VLOOKUP(A296,'Kings Ratings'!$A$2:$B$1000,2,false)</f>
        <v>1</v>
      </c>
      <c r="I296" s="7" t="s">
        <v>749</v>
      </c>
      <c r="K296" s="40">
        <v>17597.0</v>
      </c>
      <c r="L296" s="22">
        <f t="shared" si="1"/>
        <v>1084</v>
      </c>
      <c r="M296" s="23">
        <f t="shared" si="2"/>
        <v>0.06160140933</v>
      </c>
      <c r="N296" s="24" t="str">
        <f t="shared" si="3"/>
        <v>Wooden Shield with +1084, +6.2% (17597 to 18681)</v>
      </c>
      <c r="O296" s="41"/>
      <c r="P296" s="40">
        <v>10320.0</v>
      </c>
      <c r="Q296" s="18">
        <f t="shared" si="4"/>
        <v>739</v>
      </c>
      <c r="R296" s="23">
        <f t="shared" si="5"/>
        <v>0.07160852713</v>
      </c>
      <c r="S296" s="24" t="str">
        <f t="shared" si="6"/>
        <v>Wooden Shield with +739, +7.2% (10320 to 11059)</v>
      </c>
      <c r="T296" s="18"/>
      <c r="U296" s="40">
        <v>3259.0</v>
      </c>
      <c r="V296" s="22">
        <f t="shared" si="7"/>
        <v>419</v>
      </c>
      <c r="W296" s="23">
        <f t="shared" si="8"/>
        <v>0.1285670451</v>
      </c>
      <c r="X296" s="26" t="str">
        <f t="shared" si="9"/>
        <v>Wooden Shield with +419, +12.9% (3259 to 3678)</v>
      </c>
    </row>
    <row r="297">
      <c r="A297" s="18" t="s">
        <v>370</v>
      </c>
      <c r="B297" s="18">
        <v>691.0</v>
      </c>
      <c r="C297" s="40">
        <v>18697.0</v>
      </c>
      <c r="D297" s="40">
        <v>16710.0</v>
      </c>
      <c r="E297" s="40">
        <v>10524.0</v>
      </c>
      <c r="F297" s="14">
        <v>3.2811661E7</v>
      </c>
      <c r="G297" s="19"/>
      <c r="H297" s="19">
        <f>VLOOKUP(A297,'Kings Ratings'!$A$2:$B$1000,2,false)</f>
        <v>1</v>
      </c>
      <c r="I297" s="7" t="s">
        <v>727</v>
      </c>
      <c r="K297" s="40">
        <v>17254.0</v>
      </c>
      <c r="L297" s="22">
        <f t="shared" si="1"/>
        <v>1443</v>
      </c>
      <c r="M297" s="23">
        <f t="shared" si="2"/>
        <v>0.0836327808</v>
      </c>
      <c r="N297" s="24" t="str">
        <f t="shared" si="3"/>
        <v>Glassback with +1443, +8.4% (17254 to 18697)</v>
      </c>
      <c r="O297" s="41"/>
      <c r="P297" s="40">
        <v>15433.0</v>
      </c>
      <c r="Q297" s="18">
        <f t="shared" si="4"/>
        <v>1277</v>
      </c>
      <c r="R297" s="23">
        <f t="shared" si="5"/>
        <v>0.08274476771</v>
      </c>
      <c r="S297" s="24" t="str">
        <f t="shared" si="6"/>
        <v>Glassback with +1277, +8.3% (15433 to 16710)</v>
      </c>
      <c r="T297" s="18"/>
      <c r="U297" s="40">
        <v>9669.0</v>
      </c>
      <c r="V297" s="22">
        <f t="shared" si="7"/>
        <v>855</v>
      </c>
      <c r="W297" s="23">
        <f t="shared" si="8"/>
        <v>0.08842693143</v>
      </c>
      <c r="X297" s="26" t="str">
        <f t="shared" si="9"/>
        <v>Glassback with +855, +8.8% (9669 to 10524)</v>
      </c>
    </row>
    <row r="298">
      <c r="A298" s="18" t="s">
        <v>151</v>
      </c>
      <c r="B298" s="18">
        <v>690.0</v>
      </c>
      <c r="C298" s="40">
        <v>18813.0</v>
      </c>
      <c r="D298" s="40">
        <v>16909.0</v>
      </c>
      <c r="E298" s="40">
        <v>11151.0</v>
      </c>
      <c r="F298" s="14">
        <v>4.2315616E7</v>
      </c>
      <c r="G298" s="19"/>
      <c r="H298" s="19">
        <f>VLOOKUP(A298,'Kings Ratings'!$A$2:$B$1000,2,false)</f>
        <v>1</v>
      </c>
      <c r="I298" s="7" t="s">
        <v>724</v>
      </c>
      <c r="K298" s="40">
        <v>17341.0</v>
      </c>
      <c r="L298" s="22">
        <f t="shared" si="1"/>
        <v>1472</v>
      </c>
      <c r="M298" s="23">
        <f t="shared" si="2"/>
        <v>0.0848855314</v>
      </c>
      <c r="N298" s="24" t="str">
        <f t="shared" si="3"/>
        <v>Bullfish with +1472, +8.5% (17341 to 18813)</v>
      </c>
      <c r="O298" s="41"/>
      <c r="P298" s="40">
        <v>15636.0</v>
      </c>
      <c r="Q298" s="18">
        <f t="shared" si="4"/>
        <v>1273</v>
      </c>
      <c r="R298" s="23">
        <f t="shared" si="5"/>
        <v>0.08141468406</v>
      </c>
      <c r="S298" s="24" t="str">
        <f t="shared" si="6"/>
        <v>Bullfish with +1273, +8.1% (15636 to 16909)</v>
      </c>
      <c r="T298" s="18"/>
      <c r="U298" s="40">
        <v>10271.0</v>
      </c>
      <c r="V298" s="22">
        <f t="shared" si="7"/>
        <v>880</v>
      </c>
      <c r="W298" s="23">
        <f t="shared" si="8"/>
        <v>0.08567812287</v>
      </c>
      <c r="X298" s="26" t="str">
        <f t="shared" si="9"/>
        <v>Bullfish with +880, +8.6% (10271 to 11151)</v>
      </c>
    </row>
    <row r="299">
      <c r="A299" s="18" t="s">
        <v>602</v>
      </c>
      <c r="B299" s="18">
        <v>27.0</v>
      </c>
      <c r="C299" s="40">
        <v>18913.0</v>
      </c>
      <c r="D299" s="40">
        <v>8265.0</v>
      </c>
      <c r="E299" s="40">
        <v>1442.0</v>
      </c>
      <c r="F299" s="14">
        <v>1252618.0</v>
      </c>
      <c r="G299" s="19"/>
      <c r="H299" s="19">
        <f>VLOOKUP(A299,'Kings Ratings'!$A$2:$B$1000,2,false)</f>
        <v>1</v>
      </c>
      <c r="I299" s="7" t="s">
        <v>708</v>
      </c>
      <c r="K299" s="40">
        <v>17815.0</v>
      </c>
      <c r="L299" s="22">
        <f t="shared" si="1"/>
        <v>1098</v>
      </c>
      <c r="M299" s="23">
        <f t="shared" si="2"/>
        <v>0.06163345495</v>
      </c>
      <c r="N299" s="24" t="str">
        <f t="shared" si="3"/>
        <v>Peas with +1098, +6.2% (17815 to 18913)</v>
      </c>
      <c r="O299" s="41"/>
      <c r="P299" s="40">
        <v>7812.0</v>
      </c>
      <c r="Q299" s="18">
        <f t="shared" si="4"/>
        <v>453</v>
      </c>
      <c r="R299" s="23">
        <f t="shared" si="5"/>
        <v>0.05798771121</v>
      </c>
      <c r="S299" s="24" t="str">
        <f t="shared" si="6"/>
        <v>Peas with +453, +5.8% (7812 to 8265)</v>
      </c>
      <c r="T299" s="18"/>
      <c r="U299" s="40">
        <v>846.0</v>
      </c>
      <c r="V299" s="22">
        <f t="shared" si="7"/>
        <v>596</v>
      </c>
      <c r="W299" s="23">
        <f t="shared" si="8"/>
        <v>0.7044917258</v>
      </c>
      <c r="X299" s="26" t="str">
        <f t="shared" si="9"/>
        <v>Peas with +596, +70.4% (846 to 1442)</v>
      </c>
    </row>
    <row r="300">
      <c r="A300" s="18" t="s">
        <v>240</v>
      </c>
      <c r="B300" s="18">
        <v>689.0</v>
      </c>
      <c r="C300" s="40">
        <v>18917.0</v>
      </c>
      <c r="D300" s="40">
        <v>17183.0</v>
      </c>
      <c r="E300" s="40">
        <v>11885.0</v>
      </c>
      <c r="F300" s="14">
        <v>6.0040788E7</v>
      </c>
      <c r="G300" s="19"/>
      <c r="H300" s="19">
        <f>VLOOKUP(A300,'Kings Ratings'!$A$2:$B$1000,2,false)</f>
        <v>1</v>
      </c>
      <c r="I300" s="7" t="s">
        <v>719</v>
      </c>
      <c r="K300" s="40">
        <v>17454.0</v>
      </c>
      <c r="L300" s="22">
        <f t="shared" si="1"/>
        <v>1463</v>
      </c>
      <c r="M300" s="23">
        <f t="shared" si="2"/>
        <v>0.08382032772</v>
      </c>
      <c r="N300" s="24" t="str">
        <f t="shared" si="3"/>
        <v>Crowfish with +1463, +8.4% (17454 to 18917)</v>
      </c>
      <c r="O300" s="41"/>
      <c r="P300" s="40">
        <v>15893.0</v>
      </c>
      <c r="Q300" s="18">
        <f t="shared" si="4"/>
        <v>1290</v>
      </c>
      <c r="R300" s="23">
        <f t="shared" si="5"/>
        <v>0.08116780973</v>
      </c>
      <c r="S300" s="24" t="str">
        <f t="shared" si="6"/>
        <v>Crowfish with +1290, +8.1% (15893 to 17183)</v>
      </c>
      <c r="T300" s="18"/>
      <c r="U300" s="40">
        <v>10961.0</v>
      </c>
      <c r="V300" s="22">
        <f t="shared" si="7"/>
        <v>924</v>
      </c>
      <c r="W300" s="23">
        <f t="shared" si="8"/>
        <v>0.08429887784</v>
      </c>
      <c r="X300" s="26" t="str">
        <f t="shared" si="9"/>
        <v>Crowfish with +924, +8.4% (10961 to 11885)</v>
      </c>
    </row>
    <row r="301">
      <c r="A301" s="18" t="s">
        <v>340</v>
      </c>
      <c r="B301" s="18">
        <v>688.0</v>
      </c>
      <c r="C301" s="40">
        <v>18964.0</v>
      </c>
      <c r="D301" s="40">
        <v>17248.0</v>
      </c>
      <c r="E301" s="40">
        <v>11935.0</v>
      </c>
      <c r="F301" s="14">
        <v>6.0045953E7</v>
      </c>
      <c r="G301" s="19"/>
      <c r="H301" s="19">
        <f>VLOOKUP(A301,'Kings Ratings'!$A$2:$B$1000,2,false)</f>
        <v>1</v>
      </c>
      <c r="I301" s="7" t="s">
        <v>717</v>
      </c>
      <c r="K301" s="40">
        <v>17490.0</v>
      </c>
      <c r="L301" s="22">
        <f t="shared" si="1"/>
        <v>1474</v>
      </c>
      <c r="M301" s="23">
        <f t="shared" si="2"/>
        <v>0.08427672956</v>
      </c>
      <c r="N301" s="24" t="str">
        <f t="shared" si="3"/>
        <v>Frosteye with +1474, +8.4% (17490 to 18964)</v>
      </c>
      <c r="O301" s="41"/>
      <c r="P301" s="40">
        <v>15956.0</v>
      </c>
      <c r="Q301" s="18">
        <f t="shared" si="4"/>
        <v>1292</v>
      </c>
      <c r="R301" s="23">
        <f t="shared" si="5"/>
        <v>0.08097267486</v>
      </c>
      <c r="S301" s="24" t="str">
        <f t="shared" si="6"/>
        <v>Frosteye with +1292, +8.1% (15956 to 17248)</v>
      </c>
      <c r="T301" s="18"/>
      <c r="U301" s="40">
        <v>11000.0</v>
      </c>
      <c r="V301" s="22">
        <f t="shared" si="7"/>
        <v>935</v>
      </c>
      <c r="W301" s="23">
        <f t="shared" si="8"/>
        <v>0.085</v>
      </c>
      <c r="X301" s="26" t="str">
        <f t="shared" si="9"/>
        <v>Frosteye with +935, +8.5% (11000 to 11935)</v>
      </c>
    </row>
    <row r="302">
      <c r="A302" s="18" t="s">
        <v>162</v>
      </c>
      <c r="B302" s="18">
        <v>67.0</v>
      </c>
      <c r="C302" s="40">
        <v>19147.0</v>
      </c>
      <c r="D302" s="40">
        <v>4983.0</v>
      </c>
      <c r="E302" s="40">
        <v>4.0</v>
      </c>
      <c r="F302" s="14">
        <v>251568.0</v>
      </c>
      <c r="G302" s="19"/>
      <c r="H302" s="19">
        <f>VLOOKUP(A302,'Kings Ratings'!$A$2:$B$1000,2,false)</f>
        <v>8</v>
      </c>
      <c r="I302" s="7"/>
      <c r="K302" s="40">
        <v>17883.0</v>
      </c>
      <c r="L302" s="22">
        <f t="shared" si="1"/>
        <v>1264</v>
      </c>
      <c r="M302" s="23">
        <f t="shared" si="2"/>
        <v>0.07068165297</v>
      </c>
      <c r="N302" s="24" t="str">
        <f t="shared" si="3"/>
        <v>Cabbage with +1264, +7.1% (17883 to 19147)</v>
      </c>
      <c r="O302" s="41"/>
      <c r="P302" s="40">
        <v>4625.0</v>
      </c>
      <c r="Q302" s="18">
        <f t="shared" si="4"/>
        <v>358</v>
      </c>
      <c r="R302" s="23">
        <f t="shared" si="5"/>
        <v>0.07740540541</v>
      </c>
      <c r="S302" s="24" t="str">
        <f t="shared" si="6"/>
        <v>Cabbage with +358, +7.7% (4625 to 4983)</v>
      </c>
      <c r="T302" s="18"/>
      <c r="U302" s="40">
        <v>3.0</v>
      </c>
      <c r="V302" s="22">
        <f t="shared" si="7"/>
        <v>1</v>
      </c>
      <c r="W302" s="23">
        <f t="shared" si="8"/>
        <v>0.3333333333</v>
      </c>
      <c r="X302" s="26" t="str">
        <f t="shared" si="9"/>
        <v>Cabbage with +1, +33.3% (3 to 4)</v>
      </c>
    </row>
    <row r="303">
      <c r="A303" s="18" t="s">
        <v>565</v>
      </c>
      <c r="B303" s="18">
        <v>136.0</v>
      </c>
      <c r="C303" s="40">
        <v>19157.0</v>
      </c>
      <c r="D303" s="40">
        <v>11245.0</v>
      </c>
      <c r="E303" s="40">
        <v>2903.0</v>
      </c>
      <c r="F303" s="14">
        <v>1003346.0</v>
      </c>
      <c r="G303" s="19"/>
      <c r="H303" s="19">
        <f>VLOOKUP(A303,'Kings Ratings'!$A$2:$B$1000,2,false)</f>
        <v>4</v>
      </c>
      <c r="I303" s="7" t="s">
        <v>714</v>
      </c>
      <c r="K303" s="40">
        <v>18084.0</v>
      </c>
      <c r="L303" s="22">
        <f t="shared" si="1"/>
        <v>1073</v>
      </c>
      <c r="M303" s="23">
        <f t="shared" si="2"/>
        <v>0.05933421809</v>
      </c>
      <c r="N303" s="24" t="str">
        <f t="shared" si="3"/>
        <v>Mussel with +1073, +5.9% (18084 to 19157)</v>
      </c>
      <c r="O303" s="41"/>
      <c r="P303" s="40">
        <v>10295.0</v>
      </c>
      <c r="Q303" s="18">
        <f t="shared" si="4"/>
        <v>950</v>
      </c>
      <c r="R303" s="23">
        <f t="shared" si="5"/>
        <v>0.09227780476</v>
      </c>
      <c r="S303" s="24" t="str">
        <f t="shared" si="6"/>
        <v>Mussel with +950, +9.2% (10295 to 11245)</v>
      </c>
      <c r="T303" s="18"/>
      <c r="U303" s="40">
        <v>2282.0</v>
      </c>
      <c r="V303" s="22">
        <f t="shared" si="7"/>
        <v>621</v>
      </c>
      <c r="W303" s="23">
        <f t="shared" si="8"/>
        <v>0.2721297108</v>
      </c>
      <c r="X303" s="26" t="str">
        <f t="shared" si="9"/>
        <v>Mussel with +621, +27.2% (2282 to 2903)</v>
      </c>
    </row>
    <row r="304">
      <c r="A304" s="18" t="s">
        <v>33</v>
      </c>
      <c r="B304" s="18">
        <v>379.0</v>
      </c>
      <c r="C304" s="40">
        <v>19270.0</v>
      </c>
      <c r="D304" s="40">
        <v>6336.0</v>
      </c>
      <c r="E304" s="40">
        <v>32.0</v>
      </c>
      <c r="F304" s="14">
        <v>534619.0</v>
      </c>
      <c r="G304" s="19"/>
      <c r="H304" s="19">
        <f>VLOOKUP(A304,'Kings Ratings'!$A$2:$B$1000,2,false)</f>
        <v>8</v>
      </c>
      <c r="I304" s="7"/>
      <c r="K304" s="40">
        <v>17869.0</v>
      </c>
      <c r="L304" s="22">
        <f t="shared" si="1"/>
        <v>1401</v>
      </c>
      <c r="M304" s="23">
        <f t="shared" si="2"/>
        <v>0.07840393978</v>
      </c>
      <c r="N304" s="24" t="str">
        <f t="shared" si="3"/>
        <v>Apple Cider with +1401, +7.8% (17869 to 19270)</v>
      </c>
      <c r="O304" s="41"/>
      <c r="P304" s="40">
        <v>5465.0</v>
      </c>
      <c r="Q304" s="18">
        <f t="shared" si="4"/>
        <v>871</v>
      </c>
      <c r="R304" s="23">
        <f t="shared" si="5"/>
        <v>0.1593778591</v>
      </c>
      <c r="S304" s="24" t="str">
        <f t="shared" si="6"/>
        <v>Apple Cider with +871, +15.9% (5465 to 6336)</v>
      </c>
      <c r="T304" s="18"/>
      <c r="U304" s="40">
        <v>14.0</v>
      </c>
      <c r="V304" s="22">
        <f t="shared" si="7"/>
        <v>18</v>
      </c>
      <c r="W304" s="23">
        <f t="shared" si="8"/>
        <v>1.285714286</v>
      </c>
      <c r="X304" s="26" t="str">
        <f t="shared" si="9"/>
        <v>Apple Cider with +18, +128.6% (14 to 32)</v>
      </c>
    </row>
    <row r="305">
      <c r="A305" s="18" t="s">
        <v>250</v>
      </c>
      <c r="B305" s="18">
        <v>13.0</v>
      </c>
      <c r="C305" s="40">
        <v>19451.0</v>
      </c>
      <c r="D305" s="40">
        <v>5310.0</v>
      </c>
      <c r="E305" s="40">
        <v>494.0</v>
      </c>
      <c r="F305" s="14">
        <v>1151809.0</v>
      </c>
      <c r="G305" s="19"/>
      <c r="H305" s="19">
        <f>VLOOKUP(A305,'Kings Ratings'!$A$2:$B$1000,2,false)</f>
        <v>2</v>
      </c>
      <c r="I305" s="7"/>
      <c r="K305" s="40">
        <v>18143.0</v>
      </c>
      <c r="L305" s="22">
        <f t="shared" si="1"/>
        <v>1308</v>
      </c>
      <c r="M305" s="23">
        <f t="shared" si="2"/>
        <v>0.07209392052</v>
      </c>
      <c r="N305" s="24" t="str">
        <f t="shared" si="3"/>
        <v>Eggplant with +1308, +7.2% (18143 to 19451)</v>
      </c>
      <c r="O305" s="41"/>
      <c r="P305" s="40">
        <v>4715.0</v>
      </c>
      <c r="Q305" s="18">
        <f t="shared" si="4"/>
        <v>595</v>
      </c>
      <c r="R305" s="23">
        <f t="shared" si="5"/>
        <v>0.1261930011</v>
      </c>
      <c r="S305" s="24" t="str">
        <f t="shared" si="6"/>
        <v>Eggplant with +595, +12.6% (4715 to 5310)</v>
      </c>
      <c r="T305" s="18"/>
      <c r="U305" s="40">
        <v>352.0</v>
      </c>
      <c r="V305" s="22">
        <f t="shared" si="7"/>
        <v>142</v>
      </c>
      <c r="W305" s="23">
        <f t="shared" si="8"/>
        <v>0.4034090909</v>
      </c>
      <c r="X305" s="26" t="str">
        <f t="shared" si="9"/>
        <v>Eggplant with +142, +40.3% (352 to 494)</v>
      </c>
    </row>
    <row r="306">
      <c r="A306" s="18" t="s">
        <v>199</v>
      </c>
      <c r="B306" s="18">
        <v>122.0</v>
      </c>
      <c r="C306" s="40">
        <v>19722.0</v>
      </c>
      <c r="D306" s="40">
        <v>9664.0</v>
      </c>
      <c r="E306" s="40">
        <v>996.0</v>
      </c>
      <c r="F306" s="14">
        <v>1373032.0</v>
      </c>
      <c r="G306" s="19"/>
      <c r="H306" s="19">
        <f>VLOOKUP(A306,'Kings Ratings'!$A$2:$B$1000,2,false)</f>
        <v>5</v>
      </c>
      <c r="I306" s="7" t="s">
        <v>700</v>
      </c>
      <c r="K306" s="40">
        <v>18548.0</v>
      </c>
      <c r="L306" s="22">
        <f t="shared" si="1"/>
        <v>1174</v>
      </c>
      <c r="M306" s="23">
        <f t="shared" si="2"/>
        <v>0.06329523399</v>
      </c>
      <c r="N306" s="24" t="str">
        <f t="shared" si="3"/>
        <v>Coin Purse with +1174, +6.3% (18548 to 19722)</v>
      </c>
      <c r="O306" s="41"/>
      <c r="P306" s="40">
        <v>9064.0</v>
      </c>
      <c r="Q306" s="18">
        <f t="shared" si="4"/>
        <v>600</v>
      </c>
      <c r="R306" s="23">
        <f t="shared" si="5"/>
        <v>0.06619593998</v>
      </c>
      <c r="S306" s="24" t="str">
        <f t="shared" si="6"/>
        <v>Coin Purse with +600, +6.6% (9064 to 9664)</v>
      </c>
      <c r="T306" s="18"/>
      <c r="U306" s="40">
        <v>710.0</v>
      </c>
      <c r="V306" s="22">
        <f t="shared" si="7"/>
        <v>286</v>
      </c>
      <c r="W306" s="23">
        <f t="shared" si="8"/>
        <v>0.4028169014</v>
      </c>
      <c r="X306" s="26" t="str">
        <f t="shared" si="9"/>
        <v>Coin Purse with +286, +40.3% (710 to 996)</v>
      </c>
    </row>
    <row r="307">
      <c r="A307" s="18" t="s">
        <v>554</v>
      </c>
      <c r="B307" s="18">
        <v>135.0</v>
      </c>
      <c r="C307" s="40">
        <v>20103.0</v>
      </c>
      <c r="D307" s="40">
        <v>12256.0</v>
      </c>
      <c r="E307" s="40">
        <v>3144.0</v>
      </c>
      <c r="F307" s="14">
        <v>3054375.0</v>
      </c>
      <c r="G307" s="19"/>
      <c r="H307" s="19">
        <f>VLOOKUP(A307,'Kings Ratings'!$A$2:$B$1000,2,false)</f>
        <v>4</v>
      </c>
      <c r="I307" s="7" t="s">
        <v>698</v>
      </c>
      <c r="K307" s="40">
        <v>18886.0</v>
      </c>
      <c r="L307" s="22">
        <f t="shared" si="1"/>
        <v>1217</v>
      </c>
      <c r="M307" s="23">
        <f t="shared" si="2"/>
        <v>0.06443926718</v>
      </c>
      <c r="N307" s="24" t="str">
        <f t="shared" si="3"/>
        <v>MIAB with +1217, +6.4% (18886 to 20103)</v>
      </c>
      <c r="O307" s="41"/>
      <c r="P307" s="40">
        <v>11330.0</v>
      </c>
      <c r="Q307" s="18">
        <f t="shared" si="4"/>
        <v>926</v>
      </c>
      <c r="R307" s="23">
        <f t="shared" si="5"/>
        <v>0.08172992056</v>
      </c>
      <c r="S307" s="24" t="str">
        <f t="shared" si="6"/>
        <v>MIAB with +926, +8.2% (11330 to 12256)</v>
      </c>
      <c r="T307" s="18"/>
      <c r="U307" s="40">
        <v>2559.0</v>
      </c>
      <c r="V307" s="22">
        <f t="shared" si="7"/>
        <v>585</v>
      </c>
      <c r="W307" s="23">
        <f t="shared" si="8"/>
        <v>0.2286049238</v>
      </c>
      <c r="X307" s="26" t="str">
        <f t="shared" si="9"/>
        <v>MIAB with +585, +22.9% (2559 to 3144)</v>
      </c>
    </row>
    <row r="308">
      <c r="A308" s="18" t="s">
        <v>659</v>
      </c>
      <c r="B308" s="18">
        <v>536.0</v>
      </c>
      <c r="C308" s="40">
        <v>20128.0</v>
      </c>
      <c r="D308" s="40">
        <v>9001.0</v>
      </c>
      <c r="E308" s="40">
        <v>721.0</v>
      </c>
      <c r="F308" s="14">
        <v>1046511.0</v>
      </c>
      <c r="G308" s="19"/>
      <c r="H308" s="19">
        <f>VLOOKUP(A308,'Kings Ratings'!$A$2:$B$1000,2,false)</f>
        <v>3</v>
      </c>
      <c r="I308" s="7" t="s">
        <v>692</v>
      </c>
      <c r="K308" s="40">
        <v>19065.0</v>
      </c>
      <c r="L308" s="22">
        <f t="shared" si="1"/>
        <v>1063</v>
      </c>
      <c r="M308" s="23">
        <f t="shared" si="2"/>
        <v>0.05575662208</v>
      </c>
      <c r="N308" s="24" t="str">
        <f t="shared" si="3"/>
        <v>Red Dye with +1063, +5.6% (19065 to 20128)</v>
      </c>
      <c r="O308" s="41"/>
      <c r="P308" s="40">
        <v>8240.0</v>
      </c>
      <c r="Q308" s="18">
        <f t="shared" si="4"/>
        <v>761</v>
      </c>
      <c r="R308" s="23">
        <f t="shared" si="5"/>
        <v>0.09235436893</v>
      </c>
      <c r="S308" s="24" t="str">
        <f t="shared" si="6"/>
        <v>Red Dye with +761, +9.2% (8240 to 9001)</v>
      </c>
      <c r="T308" s="18"/>
      <c r="U308" s="40">
        <v>495.0</v>
      </c>
      <c r="V308" s="22">
        <f t="shared" si="7"/>
        <v>226</v>
      </c>
      <c r="W308" s="23">
        <f t="shared" si="8"/>
        <v>0.4565656566</v>
      </c>
      <c r="X308" s="26" t="str">
        <f t="shared" si="9"/>
        <v>Red Dye with +226, +45.7% (495 to 721)</v>
      </c>
    </row>
    <row r="309">
      <c r="A309" s="18" t="s">
        <v>540</v>
      </c>
      <c r="B309" s="18">
        <v>176.0</v>
      </c>
      <c r="C309" s="40">
        <v>20203.0</v>
      </c>
      <c r="D309" s="40">
        <v>8239.0</v>
      </c>
      <c r="E309" s="40">
        <v>1027.0</v>
      </c>
      <c r="F309" s="14">
        <v>1565219.0</v>
      </c>
      <c r="G309" s="19"/>
      <c r="H309" s="19">
        <f>VLOOKUP(A309,'Kings Ratings'!$A$2:$B$1000,2,false)</f>
        <v>5</v>
      </c>
      <c r="I309" s="7" t="s">
        <v>691</v>
      </c>
      <c r="K309" s="40">
        <v>18918.0</v>
      </c>
      <c r="L309" s="22">
        <f t="shared" si="1"/>
        <v>1285</v>
      </c>
      <c r="M309" s="23">
        <f t="shared" si="2"/>
        <v>0.06792472777</v>
      </c>
      <c r="N309" s="24" t="str">
        <f t="shared" si="3"/>
        <v>Magicite with +1285, +6.8% (18918 to 20203)</v>
      </c>
      <c r="O309" s="41"/>
      <c r="P309" s="40">
        <v>7478.0</v>
      </c>
      <c r="Q309" s="18">
        <f t="shared" si="4"/>
        <v>761</v>
      </c>
      <c r="R309" s="23">
        <f t="shared" si="5"/>
        <v>0.1017651779</v>
      </c>
      <c r="S309" s="24" t="str">
        <f t="shared" si="6"/>
        <v>Magicite with +761, +10.2% (7478 to 8239)</v>
      </c>
      <c r="T309" s="18"/>
      <c r="U309" s="40">
        <v>707.0</v>
      </c>
      <c r="V309" s="22">
        <f t="shared" si="7"/>
        <v>320</v>
      </c>
      <c r="W309" s="23">
        <f t="shared" si="8"/>
        <v>0.4526166902</v>
      </c>
      <c r="X309" s="26" t="str">
        <f t="shared" si="9"/>
        <v>Magicite with +320, +45.3% (707 to 1027)</v>
      </c>
    </row>
    <row r="310">
      <c r="A310" s="18" t="s">
        <v>56</v>
      </c>
      <c r="B310" s="18">
        <v>450.0</v>
      </c>
      <c r="C310" s="40">
        <v>20233.0</v>
      </c>
      <c r="D310" s="40">
        <v>6628.0</v>
      </c>
      <c r="E310" s="40">
        <v>700.0</v>
      </c>
      <c r="F310" s="14">
        <v>1002354.0</v>
      </c>
      <c r="G310" s="19"/>
      <c r="H310" s="19">
        <f>VLOOKUP(A310,'Kings Ratings'!$A$2:$B$1000,2,false)</f>
        <v>5</v>
      </c>
      <c r="I310" s="7" t="s">
        <v>692</v>
      </c>
      <c r="K310" s="40">
        <v>19014.0</v>
      </c>
      <c r="L310" s="22">
        <f t="shared" si="1"/>
        <v>1219</v>
      </c>
      <c r="M310" s="23">
        <f t="shared" si="2"/>
        <v>0.06411065531</v>
      </c>
      <c r="N310" s="24" t="str">
        <f t="shared" si="3"/>
        <v>Beet with +1219, +6.4% (19014 to 20233)</v>
      </c>
      <c r="O310" s="41"/>
      <c r="P310" s="40">
        <v>5988.0</v>
      </c>
      <c r="Q310" s="18">
        <f t="shared" si="4"/>
        <v>640</v>
      </c>
      <c r="R310" s="23">
        <f t="shared" si="5"/>
        <v>0.1068804275</v>
      </c>
      <c r="S310" s="24" t="str">
        <f t="shared" si="6"/>
        <v>Beet with +640, +10.7% (5988 to 6628)</v>
      </c>
      <c r="T310" s="18"/>
      <c r="U310" s="40">
        <v>471.0</v>
      </c>
      <c r="V310" s="22">
        <f t="shared" si="7"/>
        <v>229</v>
      </c>
      <c r="W310" s="23">
        <f t="shared" si="8"/>
        <v>0.4861995754</v>
      </c>
      <c r="X310" s="26" t="str">
        <f t="shared" si="9"/>
        <v>Beet with +229, +48.6% (471 to 700)</v>
      </c>
    </row>
    <row r="311">
      <c r="A311" s="18" t="s">
        <v>93</v>
      </c>
      <c r="B311" s="18">
        <v>535.0</v>
      </c>
      <c r="C311" s="40">
        <v>20402.0</v>
      </c>
      <c r="D311" s="40">
        <v>10298.0</v>
      </c>
      <c r="E311" s="40">
        <v>1513.0</v>
      </c>
      <c r="F311" s="14">
        <v>1845526.0</v>
      </c>
      <c r="G311" s="19"/>
      <c r="H311" s="19">
        <f>VLOOKUP(A311,'Kings Ratings'!$A$2:$B$1000,2,false)</f>
        <v>3</v>
      </c>
      <c r="I311" s="7" t="s">
        <v>689</v>
      </c>
      <c r="K311" s="40">
        <v>19203.0</v>
      </c>
      <c r="L311" s="22">
        <f t="shared" si="1"/>
        <v>1199</v>
      </c>
      <c r="M311" s="23">
        <f t="shared" si="2"/>
        <v>0.0624381607</v>
      </c>
      <c r="N311" s="24" t="str">
        <f t="shared" si="3"/>
        <v>Blue Dye with +1199, +6.2% (19203 to 20402)</v>
      </c>
      <c r="O311" s="41"/>
      <c r="P311" s="40">
        <v>9595.0</v>
      </c>
      <c r="Q311" s="18">
        <f t="shared" si="4"/>
        <v>703</v>
      </c>
      <c r="R311" s="23">
        <f t="shared" si="5"/>
        <v>0.07326732673</v>
      </c>
      <c r="S311" s="24" t="str">
        <f t="shared" si="6"/>
        <v>Blue Dye with +703, +7.3% (9595 to 10298)</v>
      </c>
      <c r="T311" s="18"/>
      <c r="U311" s="40">
        <v>1119.0</v>
      </c>
      <c r="V311" s="22">
        <f t="shared" si="7"/>
        <v>394</v>
      </c>
      <c r="W311" s="23">
        <f t="shared" si="8"/>
        <v>0.3521000894</v>
      </c>
      <c r="X311" s="26" t="str">
        <f t="shared" si="9"/>
        <v>Blue Dye with +394, +35.2% (1119 to 1513)</v>
      </c>
    </row>
    <row r="312">
      <c r="A312" s="18" t="s">
        <v>47</v>
      </c>
      <c r="B312" s="18">
        <v>237.0</v>
      </c>
      <c r="C312" s="40">
        <v>20636.0</v>
      </c>
      <c r="D312" s="40">
        <v>9581.0</v>
      </c>
      <c r="E312" s="40">
        <v>1156.0</v>
      </c>
      <c r="F312" s="14">
        <v>3723998.0</v>
      </c>
      <c r="G312" s="19"/>
      <c r="H312" s="19">
        <f>VLOOKUP(A312,'Kings Ratings'!$A$2:$B$1000,2,false)</f>
        <v>2</v>
      </c>
      <c r="I312" s="7" t="s">
        <v>580</v>
      </c>
      <c r="K312" s="40">
        <v>19320.0</v>
      </c>
      <c r="L312" s="22">
        <f t="shared" si="1"/>
        <v>1316</v>
      </c>
      <c r="M312" s="23">
        <f t="shared" si="2"/>
        <v>0.06811594203</v>
      </c>
      <c r="N312" s="24" t="str">
        <f t="shared" si="3"/>
        <v>Axe with +1316, +6.8% (19320 to 20636)</v>
      </c>
      <c r="O312" s="41"/>
      <c r="P312" s="40">
        <v>8809.0</v>
      </c>
      <c r="Q312" s="18">
        <f t="shared" si="4"/>
        <v>772</v>
      </c>
      <c r="R312" s="23">
        <f t="shared" si="5"/>
        <v>0.08763764332</v>
      </c>
      <c r="S312" s="24" t="str">
        <f t="shared" si="6"/>
        <v>Axe with +772, +8.8% (8809 to 9581)</v>
      </c>
      <c r="T312" s="18"/>
      <c r="U312" s="40">
        <v>794.0</v>
      </c>
      <c r="V312" s="22">
        <f t="shared" si="7"/>
        <v>362</v>
      </c>
      <c r="W312" s="23">
        <f t="shared" si="8"/>
        <v>0.4559193955</v>
      </c>
      <c r="X312" s="26" t="str">
        <f t="shared" si="9"/>
        <v>Axe with +362, +45.6% (794 to 1156)</v>
      </c>
    </row>
    <row r="313">
      <c r="A313" s="18" t="s">
        <v>321</v>
      </c>
      <c r="B313" s="18">
        <v>276.0</v>
      </c>
      <c r="C313" s="40">
        <v>21069.0</v>
      </c>
      <c r="D313" s="40">
        <v>6720.0</v>
      </c>
      <c r="E313" s="40">
        <v>377.0</v>
      </c>
      <c r="F313" s="14">
        <v>1016254.0</v>
      </c>
      <c r="G313" s="19"/>
      <c r="H313" s="19">
        <f>VLOOKUP(A313,'Kings Ratings'!$A$2:$B$1000,2,false)</f>
        <v>6</v>
      </c>
      <c r="I313" s="7"/>
      <c r="K313" s="40">
        <v>19728.0</v>
      </c>
      <c r="L313" s="22">
        <f t="shared" si="1"/>
        <v>1341</v>
      </c>
      <c r="M313" s="23">
        <f t="shared" si="2"/>
        <v>0.06797445255</v>
      </c>
      <c r="N313" s="24" t="str">
        <f t="shared" si="3"/>
        <v>Flour with +1341, +6.8% (19728 to 21069)</v>
      </c>
      <c r="O313" s="41"/>
      <c r="P313" s="40">
        <v>6047.0</v>
      </c>
      <c r="Q313" s="18">
        <f t="shared" si="4"/>
        <v>673</v>
      </c>
      <c r="R313" s="23">
        <f t="shared" si="5"/>
        <v>0.111294857</v>
      </c>
      <c r="S313" s="24" t="str">
        <f t="shared" si="6"/>
        <v>Flour with +673, +11.1% (6047 to 6720)</v>
      </c>
      <c r="T313" s="18"/>
      <c r="U313" s="40">
        <v>305.0</v>
      </c>
      <c r="V313" s="22">
        <f t="shared" si="7"/>
        <v>72</v>
      </c>
      <c r="W313" s="23">
        <f t="shared" si="8"/>
        <v>0.2360655738</v>
      </c>
      <c r="X313" s="26" t="str">
        <f t="shared" si="9"/>
        <v>Flour with +72, +23.6% (305 to 377)</v>
      </c>
    </row>
    <row r="314">
      <c r="A314" s="18" t="s">
        <v>314</v>
      </c>
      <c r="B314" s="18">
        <v>234.0</v>
      </c>
      <c r="C314" s="40">
        <v>21211.0</v>
      </c>
      <c r="D314" s="40">
        <v>12842.0</v>
      </c>
      <c r="E314" s="40">
        <v>4091.0</v>
      </c>
      <c r="F314" s="14">
        <v>3539142.0</v>
      </c>
      <c r="G314" s="19"/>
      <c r="H314" s="19">
        <f>VLOOKUP(A314,'Kings Ratings'!$A$2:$B$1000,2,false)</f>
        <v>3</v>
      </c>
      <c r="I314" s="7" t="s">
        <v>638</v>
      </c>
      <c r="K314" s="40">
        <v>19746.0</v>
      </c>
      <c r="L314" s="22">
        <f t="shared" si="1"/>
        <v>1465</v>
      </c>
      <c r="M314" s="23">
        <f t="shared" si="2"/>
        <v>0.07419224147</v>
      </c>
      <c r="N314" s="24" t="str">
        <f t="shared" si="3"/>
        <v>Flarefin with +1465, +7.4% (19746 to 21211)</v>
      </c>
      <c r="O314" s="41"/>
      <c r="P314" s="40">
        <v>11817.0</v>
      </c>
      <c r="Q314" s="18">
        <f t="shared" si="4"/>
        <v>1025</v>
      </c>
      <c r="R314" s="23">
        <f t="shared" si="5"/>
        <v>0.08673944318</v>
      </c>
      <c r="S314" s="24" t="str">
        <f t="shared" si="6"/>
        <v>Flarefin with +1025, +8.7% (11817 to 12842)</v>
      </c>
      <c r="T314" s="18"/>
      <c r="U314" s="40">
        <v>3566.0</v>
      </c>
      <c r="V314" s="22">
        <f t="shared" si="7"/>
        <v>525</v>
      </c>
      <c r="W314" s="23">
        <f t="shared" si="8"/>
        <v>0.1472237801</v>
      </c>
      <c r="X314" s="26" t="str">
        <f t="shared" si="9"/>
        <v>Flarefin with +525, +14.7% (3566 to 4091)</v>
      </c>
    </row>
    <row r="315">
      <c r="A315" s="18" t="s">
        <v>456</v>
      </c>
      <c r="B315" s="18">
        <v>217.0</v>
      </c>
      <c r="C315" s="40">
        <v>21782.0</v>
      </c>
      <c r="D315" s="40">
        <v>13952.0</v>
      </c>
      <c r="E315" s="40">
        <v>6006.0</v>
      </c>
      <c r="F315" s="14">
        <v>1068997.0</v>
      </c>
      <c r="G315" s="19"/>
      <c r="H315" s="19">
        <f>VLOOKUP(A315,'Kings Ratings'!$A$2:$B$1000,2,false)</f>
        <v>1</v>
      </c>
      <c r="I315" s="7" t="s">
        <v>419</v>
      </c>
      <c r="K315" s="40">
        <v>20374.0</v>
      </c>
      <c r="L315" s="22">
        <f t="shared" si="1"/>
        <v>1408</v>
      </c>
      <c r="M315" s="23">
        <f t="shared" si="2"/>
        <v>0.06910768627</v>
      </c>
      <c r="N315" s="24" t="str">
        <f t="shared" si="3"/>
        <v>Horseshoe with +1408, +6.9% (20374 to 21782)</v>
      </c>
      <c r="O315" s="41"/>
      <c r="P315" s="40">
        <v>13053.0</v>
      </c>
      <c r="Q315" s="18">
        <f t="shared" si="4"/>
        <v>899</v>
      </c>
      <c r="R315" s="23">
        <f t="shared" si="5"/>
        <v>0.068873056</v>
      </c>
      <c r="S315" s="24" t="str">
        <f t="shared" si="6"/>
        <v>Horseshoe with +899, +6.9% (13053 to 13952)</v>
      </c>
      <c r="T315" s="18"/>
      <c r="U315" s="40">
        <v>5399.0</v>
      </c>
      <c r="V315" s="22">
        <f t="shared" si="7"/>
        <v>607</v>
      </c>
      <c r="W315" s="23">
        <f t="shared" si="8"/>
        <v>0.1124282274</v>
      </c>
      <c r="X315" s="26" t="str">
        <f t="shared" si="9"/>
        <v>Horseshoe with +607, +11.2% (5399 to 6006)</v>
      </c>
    </row>
    <row r="316">
      <c r="A316" s="18" t="s">
        <v>604</v>
      </c>
      <c r="B316" s="18">
        <v>11.0</v>
      </c>
      <c r="C316" s="40">
        <v>22023.0</v>
      </c>
      <c r="D316" s="40">
        <v>8453.0</v>
      </c>
      <c r="E316" s="40">
        <v>1751.0</v>
      </c>
      <c r="F316" s="14">
        <v>3134131.0</v>
      </c>
      <c r="G316" s="19"/>
      <c r="H316" s="19">
        <f>VLOOKUP(A316,'Kings Ratings'!$A$2:$B$1000,2,false)</f>
        <v>1</v>
      </c>
      <c r="I316" s="7" t="s">
        <v>673</v>
      </c>
      <c r="K316" s="40">
        <v>20526.0</v>
      </c>
      <c r="L316" s="22">
        <f t="shared" si="1"/>
        <v>1497</v>
      </c>
      <c r="M316" s="23">
        <f t="shared" si="2"/>
        <v>0.07293189126</v>
      </c>
      <c r="N316" s="24" t="str">
        <f t="shared" si="3"/>
        <v>Peppers with +1497, +7.3% (20526 to 22023)</v>
      </c>
      <c r="O316" s="41"/>
      <c r="P316" s="40">
        <v>7220.0</v>
      </c>
      <c r="Q316" s="18">
        <f t="shared" si="4"/>
        <v>1233</v>
      </c>
      <c r="R316" s="23">
        <f t="shared" si="5"/>
        <v>0.1707756233</v>
      </c>
      <c r="S316" s="24" t="str">
        <f t="shared" si="6"/>
        <v>Peppers with +1233, +17.1% (7220 to 8453)</v>
      </c>
      <c r="T316" s="18"/>
      <c r="U316" s="40">
        <v>985.0</v>
      </c>
      <c r="V316" s="22">
        <f t="shared" si="7"/>
        <v>766</v>
      </c>
      <c r="W316" s="23">
        <f t="shared" si="8"/>
        <v>0.7776649746</v>
      </c>
      <c r="X316" s="26" t="str">
        <f t="shared" si="9"/>
        <v>Peppers with +766, +77.8% (985 to 1751)</v>
      </c>
    </row>
    <row r="317">
      <c r="A317" s="18" t="s">
        <v>485</v>
      </c>
      <c r="B317" s="18">
        <v>264.0</v>
      </c>
      <c r="C317" s="40">
        <v>22220.0</v>
      </c>
      <c r="D317" s="40">
        <v>12065.0</v>
      </c>
      <c r="E317" s="40">
        <v>3491.0</v>
      </c>
      <c r="F317" s="14">
        <v>1896664.0</v>
      </c>
      <c r="G317" s="19"/>
      <c r="H317" s="19">
        <f>VLOOKUP(A317,'Kings Ratings'!$A$2:$B$1000,2,false)</f>
        <v>2</v>
      </c>
      <c r="I317" s="7" t="s">
        <v>536</v>
      </c>
      <c r="K317" s="40">
        <v>20758.0</v>
      </c>
      <c r="L317" s="22">
        <f t="shared" si="1"/>
        <v>1462</v>
      </c>
      <c r="M317" s="23">
        <f t="shared" si="2"/>
        <v>0.07043067733</v>
      </c>
      <c r="N317" s="24" t="str">
        <f t="shared" si="3"/>
        <v>Jade with +1462, +7% (20758 to 22220)</v>
      </c>
      <c r="O317" s="41"/>
      <c r="P317" s="40">
        <v>11202.0</v>
      </c>
      <c r="Q317" s="18">
        <f t="shared" si="4"/>
        <v>863</v>
      </c>
      <c r="R317" s="23">
        <f t="shared" si="5"/>
        <v>0.07703981432</v>
      </c>
      <c r="S317" s="24" t="str">
        <f t="shared" si="6"/>
        <v>Jade with +863, +7.7% (11202 to 12065)</v>
      </c>
      <c r="T317" s="18"/>
      <c r="U317" s="40">
        <v>3079.0</v>
      </c>
      <c r="V317" s="22">
        <f t="shared" si="7"/>
        <v>412</v>
      </c>
      <c r="W317" s="23">
        <f t="shared" si="8"/>
        <v>0.1338096785</v>
      </c>
      <c r="X317" s="26" t="str">
        <f t="shared" si="9"/>
        <v>Jade with +412, +13.4% (3079 to 3491)</v>
      </c>
    </row>
    <row r="318">
      <c r="A318" s="18" t="s">
        <v>506</v>
      </c>
      <c r="B318" s="18">
        <v>500.0</v>
      </c>
      <c r="C318" s="40">
        <v>22265.0</v>
      </c>
      <c r="D318" s="40">
        <v>11459.0</v>
      </c>
      <c r="E318" s="40">
        <v>3117.0</v>
      </c>
      <c r="F318" s="14">
        <v>2450081.0</v>
      </c>
      <c r="G318" s="19"/>
      <c r="H318" s="19">
        <f>VLOOKUP(A318,'Kings Ratings'!$A$2:$B$1000,2,false)</f>
        <v>4</v>
      </c>
      <c r="I318" s="7" t="s">
        <v>666</v>
      </c>
      <c r="K318" s="40">
        <v>20988.0</v>
      </c>
      <c r="L318" s="22">
        <f t="shared" si="1"/>
        <v>1277</v>
      </c>
      <c r="M318" s="23">
        <f t="shared" si="2"/>
        <v>0.06084429198</v>
      </c>
      <c r="N318" s="24" t="str">
        <f t="shared" si="3"/>
        <v>Large Net with +1277, +6.1% (20988 to 22265)</v>
      </c>
      <c r="O318" s="41"/>
      <c r="P318" s="40">
        <v>10602.0</v>
      </c>
      <c r="Q318" s="18">
        <f t="shared" si="4"/>
        <v>857</v>
      </c>
      <c r="R318" s="23">
        <f t="shared" si="5"/>
        <v>0.08083380494</v>
      </c>
      <c r="S318" s="24" t="str">
        <f t="shared" si="6"/>
        <v>Large Net with +857, +8.1% (10602 to 11459)</v>
      </c>
      <c r="T318" s="18"/>
      <c r="U318" s="40">
        <v>2679.0</v>
      </c>
      <c r="V318" s="22">
        <f t="shared" si="7"/>
        <v>438</v>
      </c>
      <c r="W318" s="23">
        <f t="shared" si="8"/>
        <v>0.163493841</v>
      </c>
      <c r="X318" s="26" t="str">
        <f t="shared" si="9"/>
        <v>Large Net with +438, +16.3% (2679 to 3117)</v>
      </c>
    </row>
    <row r="319">
      <c r="A319" s="18" t="s">
        <v>115</v>
      </c>
      <c r="B319" s="18">
        <v>131.0</v>
      </c>
      <c r="C319" s="40">
        <v>22346.0</v>
      </c>
      <c r="D319" s="40">
        <v>12173.0</v>
      </c>
      <c r="E319" s="40">
        <v>6237.0</v>
      </c>
      <c r="F319" s="14">
        <v>2.7697646E7</v>
      </c>
      <c r="G319" s="19"/>
      <c r="H319" s="19">
        <f>VLOOKUP(A319,'Kings Ratings'!$A$2:$B$1000,2,false)</f>
        <v>2</v>
      </c>
      <c r="I319" s="7" t="s">
        <v>392</v>
      </c>
      <c r="K319" s="40">
        <v>20917.0</v>
      </c>
      <c r="L319" s="22">
        <f t="shared" si="1"/>
        <v>1429</v>
      </c>
      <c r="M319" s="23">
        <f t="shared" si="2"/>
        <v>0.06831763637</v>
      </c>
      <c r="N319" s="24" t="str">
        <f t="shared" si="3"/>
        <v>Bluegill with +1429, +6.8% (20917 to 22346)</v>
      </c>
      <c r="O319" s="41"/>
      <c r="P319" s="40">
        <v>11186.0</v>
      </c>
      <c r="Q319" s="18">
        <f t="shared" si="4"/>
        <v>987</v>
      </c>
      <c r="R319" s="23">
        <f t="shared" si="5"/>
        <v>0.08823529412</v>
      </c>
      <c r="S319" s="24" t="str">
        <f t="shared" si="6"/>
        <v>Bluegill with +987, +8.8% (11186 to 12173)</v>
      </c>
      <c r="T319" s="18"/>
      <c r="U319" s="40">
        <v>5573.0</v>
      </c>
      <c r="V319" s="22">
        <f t="shared" si="7"/>
        <v>664</v>
      </c>
      <c r="W319" s="23">
        <f t="shared" si="8"/>
        <v>0.1191458819</v>
      </c>
      <c r="X319" s="26" t="str">
        <f t="shared" si="9"/>
        <v>Bluegill with +664, +11.9% (5573 to 6237)</v>
      </c>
    </row>
    <row r="320">
      <c r="A320" s="18" t="s">
        <v>626</v>
      </c>
      <c r="B320" s="18">
        <v>48.0</v>
      </c>
      <c r="C320" s="40">
        <v>22519.0</v>
      </c>
      <c r="D320" s="40">
        <v>9575.0</v>
      </c>
      <c r="E320" s="40">
        <v>1189.0</v>
      </c>
      <c r="F320" s="14">
        <v>3764363.0</v>
      </c>
      <c r="G320" s="19"/>
      <c r="H320" s="19">
        <f>VLOOKUP(A320,'Kings Ratings'!$A$2:$B$1000,2,false)</f>
        <v>4</v>
      </c>
      <c r="I320" s="7" t="s">
        <v>661</v>
      </c>
      <c r="K320" s="40">
        <v>21253.0</v>
      </c>
      <c r="L320" s="22">
        <f t="shared" si="1"/>
        <v>1266</v>
      </c>
      <c r="M320" s="23">
        <f t="shared" si="2"/>
        <v>0.05956806098</v>
      </c>
      <c r="N320" s="24" t="str">
        <f t="shared" si="3"/>
        <v>Potato with +1266, +6% (21253 to 22519)</v>
      </c>
      <c r="O320" s="41"/>
      <c r="P320" s="40">
        <v>8757.0</v>
      </c>
      <c r="Q320" s="18">
        <f t="shared" si="4"/>
        <v>818</v>
      </c>
      <c r="R320" s="23">
        <f t="shared" si="5"/>
        <v>0.0934109855</v>
      </c>
      <c r="S320" s="24" t="str">
        <f t="shared" si="6"/>
        <v>Potato with +818, +9.3% (8757 to 9575)</v>
      </c>
      <c r="T320" s="18"/>
      <c r="U320" s="40">
        <v>749.0</v>
      </c>
      <c r="V320" s="22">
        <f t="shared" si="7"/>
        <v>440</v>
      </c>
      <c r="W320" s="23">
        <f t="shared" si="8"/>
        <v>0.5874499332</v>
      </c>
      <c r="X320" s="26" t="str">
        <f t="shared" si="9"/>
        <v>Potato with +440, +58.7% (749 to 1189)</v>
      </c>
    </row>
    <row r="321">
      <c r="A321" s="18" t="s">
        <v>147</v>
      </c>
      <c r="B321" s="18">
        <v>23.0</v>
      </c>
      <c r="C321" s="40">
        <v>22746.0</v>
      </c>
      <c r="D321" s="40">
        <v>11904.0</v>
      </c>
      <c r="E321" s="40">
        <v>4312.0</v>
      </c>
      <c r="F321" s="14">
        <v>2634111.0</v>
      </c>
      <c r="G321" s="19"/>
      <c r="H321" s="19">
        <f>VLOOKUP(A321,'Kings Ratings'!$A$2:$B$1000,2,false)</f>
        <v>1</v>
      </c>
      <c r="I321" s="7" t="s">
        <v>486</v>
      </c>
      <c r="K321" s="40">
        <v>21332.0</v>
      </c>
      <c r="L321" s="22">
        <f t="shared" si="1"/>
        <v>1414</v>
      </c>
      <c r="M321" s="23">
        <f t="shared" si="2"/>
        <v>0.06628539284</v>
      </c>
      <c r="N321" s="24" t="str">
        <f t="shared" si="3"/>
        <v>Bucket with +1414, +6.6% (21332 to 22746)</v>
      </c>
      <c r="O321" s="41"/>
      <c r="P321" s="40">
        <v>11035.0</v>
      </c>
      <c r="Q321" s="18">
        <f t="shared" si="4"/>
        <v>869</v>
      </c>
      <c r="R321" s="23">
        <f t="shared" si="5"/>
        <v>0.07874943362</v>
      </c>
      <c r="S321" s="24" t="str">
        <f t="shared" si="6"/>
        <v>Bucket with +869, +7.9% (11035 to 11904)</v>
      </c>
      <c r="T321" s="18"/>
      <c r="U321" s="40">
        <v>3857.0</v>
      </c>
      <c r="V321" s="22">
        <f t="shared" si="7"/>
        <v>455</v>
      </c>
      <c r="W321" s="23">
        <f t="shared" si="8"/>
        <v>0.1179673321</v>
      </c>
      <c r="X321" s="26" t="str">
        <f t="shared" si="9"/>
        <v>Bucket with +455, +11.8% (3857 to 4312)</v>
      </c>
    </row>
    <row r="322">
      <c r="A322" s="18" t="s">
        <v>73</v>
      </c>
      <c r="B322" s="18">
        <v>89.0</v>
      </c>
      <c r="C322" s="40">
        <v>22828.0</v>
      </c>
      <c r="D322" s="40">
        <v>14380.0</v>
      </c>
      <c r="E322" s="40">
        <v>6154.0</v>
      </c>
      <c r="F322" s="14">
        <v>9030508.0</v>
      </c>
      <c r="G322" s="19"/>
      <c r="H322" s="19">
        <f>VLOOKUP(A322,'Kings Ratings'!$A$2:$B$1000,2,false)</f>
        <v>3</v>
      </c>
      <c r="I322" s="7" t="s">
        <v>620</v>
      </c>
      <c r="K322" s="40">
        <v>21836.0</v>
      </c>
      <c r="L322" s="22">
        <f t="shared" si="1"/>
        <v>992</v>
      </c>
      <c r="M322" s="23">
        <f t="shared" si="2"/>
        <v>0.04542956585</v>
      </c>
      <c r="N322" s="24" t="str">
        <f t="shared" si="3"/>
        <v>Blue Catfish with +992, +4.5% (21836 to 22828)</v>
      </c>
      <c r="O322" s="41"/>
      <c r="P322" s="40">
        <v>13715.0</v>
      </c>
      <c r="Q322" s="18">
        <f t="shared" si="4"/>
        <v>665</v>
      </c>
      <c r="R322" s="23">
        <f t="shared" si="5"/>
        <v>0.04848705797</v>
      </c>
      <c r="S322" s="24" t="str">
        <f t="shared" si="6"/>
        <v>Blue Catfish with +665, +4.8% (13715 to 14380)</v>
      </c>
      <c r="T322" s="18"/>
      <c r="U322" s="40">
        <v>5930.0</v>
      </c>
      <c r="V322" s="22">
        <f t="shared" si="7"/>
        <v>224</v>
      </c>
      <c r="W322" s="23">
        <f t="shared" si="8"/>
        <v>0.03777403035</v>
      </c>
      <c r="X322" s="26" t="str">
        <f t="shared" si="9"/>
        <v>Blue Catfish with +224, +3.8% (5930 to 6154)</v>
      </c>
    </row>
    <row r="323">
      <c r="A323" s="18" t="s">
        <v>372</v>
      </c>
      <c r="B323" s="18">
        <v>199.0</v>
      </c>
      <c r="C323" s="40">
        <v>23479.0</v>
      </c>
      <c r="D323" s="40">
        <v>14444.0</v>
      </c>
      <c r="E323" s="40">
        <v>5977.0</v>
      </c>
      <c r="F323" s="14">
        <v>7015058.0</v>
      </c>
      <c r="G323" s="19"/>
      <c r="H323" s="19">
        <f>VLOOKUP(A323,'Kings Ratings'!$A$2:$B$1000,2,false)</f>
        <v>4</v>
      </c>
      <c r="I323" s="7" t="s">
        <v>598</v>
      </c>
      <c r="K323" s="40">
        <v>22382.0</v>
      </c>
      <c r="L323" s="22">
        <f t="shared" si="1"/>
        <v>1097</v>
      </c>
      <c r="M323" s="23">
        <f t="shared" si="2"/>
        <v>0.04901259941</v>
      </c>
      <c r="N323" s="24" t="str">
        <f t="shared" si="3"/>
        <v>Globber with +1097, +4.9% (22382 to 23479)</v>
      </c>
      <c r="O323" s="41"/>
      <c r="P323" s="40">
        <v>13691.0</v>
      </c>
      <c r="Q323" s="18">
        <f t="shared" si="4"/>
        <v>753</v>
      </c>
      <c r="R323" s="23">
        <f t="shared" si="5"/>
        <v>0.0549996348</v>
      </c>
      <c r="S323" s="24" t="str">
        <f t="shared" si="6"/>
        <v>Globber with +753, +5.5% (13691 to 14444)</v>
      </c>
      <c r="T323" s="18"/>
      <c r="U323" s="40">
        <v>5708.0</v>
      </c>
      <c r="V323" s="22">
        <f t="shared" si="7"/>
        <v>269</v>
      </c>
      <c r="W323" s="23">
        <f t="shared" si="8"/>
        <v>0.04712683952</v>
      </c>
      <c r="X323" s="26" t="str">
        <f t="shared" si="9"/>
        <v>Globber with +269, +4.7% (5708 to 5977)</v>
      </c>
    </row>
    <row r="324">
      <c r="A324" s="18" t="s">
        <v>600</v>
      </c>
      <c r="B324" s="18">
        <v>94.0</v>
      </c>
      <c r="C324" s="40">
        <v>23502.0</v>
      </c>
      <c r="D324" s="40">
        <v>13151.0</v>
      </c>
      <c r="E324" s="40">
        <v>3999.0</v>
      </c>
      <c r="F324" s="14">
        <v>2403454.0</v>
      </c>
      <c r="G324" s="19"/>
      <c r="H324" s="19">
        <f>VLOOKUP(A324,'Kings Ratings'!$A$2:$B$1000,2,false)</f>
        <v>1</v>
      </c>
      <c r="I324" s="7" t="s">
        <v>439</v>
      </c>
      <c r="K324" s="40">
        <v>22177.0</v>
      </c>
      <c r="L324" s="22">
        <f t="shared" si="1"/>
        <v>1325</v>
      </c>
      <c r="M324" s="23">
        <f t="shared" si="2"/>
        <v>0.0597465843</v>
      </c>
      <c r="N324" s="24" t="str">
        <f t="shared" si="3"/>
        <v>Ruby with +1325, +6% (22177 to 23502)</v>
      </c>
      <c r="O324" s="41"/>
      <c r="P324" s="40">
        <v>12236.0</v>
      </c>
      <c r="Q324" s="18">
        <f t="shared" si="4"/>
        <v>915</v>
      </c>
      <c r="R324" s="23">
        <f t="shared" si="5"/>
        <v>0.07477933965</v>
      </c>
      <c r="S324" s="24" t="str">
        <f t="shared" si="6"/>
        <v>Ruby with +915, +7.5% (12236 to 13151)</v>
      </c>
      <c r="T324" s="18"/>
      <c r="U324" s="40">
        <v>3556.0</v>
      </c>
      <c r="V324" s="22">
        <f t="shared" si="7"/>
        <v>443</v>
      </c>
      <c r="W324" s="23">
        <f t="shared" si="8"/>
        <v>0.1245781777</v>
      </c>
      <c r="X324" s="26" t="str">
        <f t="shared" si="9"/>
        <v>Ruby with +443, +12.5% (3556 to 3999)</v>
      </c>
    </row>
    <row r="325">
      <c r="A325" s="18" t="s">
        <v>614</v>
      </c>
      <c r="B325" s="18">
        <v>174.0</v>
      </c>
      <c r="C325" s="40">
        <v>23502.0</v>
      </c>
      <c r="D325" s="40">
        <v>14286.0</v>
      </c>
      <c r="E325" s="40">
        <v>5287.0</v>
      </c>
      <c r="F325" s="14">
        <v>5650494.0</v>
      </c>
      <c r="G325" s="19"/>
      <c r="H325" s="19">
        <f>VLOOKUP(A325,'Kings Ratings'!$A$2:$B$1000,2,false)</f>
        <v>3</v>
      </c>
      <c r="I325" s="7" t="s">
        <v>609</v>
      </c>
      <c r="K325" s="40">
        <v>22162.0</v>
      </c>
      <c r="L325" s="22">
        <f t="shared" si="1"/>
        <v>1340</v>
      </c>
      <c r="M325" s="23">
        <f t="shared" si="2"/>
        <v>0.06046385705</v>
      </c>
      <c r="N325" s="24" t="str">
        <f t="shared" si="3"/>
        <v>Ruby Fish with +1340, +6% (22162 to 23502)</v>
      </c>
      <c r="O325" s="41"/>
      <c r="P325" s="40">
        <v>13232.0</v>
      </c>
      <c r="Q325" s="18">
        <f t="shared" si="4"/>
        <v>1054</v>
      </c>
      <c r="R325" s="23">
        <f t="shared" si="5"/>
        <v>0.07965538089</v>
      </c>
      <c r="S325" s="24" t="str">
        <f t="shared" si="6"/>
        <v>Ruby Fish with +1054, +8% (13232 to 14286)</v>
      </c>
      <c r="T325" s="18"/>
      <c r="U325" s="40">
        <v>4578.0</v>
      </c>
      <c r="V325" s="22">
        <f t="shared" si="7"/>
        <v>709</v>
      </c>
      <c r="W325" s="23">
        <f t="shared" si="8"/>
        <v>0.1548711228</v>
      </c>
      <c r="X325" s="26" t="str">
        <f t="shared" si="9"/>
        <v>Ruby Fish with +709, +15.5% (4578 to 5287)</v>
      </c>
    </row>
    <row r="326">
      <c r="A326" s="18" t="s">
        <v>422</v>
      </c>
      <c r="B326" s="18">
        <v>203.0</v>
      </c>
      <c r="C326" s="40">
        <v>23529.0</v>
      </c>
      <c r="D326" s="40">
        <v>10267.0</v>
      </c>
      <c r="E326" s="40">
        <v>1826.0</v>
      </c>
      <c r="F326" s="14">
        <v>3223775.0</v>
      </c>
      <c r="G326" s="19"/>
      <c r="H326" s="19">
        <f>VLOOKUP(A326,'Kings Ratings'!$A$2:$B$1000,2,false)</f>
        <v>2</v>
      </c>
      <c r="I326" s="7" t="s">
        <v>395</v>
      </c>
      <c r="K326" s="40">
        <v>22185.0</v>
      </c>
      <c r="L326" s="22">
        <f t="shared" si="1"/>
        <v>1344</v>
      </c>
      <c r="M326" s="23">
        <f t="shared" si="2"/>
        <v>0.06058147397</v>
      </c>
      <c r="N326" s="24" t="str">
        <f t="shared" si="3"/>
        <v>Green Dye with +1344, +6.1% (22185 to 23529)</v>
      </c>
      <c r="O326" s="41"/>
      <c r="P326" s="40">
        <v>9506.0</v>
      </c>
      <c r="Q326" s="18">
        <f t="shared" si="4"/>
        <v>761</v>
      </c>
      <c r="R326" s="23">
        <f t="shared" si="5"/>
        <v>0.08005470229</v>
      </c>
      <c r="S326" s="24" t="str">
        <f t="shared" si="6"/>
        <v>Green Dye with +761, +8% (9506 to 10267)</v>
      </c>
      <c r="T326" s="18"/>
      <c r="U326" s="40">
        <v>1408.0</v>
      </c>
      <c r="V326" s="22">
        <f t="shared" si="7"/>
        <v>418</v>
      </c>
      <c r="W326" s="23">
        <f t="shared" si="8"/>
        <v>0.296875</v>
      </c>
      <c r="X326" s="26" t="str">
        <f t="shared" si="9"/>
        <v>Green Dye with +418, +29.7% (1408 to 1826)</v>
      </c>
    </row>
    <row r="327">
      <c r="A327" s="18" t="s">
        <v>590</v>
      </c>
      <c r="B327" s="18">
        <v>427.0</v>
      </c>
      <c r="C327" s="40">
        <v>23530.0</v>
      </c>
      <c r="D327" s="40">
        <v>12994.0</v>
      </c>
      <c r="E327" s="40">
        <v>5348.0</v>
      </c>
      <c r="F327" s="14">
        <v>1.4299542E7</v>
      </c>
      <c r="G327" s="19"/>
      <c r="H327" s="19">
        <f>VLOOKUP(A327,'Kings Ratings'!$A$2:$B$1000,2,false)</f>
        <v>1</v>
      </c>
      <c r="I327" s="7" t="s">
        <v>563</v>
      </c>
      <c r="K327" s="40">
        <v>22161.0</v>
      </c>
      <c r="L327" s="22">
        <f t="shared" si="1"/>
        <v>1369</v>
      </c>
      <c r="M327" s="23">
        <f t="shared" si="2"/>
        <v>0.06177519065</v>
      </c>
      <c r="N327" s="24" t="str">
        <f t="shared" si="3"/>
        <v>Yarn with +1369, +6.2% (22161 to 23530)</v>
      </c>
      <c r="O327" s="41"/>
      <c r="P327" s="40">
        <v>12071.0</v>
      </c>
      <c r="Q327" s="18">
        <f t="shared" si="4"/>
        <v>923</v>
      </c>
      <c r="R327" s="23">
        <f t="shared" si="5"/>
        <v>0.07646425317</v>
      </c>
      <c r="S327" s="24" t="str">
        <f t="shared" si="6"/>
        <v>Yarn with +923, +7.6% (12071 to 12994)</v>
      </c>
      <c r="T327" s="18"/>
      <c r="U327" s="40">
        <v>4771.0</v>
      </c>
      <c r="V327" s="22">
        <f t="shared" si="7"/>
        <v>577</v>
      </c>
      <c r="W327" s="23">
        <f t="shared" si="8"/>
        <v>0.1209390065</v>
      </c>
      <c r="X327" s="26" t="str">
        <f t="shared" si="9"/>
        <v>Yarn with +577, +12.1% (4771 to 5348)</v>
      </c>
    </row>
    <row r="328">
      <c r="A328" s="18" t="s">
        <v>596</v>
      </c>
      <c r="B328" s="18">
        <v>248.0</v>
      </c>
      <c r="C328" s="40">
        <v>23717.0</v>
      </c>
      <c r="D328" s="40">
        <v>12364.0</v>
      </c>
      <c r="E328" s="40">
        <v>3552.0</v>
      </c>
      <c r="F328" s="14">
        <v>1983547.0</v>
      </c>
      <c r="G328" s="19"/>
      <c r="H328" s="19">
        <f>VLOOKUP(A328,'Kings Ratings'!$A$2:$B$1000,2,false)</f>
        <v>1</v>
      </c>
      <c r="I328" s="7" t="s">
        <v>638</v>
      </c>
      <c r="K328" s="40">
        <v>22241.0</v>
      </c>
      <c r="L328" s="22">
        <f t="shared" si="1"/>
        <v>1476</v>
      </c>
      <c r="M328" s="23">
        <f t="shared" si="2"/>
        <v>0.06636392249</v>
      </c>
      <c r="N328" s="24" t="str">
        <f t="shared" si="3"/>
        <v>Shimmer Topaz with +1476, +6.6% (22241 to 23717)</v>
      </c>
      <c r="O328" s="41"/>
      <c r="P328" s="40">
        <v>11458.0</v>
      </c>
      <c r="Q328" s="18">
        <f t="shared" si="4"/>
        <v>906</v>
      </c>
      <c r="R328" s="23">
        <f t="shared" si="5"/>
        <v>0.07907139117</v>
      </c>
      <c r="S328" s="24" t="str">
        <f t="shared" si="6"/>
        <v>Shimmer Topaz with +906, +7.9% (11458 to 12364)</v>
      </c>
      <c r="T328" s="18"/>
      <c r="U328" s="40">
        <v>3112.0</v>
      </c>
      <c r="V328" s="22">
        <f t="shared" si="7"/>
        <v>440</v>
      </c>
      <c r="W328" s="23">
        <f t="shared" si="8"/>
        <v>0.1413881748</v>
      </c>
      <c r="X328" s="26" t="str">
        <f t="shared" si="9"/>
        <v>Shimmer Topaz with +440, +14.1% (3112 to 3552)</v>
      </c>
    </row>
    <row r="329">
      <c r="A329" s="18" t="s">
        <v>606</v>
      </c>
      <c r="B329" s="18">
        <v>206.0</v>
      </c>
      <c r="C329" s="40">
        <v>23750.0</v>
      </c>
      <c r="D329" s="40">
        <v>14176.0</v>
      </c>
      <c r="E329" s="40">
        <v>5302.0</v>
      </c>
      <c r="F329" s="14">
        <v>4202669.0</v>
      </c>
      <c r="G329" s="19"/>
      <c r="H329" s="19">
        <f>VLOOKUP(A329,'Kings Ratings'!$A$2:$B$1000,2,false)</f>
        <v>3</v>
      </c>
      <c r="I329" s="7" t="s">
        <v>617</v>
      </c>
      <c r="K329" s="40">
        <v>22477.0</v>
      </c>
      <c r="L329" s="22">
        <f t="shared" si="1"/>
        <v>1273</v>
      </c>
      <c r="M329" s="23">
        <f t="shared" si="2"/>
        <v>0.05663567202</v>
      </c>
      <c r="N329" s="24" t="str">
        <f t="shared" si="3"/>
        <v>Seahorse with +1273, +5.7% (22477 to 23750)</v>
      </c>
      <c r="O329" s="41"/>
      <c r="P329" s="40">
        <v>13273.0</v>
      </c>
      <c r="Q329" s="18">
        <f t="shared" si="4"/>
        <v>903</v>
      </c>
      <c r="R329" s="23">
        <f t="shared" si="5"/>
        <v>0.06803284864</v>
      </c>
      <c r="S329" s="24" t="str">
        <f t="shared" si="6"/>
        <v>Seahorse with +903, +6.8% (13273 to 14176)</v>
      </c>
      <c r="T329" s="18"/>
      <c r="U329" s="40">
        <v>4793.0</v>
      </c>
      <c r="V329" s="22">
        <f t="shared" si="7"/>
        <v>509</v>
      </c>
      <c r="W329" s="23">
        <f t="shared" si="8"/>
        <v>0.1061965366</v>
      </c>
      <c r="X329" s="26" t="str">
        <f t="shared" si="9"/>
        <v>Seahorse with +509, +10.6% (4793 to 5302)</v>
      </c>
    </row>
    <row r="330">
      <c r="A330" s="18" t="s">
        <v>173</v>
      </c>
      <c r="B330" s="18">
        <v>132.0</v>
      </c>
      <c r="C330" s="40">
        <v>23754.0</v>
      </c>
      <c r="D330" s="40">
        <v>12504.0</v>
      </c>
      <c r="E330" s="40">
        <v>4109.0</v>
      </c>
      <c r="F330" s="14">
        <v>3880963.0</v>
      </c>
      <c r="G330" s="19"/>
      <c r="H330" s="19">
        <f>VLOOKUP(A330,'Kings Ratings'!$A$2:$B$1000,2,false)</f>
        <v>3</v>
      </c>
      <c r="I330" s="7" t="s">
        <v>620</v>
      </c>
      <c r="K330" s="40">
        <v>22228.0</v>
      </c>
      <c r="L330" s="22">
        <f t="shared" si="1"/>
        <v>1526</v>
      </c>
      <c r="M330" s="23">
        <f t="shared" si="2"/>
        <v>0.06865215044</v>
      </c>
      <c r="N330" s="24" t="str">
        <f t="shared" si="3"/>
        <v>Carp with +1526, +6.9% (22228 to 23754)</v>
      </c>
      <c r="O330" s="41"/>
      <c r="P330" s="40">
        <v>11486.0</v>
      </c>
      <c r="Q330" s="18">
        <f t="shared" si="4"/>
        <v>1018</v>
      </c>
      <c r="R330" s="23">
        <f t="shared" si="5"/>
        <v>0.08862963608</v>
      </c>
      <c r="S330" s="24" t="str">
        <f t="shared" si="6"/>
        <v>Carp with +1018, +8.9% (11486 to 12504)</v>
      </c>
      <c r="T330" s="18"/>
      <c r="U330" s="40">
        <v>3602.0</v>
      </c>
      <c r="V330" s="22">
        <f t="shared" si="7"/>
        <v>507</v>
      </c>
      <c r="W330" s="23">
        <f t="shared" si="8"/>
        <v>0.140755136</v>
      </c>
      <c r="X330" s="26" t="str">
        <f t="shared" si="9"/>
        <v>Carp with +507, +14.1% (3602 to 4109)</v>
      </c>
    </row>
    <row r="331">
      <c r="A331" s="18" t="s">
        <v>303</v>
      </c>
      <c r="B331" s="18">
        <v>45.0</v>
      </c>
      <c r="C331" s="40">
        <v>23816.0</v>
      </c>
      <c r="D331" s="40">
        <v>12088.0</v>
      </c>
      <c r="E331" s="40">
        <v>4101.0</v>
      </c>
      <c r="F331" s="14">
        <v>7865355.0</v>
      </c>
      <c r="G331" s="19"/>
      <c r="H331" s="19">
        <f>VLOOKUP(A331,'Kings Ratings'!$A$2:$B$1000,2,false)</f>
        <v>4</v>
      </c>
      <c r="I331" s="7" t="s">
        <v>627</v>
      </c>
      <c r="K331" s="40">
        <v>22274.0</v>
      </c>
      <c r="L331" s="22">
        <f t="shared" si="1"/>
        <v>1542</v>
      </c>
      <c r="M331" s="23">
        <f t="shared" si="2"/>
        <v>0.06922869714</v>
      </c>
      <c r="N331" s="24" t="str">
        <f t="shared" si="3"/>
        <v>Fish Bones with +1542, +6.9% (22274 to 23816)</v>
      </c>
      <c r="O331" s="41"/>
      <c r="P331" s="40">
        <v>11070.0</v>
      </c>
      <c r="Q331" s="18">
        <f t="shared" si="4"/>
        <v>1018</v>
      </c>
      <c r="R331" s="23">
        <f t="shared" si="5"/>
        <v>0.09196025294</v>
      </c>
      <c r="S331" s="24" t="str">
        <f t="shared" si="6"/>
        <v>Fish Bones with +1018, +9.2% (11070 to 12088)</v>
      </c>
      <c r="T331" s="18"/>
      <c r="U331" s="40">
        <v>3522.0</v>
      </c>
      <c r="V331" s="22">
        <f t="shared" si="7"/>
        <v>579</v>
      </c>
      <c r="W331" s="23">
        <f t="shared" si="8"/>
        <v>0.16439523</v>
      </c>
      <c r="X331" s="26" t="str">
        <f t="shared" si="9"/>
        <v>Fish Bones with +579, +16.4% (3522 to 4101)</v>
      </c>
    </row>
    <row r="332">
      <c r="A332" s="18" t="s">
        <v>448</v>
      </c>
      <c r="B332" s="18">
        <v>46.0</v>
      </c>
      <c r="C332" s="40">
        <v>23877.0</v>
      </c>
      <c r="D332" s="40">
        <v>1360.0</v>
      </c>
      <c r="E332" s="40">
        <v>5.0</v>
      </c>
      <c r="F332" s="14">
        <v>170283.0</v>
      </c>
      <c r="G332" s="19"/>
      <c r="H332" s="19">
        <f>VLOOKUP(A332,'Kings Ratings'!$A$2:$B$1000,2,false)</f>
        <v>8</v>
      </c>
      <c r="I332" s="7"/>
      <c r="K332" s="40">
        <v>22485.0</v>
      </c>
      <c r="L332" s="22">
        <f t="shared" si="1"/>
        <v>1392</v>
      </c>
      <c r="M332" s="23">
        <f t="shared" si="2"/>
        <v>0.06190793863</v>
      </c>
      <c r="N332" s="24" t="str">
        <f t="shared" si="3"/>
        <v>Hops with +1392, +6.2% (22485 to 23877)</v>
      </c>
      <c r="O332" s="41"/>
      <c r="P332" s="40">
        <v>1061.0</v>
      </c>
      <c r="Q332" s="18">
        <f t="shared" si="4"/>
        <v>299</v>
      </c>
      <c r="R332" s="23">
        <f t="shared" si="5"/>
        <v>0.2818096136</v>
      </c>
      <c r="S332" s="24" t="str">
        <f t="shared" si="6"/>
        <v>Hops with +299, +28.2% (1061 to 1360)</v>
      </c>
      <c r="T332" s="18"/>
      <c r="U332" s="40">
        <v>2.0</v>
      </c>
      <c r="V332" s="22">
        <f t="shared" si="7"/>
        <v>3</v>
      </c>
      <c r="W332" s="23">
        <f t="shared" si="8"/>
        <v>1.5</v>
      </c>
      <c r="X332" s="26" t="str">
        <f t="shared" si="9"/>
        <v>Hops with +3, +150% (2 to 5)</v>
      </c>
    </row>
    <row r="333">
      <c r="A333" s="18" t="s">
        <v>555</v>
      </c>
      <c r="B333" s="18">
        <v>115.0</v>
      </c>
      <c r="C333" s="40">
        <v>24343.0</v>
      </c>
      <c r="D333" s="40">
        <v>14186.0</v>
      </c>
      <c r="E333" s="40">
        <v>5305.0</v>
      </c>
      <c r="F333" s="14">
        <v>4202980.0</v>
      </c>
      <c r="G333" s="19"/>
      <c r="H333" s="19">
        <f>VLOOKUP(A333,'Kings Ratings'!$A$2:$B$1000,2,false)</f>
        <v>3</v>
      </c>
      <c r="I333" s="7" t="s">
        <v>617</v>
      </c>
      <c r="K333" s="40">
        <v>23060.0</v>
      </c>
      <c r="L333" s="22">
        <f t="shared" si="1"/>
        <v>1283</v>
      </c>
      <c r="M333" s="23">
        <f t="shared" si="2"/>
        <v>0.05563746748</v>
      </c>
      <c r="N333" s="24" t="str">
        <f t="shared" si="3"/>
        <v>Puffer with +1283, +5.6% (23060 to 24343)</v>
      </c>
      <c r="O333" s="41"/>
      <c r="P333" s="40">
        <v>13284.0</v>
      </c>
      <c r="Q333" s="18">
        <f t="shared" si="4"/>
        <v>902</v>
      </c>
      <c r="R333" s="23">
        <f t="shared" si="5"/>
        <v>0.06790123457</v>
      </c>
      <c r="S333" s="24" t="str">
        <f t="shared" si="6"/>
        <v>Puffer with +902, +6.8% (13284 to 14186)</v>
      </c>
      <c r="T333" s="18"/>
      <c r="U333" s="40">
        <v>4794.0</v>
      </c>
      <c r="V333" s="22">
        <f t="shared" si="7"/>
        <v>511</v>
      </c>
      <c r="W333" s="23">
        <f t="shared" si="8"/>
        <v>0.1065915728</v>
      </c>
      <c r="X333" s="26" t="str">
        <f t="shared" si="9"/>
        <v>Puffer with +511, +10.7% (4794 to 5305)</v>
      </c>
    </row>
    <row r="334">
      <c r="A334" s="18" t="s">
        <v>541</v>
      </c>
      <c r="B334" s="18">
        <v>114.0</v>
      </c>
      <c r="C334" s="40">
        <v>24434.0</v>
      </c>
      <c r="D334" s="40">
        <v>14334.0</v>
      </c>
      <c r="E334" s="40">
        <v>5304.0</v>
      </c>
      <c r="F334" s="14">
        <v>5660744.0</v>
      </c>
      <c r="G334" s="19"/>
      <c r="H334" s="19">
        <f>VLOOKUP(A334,'Kings Ratings'!$A$2:$B$1000,2,false)</f>
        <v>3</v>
      </c>
      <c r="I334" s="7" t="s">
        <v>609</v>
      </c>
      <c r="K334" s="40">
        <v>23086.0</v>
      </c>
      <c r="L334" s="22">
        <f t="shared" si="1"/>
        <v>1348</v>
      </c>
      <c r="M334" s="23">
        <f t="shared" si="2"/>
        <v>0.05839036646</v>
      </c>
      <c r="N334" s="24" t="str">
        <f t="shared" si="3"/>
        <v>Marlin with +1348, +5.8% (23086 to 24434)</v>
      </c>
      <c r="O334" s="41"/>
      <c r="P334" s="40">
        <v>13267.0</v>
      </c>
      <c r="Q334" s="18">
        <f t="shared" si="4"/>
        <v>1067</v>
      </c>
      <c r="R334" s="23">
        <f t="shared" si="5"/>
        <v>0.08042511495</v>
      </c>
      <c r="S334" s="24" t="str">
        <f t="shared" si="6"/>
        <v>Marlin with +1067, +8% (13267 to 14334)</v>
      </c>
      <c r="T334" s="18"/>
      <c r="U334" s="40">
        <v>4589.0</v>
      </c>
      <c r="V334" s="22">
        <f t="shared" si="7"/>
        <v>715</v>
      </c>
      <c r="W334" s="23">
        <f t="shared" si="8"/>
        <v>0.1558073654</v>
      </c>
      <c r="X334" s="26" t="str">
        <f t="shared" si="9"/>
        <v>Marlin with +715, +15.6% (4589 to 5304)</v>
      </c>
    </row>
    <row r="335">
      <c r="A335" s="18" t="s">
        <v>356</v>
      </c>
      <c r="B335" s="18">
        <v>316.0</v>
      </c>
      <c r="C335" s="40">
        <v>24535.0</v>
      </c>
      <c r="D335" s="40">
        <v>11271.0</v>
      </c>
      <c r="E335" s="40">
        <v>2667.0</v>
      </c>
      <c r="F335" s="14">
        <v>1104194.0</v>
      </c>
      <c r="G335" s="19"/>
      <c r="H335" s="19">
        <f>VLOOKUP(A335,'Kings Ratings'!$A$2:$B$1000,2,false)</f>
        <v>3</v>
      </c>
      <c r="I335" s="7" t="s">
        <v>611</v>
      </c>
      <c r="K335" s="40">
        <v>23197.0</v>
      </c>
      <c r="L335" s="22">
        <f t="shared" si="1"/>
        <v>1338</v>
      </c>
      <c r="M335" s="23">
        <f t="shared" si="2"/>
        <v>0.0576798724</v>
      </c>
      <c r="N335" s="24" t="str">
        <f t="shared" si="3"/>
        <v>Garnet Ring with +1338, +5.8% (23197 to 24535)</v>
      </c>
      <c r="O335" s="41"/>
      <c r="P335" s="40">
        <v>10498.0</v>
      </c>
      <c r="Q335" s="18">
        <f t="shared" si="4"/>
        <v>773</v>
      </c>
      <c r="R335" s="23">
        <f t="shared" si="5"/>
        <v>0.07363307297</v>
      </c>
      <c r="S335" s="24" t="str">
        <f t="shared" si="6"/>
        <v>Garnet Ring with +773, +7.4% (10498 to 11271)</v>
      </c>
      <c r="T335" s="18"/>
      <c r="U335" s="40">
        <v>2045.0</v>
      </c>
      <c r="V335" s="22">
        <f t="shared" si="7"/>
        <v>622</v>
      </c>
      <c r="W335" s="23">
        <f t="shared" si="8"/>
        <v>0.3041564792</v>
      </c>
      <c r="X335" s="26" t="str">
        <f t="shared" si="9"/>
        <v>Garnet Ring with +622, +30.4% (2045 to 2667)</v>
      </c>
    </row>
    <row r="336">
      <c r="A336" s="18" t="s">
        <v>252</v>
      </c>
      <c r="B336" s="18">
        <v>143.0</v>
      </c>
      <c r="C336" s="40">
        <v>24663.0</v>
      </c>
      <c r="D336" s="40">
        <v>13310.0</v>
      </c>
      <c r="E336" s="40">
        <v>4581.0</v>
      </c>
      <c r="F336" s="14">
        <v>3882503.0</v>
      </c>
      <c r="G336" s="19"/>
      <c r="H336" s="19">
        <f>VLOOKUP(A336,'Kings Ratings'!$A$2:$B$1000,2,false)</f>
        <v>1</v>
      </c>
      <c r="I336" s="7" t="s">
        <v>584</v>
      </c>
      <c r="K336" s="40">
        <v>23158.0</v>
      </c>
      <c r="L336" s="22">
        <f t="shared" si="1"/>
        <v>1505</v>
      </c>
      <c r="M336" s="23">
        <f t="shared" si="2"/>
        <v>0.06498834096</v>
      </c>
      <c r="N336" s="24" t="str">
        <f t="shared" si="3"/>
        <v>Emerald with +1505, +6.5% (23158 to 24663)</v>
      </c>
      <c r="O336" s="41"/>
      <c r="P336" s="40">
        <v>12338.0</v>
      </c>
      <c r="Q336" s="18">
        <f t="shared" si="4"/>
        <v>972</v>
      </c>
      <c r="R336" s="23">
        <f t="shared" si="5"/>
        <v>0.07878100178</v>
      </c>
      <c r="S336" s="24" t="str">
        <f t="shared" si="6"/>
        <v>Emerald with +972, +7.9% (12338 to 13310)</v>
      </c>
      <c r="T336" s="18"/>
      <c r="U336" s="40">
        <v>4082.0</v>
      </c>
      <c r="V336" s="22">
        <f t="shared" si="7"/>
        <v>499</v>
      </c>
      <c r="W336" s="23">
        <f t="shared" si="8"/>
        <v>0.122243998</v>
      </c>
      <c r="X336" s="26" t="str">
        <f t="shared" si="9"/>
        <v>Emerald with +499, +12.2% (4082 to 4581)</v>
      </c>
    </row>
    <row r="337">
      <c r="A337" s="18" t="s">
        <v>177</v>
      </c>
      <c r="B337" s="18">
        <v>19.0</v>
      </c>
      <c r="C337" s="40">
        <v>24861.0</v>
      </c>
      <c r="D337" s="40">
        <v>8995.0</v>
      </c>
      <c r="E337" s="40">
        <v>1353.0</v>
      </c>
      <c r="F337" s="14">
        <v>2376599.0</v>
      </c>
      <c r="G337" s="19"/>
      <c r="H337" s="19">
        <f>VLOOKUP(A337,'Kings Ratings'!$A$2:$B$1000,2,false)</f>
        <v>3</v>
      </c>
      <c r="I337" s="7" t="s">
        <v>589</v>
      </c>
      <c r="K337" s="40">
        <v>23367.0</v>
      </c>
      <c r="L337" s="22">
        <f t="shared" si="1"/>
        <v>1494</v>
      </c>
      <c r="M337" s="23">
        <f t="shared" si="2"/>
        <v>0.06393632045</v>
      </c>
      <c r="N337" s="24" t="str">
        <f t="shared" si="3"/>
        <v>Carrot with +1494, +6.4% (23367 to 24861)</v>
      </c>
      <c r="O337" s="41"/>
      <c r="P337" s="40">
        <v>8329.0</v>
      </c>
      <c r="Q337" s="18">
        <f t="shared" si="4"/>
        <v>666</v>
      </c>
      <c r="R337" s="23">
        <f t="shared" si="5"/>
        <v>0.07996158002</v>
      </c>
      <c r="S337" s="24" t="str">
        <f t="shared" si="6"/>
        <v>Carrot with +666, +8% (8329 to 8995)</v>
      </c>
      <c r="T337" s="18"/>
      <c r="U337" s="40">
        <v>938.0</v>
      </c>
      <c r="V337" s="22">
        <f t="shared" si="7"/>
        <v>415</v>
      </c>
      <c r="W337" s="23">
        <f t="shared" si="8"/>
        <v>0.4424307036</v>
      </c>
      <c r="X337" s="26" t="str">
        <f t="shared" si="9"/>
        <v>Carrot with +415, +44.2% (938 to 1353)</v>
      </c>
    </row>
    <row r="338">
      <c r="A338" s="18" t="s">
        <v>477</v>
      </c>
      <c r="B338" s="18">
        <v>130.0</v>
      </c>
      <c r="C338" s="40">
        <v>24957.0</v>
      </c>
      <c r="D338" s="40">
        <v>15829.0</v>
      </c>
      <c r="E338" s="40">
        <v>7004.0</v>
      </c>
      <c r="F338" s="14">
        <v>3990512.0</v>
      </c>
      <c r="G338" s="19"/>
      <c r="H338" s="19">
        <f>VLOOKUP(A338,'Kings Ratings'!$A$2:$B$1000,2,false)</f>
        <v>1</v>
      </c>
      <c r="I338" s="7" t="s">
        <v>324</v>
      </c>
      <c r="K338" s="40">
        <v>22485.0</v>
      </c>
      <c r="L338" s="22">
        <f t="shared" si="1"/>
        <v>2472</v>
      </c>
      <c r="M338" s="23">
        <f t="shared" si="2"/>
        <v>0.10993996</v>
      </c>
      <c r="N338" s="24" t="str">
        <f t="shared" si="3"/>
        <v>Iron Cup with +2472, +11% (22485 to 24957)</v>
      </c>
      <c r="O338" s="41"/>
      <c r="P338" s="40">
        <v>14753.0</v>
      </c>
      <c r="Q338" s="18">
        <f t="shared" si="4"/>
        <v>1076</v>
      </c>
      <c r="R338" s="23">
        <f t="shared" si="5"/>
        <v>0.07293431844</v>
      </c>
      <c r="S338" s="24" t="str">
        <f t="shared" si="6"/>
        <v>Iron Cup with +1076, +7.3% (14753 to 15829)</v>
      </c>
      <c r="T338" s="18"/>
      <c r="U338" s="40">
        <v>6311.0</v>
      </c>
      <c r="V338" s="22">
        <f t="shared" si="7"/>
        <v>693</v>
      </c>
      <c r="W338" s="23">
        <f t="shared" si="8"/>
        <v>0.1098082713</v>
      </c>
      <c r="X338" s="26" t="str">
        <f t="shared" si="9"/>
        <v>Iron Cup with +693, +11% (6311 to 7004)</v>
      </c>
    </row>
    <row r="339">
      <c r="A339" s="18" t="s">
        <v>326</v>
      </c>
      <c r="B339" s="18">
        <v>201.0</v>
      </c>
      <c r="C339" s="40">
        <v>25024.0</v>
      </c>
      <c r="D339" s="40">
        <v>14763.0</v>
      </c>
      <c r="E339" s="40">
        <v>5671.0</v>
      </c>
      <c r="F339" s="14">
        <v>7280200.0</v>
      </c>
      <c r="G339" s="19"/>
      <c r="H339" s="19">
        <f>VLOOKUP(A339,'Kings Ratings'!$A$2:$B$1000,2,false)</f>
        <v>3</v>
      </c>
      <c r="I339" s="7" t="s">
        <v>584</v>
      </c>
      <c r="K339" s="40">
        <v>23563.0</v>
      </c>
      <c r="L339" s="22">
        <f t="shared" si="1"/>
        <v>1461</v>
      </c>
      <c r="M339" s="23">
        <f t="shared" si="2"/>
        <v>0.06200398931</v>
      </c>
      <c r="N339" s="24" t="str">
        <f t="shared" si="3"/>
        <v>Fluorifish with +1461, +6.2% (23563 to 25024)</v>
      </c>
      <c r="O339" s="41"/>
      <c r="P339" s="40">
        <v>13503.0</v>
      </c>
      <c r="Q339" s="18">
        <f t="shared" si="4"/>
        <v>1260</v>
      </c>
      <c r="R339" s="23">
        <f t="shared" si="5"/>
        <v>0.0933125972</v>
      </c>
      <c r="S339" s="24" t="str">
        <f t="shared" si="6"/>
        <v>Fluorifish with +1260, +9.3% (13503 to 14763)</v>
      </c>
      <c r="T339" s="18"/>
      <c r="U339" s="40">
        <v>4751.0</v>
      </c>
      <c r="V339" s="22">
        <f t="shared" si="7"/>
        <v>920</v>
      </c>
      <c r="W339" s="23">
        <f t="shared" si="8"/>
        <v>0.1936434435</v>
      </c>
      <c r="X339" s="26" t="str">
        <f t="shared" si="9"/>
        <v>Fluorifish with +920, +19.4% (4751 to 5671)</v>
      </c>
    </row>
    <row r="340">
      <c r="A340" s="18" t="s">
        <v>441</v>
      </c>
      <c r="B340" s="18">
        <v>236.0</v>
      </c>
      <c r="C340" s="40">
        <v>25256.0</v>
      </c>
      <c r="D340" s="40">
        <v>10962.0</v>
      </c>
      <c r="E340" s="40">
        <v>1551.0</v>
      </c>
      <c r="F340" s="14">
        <v>2670038.0</v>
      </c>
      <c r="G340" s="19"/>
      <c r="H340" s="19">
        <f>VLOOKUP(A340,'Kings Ratings'!$A$2:$B$1000,2,false)</f>
        <v>1</v>
      </c>
      <c r="I340" s="7" t="s">
        <v>580</v>
      </c>
      <c r="K340" s="40">
        <v>23774.0</v>
      </c>
      <c r="L340" s="22">
        <f t="shared" si="1"/>
        <v>1482</v>
      </c>
      <c r="M340" s="23">
        <f t="shared" si="2"/>
        <v>0.06233700681</v>
      </c>
      <c r="N340" s="24" t="str">
        <f t="shared" si="3"/>
        <v>Hammer with +1482, +6.2% (23774 to 25256)</v>
      </c>
      <c r="O340" s="41"/>
      <c r="P340" s="40">
        <v>10090.0</v>
      </c>
      <c r="Q340" s="18">
        <f t="shared" si="4"/>
        <v>872</v>
      </c>
      <c r="R340" s="23">
        <f t="shared" si="5"/>
        <v>0.0864222002</v>
      </c>
      <c r="S340" s="24" t="str">
        <f t="shared" si="6"/>
        <v>Hammer with +872, +8.6% (10090 to 10962)</v>
      </c>
      <c r="T340" s="18"/>
      <c r="U340" s="40">
        <v>1155.0</v>
      </c>
      <c r="V340" s="22">
        <f t="shared" si="7"/>
        <v>396</v>
      </c>
      <c r="W340" s="23">
        <f t="shared" si="8"/>
        <v>0.3428571429</v>
      </c>
      <c r="X340" s="26" t="str">
        <f t="shared" si="9"/>
        <v>Hammer with +396, +34.3% (1155 to 1551)</v>
      </c>
    </row>
    <row r="341">
      <c r="A341" s="18" t="s">
        <v>109</v>
      </c>
      <c r="B341" s="18">
        <v>200.0</v>
      </c>
      <c r="C341" s="40">
        <v>26423.0</v>
      </c>
      <c r="D341" s="40">
        <v>15183.0</v>
      </c>
      <c r="E341" s="40">
        <v>6346.0</v>
      </c>
      <c r="F341" s="14">
        <v>6817006.0</v>
      </c>
      <c r="G341" s="19"/>
      <c r="H341" s="19">
        <f>VLOOKUP(A341,'Kings Ratings'!$A$2:$B$1000,2,false)</f>
        <v>2</v>
      </c>
      <c r="I341" s="7" t="s">
        <v>399</v>
      </c>
      <c r="K341" s="40">
        <v>25050.0</v>
      </c>
      <c r="L341" s="22">
        <f t="shared" si="1"/>
        <v>1373</v>
      </c>
      <c r="M341" s="23">
        <f t="shared" si="2"/>
        <v>0.05481037924</v>
      </c>
      <c r="N341" s="24" t="str">
        <f t="shared" si="3"/>
        <v>Blue Tiger Fish with +1373, +5.5% (25050 to 26423)</v>
      </c>
      <c r="O341" s="41"/>
      <c r="P341" s="40">
        <v>14245.0</v>
      </c>
      <c r="Q341" s="18">
        <f t="shared" si="4"/>
        <v>938</v>
      </c>
      <c r="R341" s="23">
        <f t="shared" si="5"/>
        <v>0.06584766585</v>
      </c>
      <c r="S341" s="24" t="str">
        <f t="shared" si="6"/>
        <v>Blue Tiger Fish with +938, +6.6% (14245 to 15183)</v>
      </c>
      <c r="T341" s="18"/>
      <c r="U341" s="40">
        <v>5767.0</v>
      </c>
      <c r="V341" s="22">
        <f t="shared" si="7"/>
        <v>579</v>
      </c>
      <c r="W341" s="23">
        <f t="shared" si="8"/>
        <v>0.1003988209</v>
      </c>
      <c r="X341" s="26" t="str">
        <f t="shared" si="9"/>
        <v>Blue Tiger Fish with +579, +10% (5767 to 6346)</v>
      </c>
    </row>
    <row r="342">
      <c r="A342" s="18" t="s">
        <v>479</v>
      </c>
      <c r="B342" s="18">
        <v>233.0</v>
      </c>
      <c r="C342" s="40">
        <v>27029.0</v>
      </c>
      <c r="D342" s="40">
        <v>14869.0</v>
      </c>
      <c r="E342" s="40">
        <v>5458.0</v>
      </c>
      <c r="F342" s="14">
        <v>7350504.0</v>
      </c>
      <c r="G342" s="19"/>
      <c r="H342" s="19">
        <f>VLOOKUP(A342,'Kings Ratings'!$A$2:$B$1000,2,false)</f>
        <v>1</v>
      </c>
      <c r="I342" s="7" t="s">
        <v>563</v>
      </c>
      <c r="K342" s="40">
        <v>25361.0</v>
      </c>
      <c r="L342" s="22">
        <f t="shared" si="1"/>
        <v>1668</v>
      </c>
      <c r="M342" s="23">
        <f t="shared" si="2"/>
        <v>0.0657702772</v>
      </c>
      <c r="N342" s="24" t="str">
        <f t="shared" si="3"/>
        <v>Redgill with +1668, +6.6% (25361 to 27029)</v>
      </c>
      <c r="O342" s="41"/>
      <c r="P342" s="40">
        <v>13703.0</v>
      </c>
      <c r="Q342" s="18">
        <f t="shared" si="4"/>
        <v>1166</v>
      </c>
      <c r="R342" s="23">
        <f t="shared" si="5"/>
        <v>0.08509085602</v>
      </c>
      <c r="S342" s="24" t="str">
        <f t="shared" si="6"/>
        <v>Redgill with +1166, +8.5% (13703 to 14869)</v>
      </c>
      <c r="T342" s="18"/>
      <c r="U342" s="40">
        <v>4871.0</v>
      </c>
      <c r="V342" s="22">
        <f t="shared" si="7"/>
        <v>587</v>
      </c>
      <c r="W342" s="23">
        <f t="shared" si="8"/>
        <v>0.1205091357</v>
      </c>
      <c r="X342" s="26" t="str">
        <f t="shared" si="9"/>
        <v>Redgill with +587, +12.1% (4871 to 5458)</v>
      </c>
    </row>
    <row r="343">
      <c r="A343" s="18" t="s">
        <v>487</v>
      </c>
      <c r="B343" s="18">
        <v>100.0</v>
      </c>
      <c r="C343" s="40">
        <v>27127.0</v>
      </c>
      <c r="D343" s="40">
        <v>16071.0</v>
      </c>
      <c r="E343" s="40">
        <v>6830.0</v>
      </c>
      <c r="F343" s="14">
        <v>7425458.0</v>
      </c>
      <c r="G343" s="19"/>
      <c r="H343" s="19">
        <f>VLOOKUP(A343,'Kings Ratings'!$A$2:$B$1000,2,false)</f>
        <v>1</v>
      </c>
      <c r="I343" s="7" t="s">
        <v>496</v>
      </c>
      <c r="K343" s="40">
        <v>25679.0</v>
      </c>
      <c r="L343" s="22">
        <f t="shared" si="1"/>
        <v>1448</v>
      </c>
      <c r="M343" s="23">
        <f t="shared" si="2"/>
        <v>0.05638848865</v>
      </c>
      <c r="N343" s="24" t="str">
        <f t="shared" si="3"/>
        <v>Pearl with +1448, +5.6% (25679 to 27127)</v>
      </c>
      <c r="O343" s="41"/>
      <c r="P343" s="40">
        <v>15087.0</v>
      </c>
      <c r="Q343" s="18">
        <f t="shared" si="4"/>
        <v>984</v>
      </c>
      <c r="R343" s="23">
        <f t="shared" si="5"/>
        <v>0.06522171406</v>
      </c>
      <c r="S343" s="24" t="str">
        <f t="shared" si="6"/>
        <v>Pearl with +984, +6.5% (15087 to 16071)</v>
      </c>
      <c r="T343" s="18"/>
      <c r="U343" s="40">
        <v>6218.0</v>
      </c>
      <c r="V343" s="22">
        <f t="shared" si="7"/>
        <v>612</v>
      </c>
      <c r="W343" s="23">
        <f t="shared" si="8"/>
        <v>0.09842393052</v>
      </c>
      <c r="X343" s="26" t="str">
        <f t="shared" si="9"/>
        <v>Pearl with +612, +9.8% (6218 to 6830)</v>
      </c>
    </row>
    <row r="344">
      <c r="A344" s="18" t="s">
        <v>472</v>
      </c>
      <c r="B344" s="18">
        <v>119.0</v>
      </c>
      <c r="C344" s="40">
        <v>27371.0</v>
      </c>
      <c r="D344" s="40">
        <v>15388.0</v>
      </c>
      <c r="E344" s="40">
        <v>6604.0</v>
      </c>
      <c r="F344" s="14">
        <v>8275041.0</v>
      </c>
      <c r="G344" s="19"/>
      <c r="H344" s="19">
        <f>VLOOKUP(A344,'Kings Ratings'!$A$2:$B$1000,2,false)</f>
        <v>2</v>
      </c>
      <c r="I344" s="7" t="s">
        <v>406</v>
      </c>
      <c r="K344" s="40">
        <v>25838.0</v>
      </c>
      <c r="L344" s="22">
        <f t="shared" si="1"/>
        <v>1533</v>
      </c>
      <c r="M344" s="23">
        <f t="shared" si="2"/>
        <v>0.05933121759</v>
      </c>
      <c r="N344" s="24" t="str">
        <f t="shared" si="3"/>
        <v>Jellyfish with +1533, +5.9% (25838 to 27371)</v>
      </c>
      <c r="O344" s="41"/>
      <c r="P344" s="40">
        <v>14140.0</v>
      </c>
      <c r="Q344" s="18">
        <f t="shared" si="4"/>
        <v>1248</v>
      </c>
      <c r="R344" s="23">
        <f t="shared" si="5"/>
        <v>0.0882602546</v>
      </c>
      <c r="S344" s="24" t="str">
        <f t="shared" si="6"/>
        <v>Jellyfish with +1248, +8.8% (14140 to 15388)</v>
      </c>
      <c r="T344" s="18"/>
      <c r="U344" s="40">
        <v>5681.0</v>
      </c>
      <c r="V344" s="22">
        <f t="shared" si="7"/>
        <v>923</v>
      </c>
      <c r="W344" s="23">
        <f t="shared" si="8"/>
        <v>0.1624713959</v>
      </c>
      <c r="X344" s="26" t="str">
        <f t="shared" si="9"/>
        <v>Jellyfish with +923, +16.2% (5681 to 6604)</v>
      </c>
    </row>
    <row r="345">
      <c r="A345" s="18" t="s">
        <v>465</v>
      </c>
      <c r="B345" s="18">
        <v>205.0</v>
      </c>
      <c r="C345" s="40">
        <v>27553.0</v>
      </c>
      <c r="D345" s="40">
        <v>16161.0</v>
      </c>
      <c r="E345" s="40">
        <v>7459.0</v>
      </c>
      <c r="F345" s="14">
        <v>1.165888E7</v>
      </c>
      <c r="G345" s="19"/>
      <c r="H345" s="19">
        <f>VLOOKUP(A345,'Kings Ratings'!$A$2:$B$1000,2,false)</f>
        <v>2</v>
      </c>
      <c r="I345" s="7" t="s">
        <v>546</v>
      </c>
      <c r="K345" s="40">
        <v>26077.0</v>
      </c>
      <c r="L345" s="22">
        <f t="shared" si="1"/>
        <v>1476</v>
      </c>
      <c r="M345" s="23">
        <f t="shared" si="2"/>
        <v>0.05660160295</v>
      </c>
      <c r="N345" s="24" t="str">
        <f t="shared" si="3"/>
        <v>Red Starfish with +1476, +5.7% (26077 to 27553)</v>
      </c>
      <c r="O345" s="41"/>
      <c r="P345" s="40">
        <v>15263.0</v>
      </c>
      <c r="Q345" s="18">
        <f t="shared" si="4"/>
        <v>898</v>
      </c>
      <c r="R345" s="23">
        <f t="shared" si="5"/>
        <v>0.0588350914</v>
      </c>
      <c r="S345" s="24" t="str">
        <f t="shared" si="6"/>
        <v>Red Starfish with +898, +5.9% (15263 to 16161)</v>
      </c>
      <c r="T345" s="18"/>
      <c r="U345" s="40">
        <v>6925.0</v>
      </c>
      <c r="V345" s="22">
        <f t="shared" si="7"/>
        <v>534</v>
      </c>
      <c r="W345" s="23">
        <f t="shared" si="8"/>
        <v>0.07711191336</v>
      </c>
      <c r="X345" s="26" t="str">
        <f t="shared" si="9"/>
        <v>Red Starfish with +534, +7.7% (6925 to 7459)</v>
      </c>
    </row>
    <row r="346">
      <c r="A346" s="18" t="s">
        <v>458</v>
      </c>
      <c r="B346" s="18">
        <v>134.0</v>
      </c>
      <c r="C346" s="40">
        <v>27856.0</v>
      </c>
      <c r="D346" s="40">
        <v>15845.0</v>
      </c>
      <c r="E346" s="40">
        <v>7459.0</v>
      </c>
      <c r="F346" s="14">
        <v>1.145743E7</v>
      </c>
      <c r="G346" s="19"/>
      <c r="H346" s="19">
        <f>VLOOKUP(A346,'Kings Ratings'!$A$2:$B$1000,2,false)</f>
        <v>2</v>
      </c>
      <c r="I346" s="7" t="s">
        <v>546</v>
      </c>
      <c r="K346" s="40">
        <v>26322.0</v>
      </c>
      <c r="L346" s="22">
        <f t="shared" si="1"/>
        <v>1534</v>
      </c>
      <c r="M346" s="23">
        <f t="shared" si="2"/>
        <v>0.05827824633</v>
      </c>
      <c r="N346" s="24" t="str">
        <f t="shared" si="3"/>
        <v>Stingray with +1534, +5.8% (26322 to 27856)</v>
      </c>
      <c r="O346" s="41"/>
      <c r="P346" s="40">
        <v>14737.0</v>
      </c>
      <c r="Q346" s="18">
        <f t="shared" si="4"/>
        <v>1108</v>
      </c>
      <c r="R346" s="23">
        <f t="shared" si="5"/>
        <v>0.07518490873</v>
      </c>
      <c r="S346" s="24" t="str">
        <f t="shared" si="6"/>
        <v>Stingray with +1108, +7.5% (14737 to 15845)</v>
      </c>
      <c r="T346" s="18"/>
      <c r="U346" s="40">
        <v>6692.0</v>
      </c>
      <c r="V346" s="22">
        <f t="shared" si="7"/>
        <v>767</v>
      </c>
      <c r="W346" s="23">
        <f t="shared" si="8"/>
        <v>0.114614465</v>
      </c>
      <c r="X346" s="26" t="str">
        <f t="shared" si="9"/>
        <v>Stingray with +767, +11.5% (6692 to 7459)</v>
      </c>
    </row>
    <row r="347">
      <c r="A347" s="18" t="s">
        <v>195</v>
      </c>
      <c r="B347" s="18">
        <v>99.0</v>
      </c>
      <c r="C347" s="40">
        <v>28034.0</v>
      </c>
      <c r="D347" s="40">
        <v>16184.0</v>
      </c>
      <c r="E347" s="40">
        <v>7462.0</v>
      </c>
      <c r="F347" s="14">
        <v>1.1671069E7</v>
      </c>
      <c r="G347" s="19"/>
      <c r="H347" s="19">
        <f>VLOOKUP(A347,'Kings Ratings'!$A$2:$B$1000,2,false)</f>
        <v>2</v>
      </c>
      <c r="I347" s="7" t="s">
        <v>367</v>
      </c>
      <c r="K347" s="40">
        <v>26499.0</v>
      </c>
      <c r="L347" s="22">
        <f t="shared" si="1"/>
        <v>1535</v>
      </c>
      <c r="M347" s="23">
        <f t="shared" si="2"/>
        <v>0.05792671422</v>
      </c>
      <c r="N347" s="24" t="str">
        <f t="shared" si="3"/>
        <v>Clownfish with +1535, +5.8% (26499 to 28034)</v>
      </c>
      <c r="O347" s="41"/>
      <c r="P347" s="40">
        <v>15291.0</v>
      </c>
      <c r="Q347" s="18">
        <f t="shared" si="4"/>
        <v>893</v>
      </c>
      <c r="R347" s="23">
        <f t="shared" si="5"/>
        <v>0.05840036623</v>
      </c>
      <c r="S347" s="24" t="str">
        <f t="shared" si="6"/>
        <v>Clownfish with +893, +5.8% (15291 to 16184)</v>
      </c>
      <c r="T347" s="18"/>
      <c r="U347" s="40">
        <v>6929.0</v>
      </c>
      <c r="V347" s="22">
        <f t="shared" si="7"/>
        <v>533</v>
      </c>
      <c r="W347" s="23">
        <f t="shared" si="8"/>
        <v>0.07692307692</v>
      </c>
      <c r="X347" s="26" t="str">
        <f t="shared" si="9"/>
        <v>Clownfish with +533, +7.7% (6929 to 7462)</v>
      </c>
    </row>
    <row r="348">
      <c r="A348" s="18" t="s">
        <v>107</v>
      </c>
      <c r="B348" s="18">
        <v>90.0</v>
      </c>
      <c r="C348" s="40">
        <v>28494.0</v>
      </c>
      <c r="D348" s="40">
        <v>14767.0</v>
      </c>
      <c r="E348" s="40">
        <v>5589.0</v>
      </c>
      <c r="F348" s="14">
        <v>2817510.0</v>
      </c>
      <c r="G348" s="19"/>
      <c r="H348" s="19">
        <f>VLOOKUP(A348,'Kings Ratings'!$A$2:$B$1000,2,false)</f>
        <v>3</v>
      </c>
      <c r="I348" s="7" t="s">
        <v>501</v>
      </c>
      <c r="K348" s="40">
        <v>26962.0</v>
      </c>
      <c r="L348" s="22">
        <f t="shared" si="1"/>
        <v>1532</v>
      </c>
      <c r="M348" s="23">
        <f t="shared" si="2"/>
        <v>0.05682071063</v>
      </c>
      <c r="N348" s="24" t="str">
        <f t="shared" si="3"/>
        <v>Blue Shell with +1532, +5.7% (26962 to 28494)</v>
      </c>
      <c r="O348" s="41"/>
      <c r="P348" s="40">
        <v>13730.0</v>
      </c>
      <c r="Q348" s="18">
        <f t="shared" si="4"/>
        <v>1037</v>
      </c>
      <c r="R348" s="23">
        <f t="shared" si="5"/>
        <v>0.07552804079</v>
      </c>
      <c r="S348" s="24" t="str">
        <f t="shared" si="6"/>
        <v>Blue Shell with +1037, +7.6% (13730 to 14767)</v>
      </c>
      <c r="T348" s="18"/>
      <c r="U348" s="40">
        <v>4985.0</v>
      </c>
      <c r="V348" s="22">
        <f t="shared" si="7"/>
        <v>604</v>
      </c>
      <c r="W348" s="23">
        <f t="shared" si="8"/>
        <v>0.1211634905</v>
      </c>
      <c r="X348" s="26" t="str">
        <f t="shared" si="9"/>
        <v>Blue Shell with +604, +12.1% (4985 to 5589)</v>
      </c>
    </row>
    <row r="349">
      <c r="A349" s="18" t="s">
        <v>352</v>
      </c>
      <c r="B349" s="18">
        <v>317.0</v>
      </c>
      <c r="C349" s="40">
        <v>28683.0</v>
      </c>
      <c r="D349" s="40">
        <v>12343.0</v>
      </c>
      <c r="E349" s="40">
        <v>3343.0</v>
      </c>
      <c r="F349" s="14">
        <v>1535270.0</v>
      </c>
      <c r="G349" s="19"/>
      <c r="H349" s="19">
        <f>VLOOKUP(A349,'Kings Ratings'!$A$2:$B$1000,2,false)</f>
        <v>2</v>
      </c>
      <c r="I349" s="7" t="s">
        <v>536</v>
      </c>
      <c r="K349" s="40">
        <v>27212.0</v>
      </c>
      <c r="L349" s="22">
        <f t="shared" si="1"/>
        <v>1471</v>
      </c>
      <c r="M349" s="23">
        <f t="shared" si="2"/>
        <v>0.05405703366</v>
      </c>
      <c r="N349" s="24" t="str">
        <f t="shared" si="3"/>
        <v>Garnet with +1471, +5.4% (27212 to 28683)</v>
      </c>
      <c r="O349" s="41"/>
      <c r="P349" s="40">
        <v>11522.0</v>
      </c>
      <c r="Q349" s="18">
        <f t="shared" si="4"/>
        <v>821</v>
      </c>
      <c r="R349" s="23">
        <f t="shared" si="5"/>
        <v>0.07125499045</v>
      </c>
      <c r="S349" s="24" t="str">
        <f t="shared" si="6"/>
        <v>Garnet with +821, +7.1% (11522 to 12343)</v>
      </c>
      <c r="T349" s="18"/>
      <c r="U349" s="40">
        <v>2951.0</v>
      </c>
      <c r="V349" s="22">
        <f t="shared" si="7"/>
        <v>392</v>
      </c>
      <c r="W349" s="23">
        <f t="shared" si="8"/>
        <v>0.1328363267</v>
      </c>
      <c r="X349" s="26" t="str">
        <f t="shared" si="9"/>
        <v>Garnet with +392, +13.3% (2951 to 3343)</v>
      </c>
    </row>
    <row r="350">
      <c r="A350" s="18" t="s">
        <v>440</v>
      </c>
      <c r="B350" s="18">
        <v>578.0</v>
      </c>
      <c r="C350" s="40">
        <v>28887.0</v>
      </c>
      <c r="D350" s="40">
        <v>22028.0</v>
      </c>
      <c r="E350" s="40">
        <v>8958.0</v>
      </c>
      <c r="F350" s="14">
        <v>8411926.0</v>
      </c>
      <c r="G350" s="19"/>
      <c r="H350" s="19">
        <f>VLOOKUP(A350,'Kings Ratings'!$A$2:$B$1000,2,false)</f>
        <v>1</v>
      </c>
      <c r="I350" s="7" t="s">
        <v>527</v>
      </c>
      <c r="K350" s="40">
        <v>27216.0</v>
      </c>
      <c r="L350" s="22">
        <f t="shared" si="1"/>
        <v>1671</v>
      </c>
      <c r="M350" s="23">
        <f t="shared" si="2"/>
        <v>0.06139770723</v>
      </c>
      <c r="N350" s="24" t="str">
        <f t="shared" si="3"/>
        <v>Speckled Grouper with +1671, +6.1% (27216 to 28887)</v>
      </c>
      <c r="O350" s="41"/>
      <c r="P350" s="40">
        <v>20614.0</v>
      </c>
      <c r="Q350" s="18">
        <f t="shared" si="4"/>
        <v>1414</v>
      </c>
      <c r="R350" s="23">
        <f t="shared" si="5"/>
        <v>0.06859415931</v>
      </c>
      <c r="S350" s="24" t="str">
        <f t="shared" si="6"/>
        <v>Speckled Grouper with +1414, +6.9% (20614 to 22028)</v>
      </c>
      <c r="T350" s="18"/>
      <c r="U350" s="40">
        <v>7955.0</v>
      </c>
      <c r="V350" s="22">
        <f t="shared" si="7"/>
        <v>1003</v>
      </c>
      <c r="W350" s="23">
        <f t="shared" si="8"/>
        <v>0.1260842238</v>
      </c>
      <c r="X350" s="26" t="str">
        <f t="shared" si="9"/>
        <v>Speckled Grouper with +1003, +12.6% (7955 to 8958)</v>
      </c>
    </row>
    <row r="351">
      <c r="A351" s="18" t="s">
        <v>103</v>
      </c>
      <c r="B351" s="18">
        <v>133.0</v>
      </c>
      <c r="C351" s="40">
        <v>28966.0</v>
      </c>
      <c r="D351" s="40">
        <v>15964.0</v>
      </c>
      <c r="E351" s="40">
        <v>7921.0</v>
      </c>
      <c r="F351" s="14">
        <v>1.1139994E7</v>
      </c>
      <c r="G351" s="19"/>
      <c r="H351" s="19">
        <f>VLOOKUP(A351,'Kings Ratings'!$A$2:$B$1000,2,false)</f>
        <v>2</v>
      </c>
      <c r="I351" s="7" t="s">
        <v>433</v>
      </c>
      <c r="K351" s="40">
        <v>27361.0</v>
      </c>
      <c r="L351" s="22">
        <f t="shared" si="1"/>
        <v>1605</v>
      </c>
      <c r="M351" s="23">
        <f t="shared" si="2"/>
        <v>0.05866013669</v>
      </c>
      <c r="N351" s="24" t="str">
        <f t="shared" si="3"/>
        <v>Blue Sea Bass with +1605, +5.9% (27361 to 28966)</v>
      </c>
      <c r="O351" s="41"/>
      <c r="P351" s="40">
        <v>14679.0</v>
      </c>
      <c r="Q351" s="18">
        <f t="shared" si="4"/>
        <v>1285</v>
      </c>
      <c r="R351" s="23">
        <f t="shared" si="5"/>
        <v>0.08754002316</v>
      </c>
      <c r="S351" s="24" t="str">
        <f t="shared" si="6"/>
        <v>Blue Sea Bass with +1285, +8.8% (14679 to 15964)</v>
      </c>
      <c r="T351" s="18"/>
      <c r="U351" s="40">
        <v>6927.0</v>
      </c>
      <c r="V351" s="22">
        <f t="shared" si="7"/>
        <v>994</v>
      </c>
      <c r="W351" s="23">
        <f t="shared" si="8"/>
        <v>0.1434964631</v>
      </c>
      <c r="X351" s="26" t="str">
        <f t="shared" si="9"/>
        <v>Blue Sea Bass with +994, +14.3% (6927 to 7921)</v>
      </c>
    </row>
    <row r="352">
      <c r="A352" s="18" t="s">
        <v>426</v>
      </c>
      <c r="B352" s="18">
        <v>579.0</v>
      </c>
      <c r="C352" s="40">
        <v>29213.0</v>
      </c>
      <c r="D352" s="40">
        <v>22426.0</v>
      </c>
      <c r="E352" s="40">
        <v>9270.0</v>
      </c>
      <c r="F352" s="14">
        <v>9121076.0</v>
      </c>
      <c r="G352" s="19"/>
      <c r="H352" s="19">
        <f>VLOOKUP(A352,'Kings Ratings'!$A$2:$B$1000,2,false)</f>
        <v>1</v>
      </c>
      <c r="I352" s="7" t="s">
        <v>520</v>
      </c>
      <c r="K352" s="40">
        <v>27537.0</v>
      </c>
      <c r="L352" s="22">
        <f t="shared" si="1"/>
        <v>1676</v>
      </c>
      <c r="M352" s="23">
        <f t="shared" si="2"/>
        <v>0.06086356538</v>
      </c>
      <c r="N352" s="24" t="str">
        <f t="shared" si="3"/>
        <v>Orcafish with +1676, +6.1% (27537 to 29213)</v>
      </c>
      <c r="O352" s="41"/>
      <c r="P352" s="40">
        <v>21010.0</v>
      </c>
      <c r="Q352" s="18">
        <f t="shared" si="4"/>
        <v>1416</v>
      </c>
      <c r="R352" s="23">
        <f t="shared" si="5"/>
        <v>0.06739647787</v>
      </c>
      <c r="S352" s="24" t="str">
        <f t="shared" si="6"/>
        <v>Orcafish with +1416, +6.7% (21010 to 22426)</v>
      </c>
      <c r="T352" s="18"/>
      <c r="U352" s="40">
        <v>8220.0</v>
      </c>
      <c r="V352" s="22">
        <f t="shared" si="7"/>
        <v>1050</v>
      </c>
      <c r="W352" s="23">
        <f t="shared" si="8"/>
        <v>0.1277372263</v>
      </c>
      <c r="X352" s="26" t="str">
        <f t="shared" si="9"/>
        <v>Orcafish with +1050, +12.8% (8220 to 9270)</v>
      </c>
    </row>
    <row r="353">
      <c r="A353" s="18" t="s">
        <v>402</v>
      </c>
      <c r="B353" s="18">
        <v>387.0</v>
      </c>
      <c r="C353" s="40">
        <v>29229.0</v>
      </c>
      <c r="D353" s="40">
        <v>22294.0</v>
      </c>
      <c r="E353" s="40">
        <v>12262.0</v>
      </c>
      <c r="F353" s="14">
        <v>2.320265E7</v>
      </c>
      <c r="G353" s="19"/>
      <c r="H353" s="19">
        <f>VLOOKUP(A353,'Kings Ratings'!$A$2:$B$1000,2,false)</f>
        <v>1</v>
      </c>
      <c r="I353" s="7" t="s">
        <v>507</v>
      </c>
      <c r="K353" s="40">
        <v>27484.0</v>
      </c>
      <c r="L353" s="22">
        <f t="shared" si="1"/>
        <v>1745</v>
      </c>
      <c r="M353" s="23">
        <f t="shared" si="2"/>
        <v>0.06349148596</v>
      </c>
      <c r="N353" s="24" t="str">
        <f t="shared" si="3"/>
        <v>Sand with +1745, +6.3% (27484 to 29229)</v>
      </c>
      <c r="O353" s="41"/>
      <c r="P353" s="40">
        <v>20841.0</v>
      </c>
      <c r="Q353" s="18">
        <f t="shared" si="4"/>
        <v>1453</v>
      </c>
      <c r="R353" s="23">
        <f t="shared" si="5"/>
        <v>0.06971834365</v>
      </c>
      <c r="S353" s="24" t="str">
        <f t="shared" si="6"/>
        <v>Sand with +1453, +7% (20841 to 22294)</v>
      </c>
      <c r="T353" s="18"/>
      <c r="U353" s="40">
        <v>11220.0</v>
      </c>
      <c r="V353" s="22">
        <f t="shared" si="7"/>
        <v>1042</v>
      </c>
      <c r="W353" s="23">
        <f t="shared" si="8"/>
        <v>0.09286987522</v>
      </c>
      <c r="X353" s="26" t="str">
        <f t="shared" si="9"/>
        <v>Sand with +1042, +9.3% (11220 to 12262)</v>
      </c>
    </row>
    <row r="354">
      <c r="A354" s="18" t="s">
        <v>76</v>
      </c>
      <c r="B354" s="18">
        <v>57.0</v>
      </c>
      <c r="C354" s="40">
        <v>29356.0</v>
      </c>
      <c r="D354" s="40">
        <v>16606.0</v>
      </c>
      <c r="E354" s="40">
        <v>6581.0</v>
      </c>
      <c r="F354" s="14">
        <v>4418594.0</v>
      </c>
      <c r="G354" s="19"/>
      <c r="H354" s="19">
        <f>VLOOKUP(A354,'Kings Ratings'!$A$2:$B$1000,2,false)</f>
        <v>2</v>
      </c>
      <c r="I354" s="7" t="s">
        <v>388</v>
      </c>
      <c r="K354" s="40">
        <v>27727.0</v>
      </c>
      <c r="L354" s="22">
        <f t="shared" si="1"/>
        <v>1629</v>
      </c>
      <c r="M354" s="23">
        <f t="shared" si="2"/>
        <v>0.05875139755</v>
      </c>
      <c r="N354" s="24" t="str">
        <f t="shared" si="3"/>
        <v>Blue Crab with +1629, +5.9% (27727 to 29356)</v>
      </c>
      <c r="O354" s="41"/>
      <c r="P354" s="40">
        <v>15498.0</v>
      </c>
      <c r="Q354" s="18">
        <f t="shared" si="4"/>
        <v>1108</v>
      </c>
      <c r="R354" s="23">
        <f t="shared" si="5"/>
        <v>0.07149309588</v>
      </c>
      <c r="S354" s="24" t="str">
        <f t="shared" si="6"/>
        <v>Blue Crab with +1108, +7.1% (15498 to 16606)</v>
      </c>
      <c r="T354" s="18"/>
      <c r="U354" s="40">
        <v>5905.0</v>
      </c>
      <c r="V354" s="22">
        <f t="shared" si="7"/>
        <v>676</v>
      </c>
      <c r="W354" s="23">
        <f t="shared" si="8"/>
        <v>0.1144792549</v>
      </c>
      <c r="X354" s="26" t="str">
        <f t="shared" si="9"/>
        <v>Blue Crab with +676, +11.4% (5905 to 6581)</v>
      </c>
    </row>
    <row r="355">
      <c r="A355" s="18" t="s">
        <v>410</v>
      </c>
      <c r="B355" s="18">
        <v>138.0</v>
      </c>
      <c r="C355" s="40">
        <v>29477.0</v>
      </c>
      <c r="D355" s="40">
        <v>16163.0</v>
      </c>
      <c r="E355" s="40">
        <v>8757.0</v>
      </c>
      <c r="F355" s="14">
        <v>1.5017544E7</v>
      </c>
      <c r="G355" s="19"/>
      <c r="H355" s="19">
        <f>VLOOKUP(A355,'Kings Ratings'!$A$2:$B$1000,2,false)</f>
        <v>2</v>
      </c>
      <c r="I355" s="7" t="s">
        <v>478</v>
      </c>
      <c r="K355" s="40">
        <v>27756.0</v>
      </c>
      <c r="L355" s="22">
        <f t="shared" si="1"/>
        <v>1721</v>
      </c>
      <c r="M355" s="23">
        <f t="shared" si="2"/>
        <v>0.06200461162</v>
      </c>
      <c r="N355" s="24" t="str">
        <f t="shared" si="3"/>
        <v>Green Jellyfish with +1721, +6.2% (27756 to 29477)</v>
      </c>
      <c r="O355" s="41"/>
      <c r="P355" s="40">
        <v>14801.0</v>
      </c>
      <c r="Q355" s="18">
        <f t="shared" si="4"/>
        <v>1362</v>
      </c>
      <c r="R355" s="23">
        <f t="shared" si="5"/>
        <v>0.0920208094</v>
      </c>
      <c r="S355" s="24" t="str">
        <f t="shared" si="6"/>
        <v>Green Jellyfish with +1362, +9.2% (14801 to 16163)</v>
      </c>
      <c r="T355" s="18"/>
      <c r="U355" s="40">
        <v>7714.0</v>
      </c>
      <c r="V355" s="22">
        <f t="shared" si="7"/>
        <v>1043</v>
      </c>
      <c r="W355" s="23">
        <f t="shared" si="8"/>
        <v>0.1352087114</v>
      </c>
      <c r="X355" s="26" t="str">
        <f t="shared" si="9"/>
        <v>Green Jellyfish with +1043, +13.5% (7714 to 8757)</v>
      </c>
    </row>
    <row r="356">
      <c r="A356" s="18" t="s">
        <v>414</v>
      </c>
      <c r="B356" s="18">
        <v>577.0</v>
      </c>
      <c r="C356" s="40">
        <v>29589.0</v>
      </c>
      <c r="D356" s="40">
        <v>22878.0</v>
      </c>
      <c r="E356" s="40">
        <v>9959.0</v>
      </c>
      <c r="F356" s="14">
        <v>1.0950971E7</v>
      </c>
      <c r="G356" s="19"/>
      <c r="H356" s="19">
        <f>VLOOKUP(A356,'Kings Ratings'!$A$2:$B$1000,2,false)</f>
        <v>1</v>
      </c>
      <c r="I356" s="7" t="s">
        <v>511</v>
      </c>
      <c r="K356" s="40">
        <v>27878.0</v>
      </c>
      <c r="L356" s="22">
        <f t="shared" si="1"/>
        <v>1711</v>
      </c>
      <c r="M356" s="23">
        <f t="shared" si="2"/>
        <v>0.06137456059</v>
      </c>
      <c r="N356" s="24" t="str">
        <f t="shared" si="3"/>
        <v>Jumbo Fish with +1711, +6.1% (27878 to 29589)</v>
      </c>
      <c r="O356" s="41"/>
      <c r="P356" s="40">
        <v>21459.0</v>
      </c>
      <c r="Q356" s="18">
        <f t="shared" si="4"/>
        <v>1419</v>
      </c>
      <c r="R356" s="23">
        <f t="shared" si="5"/>
        <v>0.06612610094</v>
      </c>
      <c r="S356" s="24" t="str">
        <f t="shared" si="6"/>
        <v>Jumbo Fish with +1419, +6.6% (21459 to 22878)</v>
      </c>
      <c r="T356" s="18"/>
      <c r="U356" s="40">
        <v>8818.0</v>
      </c>
      <c r="V356" s="22">
        <f t="shared" si="7"/>
        <v>1141</v>
      </c>
      <c r="W356" s="23">
        <f t="shared" si="8"/>
        <v>0.1293944205</v>
      </c>
      <c r="X356" s="26" t="str">
        <f t="shared" si="9"/>
        <v>Jumbo Fish with +1141, +12.9% (8818 to 9959)</v>
      </c>
    </row>
    <row r="357">
      <c r="A357" s="18" t="s">
        <v>331</v>
      </c>
      <c r="B357" s="18">
        <v>88.0</v>
      </c>
      <c r="C357" s="40">
        <v>29663.0</v>
      </c>
      <c r="D357" s="40">
        <v>19799.0</v>
      </c>
      <c r="E357" s="40">
        <v>9910.0</v>
      </c>
      <c r="F357" s="14">
        <v>3.4076573E7</v>
      </c>
      <c r="G357" s="19"/>
      <c r="H357" s="19">
        <f>VLOOKUP(A357,'Kings Ratings'!$A$2:$B$1000,2,false)</f>
        <v>1</v>
      </c>
      <c r="I357" s="7" t="s">
        <v>453</v>
      </c>
      <c r="K357" s="40">
        <v>28346.0</v>
      </c>
      <c r="L357" s="22">
        <f t="shared" si="1"/>
        <v>1317</v>
      </c>
      <c r="M357" s="23">
        <f t="shared" si="2"/>
        <v>0.04646158188</v>
      </c>
      <c r="N357" s="24" t="str">
        <f t="shared" si="3"/>
        <v>Sunfish with +1317, +4.6% (28346 to 29663)</v>
      </c>
      <c r="O357" s="41"/>
      <c r="P357" s="40">
        <v>18965.0</v>
      </c>
      <c r="Q357" s="18">
        <f t="shared" si="4"/>
        <v>834</v>
      </c>
      <c r="R357" s="23">
        <f t="shared" si="5"/>
        <v>0.04397574479</v>
      </c>
      <c r="S357" s="24" t="str">
        <f t="shared" si="6"/>
        <v>Sunfish with +834, +4.4% (18965 to 19799)</v>
      </c>
      <c r="T357" s="18"/>
      <c r="U357" s="40">
        <v>9520.0</v>
      </c>
      <c r="V357" s="22">
        <f t="shared" si="7"/>
        <v>390</v>
      </c>
      <c r="W357" s="23">
        <f t="shared" si="8"/>
        <v>0.04096638655</v>
      </c>
      <c r="X357" s="26" t="str">
        <f t="shared" si="9"/>
        <v>Sunfish with +390, +4.1% (9520 to 9910)</v>
      </c>
    </row>
    <row r="358">
      <c r="A358" s="18" t="s">
        <v>390</v>
      </c>
      <c r="B358" s="18">
        <v>56.0</v>
      </c>
      <c r="C358" s="40">
        <v>29737.0</v>
      </c>
      <c r="D358" s="40">
        <v>16661.0</v>
      </c>
      <c r="E358" s="40">
        <v>6590.0</v>
      </c>
      <c r="F358" s="14">
        <v>4425749.0</v>
      </c>
      <c r="G358" s="19"/>
      <c r="H358" s="19">
        <f>VLOOKUP(A358,'Kings Ratings'!$A$2:$B$1000,2,false)</f>
        <v>1</v>
      </c>
      <c r="I358" s="7" t="s">
        <v>496</v>
      </c>
      <c r="K358" s="40">
        <v>28092.0</v>
      </c>
      <c r="L358" s="22">
        <f t="shared" si="1"/>
        <v>1645</v>
      </c>
      <c r="M358" s="23">
        <f t="shared" si="2"/>
        <v>0.05855759647</v>
      </c>
      <c r="N358" s="24" t="str">
        <f t="shared" si="3"/>
        <v>Green Chromis with +1645, +5.9% (28092 to 29737)</v>
      </c>
      <c r="O358" s="41"/>
      <c r="P358" s="40">
        <v>15554.0</v>
      </c>
      <c r="Q358" s="18">
        <f t="shared" si="4"/>
        <v>1107</v>
      </c>
      <c r="R358" s="23">
        <f t="shared" si="5"/>
        <v>0.07117140285</v>
      </c>
      <c r="S358" s="24" t="str">
        <f t="shared" si="6"/>
        <v>Green Chromis with +1107, +7.1% (15554 to 16661)</v>
      </c>
      <c r="T358" s="18"/>
      <c r="U358" s="40">
        <v>5915.0</v>
      </c>
      <c r="V358" s="22">
        <f t="shared" si="7"/>
        <v>675</v>
      </c>
      <c r="W358" s="23">
        <f t="shared" si="8"/>
        <v>0.1141166526</v>
      </c>
      <c r="X358" s="26" t="str">
        <f t="shared" si="9"/>
        <v>Green Chromis with +675, +11.4% (5915 to 6590)</v>
      </c>
    </row>
    <row r="359">
      <c r="A359" s="18" t="s">
        <v>233</v>
      </c>
      <c r="B359" s="18">
        <v>39.0</v>
      </c>
      <c r="C359" s="40">
        <v>29767.0</v>
      </c>
      <c r="D359" s="40">
        <v>15147.0</v>
      </c>
      <c r="E359" s="40">
        <v>5917.0</v>
      </c>
      <c r="F359" s="14">
        <v>1295146.0</v>
      </c>
      <c r="G359" s="19"/>
      <c r="H359" s="19">
        <f>VLOOKUP(A359,'Kings Ratings'!$A$2:$B$1000,2,false)</f>
        <v>1</v>
      </c>
      <c r="I359" s="7" t="s">
        <v>428</v>
      </c>
      <c r="K359" s="40">
        <v>27964.0</v>
      </c>
      <c r="L359" s="22">
        <f t="shared" si="1"/>
        <v>1803</v>
      </c>
      <c r="M359" s="23">
        <f t="shared" si="2"/>
        <v>0.06447575454</v>
      </c>
      <c r="N359" s="24" t="str">
        <f t="shared" si="3"/>
        <v>Crappie with +1803, +6.4% (27964 to 29767)</v>
      </c>
      <c r="O359" s="41"/>
      <c r="P359" s="40">
        <v>13946.0</v>
      </c>
      <c r="Q359" s="18">
        <f t="shared" si="4"/>
        <v>1201</v>
      </c>
      <c r="R359" s="23">
        <f t="shared" si="5"/>
        <v>0.08611788326</v>
      </c>
      <c r="S359" s="24" t="str">
        <f t="shared" si="6"/>
        <v>Crappie with +1201, +8.6% (13946 to 15147)</v>
      </c>
      <c r="T359" s="18"/>
      <c r="U359" s="40">
        <v>5252.0</v>
      </c>
      <c r="V359" s="22">
        <f t="shared" si="7"/>
        <v>665</v>
      </c>
      <c r="W359" s="23">
        <f t="shared" si="8"/>
        <v>0.1266184311</v>
      </c>
      <c r="X359" s="26" t="str">
        <f t="shared" si="9"/>
        <v>Crappie with +665, +12.7% (5252 to 5917)</v>
      </c>
    </row>
    <row r="360">
      <c r="A360" s="18" t="s">
        <v>68</v>
      </c>
      <c r="B360" s="18">
        <v>104.0</v>
      </c>
      <c r="C360" s="40">
        <v>29941.0</v>
      </c>
      <c r="D360" s="40">
        <v>13633.0</v>
      </c>
      <c r="E360" s="40">
        <v>4517.0</v>
      </c>
      <c r="F360" s="14">
        <v>1.2714484E7</v>
      </c>
      <c r="G360" s="19"/>
      <c r="H360" s="19">
        <f>VLOOKUP(A360,'Kings Ratings'!$A$2:$B$1000,2,false)</f>
        <v>2</v>
      </c>
      <c r="I360" s="7" t="s">
        <v>486</v>
      </c>
      <c r="K360" s="40">
        <v>28581.0</v>
      </c>
      <c r="L360" s="22">
        <f t="shared" si="1"/>
        <v>1360</v>
      </c>
      <c r="M360" s="23">
        <f t="shared" si="2"/>
        <v>0.04758405934</v>
      </c>
      <c r="N360" s="24" t="str">
        <f t="shared" si="3"/>
        <v>Black Powder with +1360, +4.8% (28581 to 29941)</v>
      </c>
      <c r="O360" s="41"/>
      <c r="P360" s="40">
        <v>12510.0</v>
      </c>
      <c r="Q360" s="18">
        <f t="shared" si="4"/>
        <v>1123</v>
      </c>
      <c r="R360" s="23">
        <f t="shared" si="5"/>
        <v>0.08976818545</v>
      </c>
      <c r="S360" s="24" t="str">
        <f t="shared" si="6"/>
        <v>Black Powder with +1123, +9% (12510 to 13633)</v>
      </c>
      <c r="T360" s="18"/>
      <c r="U360" s="40">
        <v>4008.0</v>
      </c>
      <c r="V360" s="22">
        <f t="shared" si="7"/>
        <v>509</v>
      </c>
      <c r="W360" s="23">
        <f t="shared" si="8"/>
        <v>0.126996008</v>
      </c>
      <c r="X360" s="26" t="str">
        <f t="shared" si="9"/>
        <v>Black Powder with +509, +12.7% (4008 to 4517)</v>
      </c>
    </row>
    <row r="361">
      <c r="A361" s="18" t="s">
        <v>384</v>
      </c>
      <c r="B361" s="18">
        <v>576.0</v>
      </c>
      <c r="C361" s="40">
        <v>29965.0</v>
      </c>
      <c r="D361" s="40">
        <v>23312.0</v>
      </c>
      <c r="E361" s="40">
        <v>10452.0</v>
      </c>
      <c r="F361" s="14">
        <v>1.2207566E7</v>
      </c>
      <c r="G361" s="19"/>
      <c r="H361" s="19">
        <f>VLOOKUP(A361,'Kings Ratings'!$A$2:$B$1000,2,false)</f>
        <v>1</v>
      </c>
      <c r="I361" s="7" t="s">
        <v>492</v>
      </c>
      <c r="K361" s="40">
        <v>28232.0</v>
      </c>
      <c r="L361" s="22">
        <f t="shared" si="1"/>
        <v>1733</v>
      </c>
      <c r="M361" s="23">
        <f t="shared" si="2"/>
        <v>0.06138424483</v>
      </c>
      <c r="N361" s="24" t="str">
        <f t="shared" si="3"/>
        <v>Mulberry Snapper with +1733, +6.1% (28232 to 29965)</v>
      </c>
      <c r="O361" s="41"/>
      <c r="P361" s="40">
        <v>21867.0</v>
      </c>
      <c r="Q361" s="18">
        <f t="shared" si="4"/>
        <v>1445</v>
      </c>
      <c r="R361" s="23">
        <f t="shared" si="5"/>
        <v>0.06608130974</v>
      </c>
      <c r="S361" s="24" t="str">
        <f t="shared" si="6"/>
        <v>Mulberry Snapper with +1445, +6.6% (21867 to 23312)</v>
      </c>
      <c r="T361" s="18"/>
      <c r="U361" s="40">
        <v>9240.0</v>
      </c>
      <c r="V361" s="22">
        <f t="shared" si="7"/>
        <v>1212</v>
      </c>
      <c r="W361" s="23">
        <f t="shared" si="8"/>
        <v>0.1311688312</v>
      </c>
      <c r="X361" s="26" t="str">
        <f t="shared" si="9"/>
        <v>Mulberry Snapper with +1212, +13.1% (9240 to 10452)</v>
      </c>
    </row>
    <row r="362">
      <c r="A362" s="18" t="s">
        <v>396</v>
      </c>
      <c r="B362" s="18">
        <v>81.0</v>
      </c>
      <c r="C362" s="40">
        <v>30001.0</v>
      </c>
      <c r="D362" s="40">
        <v>15307.0</v>
      </c>
      <c r="E362" s="40">
        <v>5184.0</v>
      </c>
      <c r="F362" s="14">
        <v>6914552.0</v>
      </c>
      <c r="G362" s="19"/>
      <c r="H362" s="19">
        <f>VLOOKUP(A362,'Kings Ratings'!$A$2:$B$1000,2,false)</f>
        <v>1</v>
      </c>
      <c r="I362" s="7" t="s">
        <v>501</v>
      </c>
      <c r="K362" s="40">
        <v>28072.0</v>
      </c>
      <c r="L362" s="22">
        <f t="shared" si="1"/>
        <v>1929</v>
      </c>
      <c r="M362" s="23">
        <f t="shared" si="2"/>
        <v>0.06871615845</v>
      </c>
      <c r="N362" s="24" t="str">
        <f t="shared" si="3"/>
        <v>White Parchment with +1929, +6.9% (28072 to 30001)</v>
      </c>
      <c r="O362" s="41"/>
      <c r="P362" s="40">
        <v>13918.0</v>
      </c>
      <c r="Q362" s="18">
        <f t="shared" si="4"/>
        <v>1389</v>
      </c>
      <c r="R362" s="23">
        <f t="shared" si="5"/>
        <v>0.09979882167</v>
      </c>
      <c r="S362" s="24" t="str">
        <f t="shared" si="6"/>
        <v>White Parchment with +1389, +10% (13918 to 15307)</v>
      </c>
      <c r="T362" s="18"/>
      <c r="U362" s="40">
        <v>4432.0</v>
      </c>
      <c r="V362" s="22">
        <f t="shared" si="7"/>
        <v>752</v>
      </c>
      <c r="W362" s="23">
        <f t="shared" si="8"/>
        <v>0.1696750903</v>
      </c>
      <c r="X362" s="26" t="str">
        <f t="shared" si="9"/>
        <v>White Parchment with +752, +17% (4432 to 5184)</v>
      </c>
    </row>
    <row r="363">
      <c r="A363" s="18" t="s">
        <v>366</v>
      </c>
      <c r="B363" s="18">
        <v>98.0</v>
      </c>
      <c r="C363" s="40">
        <v>30174.0</v>
      </c>
      <c r="D363" s="40">
        <v>18588.0</v>
      </c>
      <c r="E363" s="40">
        <v>8705.0</v>
      </c>
      <c r="F363" s="14">
        <v>1.8165772E7</v>
      </c>
      <c r="G363" s="19"/>
      <c r="H363" s="19">
        <f>VLOOKUP(A363,'Kings Ratings'!$A$2:$B$1000,2,false)</f>
        <v>1</v>
      </c>
      <c r="I363" s="7" t="s">
        <v>478</v>
      </c>
      <c r="K363" s="40">
        <v>28587.0</v>
      </c>
      <c r="L363" s="22">
        <f t="shared" si="1"/>
        <v>1587</v>
      </c>
      <c r="M363" s="23">
        <f t="shared" si="2"/>
        <v>0.05551474446</v>
      </c>
      <c r="N363" s="24" t="str">
        <f t="shared" si="3"/>
        <v>Starfish with +1587, +5.6% (28587 to 30174)</v>
      </c>
      <c r="O363" s="41"/>
      <c r="P363" s="40">
        <v>17627.0</v>
      </c>
      <c r="Q363" s="18">
        <f t="shared" si="4"/>
        <v>961</v>
      </c>
      <c r="R363" s="23">
        <f t="shared" si="5"/>
        <v>0.05451863618</v>
      </c>
      <c r="S363" s="24" t="str">
        <f t="shared" si="6"/>
        <v>Starfish with +961, +5.5% (17627 to 18588)</v>
      </c>
      <c r="T363" s="18"/>
      <c r="U363" s="40">
        <v>8294.0</v>
      </c>
      <c r="V363" s="22">
        <f t="shared" si="7"/>
        <v>411</v>
      </c>
      <c r="W363" s="23">
        <f t="shared" si="8"/>
        <v>0.04955389438</v>
      </c>
      <c r="X363" s="26" t="str">
        <f t="shared" si="9"/>
        <v>Starfish with +411, +5% (8294 to 8705)</v>
      </c>
    </row>
    <row r="364">
      <c r="A364" s="18" t="s">
        <v>361</v>
      </c>
      <c r="B364" s="18">
        <v>575.0</v>
      </c>
      <c r="C364" s="40">
        <v>30427.0</v>
      </c>
      <c r="D364" s="40">
        <v>23907.0</v>
      </c>
      <c r="E364" s="40">
        <v>11583.0</v>
      </c>
      <c r="F364" s="14">
        <v>1.5750673E7</v>
      </c>
      <c r="G364" s="19"/>
      <c r="H364" s="19">
        <f>VLOOKUP(A364,'Kings Ratings'!$A$2:$B$1000,2,false)</f>
        <v>1</v>
      </c>
      <c r="I364" s="7" t="s">
        <v>473</v>
      </c>
      <c r="K364" s="40">
        <v>28687.0</v>
      </c>
      <c r="L364" s="22">
        <f t="shared" si="1"/>
        <v>1740</v>
      </c>
      <c r="M364" s="23">
        <f t="shared" si="2"/>
        <v>0.06065465193</v>
      </c>
      <c r="N364" s="24" t="str">
        <f t="shared" si="3"/>
        <v>Green Barracuda with +1740, +6.1% (28687 to 30427)</v>
      </c>
      <c r="O364" s="41"/>
      <c r="P364" s="40">
        <v>22429.0</v>
      </c>
      <c r="Q364" s="18">
        <f t="shared" si="4"/>
        <v>1478</v>
      </c>
      <c r="R364" s="23">
        <f t="shared" si="5"/>
        <v>0.06589683</v>
      </c>
      <c r="S364" s="24" t="str">
        <f t="shared" si="6"/>
        <v>Green Barracuda with +1478, +6.6% (22429 to 23907)</v>
      </c>
      <c r="T364" s="18"/>
      <c r="U364" s="40">
        <v>10376.0</v>
      </c>
      <c r="V364" s="22">
        <f t="shared" si="7"/>
        <v>1207</v>
      </c>
      <c r="W364" s="23">
        <f t="shared" si="8"/>
        <v>0.1163261372</v>
      </c>
      <c r="X364" s="26" t="str">
        <f t="shared" si="9"/>
        <v>Green Barracuda with +1207, +11.6% (10376 to 11583)</v>
      </c>
    </row>
    <row r="365">
      <c r="A365" s="18" t="s">
        <v>297</v>
      </c>
      <c r="B365" s="18">
        <v>275.0</v>
      </c>
      <c r="C365" s="40">
        <v>30634.0</v>
      </c>
      <c r="D365" s="40">
        <v>10368.0</v>
      </c>
      <c r="E365" s="40">
        <v>523.0</v>
      </c>
      <c r="F365" s="14">
        <v>1052951.0</v>
      </c>
      <c r="G365" s="19"/>
      <c r="H365" s="19">
        <f>VLOOKUP(A365,'Kings Ratings'!$A$2:$B$1000,2,false)</f>
        <v>5</v>
      </c>
      <c r="I365" s="7"/>
      <c r="K365" s="40">
        <v>28772.0</v>
      </c>
      <c r="L365" s="22">
        <f t="shared" si="1"/>
        <v>1862</v>
      </c>
      <c r="M365" s="23">
        <f t="shared" si="2"/>
        <v>0.06471569582</v>
      </c>
      <c r="N365" s="24" t="str">
        <f t="shared" si="3"/>
        <v>Feed with +1862, +6.5% (28772 to 30634)</v>
      </c>
      <c r="O365" s="41"/>
      <c r="P365" s="40">
        <v>9299.0</v>
      </c>
      <c r="Q365" s="18">
        <f t="shared" si="4"/>
        <v>1069</v>
      </c>
      <c r="R365" s="23">
        <f t="shared" si="5"/>
        <v>0.1149585977</v>
      </c>
      <c r="S365" s="24" t="str">
        <f t="shared" si="6"/>
        <v>Feed with +1069, +11.5% (9299 to 10368)</v>
      </c>
      <c r="T365" s="18"/>
      <c r="U365" s="40">
        <v>393.0</v>
      </c>
      <c r="V365" s="22">
        <f t="shared" si="7"/>
        <v>130</v>
      </c>
      <c r="W365" s="23">
        <f t="shared" si="8"/>
        <v>0.3307888041</v>
      </c>
      <c r="X365" s="26" t="str">
        <f t="shared" si="9"/>
        <v>Feed with +130, +33.1% (393 to 523)</v>
      </c>
    </row>
    <row r="366">
      <c r="A366" s="18" t="s">
        <v>128</v>
      </c>
      <c r="B366" s="18">
        <v>87.0</v>
      </c>
      <c r="C366" s="40">
        <v>30659.0</v>
      </c>
      <c r="D366" s="40">
        <v>19830.0</v>
      </c>
      <c r="E366" s="40">
        <v>9914.0</v>
      </c>
      <c r="F366" s="14">
        <v>3.409445E7</v>
      </c>
      <c r="G366" s="19"/>
      <c r="H366" s="19">
        <f>VLOOKUP(A366,'Kings Ratings'!$A$2:$B$1000,2,false)</f>
        <v>1</v>
      </c>
      <c r="I366" s="7" t="s">
        <v>453</v>
      </c>
      <c r="K366" s="40">
        <v>29266.0</v>
      </c>
      <c r="L366" s="22">
        <f t="shared" si="1"/>
        <v>1393</v>
      </c>
      <c r="M366" s="23">
        <f t="shared" si="2"/>
        <v>0.04759789517</v>
      </c>
      <c r="N366" s="24" t="str">
        <f t="shared" si="3"/>
        <v>Bone Fish with +1393, +4.8% (29266 to 30659)</v>
      </c>
      <c r="O366" s="41"/>
      <c r="P366" s="40">
        <v>18994.0</v>
      </c>
      <c r="Q366" s="18">
        <f t="shared" si="4"/>
        <v>836</v>
      </c>
      <c r="R366" s="23">
        <f t="shared" si="5"/>
        <v>0.04401389913</v>
      </c>
      <c r="S366" s="24" t="str">
        <f t="shared" si="6"/>
        <v>Bone Fish with +836, +4.4% (18994 to 19830)</v>
      </c>
      <c r="T366" s="18"/>
      <c r="U366" s="40">
        <v>9524.0</v>
      </c>
      <c r="V366" s="22">
        <f t="shared" si="7"/>
        <v>390</v>
      </c>
      <c r="W366" s="23">
        <f t="shared" si="8"/>
        <v>0.04094918102</v>
      </c>
      <c r="X366" s="26" t="str">
        <f t="shared" si="9"/>
        <v>Bone Fish with +390, +4.1% (9524 to 9914)</v>
      </c>
    </row>
    <row r="367">
      <c r="A367" s="18" t="s">
        <v>226</v>
      </c>
      <c r="B367" s="18">
        <v>574.0</v>
      </c>
      <c r="C367" s="40">
        <v>30935.0</v>
      </c>
      <c r="D367" s="40">
        <v>24728.0</v>
      </c>
      <c r="E367" s="40">
        <v>12980.0</v>
      </c>
      <c r="F367" s="14">
        <v>2.2407632E7</v>
      </c>
      <c r="G367" s="19"/>
      <c r="H367" s="19">
        <f>VLOOKUP(A367,'Kings Ratings'!$A$2:$B$1000,2,false)</f>
        <v>1</v>
      </c>
      <c r="I367" s="7" t="s">
        <v>464</v>
      </c>
      <c r="K367" s="40">
        <v>29143.0</v>
      </c>
      <c r="L367" s="22">
        <f t="shared" si="1"/>
        <v>1792</v>
      </c>
      <c r="M367" s="23">
        <f t="shared" si="2"/>
        <v>0.06148989466</v>
      </c>
      <c r="N367" s="24" t="str">
        <f t="shared" si="3"/>
        <v>Crab with +1792, +6.1% (29143 to 30935)</v>
      </c>
      <c r="O367" s="41"/>
      <c r="P367" s="40">
        <v>23229.0</v>
      </c>
      <c r="Q367" s="18">
        <f t="shared" si="4"/>
        <v>1499</v>
      </c>
      <c r="R367" s="23">
        <f t="shared" si="5"/>
        <v>0.06453140471</v>
      </c>
      <c r="S367" s="24" t="str">
        <f t="shared" si="6"/>
        <v>Crab with +1499, +6.5% (23229 to 24728)</v>
      </c>
      <c r="T367" s="18"/>
      <c r="U367" s="40">
        <v>11788.0</v>
      </c>
      <c r="V367" s="22">
        <f t="shared" si="7"/>
        <v>1192</v>
      </c>
      <c r="W367" s="23">
        <f t="shared" si="8"/>
        <v>0.1011197828</v>
      </c>
      <c r="X367" s="26" t="str">
        <f t="shared" si="9"/>
        <v>Crab with +1192, +10.1% (11788 to 12980)</v>
      </c>
    </row>
    <row r="368">
      <c r="A368" s="18" t="s">
        <v>338</v>
      </c>
      <c r="B368" s="18">
        <v>570.0</v>
      </c>
      <c r="C368" s="40">
        <v>31235.0</v>
      </c>
      <c r="D368" s="40">
        <v>25135.0</v>
      </c>
      <c r="E368" s="40">
        <v>13466.0</v>
      </c>
      <c r="F368" s="14">
        <v>2.2505421E7</v>
      </c>
      <c r="G368" s="19"/>
      <c r="H368" s="19">
        <f>VLOOKUP(A368,'Kings Ratings'!$A$2:$B$1000,2,false)</f>
        <v>1</v>
      </c>
      <c r="I368" s="7" t="s">
        <v>459</v>
      </c>
      <c r="K368" s="40">
        <v>29433.0</v>
      </c>
      <c r="L368" s="22">
        <f t="shared" si="1"/>
        <v>1802</v>
      </c>
      <c r="M368" s="23">
        <f t="shared" si="2"/>
        <v>0.06122379642</v>
      </c>
      <c r="N368" s="24" t="str">
        <f t="shared" si="3"/>
        <v>Purple Butterfly Fish with +1802, +6.1% (29433 to 31235)</v>
      </c>
      <c r="O368" s="41"/>
      <c r="P368" s="40">
        <v>23621.0</v>
      </c>
      <c r="Q368" s="18">
        <f t="shared" si="4"/>
        <v>1514</v>
      </c>
      <c r="R368" s="23">
        <f t="shared" si="5"/>
        <v>0.06409550823</v>
      </c>
      <c r="S368" s="24" t="str">
        <f t="shared" si="6"/>
        <v>Purple Butterfly Fish with +1514, +6.4% (23621 to 25135)</v>
      </c>
      <c r="T368" s="18"/>
      <c r="U368" s="40">
        <v>12256.0</v>
      </c>
      <c r="V368" s="22">
        <f t="shared" si="7"/>
        <v>1210</v>
      </c>
      <c r="W368" s="23">
        <f t="shared" si="8"/>
        <v>0.09872715405</v>
      </c>
      <c r="X368" s="26" t="str">
        <f t="shared" si="9"/>
        <v>Purple Butterfly Fish with +1210, +9.9% (12256 to 13466)</v>
      </c>
    </row>
    <row r="369">
      <c r="A369" s="18" t="s">
        <v>316</v>
      </c>
      <c r="B369" s="18">
        <v>141.0</v>
      </c>
      <c r="C369" s="40">
        <v>32141.0</v>
      </c>
      <c r="D369" s="40">
        <v>17698.0</v>
      </c>
      <c r="E369" s="40">
        <v>11134.0</v>
      </c>
      <c r="F369" s="14">
        <v>3.2264675E7</v>
      </c>
      <c r="G369" s="19"/>
      <c r="H369" s="19">
        <f>VLOOKUP(A369,'Kings Ratings'!$A$2:$B$1000,2,false)</f>
        <v>1</v>
      </c>
      <c r="I369" s="7" t="s">
        <v>451</v>
      </c>
      <c r="K369" s="40">
        <v>30321.0</v>
      </c>
      <c r="L369" s="22">
        <f t="shared" si="1"/>
        <v>1820</v>
      </c>
      <c r="M369" s="23">
        <f t="shared" si="2"/>
        <v>0.06002440553</v>
      </c>
      <c r="N369" s="24" t="str">
        <f t="shared" si="3"/>
        <v>Shrimp with +1820, +6% (30321 to 32141)</v>
      </c>
      <c r="O369" s="41"/>
      <c r="P369" s="40">
        <v>16150.0</v>
      </c>
      <c r="Q369" s="18">
        <f t="shared" si="4"/>
        <v>1548</v>
      </c>
      <c r="R369" s="23">
        <f t="shared" si="5"/>
        <v>0.09585139319</v>
      </c>
      <c r="S369" s="24" t="str">
        <f t="shared" si="6"/>
        <v>Shrimp with +1548, +9.6% (16150 to 17698)</v>
      </c>
      <c r="T369" s="18"/>
      <c r="U369" s="40">
        <v>10045.0</v>
      </c>
      <c r="V369" s="22">
        <f t="shared" si="7"/>
        <v>1089</v>
      </c>
      <c r="W369" s="23">
        <f t="shared" si="8"/>
        <v>0.1084121453</v>
      </c>
      <c r="X369" s="26" t="str">
        <f t="shared" si="9"/>
        <v>Shrimp with +1089, +10.8% (10045 to 11134)</v>
      </c>
    </row>
    <row r="370">
      <c r="A370" s="18" t="s">
        <v>301</v>
      </c>
      <c r="B370" s="18">
        <v>58.0</v>
      </c>
      <c r="C370" s="40">
        <v>33266.0</v>
      </c>
      <c r="D370" s="40">
        <v>21841.0</v>
      </c>
      <c r="E370" s="40">
        <v>10674.0</v>
      </c>
      <c r="F370" s="14">
        <v>1.1010748E7</v>
      </c>
      <c r="G370" s="19"/>
      <c r="H370" s="19">
        <f>VLOOKUP(A370,'Kings Ratings'!$A$2:$B$1000,2,false)</f>
        <v>1</v>
      </c>
      <c r="I370" s="7" t="s">
        <v>445</v>
      </c>
      <c r="K370" s="40">
        <v>31527.0</v>
      </c>
      <c r="L370" s="22">
        <f t="shared" si="1"/>
        <v>1739</v>
      </c>
      <c r="M370" s="23">
        <f t="shared" si="2"/>
        <v>0.05515907</v>
      </c>
      <c r="N370" s="24" t="str">
        <f t="shared" si="3"/>
        <v>Small Prawn with +1739, +5.5% (31527 to 33266)</v>
      </c>
      <c r="O370" s="41"/>
      <c r="P370" s="40">
        <v>20757.0</v>
      </c>
      <c r="Q370" s="18">
        <f t="shared" si="4"/>
        <v>1084</v>
      </c>
      <c r="R370" s="23">
        <f t="shared" si="5"/>
        <v>0.05222334634</v>
      </c>
      <c r="S370" s="24" t="str">
        <f t="shared" si="6"/>
        <v>Small Prawn with +1084, +5.2% (20757 to 21841)</v>
      </c>
      <c r="T370" s="18"/>
      <c r="U370" s="40">
        <v>9706.0</v>
      </c>
      <c r="V370" s="22">
        <f t="shared" si="7"/>
        <v>968</v>
      </c>
      <c r="W370" s="23">
        <f t="shared" si="8"/>
        <v>0.09973212446</v>
      </c>
      <c r="X370" s="26" t="str">
        <f t="shared" si="9"/>
        <v>Small Prawn with +968, +10% (9706 to 10674)</v>
      </c>
    </row>
    <row r="371">
      <c r="A371" s="18" t="s">
        <v>308</v>
      </c>
      <c r="B371" s="18">
        <v>392.0</v>
      </c>
      <c r="C371" s="40">
        <v>33436.0</v>
      </c>
      <c r="D371" s="40">
        <v>18022.0</v>
      </c>
      <c r="E371" s="40">
        <v>7330.0</v>
      </c>
      <c r="F371" s="14">
        <v>1.1756998E7</v>
      </c>
      <c r="G371" s="19"/>
      <c r="H371" s="19">
        <f>VLOOKUP(A371,'Kings Ratings'!$A$2:$B$1000,2,false)</f>
        <v>2</v>
      </c>
      <c r="I371" s="7" t="s">
        <v>353</v>
      </c>
      <c r="K371" s="40">
        <v>31602.0</v>
      </c>
      <c r="L371" s="22">
        <f t="shared" si="1"/>
        <v>1834</v>
      </c>
      <c r="M371" s="23">
        <f t="shared" si="2"/>
        <v>0.05803430163</v>
      </c>
      <c r="N371" s="24" t="str">
        <f t="shared" si="3"/>
        <v>Steel Wire with +1834, +5.8% (31602 to 33436)</v>
      </c>
      <c r="O371" s="41"/>
      <c r="P371" s="40">
        <v>16749.0</v>
      </c>
      <c r="Q371" s="18">
        <f t="shared" si="4"/>
        <v>1273</v>
      </c>
      <c r="R371" s="23">
        <f t="shared" si="5"/>
        <v>0.07600453758</v>
      </c>
      <c r="S371" s="24" t="str">
        <f t="shared" si="6"/>
        <v>Steel Wire with +1273, +7.6% (16749 to 18022)</v>
      </c>
      <c r="T371" s="18"/>
      <c r="U371" s="40">
        <v>6483.0</v>
      </c>
      <c r="V371" s="22">
        <f t="shared" si="7"/>
        <v>847</v>
      </c>
      <c r="W371" s="23">
        <f t="shared" si="8"/>
        <v>0.1306493907</v>
      </c>
      <c r="X371" s="26" t="str">
        <f t="shared" si="9"/>
        <v>Steel Wire with +847, +13.1% (6483 to 7330)</v>
      </c>
    </row>
    <row r="372">
      <c r="A372" s="18" t="s">
        <v>282</v>
      </c>
      <c r="B372" s="18">
        <v>232.0</v>
      </c>
      <c r="C372" s="40">
        <v>35006.0</v>
      </c>
      <c r="D372" s="40">
        <v>18253.0</v>
      </c>
      <c r="E372" s="40">
        <v>7374.0</v>
      </c>
      <c r="F372" s="14">
        <v>1.6130291E7</v>
      </c>
      <c r="G372" s="19"/>
      <c r="H372" s="19">
        <f>VLOOKUP(A372,'Kings Ratings'!$A$2:$B$1000,2,false)</f>
        <v>1</v>
      </c>
      <c r="I372" s="7" t="s">
        <v>433</v>
      </c>
      <c r="K372" s="40">
        <v>33069.0</v>
      </c>
      <c r="L372" s="22">
        <f t="shared" si="1"/>
        <v>1937</v>
      </c>
      <c r="M372" s="23">
        <f t="shared" si="2"/>
        <v>0.05857449575</v>
      </c>
      <c r="N372" s="24" t="str">
        <f t="shared" si="3"/>
        <v>Flamejack with +1937, +5.9% (33069 to 35006)</v>
      </c>
      <c r="O372" s="41"/>
      <c r="P372" s="40">
        <v>16960.0</v>
      </c>
      <c r="Q372" s="18">
        <f t="shared" si="4"/>
        <v>1293</v>
      </c>
      <c r="R372" s="23">
        <f t="shared" si="5"/>
        <v>0.07623820755</v>
      </c>
      <c r="S372" s="24" t="str">
        <f t="shared" si="6"/>
        <v>Flamejack with +1293, +7.6% (16960 to 18253)</v>
      </c>
      <c r="T372" s="18"/>
      <c r="U372" s="40">
        <v>6776.0</v>
      </c>
      <c r="V372" s="22">
        <f t="shared" si="7"/>
        <v>598</v>
      </c>
      <c r="W372" s="23">
        <f t="shared" si="8"/>
        <v>0.08825265643</v>
      </c>
      <c r="X372" s="26" t="str">
        <f t="shared" si="9"/>
        <v>Flamejack with +598, +8.8% (6776 to 7374)</v>
      </c>
    </row>
    <row r="373">
      <c r="A373" s="18" t="s">
        <v>290</v>
      </c>
      <c r="B373" s="18">
        <v>86.0</v>
      </c>
      <c r="C373" s="40">
        <v>35360.0</v>
      </c>
      <c r="D373" s="40">
        <v>15296.0</v>
      </c>
      <c r="E373" s="40">
        <v>3857.0</v>
      </c>
      <c r="F373" s="14">
        <v>1775035.0</v>
      </c>
      <c r="G373" s="19"/>
      <c r="H373" s="19">
        <f>VLOOKUP(A373,'Kings Ratings'!$A$2:$B$1000,2,false)</f>
        <v>3</v>
      </c>
      <c r="I373" s="7" t="s">
        <v>439</v>
      </c>
      <c r="K373" s="40">
        <v>33610.0</v>
      </c>
      <c r="L373" s="22">
        <f t="shared" si="1"/>
        <v>1750</v>
      </c>
      <c r="M373" s="23">
        <f t="shared" si="2"/>
        <v>0.05206783695</v>
      </c>
      <c r="N373" s="24" t="str">
        <f t="shared" si="3"/>
        <v>Lemonade with +1750, +5.2% (33610 to 35360)</v>
      </c>
      <c r="O373" s="41"/>
      <c r="P373" s="40">
        <v>14225.0</v>
      </c>
      <c r="Q373" s="18">
        <f t="shared" si="4"/>
        <v>1071</v>
      </c>
      <c r="R373" s="23">
        <f t="shared" si="5"/>
        <v>0.07528998243</v>
      </c>
      <c r="S373" s="24" t="str">
        <f t="shared" si="6"/>
        <v>Lemonade with +1071, +7.5% (14225 to 15296)</v>
      </c>
      <c r="T373" s="18"/>
      <c r="U373" s="40">
        <v>3311.0</v>
      </c>
      <c r="V373" s="22">
        <f t="shared" si="7"/>
        <v>546</v>
      </c>
      <c r="W373" s="23">
        <f t="shared" si="8"/>
        <v>0.1649048626</v>
      </c>
      <c r="X373" s="26" t="str">
        <f t="shared" si="9"/>
        <v>Lemonade with +546, +16.5% (3311 to 3857)</v>
      </c>
    </row>
    <row r="374">
      <c r="A374" s="18" t="s">
        <v>274</v>
      </c>
      <c r="B374" s="18">
        <v>312.0</v>
      </c>
      <c r="C374" s="40">
        <v>35561.0</v>
      </c>
      <c r="D374" s="40">
        <v>20251.0</v>
      </c>
      <c r="E374" s="40">
        <v>6167.0</v>
      </c>
      <c r="F374" s="14">
        <v>2123722.0</v>
      </c>
      <c r="G374" s="19"/>
      <c r="H374" s="19">
        <f>VLOOKUP(A374,'Kings Ratings'!$A$2:$B$1000,2,false)</f>
        <v>1</v>
      </c>
      <c r="I374" s="7" t="s">
        <v>428</v>
      </c>
      <c r="K374" s="40">
        <v>33638.0</v>
      </c>
      <c r="L374" s="22">
        <f t="shared" si="1"/>
        <v>1923</v>
      </c>
      <c r="M374" s="23">
        <f t="shared" si="2"/>
        <v>0.05716748915</v>
      </c>
      <c r="N374" s="24" t="str">
        <f t="shared" si="3"/>
        <v>Ruby Coral with +1923, +5.7% (33638 to 35561)</v>
      </c>
      <c r="O374" s="41"/>
      <c r="P374" s="40">
        <v>18948.0</v>
      </c>
      <c r="Q374" s="18">
        <f t="shared" si="4"/>
        <v>1303</v>
      </c>
      <c r="R374" s="23">
        <f t="shared" si="5"/>
        <v>0.06876715221</v>
      </c>
      <c r="S374" s="24" t="str">
        <f t="shared" si="6"/>
        <v>Ruby Coral with +1303, +6.9% (18948 to 20251)</v>
      </c>
      <c r="T374" s="18"/>
      <c r="U374" s="40">
        <v>5546.0</v>
      </c>
      <c r="V374" s="22">
        <f t="shared" si="7"/>
        <v>621</v>
      </c>
      <c r="W374" s="23">
        <f t="shared" si="8"/>
        <v>0.1119725929</v>
      </c>
      <c r="X374" s="26" t="str">
        <f t="shared" si="9"/>
        <v>Ruby Coral with +621, +11.2% (5546 to 6167)</v>
      </c>
    </row>
    <row r="375">
      <c r="A375" s="18" t="s">
        <v>192</v>
      </c>
      <c r="B375" s="18">
        <v>97.0</v>
      </c>
      <c r="C375" s="40">
        <v>36031.0</v>
      </c>
      <c r="D375" s="40">
        <v>24632.0</v>
      </c>
      <c r="E375" s="40">
        <v>13101.0</v>
      </c>
      <c r="F375" s="14">
        <v>4.238147E7</v>
      </c>
      <c r="G375" s="19"/>
      <c r="H375" s="19">
        <f>VLOOKUP(A375,'Kings Ratings'!$A$2:$B$1000,2,false)</f>
        <v>1</v>
      </c>
      <c r="I375" s="7" t="s">
        <v>415</v>
      </c>
      <c r="K375" s="40">
        <v>34279.0</v>
      </c>
      <c r="L375" s="22">
        <f t="shared" si="1"/>
        <v>1752</v>
      </c>
      <c r="M375" s="23">
        <f t="shared" si="2"/>
        <v>0.05111000904</v>
      </c>
      <c r="N375" s="24" t="str">
        <f t="shared" si="3"/>
        <v>Clam Shell with +1752, +5.1% (34279 to 36031)</v>
      </c>
      <c r="O375" s="41"/>
      <c r="P375" s="40">
        <v>23355.0</v>
      </c>
      <c r="Q375" s="18">
        <f t="shared" si="4"/>
        <v>1277</v>
      </c>
      <c r="R375" s="23">
        <f t="shared" si="5"/>
        <v>0.05467779919</v>
      </c>
      <c r="S375" s="24" t="str">
        <f t="shared" si="6"/>
        <v>Clam Shell with +1277, +5.5% (23355 to 24632)</v>
      </c>
      <c r="T375" s="18"/>
      <c r="U375" s="40">
        <v>12179.0</v>
      </c>
      <c r="V375" s="22">
        <f t="shared" si="7"/>
        <v>922</v>
      </c>
      <c r="W375" s="23">
        <f t="shared" si="8"/>
        <v>0.07570408079</v>
      </c>
      <c r="X375" s="26" t="str">
        <f t="shared" si="9"/>
        <v>Clam Shell with +922, +7.6% (12179 to 13101)</v>
      </c>
    </row>
    <row r="376">
      <c r="A376" s="18" t="s">
        <v>203</v>
      </c>
      <c r="B376" s="18">
        <v>101.0</v>
      </c>
      <c r="C376" s="40">
        <v>36113.0</v>
      </c>
      <c r="D376" s="40">
        <v>24641.0</v>
      </c>
      <c r="E376" s="40">
        <v>13099.0</v>
      </c>
      <c r="F376" s="14">
        <v>4.238464E7</v>
      </c>
      <c r="G376" s="19"/>
      <c r="H376" s="19">
        <f>VLOOKUP(A376,'Kings Ratings'!$A$2:$B$1000,2,false)</f>
        <v>1</v>
      </c>
      <c r="I376" s="7" t="s">
        <v>412</v>
      </c>
      <c r="K376" s="40">
        <v>34356.0</v>
      </c>
      <c r="L376" s="22">
        <f t="shared" si="1"/>
        <v>1757</v>
      </c>
      <c r="M376" s="23">
        <f t="shared" si="2"/>
        <v>0.0511409943</v>
      </c>
      <c r="N376" s="24" t="str">
        <f t="shared" si="3"/>
        <v>Conch Shell with +1757, +5.1% (34356 to 36113)</v>
      </c>
      <c r="O376" s="41"/>
      <c r="P376" s="40">
        <v>23364.0</v>
      </c>
      <c r="Q376" s="18">
        <f t="shared" si="4"/>
        <v>1277</v>
      </c>
      <c r="R376" s="23">
        <f t="shared" si="5"/>
        <v>0.05465673686</v>
      </c>
      <c r="S376" s="24" t="str">
        <f t="shared" si="6"/>
        <v>Conch Shell with +1277, +5.5% (23364 to 24641)</v>
      </c>
      <c r="T376" s="18"/>
      <c r="U376" s="40">
        <v>12179.0</v>
      </c>
      <c r="V376" s="22">
        <f t="shared" si="7"/>
        <v>920</v>
      </c>
      <c r="W376" s="23">
        <f t="shared" si="8"/>
        <v>0.0755398637</v>
      </c>
      <c r="X376" s="26" t="str">
        <f t="shared" si="9"/>
        <v>Conch Shell with +920, +7.6% (12179 to 13099)</v>
      </c>
    </row>
    <row r="377">
      <c r="A377" s="18" t="s">
        <v>266</v>
      </c>
      <c r="B377" s="18">
        <v>301.0</v>
      </c>
      <c r="C377" s="40">
        <v>36120.0</v>
      </c>
      <c r="D377" s="40">
        <v>16395.0</v>
      </c>
      <c r="E377" s="40">
        <v>4862.0</v>
      </c>
      <c r="F377" s="14">
        <v>1017537.0</v>
      </c>
      <c r="G377" s="19"/>
      <c r="H377" s="19">
        <f>VLOOKUP(A377,'Kings Ratings'!$A$2:$B$1000,2,false)</f>
        <v>1</v>
      </c>
      <c r="I377" s="7" t="s">
        <v>424</v>
      </c>
      <c r="K377" s="40">
        <v>34117.0</v>
      </c>
      <c r="L377" s="22">
        <f t="shared" si="1"/>
        <v>2003</v>
      </c>
      <c r="M377" s="23">
        <f t="shared" si="2"/>
        <v>0.05870973415</v>
      </c>
      <c r="N377" s="24" t="str">
        <f t="shared" si="3"/>
        <v>Fancy Pipe with +2003, +5.9% (34117 to 36120)</v>
      </c>
      <c r="O377" s="41"/>
      <c r="P377" s="40">
        <v>15342.0</v>
      </c>
      <c r="Q377" s="18">
        <f t="shared" si="4"/>
        <v>1053</v>
      </c>
      <c r="R377" s="23">
        <f t="shared" si="5"/>
        <v>0.06863511928</v>
      </c>
      <c r="S377" s="24" t="str">
        <f t="shared" si="6"/>
        <v>Fancy Pipe with +1053, +6.9% (15342 to 16395)</v>
      </c>
      <c r="T377" s="18"/>
      <c r="U377" s="40">
        <v>4363.0</v>
      </c>
      <c r="V377" s="22">
        <f t="shared" si="7"/>
        <v>499</v>
      </c>
      <c r="W377" s="23">
        <f t="shared" si="8"/>
        <v>0.1143708457</v>
      </c>
      <c r="X377" s="26" t="str">
        <f t="shared" si="9"/>
        <v>Fancy Pipe with +499, +11.4% (4363 to 4862)</v>
      </c>
    </row>
    <row r="378">
      <c r="A378" s="18" t="s">
        <v>259</v>
      </c>
      <c r="B378" s="18">
        <v>311.0</v>
      </c>
      <c r="C378" s="40">
        <v>36216.0</v>
      </c>
      <c r="D378" s="40">
        <v>20807.0</v>
      </c>
      <c r="E378" s="40">
        <v>6406.0</v>
      </c>
      <c r="F378" s="14">
        <v>2449518.0</v>
      </c>
      <c r="G378" s="19"/>
      <c r="H378" s="19">
        <f>VLOOKUP(A378,'Kings Ratings'!$A$2:$B$1000,2,false)</f>
        <v>1</v>
      </c>
      <c r="I378" s="7" t="s">
        <v>419</v>
      </c>
      <c r="K378" s="40">
        <v>34248.0</v>
      </c>
      <c r="L378" s="22">
        <f t="shared" si="1"/>
        <v>1968</v>
      </c>
      <c r="M378" s="23">
        <f t="shared" si="2"/>
        <v>0.05746320953</v>
      </c>
      <c r="N378" s="24" t="str">
        <f t="shared" si="3"/>
        <v>Serpent Eel with +1968, +5.7% (34248 to 36216)</v>
      </c>
      <c r="O378" s="41"/>
      <c r="P378" s="40">
        <v>19497.0</v>
      </c>
      <c r="Q378" s="18">
        <f t="shared" si="4"/>
        <v>1310</v>
      </c>
      <c r="R378" s="23">
        <f t="shared" si="5"/>
        <v>0.06718982408</v>
      </c>
      <c r="S378" s="24" t="str">
        <f t="shared" si="6"/>
        <v>Serpent Eel with +1310, +6.7% (19497 to 20807)</v>
      </c>
      <c r="T378" s="18"/>
      <c r="U378" s="40">
        <v>5763.0</v>
      </c>
      <c r="V378" s="22">
        <f t="shared" si="7"/>
        <v>643</v>
      </c>
      <c r="W378" s="23">
        <f t="shared" si="8"/>
        <v>0.1115738331</v>
      </c>
      <c r="X378" s="26" t="str">
        <f t="shared" si="9"/>
        <v>Serpent Eel with +643, +11.2% (5763 to 6406)</v>
      </c>
    </row>
    <row r="379">
      <c r="A379" s="18" t="s">
        <v>241</v>
      </c>
      <c r="B379" s="18">
        <v>110.0</v>
      </c>
      <c r="C379" s="40">
        <v>36748.0</v>
      </c>
      <c r="D379" s="40">
        <v>15821.0</v>
      </c>
      <c r="E379" s="40">
        <v>5687.0</v>
      </c>
      <c r="F379" s="14">
        <v>9041915.0</v>
      </c>
      <c r="G379" s="19"/>
      <c r="H379" s="19">
        <f>VLOOKUP(A379,'Kings Ratings'!$A$2:$B$1000,2,false)</f>
        <v>1</v>
      </c>
      <c r="I379" s="7" t="s">
        <v>406</v>
      </c>
      <c r="K379" s="40">
        <v>34712.0</v>
      </c>
      <c r="L379" s="22">
        <f t="shared" si="1"/>
        <v>2036</v>
      </c>
      <c r="M379" s="23">
        <f t="shared" si="2"/>
        <v>0.05865406776</v>
      </c>
      <c r="N379" s="24" t="str">
        <f t="shared" si="3"/>
        <v>Leather with +2036, +5.9% (34712 to 36748)</v>
      </c>
      <c r="O379" s="41"/>
      <c r="P379" s="40">
        <v>14759.0</v>
      </c>
      <c r="Q379" s="18">
        <f t="shared" si="4"/>
        <v>1062</v>
      </c>
      <c r="R379" s="23">
        <f t="shared" si="5"/>
        <v>0.07195609459</v>
      </c>
      <c r="S379" s="24" t="str">
        <f t="shared" si="6"/>
        <v>Leather with +1062, +7.2% (14759 to 15821)</v>
      </c>
      <c r="T379" s="18"/>
      <c r="U379" s="40">
        <v>5162.0</v>
      </c>
      <c r="V379" s="22">
        <f t="shared" si="7"/>
        <v>525</v>
      </c>
      <c r="W379" s="23">
        <f t="shared" si="8"/>
        <v>0.1017047656</v>
      </c>
      <c r="X379" s="26" t="str">
        <f t="shared" si="9"/>
        <v>Leather with +525, +10.2% (5162 to 5687)</v>
      </c>
    </row>
    <row r="380">
      <c r="A380" s="18" t="s">
        <v>235</v>
      </c>
      <c r="B380" s="18">
        <v>310.0</v>
      </c>
      <c r="C380" s="40">
        <v>36866.0</v>
      </c>
      <c r="D380" s="40">
        <v>21312.0</v>
      </c>
      <c r="E380" s="40">
        <v>6496.0</v>
      </c>
      <c r="F380" s="14">
        <v>2648008.0</v>
      </c>
      <c r="G380" s="19"/>
      <c r="H380" s="19">
        <f>VLOOKUP(A380,'Kings Ratings'!$A$2:$B$1000,2,false)</f>
        <v>1</v>
      </c>
      <c r="I380" s="7" t="s">
        <v>399</v>
      </c>
      <c r="K380" s="40">
        <v>34884.0</v>
      </c>
      <c r="L380" s="22">
        <f t="shared" si="1"/>
        <v>1982</v>
      </c>
      <c r="M380" s="23">
        <f t="shared" si="2"/>
        <v>0.0568168788</v>
      </c>
      <c r="N380" s="24" t="str">
        <f t="shared" si="3"/>
        <v>Spiral Shell with +1982, +5.7% (34884 to 36866)</v>
      </c>
      <c r="O380" s="41"/>
      <c r="P380" s="40">
        <v>19975.0</v>
      </c>
      <c r="Q380" s="18">
        <f t="shared" si="4"/>
        <v>1337</v>
      </c>
      <c r="R380" s="23">
        <f t="shared" si="5"/>
        <v>0.06693366708</v>
      </c>
      <c r="S380" s="24" t="str">
        <f t="shared" si="6"/>
        <v>Spiral Shell with +1337, +6.7% (19975 to 21312)</v>
      </c>
      <c r="T380" s="18"/>
      <c r="U380" s="40">
        <v>5851.0</v>
      </c>
      <c r="V380" s="22">
        <f t="shared" si="7"/>
        <v>645</v>
      </c>
      <c r="W380" s="23">
        <f t="shared" si="8"/>
        <v>0.1102375662</v>
      </c>
      <c r="X380" s="26" t="str">
        <f t="shared" si="9"/>
        <v>Spiral Shell with +645, +11% (5851 to 6496)</v>
      </c>
    </row>
    <row r="381">
      <c r="A381" s="18" t="s">
        <v>227</v>
      </c>
      <c r="B381" s="18">
        <v>368.0</v>
      </c>
      <c r="C381" s="40">
        <v>36940.0</v>
      </c>
      <c r="D381" s="40">
        <v>12105.0</v>
      </c>
      <c r="E381" s="40">
        <v>1490.0</v>
      </c>
      <c r="F381" s="14">
        <v>1045106.0</v>
      </c>
      <c r="G381" s="19"/>
      <c r="H381" s="19">
        <f>VLOOKUP(A381,'Kings Ratings'!$A$2:$B$1000,2,false)</f>
        <v>2</v>
      </c>
      <c r="I381" s="7" t="s">
        <v>395</v>
      </c>
      <c r="K381" s="40">
        <v>34919.0</v>
      </c>
      <c r="L381" s="22">
        <f t="shared" si="1"/>
        <v>2021</v>
      </c>
      <c r="M381" s="23">
        <f t="shared" si="2"/>
        <v>0.0578768006</v>
      </c>
      <c r="N381" s="24" t="str">
        <f t="shared" si="3"/>
        <v>Lantern with +2021, +5.8% (34919 to 36940)</v>
      </c>
      <c r="O381" s="41"/>
      <c r="P381" s="40">
        <v>11248.0</v>
      </c>
      <c r="Q381" s="18">
        <f t="shared" si="4"/>
        <v>857</v>
      </c>
      <c r="R381" s="23">
        <f t="shared" si="5"/>
        <v>0.0761913229</v>
      </c>
      <c r="S381" s="24" t="str">
        <f t="shared" si="6"/>
        <v>Lantern with +857, +7.6% (11248 to 12105)</v>
      </c>
      <c r="T381" s="18"/>
      <c r="U381" s="40">
        <v>987.0</v>
      </c>
      <c r="V381" s="22">
        <f t="shared" si="7"/>
        <v>503</v>
      </c>
      <c r="W381" s="23">
        <f t="shared" si="8"/>
        <v>0.5096251266</v>
      </c>
      <c r="X381" s="26" t="str">
        <f t="shared" si="9"/>
        <v>Lantern with +503, +51% (987 to 1490)</v>
      </c>
    </row>
    <row r="382">
      <c r="A382" s="18" t="s">
        <v>221</v>
      </c>
      <c r="B382" s="18">
        <v>309.0</v>
      </c>
      <c r="C382" s="40">
        <v>38153.0</v>
      </c>
      <c r="D382" s="40">
        <v>22250.0</v>
      </c>
      <c r="E382" s="40">
        <v>6887.0</v>
      </c>
      <c r="F382" s="14">
        <v>3198690.0</v>
      </c>
      <c r="G382" s="19"/>
      <c r="H382" s="19">
        <f>VLOOKUP(A382,'Kings Ratings'!$A$2:$B$1000,2,false)</f>
        <v>1</v>
      </c>
      <c r="I382" s="7" t="s">
        <v>392</v>
      </c>
      <c r="K382" s="40">
        <v>36088.0</v>
      </c>
      <c r="L382" s="22">
        <f t="shared" si="1"/>
        <v>2065</v>
      </c>
      <c r="M382" s="23">
        <f t="shared" si="2"/>
        <v>0.05722123698</v>
      </c>
      <c r="N382" s="24" t="str">
        <f t="shared" si="3"/>
        <v>Plumbfish with +2065, +5.7% (36088 to 38153)</v>
      </c>
      <c r="O382" s="41"/>
      <c r="P382" s="40">
        <v>20853.0</v>
      </c>
      <c r="Q382" s="18">
        <f t="shared" si="4"/>
        <v>1397</v>
      </c>
      <c r="R382" s="23">
        <f t="shared" si="5"/>
        <v>0.06699275884</v>
      </c>
      <c r="S382" s="24" t="str">
        <f t="shared" si="6"/>
        <v>Plumbfish with +1397, +6.7% (20853 to 22250)</v>
      </c>
      <c r="T382" s="18"/>
      <c r="U382" s="40">
        <v>6213.0</v>
      </c>
      <c r="V382" s="22">
        <f t="shared" si="7"/>
        <v>674</v>
      </c>
      <c r="W382" s="23">
        <f t="shared" si="8"/>
        <v>0.1084822147</v>
      </c>
      <c r="X382" s="26" t="str">
        <f t="shared" si="9"/>
        <v>Plumbfish with +674, +10.8% (6213 to 6887)</v>
      </c>
    </row>
    <row r="383">
      <c r="A383" s="18" t="s">
        <v>215</v>
      </c>
      <c r="B383" s="18">
        <v>308.0</v>
      </c>
      <c r="C383" s="40">
        <v>38595.0</v>
      </c>
      <c r="D383" s="40">
        <v>23154.0</v>
      </c>
      <c r="E383" s="40">
        <v>7071.0</v>
      </c>
      <c r="F383" s="14">
        <v>3559159.0</v>
      </c>
      <c r="G383" s="19"/>
      <c r="H383" s="19">
        <f>VLOOKUP(A383,'Kings Ratings'!$A$2:$B$1000,2,false)</f>
        <v>1</v>
      </c>
      <c r="I383" s="7" t="s">
        <v>388</v>
      </c>
      <c r="K383" s="40">
        <v>36527.0</v>
      </c>
      <c r="L383" s="22">
        <f t="shared" si="1"/>
        <v>2068</v>
      </c>
      <c r="M383" s="23">
        <f t="shared" si="2"/>
        <v>0.05661565417</v>
      </c>
      <c r="N383" s="24" t="str">
        <f t="shared" si="3"/>
        <v>Sea Catfish with +2068, +5.7% (36527 to 38595)</v>
      </c>
      <c r="O383" s="41"/>
      <c r="P383" s="40">
        <v>21689.0</v>
      </c>
      <c r="Q383" s="18">
        <f t="shared" si="4"/>
        <v>1465</v>
      </c>
      <c r="R383" s="23">
        <f t="shared" si="5"/>
        <v>0.06754576052</v>
      </c>
      <c r="S383" s="24" t="str">
        <f t="shared" si="6"/>
        <v>Sea Catfish with +1465, +6.8% (21689 to 23154)</v>
      </c>
      <c r="T383" s="18"/>
      <c r="U383" s="40">
        <v>6380.0</v>
      </c>
      <c r="V383" s="22">
        <f t="shared" si="7"/>
        <v>691</v>
      </c>
      <c r="W383" s="23">
        <f t="shared" si="8"/>
        <v>0.10830721</v>
      </c>
      <c r="X383" s="26" t="str">
        <f t="shared" si="9"/>
        <v>Sea Catfish with +691, +10.8% (6380 to 7071)</v>
      </c>
    </row>
    <row r="384">
      <c r="A384" s="18" t="s">
        <v>204</v>
      </c>
      <c r="B384" s="18">
        <v>65.0</v>
      </c>
      <c r="C384" s="40">
        <v>38656.0</v>
      </c>
      <c r="D384" s="40">
        <v>8897.0</v>
      </c>
      <c r="E384" s="40">
        <v>334.0</v>
      </c>
      <c r="F384" s="14">
        <v>742907.0</v>
      </c>
      <c r="G384" s="19"/>
      <c r="H384" s="19">
        <f>VLOOKUP(A384,'Kings Ratings'!$A$2:$B$1000,2,false)</f>
        <v>7</v>
      </c>
      <c r="I384" s="7"/>
      <c r="K384" s="40">
        <v>36583.0</v>
      </c>
      <c r="L384" s="22">
        <f t="shared" si="1"/>
        <v>2073</v>
      </c>
      <c r="M384" s="23">
        <f t="shared" si="2"/>
        <v>0.05666566438</v>
      </c>
      <c r="N384" s="24" t="str">
        <f t="shared" si="3"/>
        <v>Corn with +2073, +5.7% (36583 to 38656)</v>
      </c>
      <c r="O384" s="41"/>
      <c r="P384" s="40">
        <v>8016.0</v>
      </c>
      <c r="Q384" s="18">
        <f t="shared" si="4"/>
        <v>881</v>
      </c>
      <c r="R384" s="23">
        <f t="shared" si="5"/>
        <v>0.1099051896</v>
      </c>
      <c r="S384" s="24" t="str">
        <f t="shared" si="6"/>
        <v>Corn with +881, +11% (8016 to 8897)</v>
      </c>
      <c r="T384" s="18"/>
      <c r="U384" s="40">
        <v>241.0</v>
      </c>
      <c r="V384" s="22">
        <f t="shared" si="7"/>
        <v>93</v>
      </c>
      <c r="W384" s="23">
        <f t="shared" si="8"/>
        <v>0.3858921162</v>
      </c>
      <c r="X384" s="26" t="str">
        <f t="shared" si="9"/>
        <v>Corn with +93, +38.6% (241 to 334)</v>
      </c>
    </row>
    <row r="385">
      <c r="A385" s="18" t="s">
        <v>210</v>
      </c>
      <c r="B385" s="18">
        <v>84.0</v>
      </c>
      <c r="C385" s="40">
        <v>38671.0</v>
      </c>
      <c r="D385" s="40">
        <v>16334.0</v>
      </c>
      <c r="E385" s="40">
        <v>4202.0</v>
      </c>
      <c r="F385" s="14">
        <v>1800792.0</v>
      </c>
      <c r="G385" s="19"/>
      <c r="H385" s="19">
        <f>VLOOKUP(A385,'Kings Ratings'!$A$2:$B$1000,2,false)</f>
        <v>3</v>
      </c>
      <c r="I385" s="7" t="s">
        <v>363</v>
      </c>
      <c r="K385" s="40">
        <v>36698.0</v>
      </c>
      <c r="L385" s="22">
        <f t="shared" si="1"/>
        <v>1973</v>
      </c>
      <c r="M385" s="23">
        <f t="shared" si="2"/>
        <v>0.05376314786</v>
      </c>
      <c r="N385" s="24" t="str">
        <f t="shared" si="3"/>
        <v>Orange Juice with +1973, +5.4% (36698 to 38671)</v>
      </c>
      <c r="O385" s="41"/>
      <c r="P385" s="40">
        <v>15139.0</v>
      </c>
      <c r="Q385" s="18">
        <f t="shared" si="4"/>
        <v>1195</v>
      </c>
      <c r="R385" s="23">
        <f t="shared" si="5"/>
        <v>0.07893520048</v>
      </c>
      <c r="S385" s="24" t="str">
        <f t="shared" si="6"/>
        <v>Orange Juice with +1195, +7.9% (15139 to 16334)</v>
      </c>
      <c r="T385" s="18"/>
      <c r="U385" s="40">
        <v>3650.0</v>
      </c>
      <c r="V385" s="22">
        <f t="shared" si="7"/>
        <v>552</v>
      </c>
      <c r="W385" s="23">
        <f t="shared" si="8"/>
        <v>0.1512328767</v>
      </c>
      <c r="X385" s="26" t="str">
        <f t="shared" si="9"/>
        <v>Orange Juice with +552, +15.1% (3650 to 4202)</v>
      </c>
    </row>
    <row r="386">
      <c r="A386" s="18" t="s">
        <v>196</v>
      </c>
      <c r="B386" s="18">
        <v>198.0</v>
      </c>
      <c r="C386" s="40">
        <v>39227.0</v>
      </c>
      <c r="D386" s="40">
        <v>23274.0</v>
      </c>
      <c r="E386" s="40">
        <v>11944.0</v>
      </c>
      <c r="F386" s="14">
        <v>3.6681448E7</v>
      </c>
      <c r="G386" s="19"/>
      <c r="H386" s="19">
        <f>VLOOKUP(A386,'Kings Ratings'!$A$2:$B$1000,2,false)</f>
        <v>1</v>
      </c>
      <c r="I386" s="7" t="s">
        <v>373</v>
      </c>
      <c r="K386" s="40">
        <v>37111.0</v>
      </c>
      <c r="L386" s="22">
        <f t="shared" si="1"/>
        <v>2116</v>
      </c>
      <c r="M386" s="23">
        <f t="shared" si="2"/>
        <v>0.05701813478</v>
      </c>
      <c r="N386" s="24" t="str">
        <f t="shared" si="3"/>
        <v>Mackerel with +2116, +5.7% (37111 to 39227)</v>
      </c>
      <c r="O386" s="41"/>
      <c r="P386" s="40">
        <v>21916.0</v>
      </c>
      <c r="Q386" s="18">
        <f t="shared" si="4"/>
        <v>1358</v>
      </c>
      <c r="R386" s="23">
        <f t="shared" si="5"/>
        <v>0.06196386202</v>
      </c>
      <c r="S386" s="24" t="str">
        <f t="shared" si="6"/>
        <v>Mackerel with +1358, +6.2% (21916 to 23274)</v>
      </c>
      <c r="T386" s="18"/>
      <c r="U386" s="40">
        <v>10848.0</v>
      </c>
      <c r="V386" s="22">
        <f t="shared" si="7"/>
        <v>1096</v>
      </c>
      <c r="W386" s="23">
        <f t="shared" si="8"/>
        <v>0.1010324484</v>
      </c>
      <c r="X386" s="26" t="str">
        <f t="shared" si="9"/>
        <v>Mackerel with +1096, +10.1% (10848 to 11944)</v>
      </c>
    </row>
    <row r="387">
      <c r="A387" s="18" t="s">
        <v>52</v>
      </c>
      <c r="B387" s="18">
        <v>307.0</v>
      </c>
      <c r="C387" s="40">
        <v>39800.0</v>
      </c>
      <c r="D387" s="40">
        <v>24683.0</v>
      </c>
      <c r="E387" s="40">
        <v>7641.0</v>
      </c>
      <c r="F387" s="14">
        <v>4618832.0</v>
      </c>
      <c r="G387" s="19"/>
      <c r="H387" s="19">
        <f>VLOOKUP(A387,'Kings Ratings'!$A$2:$B$1000,2,false)</f>
        <v>1</v>
      </c>
      <c r="I387" s="7" t="s">
        <v>367</v>
      </c>
      <c r="K387" s="40">
        <v>37696.0</v>
      </c>
      <c r="L387" s="22">
        <f t="shared" si="1"/>
        <v>2104</v>
      </c>
      <c r="M387" s="23">
        <f t="shared" si="2"/>
        <v>0.05581494058</v>
      </c>
      <c r="N387" s="24" t="str">
        <f t="shared" si="3"/>
        <v>Barracuda with +2104, +5.6% (37696 to 39800)</v>
      </c>
      <c r="O387" s="41"/>
      <c r="P387" s="40">
        <v>23162.0</v>
      </c>
      <c r="Q387" s="18">
        <f t="shared" si="4"/>
        <v>1521</v>
      </c>
      <c r="R387" s="23">
        <f t="shared" si="5"/>
        <v>0.06566790433</v>
      </c>
      <c r="S387" s="24" t="str">
        <f t="shared" si="6"/>
        <v>Barracuda with +1521, +6.6% (23162 to 24683)</v>
      </c>
      <c r="T387" s="18"/>
      <c r="U387" s="40">
        <v>6933.0</v>
      </c>
      <c r="V387" s="22">
        <f t="shared" si="7"/>
        <v>708</v>
      </c>
      <c r="W387" s="23">
        <f t="shared" si="8"/>
        <v>0.1021202942</v>
      </c>
      <c r="X387" s="26" t="str">
        <f t="shared" si="9"/>
        <v>Barracuda with +708, +10.2% (6933 to 7641)</v>
      </c>
    </row>
    <row r="388">
      <c r="A388" s="18" t="s">
        <v>161</v>
      </c>
      <c r="B388" s="18">
        <v>25.0</v>
      </c>
      <c r="C388" s="40">
        <v>40386.0</v>
      </c>
      <c r="D388" s="40">
        <v>20835.0</v>
      </c>
      <c r="E388" s="40">
        <v>10921.0</v>
      </c>
      <c r="F388" s="14">
        <v>7.4400354E7</v>
      </c>
      <c r="G388" s="19"/>
      <c r="H388" s="19">
        <f>VLOOKUP(A388,'Kings Ratings'!$A$2:$B$1000,2,false)</f>
        <v>1</v>
      </c>
      <c r="I388" s="7" t="s">
        <v>349</v>
      </c>
      <c r="K388" s="40">
        <v>38234.0</v>
      </c>
      <c r="L388" s="22">
        <f t="shared" si="1"/>
        <v>2152</v>
      </c>
      <c r="M388" s="23">
        <f t="shared" si="2"/>
        <v>0.05628498195</v>
      </c>
      <c r="N388" s="24" t="str">
        <f t="shared" si="3"/>
        <v>Largemouth Bass with +2152, +5.6% (38234 to 40386)</v>
      </c>
      <c r="O388" s="41"/>
      <c r="P388" s="40">
        <v>19438.0</v>
      </c>
      <c r="Q388" s="18">
        <f t="shared" si="4"/>
        <v>1397</v>
      </c>
      <c r="R388" s="23">
        <f t="shared" si="5"/>
        <v>0.0718695339</v>
      </c>
      <c r="S388" s="24" t="str">
        <f t="shared" si="6"/>
        <v>Largemouth Bass with +1397, +7.2% (19438 to 20835)</v>
      </c>
      <c r="T388" s="18"/>
      <c r="U388" s="40">
        <v>9923.0</v>
      </c>
      <c r="V388" s="22">
        <f t="shared" si="7"/>
        <v>998</v>
      </c>
      <c r="W388" s="23">
        <f t="shared" si="8"/>
        <v>0.1005744231</v>
      </c>
      <c r="X388" s="26" t="str">
        <f t="shared" si="9"/>
        <v>Largemouth Bass with +998, +10.1% (9923 to 10921)</v>
      </c>
    </row>
    <row r="389">
      <c r="A389" s="18" t="s">
        <v>156</v>
      </c>
      <c r="B389" s="18">
        <v>63.0</v>
      </c>
      <c r="C389" s="40">
        <v>40393.0</v>
      </c>
      <c r="D389" s="40">
        <v>22612.0</v>
      </c>
      <c r="E389" s="40">
        <v>10928.0</v>
      </c>
      <c r="F389" s="14">
        <v>2.9497402E7</v>
      </c>
      <c r="G389" s="19"/>
      <c r="H389" s="19">
        <f>VLOOKUP(A389,'Kings Ratings'!$A$2:$B$1000,2,false)</f>
        <v>1</v>
      </c>
      <c r="I389" s="7" t="s">
        <v>341</v>
      </c>
      <c r="K389" s="40">
        <v>38342.0</v>
      </c>
      <c r="L389" s="22">
        <f t="shared" si="1"/>
        <v>2051</v>
      </c>
      <c r="M389" s="23">
        <f t="shared" si="2"/>
        <v>0.05349225393</v>
      </c>
      <c r="N389" s="24" t="str">
        <f t="shared" si="3"/>
        <v>Trout with +2051, +5.3% (38342 to 40393)</v>
      </c>
      <c r="O389" s="41"/>
      <c r="P389" s="40">
        <v>21378.0</v>
      </c>
      <c r="Q389" s="18">
        <f t="shared" si="4"/>
        <v>1234</v>
      </c>
      <c r="R389" s="23">
        <f t="shared" si="5"/>
        <v>0.05772289269</v>
      </c>
      <c r="S389" s="24" t="str">
        <f t="shared" si="6"/>
        <v>Trout with +1234, +5.8% (21378 to 22612)</v>
      </c>
      <c r="T389" s="18"/>
      <c r="U389" s="40">
        <v>10147.0</v>
      </c>
      <c r="V389" s="22">
        <f t="shared" si="7"/>
        <v>781</v>
      </c>
      <c r="W389" s="23">
        <f t="shared" si="8"/>
        <v>0.07696856214</v>
      </c>
      <c r="X389" s="26" t="str">
        <f t="shared" si="9"/>
        <v>Trout with +781, +7.7% (10147 to 10928)</v>
      </c>
    </row>
    <row r="390">
      <c r="A390" s="18" t="s">
        <v>183</v>
      </c>
      <c r="B390" s="18">
        <v>167.0</v>
      </c>
      <c r="C390" s="40">
        <v>40641.0</v>
      </c>
      <c r="D390" s="40">
        <v>18617.0</v>
      </c>
      <c r="E390" s="40">
        <v>5276.0</v>
      </c>
      <c r="F390" s="14">
        <v>1194816.0</v>
      </c>
      <c r="G390" s="19"/>
      <c r="H390" s="19">
        <f>VLOOKUP(A390,'Kings Ratings'!$A$2:$B$1000,2,false)</f>
        <v>1</v>
      </c>
      <c r="I390" s="7" t="s">
        <v>363</v>
      </c>
      <c r="K390" s="40">
        <v>38523.0</v>
      </c>
      <c r="L390" s="22">
        <f t="shared" si="1"/>
        <v>2118</v>
      </c>
      <c r="M390" s="23">
        <f t="shared" si="2"/>
        <v>0.05498014173</v>
      </c>
      <c r="N390" s="24" t="str">
        <f t="shared" si="3"/>
        <v>Sturdy Shield with +2118, +5.5% (38523 to 40641)</v>
      </c>
      <c r="O390" s="41"/>
      <c r="P390" s="40">
        <v>17564.0</v>
      </c>
      <c r="Q390" s="18">
        <f t="shared" si="4"/>
        <v>1053</v>
      </c>
      <c r="R390" s="23">
        <f t="shared" si="5"/>
        <v>0.0599521749</v>
      </c>
      <c r="S390" s="24" t="str">
        <f t="shared" si="6"/>
        <v>Sturdy Shield with +1053, +6% (17564 to 18617)</v>
      </c>
      <c r="T390" s="18"/>
      <c r="U390" s="40">
        <v>4707.0</v>
      </c>
      <c r="V390" s="22">
        <f t="shared" si="7"/>
        <v>569</v>
      </c>
      <c r="W390" s="23">
        <f t="shared" si="8"/>
        <v>0.1208837901</v>
      </c>
      <c r="X390" s="26" t="str">
        <f t="shared" si="9"/>
        <v>Sturdy Shield with +569, +12.1% (4707 to 5276)</v>
      </c>
    </row>
    <row r="391">
      <c r="A391" s="18" t="s">
        <v>175</v>
      </c>
      <c r="B391" s="18">
        <v>194.0</v>
      </c>
      <c r="C391" s="40">
        <v>40904.0</v>
      </c>
      <c r="D391" s="40">
        <v>24366.0</v>
      </c>
      <c r="E391" s="40">
        <v>11979.0</v>
      </c>
      <c r="F391" s="14">
        <v>3.3190495E7</v>
      </c>
      <c r="G391" s="19"/>
      <c r="H391" s="19">
        <f>VLOOKUP(A391,'Kings Ratings'!$A$2:$B$1000,2,false)</f>
        <v>2</v>
      </c>
      <c r="I391" s="7" t="s">
        <v>357</v>
      </c>
      <c r="K391" s="40">
        <v>38922.0</v>
      </c>
      <c r="L391" s="22">
        <f t="shared" si="1"/>
        <v>1982</v>
      </c>
      <c r="M391" s="23">
        <f t="shared" si="2"/>
        <v>0.05092235754</v>
      </c>
      <c r="N391" s="24" t="str">
        <f t="shared" si="3"/>
        <v>Fishing Net with +1982, +5.1% (38922 to 40904)</v>
      </c>
      <c r="O391" s="41"/>
      <c r="P391" s="40">
        <v>23069.0</v>
      </c>
      <c r="Q391" s="18">
        <f t="shared" si="4"/>
        <v>1297</v>
      </c>
      <c r="R391" s="23">
        <f t="shared" si="5"/>
        <v>0.05622263644</v>
      </c>
      <c r="S391" s="24" t="str">
        <f t="shared" si="6"/>
        <v>Fishing Net with +1297, +5.6% (23069 to 24366)</v>
      </c>
      <c r="T391" s="18"/>
      <c r="U391" s="40">
        <v>11093.0</v>
      </c>
      <c r="V391" s="22">
        <f t="shared" si="7"/>
        <v>886</v>
      </c>
      <c r="W391" s="23">
        <f t="shared" si="8"/>
        <v>0.07987018841</v>
      </c>
      <c r="X391" s="26" t="str">
        <f t="shared" si="9"/>
        <v>Fishing Net with +886, +8% (11093 to 11979)</v>
      </c>
    </row>
    <row r="392">
      <c r="A392" s="18" t="s">
        <v>168</v>
      </c>
      <c r="B392" s="18">
        <v>306.0</v>
      </c>
      <c r="C392" s="40">
        <v>41014.0</v>
      </c>
      <c r="D392" s="40">
        <v>26627.0</v>
      </c>
      <c r="E392" s="40">
        <v>8442.0</v>
      </c>
      <c r="F392" s="14">
        <v>6648120.0</v>
      </c>
      <c r="G392" s="19"/>
      <c r="H392" s="19">
        <f>VLOOKUP(A392,'Kings Ratings'!$A$2:$B$1000,2,false)</f>
        <v>1</v>
      </c>
      <c r="I392" s="7" t="s">
        <v>353</v>
      </c>
      <c r="K392" s="40">
        <v>38875.0</v>
      </c>
      <c r="L392" s="22">
        <f t="shared" si="1"/>
        <v>2139</v>
      </c>
      <c r="M392" s="23">
        <f t="shared" si="2"/>
        <v>0.05502250804</v>
      </c>
      <c r="N392" s="24" t="str">
        <f t="shared" si="3"/>
        <v>Swordfish with +2139, +5.5% (38875 to 41014)</v>
      </c>
      <c r="O392" s="41"/>
      <c r="P392" s="40">
        <v>25068.0</v>
      </c>
      <c r="Q392" s="18">
        <f t="shared" si="4"/>
        <v>1559</v>
      </c>
      <c r="R392" s="23">
        <f t="shared" si="5"/>
        <v>0.06219084091</v>
      </c>
      <c r="S392" s="24" t="str">
        <f t="shared" si="6"/>
        <v>Swordfish with +1559, +6.2% (25068 to 26627)</v>
      </c>
      <c r="T392" s="18"/>
      <c r="U392" s="40">
        <v>7720.0</v>
      </c>
      <c r="V392" s="22">
        <f t="shared" si="7"/>
        <v>722</v>
      </c>
      <c r="W392" s="23">
        <f t="shared" si="8"/>
        <v>0.09352331606</v>
      </c>
      <c r="X392" s="26" t="str">
        <f t="shared" si="9"/>
        <v>Swordfish with +722, +9.4% (7720 to 8442)</v>
      </c>
    </row>
    <row r="393">
      <c r="A393" s="18" t="s">
        <v>149</v>
      </c>
      <c r="B393" s="18">
        <v>145.0</v>
      </c>
      <c r="C393" s="40">
        <v>41489.0</v>
      </c>
      <c r="D393" s="40">
        <v>24678.0</v>
      </c>
      <c r="E393" s="40">
        <v>10618.0</v>
      </c>
      <c r="F393" s="14">
        <v>2.9822464E7</v>
      </c>
      <c r="G393" s="19"/>
      <c r="H393" s="19">
        <f>VLOOKUP(A393,'Kings Ratings'!$A$2:$B$1000,2,false)</f>
        <v>1</v>
      </c>
      <c r="I393" s="7" t="s">
        <v>336</v>
      </c>
      <c r="K393" s="40">
        <v>39237.0</v>
      </c>
      <c r="L393" s="22">
        <f t="shared" si="1"/>
        <v>2252</v>
      </c>
      <c r="M393" s="23">
        <f t="shared" si="2"/>
        <v>0.05739480592</v>
      </c>
      <c r="N393" s="24" t="str">
        <f t="shared" si="3"/>
        <v>Steel with +2252, +5.7% (39237 to 41489)</v>
      </c>
      <c r="O393" s="41"/>
      <c r="P393" s="40">
        <v>23134.0</v>
      </c>
      <c r="Q393" s="18">
        <f t="shared" si="4"/>
        <v>1544</v>
      </c>
      <c r="R393" s="23">
        <f t="shared" si="5"/>
        <v>0.06674159246</v>
      </c>
      <c r="S393" s="24" t="str">
        <f t="shared" si="6"/>
        <v>Steel with +1544, +6.7% (23134 to 24678)</v>
      </c>
      <c r="T393" s="18"/>
      <c r="U393" s="40">
        <v>9625.0</v>
      </c>
      <c r="V393" s="22">
        <f t="shared" si="7"/>
        <v>993</v>
      </c>
      <c r="W393" s="23">
        <f t="shared" si="8"/>
        <v>0.1031688312</v>
      </c>
      <c r="X393" s="26" t="str">
        <f t="shared" si="9"/>
        <v>Steel with +993, +10.3% (9625 to 10618)</v>
      </c>
    </row>
    <row r="394">
      <c r="A394" s="18" t="s">
        <v>129</v>
      </c>
      <c r="B394" s="18">
        <v>77.0</v>
      </c>
      <c r="C394" s="40">
        <v>42748.0</v>
      </c>
      <c r="D394" s="40">
        <v>18535.0</v>
      </c>
      <c r="E394" s="40">
        <v>6236.0</v>
      </c>
      <c r="F394" s="14">
        <v>1.1963887E7</v>
      </c>
      <c r="G394" s="19"/>
      <c r="H394" s="19">
        <f>VLOOKUP(A394,'Kings Ratings'!$A$2:$B$1000,2,false)</f>
        <v>1</v>
      </c>
      <c r="I394" s="7" t="s">
        <v>324</v>
      </c>
      <c r="K394" s="40">
        <v>40591.0</v>
      </c>
      <c r="L394" s="22">
        <f t="shared" si="1"/>
        <v>2157</v>
      </c>
      <c r="M394" s="23">
        <f t="shared" si="2"/>
        <v>0.05313985859</v>
      </c>
      <c r="N394" s="24" t="str">
        <f t="shared" si="3"/>
        <v>Shimmer Stone with +2157, +5.3% (40591 to 42748)</v>
      </c>
      <c r="O394" s="41"/>
      <c r="P394" s="40">
        <v>17396.0</v>
      </c>
      <c r="Q394" s="18">
        <f t="shared" si="4"/>
        <v>1139</v>
      </c>
      <c r="R394" s="23">
        <f t="shared" si="5"/>
        <v>0.0654748218</v>
      </c>
      <c r="S394" s="24" t="str">
        <f t="shared" si="6"/>
        <v>Shimmer Stone with +1139, +6.5% (17396 to 18535)</v>
      </c>
      <c r="T394" s="18"/>
      <c r="U394" s="40">
        <v>5619.0</v>
      </c>
      <c r="V394" s="22">
        <f t="shared" si="7"/>
        <v>617</v>
      </c>
      <c r="W394" s="23">
        <f t="shared" si="8"/>
        <v>0.1098060153</v>
      </c>
      <c r="X394" s="26" t="str">
        <f t="shared" si="9"/>
        <v>Shimmer Stone with +617, +11% (5619 to 6236)</v>
      </c>
    </row>
    <row r="395">
      <c r="A395" s="18" t="s">
        <v>138</v>
      </c>
      <c r="B395" s="18">
        <v>193.0</v>
      </c>
      <c r="C395" s="40">
        <v>42756.0</v>
      </c>
      <c r="D395" s="40">
        <v>26614.0</v>
      </c>
      <c r="E395" s="40">
        <v>13202.0</v>
      </c>
      <c r="F395" s="14">
        <v>4.5402978E7</v>
      </c>
      <c r="G395" s="19"/>
      <c r="H395" s="19">
        <f>VLOOKUP(A395,'Kings Ratings'!$A$2:$B$1000,2,false)</f>
        <v>1</v>
      </c>
      <c r="I395" s="7" t="s">
        <v>330</v>
      </c>
      <c r="K395" s="40">
        <v>40685.0</v>
      </c>
      <c r="L395" s="22">
        <f t="shared" si="1"/>
        <v>2071</v>
      </c>
      <c r="M395" s="23">
        <f t="shared" si="2"/>
        <v>0.05090328131</v>
      </c>
      <c r="N395" s="24" t="str">
        <f t="shared" si="3"/>
        <v>Rope with +2071, +5.1% (40685 to 42756)</v>
      </c>
      <c r="O395" s="41"/>
      <c r="P395" s="40">
        <v>25197.0</v>
      </c>
      <c r="Q395" s="18">
        <f t="shared" si="4"/>
        <v>1417</v>
      </c>
      <c r="R395" s="23">
        <f t="shared" si="5"/>
        <v>0.05623685359</v>
      </c>
      <c r="S395" s="24" t="str">
        <f t="shared" si="6"/>
        <v>Rope with +1417, +5.6% (25197 to 26614)</v>
      </c>
      <c r="T395" s="18"/>
      <c r="U395" s="40">
        <v>12229.0</v>
      </c>
      <c r="V395" s="22">
        <f t="shared" si="7"/>
        <v>973</v>
      </c>
      <c r="W395" s="23">
        <f t="shared" si="8"/>
        <v>0.07956496852</v>
      </c>
      <c r="X395" s="26" t="str">
        <f t="shared" si="9"/>
        <v>Rope with +973, +8% (12229 to 13202)</v>
      </c>
    </row>
    <row r="396">
      <c r="A396" s="18" t="s">
        <v>123</v>
      </c>
      <c r="B396" s="18">
        <v>75.0</v>
      </c>
      <c r="C396" s="40">
        <v>43672.0</v>
      </c>
      <c r="D396" s="40">
        <v>21480.0</v>
      </c>
      <c r="E396" s="40">
        <v>8087.0</v>
      </c>
      <c r="F396" s="14">
        <v>2.6323811E7</v>
      </c>
      <c r="G396" s="19"/>
      <c r="H396" s="19">
        <f>VLOOKUP(A396,'Kings Ratings'!$A$2:$B$1000,2,false)</f>
        <v>1</v>
      </c>
      <c r="I396" s="7" t="s">
        <v>319</v>
      </c>
      <c r="K396" s="40">
        <v>41358.0</v>
      </c>
      <c r="L396" s="22">
        <f t="shared" si="1"/>
        <v>2314</v>
      </c>
      <c r="M396" s="23">
        <f t="shared" si="2"/>
        <v>0.05595048116</v>
      </c>
      <c r="N396" s="24" t="str">
        <f t="shared" si="3"/>
        <v>Mushroom Paste with +2314, +5.6% (41358 to 43672)</v>
      </c>
      <c r="O396" s="41"/>
      <c r="P396" s="40">
        <v>20126.0</v>
      </c>
      <c r="Q396" s="18">
        <f t="shared" si="4"/>
        <v>1354</v>
      </c>
      <c r="R396" s="23">
        <f t="shared" si="5"/>
        <v>0.06727616019</v>
      </c>
      <c r="S396" s="24" t="str">
        <f t="shared" si="6"/>
        <v>Mushroom Paste with +1354, +6.7% (20126 to 21480)</v>
      </c>
      <c r="T396" s="18"/>
      <c r="U396" s="40">
        <v>7394.0</v>
      </c>
      <c r="V396" s="22">
        <f t="shared" si="7"/>
        <v>693</v>
      </c>
      <c r="W396" s="23">
        <f t="shared" si="8"/>
        <v>0.0937246416</v>
      </c>
      <c r="X396" s="26" t="str">
        <f t="shared" si="9"/>
        <v>Mushroom Paste with +693, +9.4% (7394 to 8087)</v>
      </c>
    </row>
    <row r="397">
      <c r="A397" s="18" t="s">
        <v>118</v>
      </c>
      <c r="B397" s="18">
        <v>231.0</v>
      </c>
      <c r="C397" s="40">
        <v>45791.0</v>
      </c>
      <c r="D397" s="40">
        <v>25333.0</v>
      </c>
      <c r="E397" s="40">
        <v>12371.0</v>
      </c>
      <c r="F397" s="14">
        <v>4.6255233E7</v>
      </c>
      <c r="G397" s="19"/>
      <c r="H397" s="19">
        <f>VLOOKUP(A397,'Kings Ratings'!$A$2:$B$1000,2,false)</f>
        <v>1</v>
      </c>
      <c r="I397" s="7" t="s">
        <v>313</v>
      </c>
      <c r="K397" s="40">
        <v>43367.0</v>
      </c>
      <c r="L397" s="22">
        <f t="shared" si="1"/>
        <v>2424</v>
      </c>
      <c r="M397" s="23">
        <f t="shared" si="2"/>
        <v>0.0558950354</v>
      </c>
      <c r="N397" s="24" t="str">
        <f t="shared" si="3"/>
        <v>Torch Fish with +2424, +5.6% (43367 to 45791)</v>
      </c>
      <c r="O397" s="41"/>
      <c r="P397" s="40">
        <v>23705.0</v>
      </c>
      <c r="Q397" s="18">
        <f t="shared" si="4"/>
        <v>1628</v>
      </c>
      <c r="R397" s="23">
        <f t="shared" si="5"/>
        <v>0.0686774942</v>
      </c>
      <c r="S397" s="24" t="str">
        <f t="shared" si="6"/>
        <v>Torch Fish with +1628, +6.9% (23705 to 25333)</v>
      </c>
      <c r="T397" s="18"/>
      <c r="U397" s="40">
        <v>11311.0</v>
      </c>
      <c r="V397" s="22">
        <f t="shared" si="7"/>
        <v>1060</v>
      </c>
      <c r="W397" s="23">
        <f t="shared" si="8"/>
        <v>0.09371408364</v>
      </c>
      <c r="X397" s="26" t="str">
        <f t="shared" si="9"/>
        <v>Torch Fish with +1060, +9.4% (11311 to 12371)</v>
      </c>
    </row>
    <row r="398">
      <c r="A398" s="18" t="s">
        <v>111</v>
      </c>
      <c r="B398" s="18">
        <v>24.0</v>
      </c>
      <c r="C398" s="40">
        <v>46956.0</v>
      </c>
      <c r="D398" s="40">
        <v>23393.0</v>
      </c>
      <c r="E398" s="40">
        <v>11340.0</v>
      </c>
      <c r="F398" s="14">
        <v>7.8945113E7</v>
      </c>
      <c r="G398" s="19"/>
      <c r="H398" s="19">
        <f>VLOOKUP(A398,'Kings Ratings'!$A$2:$B$1000,2,false)</f>
        <v>1</v>
      </c>
      <c r="I398" s="7" t="s">
        <v>309</v>
      </c>
      <c r="K398" s="40">
        <v>44417.0</v>
      </c>
      <c r="L398" s="22">
        <f t="shared" si="1"/>
        <v>2539</v>
      </c>
      <c r="M398" s="23">
        <f t="shared" si="2"/>
        <v>0.05716279803</v>
      </c>
      <c r="N398" s="24" t="str">
        <f t="shared" si="3"/>
        <v>Yellow Perch with +2539, +5.7% (44417 to 46956)</v>
      </c>
      <c r="O398" s="41"/>
      <c r="P398" s="40">
        <v>21899.0</v>
      </c>
      <c r="Q398" s="18">
        <f t="shared" si="4"/>
        <v>1494</v>
      </c>
      <c r="R398" s="23">
        <f t="shared" si="5"/>
        <v>0.06822229326</v>
      </c>
      <c r="S398" s="24" t="str">
        <f t="shared" si="6"/>
        <v>Yellow Perch with +1494, +6.8% (21899 to 23393)</v>
      </c>
      <c r="T398" s="18"/>
      <c r="U398" s="40">
        <v>10309.0</v>
      </c>
      <c r="V398" s="22">
        <f t="shared" si="7"/>
        <v>1031</v>
      </c>
      <c r="W398" s="23">
        <f t="shared" si="8"/>
        <v>0.1000097003</v>
      </c>
      <c r="X398" s="26" t="str">
        <f t="shared" si="9"/>
        <v>Yellow Perch with +1031, +10% (10309 to 11340)</v>
      </c>
    </row>
    <row r="399">
      <c r="A399" s="18" t="s">
        <v>80</v>
      </c>
      <c r="B399" s="18">
        <v>17.0</v>
      </c>
      <c r="C399" s="40">
        <v>48115.0</v>
      </c>
      <c r="D399" s="40">
        <v>23474.0</v>
      </c>
      <c r="E399" s="40">
        <v>11352.0</v>
      </c>
      <c r="F399" s="14">
        <v>7.894359E7</v>
      </c>
      <c r="G399" s="19"/>
      <c r="H399" s="19">
        <f>VLOOKUP(A399,'Kings Ratings'!$A$2:$B$1000,2,false)</f>
        <v>1</v>
      </c>
      <c r="I399" s="7" t="s">
        <v>291</v>
      </c>
      <c r="K399" s="40">
        <v>45526.0</v>
      </c>
      <c r="L399" s="22">
        <f t="shared" si="1"/>
        <v>2589</v>
      </c>
      <c r="M399" s="23">
        <f t="shared" si="2"/>
        <v>0.05686860256</v>
      </c>
      <c r="N399" s="24" t="str">
        <f t="shared" si="3"/>
        <v>Drum with +2589, +5.7% (45526 to 48115)</v>
      </c>
      <c r="O399" s="41"/>
      <c r="P399" s="40">
        <v>21983.0</v>
      </c>
      <c r="Q399" s="18">
        <f t="shared" si="4"/>
        <v>1491</v>
      </c>
      <c r="R399" s="23">
        <f t="shared" si="5"/>
        <v>0.06782513761</v>
      </c>
      <c r="S399" s="24" t="str">
        <f t="shared" si="6"/>
        <v>Drum with +1491, +6.8% (21983 to 23474)</v>
      </c>
      <c r="T399" s="18"/>
      <c r="U399" s="40">
        <v>10315.0</v>
      </c>
      <c r="V399" s="22">
        <f t="shared" si="7"/>
        <v>1037</v>
      </c>
      <c r="W399" s="23">
        <f t="shared" si="8"/>
        <v>0.1005332041</v>
      </c>
      <c r="X399" s="26" t="str">
        <f t="shared" si="9"/>
        <v>Drum with +1037, +10.1% (10315 to 11352)</v>
      </c>
    </row>
    <row r="400">
      <c r="A400" s="18" t="s">
        <v>104</v>
      </c>
      <c r="B400" s="18">
        <v>117.0</v>
      </c>
      <c r="C400" s="40">
        <v>48428.0</v>
      </c>
      <c r="D400" s="40">
        <v>24699.0</v>
      </c>
      <c r="E400" s="40">
        <v>8395.0</v>
      </c>
      <c r="F400" s="14">
        <v>1.0979806E7</v>
      </c>
      <c r="G400" s="19"/>
      <c r="H400" s="19">
        <f>VLOOKUP(A400,'Kings Ratings'!$A$2:$B$1000,2,false)</f>
        <v>1</v>
      </c>
      <c r="I400" s="7" t="s">
        <v>304</v>
      </c>
      <c r="K400" s="40">
        <v>45881.0</v>
      </c>
      <c r="L400" s="22">
        <f t="shared" si="1"/>
        <v>2547</v>
      </c>
      <c r="M400" s="23">
        <f t="shared" si="2"/>
        <v>0.05551317539</v>
      </c>
      <c r="N400" s="24" t="str">
        <f t="shared" si="3"/>
        <v>Glass Bottle with +2547, +5.6% (45881 to 48428)</v>
      </c>
      <c r="O400" s="41"/>
      <c r="P400" s="40">
        <v>23308.0</v>
      </c>
      <c r="Q400" s="18">
        <f t="shared" si="4"/>
        <v>1391</v>
      </c>
      <c r="R400" s="23">
        <f t="shared" si="5"/>
        <v>0.05967908014</v>
      </c>
      <c r="S400" s="24" t="str">
        <f t="shared" si="6"/>
        <v>Glass Bottle with +1391, +6% (23308 to 24699)</v>
      </c>
      <c r="T400" s="18"/>
      <c r="U400" s="40">
        <v>7643.0</v>
      </c>
      <c r="V400" s="22">
        <f t="shared" si="7"/>
        <v>752</v>
      </c>
      <c r="W400" s="23">
        <f t="shared" si="8"/>
        <v>0.09839068429</v>
      </c>
      <c r="X400" s="26" t="str">
        <f t="shared" si="9"/>
        <v>Glass Bottle with +752, +9.8% (7643 to 8395)</v>
      </c>
    </row>
    <row r="401">
      <c r="A401" s="18" t="s">
        <v>97</v>
      </c>
      <c r="B401" s="18">
        <v>36.0</v>
      </c>
      <c r="C401" s="40">
        <v>48498.0</v>
      </c>
      <c r="D401" s="40">
        <v>23513.0</v>
      </c>
      <c r="E401" s="40">
        <v>8824.0</v>
      </c>
      <c r="F401" s="14">
        <v>4.3197165E7</v>
      </c>
      <c r="G401" s="19"/>
      <c r="H401" s="19">
        <f>VLOOKUP(A401,'Kings Ratings'!$A$2:$B$1000,2,false)</f>
        <v>1</v>
      </c>
      <c r="I401" s="7" t="s">
        <v>298</v>
      </c>
      <c r="K401" s="40">
        <v>46032.0</v>
      </c>
      <c r="L401" s="22">
        <f t="shared" si="1"/>
        <v>2466</v>
      </c>
      <c r="M401" s="23">
        <f t="shared" si="2"/>
        <v>0.05357142857</v>
      </c>
      <c r="N401" s="24" t="str">
        <f t="shared" si="3"/>
        <v>Wooden Plank with +2466, +5.4% (46032 to 48498)</v>
      </c>
      <c r="O401" s="41"/>
      <c r="P401" s="40">
        <v>22110.0</v>
      </c>
      <c r="Q401" s="18">
        <f t="shared" si="4"/>
        <v>1403</v>
      </c>
      <c r="R401" s="23">
        <f t="shared" si="5"/>
        <v>0.06345545002</v>
      </c>
      <c r="S401" s="24" t="str">
        <f t="shared" si="6"/>
        <v>Wooden Plank with +1403, +6.3% (22110 to 23513)</v>
      </c>
      <c r="T401" s="18"/>
      <c r="U401" s="40">
        <v>8066.0</v>
      </c>
      <c r="V401" s="22">
        <f t="shared" si="7"/>
        <v>758</v>
      </c>
      <c r="W401" s="23">
        <f t="shared" si="8"/>
        <v>0.09397470865</v>
      </c>
      <c r="X401" s="26" t="str">
        <f t="shared" si="9"/>
        <v>Wooden Plank with +758, +9.4% (8066 to 8824)</v>
      </c>
    </row>
    <row r="402">
      <c r="A402" s="18" t="s">
        <v>72</v>
      </c>
      <c r="B402" s="18">
        <v>139.0</v>
      </c>
      <c r="C402" s="40">
        <v>50180.0</v>
      </c>
      <c r="D402" s="40">
        <v>27122.0</v>
      </c>
      <c r="E402" s="40">
        <v>13781.0</v>
      </c>
      <c r="F402" s="14">
        <v>8.2772304E7</v>
      </c>
      <c r="G402" s="19"/>
      <c r="H402" s="19">
        <f>VLOOKUP(A402,'Kings Ratings'!$A$2:$B$1000,2,false)</f>
        <v>1</v>
      </c>
      <c r="I402" s="7" t="s">
        <v>286</v>
      </c>
      <c r="K402" s="40">
        <v>47388.0</v>
      </c>
      <c r="L402" s="22">
        <f t="shared" si="1"/>
        <v>2792</v>
      </c>
      <c r="M402" s="23">
        <f t="shared" si="2"/>
        <v>0.0589178695</v>
      </c>
      <c r="N402" s="24" t="str">
        <f t="shared" si="3"/>
        <v>Skipjack with +2792, +5.9% (47388 to 50180)</v>
      </c>
      <c r="O402" s="41"/>
      <c r="P402" s="40">
        <v>25551.0</v>
      </c>
      <c r="Q402" s="18">
        <f t="shared" si="4"/>
        <v>1571</v>
      </c>
      <c r="R402" s="23">
        <f t="shared" si="5"/>
        <v>0.06148487339</v>
      </c>
      <c r="S402" s="24" t="str">
        <f t="shared" si="6"/>
        <v>Skipjack with +1571, +6.1% (25551 to 27122)</v>
      </c>
      <c r="T402" s="18"/>
      <c r="U402" s="40">
        <v>12473.0</v>
      </c>
      <c r="V402" s="22">
        <f t="shared" si="7"/>
        <v>1308</v>
      </c>
      <c r="W402" s="23">
        <f t="shared" si="8"/>
        <v>0.1048665117</v>
      </c>
      <c r="X402" s="26" t="str">
        <f t="shared" si="9"/>
        <v>Skipjack with +1308, +10.5% (12473 to 13781)</v>
      </c>
    </row>
    <row r="403">
      <c r="A403" s="18" t="s">
        <v>66</v>
      </c>
      <c r="B403" s="18">
        <v>78.0</v>
      </c>
      <c r="C403" s="40">
        <v>52403.0</v>
      </c>
      <c r="D403" s="40">
        <v>25465.0</v>
      </c>
      <c r="E403" s="40">
        <v>9163.0</v>
      </c>
      <c r="F403" s="14">
        <v>1.7415422E7</v>
      </c>
      <c r="G403" s="19"/>
      <c r="H403" s="19">
        <f>VLOOKUP(A403,'Kings Ratings'!$A$2:$B$1000,2,false)</f>
        <v>1</v>
      </c>
      <c r="I403" s="7" t="s">
        <v>280</v>
      </c>
      <c r="K403" s="40">
        <v>49594.0</v>
      </c>
      <c r="L403" s="22">
        <f t="shared" si="1"/>
        <v>2809</v>
      </c>
      <c r="M403" s="23">
        <f t="shared" si="2"/>
        <v>0.05663991612</v>
      </c>
      <c r="N403" s="24" t="str">
        <f t="shared" si="3"/>
        <v>Glass Orb with +2809, +5.7% (49594 to 52403)</v>
      </c>
      <c r="O403" s="41"/>
      <c r="P403" s="40">
        <v>23983.0</v>
      </c>
      <c r="Q403" s="18">
        <f t="shared" si="4"/>
        <v>1482</v>
      </c>
      <c r="R403" s="23">
        <f t="shared" si="5"/>
        <v>0.06179377059</v>
      </c>
      <c r="S403" s="24" t="str">
        <f t="shared" si="6"/>
        <v>Glass Orb with +1482, +6.2% (23983 to 25465)</v>
      </c>
      <c r="T403" s="18"/>
      <c r="U403" s="40">
        <v>8330.0</v>
      </c>
      <c r="V403" s="22">
        <f t="shared" si="7"/>
        <v>833</v>
      </c>
      <c r="W403" s="23">
        <f t="shared" si="8"/>
        <v>0.1</v>
      </c>
      <c r="X403" s="26" t="str">
        <f t="shared" si="9"/>
        <v>Glass Orb with +833, +10% (8330 to 9163)</v>
      </c>
    </row>
    <row r="404">
      <c r="A404" s="18" t="s">
        <v>59</v>
      </c>
      <c r="B404" s="18">
        <v>163.0</v>
      </c>
      <c r="C404" s="40">
        <v>53691.0</v>
      </c>
      <c r="D404" s="40">
        <v>36305.0</v>
      </c>
      <c r="E404" s="40">
        <v>17711.0</v>
      </c>
      <c r="F404" s="14">
        <v>1.47172264E8</v>
      </c>
      <c r="G404" s="19"/>
      <c r="H404" s="19">
        <f>VLOOKUP(A404,'Kings Ratings'!$A$2:$B$1000,2,false)</f>
        <v>1</v>
      </c>
      <c r="I404" s="7" t="s">
        <v>276</v>
      </c>
      <c r="K404" s="40">
        <v>50886.0</v>
      </c>
      <c r="L404" s="22">
        <f t="shared" si="1"/>
        <v>2805</v>
      </c>
      <c r="M404" s="23">
        <f t="shared" si="2"/>
        <v>0.0551232166</v>
      </c>
      <c r="N404" s="24" t="str">
        <f t="shared" si="3"/>
        <v>Twine with +2805, +5.5% (50886 to 53691)</v>
      </c>
      <c r="O404" s="41"/>
      <c r="P404" s="40">
        <v>34404.0</v>
      </c>
      <c r="Q404" s="18">
        <f t="shared" si="4"/>
        <v>1901</v>
      </c>
      <c r="R404" s="23">
        <f t="shared" si="5"/>
        <v>0.05525520288</v>
      </c>
      <c r="S404" s="24" t="str">
        <f t="shared" si="6"/>
        <v>Twine with +1901, +5.5% (34404 to 36305)</v>
      </c>
      <c r="T404" s="18"/>
      <c r="U404" s="40">
        <v>16500.0</v>
      </c>
      <c r="V404" s="22">
        <f t="shared" si="7"/>
        <v>1211</v>
      </c>
      <c r="W404" s="23">
        <f t="shared" si="8"/>
        <v>0.07339393939</v>
      </c>
      <c r="X404" s="26" t="str">
        <f t="shared" si="9"/>
        <v>Twine with +1211, +7.3% (16500 to 17711)</v>
      </c>
    </row>
    <row r="405">
      <c r="A405" s="18" t="s">
        <v>51</v>
      </c>
      <c r="B405" s="18">
        <v>76.0</v>
      </c>
      <c r="C405" s="40">
        <v>53964.0</v>
      </c>
      <c r="D405" s="40">
        <v>27576.0</v>
      </c>
      <c r="E405" s="40">
        <v>10218.0</v>
      </c>
      <c r="F405" s="14">
        <v>1.8324934E7</v>
      </c>
      <c r="G405" s="19"/>
      <c r="H405" s="19">
        <f>VLOOKUP(A405,'Kings Ratings'!$A$2:$B$1000,2,false)</f>
        <v>1</v>
      </c>
      <c r="I405" s="7" t="s">
        <v>269</v>
      </c>
      <c r="K405" s="40">
        <v>51178.0</v>
      </c>
      <c r="L405" s="22">
        <f t="shared" si="1"/>
        <v>2786</v>
      </c>
      <c r="M405" s="23">
        <f t="shared" si="2"/>
        <v>0.05443745359</v>
      </c>
      <c r="N405" s="24" t="str">
        <f t="shared" si="3"/>
        <v>Unpolished Shimmer Stone with +2786, +5.4% (51178 to 53964)</v>
      </c>
      <c r="O405" s="41"/>
      <c r="P405" s="40">
        <v>25995.0</v>
      </c>
      <c r="Q405" s="18">
        <f t="shared" si="4"/>
        <v>1581</v>
      </c>
      <c r="R405" s="23">
        <f t="shared" si="5"/>
        <v>0.06081938834</v>
      </c>
      <c r="S405" s="24" t="str">
        <f t="shared" si="6"/>
        <v>Unpolished Shimmer Stone with +1581, +6.1% (25995 to 27576)</v>
      </c>
      <c r="T405" s="18"/>
      <c r="U405" s="40">
        <v>9266.0</v>
      </c>
      <c r="V405" s="22">
        <f t="shared" si="7"/>
        <v>952</v>
      </c>
      <c r="W405" s="23">
        <f t="shared" si="8"/>
        <v>0.1027412044</v>
      </c>
      <c r="X405" s="26" t="str">
        <f t="shared" si="9"/>
        <v>Unpolished Shimmer Stone with +952, +10.3% (9266 to 10218)</v>
      </c>
    </row>
    <row r="406">
      <c r="A406" s="18" t="s">
        <v>42</v>
      </c>
      <c r="B406" s="18">
        <v>95.0</v>
      </c>
      <c r="C406" s="40">
        <v>55413.0</v>
      </c>
      <c r="D406" s="40">
        <v>35083.0</v>
      </c>
      <c r="E406" s="40">
        <v>14487.0</v>
      </c>
      <c r="F406" s="14">
        <v>6.2674343E7</v>
      </c>
      <c r="G406" s="19"/>
      <c r="H406" s="19">
        <f>VLOOKUP(A406,'Kings Ratings'!$A$2:$B$1000,2,false)</f>
        <v>1</v>
      </c>
      <c r="I406" s="7" t="s">
        <v>262</v>
      </c>
      <c r="K406" s="40">
        <v>52547.0</v>
      </c>
      <c r="L406" s="22">
        <f t="shared" si="1"/>
        <v>2866</v>
      </c>
      <c r="M406" s="23">
        <f t="shared" si="2"/>
        <v>0.05454164843</v>
      </c>
      <c r="N406" s="24" t="str">
        <f t="shared" si="3"/>
        <v>Iron Ring with +2866, +5.5% (52547 to 55413)</v>
      </c>
      <c r="O406" s="41"/>
      <c r="P406" s="40">
        <v>33192.0</v>
      </c>
      <c r="Q406" s="18">
        <f t="shared" si="4"/>
        <v>1891</v>
      </c>
      <c r="R406" s="23">
        <f t="shared" si="5"/>
        <v>0.05697155941</v>
      </c>
      <c r="S406" s="24" t="str">
        <f t="shared" si="6"/>
        <v>Iron Ring with +1891, +5.7% (33192 to 35083)</v>
      </c>
      <c r="T406" s="18"/>
      <c r="U406" s="40">
        <v>13391.0</v>
      </c>
      <c r="V406" s="22">
        <f t="shared" si="7"/>
        <v>1096</v>
      </c>
      <c r="W406" s="23">
        <f t="shared" si="8"/>
        <v>0.08184601598</v>
      </c>
      <c r="X406" s="26" t="str">
        <f t="shared" si="9"/>
        <v>Iron Ring with +1096, +8.2% (13391 to 14487)</v>
      </c>
    </row>
    <row r="407">
      <c r="A407" s="18" t="s">
        <v>34</v>
      </c>
      <c r="B407" s="18">
        <v>43.0</v>
      </c>
      <c r="C407" s="40">
        <v>58064.0</v>
      </c>
      <c r="D407" s="40">
        <v>33428.0</v>
      </c>
      <c r="E407" s="40">
        <v>13303.0</v>
      </c>
      <c r="F407" s="14">
        <v>5.7344185E7</v>
      </c>
      <c r="G407" s="19"/>
      <c r="H407" s="19">
        <f>VLOOKUP(A407,'Kings Ratings'!$A$2:$B$1000,2,false)</f>
        <v>1</v>
      </c>
      <c r="I407" s="7" t="s">
        <v>256</v>
      </c>
      <c r="K407" s="40">
        <v>54876.0</v>
      </c>
      <c r="L407" s="22">
        <f t="shared" si="1"/>
        <v>3188</v>
      </c>
      <c r="M407" s="23">
        <f t="shared" si="2"/>
        <v>0.05809461331</v>
      </c>
      <c r="N407" s="24" t="str">
        <f t="shared" si="3"/>
        <v>Mushroom with +3188, +5.8% (54876 to 58064)</v>
      </c>
      <c r="O407" s="41"/>
      <c r="P407" s="40">
        <v>31556.0</v>
      </c>
      <c r="Q407" s="18">
        <f t="shared" si="4"/>
        <v>1872</v>
      </c>
      <c r="R407" s="23">
        <f t="shared" si="5"/>
        <v>0.05932310813</v>
      </c>
      <c r="S407" s="24" t="str">
        <f t="shared" si="6"/>
        <v>Mushroom with +1872, +5.9% (31556 to 33428)</v>
      </c>
      <c r="T407" s="18"/>
      <c r="U407" s="40">
        <v>12258.0</v>
      </c>
      <c r="V407" s="22">
        <f t="shared" si="7"/>
        <v>1045</v>
      </c>
      <c r="W407" s="23">
        <f t="shared" si="8"/>
        <v>0.08525044869</v>
      </c>
      <c r="X407" s="26" t="str">
        <f t="shared" si="9"/>
        <v>Mushroom with +1045, +8.5% (12258 to 13303)</v>
      </c>
    </row>
    <row r="408">
      <c r="A408" s="18" t="s">
        <v>23</v>
      </c>
      <c r="B408" s="18">
        <v>21.0</v>
      </c>
      <c r="C408" s="40">
        <v>78840.0</v>
      </c>
      <c r="D408" s="40">
        <v>56090.0</v>
      </c>
      <c r="E408" s="40">
        <v>26403.0</v>
      </c>
      <c r="F408" s="14">
        <v>2.94528815E8</v>
      </c>
      <c r="G408" s="19"/>
      <c r="H408" s="19">
        <f>VLOOKUP(A408,'Kings Ratings'!$A$2:$B$1000,2,false)</f>
        <v>1</v>
      </c>
      <c r="I408" s="7" t="s">
        <v>239</v>
      </c>
      <c r="K408" s="40">
        <v>74649.0</v>
      </c>
      <c r="L408" s="22">
        <f t="shared" si="1"/>
        <v>4191</v>
      </c>
      <c r="M408" s="23">
        <f t="shared" si="2"/>
        <v>0.05614274806</v>
      </c>
      <c r="N408" s="24" t="str">
        <f t="shared" si="3"/>
        <v>Board with +4191, +5.6% (74649 to 78840)</v>
      </c>
      <c r="O408" s="41"/>
      <c r="P408" s="40">
        <v>53103.0</v>
      </c>
      <c r="Q408" s="18">
        <f t="shared" si="4"/>
        <v>2987</v>
      </c>
      <c r="R408" s="23">
        <f t="shared" si="5"/>
        <v>0.05624917613</v>
      </c>
      <c r="S408" s="24" t="str">
        <f t="shared" si="6"/>
        <v>Board with +2987, +5.6% (53103 to 56090)</v>
      </c>
      <c r="T408" s="18"/>
      <c r="U408" s="40">
        <v>24496.0</v>
      </c>
      <c r="V408" s="22">
        <f t="shared" si="7"/>
        <v>1907</v>
      </c>
      <c r="W408" s="23">
        <f t="shared" si="8"/>
        <v>0.07784944481</v>
      </c>
      <c r="X408" s="26" t="str">
        <f t="shared" si="9"/>
        <v>Board with +1907, +7.8% (24496 to 26403)</v>
      </c>
    </row>
    <row r="409">
      <c r="F409" s="19"/>
      <c r="G409" s="19"/>
      <c r="H409" s="19"/>
      <c r="I409" s="19"/>
      <c r="N409" s="26"/>
      <c r="O409" s="25"/>
      <c r="S409" s="26"/>
    </row>
    <row r="410">
      <c r="F410" s="19"/>
      <c r="G410" s="19"/>
      <c r="H410" s="19"/>
      <c r="I410" s="19"/>
      <c r="N410" s="26"/>
      <c r="O410" s="25"/>
      <c r="S410" s="26"/>
    </row>
    <row r="411">
      <c r="F411" s="19"/>
      <c r="G411" s="19"/>
      <c r="H411" s="19"/>
      <c r="I411" s="19"/>
      <c r="N411" s="26"/>
      <c r="O411" s="25"/>
      <c r="S411" s="26"/>
    </row>
    <row r="412">
      <c r="F412" s="19"/>
      <c r="G412" s="19"/>
      <c r="H412" s="19"/>
      <c r="I412" s="19"/>
      <c r="N412" s="26"/>
      <c r="O412" s="25"/>
      <c r="S412" s="26"/>
    </row>
    <row r="413">
      <c r="F413" s="19"/>
      <c r="G413" s="19"/>
      <c r="H413" s="19"/>
      <c r="I413" s="19"/>
      <c r="N413" s="26"/>
      <c r="O413" s="25"/>
      <c r="S413" s="26"/>
    </row>
    <row r="414">
      <c r="F414" s="19"/>
      <c r="G414" s="19"/>
      <c r="H414" s="19"/>
      <c r="I414" s="19"/>
      <c r="N414" s="26"/>
      <c r="O414" s="25"/>
      <c r="S414" s="26"/>
    </row>
    <row r="415">
      <c r="F415" s="19"/>
      <c r="G415" s="19"/>
      <c r="H415" s="19"/>
      <c r="I415" s="19"/>
      <c r="N415" s="26"/>
      <c r="O415" s="25"/>
      <c r="S415" s="26"/>
    </row>
    <row r="416">
      <c r="F416" s="19"/>
      <c r="G416" s="19"/>
      <c r="H416" s="19"/>
      <c r="I416" s="19"/>
      <c r="N416" s="26"/>
      <c r="O416" s="25"/>
      <c r="S416" s="26"/>
    </row>
    <row r="417">
      <c r="F417" s="19"/>
      <c r="G417" s="19"/>
      <c r="H417" s="19"/>
      <c r="I417" s="19"/>
      <c r="N417" s="26"/>
      <c r="O417" s="25"/>
      <c r="S417" s="26"/>
    </row>
    <row r="418">
      <c r="F418" s="19"/>
      <c r="G418" s="19"/>
      <c r="H418" s="19"/>
      <c r="I418" s="19"/>
      <c r="N418" s="26"/>
      <c r="O418" s="25"/>
      <c r="S418" s="26"/>
    </row>
    <row r="419">
      <c r="F419" s="19"/>
      <c r="G419" s="19"/>
      <c r="H419" s="19"/>
      <c r="I419" s="19"/>
      <c r="N419" s="26"/>
      <c r="O419" s="25"/>
      <c r="S419" s="26"/>
    </row>
    <row r="420">
      <c r="F420" s="19"/>
      <c r="G420" s="19"/>
      <c r="H420" s="19"/>
      <c r="I420" s="19"/>
      <c r="N420" s="26"/>
      <c r="O420" s="25"/>
      <c r="S420" s="26"/>
    </row>
    <row r="421">
      <c r="F421" s="19"/>
      <c r="G421" s="19"/>
      <c r="H421" s="19"/>
      <c r="I421" s="19"/>
      <c r="N421" s="26"/>
      <c r="O421" s="25"/>
      <c r="S421" s="26"/>
    </row>
    <row r="422">
      <c r="F422" s="19"/>
      <c r="G422" s="19"/>
      <c r="H422" s="19"/>
      <c r="I422" s="19"/>
      <c r="N422" s="26"/>
      <c r="O422" s="25"/>
      <c r="S422" s="26"/>
    </row>
    <row r="423">
      <c r="F423" s="19"/>
      <c r="G423" s="19"/>
      <c r="H423" s="19"/>
      <c r="I423" s="19"/>
      <c r="N423" s="26"/>
      <c r="O423" s="25"/>
      <c r="S423" s="26"/>
    </row>
    <row r="424">
      <c r="F424" s="19"/>
      <c r="G424" s="19"/>
      <c r="H424" s="19"/>
      <c r="I424" s="19"/>
      <c r="N424" s="26"/>
      <c r="O424" s="25"/>
      <c r="S424" s="26"/>
    </row>
    <row r="425">
      <c r="F425" s="19"/>
      <c r="G425" s="19"/>
      <c r="H425" s="19"/>
      <c r="I425" s="19"/>
      <c r="N425" s="26"/>
      <c r="O425" s="25"/>
      <c r="S425" s="26"/>
    </row>
    <row r="426">
      <c r="F426" s="19"/>
      <c r="G426" s="19"/>
      <c r="H426" s="19"/>
      <c r="I426" s="19"/>
      <c r="N426" s="26"/>
      <c r="O426" s="25"/>
      <c r="S426" s="26"/>
    </row>
    <row r="427">
      <c r="F427" s="19"/>
      <c r="G427" s="19"/>
      <c r="H427" s="19"/>
      <c r="I427" s="19"/>
      <c r="N427" s="26"/>
      <c r="O427" s="25"/>
      <c r="S427" s="26"/>
    </row>
    <row r="428">
      <c r="F428" s="19"/>
      <c r="G428" s="19"/>
      <c r="H428" s="19"/>
      <c r="I428" s="19"/>
      <c r="N428" s="26"/>
      <c r="O428" s="25"/>
      <c r="S428" s="26"/>
    </row>
    <row r="429">
      <c r="F429" s="19"/>
      <c r="G429" s="19"/>
      <c r="H429" s="19"/>
      <c r="I429" s="19"/>
      <c r="N429" s="26"/>
      <c r="O429" s="25"/>
      <c r="S429" s="26"/>
    </row>
    <row r="430">
      <c r="F430" s="19"/>
      <c r="G430" s="19"/>
      <c r="H430" s="19"/>
      <c r="I430" s="19"/>
      <c r="N430" s="26"/>
      <c r="O430" s="25"/>
      <c r="S430" s="26"/>
    </row>
    <row r="431">
      <c r="F431" s="19"/>
      <c r="G431" s="19"/>
      <c r="H431" s="19"/>
      <c r="I431" s="19"/>
      <c r="N431" s="26"/>
      <c r="O431" s="25"/>
      <c r="S431" s="26"/>
    </row>
    <row r="432">
      <c r="F432" s="19"/>
      <c r="G432" s="19"/>
      <c r="H432" s="19"/>
      <c r="I432" s="19"/>
      <c r="N432" s="26"/>
      <c r="O432" s="25"/>
      <c r="S432" s="26"/>
    </row>
    <row r="433">
      <c r="F433" s="19"/>
      <c r="G433" s="19"/>
      <c r="H433" s="19"/>
      <c r="I433" s="19"/>
      <c r="N433" s="26"/>
      <c r="O433" s="25"/>
      <c r="S433" s="26"/>
    </row>
    <row r="434">
      <c r="F434" s="19"/>
      <c r="G434" s="19"/>
      <c r="H434" s="19"/>
      <c r="I434" s="19"/>
      <c r="N434" s="26"/>
      <c r="O434" s="25"/>
      <c r="S434" s="26"/>
    </row>
    <row r="435">
      <c r="F435" s="19"/>
      <c r="G435" s="19"/>
      <c r="H435" s="19"/>
      <c r="I435" s="19"/>
      <c r="N435" s="26"/>
      <c r="O435" s="25"/>
      <c r="S435" s="26"/>
    </row>
    <row r="436">
      <c r="F436" s="19"/>
      <c r="G436" s="19"/>
      <c r="H436" s="19"/>
      <c r="I436" s="19"/>
      <c r="N436" s="26"/>
      <c r="O436" s="25"/>
      <c r="S436" s="26"/>
    </row>
    <row r="437">
      <c r="F437" s="19"/>
      <c r="G437" s="19"/>
      <c r="H437" s="19"/>
      <c r="I437" s="19"/>
      <c r="N437" s="26"/>
      <c r="O437" s="25"/>
      <c r="S437" s="26"/>
    </row>
    <row r="438">
      <c r="F438" s="19"/>
      <c r="G438" s="19"/>
      <c r="H438" s="19"/>
      <c r="I438" s="19"/>
      <c r="N438" s="26"/>
      <c r="O438" s="25"/>
      <c r="S438" s="26"/>
    </row>
    <row r="439">
      <c r="F439" s="19"/>
      <c r="G439" s="19"/>
      <c r="H439" s="19"/>
      <c r="I439" s="19"/>
      <c r="N439" s="26"/>
      <c r="O439" s="25"/>
      <c r="S439" s="26"/>
    </row>
    <row r="440">
      <c r="F440" s="19"/>
      <c r="G440" s="19"/>
      <c r="H440" s="19"/>
      <c r="I440" s="19"/>
      <c r="N440" s="26"/>
      <c r="O440" s="25"/>
      <c r="S440" s="26"/>
    </row>
    <row r="441">
      <c r="F441" s="19"/>
      <c r="G441" s="19"/>
      <c r="H441" s="19"/>
      <c r="I441" s="19"/>
      <c r="N441" s="26"/>
      <c r="O441" s="25"/>
      <c r="S441" s="26"/>
    </row>
    <row r="442">
      <c r="F442" s="19"/>
      <c r="G442" s="19"/>
      <c r="H442" s="19"/>
      <c r="I442" s="19"/>
      <c r="N442" s="26"/>
      <c r="O442" s="25"/>
      <c r="S442" s="26"/>
    </row>
    <row r="443">
      <c r="F443" s="19"/>
      <c r="G443" s="19"/>
      <c r="H443" s="19"/>
      <c r="I443" s="19"/>
      <c r="N443" s="26"/>
      <c r="O443" s="25"/>
      <c r="S443" s="26"/>
    </row>
    <row r="444">
      <c r="F444" s="19"/>
      <c r="G444" s="19"/>
      <c r="H444" s="19"/>
      <c r="I444" s="19"/>
      <c r="N444" s="26"/>
      <c r="O444" s="25"/>
      <c r="S444" s="26"/>
    </row>
    <row r="445">
      <c r="F445" s="19"/>
      <c r="G445" s="19"/>
      <c r="H445" s="19"/>
      <c r="I445" s="19"/>
      <c r="N445" s="26"/>
      <c r="O445" s="25"/>
      <c r="S445" s="26"/>
    </row>
    <row r="446">
      <c r="F446" s="19"/>
      <c r="G446" s="19"/>
      <c r="H446" s="19"/>
      <c r="I446" s="19"/>
      <c r="N446" s="26"/>
      <c r="O446" s="25"/>
      <c r="S446" s="26"/>
    </row>
    <row r="447">
      <c r="F447" s="19"/>
      <c r="G447" s="19"/>
      <c r="H447" s="19"/>
      <c r="I447" s="19"/>
      <c r="N447" s="26"/>
      <c r="O447" s="25"/>
      <c r="S447" s="26"/>
    </row>
    <row r="448">
      <c r="F448" s="19"/>
      <c r="G448" s="19"/>
      <c r="H448" s="19"/>
      <c r="I448" s="19"/>
      <c r="N448" s="26"/>
      <c r="O448" s="25"/>
      <c r="S448" s="26"/>
    </row>
    <row r="449">
      <c r="F449" s="19"/>
      <c r="G449" s="19"/>
      <c r="H449" s="19"/>
      <c r="I449" s="19"/>
      <c r="N449" s="26"/>
      <c r="O449" s="25"/>
      <c r="S449" s="26"/>
    </row>
    <row r="450">
      <c r="F450" s="19"/>
      <c r="G450" s="19"/>
      <c r="H450" s="19"/>
      <c r="I450" s="19"/>
      <c r="N450" s="26"/>
      <c r="O450" s="25"/>
      <c r="S450" s="26"/>
    </row>
    <row r="451">
      <c r="F451" s="19"/>
      <c r="G451" s="19"/>
      <c r="H451" s="19"/>
      <c r="I451" s="19"/>
      <c r="N451" s="26"/>
      <c r="O451" s="25"/>
      <c r="S451" s="26"/>
    </row>
    <row r="452">
      <c r="F452" s="19"/>
      <c r="G452" s="19"/>
      <c r="H452" s="19"/>
      <c r="I452" s="19"/>
      <c r="N452" s="26"/>
      <c r="O452" s="25"/>
      <c r="S452" s="26"/>
    </row>
    <row r="453">
      <c r="F453" s="19"/>
      <c r="G453" s="19"/>
      <c r="H453" s="19"/>
      <c r="I453" s="19"/>
      <c r="N453" s="26"/>
      <c r="O453" s="25"/>
      <c r="S453" s="26"/>
    </row>
    <row r="454">
      <c r="F454" s="19"/>
      <c r="G454" s="19"/>
      <c r="H454" s="19"/>
      <c r="I454" s="19"/>
      <c r="N454" s="26"/>
      <c r="O454" s="25"/>
      <c r="S454" s="26"/>
    </row>
    <row r="455">
      <c r="F455" s="19"/>
      <c r="G455" s="19"/>
      <c r="H455" s="19"/>
      <c r="I455" s="19"/>
      <c r="N455" s="26"/>
      <c r="O455" s="25"/>
      <c r="S455" s="26"/>
    </row>
    <row r="456">
      <c r="F456" s="19"/>
      <c r="G456" s="19"/>
      <c r="H456" s="19"/>
      <c r="I456" s="19"/>
      <c r="N456" s="26"/>
      <c r="O456" s="25"/>
      <c r="S456" s="26"/>
    </row>
    <row r="457">
      <c r="F457" s="19"/>
      <c r="G457" s="19"/>
      <c r="H457" s="19"/>
      <c r="I457" s="19"/>
      <c r="N457" s="26"/>
      <c r="O457" s="25"/>
      <c r="S457" s="26"/>
    </row>
    <row r="458">
      <c r="F458" s="19"/>
      <c r="G458" s="19"/>
      <c r="H458" s="19"/>
      <c r="I458" s="19"/>
      <c r="N458" s="26"/>
      <c r="O458" s="25"/>
      <c r="S458" s="26"/>
    </row>
    <row r="459">
      <c r="F459" s="19"/>
      <c r="G459" s="19"/>
      <c r="H459" s="19"/>
      <c r="I459" s="19"/>
      <c r="N459" s="26"/>
      <c r="O459" s="25"/>
      <c r="S459" s="26"/>
    </row>
    <row r="460">
      <c r="F460" s="19"/>
      <c r="G460" s="19"/>
      <c r="H460" s="19"/>
      <c r="I460" s="19"/>
      <c r="N460" s="26"/>
      <c r="O460" s="25"/>
      <c r="S460" s="26"/>
    </row>
    <row r="461">
      <c r="F461" s="19"/>
      <c r="G461" s="19"/>
      <c r="H461" s="19"/>
      <c r="I461" s="19"/>
      <c r="N461" s="26"/>
      <c r="O461" s="25"/>
      <c r="S461" s="26"/>
    </row>
    <row r="462">
      <c r="F462" s="19"/>
      <c r="G462" s="19"/>
      <c r="H462" s="19"/>
      <c r="I462" s="19"/>
      <c r="N462" s="26"/>
      <c r="O462" s="25"/>
      <c r="S462" s="26"/>
    </row>
    <row r="463">
      <c r="F463" s="19"/>
      <c r="G463" s="19"/>
      <c r="H463" s="19"/>
      <c r="I463" s="19"/>
      <c r="N463" s="26"/>
      <c r="O463" s="25"/>
      <c r="S463" s="26"/>
    </row>
    <row r="464">
      <c r="F464" s="19"/>
      <c r="G464" s="19"/>
      <c r="H464" s="19"/>
      <c r="I464" s="19"/>
      <c r="N464" s="26"/>
      <c r="O464" s="25"/>
      <c r="S464" s="26"/>
    </row>
    <row r="465">
      <c r="F465" s="19"/>
      <c r="G465" s="19"/>
      <c r="H465" s="19"/>
      <c r="I465" s="19"/>
      <c r="N465" s="26"/>
      <c r="O465" s="25"/>
      <c r="S465" s="26"/>
    </row>
    <row r="466">
      <c r="F466" s="19"/>
      <c r="G466" s="19"/>
      <c r="H466" s="19"/>
      <c r="I466" s="19"/>
      <c r="N466" s="26"/>
      <c r="O466" s="25"/>
      <c r="S466" s="26"/>
    </row>
    <row r="467">
      <c r="F467" s="19"/>
      <c r="G467" s="19"/>
      <c r="H467" s="19"/>
      <c r="I467" s="19"/>
      <c r="N467" s="26"/>
      <c r="O467" s="25"/>
      <c r="S467" s="26"/>
    </row>
    <row r="468">
      <c r="F468" s="19"/>
      <c r="G468" s="19"/>
      <c r="H468" s="19"/>
      <c r="I468" s="19"/>
      <c r="N468" s="26"/>
      <c r="O468" s="25"/>
      <c r="S468" s="26"/>
    </row>
    <row r="469">
      <c r="F469" s="19"/>
      <c r="G469" s="19"/>
      <c r="H469" s="19"/>
      <c r="I469" s="19"/>
      <c r="N469" s="26"/>
      <c r="O469" s="25"/>
      <c r="S469" s="26"/>
    </row>
    <row r="470">
      <c r="F470" s="19"/>
      <c r="G470" s="19"/>
      <c r="H470" s="19"/>
      <c r="I470" s="19"/>
      <c r="N470" s="26"/>
      <c r="O470" s="25"/>
      <c r="S470" s="26"/>
    </row>
    <row r="471">
      <c r="F471" s="19"/>
      <c r="G471" s="19"/>
      <c r="H471" s="19"/>
      <c r="I471" s="19"/>
      <c r="N471" s="26"/>
      <c r="O471" s="25"/>
      <c r="S471" s="26"/>
    </row>
    <row r="472">
      <c r="F472" s="19"/>
      <c r="G472" s="19"/>
      <c r="H472" s="19"/>
      <c r="I472" s="19"/>
      <c r="N472" s="26"/>
      <c r="O472" s="25"/>
      <c r="S472" s="26"/>
    </row>
    <row r="473">
      <c r="F473" s="19"/>
      <c r="G473" s="19"/>
      <c r="H473" s="19"/>
      <c r="I473" s="19"/>
      <c r="N473" s="26"/>
      <c r="O473" s="25"/>
      <c r="S473" s="26"/>
    </row>
    <row r="474">
      <c r="F474" s="19"/>
      <c r="G474" s="19"/>
      <c r="H474" s="19"/>
      <c r="I474" s="19"/>
      <c r="N474" s="26"/>
      <c r="O474" s="25"/>
      <c r="S474" s="26"/>
    </row>
    <row r="475">
      <c r="F475" s="19"/>
      <c r="G475" s="19"/>
      <c r="H475" s="19"/>
      <c r="I475" s="19"/>
      <c r="N475" s="26"/>
      <c r="O475" s="25"/>
      <c r="S475" s="26"/>
    </row>
    <row r="476">
      <c r="F476" s="19"/>
      <c r="G476" s="19"/>
      <c r="H476" s="19"/>
      <c r="I476" s="19"/>
      <c r="N476" s="26"/>
      <c r="O476" s="25"/>
      <c r="S476" s="26"/>
    </row>
    <row r="477">
      <c r="F477" s="19"/>
      <c r="G477" s="19"/>
      <c r="H477" s="19"/>
      <c r="I477" s="19"/>
      <c r="N477" s="26"/>
      <c r="O477" s="25"/>
      <c r="S477" s="26"/>
    </row>
    <row r="478">
      <c r="F478" s="19"/>
      <c r="G478" s="19"/>
      <c r="H478" s="19"/>
      <c r="I478" s="19"/>
      <c r="N478" s="26"/>
      <c r="O478" s="25"/>
      <c r="S478" s="26"/>
    </row>
    <row r="479">
      <c r="F479" s="19"/>
      <c r="G479" s="19"/>
      <c r="H479" s="19"/>
      <c r="I479" s="19"/>
      <c r="N479" s="26"/>
      <c r="O479" s="25"/>
      <c r="S479" s="26"/>
    </row>
    <row r="480">
      <c r="F480" s="19"/>
      <c r="G480" s="19"/>
      <c r="H480" s="19"/>
      <c r="I480" s="19"/>
      <c r="N480" s="26"/>
      <c r="O480" s="25"/>
      <c r="S480" s="26"/>
    </row>
    <row r="481">
      <c r="F481" s="19"/>
      <c r="G481" s="19"/>
      <c r="H481" s="19"/>
      <c r="I481" s="19"/>
      <c r="N481" s="26"/>
      <c r="O481" s="25"/>
      <c r="S481" s="26"/>
    </row>
    <row r="482">
      <c r="F482" s="19"/>
      <c r="G482" s="19"/>
      <c r="H482" s="19"/>
      <c r="I482" s="19"/>
      <c r="N482" s="26"/>
      <c r="O482" s="25"/>
      <c r="S482" s="26"/>
    </row>
    <row r="483">
      <c r="F483" s="19"/>
      <c r="G483" s="19"/>
      <c r="H483" s="19"/>
      <c r="I483" s="19"/>
      <c r="N483" s="26"/>
      <c r="O483" s="25"/>
      <c r="S483" s="26"/>
    </row>
    <row r="484">
      <c r="F484" s="19"/>
      <c r="G484" s="19"/>
      <c r="H484" s="19"/>
      <c r="I484" s="19"/>
      <c r="N484" s="26"/>
      <c r="O484" s="25"/>
      <c r="S484" s="26"/>
    </row>
    <row r="485">
      <c r="F485" s="19"/>
      <c r="G485" s="19"/>
      <c r="H485" s="19"/>
      <c r="I485" s="19"/>
      <c r="N485" s="26"/>
      <c r="O485" s="25"/>
      <c r="S485" s="26"/>
    </row>
    <row r="486">
      <c r="F486" s="19"/>
      <c r="G486" s="19"/>
      <c r="H486" s="19"/>
      <c r="I486" s="19"/>
      <c r="N486" s="26"/>
      <c r="O486" s="25"/>
      <c r="S486" s="26"/>
    </row>
    <row r="487">
      <c r="F487" s="19"/>
      <c r="G487" s="19"/>
      <c r="H487" s="19"/>
      <c r="I487" s="19"/>
      <c r="N487" s="26"/>
      <c r="O487" s="25"/>
      <c r="S487" s="26"/>
    </row>
    <row r="488">
      <c r="F488" s="19"/>
      <c r="G488" s="19"/>
      <c r="H488" s="19"/>
      <c r="I488" s="19"/>
      <c r="N488" s="26"/>
      <c r="O488" s="25"/>
      <c r="S488" s="26"/>
    </row>
    <row r="489">
      <c r="F489" s="19"/>
      <c r="G489" s="19"/>
      <c r="H489" s="19"/>
      <c r="I489" s="19"/>
      <c r="N489" s="26"/>
      <c r="O489" s="25"/>
      <c r="S489" s="26"/>
    </row>
    <row r="490">
      <c r="F490" s="19"/>
      <c r="G490" s="19"/>
      <c r="H490" s="19"/>
      <c r="I490" s="19"/>
      <c r="N490" s="26"/>
      <c r="O490" s="25"/>
      <c r="S490" s="26"/>
    </row>
    <row r="491">
      <c r="F491" s="19"/>
      <c r="G491" s="19"/>
      <c r="H491" s="19"/>
      <c r="I491" s="19"/>
      <c r="N491" s="26"/>
      <c r="O491" s="25"/>
      <c r="S491" s="26"/>
    </row>
    <row r="492">
      <c r="F492" s="19"/>
      <c r="G492" s="19"/>
      <c r="H492" s="19"/>
      <c r="I492" s="19"/>
      <c r="N492" s="26"/>
      <c r="O492" s="25"/>
      <c r="S492" s="26"/>
    </row>
    <row r="493">
      <c r="F493" s="19"/>
      <c r="G493" s="19"/>
      <c r="H493" s="19"/>
      <c r="I493" s="19"/>
      <c r="N493" s="26"/>
      <c r="O493" s="25"/>
      <c r="S493" s="26"/>
    </row>
    <row r="494">
      <c r="F494" s="19"/>
      <c r="G494" s="19"/>
      <c r="H494" s="19"/>
      <c r="I494" s="19"/>
      <c r="N494" s="26"/>
      <c r="O494" s="25"/>
      <c r="S494" s="26"/>
    </row>
    <row r="495">
      <c r="F495" s="19"/>
      <c r="G495" s="19"/>
      <c r="H495" s="19"/>
      <c r="I495" s="19"/>
      <c r="N495" s="26"/>
      <c r="O495" s="25"/>
      <c r="S495" s="26"/>
    </row>
    <row r="496">
      <c r="F496" s="19"/>
      <c r="G496" s="19"/>
      <c r="H496" s="19"/>
      <c r="I496" s="19"/>
      <c r="N496" s="26"/>
      <c r="O496" s="25"/>
      <c r="S496" s="26"/>
    </row>
    <row r="497">
      <c r="F497" s="19"/>
      <c r="G497" s="19"/>
      <c r="H497" s="19"/>
      <c r="I497" s="19"/>
      <c r="N497" s="26"/>
      <c r="O497" s="25"/>
      <c r="S497" s="26"/>
    </row>
    <row r="498">
      <c r="F498" s="19"/>
      <c r="G498" s="19"/>
      <c r="H498" s="19"/>
      <c r="I498" s="19"/>
      <c r="N498" s="26"/>
      <c r="O498" s="25"/>
      <c r="S498" s="26"/>
    </row>
    <row r="499">
      <c r="F499" s="19"/>
      <c r="G499" s="19"/>
      <c r="H499" s="19"/>
      <c r="I499" s="19"/>
      <c r="N499" s="26"/>
      <c r="O499" s="25"/>
      <c r="S499" s="26"/>
    </row>
    <row r="500">
      <c r="F500" s="19"/>
      <c r="G500" s="19"/>
      <c r="H500" s="19"/>
      <c r="I500" s="19"/>
      <c r="N500" s="26"/>
      <c r="O500" s="25"/>
      <c r="S500" s="26"/>
    </row>
    <row r="501">
      <c r="F501" s="19"/>
      <c r="G501" s="19"/>
      <c r="H501" s="19"/>
      <c r="I501" s="19"/>
      <c r="N501" s="26"/>
      <c r="O501" s="25"/>
      <c r="S501" s="26"/>
    </row>
    <row r="502">
      <c r="F502" s="19"/>
      <c r="G502" s="19"/>
      <c r="H502" s="19"/>
      <c r="I502" s="19"/>
      <c r="N502" s="26"/>
      <c r="O502" s="25"/>
      <c r="S502" s="26"/>
    </row>
    <row r="503">
      <c r="F503" s="19"/>
      <c r="G503" s="19"/>
      <c r="H503" s="19"/>
      <c r="I503" s="19"/>
      <c r="N503" s="26"/>
      <c r="O503" s="25"/>
      <c r="S503" s="26"/>
    </row>
    <row r="504">
      <c r="F504" s="19"/>
      <c r="G504" s="19"/>
      <c r="H504" s="19"/>
      <c r="I504" s="19"/>
      <c r="N504" s="26"/>
      <c r="O504" s="25"/>
      <c r="S504" s="26"/>
    </row>
    <row r="505">
      <c r="F505" s="19"/>
      <c r="G505" s="19"/>
      <c r="H505" s="19"/>
      <c r="I505" s="19"/>
      <c r="N505" s="26"/>
      <c r="O505" s="25"/>
      <c r="S505" s="26"/>
    </row>
    <row r="506">
      <c r="F506" s="19"/>
      <c r="G506" s="19"/>
      <c r="H506" s="19"/>
      <c r="I506" s="19"/>
      <c r="N506" s="26"/>
      <c r="O506" s="25"/>
      <c r="S506" s="26"/>
    </row>
    <row r="507">
      <c r="F507" s="19"/>
      <c r="G507" s="19"/>
      <c r="H507" s="19"/>
      <c r="I507" s="19"/>
      <c r="N507" s="26"/>
      <c r="O507" s="25"/>
      <c r="S507" s="26"/>
    </row>
    <row r="508">
      <c r="F508" s="19"/>
      <c r="G508" s="19"/>
      <c r="H508" s="19"/>
      <c r="I508" s="19"/>
      <c r="N508" s="26"/>
      <c r="O508" s="25"/>
      <c r="S508" s="26"/>
    </row>
    <row r="509">
      <c r="F509" s="19"/>
      <c r="G509" s="19"/>
      <c r="H509" s="19"/>
      <c r="I509" s="19"/>
      <c r="N509" s="26"/>
      <c r="O509" s="25"/>
      <c r="S509" s="26"/>
    </row>
    <row r="510">
      <c r="F510" s="19"/>
      <c r="G510" s="19"/>
      <c r="H510" s="19"/>
      <c r="I510" s="19"/>
      <c r="N510" s="26"/>
      <c r="O510" s="25"/>
      <c r="S510" s="26"/>
    </row>
    <row r="511">
      <c r="F511" s="19"/>
      <c r="G511" s="19"/>
      <c r="H511" s="19"/>
      <c r="I511" s="19"/>
      <c r="N511" s="26"/>
      <c r="O511" s="25"/>
      <c r="S511" s="26"/>
    </row>
    <row r="512">
      <c r="F512" s="19"/>
      <c r="G512" s="19"/>
      <c r="H512" s="19"/>
      <c r="I512" s="19"/>
      <c r="N512" s="26"/>
      <c r="O512" s="25"/>
      <c r="S512" s="26"/>
    </row>
    <row r="513">
      <c r="F513" s="19"/>
      <c r="G513" s="19"/>
      <c r="H513" s="19"/>
      <c r="I513" s="19"/>
      <c r="N513" s="26"/>
      <c r="O513" s="25"/>
      <c r="S513" s="26"/>
    </row>
    <row r="514">
      <c r="F514" s="19"/>
      <c r="G514" s="19"/>
      <c r="H514" s="19"/>
      <c r="I514" s="19"/>
      <c r="N514" s="26"/>
      <c r="O514" s="25"/>
      <c r="S514" s="26"/>
    </row>
    <row r="515">
      <c r="F515" s="19"/>
      <c r="G515" s="19"/>
      <c r="H515" s="19"/>
      <c r="I515" s="19"/>
      <c r="N515" s="26"/>
      <c r="O515" s="25"/>
      <c r="S515" s="26"/>
    </row>
    <row r="516">
      <c r="F516" s="19"/>
      <c r="G516" s="19"/>
      <c r="H516" s="19"/>
      <c r="I516" s="19"/>
      <c r="N516" s="26"/>
      <c r="O516" s="25"/>
      <c r="S516" s="26"/>
    </row>
    <row r="517">
      <c r="F517" s="19"/>
      <c r="G517" s="19"/>
      <c r="H517" s="19"/>
      <c r="I517" s="19"/>
      <c r="N517" s="26"/>
      <c r="O517" s="25"/>
      <c r="S517" s="26"/>
    </row>
    <row r="518">
      <c r="F518" s="19"/>
      <c r="G518" s="19"/>
      <c r="H518" s="19"/>
      <c r="I518" s="19"/>
      <c r="N518" s="26"/>
      <c r="O518" s="25"/>
      <c r="S518" s="26"/>
    </row>
    <row r="519">
      <c r="F519" s="19"/>
      <c r="G519" s="19"/>
      <c r="H519" s="19"/>
      <c r="I519" s="19"/>
      <c r="N519" s="26"/>
      <c r="O519" s="25"/>
      <c r="S519" s="26"/>
    </row>
    <row r="520">
      <c r="F520" s="19"/>
      <c r="G520" s="19"/>
      <c r="H520" s="19"/>
      <c r="I520" s="19"/>
      <c r="N520" s="26"/>
      <c r="O520" s="25"/>
      <c r="S520" s="26"/>
    </row>
    <row r="521">
      <c r="F521" s="19"/>
      <c r="G521" s="19"/>
      <c r="H521" s="19"/>
      <c r="I521" s="19"/>
      <c r="N521" s="26"/>
      <c r="O521" s="25"/>
      <c r="S521" s="26"/>
    </row>
    <row r="522">
      <c r="F522" s="19"/>
      <c r="G522" s="19"/>
      <c r="H522" s="19"/>
      <c r="I522" s="19"/>
      <c r="N522" s="26"/>
      <c r="O522" s="25"/>
      <c r="S522" s="26"/>
    </row>
    <row r="523">
      <c r="F523" s="19"/>
      <c r="G523" s="19"/>
      <c r="H523" s="19"/>
      <c r="I523" s="19"/>
      <c r="N523" s="26"/>
      <c r="O523" s="25"/>
      <c r="S523" s="26"/>
    </row>
    <row r="524">
      <c r="F524" s="19"/>
      <c r="G524" s="19"/>
      <c r="H524" s="19"/>
      <c r="I524" s="19"/>
      <c r="N524" s="26"/>
      <c r="O524" s="25"/>
      <c r="S524" s="26"/>
    </row>
    <row r="525">
      <c r="F525" s="19"/>
      <c r="G525" s="19"/>
      <c r="H525" s="19"/>
      <c r="I525" s="19"/>
      <c r="N525" s="26"/>
      <c r="O525" s="25"/>
      <c r="S525" s="26"/>
    </row>
    <row r="526">
      <c r="F526" s="19"/>
      <c r="G526" s="19"/>
      <c r="H526" s="19"/>
      <c r="I526" s="19"/>
      <c r="N526" s="26"/>
      <c r="O526" s="25"/>
      <c r="S526" s="26"/>
    </row>
    <row r="527">
      <c r="F527" s="19"/>
      <c r="G527" s="19"/>
      <c r="H527" s="19"/>
      <c r="I527" s="19"/>
      <c r="N527" s="26"/>
      <c r="O527" s="25"/>
      <c r="S527" s="26"/>
    </row>
    <row r="528">
      <c r="F528" s="19"/>
      <c r="G528" s="19"/>
      <c r="H528" s="19"/>
      <c r="I528" s="19"/>
      <c r="N528" s="26"/>
      <c r="O528" s="25"/>
      <c r="S528" s="26"/>
    </row>
    <row r="529">
      <c r="F529" s="19"/>
      <c r="G529" s="19"/>
      <c r="H529" s="19"/>
      <c r="I529" s="19"/>
      <c r="N529" s="26"/>
      <c r="O529" s="25"/>
      <c r="S529" s="26"/>
    </row>
    <row r="530">
      <c r="F530" s="19"/>
      <c r="G530" s="19"/>
      <c r="H530" s="19"/>
      <c r="I530" s="19"/>
      <c r="N530" s="26"/>
      <c r="O530" s="25"/>
      <c r="S530" s="26"/>
    </row>
    <row r="531">
      <c r="F531" s="19"/>
      <c r="G531" s="19"/>
      <c r="H531" s="19"/>
      <c r="I531" s="19"/>
      <c r="N531" s="26"/>
      <c r="O531" s="25"/>
      <c r="S531" s="26"/>
    </row>
    <row r="532">
      <c r="F532" s="19"/>
      <c r="G532" s="19"/>
      <c r="H532" s="19"/>
      <c r="I532" s="19"/>
      <c r="N532" s="26"/>
      <c r="O532" s="25"/>
      <c r="S532" s="26"/>
    </row>
    <row r="533">
      <c r="F533" s="19"/>
      <c r="G533" s="19"/>
      <c r="H533" s="19"/>
      <c r="I533" s="19"/>
      <c r="N533" s="26"/>
      <c r="O533" s="25"/>
      <c r="S533" s="26"/>
    </row>
    <row r="534">
      <c r="F534" s="19"/>
      <c r="G534" s="19"/>
      <c r="H534" s="19"/>
      <c r="I534" s="19"/>
      <c r="N534" s="26"/>
      <c r="O534" s="25"/>
      <c r="S534" s="26"/>
    </row>
    <row r="535">
      <c r="F535" s="19"/>
      <c r="G535" s="19"/>
      <c r="H535" s="19"/>
      <c r="I535" s="19"/>
      <c r="N535" s="26"/>
      <c r="O535" s="25"/>
      <c r="S535" s="26"/>
    </row>
    <row r="536">
      <c r="F536" s="19"/>
      <c r="G536" s="19"/>
      <c r="H536" s="19"/>
      <c r="I536" s="19"/>
      <c r="N536" s="26"/>
      <c r="O536" s="25"/>
      <c r="S536" s="26"/>
    </row>
    <row r="537">
      <c r="F537" s="19"/>
      <c r="G537" s="19"/>
      <c r="H537" s="19"/>
      <c r="I537" s="19"/>
      <c r="N537" s="26"/>
      <c r="O537" s="25"/>
      <c r="S537" s="26"/>
    </row>
    <row r="538">
      <c r="F538" s="19"/>
      <c r="G538" s="19"/>
      <c r="H538" s="19"/>
      <c r="I538" s="19"/>
      <c r="N538" s="26"/>
      <c r="O538" s="25"/>
      <c r="S538" s="26"/>
    </row>
    <row r="539">
      <c r="F539" s="19"/>
      <c r="G539" s="19"/>
      <c r="H539" s="19"/>
      <c r="I539" s="19"/>
      <c r="N539" s="26"/>
      <c r="O539" s="25"/>
      <c r="S539" s="26"/>
    </row>
    <row r="540">
      <c r="F540" s="19"/>
      <c r="G540" s="19"/>
      <c r="H540" s="19"/>
      <c r="I540" s="19"/>
      <c r="N540" s="26"/>
      <c r="O540" s="25"/>
      <c r="S540" s="26"/>
    </row>
    <row r="541">
      <c r="F541" s="19"/>
      <c r="G541" s="19"/>
      <c r="H541" s="19"/>
      <c r="I541" s="19"/>
      <c r="N541" s="26"/>
      <c r="O541" s="25"/>
      <c r="S541" s="26"/>
    </row>
    <row r="542">
      <c r="F542" s="19"/>
      <c r="G542" s="19"/>
      <c r="H542" s="19"/>
      <c r="I542" s="19"/>
      <c r="N542" s="26"/>
      <c r="O542" s="25"/>
      <c r="S542" s="26"/>
    </row>
    <row r="543">
      <c r="F543" s="19"/>
      <c r="G543" s="19"/>
      <c r="H543" s="19"/>
      <c r="I543" s="19"/>
      <c r="N543" s="26"/>
      <c r="O543" s="25"/>
      <c r="S543" s="26"/>
    </row>
    <row r="544">
      <c r="F544" s="19"/>
      <c r="G544" s="19"/>
      <c r="H544" s="19"/>
      <c r="I544" s="19"/>
      <c r="N544" s="26"/>
      <c r="O544" s="25"/>
      <c r="S544" s="26"/>
    </row>
    <row r="545">
      <c r="F545" s="19"/>
      <c r="G545" s="19"/>
      <c r="H545" s="19"/>
      <c r="I545" s="19"/>
      <c r="N545" s="26"/>
      <c r="O545" s="25"/>
      <c r="S545" s="26"/>
    </row>
    <row r="546">
      <c r="F546" s="19"/>
      <c r="G546" s="19"/>
      <c r="H546" s="19"/>
      <c r="I546" s="19"/>
      <c r="N546" s="26"/>
      <c r="O546" s="25"/>
      <c r="S546" s="26"/>
    </row>
    <row r="547">
      <c r="F547" s="19"/>
      <c r="G547" s="19"/>
      <c r="H547" s="19"/>
      <c r="I547" s="19"/>
      <c r="N547" s="26"/>
      <c r="O547" s="25"/>
      <c r="S547" s="26"/>
    </row>
    <row r="548">
      <c r="F548" s="19"/>
      <c r="G548" s="19"/>
      <c r="H548" s="19"/>
      <c r="I548" s="19"/>
      <c r="N548" s="26"/>
      <c r="O548" s="25"/>
      <c r="S548" s="26"/>
    </row>
    <row r="549">
      <c r="F549" s="19"/>
      <c r="G549" s="19"/>
      <c r="H549" s="19"/>
      <c r="I549" s="19"/>
      <c r="N549" s="26"/>
      <c r="O549" s="25"/>
      <c r="S549" s="26"/>
    </row>
    <row r="550">
      <c r="F550" s="19"/>
      <c r="G550" s="19"/>
      <c r="H550" s="19"/>
      <c r="I550" s="19"/>
      <c r="N550" s="26"/>
      <c r="O550" s="25"/>
      <c r="S550" s="26"/>
    </row>
    <row r="551">
      <c r="F551" s="19"/>
      <c r="G551" s="19"/>
      <c r="H551" s="19"/>
      <c r="I551" s="19"/>
      <c r="N551" s="26"/>
      <c r="O551" s="25"/>
      <c r="S551" s="26"/>
    </row>
    <row r="552">
      <c r="F552" s="19"/>
      <c r="G552" s="19"/>
      <c r="H552" s="19"/>
      <c r="I552" s="19"/>
      <c r="N552" s="26"/>
      <c r="O552" s="25"/>
      <c r="S552" s="26"/>
    </row>
    <row r="553">
      <c r="F553" s="19"/>
      <c r="G553" s="19"/>
      <c r="H553" s="19"/>
      <c r="I553" s="19"/>
      <c r="N553" s="26"/>
      <c r="O553" s="25"/>
      <c r="S553" s="26"/>
    </row>
    <row r="554">
      <c r="F554" s="19"/>
      <c r="G554" s="19"/>
      <c r="H554" s="19"/>
      <c r="I554" s="19"/>
      <c r="N554" s="26"/>
      <c r="O554" s="25"/>
      <c r="S554" s="26"/>
    </row>
    <row r="555">
      <c r="F555" s="19"/>
      <c r="G555" s="19"/>
      <c r="H555" s="19"/>
      <c r="I555" s="19"/>
      <c r="N555" s="26"/>
      <c r="O555" s="25"/>
      <c r="S555" s="26"/>
    </row>
    <row r="556">
      <c r="F556" s="19"/>
      <c r="G556" s="19"/>
      <c r="H556" s="19"/>
      <c r="I556" s="19"/>
      <c r="N556" s="26"/>
      <c r="O556" s="25"/>
      <c r="S556" s="26"/>
    </row>
    <row r="557">
      <c r="F557" s="19"/>
      <c r="G557" s="19"/>
      <c r="H557" s="19"/>
      <c r="I557" s="19"/>
      <c r="N557" s="26"/>
      <c r="O557" s="25"/>
      <c r="S557" s="26"/>
    </row>
    <row r="558">
      <c r="F558" s="19"/>
      <c r="G558" s="19"/>
      <c r="H558" s="19"/>
      <c r="I558" s="19"/>
      <c r="N558" s="26"/>
      <c r="O558" s="25"/>
      <c r="S558" s="26"/>
    </row>
    <row r="559">
      <c r="F559" s="19"/>
      <c r="G559" s="19"/>
      <c r="H559" s="19"/>
      <c r="I559" s="19"/>
      <c r="N559" s="26"/>
      <c r="O559" s="25"/>
      <c r="S559" s="26"/>
    </row>
    <row r="560">
      <c r="F560" s="19"/>
      <c r="G560" s="19"/>
      <c r="H560" s="19"/>
      <c r="I560" s="19"/>
      <c r="N560" s="26"/>
      <c r="O560" s="25"/>
      <c r="S560" s="26"/>
    </row>
    <row r="561">
      <c r="F561" s="19"/>
      <c r="G561" s="19"/>
      <c r="H561" s="19"/>
      <c r="I561" s="19"/>
      <c r="N561" s="26"/>
      <c r="O561" s="25"/>
      <c r="S561" s="26"/>
    </row>
    <row r="562">
      <c r="F562" s="19"/>
      <c r="G562" s="19"/>
      <c r="H562" s="19"/>
      <c r="I562" s="19"/>
      <c r="N562" s="26"/>
      <c r="O562" s="25"/>
      <c r="S562" s="26"/>
    </row>
    <row r="563">
      <c r="F563" s="19"/>
      <c r="G563" s="19"/>
      <c r="H563" s="19"/>
      <c r="I563" s="19"/>
      <c r="N563" s="26"/>
      <c r="O563" s="25"/>
      <c r="S563" s="26"/>
    </row>
    <row r="564">
      <c r="F564" s="19"/>
      <c r="G564" s="19"/>
      <c r="H564" s="19"/>
      <c r="I564" s="19"/>
      <c r="N564" s="26"/>
      <c r="O564" s="25"/>
      <c r="S564" s="26"/>
    </row>
    <row r="565">
      <c r="F565" s="19"/>
      <c r="G565" s="19"/>
      <c r="H565" s="19"/>
      <c r="I565" s="19"/>
      <c r="N565" s="26"/>
      <c r="O565" s="25"/>
      <c r="S565" s="26"/>
    </row>
    <row r="566">
      <c r="F566" s="19"/>
      <c r="G566" s="19"/>
      <c r="H566" s="19"/>
      <c r="I566" s="19"/>
      <c r="N566" s="26"/>
      <c r="O566" s="25"/>
      <c r="S566" s="26"/>
    </row>
    <row r="567">
      <c r="F567" s="19"/>
      <c r="G567" s="19"/>
      <c r="H567" s="19"/>
      <c r="I567" s="19"/>
      <c r="N567" s="26"/>
      <c r="O567" s="25"/>
      <c r="S567" s="26"/>
    </row>
    <row r="568">
      <c r="F568" s="19"/>
      <c r="G568" s="19"/>
      <c r="H568" s="19"/>
      <c r="I568" s="19"/>
      <c r="N568" s="26"/>
      <c r="O568" s="25"/>
      <c r="S568" s="26"/>
    </row>
    <row r="569">
      <c r="F569" s="19"/>
      <c r="G569" s="19"/>
      <c r="H569" s="19"/>
      <c r="I569" s="19"/>
      <c r="N569" s="26"/>
      <c r="O569" s="25"/>
      <c r="S569" s="26"/>
    </row>
    <row r="570">
      <c r="F570" s="19"/>
      <c r="G570" s="19"/>
      <c r="H570" s="19"/>
      <c r="I570" s="19"/>
      <c r="N570" s="26"/>
      <c r="O570" s="25"/>
      <c r="S570" s="26"/>
    </row>
    <row r="571">
      <c r="F571" s="19"/>
      <c r="G571" s="19"/>
      <c r="H571" s="19"/>
      <c r="I571" s="19"/>
      <c r="N571" s="26"/>
      <c r="O571" s="25"/>
      <c r="S571" s="26"/>
    </row>
    <row r="572">
      <c r="F572" s="19"/>
      <c r="G572" s="19"/>
      <c r="H572" s="19"/>
      <c r="I572" s="19"/>
      <c r="N572" s="26"/>
      <c r="O572" s="25"/>
      <c r="S572" s="26"/>
    </row>
    <row r="573">
      <c r="F573" s="19"/>
      <c r="G573" s="19"/>
      <c r="H573" s="19"/>
      <c r="I573" s="19"/>
      <c r="N573" s="26"/>
      <c r="O573" s="25"/>
      <c r="S573" s="26"/>
    </row>
    <row r="574">
      <c r="F574" s="19"/>
      <c r="G574" s="19"/>
      <c r="H574" s="19"/>
      <c r="I574" s="19"/>
      <c r="N574" s="26"/>
      <c r="O574" s="25"/>
      <c r="S574" s="26"/>
    </row>
    <row r="575">
      <c r="F575" s="19"/>
      <c r="G575" s="19"/>
      <c r="H575" s="19"/>
      <c r="I575" s="19"/>
      <c r="N575" s="26"/>
      <c r="O575" s="25"/>
      <c r="S575" s="26"/>
    </row>
    <row r="576">
      <c r="F576" s="19"/>
      <c r="G576" s="19"/>
      <c r="H576" s="19"/>
      <c r="I576" s="19"/>
      <c r="N576" s="26"/>
      <c r="O576" s="25"/>
      <c r="S576" s="26"/>
    </row>
    <row r="577">
      <c r="F577" s="19"/>
      <c r="G577" s="19"/>
      <c r="H577" s="19"/>
      <c r="I577" s="19"/>
      <c r="N577" s="26"/>
      <c r="O577" s="25"/>
      <c r="S577" s="26"/>
    </row>
    <row r="578">
      <c r="F578" s="19"/>
      <c r="G578" s="19"/>
      <c r="H578" s="19"/>
      <c r="I578" s="19"/>
      <c r="N578" s="26"/>
      <c r="O578" s="25"/>
      <c r="S578" s="26"/>
    </row>
    <row r="579">
      <c r="F579" s="19"/>
      <c r="G579" s="19"/>
      <c r="H579" s="19"/>
      <c r="I579" s="19"/>
      <c r="N579" s="26"/>
      <c r="O579" s="25"/>
      <c r="S579" s="26"/>
    </row>
    <row r="580">
      <c r="F580" s="19"/>
      <c r="G580" s="19"/>
      <c r="H580" s="19"/>
      <c r="I580" s="19"/>
      <c r="N580" s="26"/>
      <c r="O580" s="25"/>
      <c r="S580" s="26"/>
    </row>
    <row r="581">
      <c r="F581" s="19"/>
      <c r="G581" s="19"/>
      <c r="H581" s="19"/>
      <c r="I581" s="19"/>
      <c r="N581" s="26"/>
      <c r="O581" s="25"/>
      <c r="S581" s="26"/>
    </row>
    <row r="582">
      <c r="F582" s="19"/>
      <c r="G582" s="19"/>
      <c r="H582" s="19"/>
      <c r="I582" s="19"/>
      <c r="N582" s="26"/>
      <c r="O582" s="25"/>
      <c r="S582" s="26"/>
    </row>
    <row r="583">
      <c r="F583" s="19"/>
      <c r="G583" s="19"/>
      <c r="H583" s="19"/>
      <c r="I583" s="19"/>
      <c r="N583" s="26"/>
      <c r="O583" s="25"/>
      <c r="S583" s="26"/>
    </row>
    <row r="584">
      <c r="F584" s="19"/>
      <c r="G584" s="19"/>
      <c r="H584" s="19"/>
      <c r="I584" s="19"/>
      <c r="N584" s="26"/>
      <c r="O584" s="25"/>
      <c r="S584" s="26"/>
    </row>
    <row r="585">
      <c r="F585" s="19"/>
      <c r="G585" s="19"/>
      <c r="H585" s="19"/>
      <c r="I585" s="19"/>
      <c r="N585" s="26"/>
      <c r="O585" s="25"/>
      <c r="S585" s="26"/>
    </row>
    <row r="586">
      <c r="F586" s="19"/>
      <c r="G586" s="19"/>
      <c r="H586" s="19"/>
      <c r="I586" s="19"/>
      <c r="N586" s="26"/>
      <c r="O586" s="25"/>
      <c r="S586" s="26"/>
    </row>
    <row r="587">
      <c r="F587" s="19"/>
      <c r="G587" s="19"/>
      <c r="H587" s="19"/>
      <c r="I587" s="19"/>
      <c r="N587" s="26"/>
      <c r="O587" s="25"/>
      <c r="S587" s="26"/>
    </row>
    <row r="588">
      <c r="F588" s="19"/>
      <c r="G588" s="19"/>
      <c r="H588" s="19"/>
      <c r="I588" s="19"/>
      <c r="N588" s="26"/>
      <c r="O588" s="25"/>
      <c r="S588" s="26"/>
    </row>
    <row r="589">
      <c r="F589" s="19"/>
      <c r="G589" s="19"/>
      <c r="H589" s="19"/>
      <c r="I589" s="19"/>
      <c r="N589" s="26"/>
      <c r="O589" s="25"/>
      <c r="S589" s="26"/>
    </row>
    <row r="590">
      <c r="F590" s="19"/>
      <c r="G590" s="19"/>
      <c r="H590" s="19"/>
      <c r="I590" s="19"/>
      <c r="N590" s="26"/>
      <c r="O590" s="25"/>
      <c r="S590" s="26"/>
    </row>
    <row r="591">
      <c r="F591" s="19"/>
      <c r="G591" s="19"/>
      <c r="H591" s="19"/>
      <c r="I591" s="19"/>
      <c r="N591" s="26"/>
      <c r="O591" s="25"/>
      <c r="S591" s="26"/>
    </row>
    <row r="592">
      <c r="F592" s="19"/>
      <c r="G592" s="19"/>
      <c r="H592" s="19"/>
      <c r="I592" s="19"/>
      <c r="N592" s="26"/>
      <c r="O592" s="25"/>
      <c r="S592" s="26"/>
    </row>
    <row r="593">
      <c r="F593" s="19"/>
      <c r="G593" s="19"/>
      <c r="H593" s="19"/>
      <c r="I593" s="19"/>
      <c r="N593" s="26"/>
      <c r="O593" s="25"/>
      <c r="S593" s="26"/>
    </row>
    <row r="594">
      <c r="F594" s="19"/>
      <c r="G594" s="19"/>
      <c r="H594" s="19"/>
      <c r="I594" s="19"/>
      <c r="N594" s="26"/>
      <c r="O594" s="25"/>
      <c r="S594" s="26"/>
    </row>
    <row r="595">
      <c r="F595" s="19"/>
      <c r="G595" s="19"/>
      <c r="H595" s="19"/>
      <c r="I595" s="19"/>
      <c r="N595" s="26"/>
      <c r="O595" s="25"/>
      <c r="S595" s="26"/>
    </row>
    <row r="596">
      <c r="F596" s="19"/>
      <c r="G596" s="19"/>
      <c r="H596" s="19"/>
      <c r="I596" s="19"/>
      <c r="N596" s="26"/>
      <c r="O596" s="25"/>
      <c r="S596" s="26"/>
    </row>
    <row r="597">
      <c r="F597" s="19"/>
      <c r="G597" s="19"/>
      <c r="H597" s="19"/>
      <c r="I597" s="19"/>
      <c r="N597" s="26"/>
      <c r="O597" s="25"/>
      <c r="S597" s="26"/>
    </row>
    <row r="598">
      <c r="F598" s="19"/>
      <c r="G598" s="19"/>
      <c r="H598" s="19"/>
      <c r="I598" s="19"/>
      <c r="N598" s="26"/>
      <c r="O598" s="25"/>
      <c r="S598" s="26"/>
    </row>
    <row r="599">
      <c r="F599" s="19"/>
      <c r="G599" s="19"/>
      <c r="H599" s="19"/>
      <c r="I599" s="19"/>
      <c r="N599" s="26"/>
      <c r="O599" s="25"/>
      <c r="S599" s="26"/>
    </row>
    <row r="600">
      <c r="F600" s="19"/>
      <c r="G600" s="19"/>
      <c r="H600" s="19"/>
      <c r="I600" s="19"/>
      <c r="N600" s="26"/>
      <c r="O600" s="25"/>
      <c r="S600" s="26"/>
    </row>
    <row r="601">
      <c r="F601" s="19"/>
      <c r="G601" s="19"/>
      <c r="H601" s="19"/>
      <c r="I601" s="19"/>
      <c r="N601" s="26"/>
      <c r="O601" s="25"/>
      <c r="S601" s="26"/>
    </row>
    <row r="602">
      <c r="F602" s="19"/>
      <c r="G602" s="19"/>
      <c r="H602" s="19"/>
      <c r="I602" s="19"/>
      <c r="N602" s="26"/>
      <c r="O602" s="25"/>
      <c r="S602" s="26"/>
    </row>
    <row r="603">
      <c r="F603" s="19"/>
      <c r="G603" s="19"/>
      <c r="H603" s="19"/>
      <c r="I603" s="19"/>
      <c r="N603" s="26"/>
      <c r="O603" s="25"/>
      <c r="S603" s="26"/>
    </row>
    <row r="604">
      <c r="F604" s="19"/>
      <c r="G604" s="19"/>
      <c r="H604" s="19"/>
      <c r="I604" s="19"/>
      <c r="N604" s="26"/>
      <c r="O604" s="25"/>
      <c r="S604" s="26"/>
    </row>
    <row r="605">
      <c r="F605" s="19"/>
      <c r="G605" s="19"/>
      <c r="H605" s="19"/>
      <c r="I605" s="19"/>
      <c r="N605" s="26"/>
      <c r="O605" s="25"/>
      <c r="S605" s="26"/>
    </row>
    <row r="606">
      <c r="F606" s="19"/>
      <c r="G606" s="19"/>
      <c r="H606" s="19"/>
      <c r="I606" s="19"/>
      <c r="N606" s="26"/>
      <c r="O606" s="25"/>
      <c r="S606" s="26"/>
    </row>
    <row r="607">
      <c r="F607" s="19"/>
      <c r="G607" s="19"/>
      <c r="H607" s="19"/>
      <c r="I607" s="19"/>
      <c r="N607" s="26"/>
      <c r="O607" s="25"/>
      <c r="S607" s="26"/>
    </row>
    <row r="608">
      <c r="F608" s="19"/>
      <c r="G608" s="19"/>
      <c r="H608" s="19"/>
      <c r="I608" s="19"/>
      <c r="N608" s="26"/>
      <c r="O608" s="25"/>
      <c r="S608" s="26"/>
    </row>
    <row r="609">
      <c r="F609" s="19"/>
      <c r="G609" s="19"/>
      <c r="H609" s="19"/>
      <c r="I609" s="19"/>
      <c r="N609" s="26"/>
      <c r="O609" s="25"/>
      <c r="S609" s="26"/>
    </row>
    <row r="610">
      <c r="F610" s="19"/>
      <c r="G610" s="19"/>
      <c r="H610" s="19"/>
      <c r="I610" s="19"/>
      <c r="N610" s="26"/>
      <c r="O610" s="25"/>
      <c r="S610" s="26"/>
    </row>
    <row r="611">
      <c r="F611" s="19"/>
      <c r="G611" s="19"/>
      <c r="H611" s="19"/>
      <c r="I611" s="19"/>
      <c r="N611" s="26"/>
      <c r="O611" s="25"/>
      <c r="S611" s="26"/>
    </row>
    <row r="612">
      <c r="F612" s="19"/>
      <c r="G612" s="19"/>
      <c r="H612" s="19"/>
      <c r="I612" s="19"/>
      <c r="N612" s="26"/>
      <c r="O612" s="25"/>
      <c r="S612" s="26"/>
    </row>
    <row r="613">
      <c r="F613" s="19"/>
      <c r="G613" s="19"/>
      <c r="H613" s="19"/>
      <c r="I613" s="19"/>
      <c r="N613" s="26"/>
      <c r="O613" s="25"/>
      <c r="S613" s="26"/>
    </row>
    <row r="614">
      <c r="F614" s="19"/>
      <c r="G614" s="19"/>
      <c r="H614" s="19"/>
      <c r="I614" s="19"/>
      <c r="N614" s="26"/>
      <c r="O614" s="25"/>
      <c r="S614" s="26"/>
    </row>
    <row r="615">
      <c r="F615" s="19"/>
      <c r="G615" s="19"/>
      <c r="H615" s="19"/>
      <c r="I615" s="19"/>
      <c r="N615" s="26"/>
      <c r="O615" s="25"/>
      <c r="S615" s="26"/>
    </row>
    <row r="616">
      <c r="F616" s="19"/>
      <c r="G616" s="19"/>
      <c r="H616" s="19"/>
      <c r="I616" s="19"/>
      <c r="N616" s="26"/>
      <c r="O616" s="25"/>
      <c r="S616" s="26"/>
    </row>
    <row r="617">
      <c r="F617" s="19"/>
      <c r="G617" s="19"/>
      <c r="H617" s="19"/>
      <c r="I617" s="19"/>
      <c r="N617" s="26"/>
      <c r="O617" s="25"/>
      <c r="S617" s="26"/>
    </row>
    <row r="618">
      <c r="F618" s="19"/>
      <c r="G618" s="19"/>
      <c r="H618" s="19"/>
      <c r="I618" s="19"/>
      <c r="N618" s="26"/>
      <c r="O618" s="25"/>
      <c r="S618" s="26"/>
    </row>
    <row r="619">
      <c r="F619" s="19"/>
      <c r="G619" s="19"/>
      <c r="H619" s="19"/>
      <c r="I619" s="19"/>
      <c r="N619" s="26"/>
      <c r="O619" s="25"/>
      <c r="S619" s="26"/>
    </row>
    <row r="620">
      <c r="F620" s="19"/>
      <c r="G620" s="19"/>
      <c r="H620" s="19"/>
      <c r="I620" s="19"/>
      <c r="N620" s="26"/>
      <c r="O620" s="25"/>
      <c r="S620" s="26"/>
    </row>
    <row r="621">
      <c r="F621" s="19"/>
      <c r="G621" s="19"/>
      <c r="H621" s="19"/>
      <c r="I621" s="19"/>
      <c r="N621" s="26"/>
      <c r="O621" s="25"/>
      <c r="S621" s="26"/>
    </row>
    <row r="622">
      <c r="F622" s="19"/>
      <c r="G622" s="19"/>
      <c r="H622" s="19"/>
      <c r="I622" s="19"/>
      <c r="N622" s="26"/>
      <c r="O622" s="25"/>
      <c r="S622" s="26"/>
    </row>
    <row r="623">
      <c r="F623" s="19"/>
      <c r="G623" s="19"/>
      <c r="H623" s="19"/>
      <c r="I623" s="19"/>
      <c r="N623" s="26"/>
      <c r="O623" s="25"/>
      <c r="S623" s="26"/>
    </row>
    <row r="624">
      <c r="F624" s="19"/>
      <c r="G624" s="19"/>
      <c r="H624" s="19"/>
      <c r="I624" s="19"/>
      <c r="N624" s="26"/>
      <c r="O624" s="25"/>
      <c r="S624" s="26"/>
    </row>
    <row r="625">
      <c r="F625" s="19"/>
      <c r="G625" s="19"/>
      <c r="H625" s="19"/>
      <c r="I625" s="19"/>
      <c r="N625" s="26"/>
      <c r="O625" s="25"/>
      <c r="S625" s="26"/>
    </row>
    <row r="626">
      <c r="F626" s="19"/>
      <c r="G626" s="19"/>
      <c r="H626" s="19"/>
      <c r="I626" s="19"/>
      <c r="N626" s="26"/>
      <c r="O626" s="25"/>
      <c r="S626" s="26"/>
    </row>
    <row r="627">
      <c r="F627" s="19"/>
      <c r="G627" s="19"/>
      <c r="H627" s="19"/>
      <c r="I627" s="19"/>
      <c r="N627" s="26"/>
      <c r="O627" s="25"/>
      <c r="S627" s="26"/>
    </row>
    <row r="628">
      <c r="F628" s="19"/>
      <c r="G628" s="19"/>
      <c r="H628" s="19"/>
      <c r="I628" s="19"/>
      <c r="N628" s="26"/>
      <c r="O628" s="25"/>
      <c r="S628" s="26"/>
    </row>
    <row r="629">
      <c r="F629" s="19"/>
      <c r="G629" s="19"/>
      <c r="H629" s="19"/>
      <c r="I629" s="19"/>
      <c r="N629" s="26"/>
      <c r="O629" s="25"/>
      <c r="S629" s="26"/>
    </row>
    <row r="630">
      <c r="F630" s="19"/>
      <c r="G630" s="19"/>
      <c r="H630" s="19"/>
      <c r="I630" s="19"/>
      <c r="N630" s="26"/>
      <c r="O630" s="25"/>
      <c r="S630" s="26"/>
    </row>
    <row r="631">
      <c r="F631" s="19"/>
      <c r="G631" s="19"/>
      <c r="H631" s="19"/>
      <c r="I631" s="19"/>
      <c r="N631" s="26"/>
      <c r="O631" s="25"/>
      <c r="S631" s="26"/>
    </row>
    <row r="632">
      <c r="F632" s="19"/>
      <c r="G632" s="19"/>
      <c r="H632" s="19"/>
      <c r="I632" s="19"/>
      <c r="N632" s="26"/>
      <c r="O632" s="25"/>
      <c r="S632" s="26"/>
    </row>
    <row r="633">
      <c r="F633" s="19"/>
      <c r="G633" s="19"/>
      <c r="H633" s="19"/>
      <c r="I633" s="19"/>
      <c r="N633" s="26"/>
      <c r="O633" s="25"/>
      <c r="S633" s="26"/>
    </row>
    <row r="634">
      <c r="F634" s="19"/>
      <c r="G634" s="19"/>
      <c r="H634" s="19"/>
      <c r="I634" s="19"/>
      <c r="N634" s="26"/>
      <c r="O634" s="25"/>
      <c r="S634" s="26"/>
    </row>
    <row r="635">
      <c r="F635" s="19"/>
      <c r="G635" s="19"/>
      <c r="H635" s="19"/>
      <c r="I635" s="19"/>
      <c r="N635" s="26"/>
      <c r="O635" s="25"/>
      <c r="S635" s="26"/>
    </row>
    <row r="636">
      <c r="F636" s="19"/>
      <c r="G636" s="19"/>
      <c r="H636" s="19"/>
      <c r="I636" s="19"/>
      <c r="N636" s="26"/>
      <c r="O636" s="25"/>
      <c r="S636" s="26"/>
    </row>
    <row r="637">
      <c r="F637" s="19"/>
      <c r="G637" s="19"/>
      <c r="H637" s="19"/>
      <c r="I637" s="19"/>
      <c r="N637" s="26"/>
      <c r="O637" s="25"/>
      <c r="S637" s="26"/>
    </row>
    <row r="638">
      <c r="F638" s="19"/>
      <c r="G638" s="19"/>
      <c r="H638" s="19"/>
      <c r="I638" s="19"/>
      <c r="N638" s="26"/>
      <c r="O638" s="25"/>
      <c r="S638" s="26"/>
    </row>
    <row r="639">
      <c r="F639" s="19"/>
      <c r="G639" s="19"/>
      <c r="H639" s="19"/>
      <c r="I639" s="19"/>
      <c r="N639" s="26"/>
      <c r="O639" s="25"/>
      <c r="S639" s="26"/>
    </row>
    <row r="640">
      <c r="F640" s="19"/>
      <c r="G640" s="19"/>
      <c r="H640" s="19"/>
      <c r="I640" s="19"/>
      <c r="N640" s="26"/>
      <c r="O640" s="25"/>
      <c r="S640" s="26"/>
    </row>
    <row r="641">
      <c r="F641" s="19"/>
      <c r="G641" s="19"/>
      <c r="H641" s="19"/>
      <c r="I641" s="19"/>
      <c r="N641" s="26"/>
      <c r="O641" s="25"/>
      <c r="S641" s="26"/>
    </row>
    <row r="642">
      <c r="F642" s="19"/>
      <c r="G642" s="19"/>
      <c r="H642" s="19"/>
      <c r="I642" s="19"/>
      <c r="N642" s="26"/>
      <c r="O642" s="25"/>
      <c r="S642" s="26"/>
    </row>
    <row r="643">
      <c r="F643" s="19"/>
      <c r="G643" s="19"/>
      <c r="H643" s="19"/>
      <c r="I643" s="19"/>
      <c r="N643" s="26"/>
      <c r="O643" s="25"/>
      <c r="S643" s="26"/>
    </row>
    <row r="644">
      <c r="F644" s="19"/>
      <c r="G644" s="19"/>
      <c r="H644" s="19"/>
      <c r="I644" s="19"/>
      <c r="N644" s="26"/>
      <c r="O644" s="25"/>
      <c r="S644" s="26"/>
    </row>
    <row r="645">
      <c r="F645" s="19"/>
      <c r="G645" s="19"/>
      <c r="H645" s="19"/>
      <c r="I645" s="19"/>
      <c r="N645" s="26"/>
      <c r="O645" s="25"/>
      <c r="S645" s="26"/>
    </row>
    <row r="646">
      <c r="F646" s="19"/>
      <c r="G646" s="19"/>
      <c r="H646" s="19"/>
      <c r="I646" s="19"/>
      <c r="N646" s="26"/>
      <c r="O646" s="25"/>
      <c r="S646" s="26"/>
    </row>
    <row r="647">
      <c r="F647" s="19"/>
      <c r="G647" s="19"/>
      <c r="H647" s="19"/>
      <c r="I647" s="19"/>
      <c r="N647" s="26"/>
      <c r="O647" s="25"/>
      <c r="S647" s="26"/>
    </row>
    <row r="648">
      <c r="F648" s="19"/>
      <c r="G648" s="19"/>
      <c r="H648" s="19"/>
      <c r="I648" s="19"/>
      <c r="N648" s="26"/>
      <c r="O648" s="25"/>
      <c r="S648" s="26"/>
    </row>
    <row r="649">
      <c r="F649" s="19"/>
      <c r="G649" s="19"/>
      <c r="H649" s="19"/>
      <c r="I649" s="19"/>
      <c r="N649" s="26"/>
      <c r="O649" s="25"/>
      <c r="S649" s="26"/>
    </row>
    <row r="650">
      <c r="F650" s="19"/>
      <c r="G650" s="19"/>
      <c r="H650" s="19"/>
      <c r="I650" s="19"/>
      <c r="N650" s="26"/>
      <c r="O650" s="25"/>
      <c r="S650" s="26"/>
    </row>
    <row r="651">
      <c r="F651" s="19"/>
      <c r="G651" s="19"/>
      <c r="H651" s="19"/>
      <c r="I651" s="19"/>
      <c r="N651" s="26"/>
      <c r="O651" s="25"/>
      <c r="S651" s="26"/>
    </row>
    <row r="652">
      <c r="F652" s="19"/>
      <c r="G652" s="19"/>
      <c r="H652" s="19"/>
      <c r="I652" s="19"/>
      <c r="N652" s="26"/>
      <c r="O652" s="25"/>
      <c r="S652" s="26"/>
    </row>
    <row r="653">
      <c r="F653" s="19"/>
      <c r="G653" s="19"/>
      <c r="H653" s="19"/>
      <c r="I653" s="19"/>
      <c r="N653" s="26"/>
      <c r="O653" s="25"/>
      <c r="S653" s="26"/>
    </row>
    <row r="654">
      <c r="F654" s="19"/>
      <c r="G654" s="19"/>
      <c r="H654" s="19"/>
      <c r="I654" s="19"/>
      <c r="N654" s="26"/>
      <c r="O654" s="25"/>
      <c r="S654" s="26"/>
    </row>
    <row r="655">
      <c r="F655" s="19"/>
      <c r="G655" s="19"/>
      <c r="H655" s="19"/>
      <c r="I655" s="19"/>
      <c r="N655" s="26"/>
      <c r="O655" s="25"/>
      <c r="S655" s="26"/>
    </row>
    <row r="656">
      <c r="F656" s="19"/>
      <c r="G656" s="19"/>
      <c r="H656" s="19"/>
      <c r="I656" s="19"/>
      <c r="N656" s="26"/>
      <c r="O656" s="25"/>
      <c r="S656" s="26"/>
    </row>
    <row r="657">
      <c r="F657" s="19"/>
      <c r="G657" s="19"/>
      <c r="H657" s="19"/>
      <c r="I657" s="19"/>
      <c r="N657" s="26"/>
      <c r="O657" s="25"/>
      <c r="S657" s="26"/>
    </row>
    <row r="658">
      <c r="F658" s="19"/>
      <c r="G658" s="19"/>
      <c r="H658" s="19"/>
      <c r="I658" s="19"/>
      <c r="N658" s="26"/>
      <c r="O658" s="25"/>
      <c r="S658" s="26"/>
    </row>
    <row r="659">
      <c r="F659" s="19"/>
      <c r="G659" s="19"/>
      <c r="H659" s="19"/>
      <c r="I659" s="19"/>
      <c r="N659" s="26"/>
      <c r="O659" s="25"/>
      <c r="S659" s="26"/>
    </row>
    <row r="660">
      <c r="F660" s="19"/>
      <c r="G660" s="19"/>
      <c r="H660" s="19"/>
      <c r="I660" s="19"/>
      <c r="N660" s="26"/>
      <c r="O660" s="25"/>
      <c r="S660" s="26"/>
    </row>
    <row r="661">
      <c r="F661" s="19"/>
      <c r="G661" s="19"/>
      <c r="H661" s="19"/>
      <c r="I661" s="19"/>
      <c r="N661" s="26"/>
      <c r="O661" s="25"/>
      <c r="S661" s="26"/>
    </row>
    <row r="662">
      <c r="F662" s="19"/>
      <c r="G662" s="19"/>
      <c r="H662" s="19"/>
      <c r="I662" s="19"/>
      <c r="N662" s="26"/>
      <c r="O662" s="25"/>
      <c r="S662" s="26"/>
    </row>
    <row r="663">
      <c r="F663" s="19"/>
      <c r="G663" s="19"/>
      <c r="H663" s="19"/>
      <c r="I663" s="19"/>
      <c r="N663" s="26"/>
      <c r="O663" s="25"/>
      <c r="S663" s="26"/>
    </row>
    <row r="664">
      <c r="F664" s="19"/>
      <c r="G664" s="19"/>
      <c r="H664" s="19"/>
      <c r="I664" s="19"/>
      <c r="N664" s="26"/>
      <c r="O664" s="25"/>
      <c r="S664" s="26"/>
    </row>
    <row r="665">
      <c r="F665" s="19"/>
      <c r="G665" s="19"/>
      <c r="H665" s="19"/>
      <c r="I665" s="19"/>
      <c r="N665" s="26"/>
      <c r="O665" s="25"/>
      <c r="S665" s="26"/>
    </row>
    <row r="666">
      <c r="F666" s="19"/>
      <c r="G666" s="19"/>
      <c r="H666" s="19"/>
      <c r="I666" s="19"/>
      <c r="N666" s="26"/>
      <c r="O666" s="25"/>
      <c r="S666" s="26"/>
    </row>
    <row r="667">
      <c r="F667" s="19"/>
      <c r="G667" s="19"/>
      <c r="H667" s="19"/>
      <c r="I667" s="19"/>
      <c r="N667" s="26"/>
      <c r="O667" s="25"/>
      <c r="S667" s="26"/>
    </row>
    <row r="668">
      <c r="F668" s="19"/>
      <c r="G668" s="19"/>
      <c r="H668" s="19"/>
      <c r="I668" s="19"/>
      <c r="N668" s="26"/>
      <c r="O668" s="25"/>
      <c r="S668" s="26"/>
    </row>
    <row r="669">
      <c r="F669" s="19"/>
      <c r="G669" s="19"/>
      <c r="H669" s="19"/>
      <c r="I669" s="19"/>
      <c r="N669" s="26"/>
      <c r="O669" s="25"/>
      <c r="S669" s="26"/>
    </row>
    <row r="670">
      <c r="F670" s="19"/>
      <c r="G670" s="19"/>
      <c r="H670" s="19"/>
      <c r="I670" s="19"/>
      <c r="N670" s="26"/>
      <c r="O670" s="25"/>
      <c r="S670" s="26"/>
    </row>
    <row r="671">
      <c r="F671" s="19"/>
      <c r="G671" s="19"/>
      <c r="H671" s="19"/>
      <c r="I671" s="19"/>
      <c r="N671" s="26"/>
      <c r="O671" s="25"/>
      <c r="S671" s="26"/>
    </row>
    <row r="672">
      <c r="F672" s="19"/>
      <c r="G672" s="19"/>
      <c r="H672" s="19"/>
      <c r="I672" s="19"/>
      <c r="N672" s="26"/>
      <c r="O672" s="25"/>
      <c r="S672" s="26"/>
    </row>
    <row r="673">
      <c r="F673" s="19"/>
      <c r="G673" s="19"/>
      <c r="H673" s="19"/>
      <c r="I673" s="19"/>
      <c r="N673" s="26"/>
      <c r="O673" s="25"/>
      <c r="S673" s="26"/>
    </row>
    <row r="674">
      <c r="F674" s="19"/>
      <c r="G674" s="19"/>
      <c r="H674" s="19"/>
      <c r="I674" s="19"/>
      <c r="N674" s="26"/>
      <c r="O674" s="25"/>
      <c r="S674" s="26"/>
    </row>
    <row r="675">
      <c r="F675" s="19"/>
      <c r="G675" s="19"/>
      <c r="H675" s="19"/>
      <c r="I675" s="19"/>
      <c r="N675" s="26"/>
      <c r="O675" s="25"/>
      <c r="S675" s="26"/>
    </row>
    <row r="676">
      <c r="F676" s="19"/>
      <c r="G676" s="19"/>
      <c r="H676" s="19"/>
      <c r="I676" s="19"/>
      <c r="N676" s="26"/>
      <c r="O676" s="25"/>
      <c r="S676" s="26"/>
    </row>
    <row r="677">
      <c r="F677" s="19"/>
      <c r="G677" s="19"/>
      <c r="H677" s="19"/>
      <c r="I677" s="19"/>
      <c r="N677" s="26"/>
      <c r="O677" s="25"/>
      <c r="S677" s="26"/>
    </row>
    <row r="678">
      <c r="F678" s="19"/>
      <c r="G678" s="19"/>
      <c r="H678" s="19"/>
      <c r="I678" s="19"/>
      <c r="N678" s="26"/>
      <c r="O678" s="25"/>
      <c r="S678" s="26"/>
    </row>
    <row r="679">
      <c r="F679" s="19"/>
      <c r="G679" s="19"/>
      <c r="H679" s="19"/>
      <c r="I679" s="19"/>
      <c r="N679" s="26"/>
      <c r="O679" s="25"/>
      <c r="S679" s="26"/>
    </row>
    <row r="680">
      <c r="F680" s="19"/>
      <c r="G680" s="19"/>
      <c r="H680" s="19"/>
      <c r="I680" s="19"/>
      <c r="N680" s="26"/>
      <c r="O680" s="25"/>
      <c r="S680" s="26"/>
    </row>
    <row r="681">
      <c r="F681" s="19"/>
      <c r="G681" s="19"/>
      <c r="H681" s="19"/>
      <c r="I681" s="19"/>
      <c r="N681" s="26"/>
      <c r="O681" s="25"/>
      <c r="S681" s="26"/>
    </row>
    <row r="682">
      <c r="F682" s="19"/>
      <c r="G682" s="19"/>
      <c r="H682" s="19"/>
      <c r="I682" s="19"/>
      <c r="N682" s="26"/>
      <c r="O682" s="25"/>
      <c r="S682" s="26"/>
    </row>
    <row r="683">
      <c r="F683" s="19"/>
      <c r="G683" s="19"/>
      <c r="H683" s="19"/>
      <c r="I683" s="19"/>
      <c r="N683" s="26"/>
      <c r="O683" s="25"/>
      <c r="S683" s="26"/>
    </row>
    <row r="684">
      <c r="F684" s="19"/>
      <c r="G684" s="19"/>
      <c r="H684" s="19"/>
      <c r="I684" s="19"/>
      <c r="N684" s="26"/>
      <c r="O684" s="25"/>
      <c r="S684" s="26"/>
    </row>
    <row r="685">
      <c r="F685" s="19"/>
      <c r="G685" s="19"/>
      <c r="H685" s="19"/>
      <c r="I685" s="19"/>
      <c r="N685" s="26"/>
      <c r="O685" s="25"/>
      <c r="S685" s="26"/>
    </row>
    <row r="686">
      <c r="F686" s="19"/>
      <c r="G686" s="19"/>
      <c r="H686" s="19"/>
      <c r="I686" s="19"/>
      <c r="N686" s="26"/>
      <c r="O686" s="25"/>
      <c r="S686" s="26"/>
    </row>
    <row r="687">
      <c r="F687" s="19"/>
      <c r="G687" s="19"/>
      <c r="H687" s="19"/>
      <c r="I687" s="19"/>
      <c r="N687" s="26"/>
      <c r="O687" s="25"/>
      <c r="S687" s="26"/>
    </row>
    <row r="688">
      <c r="F688" s="19"/>
      <c r="G688" s="19"/>
      <c r="H688" s="19"/>
      <c r="I688" s="19"/>
      <c r="N688" s="26"/>
      <c r="O688" s="25"/>
      <c r="S688" s="26"/>
    </row>
    <row r="689">
      <c r="F689" s="19"/>
      <c r="G689" s="19"/>
      <c r="H689" s="19"/>
      <c r="I689" s="19"/>
      <c r="N689" s="26"/>
      <c r="O689" s="25"/>
      <c r="S689" s="26"/>
    </row>
    <row r="690">
      <c r="F690" s="19"/>
      <c r="G690" s="19"/>
      <c r="H690" s="19"/>
      <c r="I690" s="19"/>
      <c r="N690" s="26"/>
      <c r="O690" s="25"/>
      <c r="S690" s="26"/>
    </row>
    <row r="691">
      <c r="F691" s="19"/>
      <c r="G691" s="19"/>
      <c r="H691" s="19"/>
      <c r="I691" s="19"/>
      <c r="N691" s="26"/>
      <c r="O691" s="25"/>
      <c r="S691" s="26"/>
    </row>
    <row r="692">
      <c r="F692" s="19"/>
      <c r="G692" s="19"/>
      <c r="H692" s="19"/>
      <c r="I692" s="19"/>
      <c r="N692" s="26"/>
      <c r="O692" s="25"/>
      <c r="S692" s="26"/>
    </row>
    <row r="693">
      <c r="F693" s="19"/>
      <c r="G693" s="19"/>
      <c r="H693" s="19"/>
      <c r="I693" s="19"/>
      <c r="N693" s="26"/>
      <c r="O693" s="25"/>
      <c r="S693" s="26"/>
    </row>
    <row r="694">
      <c r="F694" s="19"/>
      <c r="G694" s="19"/>
      <c r="H694" s="19"/>
      <c r="I694" s="19"/>
      <c r="N694" s="26"/>
      <c r="O694" s="25"/>
      <c r="S694" s="26"/>
    </row>
    <row r="695">
      <c r="F695" s="19"/>
      <c r="G695" s="19"/>
      <c r="H695" s="19"/>
      <c r="I695" s="19"/>
      <c r="N695" s="26"/>
      <c r="O695" s="25"/>
      <c r="S695" s="26"/>
    </row>
    <row r="696">
      <c r="F696" s="19"/>
      <c r="G696" s="19"/>
      <c r="H696" s="19"/>
      <c r="I696" s="19"/>
      <c r="N696" s="26"/>
      <c r="O696" s="25"/>
      <c r="S696" s="26"/>
    </row>
    <row r="697">
      <c r="F697" s="19"/>
      <c r="G697" s="19"/>
      <c r="H697" s="19"/>
      <c r="I697" s="19"/>
      <c r="N697" s="26"/>
      <c r="O697" s="25"/>
      <c r="S697" s="26"/>
    </row>
    <row r="698">
      <c r="F698" s="19"/>
      <c r="G698" s="19"/>
      <c r="H698" s="19"/>
      <c r="I698" s="19"/>
      <c r="N698" s="26"/>
      <c r="O698" s="25"/>
      <c r="S698" s="26"/>
    </row>
    <row r="699">
      <c r="F699" s="19"/>
      <c r="G699" s="19"/>
      <c r="H699" s="19"/>
      <c r="I699" s="19"/>
      <c r="N699" s="26"/>
      <c r="O699" s="25"/>
      <c r="S699" s="26"/>
    </row>
    <row r="700">
      <c r="F700" s="19"/>
      <c r="G700" s="19"/>
      <c r="H700" s="19"/>
      <c r="I700" s="19"/>
      <c r="N700" s="26"/>
      <c r="O700" s="25"/>
      <c r="S700" s="26"/>
    </row>
    <row r="701">
      <c r="F701" s="19"/>
      <c r="G701" s="19"/>
      <c r="H701" s="19"/>
      <c r="I701" s="19"/>
      <c r="N701" s="26"/>
      <c r="O701" s="25"/>
      <c r="S701" s="26"/>
    </row>
    <row r="702">
      <c r="F702" s="19"/>
      <c r="G702" s="19"/>
      <c r="H702" s="19"/>
      <c r="I702" s="19"/>
      <c r="N702" s="26"/>
      <c r="O702" s="25"/>
      <c r="S702" s="26"/>
    </row>
    <row r="703">
      <c r="F703" s="19"/>
      <c r="G703" s="19"/>
      <c r="H703" s="19"/>
      <c r="I703" s="19"/>
      <c r="N703" s="26"/>
      <c r="O703" s="25"/>
      <c r="S703" s="26"/>
    </row>
    <row r="704">
      <c r="F704" s="19"/>
      <c r="G704" s="19"/>
      <c r="H704" s="19"/>
      <c r="I704" s="19"/>
      <c r="N704" s="26"/>
      <c r="O704" s="25"/>
      <c r="S704" s="26"/>
    </row>
    <row r="705">
      <c r="F705" s="19"/>
      <c r="G705" s="19"/>
      <c r="H705" s="19"/>
      <c r="I705" s="19"/>
      <c r="N705" s="26"/>
      <c r="O705" s="25"/>
      <c r="S705" s="26"/>
    </row>
    <row r="706">
      <c r="F706" s="19"/>
      <c r="G706" s="19"/>
      <c r="H706" s="19"/>
      <c r="I706" s="19"/>
      <c r="N706" s="26"/>
      <c r="O706" s="25"/>
      <c r="S706" s="26"/>
    </row>
    <row r="707">
      <c r="F707" s="19"/>
      <c r="G707" s="19"/>
      <c r="H707" s="19"/>
      <c r="I707" s="19"/>
      <c r="N707" s="26"/>
      <c r="O707" s="25"/>
      <c r="S707" s="26"/>
    </row>
    <row r="708">
      <c r="F708" s="19"/>
      <c r="G708" s="19"/>
      <c r="H708" s="19"/>
      <c r="I708" s="19"/>
      <c r="N708" s="26"/>
      <c r="O708" s="25"/>
      <c r="S708" s="26"/>
    </row>
    <row r="709">
      <c r="F709" s="19"/>
      <c r="G709" s="19"/>
      <c r="H709" s="19"/>
      <c r="I709" s="19"/>
      <c r="N709" s="26"/>
      <c r="O709" s="25"/>
      <c r="S709" s="26"/>
    </row>
    <row r="710">
      <c r="F710" s="19"/>
      <c r="G710" s="19"/>
      <c r="H710" s="19"/>
      <c r="I710" s="19"/>
      <c r="N710" s="26"/>
      <c r="O710" s="25"/>
      <c r="S710" s="26"/>
    </row>
    <row r="711">
      <c r="F711" s="19"/>
      <c r="G711" s="19"/>
      <c r="H711" s="19"/>
      <c r="I711" s="19"/>
      <c r="N711" s="26"/>
      <c r="O711" s="25"/>
      <c r="S711" s="26"/>
    </row>
    <row r="712">
      <c r="F712" s="19"/>
      <c r="G712" s="19"/>
      <c r="H712" s="19"/>
      <c r="I712" s="19"/>
      <c r="N712" s="26"/>
      <c r="O712" s="25"/>
      <c r="S712" s="26"/>
    </row>
    <row r="713">
      <c r="F713" s="19"/>
      <c r="G713" s="19"/>
      <c r="H713" s="19"/>
      <c r="I713" s="19"/>
      <c r="N713" s="26"/>
      <c r="O713" s="25"/>
      <c r="S713" s="26"/>
    </row>
    <row r="714">
      <c r="F714" s="19"/>
      <c r="G714" s="19"/>
      <c r="H714" s="19"/>
      <c r="I714" s="19"/>
      <c r="N714" s="26"/>
      <c r="O714" s="25"/>
      <c r="S714" s="26"/>
    </row>
    <row r="715">
      <c r="F715" s="19"/>
      <c r="G715" s="19"/>
      <c r="H715" s="19"/>
      <c r="I715" s="19"/>
      <c r="N715" s="26"/>
      <c r="O715" s="25"/>
      <c r="S715" s="26"/>
    </row>
    <row r="716">
      <c r="F716" s="19"/>
      <c r="G716" s="19"/>
      <c r="H716" s="19"/>
      <c r="I716" s="19"/>
      <c r="N716" s="26"/>
      <c r="O716" s="25"/>
      <c r="S716" s="26"/>
    </row>
    <row r="717">
      <c r="F717" s="19"/>
      <c r="G717" s="19"/>
      <c r="H717" s="19"/>
      <c r="I717" s="19"/>
      <c r="N717" s="26"/>
      <c r="O717" s="25"/>
      <c r="S717" s="26"/>
    </row>
    <row r="718">
      <c r="F718" s="19"/>
      <c r="G718" s="19"/>
      <c r="H718" s="19"/>
      <c r="I718" s="19"/>
      <c r="N718" s="26"/>
      <c r="O718" s="25"/>
      <c r="S718" s="26"/>
    </row>
    <row r="719">
      <c r="F719" s="19"/>
      <c r="G719" s="19"/>
      <c r="H719" s="19"/>
      <c r="I719" s="19"/>
      <c r="N719" s="26"/>
      <c r="O719" s="25"/>
      <c r="S719" s="26"/>
    </row>
    <row r="720">
      <c r="F720" s="19"/>
      <c r="G720" s="19"/>
      <c r="H720" s="19"/>
      <c r="I720" s="19"/>
      <c r="N720" s="26"/>
      <c r="O720" s="25"/>
      <c r="S720" s="26"/>
    </row>
    <row r="721">
      <c r="F721" s="19"/>
      <c r="G721" s="19"/>
      <c r="H721" s="19"/>
      <c r="I721" s="19"/>
      <c r="N721" s="26"/>
      <c r="O721" s="25"/>
      <c r="S721" s="26"/>
    </row>
    <row r="722">
      <c r="F722" s="19"/>
      <c r="G722" s="19"/>
      <c r="H722" s="19"/>
      <c r="I722" s="19"/>
      <c r="N722" s="26"/>
      <c r="O722" s="25"/>
      <c r="S722" s="26"/>
    </row>
    <row r="723">
      <c r="F723" s="19"/>
      <c r="G723" s="19"/>
      <c r="H723" s="19"/>
      <c r="I723" s="19"/>
      <c r="N723" s="26"/>
      <c r="O723" s="25"/>
      <c r="S723" s="26"/>
    </row>
    <row r="724">
      <c r="F724" s="19"/>
      <c r="G724" s="19"/>
      <c r="H724" s="19"/>
      <c r="I724" s="19"/>
      <c r="N724" s="26"/>
      <c r="O724" s="25"/>
      <c r="S724" s="26"/>
    </row>
    <row r="725">
      <c r="F725" s="19"/>
      <c r="G725" s="19"/>
      <c r="H725" s="19"/>
      <c r="I725" s="19"/>
      <c r="N725" s="26"/>
      <c r="O725" s="25"/>
      <c r="S725" s="26"/>
    </row>
    <row r="726">
      <c r="F726" s="19"/>
      <c r="G726" s="19"/>
      <c r="H726" s="19"/>
      <c r="I726" s="19"/>
      <c r="N726" s="26"/>
      <c r="O726" s="25"/>
      <c r="S726" s="26"/>
    </row>
    <row r="727">
      <c r="F727" s="19"/>
      <c r="G727" s="19"/>
      <c r="H727" s="19"/>
      <c r="I727" s="19"/>
      <c r="N727" s="26"/>
      <c r="O727" s="25"/>
      <c r="S727" s="26"/>
    </row>
    <row r="728">
      <c r="F728" s="19"/>
      <c r="G728" s="19"/>
      <c r="H728" s="19"/>
      <c r="I728" s="19"/>
      <c r="N728" s="26"/>
      <c r="O728" s="25"/>
      <c r="S728" s="26"/>
    </row>
    <row r="729">
      <c r="F729" s="19"/>
      <c r="G729" s="19"/>
      <c r="H729" s="19"/>
      <c r="I729" s="19"/>
      <c r="N729" s="26"/>
      <c r="O729" s="25"/>
      <c r="S729" s="26"/>
    </row>
    <row r="730">
      <c r="F730" s="19"/>
      <c r="G730" s="19"/>
      <c r="H730" s="19"/>
      <c r="I730" s="19"/>
      <c r="N730" s="26"/>
      <c r="O730" s="25"/>
      <c r="S730" s="26"/>
    </row>
    <row r="731">
      <c r="F731" s="19"/>
      <c r="G731" s="19"/>
      <c r="H731" s="19"/>
      <c r="I731" s="19"/>
      <c r="N731" s="26"/>
      <c r="O731" s="25"/>
      <c r="S731" s="26"/>
    </row>
    <row r="732">
      <c r="F732" s="19"/>
      <c r="G732" s="19"/>
      <c r="H732" s="19"/>
      <c r="I732" s="19"/>
      <c r="N732" s="26"/>
      <c r="O732" s="25"/>
      <c r="S732" s="26"/>
    </row>
    <row r="733">
      <c r="F733" s="19"/>
      <c r="G733" s="19"/>
      <c r="H733" s="19"/>
      <c r="I733" s="19"/>
      <c r="N733" s="26"/>
      <c r="O733" s="25"/>
      <c r="S733" s="26"/>
    </row>
    <row r="734">
      <c r="F734" s="19"/>
      <c r="G734" s="19"/>
      <c r="H734" s="19"/>
      <c r="I734" s="19"/>
      <c r="N734" s="26"/>
      <c r="O734" s="25"/>
      <c r="S734" s="26"/>
    </row>
    <row r="735">
      <c r="F735" s="19"/>
      <c r="G735" s="19"/>
      <c r="H735" s="19"/>
      <c r="I735" s="19"/>
      <c r="N735" s="26"/>
      <c r="O735" s="25"/>
      <c r="S735" s="26"/>
    </row>
    <row r="736">
      <c r="F736" s="19"/>
      <c r="G736" s="19"/>
      <c r="H736" s="19"/>
      <c r="I736" s="19"/>
      <c r="N736" s="26"/>
      <c r="O736" s="25"/>
      <c r="S736" s="26"/>
    </row>
    <row r="737">
      <c r="F737" s="19"/>
      <c r="G737" s="19"/>
      <c r="H737" s="19"/>
      <c r="I737" s="19"/>
      <c r="N737" s="26"/>
      <c r="O737" s="25"/>
      <c r="S737" s="26"/>
    </row>
    <row r="738">
      <c r="F738" s="19"/>
      <c r="G738" s="19"/>
      <c r="H738" s="19"/>
      <c r="I738" s="19"/>
      <c r="N738" s="26"/>
      <c r="O738" s="25"/>
      <c r="S738" s="26"/>
    </row>
    <row r="739">
      <c r="F739" s="19"/>
      <c r="G739" s="19"/>
      <c r="H739" s="19"/>
      <c r="I739" s="19"/>
      <c r="N739" s="26"/>
      <c r="O739" s="25"/>
      <c r="S739" s="26"/>
    </row>
    <row r="740">
      <c r="F740" s="19"/>
      <c r="G740" s="19"/>
      <c r="H740" s="19"/>
      <c r="I740" s="19"/>
      <c r="N740" s="26"/>
      <c r="O740" s="25"/>
      <c r="S740" s="26"/>
    </row>
    <row r="741">
      <c r="F741" s="19"/>
      <c r="G741" s="19"/>
      <c r="H741" s="19"/>
      <c r="I741" s="19"/>
      <c r="N741" s="26"/>
      <c r="O741" s="25"/>
      <c r="S741" s="26"/>
    </row>
    <row r="742">
      <c r="F742" s="19"/>
      <c r="G742" s="19"/>
      <c r="H742" s="19"/>
      <c r="I742" s="19"/>
      <c r="N742" s="26"/>
      <c r="O742" s="25"/>
      <c r="S742" s="26"/>
    </row>
    <row r="743">
      <c r="F743" s="19"/>
      <c r="G743" s="19"/>
      <c r="H743" s="19"/>
      <c r="I743" s="19"/>
      <c r="N743" s="26"/>
      <c r="O743" s="25"/>
      <c r="S743" s="26"/>
    </row>
    <row r="744">
      <c r="F744" s="19"/>
      <c r="G744" s="19"/>
      <c r="H744" s="19"/>
      <c r="I744" s="19"/>
      <c r="N744" s="26"/>
      <c r="O744" s="25"/>
      <c r="S744" s="26"/>
    </row>
    <row r="745">
      <c r="F745" s="19"/>
      <c r="G745" s="19"/>
      <c r="H745" s="19"/>
      <c r="I745" s="19"/>
      <c r="N745" s="26"/>
      <c r="O745" s="25"/>
      <c r="S745" s="26"/>
    </row>
    <row r="746">
      <c r="F746" s="19"/>
      <c r="G746" s="19"/>
      <c r="H746" s="19"/>
      <c r="I746" s="19"/>
      <c r="N746" s="26"/>
      <c r="O746" s="25"/>
      <c r="S746" s="26"/>
    </row>
    <row r="747">
      <c r="F747" s="19"/>
      <c r="G747" s="19"/>
      <c r="H747" s="19"/>
      <c r="I747" s="19"/>
      <c r="N747" s="26"/>
      <c r="O747" s="25"/>
      <c r="S747" s="26"/>
    </row>
    <row r="748">
      <c r="F748" s="19"/>
      <c r="G748" s="19"/>
      <c r="H748" s="19"/>
      <c r="I748" s="19"/>
      <c r="N748" s="26"/>
      <c r="O748" s="25"/>
      <c r="S748" s="26"/>
    </row>
    <row r="749">
      <c r="F749" s="19"/>
      <c r="G749" s="19"/>
      <c r="H749" s="19"/>
      <c r="I749" s="19"/>
      <c r="N749" s="26"/>
      <c r="O749" s="25"/>
      <c r="S749" s="26"/>
    </row>
    <row r="750">
      <c r="F750" s="19"/>
      <c r="G750" s="19"/>
      <c r="H750" s="19"/>
      <c r="I750" s="19"/>
      <c r="N750" s="26"/>
      <c r="O750" s="25"/>
      <c r="S750" s="26"/>
    </row>
    <row r="751">
      <c r="F751" s="19"/>
      <c r="G751" s="19"/>
      <c r="H751" s="19"/>
      <c r="I751" s="19"/>
      <c r="N751" s="26"/>
      <c r="O751" s="25"/>
      <c r="S751" s="26"/>
    </row>
    <row r="752">
      <c r="F752" s="19"/>
      <c r="G752" s="19"/>
      <c r="H752" s="19"/>
      <c r="I752" s="19"/>
      <c r="N752" s="26"/>
      <c r="O752" s="25"/>
      <c r="S752" s="26"/>
    </row>
    <row r="753">
      <c r="F753" s="19"/>
      <c r="G753" s="19"/>
      <c r="H753" s="19"/>
      <c r="I753" s="19"/>
      <c r="N753" s="26"/>
      <c r="O753" s="25"/>
      <c r="S753" s="26"/>
    </row>
    <row r="754">
      <c r="F754" s="19"/>
      <c r="G754" s="19"/>
      <c r="H754" s="19"/>
      <c r="I754" s="19"/>
      <c r="N754" s="26"/>
      <c r="O754" s="25"/>
      <c r="S754" s="26"/>
    </row>
    <row r="755">
      <c r="F755" s="19"/>
      <c r="G755" s="19"/>
      <c r="H755" s="19"/>
      <c r="I755" s="19"/>
      <c r="N755" s="26"/>
      <c r="O755" s="25"/>
      <c r="S755" s="26"/>
    </row>
    <row r="756">
      <c r="F756" s="19"/>
      <c r="G756" s="19"/>
      <c r="H756" s="19"/>
      <c r="I756" s="19"/>
      <c r="N756" s="26"/>
      <c r="O756" s="25"/>
      <c r="S756" s="26"/>
    </row>
    <row r="757">
      <c r="F757" s="19"/>
      <c r="G757" s="19"/>
      <c r="H757" s="19"/>
      <c r="I757" s="19"/>
      <c r="N757" s="26"/>
      <c r="O757" s="25"/>
      <c r="S757" s="26"/>
    </row>
    <row r="758">
      <c r="F758" s="19"/>
      <c r="G758" s="19"/>
      <c r="H758" s="19"/>
      <c r="I758" s="19"/>
      <c r="N758" s="26"/>
      <c r="O758" s="25"/>
      <c r="S758" s="26"/>
    </row>
    <row r="759">
      <c r="F759" s="19"/>
      <c r="G759" s="19"/>
      <c r="H759" s="19"/>
      <c r="I759" s="19"/>
      <c r="N759" s="26"/>
      <c r="O759" s="25"/>
      <c r="S759" s="26"/>
    </row>
    <row r="760">
      <c r="F760" s="19"/>
      <c r="G760" s="19"/>
      <c r="H760" s="19"/>
      <c r="I760" s="19"/>
      <c r="N760" s="26"/>
      <c r="O760" s="25"/>
      <c r="S760" s="26"/>
    </row>
    <row r="761">
      <c r="F761" s="19"/>
      <c r="G761" s="19"/>
      <c r="H761" s="19"/>
      <c r="I761" s="19"/>
      <c r="N761" s="26"/>
      <c r="O761" s="25"/>
      <c r="S761" s="26"/>
    </row>
    <row r="762">
      <c r="F762" s="19"/>
      <c r="G762" s="19"/>
      <c r="H762" s="19"/>
      <c r="I762" s="19"/>
      <c r="N762" s="26"/>
      <c r="O762" s="25"/>
      <c r="S762" s="26"/>
    </row>
    <row r="763">
      <c r="F763" s="19"/>
      <c r="G763" s="19"/>
      <c r="H763" s="19"/>
      <c r="I763" s="19"/>
      <c r="N763" s="26"/>
      <c r="O763" s="25"/>
      <c r="S763" s="26"/>
    </row>
    <row r="764">
      <c r="F764" s="19"/>
      <c r="G764" s="19"/>
      <c r="H764" s="19"/>
      <c r="I764" s="19"/>
      <c r="N764" s="26"/>
      <c r="O764" s="25"/>
      <c r="S764" s="26"/>
    </row>
    <row r="765">
      <c r="F765" s="19"/>
      <c r="G765" s="19"/>
      <c r="H765" s="19"/>
      <c r="I765" s="19"/>
      <c r="N765" s="26"/>
      <c r="O765" s="25"/>
      <c r="S765" s="26"/>
    </row>
    <row r="766">
      <c r="F766" s="19"/>
      <c r="G766" s="19"/>
      <c r="H766" s="19"/>
      <c r="I766" s="19"/>
      <c r="N766" s="26"/>
      <c r="O766" s="25"/>
      <c r="S766" s="26"/>
    </row>
    <row r="767">
      <c r="F767" s="19"/>
      <c r="G767" s="19"/>
      <c r="H767" s="19"/>
      <c r="I767" s="19"/>
      <c r="N767" s="26"/>
      <c r="O767" s="25"/>
      <c r="S767" s="26"/>
    </row>
    <row r="768">
      <c r="F768" s="19"/>
      <c r="G768" s="19"/>
      <c r="H768" s="19"/>
      <c r="I768" s="19"/>
      <c r="N768" s="26"/>
      <c r="O768" s="25"/>
      <c r="S768" s="26"/>
    </row>
    <row r="769">
      <c r="F769" s="19"/>
      <c r="G769" s="19"/>
      <c r="H769" s="19"/>
      <c r="I769" s="19"/>
      <c r="N769" s="26"/>
      <c r="O769" s="25"/>
      <c r="S769" s="26"/>
    </row>
    <row r="770">
      <c r="F770" s="19"/>
      <c r="G770" s="19"/>
      <c r="H770" s="19"/>
      <c r="I770" s="19"/>
      <c r="N770" s="26"/>
      <c r="O770" s="25"/>
      <c r="S770" s="26"/>
    </row>
    <row r="771">
      <c r="F771" s="19"/>
      <c r="G771" s="19"/>
      <c r="H771" s="19"/>
      <c r="I771" s="19"/>
      <c r="N771" s="26"/>
      <c r="O771" s="25"/>
      <c r="S771" s="26"/>
    </row>
    <row r="772">
      <c r="F772" s="19"/>
      <c r="G772" s="19"/>
      <c r="H772" s="19"/>
      <c r="I772" s="19"/>
      <c r="N772" s="26"/>
      <c r="O772" s="25"/>
      <c r="S772" s="26"/>
    </row>
    <row r="773">
      <c r="F773" s="19"/>
      <c r="G773" s="19"/>
      <c r="H773" s="19"/>
      <c r="I773" s="19"/>
      <c r="N773" s="26"/>
      <c r="O773" s="25"/>
      <c r="S773" s="26"/>
    </row>
    <row r="774">
      <c r="F774" s="19"/>
      <c r="G774" s="19"/>
      <c r="H774" s="19"/>
      <c r="I774" s="19"/>
      <c r="N774" s="26"/>
      <c r="O774" s="25"/>
      <c r="S774" s="26"/>
    </row>
    <row r="775">
      <c r="F775" s="19"/>
      <c r="G775" s="19"/>
      <c r="H775" s="19"/>
      <c r="I775" s="19"/>
      <c r="N775" s="26"/>
      <c r="O775" s="25"/>
      <c r="S775" s="26"/>
    </row>
    <row r="776">
      <c r="F776" s="19"/>
      <c r="G776" s="19"/>
      <c r="H776" s="19"/>
      <c r="I776" s="19"/>
      <c r="N776" s="26"/>
      <c r="O776" s="25"/>
      <c r="S776" s="26"/>
    </row>
    <row r="777">
      <c r="F777" s="19"/>
      <c r="G777" s="19"/>
      <c r="H777" s="19"/>
      <c r="I777" s="19"/>
      <c r="N777" s="26"/>
      <c r="O777" s="25"/>
      <c r="S777" s="26"/>
    </row>
    <row r="778">
      <c r="F778" s="19"/>
      <c r="G778" s="19"/>
      <c r="H778" s="19"/>
      <c r="I778" s="19"/>
      <c r="N778" s="26"/>
      <c r="O778" s="25"/>
      <c r="S778" s="26"/>
    </row>
    <row r="779">
      <c r="F779" s="19"/>
      <c r="G779" s="19"/>
      <c r="H779" s="19"/>
      <c r="I779" s="19"/>
      <c r="N779" s="26"/>
      <c r="O779" s="25"/>
      <c r="S779" s="26"/>
    </row>
    <row r="780">
      <c r="F780" s="19"/>
      <c r="G780" s="19"/>
      <c r="H780" s="19"/>
      <c r="I780" s="19"/>
      <c r="N780" s="26"/>
      <c r="O780" s="25"/>
      <c r="S780" s="26"/>
    </row>
    <row r="781">
      <c r="F781" s="19"/>
      <c r="G781" s="19"/>
      <c r="H781" s="19"/>
      <c r="I781" s="19"/>
      <c r="N781" s="26"/>
      <c r="O781" s="25"/>
      <c r="S781" s="26"/>
    </row>
    <row r="782">
      <c r="F782" s="19"/>
      <c r="G782" s="19"/>
      <c r="H782" s="19"/>
      <c r="I782" s="19"/>
      <c r="N782" s="26"/>
      <c r="O782" s="25"/>
      <c r="S782" s="26"/>
    </row>
    <row r="783">
      <c r="F783" s="19"/>
      <c r="G783" s="19"/>
      <c r="H783" s="19"/>
      <c r="I783" s="19"/>
      <c r="N783" s="26"/>
      <c r="O783" s="25"/>
      <c r="S783" s="26"/>
    </row>
    <row r="784">
      <c r="F784" s="19"/>
      <c r="G784" s="19"/>
      <c r="H784" s="19"/>
      <c r="I784" s="19"/>
      <c r="N784" s="26"/>
      <c r="O784" s="25"/>
      <c r="S784" s="26"/>
    </row>
    <row r="785">
      <c r="F785" s="19"/>
      <c r="G785" s="19"/>
      <c r="H785" s="19"/>
      <c r="I785" s="19"/>
      <c r="N785" s="26"/>
      <c r="O785" s="25"/>
      <c r="S785" s="26"/>
    </row>
    <row r="786">
      <c r="F786" s="19"/>
      <c r="G786" s="19"/>
      <c r="H786" s="19"/>
      <c r="I786" s="19"/>
      <c r="N786" s="26"/>
      <c r="O786" s="25"/>
      <c r="S786" s="26"/>
    </row>
    <row r="787">
      <c r="F787" s="19"/>
      <c r="G787" s="19"/>
      <c r="H787" s="19"/>
      <c r="I787" s="19"/>
      <c r="N787" s="26"/>
      <c r="O787" s="25"/>
      <c r="S787" s="26"/>
    </row>
    <row r="788">
      <c r="F788" s="19"/>
      <c r="G788" s="19"/>
      <c r="H788" s="19"/>
      <c r="I788" s="19"/>
      <c r="N788" s="26"/>
      <c r="O788" s="25"/>
      <c r="S788" s="26"/>
    </row>
    <row r="789">
      <c r="F789" s="19"/>
      <c r="G789" s="19"/>
      <c r="H789" s="19"/>
      <c r="I789" s="19"/>
      <c r="N789" s="26"/>
      <c r="O789" s="25"/>
      <c r="S789" s="26"/>
    </row>
    <row r="790">
      <c r="F790" s="19"/>
      <c r="G790" s="19"/>
      <c r="H790" s="19"/>
      <c r="I790" s="19"/>
      <c r="N790" s="26"/>
      <c r="O790" s="25"/>
      <c r="S790" s="26"/>
    </row>
    <row r="791">
      <c r="F791" s="19"/>
      <c r="G791" s="19"/>
      <c r="H791" s="19"/>
      <c r="I791" s="19"/>
      <c r="N791" s="26"/>
      <c r="O791" s="25"/>
      <c r="S791" s="26"/>
    </row>
    <row r="792">
      <c r="F792" s="19"/>
      <c r="G792" s="19"/>
      <c r="H792" s="19"/>
      <c r="I792" s="19"/>
      <c r="N792" s="26"/>
      <c r="O792" s="25"/>
      <c r="S792" s="26"/>
    </row>
    <row r="793">
      <c r="F793" s="19"/>
      <c r="G793" s="19"/>
      <c r="H793" s="19"/>
      <c r="I793" s="19"/>
      <c r="N793" s="26"/>
      <c r="O793" s="25"/>
      <c r="S793" s="26"/>
    </row>
    <row r="794">
      <c r="F794" s="19"/>
      <c r="G794" s="19"/>
      <c r="H794" s="19"/>
      <c r="I794" s="19"/>
      <c r="N794" s="26"/>
      <c r="O794" s="25"/>
      <c r="S794" s="26"/>
    </row>
    <row r="795">
      <c r="F795" s="19"/>
      <c r="G795" s="19"/>
      <c r="H795" s="19"/>
      <c r="I795" s="19"/>
      <c r="N795" s="26"/>
      <c r="O795" s="25"/>
      <c r="S795" s="26"/>
    </row>
    <row r="796">
      <c r="F796" s="19"/>
      <c r="G796" s="19"/>
      <c r="H796" s="19"/>
      <c r="I796" s="19"/>
      <c r="N796" s="26"/>
      <c r="O796" s="25"/>
      <c r="S796" s="26"/>
    </row>
    <row r="797">
      <c r="F797" s="19"/>
      <c r="G797" s="19"/>
      <c r="H797" s="19"/>
      <c r="I797" s="19"/>
      <c r="N797" s="26"/>
      <c r="O797" s="25"/>
      <c r="S797" s="26"/>
    </row>
    <row r="798">
      <c r="F798" s="19"/>
      <c r="G798" s="19"/>
      <c r="H798" s="19"/>
      <c r="I798" s="19"/>
      <c r="N798" s="26"/>
      <c r="O798" s="25"/>
      <c r="S798" s="26"/>
    </row>
    <row r="799">
      <c r="F799" s="19"/>
      <c r="G799" s="19"/>
      <c r="H799" s="19"/>
      <c r="I799" s="19"/>
      <c r="N799" s="26"/>
      <c r="O799" s="25"/>
      <c r="S799" s="26"/>
    </row>
    <row r="800">
      <c r="F800" s="19"/>
      <c r="G800" s="19"/>
      <c r="H800" s="19"/>
      <c r="I800" s="19"/>
      <c r="N800" s="26"/>
      <c r="O800" s="25"/>
      <c r="S800" s="26"/>
    </row>
    <row r="801">
      <c r="F801" s="19"/>
      <c r="G801" s="19"/>
      <c r="H801" s="19"/>
      <c r="I801" s="19"/>
      <c r="N801" s="26"/>
      <c r="O801" s="25"/>
      <c r="S801" s="26"/>
    </row>
    <row r="802">
      <c r="F802" s="19"/>
      <c r="G802" s="19"/>
      <c r="H802" s="19"/>
      <c r="I802" s="19"/>
      <c r="N802" s="26"/>
      <c r="O802" s="25"/>
      <c r="S802" s="26"/>
    </row>
    <row r="803">
      <c r="F803" s="19"/>
      <c r="G803" s="19"/>
      <c r="H803" s="19"/>
      <c r="I803" s="19"/>
      <c r="N803" s="26"/>
      <c r="O803" s="25"/>
      <c r="S803" s="26"/>
    </row>
    <row r="804">
      <c r="F804" s="19"/>
      <c r="G804" s="19"/>
      <c r="H804" s="19"/>
      <c r="I804" s="19"/>
      <c r="N804" s="26"/>
      <c r="O804" s="25"/>
      <c r="S804" s="26"/>
    </row>
    <row r="805">
      <c r="F805" s="19"/>
      <c r="G805" s="19"/>
      <c r="H805" s="19"/>
      <c r="I805" s="19"/>
      <c r="N805" s="26"/>
      <c r="O805" s="25"/>
      <c r="S805" s="26"/>
    </row>
    <row r="806">
      <c r="F806" s="19"/>
      <c r="G806" s="19"/>
      <c r="H806" s="19"/>
      <c r="I806" s="19"/>
      <c r="N806" s="26"/>
      <c r="O806" s="25"/>
      <c r="S806" s="26"/>
    </row>
    <row r="807">
      <c r="F807" s="19"/>
      <c r="G807" s="19"/>
      <c r="H807" s="19"/>
      <c r="I807" s="19"/>
      <c r="N807" s="26"/>
      <c r="O807" s="25"/>
      <c r="S807" s="26"/>
    </row>
    <row r="808">
      <c r="F808" s="19"/>
      <c r="G808" s="19"/>
      <c r="H808" s="19"/>
      <c r="I808" s="19"/>
      <c r="N808" s="26"/>
      <c r="O808" s="25"/>
      <c r="S808" s="26"/>
    </row>
    <row r="809">
      <c r="F809" s="19"/>
      <c r="G809" s="19"/>
      <c r="H809" s="19"/>
      <c r="I809" s="19"/>
      <c r="N809" s="26"/>
      <c r="O809" s="25"/>
      <c r="S809" s="26"/>
    </row>
    <row r="810">
      <c r="F810" s="19"/>
      <c r="G810" s="19"/>
      <c r="H810" s="19"/>
      <c r="I810" s="19"/>
      <c r="N810" s="26"/>
      <c r="O810" s="25"/>
      <c r="S810" s="26"/>
    </row>
    <row r="811">
      <c r="F811" s="19"/>
      <c r="G811" s="19"/>
      <c r="H811" s="19"/>
      <c r="I811" s="19"/>
      <c r="N811" s="26"/>
      <c r="O811" s="25"/>
      <c r="S811" s="26"/>
    </row>
    <row r="812">
      <c r="F812" s="19"/>
      <c r="G812" s="19"/>
      <c r="H812" s="19"/>
      <c r="I812" s="19"/>
      <c r="N812" s="26"/>
      <c r="O812" s="25"/>
      <c r="S812" s="26"/>
    </row>
    <row r="813">
      <c r="F813" s="19"/>
      <c r="G813" s="19"/>
      <c r="H813" s="19"/>
      <c r="I813" s="19"/>
      <c r="N813" s="26"/>
      <c r="O813" s="25"/>
      <c r="S813" s="26"/>
    </row>
    <row r="814">
      <c r="F814" s="19"/>
      <c r="G814" s="19"/>
      <c r="H814" s="19"/>
      <c r="I814" s="19"/>
      <c r="N814" s="26"/>
      <c r="O814" s="25"/>
      <c r="S814" s="26"/>
    </row>
    <row r="815">
      <c r="F815" s="19"/>
      <c r="G815" s="19"/>
      <c r="H815" s="19"/>
      <c r="I815" s="19"/>
      <c r="N815" s="26"/>
      <c r="O815" s="25"/>
      <c r="S815" s="26"/>
    </row>
    <row r="816">
      <c r="F816" s="19"/>
      <c r="G816" s="19"/>
      <c r="H816" s="19"/>
      <c r="I816" s="19"/>
      <c r="N816" s="26"/>
      <c r="O816" s="25"/>
      <c r="S816" s="26"/>
    </row>
    <row r="817">
      <c r="F817" s="19"/>
      <c r="G817" s="19"/>
      <c r="H817" s="19"/>
      <c r="I817" s="19"/>
      <c r="N817" s="26"/>
      <c r="O817" s="25"/>
      <c r="S817" s="26"/>
    </row>
    <row r="818">
      <c r="F818" s="19"/>
      <c r="G818" s="19"/>
      <c r="H818" s="19"/>
      <c r="I818" s="19"/>
      <c r="N818" s="26"/>
      <c r="O818" s="25"/>
      <c r="S818" s="26"/>
    </row>
    <row r="819">
      <c r="F819" s="19"/>
      <c r="G819" s="19"/>
      <c r="H819" s="19"/>
      <c r="I819" s="19"/>
      <c r="N819" s="26"/>
      <c r="O819" s="25"/>
      <c r="S819" s="26"/>
    </row>
    <row r="820">
      <c r="F820" s="19"/>
      <c r="G820" s="19"/>
      <c r="H820" s="19"/>
      <c r="I820" s="19"/>
      <c r="N820" s="26"/>
      <c r="O820" s="25"/>
      <c r="S820" s="26"/>
    </row>
    <row r="821">
      <c r="F821" s="19"/>
      <c r="G821" s="19"/>
      <c r="H821" s="19"/>
      <c r="I821" s="19"/>
      <c r="N821" s="26"/>
      <c r="O821" s="25"/>
      <c r="S821" s="26"/>
    </row>
    <row r="822">
      <c r="F822" s="19"/>
      <c r="G822" s="19"/>
      <c r="H822" s="19"/>
      <c r="I822" s="19"/>
      <c r="N822" s="26"/>
      <c r="O822" s="25"/>
      <c r="S822" s="26"/>
    </row>
    <row r="823">
      <c r="F823" s="19"/>
      <c r="G823" s="19"/>
      <c r="H823" s="19"/>
      <c r="I823" s="19"/>
      <c r="N823" s="26"/>
      <c r="O823" s="25"/>
      <c r="S823" s="26"/>
    </row>
    <row r="824">
      <c r="F824" s="19"/>
      <c r="G824" s="19"/>
      <c r="H824" s="19"/>
      <c r="I824" s="19"/>
      <c r="N824" s="26"/>
      <c r="O824" s="25"/>
      <c r="S824" s="26"/>
    </row>
    <row r="825">
      <c r="F825" s="19"/>
      <c r="G825" s="19"/>
      <c r="H825" s="19"/>
      <c r="I825" s="19"/>
      <c r="N825" s="26"/>
      <c r="O825" s="25"/>
      <c r="S825" s="26"/>
    </row>
    <row r="826">
      <c r="F826" s="19"/>
      <c r="G826" s="19"/>
      <c r="H826" s="19"/>
      <c r="I826" s="19"/>
      <c r="N826" s="26"/>
      <c r="O826" s="25"/>
      <c r="S826" s="26"/>
    </row>
    <row r="827">
      <c r="F827" s="19"/>
      <c r="G827" s="19"/>
      <c r="H827" s="19"/>
      <c r="I827" s="19"/>
      <c r="N827" s="26"/>
      <c r="O827" s="25"/>
      <c r="S827" s="26"/>
    </row>
    <row r="828">
      <c r="F828" s="19"/>
      <c r="G828" s="19"/>
      <c r="H828" s="19"/>
      <c r="I828" s="19"/>
      <c r="N828" s="26"/>
      <c r="O828" s="25"/>
      <c r="S828" s="26"/>
    </row>
    <row r="829">
      <c r="F829" s="19"/>
      <c r="G829" s="19"/>
      <c r="H829" s="19"/>
      <c r="I829" s="19"/>
      <c r="N829" s="26"/>
      <c r="O829" s="25"/>
      <c r="S829" s="26"/>
    </row>
    <row r="830">
      <c r="F830" s="19"/>
      <c r="G830" s="19"/>
      <c r="H830" s="19"/>
      <c r="I830" s="19"/>
      <c r="N830" s="26"/>
      <c r="O830" s="25"/>
      <c r="S830" s="26"/>
    </row>
    <row r="831">
      <c r="F831" s="19"/>
      <c r="G831" s="19"/>
      <c r="H831" s="19"/>
      <c r="I831" s="19"/>
      <c r="N831" s="26"/>
      <c r="O831" s="25"/>
      <c r="S831" s="26"/>
    </row>
    <row r="832">
      <c r="F832" s="19"/>
      <c r="G832" s="19"/>
      <c r="H832" s="19"/>
      <c r="I832" s="19"/>
      <c r="N832" s="26"/>
      <c r="O832" s="25"/>
      <c r="S832" s="26"/>
    </row>
    <row r="833">
      <c r="F833" s="19"/>
      <c r="G833" s="19"/>
      <c r="H833" s="19"/>
      <c r="I833" s="19"/>
      <c r="N833" s="26"/>
      <c r="O833" s="25"/>
      <c r="S833" s="26"/>
    </row>
    <row r="834">
      <c r="F834" s="19"/>
      <c r="G834" s="19"/>
      <c r="H834" s="19"/>
      <c r="I834" s="19"/>
      <c r="N834" s="26"/>
      <c r="O834" s="25"/>
      <c r="S834" s="26"/>
    </row>
    <row r="835">
      <c r="F835" s="19"/>
      <c r="G835" s="19"/>
      <c r="H835" s="19"/>
      <c r="I835" s="19"/>
      <c r="N835" s="26"/>
      <c r="O835" s="25"/>
      <c r="S835" s="26"/>
    </row>
    <row r="836">
      <c r="F836" s="19"/>
      <c r="G836" s="19"/>
      <c r="H836" s="19"/>
      <c r="I836" s="19"/>
      <c r="N836" s="26"/>
      <c r="O836" s="25"/>
      <c r="S836" s="26"/>
    </row>
    <row r="837">
      <c r="F837" s="19"/>
      <c r="G837" s="19"/>
      <c r="H837" s="19"/>
      <c r="I837" s="19"/>
      <c r="N837" s="26"/>
      <c r="O837" s="25"/>
      <c r="S837" s="26"/>
    </row>
    <row r="838">
      <c r="F838" s="19"/>
      <c r="G838" s="19"/>
      <c r="H838" s="19"/>
      <c r="I838" s="19"/>
      <c r="N838" s="26"/>
      <c r="O838" s="25"/>
      <c r="S838" s="26"/>
    </row>
    <row r="839">
      <c r="F839" s="19"/>
      <c r="G839" s="19"/>
      <c r="H839" s="19"/>
      <c r="I839" s="19"/>
      <c r="N839" s="26"/>
      <c r="O839" s="25"/>
      <c r="S839" s="26"/>
    </row>
    <row r="840">
      <c r="F840" s="19"/>
      <c r="G840" s="19"/>
      <c r="H840" s="19"/>
      <c r="I840" s="19"/>
      <c r="N840" s="26"/>
      <c r="O840" s="25"/>
      <c r="S840" s="26"/>
    </row>
    <row r="841">
      <c r="F841" s="19"/>
      <c r="G841" s="19"/>
      <c r="H841" s="19"/>
      <c r="I841" s="19"/>
      <c r="N841" s="26"/>
      <c r="O841" s="25"/>
      <c r="S841" s="26"/>
    </row>
    <row r="842">
      <c r="F842" s="19"/>
      <c r="G842" s="19"/>
      <c r="H842" s="19"/>
      <c r="I842" s="19"/>
      <c r="N842" s="26"/>
      <c r="O842" s="25"/>
      <c r="S842" s="26"/>
    </row>
    <row r="843">
      <c r="F843" s="19"/>
      <c r="G843" s="19"/>
      <c r="H843" s="19"/>
      <c r="I843" s="19"/>
      <c r="N843" s="26"/>
      <c r="O843" s="25"/>
      <c r="S843" s="26"/>
    </row>
    <row r="844">
      <c r="F844" s="19"/>
      <c r="G844" s="19"/>
      <c r="H844" s="19"/>
      <c r="I844" s="19"/>
      <c r="N844" s="26"/>
      <c r="O844" s="25"/>
      <c r="S844" s="26"/>
    </row>
    <row r="845">
      <c r="F845" s="19"/>
      <c r="G845" s="19"/>
      <c r="H845" s="19"/>
      <c r="I845" s="19"/>
      <c r="N845" s="26"/>
      <c r="O845" s="25"/>
      <c r="S845" s="26"/>
    </row>
    <row r="846">
      <c r="F846" s="19"/>
      <c r="G846" s="19"/>
      <c r="H846" s="19"/>
      <c r="I846" s="19"/>
      <c r="N846" s="26"/>
      <c r="O846" s="25"/>
      <c r="S846" s="26"/>
    </row>
    <row r="847">
      <c r="F847" s="19"/>
      <c r="G847" s="19"/>
      <c r="H847" s="19"/>
      <c r="I847" s="19"/>
      <c r="N847" s="26"/>
      <c r="O847" s="25"/>
      <c r="S847" s="26"/>
    </row>
    <row r="848">
      <c r="F848" s="19"/>
      <c r="G848" s="19"/>
      <c r="H848" s="19"/>
      <c r="I848" s="19"/>
      <c r="N848" s="26"/>
      <c r="O848" s="25"/>
      <c r="S848" s="26"/>
    </row>
    <row r="849">
      <c r="F849" s="19"/>
      <c r="G849" s="19"/>
      <c r="H849" s="19"/>
      <c r="I849" s="19"/>
      <c r="N849" s="26"/>
      <c r="O849" s="25"/>
      <c r="S849" s="26"/>
    </row>
    <row r="850">
      <c r="F850" s="19"/>
      <c r="G850" s="19"/>
      <c r="H850" s="19"/>
      <c r="I850" s="19"/>
      <c r="N850" s="26"/>
      <c r="O850" s="25"/>
      <c r="S850" s="26"/>
    </row>
    <row r="851">
      <c r="F851" s="19"/>
      <c r="G851" s="19"/>
      <c r="H851" s="19"/>
      <c r="I851" s="19"/>
      <c r="N851" s="26"/>
      <c r="O851" s="25"/>
      <c r="S851" s="26"/>
    </row>
    <row r="852">
      <c r="F852" s="19"/>
      <c r="G852" s="19"/>
      <c r="H852" s="19"/>
      <c r="I852" s="19"/>
      <c r="N852" s="26"/>
      <c r="O852" s="25"/>
      <c r="S852" s="26"/>
    </row>
    <row r="853">
      <c r="F853" s="19"/>
      <c r="G853" s="19"/>
      <c r="H853" s="19"/>
      <c r="I853" s="19"/>
      <c r="N853" s="26"/>
      <c r="O853" s="25"/>
      <c r="S853" s="26"/>
    </row>
    <row r="854">
      <c r="F854" s="19"/>
      <c r="G854" s="19"/>
      <c r="H854" s="19"/>
      <c r="I854" s="19"/>
      <c r="N854" s="26"/>
      <c r="O854" s="25"/>
      <c r="S854" s="26"/>
    </row>
    <row r="855">
      <c r="F855" s="19"/>
      <c r="G855" s="19"/>
      <c r="H855" s="19"/>
      <c r="I855" s="19"/>
      <c r="N855" s="26"/>
      <c r="O855" s="25"/>
      <c r="S855" s="26"/>
    </row>
    <row r="856">
      <c r="F856" s="19"/>
      <c r="G856" s="19"/>
      <c r="H856" s="19"/>
      <c r="I856" s="19"/>
      <c r="N856" s="26"/>
      <c r="O856" s="25"/>
      <c r="S856" s="26"/>
    </row>
    <row r="857">
      <c r="F857" s="19"/>
      <c r="G857" s="19"/>
      <c r="H857" s="19"/>
      <c r="I857" s="19"/>
      <c r="N857" s="26"/>
      <c r="O857" s="25"/>
      <c r="S857" s="26"/>
    </row>
    <row r="858">
      <c r="F858" s="19"/>
      <c r="G858" s="19"/>
      <c r="H858" s="19"/>
      <c r="I858" s="19"/>
      <c r="N858" s="26"/>
      <c r="O858" s="25"/>
      <c r="S858" s="26"/>
    </row>
    <row r="859">
      <c r="F859" s="19"/>
      <c r="G859" s="19"/>
      <c r="H859" s="19"/>
      <c r="I859" s="19"/>
      <c r="N859" s="26"/>
      <c r="O859" s="25"/>
      <c r="S859" s="26"/>
    </row>
    <row r="860">
      <c r="F860" s="19"/>
      <c r="G860" s="19"/>
      <c r="H860" s="19"/>
      <c r="I860" s="19"/>
      <c r="N860" s="26"/>
      <c r="O860" s="25"/>
      <c r="S860" s="26"/>
    </row>
    <row r="861">
      <c r="F861" s="19"/>
      <c r="G861" s="19"/>
      <c r="H861" s="19"/>
      <c r="I861" s="19"/>
      <c r="N861" s="26"/>
      <c r="O861" s="25"/>
      <c r="S861" s="26"/>
    </row>
    <row r="862">
      <c r="F862" s="19"/>
      <c r="G862" s="19"/>
      <c r="H862" s="19"/>
      <c r="I862" s="19"/>
      <c r="N862" s="26"/>
      <c r="O862" s="25"/>
      <c r="S862" s="26"/>
    </row>
    <row r="863">
      <c r="F863" s="19"/>
      <c r="G863" s="19"/>
      <c r="H863" s="19"/>
      <c r="I863" s="19"/>
      <c r="N863" s="26"/>
      <c r="O863" s="25"/>
      <c r="S863" s="26"/>
    </row>
    <row r="864">
      <c r="F864" s="19"/>
      <c r="G864" s="19"/>
      <c r="H864" s="19"/>
      <c r="I864" s="19"/>
      <c r="N864" s="26"/>
      <c r="O864" s="25"/>
      <c r="S864" s="26"/>
    </row>
    <row r="865">
      <c r="F865" s="19"/>
      <c r="G865" s="19"/>
      <c r="H865" s="19"/>
      <c r="I865" s="19"/>
      <c r="N865" s="26"/>
      <c r="O865" s="25"/>
      <c r="S865" s="26"/>
    </row>
    <row r="866">
      <c r="F866" s="19"/>
      <c r="G866" s="19"/>
      <c r="H866" s="19"/>
      <c r="I866" s="19"/>
      <c r="N866" s="26"/>
      <c r="O866" s="25"/>
      <c r="S866" s="26"/>
    </row>
    <row r="867">
      <c r="F867" s="19"/>
      <c r="G867" s="19"/>
      <c r="H867" s="19"/>
      <c r="I867" s="19"/>
      <c r="N867" s="26"/>
      <c r="O867" s="25"/>
      <c r="S867" s="26"/>
    </row>
    <row r="868">
      <c r="F868" s="19"/>
      <c r="G868" s="19"/>
      <c r="H868" s="19"/>
      <c r="I868" s="19"/>
      <c r="N868" s="26"/>
      <c r="O868" s="25"/>
      <c r="S868" s="26"/>
    </row>
    <row r="869">
      <c r="F869" s="19"/>
      <c r="G869" s="19"/>
      <c r="H869" s="19"/>
      <c r="I869" s="19"/>
      <c r="N869" s="26"/>
      <c r="O869" s="25"/>
      <c r="S869" s="26"/>
    </row>
    <row r="870">
      <c r="F870" s="19"/>
      <c r="G870" s="19"/>
      <c r="H870" s="19"/>
      <c r="I870" s="19"/>
      <c r="N870" s="26"/>
      <c r="O870" s="25"/>
      <c r="S870" s="26"/>
    </row>
    <row r="871">
      <c r="F871" s="19"/>
      <c r="G871" s="19"/>
      <c r="H871" s="19"/>
      <c r="I871" s="19"/>
      <c r="N871" s="26"/>
      <c r="O871" s="25"/>
      <c r="S871" s="26"/>
    </row>
    <row r="872">
      <c r="F872" s="19"/>
      <c r="G872" s="19"/>
      <c r="H872" s="19"/>
      <c r="I872" s="19"/>
      <c r="N872" s="26"/>
      <c r="O872" s="25"/>
      <c r="S872" s="26"/>
    </row>
    <row r="873">
      <c r="F873" s="19"/>
      <c r="G873" s="19"/>
      <c r="H873" s="19"/>
      <c r="I873" s="19"/>
      <c r="N873" s="26"/>
      <c r="O873" s="25"/>
      <c r="S873" s="26"/>
    </row>
    <row r="874">
      <c r="F874" s="19"/>
      <c r="G874" s="19"/>
      <c r="H874" s="19"/>
      <c r="I874" s="19"/>
      <c r="N874" s="26"/>
      <c r="O874" s="25"/>
      <c r="S874" s="26"/>
    </row>
    <row r="875">
      <c r="F875" s="19"/>
      <c r="G875" s="19"/>
      <c r="H875" s="19"/>
      <c r="I875" s="19"/>
      <c r="N875" s="26"/>
      <c r="O875" s="25"/>
      <c r="S875" s="26"/>
    </row>
    <row r="876">
      <c r="F876" s="19"/>
      <c r="G876" s="19"/>
      <c r="H876" s="19"/>
      <c r="I876" s="19"/>
      <c r="N876" s="26"/>
      <c r="O876" s="25"/>
      <c r="S876" s="26"/>
    </row>
    <row r="877">
      <c r="F877" s="19"/>
      <c r="G877" s="19"/>
      <c r="H877" s="19"/>
      <c r="I877" s="19"/>
      <c r="N877" s="26"/>
      <c r="O877" s="25"/>
      <c r="S877" s="26"/>
    </row>
    <row r="878">
      <c r="F878" s="19"/>
      <c r="G878" s="19"/>
      <c r="H878" s="19"/>
      <c r="I878" s="19"/>
      <c r="N878" s="26"/>
      <c r="O878" s="25"/>
      <c r="S878" s="26"/>
    </row>
    <row r="879">
      <c r="F879" s="19"/>
      <c r="G879" s="19"/>
      <c r="H879" s="19"/>
      <c r="I879" s="19"/>
      <c r="N879" s="26"/>
      <c r="O879" s="25"/>
      <c r="S879" s="26"/>
    </row>
    <row r="880">
      <c r="F880" s="19"/>
      <c r="G880" s="19"/>
      <c r="H880" s="19"/>
      <c r="I880" s="19"/>
      <c r="N880" s="26"/>
      <c r="O880" s="25"/>
      <c r="S880" s="26"/>
    </row>
    <row r="881">
      <c r="F881" s="19"/>
      <c r="G881" s="19"/>
      <c r="H881" s="19"/>
      <c r="I881" s="19"/>
      <c r="N881" s="26"/>
      <c r="O881" s="25"/>
      <c r="S881" s="26"/>
    </row>
    <row r="882">
      <c r="F882" s="19"/>
      <c r="G882" s="19"/>
      <c r="H882" s="19"/>
      <c r="I882" s="19"/>
      <c r="N882" s="26"/>
      <c r="O882" s="25"/>
      <c r="S882" s="26"/>
    </row>
    <row r="883">
      <c r="F883" s="19"/>
      <c r="G883" s="19"/>
      <c r="H883" s="19"/>
      <c r="I883" s="19"/>
      <c r="N883" s="26"/>
      <c r="O883" s="25"/>
      <c r="S883" s="26"/>
    </row>
    <row r="884">
      <c r="F884" s="19"/>
      <c r="G884" s="19"/>
      <c r="H884" s="19"/>
      <c r="I884" s="19"/>
      <c r="N884" s="26"/>
      <c r="O884" s="25"/>
      <c r="S884" s="26"/>
    </row>
    <row r="885">
      <c r="F885" s="19"/>
      <c r="G885" s="19"/>
      <c r="H885" s="19"/>
      <c r="I885" s="19"/>
      <c r="N885" s="26"/>
      <c r="O885" s="25"/>
      <c r="S885" s="26"/>
    </row>
    <row r="886">
      <c r="F886" s="19"/>
      <c r="G886" s="19"/>
      <c r="H886" s="19"/>
      <c r="I886" s="19"/>
      <c r="N886" s="26"/>
      <c r="O886" s="25"/>
      <c r="S886" s="26"/>
    </row>
    <row r="887">
      <c r="F887" s="19"/>
      <c r="G887" s="19"/>
      <c r="H887" s="19"/>
      <c r="I887" s="19"/>
      <c r="N887" s="26"/>
      <c r="O887" s="25"/>
      <c r="S887" s="26"/>
    </row>
    <row r="888">
      <c r="F888" s="19"/>
      <c r="G888" s="19"/>
      <c r="H888" s="19"/>
      <c r="I888" s="19"/>
      <c r="N888" s="26"/>
      <c r="O888" s="25"/>
      <c r="S888" s="26"/>
    </row>
    <row r="889">
      <c r="F889" s="19"/>
      <c r="G889" s="19"/>
      <c r="H889" s="19"/>
      <c r="I889" s="19"/>
      <c r="N889" s="26"/>
      <c r="O889" s="25"/>
      <c r="S889" s="26"/>
    </row>
    <row r="890">
      <c r="F890" s="19"/>
      <c r="G890" s="19"/>
      <c r="H890" s="19"/>
      <c r="I890" s="19"/>
      <c r="N890" s="26"/>
      <c r="O890" s="25"/>
      <c r="S890" s="26"/>
    </row>
    <row r="891">
      <c r="F891" s="19"/>
      <c r="G891" s="19"/>
      <c r="H891" s="19"/>
      <c r="I891" s="19"/>
      <c r="N891" s="26"/>
      <c r="O891" s="25"/>
      <c r="S891" s="26"/>
    </row>
    <row r="892">
      <c r="F892" s="19"/>
      <c r="G892" s="19"/>
      <c r="H892" s="19"/>
      <c r="I892" s="19"/>
      <c r="N892" s="26"/>
      <c r="O892" s="25"/>
      <c r="S892" s="26"/>
    </row>
    <row r="893">
      <c r="F893" s="19"/>
      <c r="G893" s="19"/>
      <c r="H893" s="19"/>
      <c r="I893" s="19"/>
      <c r="N893" s="26"/>
      <c r="O893" s="25"/>
      <c r="S893" s="26"/>
    </row>
    <row r="894">
      <c r="F894" s="19"/>
      <c r="G894" s="19"/>
      <c r="H894" s="19"/>
      <c r="I894" s="19"/>
      <c r="N894" s="26"/>
      <c r="O894" s="25"/>
      <c r="S894" s="26"/>
    </row>
    <row r="895">
      <c r="F895" s="19"/>
      <c r="G895" s="19"/>
      <c r="H895" s="19"/>
      <c r="I895" s="19"/>
      <c r="N895" s="26"/>
      <c r="O895" s="25"/>
      <c r="S895" s="26"/>
    </row>
    <row r="896">
      <c r="F896" s="19"/>
      <c r="G896" s="19"/>
      <c r="H896" s="19"/>
      <c r="I896" s="19"/>
      <c r="N896" s="26"/>
      <c r="O896" s="25"/>
      <c r="S896" s="26"/>
    </row>
    <row r="897">
      <c r="F897" s="19"/>
      <c r="G897" s="19"/>
      <c r="H897" s="19"/>
      <c r="I897" s="19"/>
      <c r="N897" s="26"/>
      <c r="O897" s="25"/>
      <c r="S897" s="26"/>
    </row>
    <row r="898">
      <c r="F898" s="19"/>
      <c r="G898" s="19"/>
      <c r="H898" s="19"/>
      <c r="I898" s="19"/>
      <c r="N898" s="26"/>
      <c r="O898" s="25"/>
      <c r="S898" s="26"/>
    </row>
    <row r="899">
      <c r="F899" s="19"/>
      <c r="G899" s="19"/>
      <c r="H899" s="19"/>
      <c r="I899" s="19"/>
      <c r="N899" s="26"/>
      <c r="O899" s="25"/>
      <c r="S899" s="26"/>
    </row>
    <row r="900">
      <c r="F900" s="19"/>
      <c r="G900" s="19"/>
      <c r="H900" s="19"/>
      <c r="I900" s="19"/>
      <c r="N900" s="26"/>
      <c r="O900" s="25"/>
      <c r="S900" s="26"/>
    </row>
    <row r="901">
      <c r="F901" s="19"/>
      <c r="G901" s="19"/>
      <c r="H901" s="19"/>
      <c r="I901" s="19"/>
      <c r="N901" s="26"/>
      <c r="O901" s="25"/>
      <c r="S901" s="26"/>
    </row>
    <row r="902">
      <c r="F902" s="19"/>
      <c r="G902" s="19"/>
      <c r="H902" s="19"/>
      <c r="I902" s="19"/>
      <c r="N902" s="26"/>
      <c r="O902" s="25"/>
      <c r="S902" s="26"/>
    </row>
    <row r="903">
      <c r="F903" s="19"/>
      <c r="G903" s="19"/>
      <c r="H903" s="19"/>
      <c r="I903" s="19"/>
      <c r="N903" s="26"/>
      <c r="O903" s="25"/>
      <c r="S903" s="26"/>
    </row>
    <row r="904">
      <c r="F904" s="19"/>
      <c r="G904" s="19"/>
      <c r="H904" s="19"/>
      <c r="I904" s="19"/>
      <c r="N904" s="26"/>
      <c r="O904" s="25"/>
      <c r="S904" s="26"/>
    </row>
    <row r="905">
      <c r="F905" s="19"/>
      <c r="G905" s="19"/>
      <c r="H905" s="19"/>
      <c r="I905" s="19"/>
      <c r="N905" s="26"/>
      <c r="O905" s="25"/>
      <c r="S905" s="26"/>
    </row>
    <row r="906">
      <c r="F906" s="19"/>
      <c r="G906" s="19"/>
      <c r="H906" s="19"/>
      <c r="I906" s="19"/>
      <c r="N906" s="26"/>
      <c r="O906" s="25"/>
      <c r="S906" s="26"/>
    </row>
    <row r="907">
      <c r="F907" s="19"/>
      <c r="G907" s="19"/>
      <c r="H907" s="19"/>
      <c r="I907" s="19"/>
      <c r="N907" s="26"/>
      <c r="O907" s="25"/>
      <c r="S907" s="26"/>
    </row>
    <row r="908">
      <c r="F908" s="19"/>
      <c r="G908" s="19"/>
      <c r="H908" s="19"/>
      <c r="I908" s="19"/>
      <c r="N908" s="26"/>
      <c r="O908" s="25"/>
      <c r="S908" s="26"/>
    </row>
    <row r="909">
      <c r="F909" s="19"/>
      <c r="G909" s="19"/>
      <c r="H909" s="19"/>
      <c r="I909" s="19"/>
      <c r="N909" s="26"/>
      <c r="O909" s="25"/>
      <c r="S909" s="26"/>
    </row>
    <row r="910">
      <c r="F910" s="19"/>
      <c r="G910" s="19"/>
      <c r="H910" s="19"/>
      <c r="I910" s="19"/>
      <c r="N910" s="26"/>
      <c r="O910" s="25"/>
      <c r="S910" s="26"/>
    </row>
    <row r="911">
      <c r="F911" s="19"/>
      <c r="G911" s="19"/>
      <c r="H911" s="19"/>
      <c r="I911" s="19"/>
      <c r="N911" s="26"/>
      <c r="O911" s="25"/>
      <c r="S911" s="26"/>
    </row>
    <row r="912">
      <c r="F912" s="19"/>
      <c r="G912" s="19"/>
      <c r="H912" s="19"/>
      <c r="I912" s="19"/>
      <c r="N912" s="26"/>
      <c r="O912" s="25"/>
      <c r="S912" s="26"/>
    </row>
    <row r="913">
      <c r="F913" s="19"/>
      <c r="G913" s="19"/>
      <c r="H913" s="19"/>
      <c r="I913" s="19"/>
      <c r="N913" s="26"/>
      <c r="O913" s="25"/>
      <c r="S913" s="26"/>
    </row>
    <row r="914">
      <c r="F914" s="19"/>
      <c r="G914" s="19"/>
      <c r="H914" s="19"/>
      <c r="I914" s="19"/>
      <c r="N914" s="26"/>
      <c r="O914" s="25"/>
      <c r="S914" s="26"/>
    </row>
    <row r="915">
      <c r="F915" s="19"/>
      <c r="G915" s="19"/>
      <c r="H915" s="19"/>
      <c r="I915" s="19"/>
      <c r="N915" s="26"/>
      <c r="O915" s="25"/>
      <c r="S915" s="26"/>
    </row>
    <row r="916">
      <c r="F916" s="19"/>
      <c r="G916" s="19"/>
      <c r="H916" s="19"/>
      <c r="I916" s="19"/>
      <c r="N916" s="26"/>
      <c r="O916" s="25"/>
      <c r="S916" s="26"/>
    </row>
    <row r="917">
      <c r="F917" s="19"/>
      <c r="G917" s="19"/>
      <c r="H917" s="19"/>
      <c r="I917" s="19"/>
      <c r="N917" s="26"/>
      <c r="O917" s="25"/>
      <c r="S917" s="26"/>
    </row>
    <row r="918">
      <c r="F918" s="19"/>
      <c r="G918" s="19"/>
      <c r="H918" s="19"/>
      <c r="I918" s="19"/>
      <c r="N918" s="26"/>
      <c r="O918" s="25"/>
      <c r="S918" s="26"/>
    </row>
    <row r="919">
      <c r="F919" s="19"/>
      <c r="G919" s="19"/>
      <c r="H919" s="19"/>
      <c r="I919" s="19"/>
      <c r="N919" s="26"/>
      <c r="O919" s="25"/>
      <c r="S919" s="26"/>
    </row>
    <row r="920">
      <c r="F920" s="19"/>
      <c r="G920" s="19"/>
      <c r="H920" s="19"/>
      <c r="I920" s="19"/>
      <c r="N920" s="26"/>
      <c r="O920" s="25"/>
      <c r="S920" s="26"/>
    </row>
    <row r="921">
      <c r="F921" s="19"/>
      <c r="G921" s="19"/>
      <c r="H921" s="19"/>
      <c r="I921" s="19"/>
      <c r="N921" s="26"/>
      <c r="O921" s="25"/>
      <c r="S921" s="26"/>
    </row>
    <row r="922">
      <c r="F922" s="19"/>
      <c r="G922" s="19"/>
      <c r="H922" s="19"/>
      <c r="I922" s="19"/>
      <c r="N922" s="26"/>
      <c r="O922" s="25"/>
      <c r="S922" s="26"/>
    </row>
    <row r="923">
      <c r="F923" s="19"/>
      <c r="G923" s="19"/>
      <c r="H923" s="19"/>
      <c r="I923" s="19"/>
      <c r="N923" s="26"/>
      <c r="O923" s="25"/>
      <c r="S923" s="26"/>
    </row>
    <row r="924">
      <c r="F924" s="19"/>
      <c r="G924" s="19"/>
      <c r="H924" s="19"/>
      <c r="I924" s="19"/>
      <c r="N924" s="26"/>
      <c r="O924" s="25"/>
      <c r="S924" s="26"/>
    </row>
    <row r="925">
      <c r="F925" s="19"/>
      <c r="G925" s="19"/>
      <c r="H925" s="19"/>
      <c r="I925" s="19"/>
      <c r="N925" s="26"/>
      <c r="O925" s="25"/>
      <c r="S925" s="26"/>
    </row>
    <row r="926">
      <c r="F926" s="19"/>
      <c r="G926" s="19"/>
      <c r="H926" s="19"/>
      <c r="I926" s="19"/>
      <c r="N926" s="26"/>
      <c r="O926" s="25"/>
      <c r="S926" s="26"/>
    </row>
    <row r="927">
      <c r="F927" s="19"/>
      <c r="G927" s="19"/>
      <c r="H927" s="19"/>
      <c r="I927" s="19"/>
      <c r="N927" s="26"/>
      <c r="O927" s="25"/>
      <c r="S927" s="26"/>
    </row>
    <row r="928">
      <c r="F928" s="19"/>
      <c r="G928" s="19"/>
      <c r="H928" s="19"/>
      <c r="I928" s="19"/>
      <c r="N928" s="26"/>
      <c r="O928" s="25"/>
      <c r="S928" s="26"/>
    </row>
    <row r="929">
      <c r="F929" s="19"/>
      <c r="G929" s="19"/>
      <c r="H929" s="19"/>
      <c r="I929" s="19"/>
      <c r="N929" s="26"/>
      <c r="O929" s="25"/>
      <c r="S929" s="26"/>
    </row>
    <row r="930">
      <c r="F930" s="19"/>
      <c r="G930" s="19"/>
      <c r="H930" s="19"/>
      <c r="I930" s="19"/>
      <c r="N930" s="26"/>
      <c r="O930" s="25"/>
      <c r="S930" s="26"/>
    </row>
    <row r="931">
      <c r="F931" s="19"/>
      <c r="G931" s="19"/>
      <c r="H931" s="19"/>
      <c r="I931" s="19"/>
      <c r="N931" s="26"/>
      <c r="O931" s="25"/>
      <c r="S931" s="26"/>
    </row>
    <row r="932">
      <c r="F932" s="19"/>
      <c r="G932" s="19"/>
      <c r="H932" s="19"/>
      <c r="I932" s="19"/>
      <c r="N932" s="26"/>
      <c r="O932" s="25"/>
      <c r="S932" s="26"/>
    </row>
    <row r="933">
      <c r="F933" s="19"/>
      <c r="G933" s="19"/>
      <c r="H933" s="19"/>
      <c r="I933" s="19"/>
      <c r="N933" s="26"/>
      <c r="O933" s="25"/>
      <c r="S933" s="26"/>
    </row>
    <row r="934">
      <c r="F934" s="19"/>
      <c r="G934" s="19"/>
      <c r="H934" s="19"/>
      <c r="I934" s="19"/>
      <c r="N934" s="26"/>
      <c r="O934" s="25"/>
      <c r="S934" s="26"/>
    </row>
    <row r="935">
      <c r="F935" s="19"/>
      <c r="G935" s="19"/>
      <c r="H935" s="19"/>
      <c r="I935" s="19"/>
      <c r="N935" s="26"/>
      <c r="O935" s="25"/>
      <c r="S935" s="26"/>
    </row>
    <row r="936">
      <c r="F936" s="19"/>
      <c r="G936" s="19"/>
      <c r="H936" s="19"/>
      <c r="I936" s="19"/>
      <c r="N936" s="26"/>
      <c r="O936" s="25"/>
      <c r="S936" s="26"/>
    </row>
    <row r="937">
      <c r="F937" s="19"/>
      <c r="G937" s="19"/>
      <c r="H937" s="19"/>
      <c r="I937" s="19"/>
      <c r="N937" s="26"/>
      <c r="O937" s="25"/>
      <c r="S937" s="26"/>
    </row>
    <row r="938">
      <c r="F938" s="19"/>
      <c r="G938" s="19"/>
      <c r="H938" s="19"/>
      <c r="I938" s="19"/>
      <c r="N938" s="26"/>
      <c r="O938" s="25"/>
      <c r="S938" s="26"/>
    </row>
    <row r="939">
      <c r="F939" s="19"/>
      <c r="G939" s="19"/>
      <c r="H939" s="19"/>
      <c r="I939" s="19"/>
      <c r="N939" s="26"/>
      <c r="O939" s="25"/>
      <c r="S939" s="26"/>
    </row>
    <row r="940">
      <c r="F940" s="19"/>
      <c r="G940" s="19"/>
      <c r="H940" s="19"/>
      <c r="I940" s="19"/>
      <c r="N940" s="26"/>
      <c r="O940" s="25"/>
      <c r="S940" s="26"/>
    </row>
    <row r="941">
      <c r="F941" s="19"/>
      <c r="G941" s="19"/>
      <c r="H941" s="19"/>
      <c r="I941" s="19"/>
      <c r="N941" s="26"/>
      <c r="O941" s="25"/>
      <c r="S941" s="26"/>
    </row>
    <row r="942">
      <c r="F942" s="19"/>
      <c r="G942" s="19"/>
      <c r="H942" s="19"/>
      <c r="I942" s="19"/>
      <c r="N942" s="26"/>
      <c r="O942" s="25"/>
      <c r="S942" s="26"/>
    </row>
    <row r="943">
      <c r="F943" s="19"/>
      <c r="G943" s="19"/>
      <c r="H943" s="19"/>
      <c r="I943" s="19"/>
      <c r="N943" s="26"/>
      <c r="O943" s="25"/>
      <c r="S943" s="26"/>
    </row>
    <row r="944">
      <c r="F944" s="19"/>
      <c r="G944" s="19"/>
      <c r="H944" s="19"/>
      <c r="I944" s="19"/>
      <c r="N944" s="26"/>
      <c r="O944" s="25"/>
      <c r="S944" s="26"/>
    </row>
    <row r="945">
      <c r="F945" s="19"/>
      <c r="G945" s="19"/>
      <c r="H945" s="19"/>
      <c r="I945" s="19"/>
      <c r="N945" s="26"/>
      <c r="O945" s="25"/>
      <c r="S945" s="26"/>
    </row>
    <row r="946">
      <c r="F946" s="19"/>
      <c r="G946" s="19"/>
      <c r="H946" s="19"/>
      <c r="I946" s="19"/>
      <c r="N946" s="26"/>
      <c r="O946" s="25"/>
      <c r="S946" s="26"/>
    </row>
    <row r="947">
      <c r="F947" s="19"/>
      <c r="G947" s="19"/>
      <c r="H947" s="19"/>
      <c r="I947" s="19"/>
      <c r="N947" s="26"/>
      <c r="O947" s="25"/>
      <c r="S947" s="26"/>
    </row>
    <row r="948">
      <c r="F948" s="19"/>
      <c r="G948" s="19"/>
      <c r="H948" s="19"/>
      <c r="I948" s="19"/>
      <c r="N948" s="26"/>
      <c r="O948" s="25"/>
      <c r="S948" s="26"/>
    </row>
    <row r="949">
      <c r="F949" s="19"/>
      <c r="G949" s="19"/>
      <c r="H949" s="19"/>
      <c r="I949" s="19"/>
      <c r="N949" s="26"/>
      <c r="O949" s="25"/>
      <c r="S949" s="26"/>
    </row>
    <row r="950">
      <c r="F950" s="19"/>
      <c r="G950" s="19"/>
      <c r="H950" s="19"/>
      <c r="I950" s="19"/>
      <c r="N950" s="26"/>
      <c r="O950" s="25"/>
      <c r="S950" s="26"/>
    </row>
    <row r="951">
      <c r="F951" s="19"/>
      <c r="G951" s="19"/>
      <c r="H951" s="19"/>
      <c r="I951" s="19"/>
      <c r="N951" s="26"/>
      <c r="O951" s="25"/>
      <c r="S951" s="26"/>
    </row>
    <row r="952">
      <c r="F952" s="19"/>
      <c r="G952" s="19"/>
      <c r="H952" s="19"/>
      <c r="I952" s="19"/>
      <c r="N952" s="26"/>
      <c r="O952" s="25"/>
      <c r="S952" s="26"/>
    </row>
    <row r="953">
      <c r="F953" s="19"/>
      <c r="G953" s="19"/>
      <c r="H953" s="19"/>
      <c r="I953" s="19"/>
      <c r="N953" s="26"/>
      <c r="O953" s="25"/>
      <c r="S953" s="26"/>
    </row>
    <row r="954">
      <c r="F954" s="19"/>
      <c r="G954" s="19"/>
      <c r="H954" s="19"/>
      <c r="I954" s="19"/>
      <c r="N954" s="26"/>
      <c r="O954" s="25"/>
      <c r="S954" s="26"/>
    </row>
    <row r="955">
      <c r="F955" s="19"/>
      <c r="G955" s="19"/>
      <c r="H955" s="19"/>
      <c r="I955" s="19"/>
      <c r="N955" s="26"/>
      <c r="O955" s="25"/>
      <c r="S955" s="26"/>
    </row>
    <row r="956">
      <c r="F956" s="19"/>
      <c r="G956" s="19"/>
      <c r="H956" s="19"/>
      <c r="I956" s="19"/>
      <c r="N956" s="26"/>
      <c r="O956" s="25"/>
      <c r="S956" s="26"/>
    </row>
    <row r="957">
      <c r="F957" s="19"/>
      <c r="G957" s="19"/>
      <c r="H957" s="19"/>
      <c r="I957" s="19"/>
      <c r="N957" s="26"/>
      <c r="O957" s="25"/>
      <c r="S957" s="26"/>
    </row>
    <row r="958">
      <c r="F958" s="19"/>
      <c r="G958" s="19"/>
      <c r="H958" s="19"/>
      <c r="I958" s="19"/>
      <c r="N958" s="26"/>
      <c r="O958" s="25"/>
      <c r="S958" s="26"/>
    </row>
    <row r="959">
      <c r="F959" s="19"/>
      <c r="G959" s="19"/>
      <c r="H959" s="19"/>
      <c r="I959" s="19"/>
      <c r="N959" s="26"/>
      <c r="O959" s="25"/>
      <c r="S959" s="26"/>
    </row>
    <row r="960">
      <c r="F960" s="19"/>
      <c r="G960" s="19"/>
      <c r="H960" s="19"/>
      <c r="I960" s="19"/>
      <c r="N960" s="26"/>
      <c r="O960" s="25"/>
      <c r="S960" s="26"/>
    </row>
    <row r="961">
      <c r="F961" s="19"/>
      <c r="G961" s="19"/>
      <c r="H961" s="19"/>
      <c r="I961" s="19"/>
      <c r="N961" s="26"/>
      <c r="O961" s="25"/>
      <c r="S961" s="26"/>
    </row>
    <row r="962">
      <c r="F962" s="19"/>
      <c r="G962" s="19"/>
      <c r="H962" s="19"/>
      <c r="I962" s="19"/>
      <c r="N962" s="26"/>
      <c r="O962" s="25"/>
      <c r="S962" s="26"/>
    </row>
    <row r="963">
      <c r="F963" s="19"/>
      <c r="G963" s="19"/>
      <c r="H963" s="19"/>
      <c r="I963" s="19"/>
      <c r="N963" s="26"/>
      <c r="O963" s="25"/>
      <c r="S963" s="26"/>
    </row>
    <row r="964">
      <c r="F964" s="19"/>
      <c r="G964" s="19"/>
      <c r="H964" s="19"/>
      <c r="I964" s="19"/>
      <c r="N964" s="26"/>
      <c r="O964" s="25"/>
      <c r="S964" s="26"/>
    </row>
    <row r="965">
      <c r="F965" s="19"/>
      <c r="G965" s="19"/>
      <c r="H965" s="19"/>
      <c r="I965" s="19"/>
      <c r="N965" s="26"/>
      <c r="O965" s="25"/>
      <c r="S965" s="26"/>
    </row>
    <row r="966">
      <c r="F966" s="19"/>
      <c r="G966" s="19"/>
      <c r="H966" s="19"/>
      <c r="I966" s="19"/>
      <c r="N966" s="26"/>
      <c r="O966" s="25"/>
      <c r="S966" s="26"/>
    </row>
    <row r="967">
      <c r="F967" s="19"/>
      <c r="G967" s="19"/>
      <c r="H967" s="19"/>
      <c r="I967" s="19"/>
      <c r="N967" s="26"/>
      <c r="O967" s="25"/>
      <c r="S967" s="26"/>
    </row>
    <row r="968">
      <c r="F968" s="19"/>
      <c r="G968" s="19"/>
      <c r="H968" s="19"/>
      <c r="I968" s="19"/>
      <c r="N968" s="26"/>
      <c r="O968" s="25"/>
      <c r="S968" s="26"/>
    </row>
    <row r="969">
      <c r="F969" s="19"/>
      <c r="G969" s="19"/>
      <c r="H969" s="19"/>
      <c r="I969" s="19"/>
      <c r="N969" s="26"/>
      <c r="O969" s="25"/>
      <c r="S969" s="26"/>
    </row>
    <row r="970">
      <c r="F970" s="19"/>
      <c r="G970" s="19"/>
      <c r="H970" s="19"/>
      <c r="I970" s="19"/>
      <c r="N970" s="26"/>
      <c r="O970" s="25"/>
      <c r="S970" s="26"/>
    </row>
    <row r="971">
      <c r="F971" s="19"/>
      <c r="G971" s="19"/>
      <c r="H971" s="19"/>
      <c r="I971" s="19"/>
      <c r="N971" s="26"/>
      <c r="O971" s="25"/>
      <c r="S971" s="26"/>
    </row>
    <row r="972">
      <c r="F972" s="19"/>
      <c r="G972" s="19"/>
      <c r="H972" s="19"/>
      <c r="I972" s="19"/>
      <c r="N972" s="26"/>
      <c r="O972" s="25"/>
      <c r="S972" s="26"/>
    </row>
    <row r="973">
      <c r="F973" s="19"/>
      <c r="G973" s="19"/>
      <c r="H973" s="19"/>
      <c r="I973" s="19"/>
      <c r="N973" s="26"/>
      <c r="O973" s="25"/>
      <c r="S973" s="26"/>
    </row>
    <row r="974">
      <c r="F974" s="19"/>
      <c r="G974" s="19"/>
      <c r="H974" s="19"/>
      <c r="I974" s="19"/>
      <c r="N974" s="26"/>
      <c r="O974" s="25"/>
      <c r="S974" s="26"/>
    </row>
    <row r="975">
      <c r="F975" s="19"/>
      <c r="G975" s="19"/>
      <c r="H975" s="19"/>
      <c r="I975" s="19"/>
      <c r="N975" s="26"/>
      <c r="O975" s="25"/>
      <c r="S975" s="26"/>
    </row>
    <row r="976">
      <c r="F976" s="19"/>
      <c r="G976" s="19"/>
      <c r="H976" s="19"/>
      <c r="I976" s="19"/>
      <c r="N976" s="26"/>
      <c r="O976" s="25"/>
      <c r="S976" s="26"/>
    </row>
    <row r="977">
      <c r="F977" s="19"/>
      <c r="G977" s="19"/>
      <c r="H977" s="19"/>
      <c r="I977" s="19"/>
      <c r="N977" s="26"/>
      <c r="O977" s="25"/>
      <c r="S977" s="26"/>
    </row>
    <row r="978">
      <c r="F978" s="19"/>
      <c r="G978" s="19"/>
      <c r="H978" s="19"/>
      <c r="I978" s="19"/>
      <c r="N978" s="26"/>
      <c r="O978" s="25"/>
      <c r="S978" s="26"/>
    </row>
    <row r="979">
      <c r="F979" s="19"/>
      <c r="G979" s="19"/>
      <c r="H979" s="19"/>
      <c r="I979" s="19"/>
      <c r="N979" s="26"/>
      <c r="O979" s="25"/>
      <c r="S979" s="26"/>
    </row>
    <row r="980">
      <c r="F980" s="19"/>
      <c r="G980" s="19"/>
      <c r="H980" s="19"/>
      <c r="I980" s="19"/>
      <c r="N980" s="26"/>
      <c r="O980" s="25"/>
      <c r="S980" s="26"/>
    </row>
    <row r="981">
      <c r="F981" s="19"/>
      <c r="G981" s="19"/>
      <c r="H981" s="19"/>
      <c r="I981" s="19"/>
      <c r="N981" s="26"/>
      <c r="O981" s="25"/>
      <c r="S981" s="26"/>
    </row>
    <row r="982">
      <c r="F982" s="19"/>
      <c r="G982" s="19"/>
      <c r="H982" s="19"/>
      <c r="I982" s="19"/>
      <c r="N982" s="26"/>
      <c r="O982" s="25"/>
      <c r="S982" s="26"/>
    </row>
    <row r="983">
      <c r="F983" s="19"/>
      <c r="G983" s="19"/>
      <c r="H983" s="19"/>
      <c r="I983" s="19"/>
      <c r="N983" s="26"/>
      <c r="O983" s="25"/>
      <c r="S983" s="26"/>
    </row>
    <row r="984">
      <c r="F984" s="19"/>
      <c r="G984" s="19"/>
      <c r="H984" s="19"/>
      <c r="I984" s="19"/>
      <c r="N984" s="26"/>
      <c r="O984" s="25"/>
      <c r="S984" s="26"/>
    </row>
    <row r="985">
      <c r="F985" s="19"/>
      <c r="G985" s="19"/>
      <c r="H985" s="19"/>
      <c r="I985" s="19"/>
      <c r="N985" s="26"/>
      <c r="O985" s="25"/>
      <c r="S985" s="26"/>
    </row>
    <row r="986">
      <c r="F986" s="19"/>
      <c r="G986" s="19"/>
      <c r="H986" s="19"/>
      <c r="I986" s="19"/>
      <c r="N986" s="26"/>
      <c r="O986" s="25"/>
      <c r="S986" s="26"/>
    </row>
    <row r="987">
      <c r="F987" s="19"/>
      <c r="G987" s="19"/>
      <c r="H987" s="19"/>
      <c r="I987" s="19"/>
      <c r="N987" s="26"/>
      <c r="O987" s="25"/>
      <c r="S987" s="26"/>
    </row>
    <row r="988">
      <c r="F988" s="19"/>
      <c r="G988" s="19"/>
      <c r="H988" s="19"/>
      <c r="I988" s="19"/>
      <c r="N988" s="26"/>
      <c r="O988" s="25"/>
      <c r="S988" s="26"/>
    </row>
    <row r="989">
      <c r="F989" s="19"/>
      <c r="G989" s="19"/>
      <c r="H989" s="19"/>
      <c r="I989" s="19"/>
      <c r="N989" s="26"/>
      <c r="O989" s="25"/>
      <c r="S989" s="26"/>
    </row>
    <row r="990">
      <c r="F990" s="19"/>
      <c r="G990" s="19"/>
      <c r="H990" s="19"/>
      <c r="I990" s="19"/>
      <c r="N990" s="26"/>
      <c r="O990" s="25"/>
      <c r="S990" s="26"/>
    </row>
    <row r="991">
      <c r="F991" s="19"/>
      <c r="G991" s="19"/>
      <c r="H991" s="19"/>
      <c r="I991" s="19"/>
      <c r="N991" s="26"/>
      <c r="O991" s="25"/>
      <c r="S991" s="26"/>
    </row>
    <row r="992">
      <c r="F992" s="19"/>
      <c r="G992" s="19"/>
      <c r="H992" s="19"/>
      <c r="I992" s="19"/>
      <c r="N992" s="26"/>
      <c r="O992" s="25"/>
      <c r="S992" s="26"/>
    </row>
    <row r="993">
      <c r="F993" s="19"/>
      <c r="G993" s="19"/>
      <c r="H993" s="19"/>
      <c r="I993" s="19"/>
      <c r="N993" s="26"/>
      <c r="O993" s="25"/>
      <c r="S993" s="26"/>
    </row>
    <row r="994">
      <c r="F994" s="19"/>
      <c r="G994" s="19"/>
      <c r="H994" s="19"/>
      <c r="I994" s="19"/>
      <c r="N994" s="26"/>
      <c r="O994" s="25"/>
      <c r="S994" s="26"/>
    </row>
    <row r="995">
      <c r="F995" s="19"/>
      <c r="G995" s="19"/>
      <c r="H995" s="19"/>
      <c r="I995" s="19"/>
      <c r="N995" s="26"/>
      <c r="O995" s="25"/>
      <c r="S995" s="26"/>
    </row>
    <row r="996">
      <c r="F996" s="19"/>
      <c r="G996" s="19"/>
      <c r="H996" s="19"/>
      <c r="I996" s="19"/>
      <c r="N996" s="26"/>
      <c r="O996" s="25"/>
      <c r="S996" s="26"/>
    </row>
    <row r="997">
      <c r="F997" s="19"/>
      <c r="G997" s="19"/>
      <c r="H997" s="19"/>
      <c r="I997" s="19"/>
      <c r="N997" s="26"/>
      <c r="O997" s="25"/>
      <c r="S997" s="26"/>
    </row>
    <row r="998">
      <c r="F998" s="19"/>
      <c r="G998" s="19"/>
      <c r="H998" s="19"/>
      <c r="I998" s="19"/>
      <c r="N998" s="26"/>
      <c r="O998" s="25"/>
      <c r="S998" s="26"/>
    </row>
    <row r="999">
      <c r="F999" s="19"/>
      <c r="G999" s="19"/>
      <c r="H999" s="19"/>
      <c r="I999" s="19"/>
      <c r="N999" s="26"/>
      <c r="O999" s="25"/>
      <c r="S999" s="26"/>
    </row>
    <row r="1000">
      <c r="F1000" s="19"/>
      <c r="G1000" s="19"/>
      <c r="H1000" s="19"/>
      <c r="I1000" s="19"/>
      <c r="N1000" s="26"/>
      <c r="O1000" s="25"/>
      <c r="S1000" s="26"/>
    </row>
    <row r="1001">
      <c r="F1001" s="19"/>
      <c r="G1001" s="19"/>
      <c r="H1001" s="19"/>
      <c r="I1001" s="19"/>
      <c r="N1001" s="26"/>
      <c r="O1001" s="25"/>
      <c r="S1001" s="26"/>
    </row>
    <row r="1002">
      <c r="F1002" s="19"/>
      <c r="G1002" s="19"/>
      <c r="H1002" s="19"/>
      <c r="I1002" s="19"/>
      <c r="N1002" s="26"/>
      <c r="O1002" s="25"/>
      <c r="S1002" s="26"/>
    </row>
    <row r="1003">
      <c r="F1003" s="19"/>
      <c r="G1003" s="19"/>
      <c r="H1003" s="19"/>
      <c r="I1003" s="19"/>
      <c r="N1003" s="26"/>
      <c r="O1003" s="25"/>
      <c r="S1003" s="26"/>
    </row>
    <row r="1004">
      <c r="F1004" s="19"/>
      <c r="G1004" s="19"/>
      <c r="H1004" s="19"/>
      <c r="I1004" s="19"/>
      <c r="N1004" s="26"/>
      <c r="O1004" s="75"/>
      <c r="S1004" s="26"/>
    </row>
  </sheetData>
  <autoFilter ref="$A$1:$AH$1004">
    <sortState ref="A1:AH1004">
      <sortCondition ref="C1:C1004"/>
      <sortCondition ref="D1:D1004"/>
      <sortCondition descending="1" ref="W1:W1004"/>
      <sortCondition descending="1" ref="V1:V1004"/>
      <sortCondition descending="1" ref="R1:R1004"/>
      <sortCondition descending="1" ref="M1:M1004"/>
      <sortCondition ref="B1:B1004"/>
      <sortCondition ref="P1:P1004"/>
      <sortCondition ref="K1:K1004"/>
      <sortCondition ref="U1:U1004"/>
      <sortCondition ref="Q1:Q1004"/>
      <sortCondition ref="L1:L1004"/>
    </sortState>
  </autoFilter>
  <conditionalFormatting sqref="F2:G359 H2:H408">
    <cfRule type="cellIs" dxfId="0" priority="1" operator="lessThan">
      <formula>4</formula>
    </cfRule>
  </conditionalFormatting>
  <conditionalFormatting sqref="F2:G359 H2:H408">
    <cfRule type="cellIs" dxfId="1" priority="2" operator="lessThan">
      <formula>8</formula>
    </cfRule>
  </conditionalFormatting>
  <conditionalFormatting sqref="F2:G359 H2:H408">
    <cfRule type="cellIs" dxfId="2" priority="3" operator="equal">
      <formula>11</formula>
    </cfRule>
  </conditionalFormatting>
  <conditionalFormatting sqref="S1:S1004">
    <cfRule type="expression" dxfId="0" priority="4">
      <formula>(P:P+Q:Q)&gt;100</formula>
    </cfRule>
  </conditionalFormatting>
  <conditionalFormatting sqref="N1:N1004">
    <cfRule type="expression" dxfId="0" priority="5">
      <formula>(K:K+L:L)&gt;250</formula>
    </cfRule>
  </conditionalFormatting>
  <conditionalFormatting sqref="X1:X1004">
    <cfRule type="expression" dxfId="0" priority="6">
      <formula>(U:U+V:V)&gt;100</formula>
    </cfRule>
  </conditionalFormatting>
  <conditionalFormatting sqref="N1:N1004">
    <cfRule type="expression" dxfId="3" priority="7">
      <formula>AND(K:K=0, L:L&gt;0)</formula>
    </cfRule>
  </conditionalFormatting>
  <conditionalFormatting sqref="S1:S1004">
    <cfRule type="expression" dxfId="3" priority="8">
      <formula>AND(P:P=0, Q:Q&gt;0)</formula>
    </cfRule>
  </conditionalFormatting>
  <conditionalFormatting sqref="X1:X1004">
    <cfRule type="expression" dxfId="3" priority="9">
      <formula>AND(U:U=0, V:V&gt;0)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25"/>
    <col customWidth="1" min="6" max="8" width="12.5"/>
    <col customWidth="1" min="14" max="14" width="19.75"/>
    <col customWidth="1" min="15" max="15" width="3.25"/>
    <col customWidth="1" min="19" max="19" width="19.13"/>
    <col customWidth="1" min="20" max="20" width="3.63"/>
    <col customWidth="1" min="24" max="24" width="45.88"/>
  </cols>
  <sheetData>
    <row r="1">
      <c r="A1" s="10" t="s">
        <v>0</v>
      </c>
      <c r="B1" s="10" t="s">
        <v>1</v>
      </c>
      <c r="C1" s="10" t="s">
        <v>4</v>
      </c>
      <c r="D1" s="10" t="s">
        <v>5</v>
      </c>
      <c r="E1" s="10" t="s">
        <v>7</v>
      </c>
      <c r="F1" s="3" t="s">
        <v>9</v>
      </c>
      <c r="G1" s="3"/>
      <c r="H1" s="3" t="s">
        <v>8</v>
      </c>
      <c r="I1" s="7" t="s">
        <v>11</v>
      </c>
      <c r="K1" s="10" t="s">
        <v>4</v>
      </c>
      <c r="L1" s="11" t="s">
        <v>20</v>
      </c>
      <c r="M1" s="5" t="s">
        <v>22</v>
      </c>
      <c r="N1" s="12"/>
      <c r="O1" s="15"/>
      <c r="P1" s="10" t="s">
        <v>5</v>
      </c>
      <c r="Q1" s="5" t="s">
        <v>24</v>
      </c>
      <c r="R1" s="5" t="s">
        <v>22</v>
      </c>
      <c r="S1" s="12"/>
      <c r="T1" s="5"/>
      <c r="U1" s="10" t="s">
        <v>7</v>
      </c>
      <c r="V1" s="11" t="s">
        <v>25</v>
      </c>
      <c r="W1" s="5" t="s">
        <v>22</v>
      </c>
    </row>
    <row r="2">
      <c r="A2" s="11" t="s">
        <v>186</v>
      </c>
      <c r="B2" s="11">
        <v>1273.0</v>
      </c>
      <c r="C2" s="11">
        <v>3.0</v>
      </c>
      <c r="D2" s="11">
        <v>0.0</v>
      </c>
      <c r="E2" s="11">
        <v>0.0</v>
      </c>
      <c r="F2" s="14">
        <v>718.0</v>
      </c>
      <c r="G2" s="19"/>
      <c r="H2" s="19">
        <f>VLOOKUP(A2,'Kings Ratings'!$A$2:$B$1000,2,false)</f>
        <v>11</v>
      </c>
      <c r="I2" s="19"/>
      <c r="K2" s="11">
        <v>0.0</v>
      </c>
      <c r="L2" s="22">
        <f t="shared" ref="L2:L387" si="1">C2-K2</f>
        <v>3</v>
      </c>
      <c r="M2" s="23" t="str">
        <f t="shared" ref="M2:M387" si="2">L2/K2</f>
        <v>#DIV/0!</v>
      </c>
      <c r="N2" s="24" t="str">
        <f t="shared" ref="N2:N387" si="3">CONCATENATE(A2, " with +",L2, ", +", 100*round(M2,3), "% (",K2, " to ",C2,")")</f>
        <v>#DIV/0!</v>
      </c>
      <c r="O2" s="25"/>
      <c r="P2" s="11">
        <v>0.0</v>
      </c>
      <c r="Q2" s="18">
        <f t="shared" ref="Q2:Q387" si="4">D2-P2</f>
        <v>0</v>
      </c>
      <c r="R2" s="23" t="str">
        <f t="shared" ref="R2:R387" si="5">Q2/P2</f>
        <v>#DIV/0!</v>
      </c>
      <c r="S2" s="24" t="str">
        <f t="shared" ref="S2:S387" si="6">CONCATENATE(A2, " with +",Q2, ", +", 100*round(R2,3), "% (",P2, " to ",D2,")")</f>
        <v>#DIV/0!</v>
      </c>
      <c r="U2" s="11">
        <v>0.0</v>
      </c>
      <c r="V2" s="22">
        <f t="shared" ref="V2:V387" si="7">E2-U2</f>
        <v>0</v>
      </c>
      <c r="W2" s="23" t="str">
        <f t="shared" ref="W2:W387" si="8">V2/U2</f>
        <v>#DIV/0!</v>
      </c>
      <c r="X2" s="26" t="str">
        <f t="shared" ref="X2:X387" si="9">CONCATENATE(A2, " with +",V2, ", +", 100*round(W2,3), "% (",U2, " to ",E2,")")</f>
        <v>#DIV/0!</v>
      </c>
    </row>
    <row r="3">
      <c r="A3" s="11" t="s">
        <v>182</v>
      </c>
      <c r="B3" s="11">
        <v>1184.0</v>
      </c>
      <c r="C3" s="11">
        <v>1.0</v>
      </c>
      <c r="D3" s="11">
        <v>0.0</v>
      </c>
      <c r="E3" s="11">
        <v>0.0</v>
      </c>
      <c r="F3" s="14">
        <v>0.0</v>
      </c>
      <c r="G3" s="19"/>
      <c r="H3" s="19">
        <f>VLOOKUP(A3,'Kings Ratings'!$A$2:$B$1000,2,false)</f>
        <v>10</v>
      </c>
      <c r="I3" s="19"/>
      <c r="K3" s="11">
        <v>1.0</v>
      </c>
      <c r="L3" s="22">
        <f t="shared" si="1"/>
        <v>0</v>
      </c>
      <c r="M3" s="23">
        <f t="shared" si="2"/>
        <v>0</v>
      </c>
      <c r="N3" s="24" t="str">
        <f t="shared" si="3"/>
        <v>Gainite with +0, +0% (1 to 1)</v>
      </c>
      <c r="O3" s="25"/>
      <c r="P3" s="11">
        <v>0.0</v>
      </c>
      <c r="Q3" s="18">
        <f t="shared" si="4"/>
        <v>0</v>
      </c>
      <c r="R3" s="23" t="str">
        <f t="shared" si="5"/>
        <v>#DIV/0!</v>
      </c>
      <c r="S3" s="24" t="str">
        <f t="shared" si="6"/>
        <v>#DIV/0!</v>
      </c>
      <c r="U3" s="11">
        <v>0.0</v>
      </c>
      <c r="V3" s="22">
        <f t="shared" si="7"/>
        <v>0</v>
      </c>
      <c r="W3" s="23" t="str">
        <f t="shared" si="8"/>
        <v>#DIV/0!</v>
      </c>
      <c r="X3" s="26" t="str">
        <f t="shared" si="9"/>
        <v>#DIV/0!</v>
      </c>
    </row>
    <row r="4">
      <c r="A4" s="18" t="s">
        <v>171</v>
      </c>
      <c r="B4" s="18">
        <v>930.0</v>
      </c>
      <c r="C4" s="40">
        <v>4.0</v>
      </c>
      <c r="D4" s="40">
        <v>0.0</v>
      </c>
      <c r="E4" s="40">
        <v>0.0</v>
      </c>
      <c r="F4" s="14">
        <v>428.0</v>
      </c>
      <c r="G4" s="19"/>
      <c r="H4" s="19">
        <f>VLOOKUP(A4,'Kings Ratings'!$A$2:$B$1000,2,false)</f>
        <v>10</v>
      </c>
      <c r="I4" s="7"/>
      <c r="K4" s="40">
        <v>4.0</v>
      </c>
      <c r="L4" s="22">
        <f t="shared" si="1"/>
        <v>0</v>
      </c>
      <c r="M4" s="23">
        <f t="shared" si="2"/>
        <v>0</v>
      </c>
      <c r="N4" s="24" t="str">
        <f t="shared" si="3"/>
        <v>Runestone 27 with +0, +0% (4 to 4)</v>
      </c>
      <c r="O4" s="41"/>
      <c r="P4" s="40">
        <v>0.0</v>
      </c>
      <c r="Q4" s="18">
        <f t="shared" si="4"/>
        <v>0</v>
      </c>
      <c r="R4" s="23" t="str">
        <f t="shared" si="5"/>
        <v>#DIV/0!</v>
      </c>
      <c r="S4" s="24" t="str">
        <f t="shared" si="6"/>
        <v>#DIV/0!</v>
      </c>
      <c r="T4" s="18"/>
      <c r="U4" s="40">
        <v>0.0</v>
      </c>
      <c r="V4" s="22">
        <f t="shared" si="7"/>
        <v>0</v>
      </c>
      <c r="W4" s="23" t="str">
        <f t="shared" si="8"/>
        <v>#DIV/0!</v>
      </c>
      <c r="X4" s="26" t="str">
        <f t="shared" si="9"/>
        <v>#DIV/0!</v>
      </c>
    </row>
    <row r="5">
      <c r="A5" s="11" t="s">
        <v>198</v>
      </c>
      <c r="B5" s="11">
        <v>1248.0</v>
      </c>
      <c r="C5" s="11">
        <v>309.0</v>
      </c>
      <c r="D5" s="11">
        <v>0.0</v>
      </c>
      <c r="E5" s="11">
        <v>0.0</v>
      </c>
      <c r="F5" s="14">
        <v>6879.0</v>
      </c>
      <c r="G5" s="19"/>
      <c r="H5" s="19">
        <f>VLOOKUP(A5,'Kings Ratings'!$A$2:$B$1000,2,false)</f>
        <v>11</v>
      </c>
      <c r="I5" s="19"/>
      <c r="K5" s="11">
        <v>5.0</v>
      </c>
      <c r="L5" s="22">
        <f t="shared" si="1"/>
        <v>304</v>
      </c>
      <c r="M5" s="23">
        <f t="shared" si="2"/>
        <v>60.8</v>
      </c>
      <c r="N5" s="24" t="str">
        <f t="shared" si="3"/>
        <v>Cicada Shell with +304, +6080% (5 to 309)</v>
      </c>
      <c r="O5" s="25"/>
      <c r="P5" s="11">
        <v>0.0</v>
      </c>
      <c r="Q5" s="18">
        <f t="shared" si="4"/>
        <v>0</v>
      </c>
      <c r="R5" s="23" t="str">
        <f t="shared" si="5"/>
        <v>#DIV/0!</v>
      </c>
      <c r="S5" s="24" t="str">
        <f t="shared" si="6"/>
        <v>#DIV/0!</v>
      </c>
      <c r="U5" s="11">
        <v>0.0</v>
      </c>
      <c r="V5" s="22">
        <f t="shared" si="7"/>
        <v>0</v>
      </c>
      <c r="W5" s="23" t="str">
        <f t="shared" si="8"/>
        <v>#DIV/0!</v>
      </c>
      <c r="X5" s="26" t="str">
        <f t="shared" si="9"/>
        <v>#DIV/0!</v>
      </c>
    </row>
    <row r="6">
      <c r="A6" s="18" t="s">
        <v>157</v>
      </c>
      <c r="B6" s="18">
        <v>666.0</v>
      </c>
      <c r="C6" s="40">
        <v>6.0</v>
      </c>
      <c r="D6" s="40">
        <v>0.0</v>
      </c>
      <c r="E6" s="40">
        <v>0.0</v>
      </c>
      <c r="F6" s="14">
        <v>115.0</v>
      </c>
      <c r="G6" s="19"/>
      <c r="H6" s="19">
        <f>VLOOKUP(A6,'Kings Ratings'!$A$2:$B$1000,2,false)</f>
        <v>11</v>
      </c>
      <c r="I6" s="7"/>
      <c r="K6" s="40">
        <v>6.0</v>
      </c>
      <c r="L6" s="22">
        <f t="shared" si="1"/>
        <v>0</v>
      </c>
      <c r="M6" s="23">
        <f t="shared" si="2"/>
        <v>0</v>
      </c>
      <c r="N6" s="24" t="str">
        <f t="shared" si="3"/>
        <v>Witch's Brew with +0, +0% (6 to 6)</v>
      </c>
      <c r="O6" s="41"/>
      <c r="P6" s="40">
        <v>0.0</v>
      </c>
      <c r="Q6" s="18">
        <f t="shared" si="4"/>
        <v>0</v>
      </c>
      <c r="R6" s="23" t="str">
        <f t="shared" si="5"/>
        <v>#DIV/0!</v>
      </c>
      <c r="S6" s="24" t="str">
        <f t="shared" si="6"/>
        <v>#DIV/0!</v>
      </c>
      <c r="T6" s="18"/>
      <c r="U6" s="40">
        <v>0.0</v>
      </c>
      <c r="V6" s="22">
        <f t="shared" si="7"/>
        <v>0</v>
      </c>
      <c r="W6" s="23" t="str">
        <f t="shared" si="8"/>
        <v>#DIV/0!</v>
      </c>
      <c r="X6" s="26" t="str">
        <f t="shared" si="9"/>
        <v>#DIV/0!</v>
      </c>
    </row>
    <row r="7">
      <c r="A7" s="18" t="s">
        <v>165</v>
      </c>
      <c r="B7" s="18">
        <v>776.0</v>
      </c>
      <c r="C7" s="40">
        <v>6.0</v>
      </c>
      <c r="D7" s="40">
        <v>0.0</v>
      </c>
      <c r="E7" s="40">
        <v>0.0</v>
      </c>
      <c r="F7" s="14">
        <v>1241.0</v>
      </c>
      <c r="G7" s="19"/>
      <c r="H7" s="19">
        <f>VLOOKUP(A7,'Kings Ratings'!$A$2:$B$1000,2,false)</f>
        <v>10</v>
      </c>
      <c r="I7" s="7"/>
      <c r="K7" s="40">
        <v>6.0</v>
      </c>
      <c r="L7" s="22">
        <f t="shared" si="1"/>
        <v>0</v>
      </c>
      <c r="M7" s="23">
        <f t="shared" si="2"/>
        <v>0</v>
      </c>
      <c r="N7" s="24" t="str">
        <f t="shared" si="3"/>
        <v>Ship in a Bottle with +0, +0% (6 to 6)</v>
      </c>
      <c r="O7" s="41"/>
      <c r="P7" s="40">
        <v>0.0</v>
      </c>
      <c r="Q7" s="18">
        <f t="shared" si="4"/>
        <v>0</v>
      </c>
      <c r="R7" s="23" t="str">
        <f t="shared" si="5"/>
        <v>#DIV/0!</v>
      </c>
      <c r="S7" s="24" t="str">
        <f t="shared" si="6"/>
        <v>#DIV/0!</v>
      </c>
      <c r="T7" s="18"/>
      <c r="U7" s="40">
        <v>0.0</v>
      </c>
      <c r="V7" s="22">
        <f t="shared" si="7"/>
        <v>0</v>
      </c>
      <c r="W7" s="23" t="str">
        <f t="shared" si="8"/>
        <v>#DIV/0!</v>
      </c>
      <c r="X7" s="26" t="str">
        <f t="shared" si="9"/>
        <v>#DIV/0!</v>
      </c>
    </row>
    <row r="8">
      <c r="A8" s="11" t="s">
        <v>211</v>
      </c>
      <c r="B8" s="11">
        <v>1247.0</v>
      </c>
      <c r="C8" s="11">
        <v>84.0</v>
      </c>
      <c r="D8" s="11">
        <v>0.0</v>
      </c>
      <c r="E8" s="11">
        <v>0.0</v>
      </c>
      <c r="F8" s="14">
        <v>4456.0</v>
      </c>
      <c r="G8" s="19"/>
      <c r="H8" s="19">
        <f>VLOOKUP(A8,'Kings Ratings'!$A$2:$B$1000,2,false)</f>
        <v>11</v>
      </c>
      <c r="I8" s="19"/>
      <c r="K8" s="11">
        <v>8.0</v>
      </c>
      <c r="L8" s="22">
        <f t="shared" si="1"/>
        <v>76</v>
      </c>
      <c r="M8" s="23">
        <f t="shared" si="2"/>
        <v>9.5</v>
      </c>
      <c r="N8" s="24" t="str">
        <f t="shared" si="3"/>
        <v>Cicada with +76, +950% (8 to 84)</v>
      </c>
      <c r="O8" s="25"/>
      <c r="P8" s="11">
        <v>0.0</v>
      </c>
      <c r="Q8" s="18">
        <f t="shared" si="4"/>
        <v>0</v>
      </c>
      <c r="R8" s="23" t="str">
        <f t="shared" si="5"/>
        <v>#DIV/0!</v>
      </c>
      <c r="S8" s="24" t="str">
        <f t="shared" si="6"/>
        <v>#DIV/0!</v>
      </c>
      <c r="U8" s="11">
        <v>0.0</v>
      </c>
      <c r="V8" s="22">
        <f t="shared" si="7"/>
        <v>0</v>
      </c>
      <c r="W8" s="23" t="str">
        <f t="shared" si="8"/>
        <v>#DIV/0!</v>
      </c>
      <c r="X8" s="26" t="str">
        <f t="shared" si="9"/>
        <v>#DIV/0!</v>
      </c>
    </row>
    <row r="9">
      <c r="A9" s="11" t="s">
        <v>148</v>
      </c>
      <c r="B9" s="11">
        <v>1115.0</v>
      </c>
      <c r="C9" s="11">
        <v>8.0</v>
      </c>
      <c r="D9" s="11">
        <v>0.0</v>
      </c>
      <c r="E9" s="11">
        <v>0.0</v>
      </c>
      <c r="F9" s="14">
        <v>1780.0</v>
      </c>
      <c r="G9" s="19"/>
      <c r="H9" s="19">
        <f>VLOOKUP(A9,'Kings Ratings'!$A$2:$B$1000,2,false)</f>
        <v>11</v>
      </c>
      <c r="I9" s="19"/>
      <c r="K9" s="11">
        <v>8.0</v>
      </c>
      <c r="L9" s="22">
        <f t="shared" si="1"/>
        <v>0</v>
      </c>
      <c r="M9" s="23">
        <f t="shared" si="2"/>
        <v>0</v>
      </c>
      <c r="N9" s="24" t="str">
        <f t="shared" si="3"/>
        <v>Pyrite with +0, +0% (8 to 8)</v>
      </c>
      <c r="O9" s="41"/>
      <c r="P9" s="11">
        <v>0.0</v>
      </c>
      <c r="Q9" s="18">
        <f t="shared" si="4"/>
        <v>0</v>
      </c>
      <c r="R9" s="23" t="str">
        <f t="shared" si="5"/>
        <v>#DIV/0!</v>
      </c>
      <c r="S9" s="24" t="str">
        <f t="shared" si="6"/>
        <v>#DIV/0!</v>
      </c>
      <c r="T9" s="18"/>
      <c r="U9" s="11">
        <v>0.0</v>
      </c>
      <c r="V9" s="22">
        <f t="shared" si="7"/>
        <v>0</v>
      </c>
      <c r="W9" s="23" t="str">
        <f t="shared" si="8"/>
        <v>#DIV/0!</v>
      </c>
      <c r="X9" s="26" t="str">
        <f t="shared" si="9"/>
        <v>#DIV/0!</v>
      </c>
    </row>
    <row r="10">
      <c r="A10" s="18" t="s">
        <v>218</v>
      </c>
      <c r="B10" s="18">
        <v>901.0</v>
      </c>
      <c r="C10" s="40">
        <v>13.0</v>
      </c>
      <c r="D10" s="40">
        <v>0.0</v>
      </c>
      <c r="E10" s="40">
        <v>0.0</v>
      </c>
      <c r="F10" s="14">
        <v>2480.0</v>
      </c>
      <c r="G10" s="19"/>
      <c r="H10" s="19">
        <f>VLOOKUP(A10,'Kings Ratings'!$A$2:$B$1000,2,false)</f>
        <v>10</v>
      </c>
      <c r="I10" s="7"/>
      <c r="K10" s="40">
        <v>11.0</v>
      </c>
      <c r="L10" s="22">
        <f t="shared" si="1"/>
        <v>2</v>
      </c>
      <c r="M10" s="23">
        <f t="shared" si="2"/>
        <v>0.1818181818</v>
      </c>
      <c r="N10" s="24" t="str">
        <f t="shared" si="3"/>
        <v>Aquacite with +2, +18.2% (11 to 13)</v>
      </c>
      <c r="O10" s="41"/>
      <c r="P10" s="40">
        <v>0.0</v>
      </c>
      <c r="Q10" s="18">
        <f t="shared" si="4"/>
        <v>0</v>
      </c>
      <c r="R10" s="23" t="str">
        <f t="shared" si="5"/>
        <v>#DIV/0!</v>
      </c>
      <c r="S10" s="24" t="str">
        <f t="shared" si="6"/>
        <v>#DIV/0!</v>
      </c>
      <c r="T10" s="18"/>
      <c r="U10" s="40">
        <v>0.0</v>
      </c>
      <c r="V10" s="22">
        <f t="shared" si="7"/>
        <v>0</v>
      </c>
      <c r="W10" s="23" t="str">
        <f t="shared" si="8"/>
        <v>#DIV/0!</v>
      </c>
      <c r="X10" s="26" t="str">
        <f t="shared" si="9"/>
        <v>#DIV/0!</v>
      </c>
    </row>
    <row r="11">
      <c r="A11" s="11" t="s">
        <v>178</v>
      </c>
      <c r="B11" s="11">
        <v>1163.0</v>
      </c>
      <c r="C11" s="11">
        <v>20.0</v>
      </c>
      <c r="D11" s="11">
        <v>0.0</v>
      </c>
      <c r="E11" s="11">
        <v>0.0</v>
      </c>
      <c r="F11" s="14">
        <v>1023.0</v>
      </c>
      <c r="G11" s="19"/>
      <c r="H11" s="19">
        <f>VLOOKUP(A11,'Kings Ratings'!$A$2:$B$1000,2,false)</f>
        <v>11</v>
      </c>
      <c r="I11" s="19"/>
      <c r="K11" s="11">
        <v>20.0</v>
      </c>
      <c r="L11" s="22">
        <f t="shared" si="1"/>
        <v>0</v>
      </c>
      <c r="M11" s="23">
        <f t="shared" si="2"/>
        <v>0</v>
      </c>
      <c r="N11" s="24" t="str">
        <f t="shared" si="3"/>
        <v>Yule Goat with +0, +0% (20 to 20)</v>
      </c>
      <c r="O11" s="41"/>
      <c r="P11" s="11">
        <v>0.0</v>
      </c>
      <c r="Q11" s="18">
        <f t="shared" si="4"/>
        <v>0</v>
      </c>
      <c r="R11" s="23" t="str">
        <f t="shared" si="5"/>
        <v>#DIV/0!</v>
      </c>
      <c r="S11" s="24" t="str">
        <f t="shared" si="6"/>
        <v>#DIV/0!</v>
      </c>
      <c r="T11" s="18"/>
      <c r="U11" s="11">
        <v>0.0</v>
      </c>
      <c r="V11" s="22">
        <f t="shared" si="7"/>
        <v>0</v>
      </c>
      <c r="W11" s="23" t="str">
        <f t="shared" si="8"/>
        <v>#DIV/0!</v>
      </c>
      <c r="X11" s="26" t="str">
        <f t="shared" si="9"/>
        <v>#DIV/0!</v>
      </c>
    </row>
    <row r="12">
      <c r="A12" s="11" t="s">
        <v>230</v>
      </c>
      <c r="B12" s="11">
        <v>1157.0</v>
      </c>
      <c r="C12" s="11">
        <v>65.0</v>
      </c>
      <c r="D12" s="11">
        <v>0.0</v>
      </c>
      <c r="E12" s="11">
        <v>0.0</v>
      </c>
      <c r="F12" s="14">
        <v>4675.0</v>
      </c>
      <c r="G12" s="19"/>
      <c r="H12" s="19">
        <f>VLOOKUP(A12,'Kings Ratings'!$A$2:$B$1000,2,false)</f>
        <v>11</v>
      </c>
      <c r="I12" s="19"/>
      <c r="K12" s="11">
        <v>63.0</v>
      </c>
      <c r="L12" s="22">
        <f t="shared" si="1"/>
        <v>2</v>
      </c>
      <c r="M12" s="23">
        <f t="shared" si="2"/>
        <v>0.03174603175</v>
      </c>
      <c r="N12" s="24" t="str">
        <f t="shared" si="3"/>
        <v>Festive Eggnog with +2, +3.2% (63 to 65)</v>
      </c>
      <c r="O12" s="25"/>
      <c r="P12" s="11">
        <v>0.0</v>
      </c>
      <c r="Q12" s="18">
        <f t="shared" si="4"/>
        <v>0</v>
      </c>
      <c r="R12" s="23" t="str">
        <f t="shared" si="5"/>
        <v>#DIV/0!</v>
      </c>
      <c r="S12" s="24" t="str">
        <f t="shared" si="6"/>
        <v>#DIV/0!</v>
      </c>
      <c r="U12" s="11">
        <v>0.0</v>
      </c>
      <c r="V12" s="22">
        <f t="shared" si="7"/>
        <v>0</v>
      </c>
      <c r="W12" s="23" t="str">
        <f t="shared" si="8"/>
        <v>#DIV/0!</v>
      </c>
      <c r="X12" s="26" t="str">
        <f t="shared" si="9"/>
        <v>#DIV/0!</v>
      </c>
    </row>
    <row r="13">
      <c r="A13" s="18" t="s">
        <v>144</v>
      </c>
      <c r="B13" s="18">
        <v>587.0</v>
      </c>
      <c r="C13" s="40">
        <v>249.0</v>
      </c>
      <c r="D13" s="40">
        <v>0.0</v>
      </c>
      <c r="E13" s="40">
        <v>0.0</v>
      </c>
      <c r="F13" s="14">
        <v>4732.0</v>
      </c>
      <c r="G13" s="19"/>
      <c r="H13" s="19">
        <f>VLOOKUP(A13,'Kings Ratings'!$A$2:$B$1000,2,false)</f>
        <v>10</v>
      </c>
      <c r="I13" s="7"/>
      <c r="K13" s="40">
        <v>229.0</v>
      </c>
      <c r="L13" s="22">
        <f t="shared" si="1"/>
        <v>20</v>
      </c>
      <c r="M13" s="23">
        <f t="shared" si="2"/>
        <v>0.08733624454</v>
      </c>
      <c r="N13" s="24" t="str">
        <f t="shared" si="3"/>
        <v>Peach Juice with +20, +8.7% (229 to 249)</v>
      </c>
      <c r="O13" s="41"/>
      <c r="P13" s="40">
        <v>0.0</v>
      </c>
      <c r="Q13" s="18">
        <f t="shared" si="4"/>
        <v>0</v>
      </c>
      <c r="R13" s="23" t="str">
        <f t="shared" si="5"/>
        <v>#DIV/0!</v>
      </c>
      <c r="S13" s="24" t="str">
        <f t="shared" si="6"/>
        <v>#DIV/0!</v>
      </c>
      <c r="T13" s="18"/>
      <c r="U13" s="40">
        <v>0.0</v>
      </c>
      <c r="V13" s="22">
        <f t="shared" si="7"/>
        <v>0</v>
      </c>
      <c r="W13" s="23" t="str">
        <f t="shared" si="8"/>
        <v>#DIV/0!</v>
      </c>
      <c r="X13" s="26" t="str">
        <f t="shared" si="9"/>
        <v>#DIV/0!</v>
      </c>
    </row>
    <row r="14">
      <c r="A14" s="18" t="s">
        <v>153</v>
      </c>
      <c r="B14" s="18">
        <v>663.0</v>
      </c>
      <c r="C14" s="40">
        <v>318.0</v>
      </c>
      <c r="D14" s="40">
        <v>0.0</v>
      </c>
      <c r="E14" s="40">
        <v>0.0</v>
      </c>
      <c r="F14" s="14">
        <v>10015.0</v>
      </c>
      <c r="G14" s="19"/>
      <c r="H14" s="19">
        <f>VLOOKUP(A14,'Kings Ratings'!$A$2:$B$1000,2,false)</f>
        <v>11</v>
      </c>
      <c r="I14" s="7"/>
      <c r="K14" s="40">
        <v>318.0</v>
      </c>
      <c r="L14" s="22">
        <f t="shared" si="1"/>
        <v>0</v>
      </c>
      <c r="M14" s="23">
        <f t="shared" si="2"/>
        <v>0</v>
      </c>
      <c r="N14" s="24" t="str">
        <f t="shared" si="3"/>
        <v>Witch's Broom with +0, +0% (318 to 318)</v>
      </c>
      <c r="O14" s="41"/>
      <c r="P14" s="40">
        <v>0.0</v>
      </c>
      <c r="Q14" s="18">
        <f t="shared" si="4"/>
        <v>0</v>
      </c>
      <c r="R14" s="23" t="str">
        <f t="shared" si="5"/>
        <v>#DIV/0!</v>
      </c>
      <c r="S14" s="24" t="str">
        <f t="shared" si="6"/>
        <v>#DIV/0!</v>
      </c>
      <c r="T14" s="18"/>
      <c r="U14" s="40">
        <v>0.0</v>
      </c>
      <c r="V14" s="22">
        <f t="shared" si="7"/>
        <v>0</v>
      </c>
      <c r="W14" s="23" t="str">
        <f t="shared" si="8"/>
        <v>#DIV/0!</v>
      </c>
      <c r="X14" s="26" t="str">
        <f t="shared" si="9"/>
        <v>#DIV/0!</v>
      </c>
    </row>
    <row r="15">
      <c r="A15" s="11" t="s">
        <v>135</v>
      </c>
      <c r="B15" s="11">
        <v>1136.0</v>
      </c>
      <c r="C15" s="11">
        <v>441.0</v>
      </c>
      <c r="D15" s="11">
        <v>0.0</v>
      </c>
      <c r="E15" s="11">
        <v>0.0</v>
      </c>
      <c r="F15" s="14">
        <v>12285.0</v>
      </c>
      <c r="G15" s="19"/>
      <c r="H15" s="19">
        <f>VLOOKUP(A15,'Kings Ratings'!$A$2:$B$1000,2,false)</f>
        <v>10</v>
      </c>
      <c r="I15" s="19"/>
      <c r="K15" s="11">
        <v>381.0</v>
      </c>
      <c r="L15" s="22">
        <f t="shared" si="1"/>
        <v>60</v>
      </c>
      <c r="M15" s="23">
        <f t="shared" si="2"/>
        <v>0.157480315</v>
      </c>
      <c r="N15" s="24" t="str">
        <f t="shared" si="3"/>
        <v>Fancy Clock with +60, +15.7% (381 to 441)</v>
      </c>
      <c r="O15" s="41"/>
      <c r="P15" s="11">
        <v>0.0</v>
      </c>
      <c r="Q15" s="18">
        <f t="shared" si="4"/>
        <v>0</v>
      </c>
      <c r="R15" s="23" t="str">
        <f t="shared" si="5"/>
        <v>#DIV/0!</v>
      </c>
      <c r="S15" s="24" t="str">
        <f t="shared" si="6"/>
        <v>#DIV/0!</v>
      </c>
      <c r="T15" s="18"/>
      <c r="U15" s="11">
        <v>0.0</v>
      </c>
      <c r="V15" s="22">
        <f t="shared" si="7"/>
        <v>0</v>
      </c>
      <c r="W15" s="23" t="str">
        <f t="shared" si="8"/>
        <v>#DIV/0!</v>
      </c>
      <c r="X15" s="26" t="str">
        <f t="shared" si="9"/>
        <v>#DIV/0!</v>
      </c>
    </row>
    <row r="16">
      <c r="A16" s="18" t="s">
        <v>29</v>
      </c>
      <c r="B16" s="18">
        <v>800.0</v>
      </c>
      <c r="C16" s="40">
        <v>2527.0</v>
      </c>
      <c r="D16" s="40">
        <v>0.0</v>
      </c>
      <c r="E16" s="40">
        <v>0.0</v>
      </c>
      <c r="F16" s="14">
        <v>15770.0</v>
      </c>
      <c r="G16" s="19"/>
      <c r="H16" s="19">
        <f>VLOOKUP(A16,'Kings Ratings'!$A$2:$B$1000,2,false)</f>
        <v>10</v>
      </c>
      <c r="I16" s="7"/>
      <c r="K16" s="40">
        <v>2369.0</v>
      </c>
      <c r="L16" s="22">
        <f t="shared" si="1"/>
        <v>158</v>
      </c>
      <c r="M16" s="23">
        <f t="shared" si="2"/>
        <v>0.06669480794</v>
      </c>
      <c r="N16" s="24" t="str">
        <f t="shared" si="3"/>
        <v>Amber Cane with +158, +6.7% (2369 to 2527)</v>
      </c>
      <c r="O16" s="41"/>
      <c r="P16" s="40">
        <v>0.0</v>
      </c>
      <c r="Q16" s="18">
        <f t="shared" si="4"/>
        <v>0</v>
      </c>
      <c r="R16" s="23" t="str">
        <f t="shared" si="5"/>
        <v>#DIV/0!</v>
      </c>
      <c r="S16" s="24" t="str">
        <f t="shared" si="6"/>
        <v>#DIV/0!</v>
      </c>
      <c r="T16" s="18"/>
      <c r="U16" s="40">
        <v>0.0</v>
      </c>
      <c r="V16" s="22">
        <f t="shared" si="7"/>
        <v>0</v>
      </c>
      <c r="W16" s="23" t="str">
        <f t="shared" si="8"/>
        <v>#DIV/0!</v>
      </c>
      <c r="X16" s="26" t="str">
        <f t="shared" si="9"/>
        <v>#DIV/0!</v>
      </c>
    </row>
    <row r="17">
      <c r="A17" s="18" t="s">
        <v>272</v>
      </c>
      <c r="B17" s="18">
        <v>226.0</v>
      </c>
      <c r="C17" s="40">
        <v>8484.0</v>
      </c>
      <c r="D17" s="40">
        <v>0.0</v>
      </c>
      <c r="E17" s="40">
        <v>0.0</v>
      </c>
      <c r="F17" s="14">
        <v>23111.0</v>
      </c>
      <c r="G17" s="19"/>
      <c r="H17" s="19">
        <f>VLOOKUP(A17,'Kings Ratings'!$A$2:$B$1000,2,false)</f>
        <v>10</v>
      </c>
      <c r="I17" s="7"/>
      <c r="K17" s="40">
        <v>8094.0</v>
      </c>
      <c r="L17" s="22">
        <f t="shared" si="1"/>
        <v>390</v>
      </c>
      <c r="M17" s="23">
        <f t="shared" si="2"/>
        <v>0.04818383988</v>
      </c>
      <c r="N17" s="24" t="str">
        <f t="shared" si="3"/>
        <v>Runestone 16 with +390, +4.8% (8094 to 8484)</v>
      </c>
      <c r="O17" s="41"/>
      <c r="P17" s="40">
        <v>0.0</v>
      </c>
      <c r="Q17" s="18">
        <f t="shared" si="4"/>
        <v>0</v>
      </c>
      <c r="R17" s="23" t="str">
        <f t="shared" si="5"/>
        <v>#DIV/0!</v>
      </c>
      <c r="S17" s="24" t="str">
        <f t="shared" si="6"/>
        <v>#DIV/0!</v>
      </c>
      <c r="T17" s="18"/>
      <c r="U17" s="40">
        <v>0.0</v>
      </c>
      <c r="V17" s="22">
        <f t="shared" si="7"/>
        <v>0</v>
      </c>
      <c r="W17" s="23" t="str">
        <f t="shared" si="8"/>
        <v>#DIV/0!</v>
      </c>
      <c r="X17" s="26" t="str">
        <f t="shared" si="9"/>
        <v>#DIV/0!</v>
      </c>
    </row>
    <row r="18">
      <c r="A18" s="18" t="s">
        <v>265</v>
      </c>
      <c r="B18" s="18">
        <v>230.0</v>
      </c>
      <c r="C18" s="40">
        <v>8643.0</v>
      </c>
      <c r="D18" s="40">
        <v>0.0</v>
      </c>
      <c r="E18" s="40">
        <v>0.0</v>
      </c>
      <c r="F18" s="14">
        <v>24534.0</v>
      </c>
      <c r="G18" s="19"/>
      <c r="H18" s="19">
        <f>VLOOKUP(A18,'Kings Ratings'!$A$2:$B$1000,2,false)</f>
        <v>10</v>
      </c>
      <c r="I18" s="7"/>
      <c r="K18" s="40">
        <v>8211.0</v>
      </c>
      <c r="L18" s="22">
        <f t="shared" si="1"/>
        <v>432</v>
      </c>
      <c r="M18" s="23">
        <f t="shared" si="2"/>
        <v>0.05261234929</v>
      </c>
      <c r="N18" s="24" t="str">
        <f t="shared" si="3"/>
        <v>Runestone 20 with +432, +5.3% (8211 to 8643)</v>
      </c>
      <c r="O18" s="41"/>
      <c r="P18" s="40">
        <v>0.0</v>
      </c>
      <c r="Q18" s="18">
        <f t="shared" si="4"/>
        <v>0</v>
      </c>
      <c r="R18" s="23" t="str">
        <f t="shared" si="5"/>
        <v>#DIV/0!</v>
      </c>
      <c r="S18" s="24" t="str">
        <f t="shared" si="6"/>
        <v>#DIV/0!</v>
      </c>
      <c r="T18" s="18"/>
      <c r="U18" s="40">
        <v>0.0</v>
      </c>
      <c r="V18" s="22">
        <f t="shared" si="7"/>
        <v>0</v>
      </c>
      <c r="W18" s="23" t="str">
        <f t="shared" si="8"/>
        <v>#DIV/0!</v>
      </c>
      <c r="X18" s="26" t="str">
        <f t="shared" si="9"/>
        <v>#DIV/0!</v>
      </c>
    </row>
    <row r="19">
      <c r="A19" s="18" t="s">
        <v>345</v>
      </c>
      <c r="B19" s="18">
        <v>156.0</v>
      </c>
      <c r="C19" s="40">
        <v>9112.0</v>
      </c>
      <c r="D19" s="40">
        <v>0.0</v>
      </c>
      <c r="E19" s="40">
        <v>0.0</v>
      </c>
      <c r="F19" s="14">
        <v>25644.0</v>
      </c>
      <c r="G19" s="19"/>
      <c r="H19" s="19">
        <f>VLOOKUP(A19,'Kings Ratings'!$A$2:$B$1000,2,false)</f>
        <v>10</v>
      </c>
      <c r="I19" s="7"/>
      <c r="K19" s="40">
        <v>8719.0</v>
      </c>
      <c r="L19" s="22">
        <f t="shared" si="1"/>
        <v>393</v>
      </c>
      <c r="M19" s="23">
        <f t="shared" si="2"/>
        <v>0.04507397637</v>
      </c>
      <c r="N19" s="24" t="str">
        <f t="shared" si="3"/>
        <v>Runestone 10 with +393, +4.5% (8719 to 9112)</v>
      </c>
      <c r="O19" s="41"/>
      <c r="P19" s="40">
        <v>0.0</v>
      </c>
      <c r="Q19" s="18">
        <f t="shared" si="4"/>
        <v>0</v>
      </c>
      <c r="R19" s="23" t="str">
        <f t="shared" si="5"/>
        <v>#DIV/0!</v>
      </c>
      <c r="S19" s="24" t="str">
        <f t="shared" si="6"/>
        <v>#DIV/0!</v>
      </c>
      <c r="T19" s="18"/>
      <c r="U19" s="40">
        <v>0.0</v>
      </c>
      <c r="V19" s="22">
        <f t="shared" si="7"/>
        <v>0</v>
      </c>
      <c r="W19" s="23" t="str">
        <f t="shared" si="8"/>
        <v>#DIV/0!</v>
      </c>
      <c r="X19" s="26" t="str">
        <f t="shared" si="9"/>
        <v>#DIV/0!</v>
      </c>
    </row>
    <row r="20">
      <c r="A20" s="18" t="s">
        <v>360</v>
      </c>
      <c r="B20" s="18">
        <v>153.0</v>
      </c>
      <c r="C20" s="40">
        <v>9618.0</v>
      </c>
      <c r="D20" s="40">
        <v>0.0</v>
      </c>
      <c r="E20" s="40">
        <v>0.0</v>
      </c>
      <c r="F20" s="14">
        <v>28097.0</v>
      </c>
      <c r="G20" s="19"/>
      <c r="H20" s="19">
        <f>VLOOKUP(A20,'Kings Ratings'!$A$2:$B$1000,2,false)</f>
        <v>10</v>
      </c>
      <c r="I20" s="7"/>
      <c r="K20" s="40">
        <v>9178.0</v>
      </c>
      <c r="L20" s="22">
        <f t="shared" si="1"/>
        <v>440</v>
      </c>
      <c r="M20" s="23">
        <f t="shared" si="2"/>
        <v>0.04794072783</v>
      </c>
      <c r="N20" s="24" t="str">
        <f t="shared" si="3"/>
        <v>Runestone 07 with +440, +4.8% (9178 to 9618)</v>
      </c>
      <c r="O20" s="41"/>
      <c r="P20" s="40">
        <v>0.0</v>
      </c>
      <c r="Q20" s="18">
        <f t="shared" si="4"/>
        <v>0</v>
      </c>
      <c r="R20" s="23" t="str">
        <f t="shared" si="5"/>
        <v>#DIV/0!</v>
      </c>
      <c r="S20" s="24" t="str">
        <f t="shared" si="6"/>
        <v>#DIV/0!</v>
      </c>
      <c r="T20" s="18"/>
      <c r="U20" s="40">
        <v>0.0</v>
      </c>
      <c r="V20" s="22">
        <f t="shared" si="7"/>
        <v>0</v>
      </c>
      <c r="W20" s="23" t="str">
        <f t="shared" si="8"/>
        <v>#DIV/0!</v>
      </c>
      <c r="X20" s="26" t="str">
        <f t="shared" si="9"/>
        <v>#DIV/0!</v>
      </c>
    </row>
    <row r="21">
      <c r="A21" s="11" t="s">
        <v>284</v>
      </c>
      <c r="B21" s="11">
        <v>1210.0</v>
      </c>
      <c r="C21" s="11">
        <v>47.0</v>
      </c>
      <c r="D21" s="11">
        <v>1.0</v>
      </c>
      <c r="E21" s="11">
        <v>0.0</v>
      </c>
      <c r="F21" s="14">
        <v>1515.0</v>
      </c>
      <c r="G21" s="19"/>
      <c r="H21" s="19">
        <f>VLOOKUP(A21,'Kings Ratings'!$A$2:$B$1000,2,false)</f>
        <v>10</v>
      </c>
      <c r="I21" s="19"/>
      <c r="K21" s="11">
        <v>20.0</v>
      </c>
      <c r="L21" s="22">
        <f t="shared" si="1"/>
        <v>27</v>
      </c>
      <c r="M21" s="23">
        <f t="shared" si="2"/>
        <v>1.35</v>
      </c>
      <c r="N21" s="24" t="str">
        <f t="shared" si="3"/>
        <v>Red Butterfly with +27, +135% (20 to 47)</v>
      </c>
      <c r="O21" s="25"/>
      <c r="P21" s="11">
        <v>0.0</v>
      </c>
      <c r="Q21" s="18">
        <f t="shared" si="4"/>
        <v>1</v>
      </c>
      <c r="R21" s="23" t="str">
        <f t="shared" si="5"/>
        <v>#DIV/0!</v>
      </c>
      <c r="S21" s="24" t="str">
        <f t="shared" si="6"/>
        <v>#DIV/0!</v>
      </c>
      <c r="U21" s="11">
        <v>0.0</v>
      </c>
      <c r="V21" s="22">
        <f t="shared" si="7"/>
        <v>0</v>
      </c>
      <c r="W21" s="23" t="str">
        <f t="shared" si="8"/>
        <v>#DIV/0!</v>
      </c>
      <c r="X21" s="26" t="str">
        <f t="shared" si="9"/>
        <v>#DIV/0!</v>
      </c>
    </row>
    <row r="22">
      <c r="A22" s="11" t="s">
        <v>299</v>
      </c>
      <c r="B22" s="11">
        <v>1207.0</v>
      </c>
      <c r="C22" s="11">
        <v>82.0</v>
      </c>
      <c r="D22" s="11">
        <v>1.0</v>
      </c>
      <c r="E22" s="11">
        <v>0.0</v>
      </c>
      <c r="F22" s="14">
        <v>12519.0</v>
      </c>
      <c r="G22" s="19"/>
      <c r="H22" s="19">
        <f>VLOOKUP(A22,'Kings Ratings'!$A$2:$B$1000,2,false)</f>
        <v>10</v>
      </c>
      <c r="I22" s="19"/>
      <c r="K22" s="11">
        <v>31.0</v>
      </c>
      <c r="L22" s="22">
        <f t="shared" si="1"/>
        <v>51</v>
      </c>
      <c r="M22" s="23">
        <f t="shared" si="2"/>
        <v>1.64516129</v>
      </c>
      <c r="N22" s="24" t="str">
        <f t="shared" si="3"/>
        <v>Purple Butterfly with +51, +164.5% (31 to 82)</v>
      </c>
      <c r="O22" s="25"/>
      <c r="P22" s="11">
        <v>0.0</v>
      </c>
      <c r="Q22" s="18">
        <f t="shared" si="4"/>
        <v>1</v>
      </c>
      <c r="R22" s="23" t="str">
        <f t="shared" si="5"/>
        <v>#DIV/0!</v>
      </c>
      <c r="S22" s="24" t="str">
        <f t="shared" si="6"/>
        <v>#DIV/0!</v>
      </c>
      <c r="U22" s="11">
        <v>0.0</v>
      </c>
      <c r="V22" s="22">
        <f t="shared" si="7"/>
        <v>0</v>
      </c>
      <c r="W22" s="23" t="str">
        <f t="shared" si="8"/>
        <v>#DIV/0!</v>
      </c>
      <c r="X22" s="26" t="str">
        <f t="shared" si="9"/>
        <v>#DIV/0!</v>
      </c>
    </row>
    <row r="23">
      <c r="A23" s="11" t="s">
        <v>305</v>
      </c>
      <c r="B23" s="11">
        <v>1209.0</v>
      </c>
      <c r="C23" s="11">
        <v>104.0</v>
      </c>
      <c r="D23" s="11">
        <v>1.0</v>
      </c>
      <c r="E23" s="11">
        <v>0.0</v>
      </c>
      <c r="F23" s="14">
        <v>1170.0</v>
      </c>
      <c r="G23" s="19"/>
      <c r="H23" s="19">
        <f>VLOOKUP(A23,'Kings Ratings'!$A$2:$B$1000,2,false)</f>
        <v>10</v>
      </c>
      <c r="I23" s="19"/>
      <c r="K23" s="11">
        <v>41.0</v>
      </c>
      <c r="L23" s="22">
        <f t="shared" si="1"/>
        <v>63</v>
      </c>
      <c r="M23" s="23">
        <f t="shared" si="2"/>
        <v>1.536585366</v>
      </c>
      <c r="N23" s="24" t="str">
        <f t="shared" si="3"/>
        <v>Blue Butterfly with +63, +153.7% (41 to 104)</v>
      </c>
      <c r="O23" s="25"/>
      <c r="P23" s="11">
        <v>0.0</v>
      </c>
      <c r="Q23" s="18">
        <f t="shared" si="4"/>
        <v>1</v>
      </c>
      <c r="R23" s="23" t="str">
        <f t="shared" si="5"/>
        <v>#DIV/0!</v>
      </c>
      <c r="S23" s="24" t="str">
        <f t="shared" si="6"/>
        <v>#DIV/0!</v>
      </c>
      <c r="U23" s="11">
        <v>0.0</v>
      </c>
      <c r="V23" s="22">
        <f t="shared" si="7"/>
        <v>0</v>
      </c>
      <c r="W23" s="23" t="str">
        <f t="shared" si="8"/>
        <v>#DIV/0!</v>
      </c>
      <c r="X23" s="26" t="str">
        <f t="shared" si="9"/>
        <v>#DIV/0!</v>
      </c>
    </row>
    <row r="24">
      <c r="A24" s="18" t="s">
        <v>329</v>
      </c>
      <c r="B24" s="18">
        <v>885.0</v>
      </c>
      <c r="C24" s="40">
        <v>292.0</v>
      </c>
      <c r="D24" s="40">
        <v>1.0</v>
      </c>
      <c r="E24" s="40">
        <v>1.0</v>
      </c>
      <c r="F24" s="14">
        <v>5832.0</v>
      </c>
      <c r="G24" s="19"/>
      <c r="H24" s="19">
        <f>VLOOKUP(A24,'Kings Ratings'!$A$2:$B$1000,2,false)</f>
        <v>10</v>
      </c>
      <c r="I24" s="7"/>
      <c r="K24" s="40">
        <v>245.0</v>
      </c>
      <c r="L24" s="22">
        <f t="shared" si="1"/>
        <v>47</v>
      </c>
      <c r="M24" s="23">
        <f t="shared" si="2"/>
        <v>0.1918367347</v>
      </c>
      <c r="N24" s="24" t="str">
        <f t="shared" si="3"/>
        <v>Flying Machine with +47, +19.2% (245 to 292)</v>
      </c>
      <c r="O24" s="41"/>
      <c r="P24" s="40">
        <v>0.0</v>
      </c>
      <c r="Q24" s="18">
        <f t="shared" si="4"/>
        <v>1</v>
      </c>
      <c r="R24" s="23" t="str">
        <f t="shared" si="5"/>
        <v>#DIV/0!</v>
      </c>
      <c r="S24" s="24" t="str">
        <f t="shared" si="6"/>
        <v>#DIV/0!</v>
      </c>
      <c r="T24" s="18"/>
      <c r="U24" s="40">
        <v>0.0</v>
      </c>
      <c r="V24" s="22">
        <f t="shared" si="7"/>
        <v>1</v>
      </c>
      <c r="W24" s="23" t="str">
        <f t="shared" si="8"/>
        <v>#DIV/0!</v>
      </c>
      <c r="X24" s="26" t="str">
        <f t="shared" si="9"/>
        <v>#DIV/0!</v>
      </c>
    </row>
    <row r="25">
      <c r="A25" s="11" t="s">
        <v>633</v>
      </c>
      <c r="B25" s="11">
        <v>1130.0</v>
      </c>
      <c r="C25" s="11">
        <v>111.0</v>
      </c>
      <c r="D25" s="11">
        <v>1.0</v>
      </c>
      <c r="E25" s="11">
        <v>0.0</v>
      </c>
      <c r="F25" s="14">
        <v>140.0</v>
      </c>
      <c r="G25" s="19"/>
      <c r="H25" s="19">
        <f>VLOOKUP(A25,'Kings Ratings'!$A$2:$B$1000,2,false)</f>
        <v>8</v>
      </c>
      <c r="I25" s="19"/>
      <c r="K25" s="11">
        <v>92.0</v>
      </c>
      <c r="L25" s="22">
        <f t="shared" si="1"/>
        <v>19</v>
      </c>
      <c r="M25" s="23">
        <f t="shared" si="2"/>
        <v>0.2065217391</v>
      </c>
      <c r="N25" s="24" t="str">
        <f t="shared" si="3"/>
        <v>Grand Piano with +19, +20.7% (92 to 111)</v>
      </c>
      <c r="O25" s="41"/>
      <c r="P25" s="11">
        <v>1.0</v>
      </c>
      <c r="Q25" s="18">
        <f t="shared" si="4"/>
        <v>0</v>
      </c>
      <c r="R25" s="23">
        <f t="shared" si="5"/>
        <v>0</v>
      </c>
      <c r="S25" s="24" t="str">
        <f t="shared" si="6"/>
        <v>Grand Piano with +0, +0% (1 to 1)</v>
      </c>
      <c r="T25" s="18"/>
      <c r="U25" s="11">
        <v>0.0</v>
      </c>
      <c r="V25" s="22">
        <f t="shared" si="7"/>
        <v>0</v>
      </c>
      <c r="W25" s="23" t="str">
        <f t="shared" si="8"/>
        <v>#DIV/0!</v>
      </c>
      <c r="X25" s="26" t="str">
        <f t="shared" si="9"/>
        <v>#DIV/0!</v>
      </c>
    </row>
    <row r="26">
      <c r="A26" s="18" t="s">
        <v>425</v>
      </c>
      <c r="B26" s="18">
        <v>225.0</v>
      </c>
      <c r="C26" s="40">
        <v>9322.0</v>
      </c>
      <c r="D26" s="40">
        <v>1.0</v>
      </c>
      <c r="E26" s="40">
        <v>0.0</v>
      </c>
      <c r="F26" s="14">
        <v>25064.0</v>
      </c>
      <c r="G26" s="19"/>
      <c r="H26" s="19">
        <f>VLOOKUP(A26,'Kings Ratings'!$A$2:$B$1000,2,false)</f>
        <v>10</v>
      </c>
      <c r="I26" s="7"/>
      <c r="K26" s="40">
        <v>8876.0</v>
      </c>
      <c r="L26" s="22">
        <f t="shared" si="1"/>
        <v>446</v>
      </c>
      <c r="M26" s="23">
        <f t="shared" si="2"/>
        <v>0.0502478594</v>
      </c>
      <c r="N26" s="24" t="str">
        <f t="shared" si="3"/>
        <v>Runestone 15 with +446, +5% (8876 to 9322)</v>
      </c>
      <c r="O26" s="41"/>
      <c r="P26" s="40">
        <v>1.0</v>
      </c>
      <c r="Q26" s="18">
        <f t="shared" si="4"/>
        <v>0</v>
      </c>
      <c r="R26" s="23">
        <f t="shared" si="5"/>
        <v>0</v>
      </c>
      <c r="S26" s="24" t="str">
        <f t="shared" si="6"/>
        <v>Runestone 15 with +0, +0% (1 to 1)</v>
      </c>
      <c r="T26" s="18"/>
      <c r="U26" s="40">
        <v>0.0</v>
      </c>
      <c r="V26" s="22">
        <f t="shared" si="7"/>
        <v>0</v>
      </c>
      <c r="W26" s="23" t="str">
        <f t="shared" si="8"/>
        <v>#DIV/0!</v>
      </c>
      <c r="X26" s="26" t="str">
        <f t="shared" si="9"/>
        <v>#DIV/0!</v>
      </c>
    </row>
    <row r="27">
      <c r="A27" s="11" t="s">
        <v>350</v>
      </c>
      <c r="B27" s="11">
        <v>1208.0</v>
      </c>
      <c r="C27" s="11">
        <v>297.0</v>
      </c>
      <c r="D27" s="11">
        <v>2.0</v>
      </c>
      <c r="E27" s="11">
        <v>0.0</v>
      </c>
      <c r="F27" s="14">
        <v>10818.0</v>
      </c>
      <c r="G27" s="19"/>
      <c r="H27" s="19">
        <f>VLOOKUP(A27,'Kings Ratings'!$A$2:$B$1000,2,false)</f>
        <v>10</v>
      </c>
      <c r="I27" s="19"/>
      <c r="K27" s="11">
        <v>195.0</v>
      </c>
      <c r="L27" s="22">
        <f t="shared" si="1"/>
        <v>102</v>
      </c>
      <c r="M27" s="23">
        <f t="shared" si="2"/>
        <v>0.5230769231</v>
      </c>
      <c r="N27" s="24" t="str">
        <f t="shared" si="3"/>
        <v>Green Butterfly with +102, +52.3% (195 to 297)</v>
      </c>
      <c r="O27" s="25"/>
      <c r="P27" s="11">
        <v>0.0</v>
      </c>
      <c r="Q27" s="18">
        <f t="shared" si="4"/>
        <v>2</v>
      </c>
      <c r="R27" s="23" t="str">
        <f t="shared" si="5"/>
        <v>#DIV/0!</v>
      </c>
      <c r="S27" s="24" t="str">
        <f t="shared" si="6"/>
        <v>#DIV/0!</v>
      </c>
      <c r="U27" s="11">
        <v>0.0</v>
      </c>
      <c r="V27" s="22">
        <f t="shared" si="7"/>
        <v>0</v>
      </c>
      <c r="W27" s="23" t="str">
        <f t="shared" si="8"/>
        <v>#DIV/0!</v>
      </c>
      <c r="X27" s="26" t="str">
        <f t="shared" si="9"/>
        <v>#DIV/0!</v>
      </c>
    </row>
    <row r="28">
      <c r="A28" s="18" t="s">
        <v>431</v>
      </c>
      <c r="B28" s="18">
        <v>229.0</v>
      </c>
      <c r="C28" s="40">
        <v>8834.0</v>
      </c>
      <c r="D28" s="40">
        <v>2.0</v>
      </c>
      <c r="E28" s="40">
        <v>0.0</v>
      </c>
      <c r="F28" s="14">
        <v>30468.0</v>
      </c>
      <c r="G28" s="19"/>
      <c r="H28" s="19">
        <f>VLOOKUP(A28,'Kings Ratings'!$A$2:$B$1000,2,false)</f>
        <v>10</v>
      </c>
      <c r="I28" s="7"/>
      <c r="K28" s="40">
        <v>8447.0</v>
      </c>
      <c r="L28" s="22">
        <f t="shared" si="1"/>
        <v>387</v>
      </c>
      <c r="M28" s="23">
        <f t="shared" si="2"/>
        <v>0.04581508228</v>
      </c>
      <c r="N28" s="24" t="str">
        <f t="shared" si="3"/>
        <v>Runestone 19 with +387, +4.6% (8447 to 8834)</v>
      </c>
      <c r="O28" s="41"/>
      <c r="P28" s="40">
        <v>1.0</v>
      </c>
      <c r="Q28" s="18">
        <f t="shared" si="4"/>
        <v>1</v>
      </c>
      <c r="R28" s="23">
        <f t="shared" si="5"/>
        <v>1</v>
      </c>
      <c r="S28" s="24" t="str">
        <f t="shared" si="6"/>
        <v>Runestone 19 with +1, +100% (1 to 2)</v>
      </c>
      <c r="T28" s="18"/>
      <c r="U28" s="40">
        <v>0.0</v>
      </c>
      <c r="V28" s="22">
        <f t="shared" si="7"/>
        <v>0</v>
      </c>
      <c r="W28" s="23" t="str">
        <f t="shared" si="8"/>
        <v>#DIV/0!</v>
      </c>
      <c r="X28" s="26" t="str">
        <f t="shared" si="9"/>
        <v>#DIV/0!</v>
      </c>
    </row>
    <row r="29">
      <c r="A29" s="18" t="s">
        <v>248</v>
      </c>
      <c r="B29" s="18">
        <v>927.0</v>
      </c>
      <c r="C29" s="40">
        <v>29.0</v>
      </c>
      <c r="D29" s="40">
        <v>2.0</v>
      </c>
      <c r="E29" s="40">
        <v>0.0</v>
      </c>
      <c r="F29" s="14">
        <v>5278.0</v>
      </c>
      <c r="G29" s="19"/>
      <c r="H29" s="19">
        <f>VLOOKUP(A29,'Kings Ratings'!$A$2:$B$1000,2,false)</f>
        <v>10</v>
      </c>
      <c r="I29" s="7"/>
      <c r="K29" s="40">
        <v>27.0</v>
      </c>
      <c r="L29" s="22">
        <f t="shared" si="1"/>
        <v>2</v>
      </c>
      <c r="M29" s="23">
        <f t="shared" si="2"/>
        <v>0.07407407407</v>
      </c>
      <c r="N29" s="24" t="str">
        <f t="shared" si="3"/>
        <v>Flarite with +2, +7.4% (27 to 29)</v>
      </c>
      <c r="O29" s="41"/>
      <c r="P29" s="40">
        <v>2.0</v>
      </c>
      <c r="Q29" s="18">
        <f t="shared" si="4"/>
        <v>0</v>
      </c>
      <c r="R29" s="23">
        <f t="shared" si="5"/>
        <v>0</v>
      </c>
      <c r="S29" s="24" t="str">
        <f t="shared" si="6"/>
        <v>Flarite with +0, +0% (2 to 2)</v>
      </c>
      <c r="T29" s="18"/>
      <c r="U29" s="40">
        <v>0.0</v>
      </c>
      <c r="V29" s="22">
        <f t="shared" si="7"/>
        <v>0</v>
      </c>
      <c r="W29" s="23" t="str">
        <f t="shared" si="8"/>
        <v>#DIV/0!</v>
      </c>
      <c r="X29" s="26" t="str">
        <f t="shared" si="9"/>
        <v>#DIV/0!</v>
      </c>
    </row>
    <row r="30">
      <c r="A30" s="18" t="s">
        <v>328</v>
      </c>
      <c r="B30" s="18">
        <v>870.0</v>
      </c>
      <c r="C30" s="40">
        <v>267.0</v>
      </c>
      <c r="D30" s="40">
        <v>2.0</v>
      </c>
      <c r="E30" s="40">
        <v>0.0</v>
      </c>
      <c r="F30" s="14">
        <v>5147.0</v>
      </c>
      <c r="G30" s="19"/>
      <c r="H30" s="19">
        <f>VLOOKUP(A30,'Kings Ratings'!$A$2:$B$1000,2,false)</f>
        <v>11</v>
      </c>
      <c r="I30" s="7"/>
      <c r="K30" s="40">
        <v>267.0</v>
      </c>
      <c r="L30" s="22">
        <f t="shared" si="1"/>
        <v>0</v>
      </c>
      <c r="M30" s="23">
        <f t="shared" si="2"/>
        <v>0</v>
      </c>
      <c r="N30" s="24" t="str">
        <f t="shared" si="3"/>
        <v>QED Cell with +0, +0% (267 to 267)</v>
      </c>
      <c r="O30" s="41"/>
      <c r="P30" s="40">
        <v>2.0</v>
      </c>
      <c r="Q30" s="18">
        <f t="shared" si="4"/>
        <v>0</v>
      </c>
      <c r="R30" s="23">
        <f t="shared" si="5"/>
        <v>0</v>
      </c>
      <c r="S30" s="24" t="str">
        <f t="shared" si="6"/>
        <v>QED Cell with +0, +0% (2 to 2)</v>
      </c>
      <c r="T30" s="18"/>
      <c r="U30" s="40">
        <v>0.0</v>
      </c>
      <c r="V30" s="22">
        <f t="shared" si="7"/>
        <v>0</v>
      </c>
      <c r="W30" s="23" t="str">
        <f t="shared" si="8"/>
        <v>#DIV/0!</v>
      </c>
      <c r="X30" s="26" t="str">
        <f t="shared" si="9"/>
        <v>#DIV/0!</v>
      </c>
    </row>
    <row r="31">
      <c r="A31" s="18" t="s">
        <v>652</v>
      </c>
      <c r="B31" s="18">
        <v>1041.0</v>
      </c>
      <c r="C31" s="40">
        <v>2017.0</v>
      </c>
      <c r="D31" s="40">
        <v>2.0</v>
      </c>
      <c r="E31" s="40">
        <v>1.0</v>
      </c>
      <c r="F31" s="14">
        <v>28884.0</v>
      </c>
      <c r="G31" s="19"/>
      <c r="H31" s="19">
        <f>VLOOKUP(A31,'Kings Ratings'!$A$2:$B$1000,2,false)</f>
        <v>11</v>
      </c>
      <c r="I31" s="7"/>
      <c r="K31" s="40">
        <v>2014.0</v>
      </c>
      <c r="L31" s="22">
        <f t="shared" si="1"/>
        <v>3</v>
      </c>
      <c r="M31" s="23">
        <f t="shared" si="2"/>
        <v>0.001489572989</v>
      </c>
      <c r="N31" s="24" t="str">
        <f t="shared" si="3"/>
        <v>Red Diamond Fish with +3, +0.1% (2014 to 2017)</v>
      </c>
      <c r="O31" s="41"/>
      <c r="P31" s="40">
        <v>2.0</v>
      </c>
      <c r="Q31" s="18">
        <f t="shared" si="4"/>
        <v>0</v>
      </c>
      <c r="R31" s="23">
        <f t="shared" si="5"/>
        <v>0</v>
      </c>
      <c r="S31" s="24" t="str">
        <f t="shared" si="6"/>
        <v>Red Diamond Fish with +0, +0% (2 to 2)</v>
      </c>
      <c r="T31" s="18"/>
      <c r="U31" s="40">
        <v>1.0</v>
      </c>
      <c r="V31" s="22">
        <f t="shared" si="7"/>
        <v>0</v>
      </c>
      <c r="W31" s="23">
        <f t="shared" si="8"/>
        <v>0</v>
      </c>
      <c r="X31" s="26" t="str">
        <f t="shared" si="9"/>
        <v>Red Diamond Fish with +0, +0% (1 to 1)</v>
      </c>
    </row>
    <row r="32">
      <c r="A32" s="18" t="s">
        <v>398</v>
      </c>
      <c r="B32" s="18">
        <v>221.0</v>
      </c>
      <c r="C32" s="40">
        <v>9139.0</v>
      </c>
      <c r="D32" s="40">
        <v>2.0</v>
      </c>
      <c r="E32" s="40">
        <v>0.0</v>
      </c>
      <c r="F32" s="14">
        <v>24427.0</v>
      </c>
      <c r="G32" s="19"/>
      <c r="H32" s="19">
        <f>VLOOKUP(A32,'Kings Ratings'!$A$2:$B$1000,2,false)</f>
        <v>10</v>
      </c>
      <c r="I32" s="7"/>
      <c r="K32" s="40">
        <v>8697.0</v>
      </c>
      <c r="L32" s="22">
        <f t="shared" si="1"/>
        <v>442</v>
      </c>
      <c r="M32" s="23">
        <f t="shared" si="2"/>
        <v>0.05082212257</v>
      </c>
      <c r="N32" s="24" t="str">
        <f t="shared" si="3"/>
        <v>Runestone 11 with +442, +5.1% (8697 to 9139)</v>
      </c>
      <c r="O32" s="41"/>
      <c r="P32" s="40">
        <v>2.0</v>
      </c>
      <c r="Q32" s="18">
        <f t="shared" si="4"/>
        <v>0</v>
      </c>
      <c r="R32" s="23">
        <f t="shared" si="5"/>
        <v>0</v>
      </c>
      <c r="S32" s="24" t="str">
        <f t="shared" si="6"/>
        <v>Runestone 11 with +0, +0% (2 to 2)</v>
      </c>
      <c r="T32" s="18"/>
      <c r="U32" s="40">
        <v>0.0</v>
      </c>
      <c r="V32" s="22">
        <f t="shared" si="7"/>
        <v>0</v>
      </c>
      <c r="W32" s="23" t="str">
        <f t="shared" si="8"/>
        <v>#DIV/0!</v>
      </c>
      <c r="X32" s="26" t="str">
        <f t="shared" si="9"/>
        <v>#DIV/0!</v>
      </c>
    </row>
    <row r="33">
      <c r="A33" s="11" t="s">
        <v>533</v>
      </c>
      <c r="B33" s="11">
        <v>1260.0</v>
      </c>
      <c r="C33" s="11">
        <v>584.0</v>
      </c>
      <c r="D33" s="11">
        <v>3.0</v>
      </c>
      <c r="E33" s="11">
        <v>0.0</v>
      </c>
      <c r="F33" s="14">
        <v>225.0</v>
      </c>
      <c r="G33" s="19"/>
      <c r="H33" s="19">
        <f>VLOOKUP(A33,'Kings Ratings'!$A$2:$B$1000,2,false)</f>
        <v>10</v>
      </c>
      <c r="I33" s="19"/>
      <c r="K33" s="11">
        <v>209.0</v>
      </c>
      <c r="L33" s="22">
        <f t="shared" si="1"/>
        <v>375</v>
      </c>
      <c r="M33" s="23">
        <f t="shared" si="2"/>
        <v>1.794258373</v>
      </c>
      <c r="N33" s="24" t="str">
        <f t="shared" si="3"/>
        <v>Magus Hat with +375, +179.4% (209 to 584)</v>
      </c>
      <c r="O33" s="25"/>
      <c r="P33" s="11">
        <v>1.0</v>
      </c>
      <c r="Q33" s="18">
        <f t="shared" si="4"/>
        <v>2</v>
      </c>
      <c r="R33" s="23">
        <f t="shared" si="5"/>
        <v>2</v>
      </c>
      <c r="S33" s="24" t="str">
        <f t="shared" si="6"/>
        <v>Magus Hat with +2, +200% (1 to 3)</v>
      </c>
      <c r="U33" s="11">
        <v>0.0</v>
      </c>
      <c r="V33" s="22">
        <f t="shared" si="7"/>
        <v>0</v>
      </c>
      <c r="W33" s="23" t="str">
        <f t="shared" si="8"/>
        <v>#DIV/0!</v>
      </c>
      <c r="X33" s="26" t="str">
        <f t="shared" si="9"/>
        <v>#DIV/0!</v>
      </c>
    </row>
    <row r="34">
      <c r="A34" s="18" t="s">
        <v>201</v>
      </c>
      <c r="B34" s="18">
        <v>315.0</v>
      </c>
      <c r="C34" s="40">
        <v>993.0</v>
      </c>
      <c r="D34" s="40">
        <v>3.0</v>
      </c>
      <c r="E34" s="40">
        <v>0.0</v>
      </c>
      <c r="F34" s="14">
        <v>10087.0</v>
      </c>
      <c r="G34" s="19"/>
      <c r="H34" s="19">
        <f>VLOOKUP(A34,'Kings Ratings'!$A$2:$B$1000,2,false)</f>
        <v>10</v>
      </c>
      <c r="I34" s="7"/>
      <c r="K34" s="40">
        <v>870.0</v>
      </c>
      <c r="L34" s="22">
        <f t="shared" si="1"/>
        <v>123</v>
      </c>
      <c r="M34" s="23">
        <f t="shared" si="2"/>
        <v>0.1413793103</v>
      </c>
      <c r="N34" s="24" t="str">
        <f t="shared" si="3"/>
        <v>Compass with +123, +14.1% (870 to 993)</v>
      </c>
      <c r="O34" s="41"/>
      <c r="P34" s="40">
        <v>3.0</v>
      </c>
      <c r="Q34" s="18">
        <f t="shared" si="4"/>
        <v>0</v>
      </c>
      <c r="R34" s="23">
        <f t="shared" si="5"/>
        <v>0</v>
      </c>
      <c r="S34" s="24" t="str">
        <f t="shared" si="6"/>
        <v>Compass with +0, +0% (3 to 3)</v>
      </c>
      <c r="T34" s="18"/>
      <c r="U34" s="40">
        <v>0.0</v>
      </c>
      <c r="V34" s="22">
        <f t="shared" si="7"/>
        <v>0</v>
      </c>
      <c r="W34" s="23" t="str">
        <f t="shared" si="8"/>
        <v>#DIV/0!</v>
      </c>
      <c r="X34" s="26" t="str">
        <f t="shared" si="9"/>
        <v>#DIV/0!</v>
      </c>
    </row>
    <row r="35">
      <c r="A35" s="18" t="s">
        <v>365</v>
      </c>
      <c r="B35" s="18">
        <v>462.0</v>
      </c>
      <c r="C35" s="40">
        <v>1427.0</v>
      </c>
      <c r="D35" s="40">
        <v>3.0</v>
      </c>
      <c r="E35" s="40">
        <v>0.0</v>
      </c>
      <c r="F35" s="14">
        <v>12864.0</v>
      </c>
      <c r="G35" s="19"/>
      <c r="H35" s="19">
        <f>VLOOKUP(A35,'Kings Ratings'!$A$2:$B$1000,2,false)</f>
        <v>10</v>
      </c>
      <c r="I35" s="7"/>
      <c r="K35" s="40">
        <v>1303.0</v>
      </c>
      <c r="L35" s="22">
        <f t="shared" si="1"/>
        <v>124</v>
      </c>
      <c r="M35" s="23">
        <f t="shared" si="2"/>
        <v>0.09516500384</v>
      </c>
      <c r="N35" s="24" t="str">
        <f t="shared" si="3"/>
        <v>Gold Flier with +124, +9.5% (1303 to 1427)</v>
      </c>
      <c r="O35" s="41"/>
      <c r="P35" s="40">
        <v>3.0</v>
      </c>
      <c r="Q35" s="18">
        <f t="shared" si="4"/>
        <v>0</v>
      </c>
      <c r="R35" s="23">
        <f t="shared" si="5"/>
        <v>0</v>
      </c>
      <c r="S35" s="24" t="str">
        <f t="shared" si="6"/>
        <v>Gold Flier with +0, +0% (3 to 3)</v>
      </c>
      <c r="T35" s="18"/>
      <c r="U35" s="40">
        <v>0.0</v>
      </c>
      <c r="V35" s="22">
        <f t="shared" si="7"/>
        <v>0</v>
      </c>
      <c r="W35" s="23" t="str">
        <f t="shared" si="8"/>
        <v>#DIV/0!</v>
      </c>
      <c r="X35" s="26" t="str">
        <f t="shared" si="9"/>
        <v>#DIV/0!</v>
      </c>
    </row>
    <row r="36">
      <c r="A36" s="18" t="s">
        <v>355</v>
      </c>
      <c r="B36" s="18">
        <v>461.0</v>
      </c>
      <c r="C36" s="40">
        <v>1521.0</v>
      </c>
      <c r="D36" s="40">
        <v>3.0</v>
      </c>
      <c r="E36" s="40">
        <v>0.0</v>
      </c>
      <c r="F36" s="14">
        <v>13380.0</v>
      </c>
      <c r="G36" s="19"/>
      <c r="H36" s="19">
        <f>VLOOKUP(A36,'Kings Ratings'!$A$2:$B$1000,2,false)</f>
        <v>10</v>
      </c>
      <c r="I36" s="7"/>
      <c r="K36" s="40">
        <v>1392.0</v>
      </c>
      <c r="L36" s="22">
        <f t="shared" si="1"/>
        <v>129</v>
      </c>
      <c r="M36" s="23">
        <f t="shared" si="2"/>
        <v>0.09267241379</v>
      </c>
      <c r="N36" s="24" t="str">
        <f t="shared" si="3"/>
        <v>Goldfin with +129, +9.3% (1392 to 1521)</v>
      </c>
      <c r="O36" s="41"/>
      <c r="P36" s="40">
        <v>3.0</v>
      </c>
      <c r="Q36" s="18">
        <f t="shared" si="4"/>
        <v>0</v>
      </c>
      <c r="R36" s="23">
        <f t="shared" si="5"/>
        <v>0</v>
      </c>
      <c r="S36" s="24" t="str">
        <f t="shared" si="6"/>
        <v>Goldfin with +0, +0% (3 to 3)</v>
      </c>
      <c r="T36" s="18"/>
      <c r="U36" s="40">
        <v>0.0</v>
      </c>
      <c r="V36" s="22">
        <f t="shared" si="7"/>
        <v>0</v>
      </c>
      <c r="W36" s="23" t="str">
        <f t="shared" si="8"/>
        <v>#DIV/0!</v>
      </c>
      <c r="X36" s="26" t="str">
        <f t="shared" si="9"/>
        <v>#DIV/0!</v>
      </c>
    </row>
    <row r="37">
      <c r="A37" s="18" t="s">
        <v>208</v>
      </c>
      <c r="B37" s="18">
        <v>681.0</v>
      </c>
      <c r="C37" s="40">
        <v>3074.0</v>
      </c>
      <c r="D37" s="40">
        <v>3.0</v>
      </c>
      <c r="E37" s="40">
        <v>0.0</v>
      </c>
      <c r="F37" s="14">
        <v>18565.0</v>
      </c>
      <c r="G37" s="19"/>
      <c r="H37" s="19">
        <f>VLOOKUP(A37,'Kings Ratings'!$A$2:$B$1000,2,false)</f>
        <v>7</v>
      </c>
      <c r="I37" s="7"/>
      <c r="K37" s="40">
        <v>2886.0</v>
      </c>
      <c r="L37" s="22">
        <f t="shared" si="1"/>
        <v>188</v>
      </c>
      <c r="M37" s="23">
        <f t="shared" si="2"/>
        <v>0.06514206514</v>
      </c>
      <c r="N37" s="24" t="str">
        <f t="shared" si="3"/>
        <v>Control Box with +188, +6.5% (2886 to 3074)</v>
      </c>
      <c r="O37" s="41"/>
      <c r="P37" s="40">
        <v>3.0</v>
      </c>
      <c r="Q37" s="18">
        <f t="shared" si="4"/>
        <v>0</v>
      </c>
      <c r="R37" s="23">
        <f t="shared" si="5"/>
        <v>0</v>
      </c>
      <c r="S37" s="24" t="str">
        <f t="shared" si="6"/>
        <v>Control Box with +0, +0% (3 to 3)</v>
      </c>
      <c r="T37" s="18"/>
      <c r="U37" s="40">
        <v>0.0</v>
      </c>
      <c r="V37" s="22">
        <f t="shared" si="7"/>
        <v>0</v>
      </c>
      <c r="W37" s="23" t="str">
        <f t="shared" si="8"/>
        <v>#DIV/0!</v>
      </c>
      <c r="X37" s="26" t="str">
        <f t="shared" si="9"/>
        <v>#DIV/0!</v>
      </c>
    </row>
    <row r="38">
      <c r="A38" s="18" t="s">
        <v>288</v>
      </c>
      <c r="B38" s="11">
        <v>1111.0</v>
      </c>
      <c r="C38" s="40">
        <v>98.0</v>
      </c>
      <c r="D38" s="40">
        <v>4.0</v>
      </c>
      <c r="E38" s="40">
        <v>0.0</v>
      </c>
      <c r="F38" s="14">
        <v>12913.0</v>
      </c>
      <c r="G38" s="19"/>
      <c r="H38" s="19">
        <f>VLOOKUP(A38,'Kings Ratings'!$A$2:$B$1000,2,false)</f>
        <v>10</v>
      </c>
      <c r="I38" s="19"/>
      <c r="K38" s="40">
        <v>86.0</v>
      </c>
      <c r="L38" s="22">
        <f t="shared" si="1"/>
        <v>12</v>
      </c>
      <c r="M38" s="23">
        <f t="shared" si="2"/>
        <v>0.1395348837</v>
      </c>
      <c r="N38" s="24" t="str">
        <f t="shared" si="3"/>
        <v>Steel Pickaxe with +12, +14.% (86 to 98)</v>
      </c>
      <c r="O38" s="41"/>
      <c r="P38" s="40">
        <v>4.0</v>
      </c>
      <c r="Q38" s="18">
        <f t="shared" si="4"/>
        <v>0</v>
      </c>
      <c r="R38" s="23">
        <f t="shared" si="5"/>
        <v>0</v>
      </c>
      <c r="S38" s="24" t="str">
        <f t="shared" si="6"/>
        <v>Steel Pickaxe with +0, +0% (4 to 4)</v>
      </c>
      <c r="T38" s="18"/>
      <c r="U38" s="40">
        <v>0.0</v>
      </c>
      <c r="V38" s="22">
        <f t="shared" si="7"/>
        <v>0</v>
      </c>
      <c r="W38" s="23" t="str">
        <f t="shared" si="8"/>
        <v>#DIV/0!</v>
      </c>
      <c r="X38" s="26" t="str">
        <f t="shared" si="9"/>
        <v>#DIV/0!</v>
      </c>
    </row>
    <row r="39">
      <c r="A39" s="18" t="s">
        <v>379</v>
      </c>
      <c r="B39" s="18">
        <v>464.0</v>
      </c>
      <c r="C39" s="40">
        <v>2789.0</v>
      </c>
      <c r="D39" s="40">
        <v>4.0</v>
      </c>
      <c r="E39" s="40">
        <v>0.0</v>
      </c>
      <c r="F39" s="14">
        <v>15442.0</v>
      </c>
      <c r="G39" s="19"/>
      <c r="H39" s="19">
        <f>VLOOKUP(A39,'Kings Ratings'!$A$2:$B$1000,2,false)</f>
        <v>10</v>
      </c>
      <c r="I39" s="7"/>
      <c r="K39" s="40">
        <v>2574.0</v>
      </c>
      <c r="L39" s="22">
        <f t="shared" si="1"/>
        <v>215</v>
      </c>
      <c r="M39" s="23">
        <f t="shared" si="2"/>
        <v>0.08352758353</v>
      </c>
      <c r="N39" s="24" t="str">
        <f t="shared" si="3"/>
        <v>Goldray with +215, +8.4% (2574 to 2789)</v>
      </c>
      <c r="O39" s="41"/>
      <c r="P39" s="40">
        <v>4.0</v>
      </c>
      <c r="Q39" s="18">
        <f t="shared" si="4"/>
        <v>0</v>
      </c>
      <c r="R39" s="23">
        <f t="shared" si="5"/>
        <v>0</v>
      </c>
      <c r="S39" s="24" t="str">
        <f t="shared" si="6"/>
        <v>Goldray with +0, +0% (4 to 4)</v>
      </c>
      <c r="T39" s="18"/>
      <c r="U39" s="40">
        <v>0.0</v>
      </c>
      <c r="V39" s="22">
        <f t="shared" si="7"/>
        <v>0</v>
      </c>
      <c r="W39" s="23" t="str">
        <f t="shared" si="8"/>
        <v>#DIV/0!</v>
      </c>
      <c r="X39" s="26" t="str">
        <f t="shared" si="9"/>
        <v>#DIV/0!</v>
      </c>
    </row>
    <row r="40">
      <c r="A40" s="18" t="s">
        <v>377</v>
      </c>
      <c r="B40" s="18">
        <v>465.0</v>
      </c>
      <c r="C40" s="40">
        <v>2372.0</v>
      </c>
      <c r="D40" s="40">
        <v>5.0</v>
      </c>
      <c r="E40" s="40">
        <v>0.0</v>
      </c>
      <c r="F40" s="14">
        <v>13061.0</v>
      </c>
      <c r="G40" s="19"/>
      <c r="H40" s="19">
        <f>VLOOKUP(A40,'Kings Ratings'!$A$2:$B$1000,2,false)</f>
        <v>10</v>
      </c>
      <c r="I40" s="7"/>
      <c r="K40" s="40">
        <v>2183.0</v>
      </c>
      <c r="L40" s="22">
        <f t="shared" si="1"/>
        <v>189</v>
      </c>
      <c r="M40" s="23">
        <f t="shared" si="2"/>
        <v>0.08657810353</v>
      </c>
      <c r="N40" s="24" t="str">
        <f t="shared" si="3"/>
        <v>Gold Sea Bass with +189, +8.7% (2183 to 2372)</v>
      </c>
      <c r="O40" s="41"/>
      <c r="P40" s="40">
        <v>4.0</v>
      </c>
      <c r="Q40" s="18">
        <f t="shared" si="4"/>
        <v>1</v>
      </c>
      <c r="R40" s="23">
        <f t="shared" si="5"/>
        <v>0.25</v>
      </c>
      <c r="S40" s="24" t="str">
        <f t="shared" si="6"/>
        <v>Gold Sea Bass with +1, +25% (4 to 5)</v>
      </c>
      <c r="T40" s="18"/>
      <c r="U40" s="40">
        <v>0.0</v>
      </c>
      <c r="V40" s="22">
        <f t="shared" si="7"/>
        <v>0</v>
      </c>
      <c r="W40" s="23" t="str">
        <f t="shared" si="8"/>
        <v>#DIV/0!</v>
      </c>
      <c r="X40" s="26" t="str">
        <f t="shared" si="9"/>
        <v>#DIV/0!</v>
      </c>
    </row>
    <row r="41">
      <c r="A41" s="18" t="s">
        <v>311</v>
      </c>
      <c r="B41" s="18">
        <v>635.0</v>
      </c>
      <c r="C41" s="40">
        <v>119.0</v>
      </c>
      <c r="D41" s="40">
        <v>6.0</v>
      </c>
      <c r="E41" s="40">
        <v>0.0</v>
      </c>
      <c r="F41" s="14">
        <v>727.0</v>
      </c>
      <c r="G41" s="19"/>
      <c r="H41" s="19">
        <f>VLOOKUP(A41,'Kings Ratings'!$A$2:$B$1000,2,false)</f>
        <v>10</v>
      </c>
      <c r="I41" s="7"/>
      <c r="K41" s="40">
        <v>115.0</v>
      </c>
      <c r="L41" s="22">
        <f t="shared" si="1"/>
        <v>4</v>
      </c>
      <c r="M41" s="23">
        <f t="shared" si="2"/>
        <v>0.0347826087</v>
      </c>
      <c r="N41" s="24" t="str">
        <f t="shared" si="3"/>
        <v>Onion Soup with +4, +3.5% (115 to 119)</v>
      </c>
      <c r="O41" s="41"/>
      <c r="P41" s="40">
        <v>4.0</v>
      </c>
      <c r="Q41" s="18">
        <f t="shared" si="4"/>
        <v>2</v>
      </c>
      <c r="R41" s="23">
        <f t="shared" si="5"/>
        <v>0.5</v>
      </c>
      <c r="S41" s="24" t="str">
        <f t="shared" si="6"/>
        <v>Onion Soup with +2, +50% (4 to 6)</v>
      </c>
      <c r="T41" s="18"/>
      <c r="U41" s="40">
        <v>0.0</v>
      </c>
      <c r="V41" s="22">
        <f t="shared" si="7"/>
        <v>0</v>
      </c>
      <c r="W41" s="23" t="str">
        <f t="shared" si="8"/>
        <v>#DIV/0!</v>
      </c>
      <c r="X41" s="26" t="str">
        <f t="shared" si="9"/>
        <v>#DIV/0!</v>
      </c>
    </row>
    <row r="42">
      <c r="A42" s="18" t="s">
        <v>517</v>
      </c>
      <c r="B42" s="18">
        <v>224.0</v>
      </c>
      <c r="C42" s="40">
        <v>9218.0</v>
      </c>
      <c r="D42" s="40">
        <v>6.0</v>
      </c>
      <c r="E42" s="40">
        <v>0.0</v>
      </c>
      <c r="F42" s="14">
        <v>31861.0</v>
      </c>
      <c r="G42" s="19"/>
      <c r="H42" s="19">
        <f>VLOOKUP(A42,'Kings Ratings'!$A$2:$B$1000,2,false)</f>
        <v>10</v>
      </c>
      <c r="I42" s="7"/>
      <c r="K42" s="40">
        <v>8782.0</v>
      </c>
      <c r="L42" s="22">
        <f t="shared" si="1"/>
        <v>436</v>
      </c>
      <c r="M42" s="23">
        <f t="shared" si="2"/>
        <v>0.04964700524</v>
      </c>
      <c r="N42" s="24" t="str">
        <f t="shared" si="3"/>
        <v>Runestone 14 with +436, +5% (8782 to 9218)</v>
      </c>
      <c r="O42" s="41"/>
      <c r="P42" s="40">
        <v>5.0</v>
      </c>
      <c r="Q42" s="18">
        <f t="shared" si="4"/>
        <v>1</v>
      </c>
      <c r="R42" s="23">
        <f t="shared" si="5"/>
        <v>0.2</v>
      </c>
      <c r="S42" s="24" t="str">
        <f t="shared" si="6"/>
        <v>Runestone 14 with +1, +20% (5 to 6)</v>
      </c>
      <c r="T42" s="18"/>
      <c r="U42" s="40">
        <v>0.0</v>
      </c>
      <c r="V42" s="22">
        <f t="shared" si="7"/>
        <v>0</v>
      </c>
      <c r="W42" s="23" t="str">
        <f t="shared" si="8"/>
        <v>#DIV/0!</v>
      </c>
      <c r="X42" s="26" t="str">
        <f t="shared" si="9"/>
        <v>#DIV/0!</v>
      </c>
    </row>
    <row r="43">
      <c r="A43" s="11" t="s">
        <v>655</v>
      </c>
      <c r="B43" s="11">
        <v>1137.0</v>
      </c>
      <c r="C43" s="11">
        <v>1659.0</v>
      </c>
      <c r="D43" s="11">
        <v>6.0</v>
      </c>
      <c r="E43" s="11">
        <v>0.0</v>
      </c>
      <c r="F43" s="14">
        <v>60628.0</v>
      </c>
      <c r="G43" s="19"/>
      <c r="H43" s="19">
        <f>VLOOKUP(A43,'Kings Ratings'!$A$2:$B$1000,2,false)</f>
        <v>7</v>
      </c>
      <c r="I43" s="19"/>
      <c r="K43" s="11">
        <v>1513.0</v>
      </c>
      <c r="L43" s="22">
        <f t="shared" si="1"/>
        <v>146</v>
      </c>
      <c r="M43" s="23">
        <f t="shared" si="2"/>
        <v>0.09649702578</v>
      </c>
      <c r="N43" s="24" t="str">
        <f t="shared" si="3"/>
        <v>Pine Shelf with +146, +9.6% (1513 to 1659)</v>
      </c>
      <c r="O43" s="41"/>
      <c r="P43" s="11">
        <v>6.0</v>
      </c>
      <c r="Q43" s="18">
        <f t="shared" si="4"/>
        <v>0</v>
      </c>
      <c r="R43" s="23">
        <f t="shared" si="5"/>
        <v>0</v>
      </c>
      <c r="S43" s="24" t="str">
        <f t="shared" si="6"/>
        <v>Pine Shelf with +0, +0% (6 to 6)</v>
      </c>
      <c r="T43" s="18"/>
      <c r="U43" s="11">
        <v>0.0</v>
      </c>
      <c r="V43" s="22">
        <f t="shared" si="7"/>
        <v>0</v>
      </c>
      <c r="W43" s="23" t="str">
        <f t="shared" si="8"/>
        <v>#DIV/0!</v>
      </c>
      <c r="X43" s="26" t="str">
        <f t="shared" si="9"/>
        <v>#DIV/0!</v>
      </c>
    </row>
    <row r="44">
      <c r="A44" s="11" t="s">
        <v>294</v>
      </c>
      <c r="B44" s="11">
        <v>1240.0</v>
      </c>
      <c r="C44" s="11">
        <v>2109.0</v>
      </c>
      <c r="D44" s="11">
        <v>7.0</v>
      </c>
      <c r="E44" s="11">
        <v>0.0</v>
      </c>
      <c r="F44" s="14">
        <v>19296.0</v>
      </c>
      <c r="G44" s="19"/>
      <c r="H44" s="19">
        <f>VLOOKUP(A44,'Kings Ratings'!$A$2:$B$1000,2,false)</f>
        <v>11</v>
      </c>
      <c r="I44" s="19"/>
      <c r="K44" s="11">
        <v>1407.0</v>
      </c>
      <c r="L44" s="22">
        <f t="shared" si="1"/>
        <v>702</v>
      </c>
      <c r="M44" s="23">
        <f t="shared" si="2"/>
        <v>0.4989339019</v>
      </c>
      <c r="N44" s="24" t="str">
        <f t="shared" si="3"/>
        <v>Sea Turtle with +702, +49.9% (1407 to 2109)</v>
      </c>
      <c r="O44" s="25"/>
      <c r="P44" s="11">
        <v>2.0</v>
      </c>
      <c r="Q44" s="18">
        <f t="shared" si="4"/>
        <v>5</v>
      </c>
      <c r="R44" s="23">
        <f t="shared" si="5"/>
        <v>2.5</v>
      </c>
      <c r="S44" s="24" t="str">
        <f t="shared" si="6"/>
        <v>Sea Turtle with +5, +250% (2 to 7)</v>
      </c>
      <c r="U44" s="11">
        <v>0.0</v>
      </c>
      <c r="V44" s="22">
        <f t="shared" si="7"/>
        <v>0</v>
      </c>
      <c r="W44" s="23" t="str">
        <f t="shared" si="8"/>
        <v>#DIV/0!</v>
      </c>
      <c r="X44" s="26" t="str">
        <f t="shared" si="9"/>
        <v>#DIV/0!</v>
      </c>
    </row>
    <row r="45">
      <c r="A45" s="18" t="s">
        <v>333</v>
      </c>
      <c r="B45" s="18">
        <v>341.0</v>
      </c>
      <c r="C45" s="40">
        <v>3519.0</v>
      </c>
      <c r="D45" s="40">
        <v>7.0</v>
      </c>
      <c r="E45" s="40">
        <v>0.0</v>
      </c>
      <c r="F45" s="14">
        <v>25341.0</v>
      </c>
      <c r="G45" s="19"/>
      <c r="H45" s="19">
        <f>VLOOKUP(A45,'Kings Ratings'!$A$2:$B$1000,2,false)</f>
        <v>10</v>
      </c>
      <c r="I45" s="7"/>
      <c r="K45" s="40">
        <v>3309.0</v>
      </c>
      <c r="L45" s="22">
        <f t="shared" si="1"/>
        <v>210</v>
      </c>
      <c r="M45" s="23">
        <f t="shared" si="2"/>
        <v>0.06346328196</v>
      </c>
      <c r="N45" s="24" t="str">
        <f t="shared" si="3"/>
        <v>Flywheel with +210, +6.3% (3309 to 3519)</v>
      </c>
      <c r="O45" s="41"/>
      <c r="P45" s="40">
        <v>5.0</v>
      </c>
      <c r="Q45" s="18">
        <f t="shared" si="4"/>
        <v>2</v>
      </c>
      <c r="R45" s="23">
        <f t="shared" si="5"/>
        <v>0.4</v>
      </c>
      <c r="S45" s="24" t="str">
        <f t="shared" si="6"/>
        <v>Flywheel with +2, +40% (5 to 7)</v>
      </c>
      <c r="T45" s="18"/>
      <c r="U45" s="40">
        <v>0.0</v>
      </c>
      <c r="V45" s="22">
        <f t="shared" si="7"/>
        <v>0</v>
      </c>
      <c r="W45" s="23" t="str">
        <f t="shared" si="8"/>
        <v>#DIV/0!</v>
      </c>
      <c r="X45" s="26" t="str">
        <f t="shared" si="9"/>
        <v>#DIV/0!</v>
      </c>
    </row>
    <row r="46">
      <c r="A46" s="18" t="s">
        <v>124</v>
      </c>
      <c r="B46" s="18">
        <v>641.0</v>
      </c>
      <c r="C46" s="40">
        <v>3350.0</v>
      </c>
      <c r="D46" s="40">
        <v>7.0</v>
      </c>
      <c r="E46" s="40">
        <v>0.0</v>
      </c>
      <c r="F46" s="14">
        <v>15780.0</v>
      </c>
      <c r="G46" s="19"/>
      <c r="H46" s="19">
        <f>VLOOKUP(A46,'Kings Ratings'!$A$2:$B$1000,2,false)</f>
        <v>9</v>
      </c>
      <c r="I46" s="7"/>
      <c r="K46" s="40">
        <v>3120.0</v>
      </c>
      <c r="L46" s="22">
        <f t="shared" si="1"/>
        <v>230</v>
      </c>
      <c r="M46" s="23">
        <f t="shared" si="2"/>
        <v>0.07371794872</v>
      </c>
      <c r="N46" s="24" t="str">
        <f t="shared" si="3"/>
        <v>Bone Broth with +230, +7.4% (3120 to 3350)</v>
      </c>
      <c r="O46" s="41"/>
      <c r="P46" s="40">
        <v>6.0</v>
      </c>
      <c r="Q46" s="18">
        <f t="shared" si="4"/>
        <v>1</v>
      </c>
      <c r="R46" s="23">
        <f t="shared" si="5"/>
        <v>0.1666666667</v>
      </c>
      <c r="S46" s="24" t="str">
        <f t="shared" si="6"/>
        <v>Bone Broth with +1, +16.7% (6 to 7)</v>
      </c>
      <c r="T46" s="18"/>
      <c r="U46" s="40">
        <v>0.0</v>
      </c>
      <c r="V46" s="22">
        <f t="shared" si="7"/>
        <v>0</v>
      </c>
      <c r="W46" s="23" t="str">
        <f t="shared" si="8"/>
        <v>#DIV/0!</v>
      </c>
      <c r="X46" s="26" t="str">
        <f t="shared" si="9"/>
        <v>#DIV/0!</v>
      </c>
    </row>
    <row r="47">
      <c r="A47" s="18" t="s">
        <v>544</v>
      </c>
      <c r="B47" s="18">
        <v>223.0</v>
      </c>
      <c r="C47" s="40">
        <v>9293.0</v>
      </c>
      <c r="D47" s="40">
        <v>7.0</v>
      </c>
      <c r="E47" s="40">
        <v>0.0</v>
      </c>
      <c r="F47" s="14">
        <v>31192.0</v>
      </c>
      <c r="G47" s="19"/>
      <c r="H47" s="19">
        <f>VLOOKUP(A47,'Kings Ratings'!$A$2:$B$1000,2,false)</f>
        <v>10</v>
      </c>
      <c r="I47" s="7"/>
      <c r="K47" s="40">
        <v>8853.0</v>
      </c>
      <c r="L47" s="22">
        <f t="shared" si="1"/>
        <v>440</v>
      </c>
      <c r="M47" s="23">
        <f t="shared" si="2"/>
        <v>0.04970066644</v>
      </c>
      <c r="N47" s="24" t="str">
        <f t="shared" si="3"/>
        <v>Runestone 13 with +440, +5% (8853 to 9293)</v>
      </c>
      <c r="O47" s="41"/>
      <c r="P47" s="40">
        <v>6.0</v>
      </c>
      <c r="Q47" s="18">
        <f t="shared" si="4"/>
        <v>1</v>
      </c>
      <c r="R47" s="23">
        <f t="shared" si="5"/>
        <v>0.1666666667</v>
      </c>
      <c r="S47" s="24" t="str">
        <f t="shared" si="6"/>
        <v>Runestone 13 with +1, +16.7% (6 to 7)</v>
      </c>
      <c r="T47" s="18"/>
      <c r="U47" s="40">
        <v>0.0</v>
      </c>
      <c r="V47" s="22">
        <f t="shared" si="7"/>
        <v>0</v>
      </c>
      <c r="W47" s="23" t="str">
        <f t="shared" si="8"/>
        <v>#DIV/0!</v>
      </c>
      <c r="X47" s="26" t="str">
        <f t="shared" si="9"/>
        <v>#DIV/0!</v>
      </c>
    </row>
    <row r="48">
      <c r="A48" s="18" t="s">
        <v>348</v>
      </c>
      <c r="B48" s="18">
        <v>653.0</v>
      </c>
      <c r="C48" s="40">
        <v>834.0</v>
      </c>
      <c r="D48" s="40">
        <v>8.0</v>
      </c>
      <c r="E48" s="40">
        <v>1.0</v>
      </c>
      <c r="F48" s="14">
        <v>13485.0</v>
      </c>
      <c r="G48" s="19"/>
      <c r="H48" s="19">
        <f>VLOOKUP(A48,'Kings Ratings'!$A$2:$B$1000,2,false)</f>
        <v>10</v>
      </c>
      <c r="I48" s="7"/>
      <c r="K48" s="40">
        <v>751.0</v>
      </c>
      <c r="L48" s="22">
        <f t="shared" si="1"/>
        <v>83</v>
      </c>
      <c r="M48" s="23">
        <f t="shared" si="2"/>
        <v>0.1105193076</v>
      </c>
      <c r="N48" s="24" t="str">
        <f t="shared" si="3"/>
        <v>Fruit Punch with +83, +11.1% (751 to 834)</v>
      </c>
      <c r="O48" s="41"/>
      <c r="P48" s="40">
        <v>8.0</v>
      </c>
      <c r="Q48" s="18">
        <f t="shared" si="4"/>
        <v>0</v>
      </c>
      <c r="R48" s="23">
        <f t="shared" si="5"/>
        <v>0</v>
      </c>
      <c r="S48" s="24" t="str">
        <f t="shared" si="6"/>
        <v>Fruit Punch with +0, +0% (8 to 8)</v>
      </c>
      <c r="T48" s="18"/>
      <c r="U48" s="40">
        <v>1.0</v>
      </c>
      <c r="V48" s="22">
        <f t="shared" si="7"/>
        <v>0</v>
      </c>
      <c r="W48" s="23">
        <f t="shared" si="8"/>
        <v>0</v>
      </c>
      <c r="X48" s="26" t="str">
        <f t="shared" si="9"/>
        <v>Fruit Punch with +0, +0% (1 to 1)</v>
      </c>
    </row>
    <row r="49">
      <c r="A49" s="18" t="s">
        <v>264</v>
      </c>
      <c r="B49" s="18">
        <v>685.0</v>
      </c>
      <c r="C49" s="40">
        <v>2044.0</v>
      </c>
      <c r="D49" s="40">
        <v>9.0</v>
      </c>
      <c r="E49" s="40">
        <v>0.0</v>
      </c>
      <c r="F49" s="14">
        <v>27466.0</v>
      </c>
      <c r="G49" s="19"/>
      <c r="H49" s="19">
        <f>VLOOKUP(A49,'Kings Ratings'!$A$2:$B$1000,2,false)</f>
        <v>10</v>
      </c>
      <c r="I49" s="7"/>
      <c r="K49" s="40">
        <v>1898.0</v>
      </c>
      <c r="L49" s="22">
        <f t="shared" si="1"/>
        <v>146</v>
      </c>
      <c r="M49" s="23">
        <f t="shared" si="2"/>
        <v>0.07692307692</v>
      </c>
      <c r="N49" s="24" t="str">
        <f t="shared" si="3"/>
        <v>Engine with +146, +7.7% (1898 to 2044)</v>
      </c>
      <c r="O49" s="41"/>
      <c r="P49" s="40">
        <v>6.0</v>
      </c>
      <c r="Q49" s="18">
        <f t="shared" si="4"/>
        <v>3</v>
      </c>
      <c r="R49" s="23">
        <f t="shared" si="5"/>
        <v>0.5</v>
      </c>
      <c r="S49" s="24" t="str">
        <f t="shared" si="6"/>
        <v>Engine with +3, +50% (6 to 9)</v>
      </c>
      <c r="T49" s="18"/>
      <c r="U49" s="40">
        <v>0.0</v>
      </c>
      <c r="V49" s="22">
        <f t="shared" si="7"/>
        <v>0</v>
      </c>
      <c r="W49" s="23" t="str">
        <f t="shared" si="8"/>
        <v>#DIV/0!</v>
      </c>
      <c r="X49" s="26" t="str">
        <f t="shared" si="9"/>
        <v>#DIV/0!</v>
      </c>
    </row>
    <row r="50">
      <c r="A50" s="18" t="s">
        <v>322</v>
      </c>
      <c r="B50" s="18">
        <v>922.0</v>
      </c>
      <c r="C50" s="40">
        <v>130.0</v>
      </c>
      <c r="D50" s="40">
        <v>9.0</v>
      </c>
      <c r="E50" s="40">
        <v>0.0</v>
      </c>
      <c r="F50" s="14">
        <v>13370.0</v>
      </c>
      <c r="G50" s="19"/>
      <c r="H50" s="19">
        <f>VLOOKUP(A50,'Kings Ratings'!$A$2:$B$1000,2,false)</f>
        <v>10</v>
      </c>
      <c r="I50" s="7"/>
      <c r="K50" s="40">
        <v>125.0</v>
      </c>
      <c r="L50" s="22">
        <f t="shared" si="1"/>
        <v>5</v>
      </c>
      <c r="M50" s="23">
        <f t="shared" si="2"/>
        <v>0.04</v>
      </c>
      <c r="N50" s="24" t="str">
        <f t="shared" si="3"/>
        <v>Sturdy Pickaxe with +5, +4% (125 to 130)</v>
      </c>
      <c r="O50" s="41"/>
      <c r="P50" s="40">
        <v>9.0</v>
      </c>
      <c r="Q50" s="18">
        <f t="shared" si="4"/>
        <v>0</v>
      </c>
      <c r="R50" s="23">
        <f t="shared" si="5"/>
        <v>0</v>
      </c>
      <c r="S50" s="24" t="str">
        <f t="shared" si="6"/>
        <v>Sturdy Pickaxe with +0, +0% (9 to 9)</v>
      </c>
      <c r="T50" s="18"/>
      <c r="U50" s="40">
        <v>0.0</v>
      </c>
      <c r="V50" s="22">
        <f t="shared" si="7"/>
        <v>0</v>
      </c>
      <c r="W50" s="23" t="str">
        <f t="shared" si="8"/>
        <v>#DIV/0!</v>
      </c>
      <c r="X50" s="26" t="str">
        <f t="shared" si="9"/>
        <v>#DIV/0!</v>
      </c>
    </row>
    <row r="51">
      <c r="A51" s="18" t="s">
        <v>317</v>
      </c>
      <c r="B51" s="18">
        <v>803.0</v>
      </c>
      <c r="C51" s="40">
        <v>2895.0</v>
      </c>
      <c r="D51" s="40">
        <v>10.0</v>
      </c>
      <c r="E51" s="40">
        <v>0.0</v>
      </c>
      <c r="F51" s="14">
        <v>18054.0</v>
      </c>
      <c r="G51" s="19"/>
      <c r="H51" s="19">
        <f>VLOOKUP(A51,'Kings Ratings'!$A$2:$B$1000,2,false)</f>
        <v>11</v>
      </c>
      <c r="I51" s="7"/>
      <c r="K51" s="40">
        <v>2440.0</v>
      </c>
      <c r="L51" s="22">
        <f t="shared" si="1"/>
        <v>455</v>
      </c>
      <c r="M51" s="23">
        <f t="shared" si="2"/>
        <v>0.1864754098</v>
      </c>
      <c r="N51" s="24" t="str">
        <f t="shared" si="3"/>
        <v>Yellow Watermelon with +455, +18.6% (2440 to 2895)</v>
      </c>
      <c r="O51" s="41"/>
      <c r="P51" s="40">
        <v>8.0</v>
      </c>
      <c r="Q51" s="18">
        <f t="shared" si="4"/>
        <v>2</v>
      </c>
      <c r="R51" s="23">
        <f t="shared" si="5"/>
        <v>0.25</v>
      </c>
      <c r="S51" s="24" t="str">
        <f t="shared" si="6"/>
        <v>Yellow Watermelon with +2, +25% (8 to 10)</v>
      </c>
      <c r="T51" s="18"/>
      <c r="U51" s="40">
        <v>0.0</v>
      </c>
      <c r="V51" s="22">
        <f t="shared" si="7"/>
        <v>0</v>
      </c>
      <c r="W51" s="23" t="str">
        <f t="shared" si="8"/>
        <v>#DIV/0!</v>
      </c>
      <c r="X51" s="26" t="str">
        <f t="shared" si="9"/>
        <v>#DIV/0!</v>
      </c>
    </row>
    <row r="52">
      <c r="A52" s="18" t="s">
        <v>400</v>
      </c>
      <c r="B52" s="18">
        <v>695.0</v>
      </c>
      <c r="C52" s="40">
        <v>6001.0</v>
      </c>
      <c r="D52" s="40">
        <v>11.0</v>
      </c>
      <c r="E52" s="40">
        <v>0.0</v>
      </c>
      <c r="F52" s="14">
        <v>30469.0</v>
      </c>
      <c r="G52" s="19"/>
      <c r="H52" s="19">
        <f>VLOOKUP(A52,'Kings Ratings'!$A$2:$B$1000,2,false)</f>
        <v>10</v>
      </c>
      <c r="I52" s="7"/>
      <c r="K52" s="40">
        <v>5647.0</v>
      </c>
      <c r="L52" s="22">
        <f t="shared" si="1"/>
        <v>354</v>
      </c>
      <c r="M52" s="23">
        <f t="shared" si="2"/>
        <v>0.062688153</v>
      </c>
      <c r="N52" s="24" t="str">
        <f t="shared" si="3"/>
        <v>Gold Sea Crest with +354, +6.3% (5647 to 6001)</v>
      </c>
      <c r="O52" s="41"/>
      <c r="P52" s="40">
        <v>9.0</v>
      </c>
      <c r="Q52" s="18">
        <f t="shared" si="4"/>
        <v>2</v>
      </c>
      <c r="R52" s="23">
        <f t="shared" si="5"/>
        <v>0.2222222222</v>
      </c>
      <c r="S52" s="24" t="str">
        <f t="shared" si="6"/>
        <v>Gold Sea Crest with +2, +22.2% (9 to 11)</v>
      </c>
      <c r="T52" s="18"/>
      <c r="U52" s="40">
        <v>0.0</v>
      </c>
      <c r="V52" s="22">
        <f t="shared" si="7"/>
        <v>0</v>
      </c>
      <c r="W52" s="23" t="str">
        <f t="shared" si="8"/>
        <v>#DIV/0!</v>
      </c>
      <c r="X52" s="26" t="str">
        <f t="shared" si="9"/>
        <v>#DIV/0!</v>
      </c>
    </row>
    <row r="53">
      <c r="A53" s="18" t="s">
        <v>380</v>
      </c>
      <c r="B53" s="18">
        <v>458.0</v>
      </c>
      <c r="C53" s="40">
        <v>1965.0</v>
      </c>
      <c r="D53" s="40">
        <v>11.0</v>
      </c>
      <c r="E53" s="40">
        <v>0.0</v>
      </c>
      <c r="F53" s="14">
        <v>19398.0</v>
      </c>
      <c r="G53" s="19"/>
      <c r="H53" s="19">
        <f>VLOOKUP(A53,'Kings Ratings'!$A$2:$B$1000,2,false)</f>
        <v>10</v>
      </c>
      <c r="I53" s="7"/>
      <c r="K53" s="40">
        <v>1813.0</v>
      </c>
      <c r="L53" s="22">
        <f t="shared" si="1"/>
        <v>152</v>
      </c>
      <c r="M53" s="23">
        <f t="shared" si="2"/>
        <v>0.08383894098</v>
      </c>
      <c r="N53" s="24" t="str">
        <f t="shared" si="3"/>
        <v>Gold Catfish with +152, +8.4% (1813 to 1965)</v>
      </c>
      <c r="O53" s="41"/>
      <c r="P53" s="40">
        <v>10.0</v>
      </c>
      <c r="Q53" s="18">
        <f t="shared" si="4"/>
        <v>1</v>
      </c>
      <c r="R53" s="23">
        <f t="shared" si="5"/>
        <v>0.1</v>
      </c>
      <c r="S53" s="24" t="str">
        <f t="shared" si="6"/>
        <v>Gold Catfish with +1, +10% (10 to 11)</v>
      </c>
      <c r="T53" s="18"/>
      <c r="U53" s="40">
        <v>0.0</v>
      </c>
      <c r="V53" s="22">
        <f t="shared" si="7"/>
        <v>0</v>
      </c>
      <c r="W53" s="23" t="str">
        <f t="shared" si="8"/>
        <v>#DIV/0!</v>
      </c>
      <c r="X53" s="26" t="str">
        <f t="shared" si="9"/>
        <v>#DIV/0!</v>
      </c>
    </row>
    <row r="54">
      <c r="A54" s="18" t="s">
        <v>385</v>
      </c>
      <c r="B54" s="18">
        <v>460.0</v>
      </c>
      <c r="C54" s="40">
        <v>2782.0</v>
      </c>
      <c r="D54" s="40">
        <v>11.0</v>
      </c>
      <c r="E54" s="40">
        <v>1.0</v>
      </c>
      <c r="F54" s="14">
        <v>85643.0</v>
      </c>
      <c r="G54" s="19"/>
      <c r="H54" s="19">
        <f>VLOOKUP(A54,'Kings Ratings'!$A$2:$B$1000,2,false)</f>
        <v>10</v>
      </c>
      <c r="I54" s="7"/>
      <c r="K54" s="40">
        <v>2567.0</v>
      </c>
      <c r="L54" s="22">
        <f t="shared" si="1"/>
        <v>215</v>
      </c>
      <c r="M54" s="23">
        <f t="shared" si="2"/>
        <v>0.08375535645</v>
      </c>
      <c r="N54" s="24" t="str">
        <f t="shared" si="3"/>
        <v>Gold Drum with +215, +8.4% (2567 to 2782)</v>
      </c>
      <c r="O54" s="41"/>
      <c r="P54" s="40">
        <v>11.0</v>
      </c>
      <c r="Q54" s="18">
        <f t="shared" si="4"/>
        <v>0</v>
      </c>
      <c r="R54" s="23">
        <f t="shared" si="5"/>
        <v>0</v>
      </c>
      <c r="S54" s="24" t="str">
        <f t="shared" si="6"/>
        <v>Gold Drum with +0, +0% (11 to 11)</v>
      </c>
      <c r="T54" s="18"/>
      <c r="U54" s="40">
        <v>1.0</v>
      </c>
      <c r="V54" s="22">
        <f t="shared" si="7"/>
        <v>0</v>
      </c>
      <c r="W54" s="23">
        <f t="shared" si="8"/>
        <v>0</v>
      </c>
      <c r="X54" s="26" t="str">
        <f t="shared" si="9"/>
        <v>Gold Drum with +0, +0% (1 to 1)</v>
      </c>
    </row>
    <row r="55">
      <c r="A55" s="11" t="s">
        <v>334</v>
      </c>
      <c r="B55" s="18">
        <v>565.0</v>
      </c>
      <c r="C55" s="40">
        <v>2316.0</v>
      </c>
      <c r="D55" s="40">
        <v>12.0</v>
      </c>
      <c r="E55" s="40">
        <v>0.0</v>
      </c>
      <c r="F55" s="14">
        <v>24296.0</v>
      </c>
      <c r="G55" s="19"/>
      <c r="H55" s="19">
        <f>VLOOKUP(A55,'Kings Ratings'!$A$2:$B$1000,2,false)</f>
        <v>11</v>
      </c>
      <c r="I55" s="7"/>
      <c r="K55" s="40">
        <v>1422.0</v>
      </c>
      <c r="L55" s="22">
        <f t="shared" si="1"/>
        <v>894</v>
      </c>
      <c r="M55" s="23">
        <f t="shared" si="2"/>
        <v>0.6286919831</v>
      </c>
      <c r="N55" s="24" t="str">
        <f t="shared" si="3"/>
        <v>Hot Potato with +894, +62.9% (1422 to 2316)</v>
      </c>
      <c r="O55" s="41"/>
      <c r="P55" s="40">
        <v>9.0</v>
      </c>
      <c r="Q55" s="18">
        <f t="shared" si="4"/>
        <v>3</v>
      </c>
      <c r="R55" s="23">
        <f t="shared" si="5"/>
        <v>0.3333333333</v>
      </c>
      <c r="S55" s="24" t="str">
        <f t="shared" si="6"/>
        <v>Hot Potato with +3, +33.3% (9 to 12)</v>
      </c>
      <c r="T55" s="18"/>
      <c r="U55" s="40">
        <v>0.0</v>
      </c>
      <c r="V55" s="22">
        <f t="shared" si="7"/>
        <v>0</v>
      </c>
      <c r="W55" s="23" t="str">
        <f t="shared" si="8"/>
        <v>#DIV/0!</v>
      </c>
      <c r="X55" s="26" t="str">
        <f t="shared" si="9"/>
        <v>#DIV/0!</v>
      </c>
    </row>
    <row r="56">
      <c r="A56" s="18" t="s">
        <v>404</v>
      </c>
      <c r="B56" s="18">
        <v>466.0</v>
      </c>
      <c r="C56" s="40">
        <v>1795.0</v>
      </c>
      <c r="D56" s="40">
        <v>12.0</v>
      </c>
      <c r="E56" s="40">
        <v>0.0</v>
      </c>
      <c r="F56" s="14">
        <v>19489.0</v>
      </c>
      <c r="G56" s="19"/>
      <c r="H56" s="19">
        <f>VLOOKUP(A56,'Kings Ratings'!$A$2:$B$1000,2,false)</f>
        <v>10</v>
      </c>
      <c r="I56" s="7"/>
      <c r="K56" s="40">
        <v>1634.0</v>
      </c>
      <c r="L56" s="22">
        <f t="shared" si="1"/>
        <v>161</v>
      </c>
      <c r="M56" s="23">
        <f t="shared" si="2"/>
        <v>0.09853121175</v>
      </c>
      <c r="N56" s="24" t="str">
        <f t="shared" si="3"/>
        <v>Goldjack with +161, +9.9% (1634 to 1795)</v>
      </c>
      <c r="O56" s="41"/>
      <c r="P56" s="40">
        <v>11.0</v>
      </c>
      <c r="Q56" s="18">
        <f t="shared" si="4"/>
        <v>1</v>
      </c>
      <c r="R56" s="23">
        <f t="shared" si="5"/>
        <v>0.09090909091</v>
      </c>
      <c r="S56" s="24" t="str">
        <f t="shared" si="6"/>
        <v>Goldjack with +1, +9.1% (11 to 12)</v>
      </c>
      <c r="T56" s="18"/>
      <c r="U56" s="40">
        <v>0.0</v>
      </c>
      <c r="V56" s="22">
        <f t="shared" si="7"/>
        <v>0</v>
      </c>
      <c r="W56" s="23" t="str">
        <f t="shared" si="8"/>
        <v>#DIV/0!</v>
      </c>
      <c r="X56" s="26" t="str">
        <f t="shared" si="9"/>
        <v>#DIV/0!</v>
      </c>
    </row>
    <row r="57">
      <c r="A57" s="18" t="s">
        <v>391</v>
      </c>
      <c r="B57" s="18">
        <v>580.0</v>
      </c>
      <c r="C57" s="40">
        <v>1662.0</v>
      </c>
      <c r="D57" s="40">
        <v>15.0</v>
      </c>
      <c r="E57" s="40">
        <v>0.0</v>
      </c>
      <c r="F57" s="14">
        <v>13005.0</v>
      </c>
      <c r="G57" s="19"/>
      <c r="H57" s="19">
        <f>VLOOKUP(A57,'Kings Ratings'!$A$2:$B$1000,2,false)</f>
        <v>10</v>
      </c>
      <c r="I57" s="7"/>
      <c r="K57" s="40">
        <v>1523.0</v>
      </c>
      <c r="L57" s="22">
        <f t="shared" si="1"/>
        <v>139</v>
      </c>
      <c r="M57" s="23">
        <f t="shared" si="2"/>
        <v>0.09126723572</v>
      </c>
      <c r="N57" s="24" t="str">
        <f t="shared" si="3"/>
        <v>Gold Jelly with +139, +9.1% (1523 to 1662)</v>
      </c>
      <c r="O57" s="41"/>
      <c r="P57" s="40">
        <v>10.0</v>
      </c>
      <c r="Q57" s="18">
        <f t="shared" si="4"/>
        <v>5</v>
      </c>
      <c r="R57" s="23">
        <f t="shared" si="5"/>
        <v>0.5</v>
      </c>
      <c r="S57" s="24" t="str">
        <f t="shared" si="6"/>
        <v>Gold Jelly with +5, +50% (10 to 15)</v>
      </c>
      <c r="T57" s="18"/>
      <c r="U57" s="40">
        <v>0.0</v>
      </c>
      <c r="V57" s="22">
        <f t="shared" si="7"/>
        <v>0</v>
      </c>
      <c r="W57" s="23" t="str">
        <f t="shared" si="8"/>
        <v>#DIV/0!</v>
      </c>
      <c r="X57" s="26" t="str">
        <f t="shared" si="9"/>
        <v>#DIV/0!</v>
      </c>
    </row>
    <row r="58">
      <c r="A58" s="18" t="s">
        <v>381</v>
      </c>
      <c r="B58" s="18">
        <v>459.0</v>
      </c>
      <c r="C58" s="40">
        <v>4760.0</v>
      </c>
      <c r="D58" s="40">
        <v>15.0</v>
      </c>
      <c r="E58" s="40">
        <v>0.0</v>
      </c>
      <c r="F58" s="14">
        <v>19471.0</v>
      </c>
      <c r="G58" s="19"/>
      <c r="H58" s="19">
        <f>VLOOKUP(A58,'Kings Ratings'!$A$2:$B$1000,2,false)</f>
        <v>10</v>
      </c>
      <c r="I58" s="7"/>
      <c r="K58" s="40">
        <v>4494.0</v>
      </c>
      <c r="L58" s="22">
        <f t="shared" si="1"/>
        <v>266</v>
      </c>
      <c r="M58" s="23">
        <f t="shared" si="2"/>
        <v>0.05919003115</v>
      </c>
      <c r="N58" s="24" t="str">
        <f t="shared" si="3"/>
        <v>Gold Coral with +266, +5.9% (4494 to 4760)</v>
      </c>
      <c r="O58" s="41"/>
      <c r="P58" s="40">
        <v>13.0</v>
      </c>
      <c r="Q58" s="18">
        <f t="shared" si="4"/>
        <v>2</v>
      </c>
      <c r="R58" s="23">
        <f t="shared" si="5"/>
        <v>0.1538461538</v>
      </c>
      <c r="S58" s="24" t="str">
        <f t="shared" si="6"/>
        <v>Gold Coral with +2, +15.4% (13 to 15)</v>
      </c>
      <c r="T58" s="18"/>
      <c r="U58" s="40">
        <v>0.0</v>
      </c>
      <c r="V58" s="22">
        <f t="shared" si="7"/>
        <v>0</v>
      </c>
      <c r="W58" s="23" t="str">
        <f t="shared" si="8"/>
        <v>#DIV/0!</v>
      </c>
      <c r="X58" s="26" t="str">
        <f t="shared" si="9"/>
        <v>#DIV/0!</v>
      </c>
    </row>
    <row r="59">
      <c r="A59" s="18" t="s">
        <v>296</v>
      </c>
      <c r="B59" s="18">
        <v>817.0</v>
      </c>
      <c r="C59" s="40">
        <v>1707.0</v>
      </c>
      <c r="D59" s="40">
        <v>16.0</v>
      </c>
      <c r="E59" s="40">
        <v>0.0</v>
      </c>
      <c r="F59" s="14">
        <v>20642.0</v>
      </c>
      <c r="G59" s="19"/>
      <c r="H59" s="19">
        <f>VLOOKUP(A59,'Kings Ratings'!$A$2:$B$1000,2,false)</f>
        <v>10</v>
      </c>
      <c r="I59" s="7"/>
      <c r="K59" s="40">
        <v>1587.0</v>
      </c>
      <c r="L59" s="22">
        <f t="shared" si="1"/>
        <v>120</v>
      </c>
      <c r="M59" s="23">
        <f t="shared" si="2"/>
        <v>0.07561436673</v>
      </c>
      <c r="N59" s="24" t="str">
        <f t="shared" si="3"/>
        <v>Fancy Violin with +120, +7.6% (1587 to 1707)</v>
      </c>
      <c r="O59" s="41"/>
      <c r="P59" s="40">
        <v>14.0</v>
      </c>
      <c r="Q59" s="18">
        <f t="shared" si="4"/>
        <v>2</v>
      </c>
      <c r="R59" s="23">
        <f t="shared" si="5"/>
        <v>0.1428571429</v>
      </c>
      <c r="S59" s="24" t="str">
        <f t="shared" si="6"/>
        <v>Fancy Violin with +2, +14.3% (14 to 16)</v>
      </c>
      <c r="T59" s="18"/>
      <c r="U59" s="40">
        <v>0.0</v>
      </c>
      <c r="V59" s="22">
        <f t="shared" si="7"/>
        <v>0</v>
      </c>
      <c r="W59" s="23" t="str">
        <f t="shared" si="8"/>
        <v>#DIV/0!</v>
      </c>
      <c r="X59" s="26" t="str">
        <f t="shared" si="9"/>
        <v>#DIV/0!</v>
      </c>
    </row>
    <row r="60">
      <c r="A60" s="18" t="s">
        <v>553</v>
      </c>
      <c r="B60" s="18">
        <v>152.0</v>
      </c>
      <c r="C60" s="40">
        <v>11175.0</v>
      </c>
      <c r="D60" s="40">
        <v>18.0</v>
      </c>
      <c r="E60" s="40">
        <v>0.0</v>
      </c>
      <c r="F60" s="14">
        <v>38594.0</v>
      </c>
      <c r="G60" s="19"/>
      <c r="H60" s="19">
        <f>VLOOKUP(A60,'Kings Ratings'!$A$2:$B$1000,2,false)</f>
        <v>10</v>
      </c>
      <c r="I60" s="7"/>
      <c r="K60" s="40">
        <v>10713.0</v>
      </c>
      <c r="L60" s="22">
        <f t="shared" si="1"/>
        <v>462</v>
      </c>
      <c r="M60" s="23">
        <f t="shared" si="2"/>
        <v>0.04312517502</v>
      </c>
      <c r="N60" s="24" t="str">
        <f t="shared" si="3"/>
        <v>Runestone 06 with +462, +4.3% (10713 to 11175)</v>
      </c>
      <c r="O60" s="41"/>
      <c r="P60" s="40">
        <v>7.0</v>
      </c>
      <c r="Q60" s="18">
        <f t="shared" si="4"/>
        <v>11</v>
      </c>
      <c r="R60" s="23">
        <f t="shared" si="5"/>
        <v>1.571428571</v>
      </c>
      <c r="S60" s="24" t="str">
        <f t="shared" si="6"/>
        <v>Runestone 06 with +11, +157.1% (7 to 18)</v>
      </c>
      <c r="T60" s="18"/>
      <c r="U60" s="40">
        <v>0.0</v>
      </c>
      <c r="V60" s="22">
        <f t="shared" si="7"/>
        <v>0</v>
      </c>
      <c r="W60" s="23" t="str">
        <f t="shared" si="8"/>
        <v>#DIV/0!</v>
      </c>
      <c r="X60" s="26" t="str">
        <f t="shared" si="9"/>
        <v>#DIV/0!</v>
      </c>
    </row>
    <row r="61">
      <c r="A61" s="18" t="s">
        <v>403</v>
      </c>
      <c r="B61" s="18">
        <v>463.0</v>
      </c>
      <c r="C61" s="40">
        <v>5002.0</v>
      </c>
      <c r="D61" s="40">
        <v>20.0</v>
      </c>
      <c r="E61" s="40">
        <v>0.0</v>
      </c>
      <c r="F61" s="14">
        <v>20508.0</v>
      </c>
      <c r="G61" s="19"/>
      <c r="H61" s="19">
        <f>VLOOKUP(A61,'Kings Ratings'!$A$2:$B$1000,2,false)</f>
        <v>10</v>
      </c>
      <c r="I61" s="7"/>
      <c r="K61" s="40">
        <v>4770.0</v>
      </c>
      <c r="L61" s="22">
        <f t="shared" si="1"/>
        <v>232</v>
      </c>
      <c r="M61" s="23">
        <f t="shared" si="2"/>
        <v>0.04863731656</v>
      </c>
      <c r="N61" s="24" t="str">
        <f t="shared" si="3"/>
        <v>Goldgill with +232, +4.9% (4770 to 5002)</v>
      </c>
      <c r="O61" s="41"/>
      <c r="P61" s="40">
        <v>15.0</v>
      </c>
      <c r="Q61" s="18">
        <f t="shared" si="4"/>
        <v>5</v>
      </c>
      <c r="R61" s="23">
        <f t="shared" si="5"/>
        <v>0.3333333333</v>
      </c>
      <c r="S61" s="24" t="str">
        <f t="shared" si="6"/>
        <v>Goldgill with +5, +33.3% (15 to 20)</v>
      </c>
      <c r="T61" s="18"/>
      <c r="U61" s="40">
        <v>0.0</v>
      </c>
      <c r="V61" s="22">
        <f t="shared" si="7"/>
        <v>0</v>
      </c>
      <c r="W61" s="23" t="str">
        <f t="shared" si="8"/>
        <v>#DIV/0!</v>
      </c>
      <c r="X61" s="26" t="str">
        <f t="shared" si="9"/>
        <v>#DIV/0!</v>
      </c>
    </row>
    <row r="62">
      <c r="A62" s="18" t="s">
        <v>444</v>
      </c>
      <c r="B62" s="18">
        <v>486.0</v>
      </c>
      <c r="C62" s="40">
        <v>4401.0</v>
      </c>
      <c r="D62" s="40">
        <v>20.0</v>
      </c>
      <c r="E62" s="40">
        <v>0.0</v>
      </c>
      <c r="F62" s="14">
        <v>19545.0</v>
      </c>
      <c r="G62" s="19"/>
      <c r="H62" s="19">
        <f>VLOOKUP(A62,'Kings Ratings'!$A$2:$B$1000,2,false)</f>
        <v>11</v>
      </c>
      <c r="I62" s="7"/>
      <c r="K62" s="40">
        <v>4398.0</v>
      </c>
      <c r="L62" s="22">
        <f t="shared" si="1"/>
        <v>3</v>
      </c>
      <c r="M62" s="23">
        <f t="shared" si="2"/>
        <v>0.0006821282401</v>
      </c>
      <c r="N62" s="24" t="str">
        <f t="shared" si="3"/>
        <v>Heart Necklace with +3, +0.1% (4398 to 4401)</v>
      </c>
      <c r="O62" s="41"/>
      <c r="P62" s="40">
        <v>20.0</v>
      </c>
      <c r="Q62" s="18">
        <f t="shared" si="4"/>
        <v>0</v>
      </c>
      <c r="R62" s="23">
        <f t="shared" si="5"/>
        <v>0</v>
      </c>
      <c r="S62" s="24" t="str">
        <f t="shared" si="6"/>
        <v>Heart Necklace with +0, +0% (20 to 20)</v>
      </c>
      <c r="T62" s="18"/>
      <c r="U62" s="40">
        <v>0.0</v>
      </c>
      <c r="V62" s="22">
        <f t="shared" si="7"/>
        <v>0</v>
      </c>
      <c r="W62" s="23" t="str">
        <f t="shared" si="8"/>
        <v>#DIV/0!</v>
      </c>
      <c r="X62" s="26" t="str">
        <f t="shared" si="9"/>
        <v>#DIV/0!</v>
      </c>
    </row>
    <row r="63">
      <c r="A63" s="18" t="s">
        <v>405</v>
      </c>
      <c r="B63" s="18">
        <v>646.0</v>
      </c>
      <c r="C63" s="40">
        <v>488.0</v>
      </c>
      <c r="D63" s="40">
        <v>22.0</v>
      </c>
      <c r="E63" s="40">
        <v>0.0</v>
      </c>
      <c r="F63" s="14">
        <v>3723.0</v>
      </c>
      <c r="G63" s="19"/>
      <c r="H63" s="19">
        <f>VLOOKUP(A63,'Kings Ratings'!$A$2:$B$1000,2,false)</f>
        <v>10</v>
      </c>
      <c r="I63" s="7"/>
      <c r="K63" s="40">
        <v>463.0</v>
      </c>
      <c r="L63" s="22">
        <f t="shared" si="1"/>
        <v>25</v>
      </c>
      <c r="M63" s="23">
        <f t="shared" si="2"/>
        <v>0.05399568035</v>
      </c>
      <c r="N63" s="24" t="str">
        <f t="shared" si="3"/>
        <v>Shrimp-a-Plenty with +25, +5.4% (463 to 488)</v>
      </c>
      <c r="O63" s="41"/>
      <c r="P63" s="40">
        <v>19.0</v>
      </c>
      <c r="Q63" s="18">
        <f t="shared" si="4"/>
        <v>3</v>
      </c>
      <c r="R63" s="23">
        <f t="shared" si="5"/>
        <v>0.1578947368</v>
      </c>
      <c r="S63" s="24" t="str">
        <f t="shared" si="6"/>
        <v>Shrimp-a-Plenty with +3, +15.8% (19 to 22)</v>
      </c>
      <c r="T63" s="18"/>
      <c r="U63" s="40">
        <v>0.0</v>
      </c>
      <c r="V63" s="22">
        <f t="shared" si="7"/>
        <v>0</v>
      </c>
      <c r="W63" s="23" t="str">
        <f t="shared" si="8"/>
        <v>#DIV/0!</v>
      </c>
      <c r="X63" s="26" t="str">
        <f t="shared" si="9"/>
        <v>#DIV/0!</v>
      </c>
    </row>
    <row r="64">
      <c r="A64" s="18" t="s">
        <v>337</v>
      </c>
      <c r="B64" s="18">
        <v>717.0</v>
      </c>
      <c r="C64" s="40">
        <v>4138.0</v>
      </c>
      <c r="D64" s="40">
        <v>22.0</v>
      </c>
      <c r="E64" s="40">
        <v>0.0</v>
      </c>
      <c r="F64" s="14">
        <v>31596.0</v>
      </c>
      <c r="G64" s="19"/>
      <c r="H64" s="19">
        <f>VLOOKUP(A64,'Kings Ratings'!$A$2:$B$1000,2,false)</f>
        <v>10</v>
      </c>
      <c r="I64" s="7"/>
      <c r="K64" s="40">
        <v>3920.0</v>
      </c>
      <c r="L64" s="22">
        <f t="shared" si="1"/>
        <v>218</v>
      </c>
      <c r="M64" s="23">
        <f t="shared" si="2"/>
        <v>0.0556122449</v>
      </c>
      <c r="N64" s="24" t="str">
        <f t="shared" si="3"/>
        <v>Frost Shield with +218, +5.6% (3920 to 4138)</v>
      </c>
      <c r="O64" s="41"/>
      <c r="P64" s="40">
        <v>19.0</v>
      </c>
      <c r="Q64" s="18">
        <f t="shared" si="4"/>
        <v>3</v>
      </c>
      <c r="R64" s="23">
        <f t="shared" si="5"/>
        <v>0.1578947368</v>
      </c>
      <c r="S64" s="24" t="str">
        <f t="shared" si="6"/>
        <v>Frost Shield with +3, +15.8% (19 to 22)</v>
      </c>
      <c r="T64" s="18"/>
      <c r="U64" s="40">
        <v>0.0</v>
      </c>
      <c r="V64" s="22">
        <f t="shared" si="7"/>
        <v>0</v>
      </c>
      <c r="W64" s="23" t="str">
        <f t="shared" si="8"/>
        <v>#DIV/0!</v>
      </c>
      <c r="X64" s="26" t="str">
        <f t="shared" si="9"/>
        <v>#DIV/0!</v>
      </c>
    </row>
    <row r="65">
      <c r="A65" s="11" t="s">
        <v>858</v>
      </c>
      <c r="B65" s="11">
        <v>1131.0</v>
      </c>
      <c r="C65" s="11">
        <v>1229.0</v>
      </c>
      <c r="D65" s="11">
        <v>23.0</v>
      </c>
      <c r="E65" s="11">
        <v>2.0</v>
      </c>
      <c r="F65" s="14">
        <v>14417.0</v>
      </c>
      <c r="G65" s="19"/>
      <c r="H65" s="19">
        <f>VLOOKUP(A65,'Kings Ratings'!$A$2:$B$1000,2,false)</f>
        <v>7</v>
      </c>
      <c r="I65" s="19"/>
      <c r="K65" s="11">
        <v>1080.0</v>
      </c>
      <c r="L65" s="22">
        <f t="shared" si="1"/>
        <v>149</v>
      </c>
      <c r="M65" s="23">
        <f t="shared" si="2"/>
        <v>0.137962963</v>
      </c>
      <c r="N65" s="24" t="str">
        <f t="shared" si="3"/>
        <v>Red Brick with +149, +13.8% (1080 to 1229)</v>
      </c>
      <c r="O65" s="41"/>
      <c r="P65" s="11">
        <v>21.0</v>
      </c>
      <c r="Q65" s="18">
        <f t="shared" si="4"/>
        <v>2</v>
      </c>
      <c r="R65" s="23">
        <f t="shared" si="5"/>
        <v>0.09523809524</v>
      </c>
      <c r="S65" s="24" t="str">
        <f t="shared" si="6"/>
        <v>Red Brick with +2, +9.5% (21 to 23)</v>
      </c>
      <c r="T65" s="18"/>
      <c r="U65" s="11">
        <v>1.0</v>
      </c>
      <c r="V65" s="22">
        <f t="shared" si="7"/>
        <v>1</v>
      </c>
      <c r="W65" s="23">
        <f t="shared" si="8"/>
        <v>1</v>
      </c>
      <c r="X65" s="26" t="str">
        <f t="shared" si="9"/>
        <v>Red Brick with +1, +100% (1 to 2)</v>
      </c>
    </row>
    <row r="66">
      <c r="A66" s="18" t="s">
        <v>742</v>
      </c>
      <c r="B66" s="18">
        <v>921.0</v>
      </c>
      <c r="C66" s="40">
        <v>333.0</v>
      </c>
      <c r="D66" s="40">
        <v>24.0</v>
      </c>
      <c r="E66" s="40">
        <v>3.0</v>
      </c>
      <c r="F66" s="14">
        <v>21124.0</v>
      </c>
      <c r="G66" s="19"/>
      <c r="H66" s="19">
        <f>VLOOKUP(A66,'Kings Ratings'!$A$2:$B$1000,2,false)</f>
        <v>10</v>
      </c>
      <c r="I66" s="7"/>
      <c r="K66" s="40">
        <v>314.0</v>
      </c>
      <c r="L66" s="22">
        <f t="shared" si="1"/>
        <v>19</v>
      </c>
      <c r="M66" s="23">
        <f t="shared" si="2"/>
        <v>0.06050955414</v>
      </c>
      <c r="N66" s="24" t="str">
        <f t="shared" si="3"/>
        <v>Crystal Pickaxe with +19, +6.1% (314 to 333)</v>
      </c>
      <c r="O66" s="41"/>
      <c r="P66" s="40">
        <v>22.0</v>
      </c>
      <c r="Q66" s="18">
        <f t="shared" si="4"/>
        <v>2</v>
      </c>
      <c r="R66" s="23">
        <f t="shared" si="5"/>
        <v>0.09090909091</v>
      </c>
      <c r="S66" s="24" t="str">
        <f t="shared" si="6"/>
        <v>Crystal Pickaxe with +2, +9.1% (22 to 24)</v>
      </c>
      <c r="T66" s="18"/>
      <c r="U66" s="40">
        <v>3.0</v>
      </c>
      <c r="V66" s="22">
        <f t="shared" si="7"/>
        <v>0</v>
      </c>
      <c r="W66" s="23">
        <f t="shared" si="8"/>
        <v>0</v>
      </c>
      <c r="X66" s="26" t="str">
        <f t="shared" si="9"/>
        <v>Crystal Pickaxe with +0, +0% (3 to 3)</v>
      </c>
    </row>
    <row r="67">
      <c r="A67" s="18" t="s">
        <v>481</v>
      </c>
      <c r="B67" s="18">
        <v>687.0</v>
      </c>
      <c r="C67" s="40">
        <v>4054.0</v>
      </c>
      <c r="D67" s="40">
        <v>25.0</v>
      </c>
      <c r="E67" s="40">
        <v>0.0</v>
      </c>
      <c r="F67" s="14">
        <v>23094.0</v>
      </c>
      <c r="G67" s="19"/>
      <c r="H67" s="19">
        <f>VLOOKUP(A67,'Kings Ratings'!$A$2:$B$1000,2,false)</f>
        <v>11</v>
      </c>
      <c r="I67" s="7"/>
      <c r="K67" s="40">
        <v>4053.0</v>
      </c>
      <c r="L67" s="22">
        <f t="shared" si="1"/>
        <v>1</v>
      </c>
      <c r="M67" s="23">
        <f t="shared" si="2"/>
        <v>0.0002467308167</v>
      </c>
      <c r="N67" s="24" t="str">
        <f t="shared" si="3"/>
        <v>Holiday Wreath with +1, +0% (4053 to 4054)</v>
      </c>
      <c r="O67" s="41"/>
      <c r="P67" s="40">
        <v>25.0</v>
      </c>
      <c r="Q67" s="18">
        <f t="shared" si="4"/>
        <v>0</v>
      </c>
      <c r="R67" s="23">
        <f t="shared" si="5"/>
        <v>0</v>
      </c>
      <c r="S67" s="24" t="str">
        <f t="shared" si="6"/>
        <v>Holiday Wreath with +0, +0% (25 to 25)</v>
      </c>
      <c r="T67" s="18"/>
      <c r="U67" s="40">
        <v>0.0</v>
      </c>
      <c r="V67" s="22">
        <f t="shared" si="7"/>
        <v>0</v>
      </c>
      <c r="W67" s="23" t="str">
        <f t="shared" si="8"/>
        <v>#DIV/0!</v>
      </c>
      <c r="X67" s="26" t="str">
        <f t="shared" si="9"/>
        <v>#DIV/0!</v>
      </c>
    </row>
    <row r="68">
      <c r="A68" s="18" t="s">
        <v>522</v>
      </c>
      <c r="B68" s="18">
        <v>154.0</v>
      </c>
      <c r="C68" s="40">
        <v>9708.0</v>
      </c>
      <c r="D68" s="40">
        <v>26.0</v>
      </c>
      <c r="E68" s="40">
        <v>0.0</v>
      </c>
      <c r="F68" s="14">
        <v>33203.0</v>
      </c>
      <c r="G68" s="19"/>
      <c r="H68" s="19">
        <f>VLOOKUP(A68,'Kings Ratings'!$A$2:$B$1000,2,false)</f>
        <v>10</v>
      </c>
      <c r="I68" s="7"/>
      <c r="K68" s="40">
        <v>9274.0</v>
      </c>
      <c r="L68" s="22">
        <f t="shared" si="1"/>
        <v>434</v>
      </c>
      <c r="M68" s="23">
        <f t="shared" si="2"/>
        <v>0.04679749838</v>
      </c>
      <c r="N68" s="24" t="str">
        <f t="shared" si="3"/>
        <v>Runestone 08 with +434, +4.7% (9274 to 9708)</v>
      </c>
      <c r="O68" s="41"/>
      <c r="P68" s="40">
        <v>22.0</v>
      </c>
      <c r="Q68" s="18">
        <f t="shared" si="4"/>
        <v>4</v>
      </c>
      <c r="R68" s="23">
        <f t="shared" si="5"/>
        <v>0.1818181818</v>
      </c>
      <c r="S68" s="24" t="str">
        <f t="shared" si="6"/>
        <v>Runestone 08 with +4, +18.2% (22 to 26)</v>
      </c>
      <c r="T68" s="18"/>
      <c r="U68" s="40">
        <v>0.0</v>
      </c>
      <c r="V68" s="22">
        <f t="shared" si="7"/>
        <v>0</v>
      </c>
      <c r="W68" s="23" t="str">
        <f t="shared" si="8"/>
        <v>#DIV/0!</v>
      </c>
      <c r="X68" s="26" t="str">
        <f t="shared" si="9"/>
        <v>#DIV/0!</v>
      </c>
    </row>
    <row r="69">
      <c r="A69" s="18" t="s">
        <v>180</v>
      </c>
      <c r="B69" s="18">
        <v>643.0</v>
      </c>
      <c r="C69" s="40">
        <v>1179.0</v>
      </c>
      <c r="D69" s="40">
        <v>27.0</v>
      </c>
      <c r="E69" s="40">
        <v>0.0</v>
      </c>
      <c r="F69" s="14">
        <v>10273.0</v>
      </c>
      <c r="G69" s="19"/>
      <c r="H69" s="19">
        <f>VLOOKUP(A69,'Kings Ratings'!$A$2:$B$1000,2,false)</f>
        <v>9</v>
      </c>
      <c r="I69" s="7"/>
      <c r="K69" s="40">
        <v>1076.0</v>
      </c>
      <c r="L69" s="22">
        <f t="shared" si="1"/>
        <v>103</v>
      </c>
      <c r="M69" s="23">
        <f t="shared" si="2"/>
        <v>0.09572490706</v>
      </c>
      <c r="N69" s="24" t="str">
        <f t="shared" si="3"/>
        <v>Cat's Meow with +103, +9.6% (1076 to 1179)</v>
      </c>
      <c r="O69" s="41"/>
      <c r="P69" s="40">
        <v>23.0</v>
      </c>
      <c r="Q69" s="18">
        <f t="shared" si="4"/>
        <v>4</v>
      </c>
      <c r="R69" s="23">
        <f t="shared" si="5"/>
        <v>0.1739130435</v>
      </c>
      <c r="S69" s="24" t="str">
        <f t="shared" si="6"/>
        <v>Cat's Meow with +4, +17.4% (23 to 27)</v>
      </c>
      <c r="T69" s="18"/>
      <c r="U69" s="40">
        <v>0.0</v>
      </c>
      <c r="V69" s="22">
        <f t="shared" si="7"/>
        <v>0</v>
      </c>
      <c r="W69" s="23" t="str">
        <f t="shared" si="8"/>
        <v>#DIV/0!</v>
      </c>
      <c r="X69" s="26" t="str">
        <f t="shared" si="9"/>
        <v>#DIV/0!</v>
      </c>
    </row>
    <row r="70">
      <c r="A70" s="18" t="s">
        <v>499</v>
      </c>
      <c r="B70" s="18">
        <v>147.0</v>
      </c>
      <c r="C70" s="40">
        <v>10198.0</v>
      </c>
      <c r="D70" s="40">
        <v>28.0</v>
      </c>
      <c r="E70" s="40">
        <v>0.0</v>
      </c>
      <c r="F70" s="14">
        <v>39964.0</v>
      </c>
      <c r="G70" s="19"/>
      <c r="H70" s="19">
        <f>VLOOKUP(A70,'Kings Ratings'!$A$2:$B$1000,2,false)</f>
        <v>10</v>
      </c>
      <c r="I70" s="7"/>
      <c r="K70" s="40">
        <v>9781.0</v>
      </c>
      <c r="L70" s="22">
        <f t="shared" si="1"/>
        <v>417</v>
      </c>
      <c r="M70" s="23">
        <f t="shared" si="2"/>
        <v>0.04263367754</v>
      </c>
      <c r="N70" s="24" t="str">
        <f t="shared" si="3"/>
        <v>Runestone 01 with +417, +4.3% (9781 to 10198)</v>
      </c>
      <c r="O70" s="41"/>
      <c r="P70" s="40">
        <v>27.0</v>
      </c>
      <c r="Q70" s="18">
        <f t="shared" si="4"/>
        <v>1</v>
      </c>
      <c r="R70" s="23">
        <f t="shared" si="5"/>
        <v>0.03703703704</v>
      </c>
      <c r="S70" s="24" t="str">
        <f t="shared" si="6"/>
        <v>Runestone 01 with +1, +3.7% (27 to 28)</v>
      </c>
      <c r="T70" s="18"/>
      <c r="U70" s="40">
        <v>0.0</v>
      </c>
      <c r="V70" s="22">
        <f t="shared" si="7"/>
        <v>0</v>
      </c>
      <c r="W70" s="23" t="str">
        <f t="shared" si="8"/>
        <v>#DIV/0!</v>
      </c>
      <c r="X70" s="26" t="str">
        <f t="shared" si="9"/>
        <v>#DIV/0!</v>
      </c>
    </row>
    <row r="71">
      <c r="A71" s="18" t="s">
        <v>243</v>
      </c>
      <c r="B71" s="18">
        <v>756.0</v>
      </c>
      <c r="C71" s="40">
        <v>634.0</v>
      </c>
      <c r="D71" s="40">
        <v>28.0</v>
      </c>
      <c r="E71" s="40">
        <v>0.0</v>
      </c>
      <c r="F71" s="14">
        <v>5788.0</v>
      </c>
      <c r="G71" s="19"/>
      <c r="H71" s="19">
        <f>VLOOKUP(A71,'Kings Ratings'!$A$2:$B$1000,2,false)</f>
        <v>11</v>
      </c>
      <c r="I71" s="7"/>
      <c r="K71" s="40">
        <v>633.0</v>
      </c>
      <c r="L71" s="22">
        <f t="shared" si="1"/>
        <v>1</v>
      </c>
      <c r="M71" s="23">
        <f t="shared" si="2"/>
        <v>0.001579778831</v>
      </c>
      <c r="N71" s="24" t="str">
        <f t="shared" si="3"/>
        <v>Crunchy Omelette with +1, +0.2% (633 to 634)</v>
      </c>
      <c r="O71" s="41"/>
      <c r="P71" s="40">
        <v>28.0</v>
      </c>
      <c r="Q71" s="18">
        <f t="shared" si="4"/>
        <v>0</v>
      </c>
      <c r="R71" s="23">
        <f t="shared" si="5"/>
        <v>0</v>
      </c>
      <c r="S71" s="24" t="str">
        <f t="shared" si="6"/>
        <v>Crunchy Omelette with +0, +0% (28 to 28)</v>
      </c>
      <c r="T71" s="18"/>
      <c r="U71" s="40">
        <v>0.0</v>
      </c>
      <c r="V71" s="22">
        <f t="shared" si="7"/>
        <v>0</v>
      </c>
      <c r="W71" s="23" t="str">
        <f t="shared" si="8"/>
        <v>#DIV/0!</v>
      </c>
      <c r="X71" s="26" t="str">
        <f t="shared" si="9"/>
        <v>#DIV/0!</v>
      </c>
    </row>
    <row r="72">
      <c r="A72" s="18" t="s">
        <v>467</v>
      </c>
      <c r="B72" s="18">
        <v>1095.0</v>
      </c>
      <c r="C72" s="40">
        <v>1211.0</v>
      </c>
      <c r="D72" s="40">
        <v>30.0</v>
      </c>
      <c r="E72" s="40">
        <v>0.0</v>
      </c>
      <c r="F72" s="14">
        <v>1003.0</v>
      </c>
      <c r="G72" s="19"/>
      <c r="H72" s="19">
        <f>VLOOKUP(A72,'Kings Ratings'!$A$2:$B$1000,2,false)</f>
        <v>10</v>
      </c>
      <c r="I72" s="19"/>
      <c r="K72" s="40">
        <v>1079.0</v>
      </c>
      <c r="L72" s="22">
        <f t="shared" si="1"/>
        <v>132</v>
      </c>
      <c r="M72" s="23">
        <f t="shared" si="2"/>
        <v>0.1223354958</v>
      </c>
      <c r="N72" s="24" t="str">
        <f t="shared" si="3"/>
        <v>Mayonnaise with +132, +12.2% (1079 to 1211)</v>
      </c>
      <c r="O72" s="41"/>
      <c r="P72" s="40">
        <v>26.0</v>
      </c>
      <c r="Q72" s="18">
        <f t="shared" si="4"/>
        <v>4</v>
      </c>
      <c r="R72" s="23">
        <f t="shared" si="5"/>
        <v>0.1538461538</v>
      </c>
      <c r="S72" s="24" t="str">
        <f t="shared" si="6"/>
        <v>Mayonnaise with +4, +15.4% (26 to 30)</v>
      </c>
      <c r="T72" s="18"/>
      <c r="U72" s="40">
        <v>0.0</v>
      </c>
      <c r="V72" s="22">
        <f t="shared" si="7"/>
        <v>0</v>
      </c>
      <c r="W72" s="23" t="str">
        <f t="shared" si="8"/>
        <v>#DIV/0!</v>
      </c>
      <c r="X72" s="26" t="str">
        <f t="shared" si="9"/>
        <v>#DIV/0!</v>
      </c>
    </row>
    <row r="73">
      <c r="A73" s="18" t="s">
        <v>449</v>
      </c>
      <c r="B73" s="18">
        <v>664.0</v>
      </c>
      <c r="C73" s="40">
        <v>948.0</v>
      </c>
      <c r="D73" s="40">
        <v>30.0</v>
      </c>
      <c r="E73" s="40">
        <v>0.0</v>
      </c>
      <c r="F73" s="14">
        <v>52126.0</v>
      </c>
      <c r="G73" s="19"/>
      <c r="H73" s="19">
        <f>VLOOKUP(A73,'Kings Ratings'!$A$2:$B$1000,2,false)</f>
        <v>11</v>
      </c>
      <c r="I73" s="7"/>
      <c r="K73" s="40">
        <v>947.0</v>
      </c>
      <c r="L73" s="22">
        <f t="shared" si="1"/>
        <v>1</v>
      </c>
      <c r="M73" s="23">
        <f t="shared" si="2"/>
        <v>0.001055966209</v>
      </c>
      <c r="N73" s="24" t="str">
        <f t="shared" si="3"/>
        <v>Glass Eyes with +1, +0.1% (947 to 948)</v>
      </c>
      <c r="O73" s="41"/>
      <c r="P73" s="40">
        <v>30.0</v>
      </c>
      <c r="Q73" s="18">
        <f t="shared" si="4"/>
        <v>0</v>
      </c>
      <c r="R73" s="23">
        <f t="shared" si="5"/>
        <v>0</v>
      </c>
      <c r="S73" s="24" t="str">
        <f t="shared" si="6"/>
        <v>Glass Eyes with +0, +0% (30 to 30)</v>
      </c>
      <c r="T73" s="18"/>
      <c r="U73" s="40">
        <v>0.0</v>
      </c>
      <c r="V73" s="22">
        <f t="shared" si="7"/>
        <v>0</v>
      </c>
      <c r="W73" s="23" t="str">
        <f t="shared" si="8"/>
        <v>#DIV/0!</v>
      </c>
      <c r="X73" s="26" t="str">
        <f t="shared" si="9"/>
        <v>#DIV/0!</v>
      </c>
    </row>
    <row r="74">
      <c r="A74" s="18" t="s">
        <v>461</v>
      </c>
      <c r="B74" s="18">
        <v>654.0</v>
      </c>
      <c r="C74" s="40">
        <v>1025.0</v>
      </c>
      <c r="D74" s="40">
        <v>34.0</v>
      </c>
      <c r="E74" s="40">
        <v>0.0</v>
      </c>
      <c r="F74" s="14">
        <v>4168.0</v>
      </c>
      <c r="G74" s="19"/>
      <c r="H74" s="19">
        <f>VLOOKUP(A74,'Kings Ratings'!$A$2:$B$1000,2,false)</f>
        <v>9</v>
      </c>
      <c r="I74" s="7"/>
      <c r="K74" s="40">
        <v>959.0</v>
      </c>
      <c r="L74" s="22">
        <f t="shared" si="1"/>
        <v>66</v>
      </c>
      <c r="M74" s="23">
        <f t="shared" si="2"/>
        <v>0.06882168926</v>
      </c>
      <c r="N74" s="24" t="str">
        <f t="shared" si="3"/>
        <v>Neigh with +66, +6.9% (959 to 1025)</v>
      </c>
      <c r="O74" s="41"/>
      <c r="P74" s="40">
        <v>31.0</v>
      </c>
      <c r="Q74" s="18">
        <f t="shared" si="4"/>
        <v>3</v>
      </c>
      <c r="R74" s="23">
        <f t="shared" si="5"/>
        <v>0.09677419355</v>
      </c>
      <c r="S74" s="24" t="str">
        <f t="shared" si="6"/>
        <v>Neigh with +3, +9.7% (31 to 34)</v>
      </c>
      <c r="T74" s="18"/>
      <c r="U74" s="40">
        <v>0.0</v>
      </c>
      <c r="V74" s="22">
        <f t="shared" si="7"/>
        <v>0</v>
      </c>
      <c r="W74" s="23" t="str">
        <f t="shared" si="8"/>
        <v>#DIV/0!</v>
      </c>
      <c r="X74" s="26" t="str">
        <f t="shared" si="9"/>
        <v>#DIV/0!</v>
      </c>
    </row>
    <row r="75">
      <c r="A75" s="18" t="s">
        <v>560</v>
      </c>
      <c r="B75" s="18">
        <v>155.0</v>
      </c>
      <c r="C75" s="40">
        <v>9708.0</v>
      </c>
      <c r="D75" s="40">
        <v>35.0</v>
      </c>
      <c r="E75" s="40">
        <v>0.0</v>
      </c>
      <c r="F75" s="14">
        <v>36920.0</v>
      </c>
      <c r="G75" s="19"/>
      <c r="H75" s="19">
        <f>VLOOKUP(A75,'Kings Ratings'!$A$2:$B$1000,2,false)</f>
        <v>10</v>
      </c>
      <c r="I75" s="7"/>
      <c r="K75" s="40">
        <v>9312.0</v>
      </c>
      <c r="L75" s="22">
        <f t="shared" si="1"/>
        <v>396</v>
      </c>
      <c r="M75" s="23">
        <f t="shared" si="2"/>
        <v>0.0425257732</v>
      </c>
      <c r="N75" s="24" t="str">
        <f t="shared" si="3"/>
        <v>Runestone 09 with +396, +4.3% (9312 to 9708)</v>
      </c>
      <c r="O75" s="41"/>
      <c r="P75" s="40">
        <v>19.0</v>
      </c>
      <c r="Q75" s="18">
        <f t="shared" si="4"/>
        <v>16</v>
      </c>
      <c r="R75" s="23">
        <f t="shared" si="5"/>
        <v>0.8421052632</v>
      </c>
      <c r="S75" s="24" t="str">
        <f t="shared" si="6"/>
        <v>Runestone 09 with +16, +84.2% (19 to 35)</v>
      </c>
      <c r="T75" s="18"/>
      <c r="U75" s="40">
        <v>0.0</v>
      </c>
      <c r="V75" s="22">
        <f t="shared" si="7"/>
        <v>0</v>
      </c>
      <c r="W75" s="23" t="str">
        <f t="shared" si="8"/>
        <v>#DIV/0!</v>
      </c>
      <c r="X75" s="26" t="str">
        <f t="shared" si="9"/>
        <v>#DIV/0!</v>
      </c>
    </row>
    <row r="76">
      <c r="A76" s="18" t="s">
        <v>293</v>
      </c>
      <c r="B76" s="18">
        <v>774.0</v>
      </c>
      <c r="C76" s="40">
        <v>3273.0</v>
      </c>
      <c r="D76" s="40">
        <v>36.0</v>
      </c>
      <c r="E76" s="40">
        <v>0.0</v>
      </c>
      <c r="F76" s="14">
        <v>12341.0</v>
      </c>
      <c r="G76" s="19"/>
      <c r="H76" s="19">
        <f>VLOOKUP(A76,'Kings Ratings'!$A$2:$B$1000,2,false)</f>
        <v>9</v>
      </c>
      <c r="I76" s="7"/>
      <c r="K76" s="40">
        <v>3110.0</v>
      </c>
      <c r="L76" s="22">
        <f t="shared" si="1"/>
        <v>163</v>
      </c>
      <c r="M76" s="23">
        <f t="shared" si="2"/>
        <v>0.05241157556</v>
      </c>
      <c r="N76" s="24" t="str">
        <f t="shared" si="3"/>
        <v>Fancy Table with +163, +5.2% (3110 to 3273)</v>
      </c>
      <c r="O76" s="41"/>
      <c r="P76" s="40">
        <v>36.0</v>
      </c>
      <c r="Q76" s="18">
        <f t="shared" si="4"/>
        <v>0</v>
      </c>
      <c r="R76" s="23">
        <f t="shared" si="5"/>
        <v>0</v>
      </c>
      <c r="S76" s="24" t="str">
        <f t="shared" si="6"/>
        <v>Fancy Table with +0, +0% (36 to 36)</v>
      </c>
      <c r="T76" s="18"/>
      <c r="U76" s="40">
        <v>0.0</v>
      </c>
      <c r="V76" s="22">
        <f t="shared" si="7"/>
        <v>0</v>
      </c>
      <c r="W76" s="23" t="str">
        <f t="shared" si="8"/>
        <v>#DIV/0!</v>
      </c>
      <c r="X76" s="26" t="str">
        <f t="shared" si="9"/>
        <v>#DIV/0!</v>
      </c>
    </row>
    <row r="77">
      <c r="A77" s="18" t="s">
        <v>275</v>
      </c>
      <c r="B77" s="18">
        <v>736.0</v>
      </c>
      <c r="C77" s="40">
        <v>3993.0</v>
      </c>
      <c r="D77" s="40">
        <v>38.0</v>
      </c>
      <c r="E77" s="40">
        <v>0.0</v>
      </c>
      <c r="F77" s="14">
        <v>18444.0</v>
      </c>
      <c r="G77" s="19"/>
      <c r="H77" s="19">
        <f>VLOOKUP(A77,'Kings Ratings'!$A$2:$B$1000,2,false)</f>
        <v>9</v>
      </c>
      <c r="I77" s="7"/>
      <c r="K77" s="40">
        <v>3806.0</v>
      </c>
      <c r="L77" s="22">
        <f t="shared" si="1"/>
        <v>187</v>
      </c>
      <c r="M77" s="23">
        <f t="shared" si="2"/>
        <v>0.04913294798</v>
      </c>
      <c r="N77" s="24" t="str">
        <f t="shared" si="3"/>
        <v>Fancy Chair with +187, +4.9% (3806 to 3993)</v>
      </c>
      <c r="O77" s="41"/>
      <c r="P77" s="40">
        <v>38.0</v>
      </c>
      <c r="Q77" s="18">
        <f t="shared" si="4"/>
        <v>0</v>
      </c>
      <c r="R77" s="23">
        <f t="shared" si="5"/>
        <v>0</v>
      </c>
      <c r="S77" s="24" t="str">
        <f t="shared" si="6"/>
        <v>Fancy Chair with +0, +0% (38 to 38)</v>
      </c>
      <c r="T77" s="18"/>
      <c r="U77" s="40">
        <v>0.0</v>
      </c>
      <c r="V77" s="22">
        <f t="shared" si="7"/>
        <v>0</v>
      </c>
      <c r="W77" s="23" t="str">
        <f t="shared" si="8"/>
        <v>#DIV/0!</v>
      </c>
      <c r="X77" s="26" t="str">
        <f t="shared" si="9"/>
        <v>#DIV/0!</v>
      </c>
    </row>
    <row r="78">
      <c r="A78" s="18" t="s">
        <v>219</v>
      </c>
      <c r="B78" s="18">
        <v>846.0</v>
      </c>
      <c r="C78" s="40">
        <v>4347.0</v>
      </c>
      <c r="D78" s="40">
        <v>41.0</v>
      </c>
      <c r="E78" s="40">
        <v>0.0</v>
      </c>
      <c r="F78" s="14">
        <v>21377.0</v>
      </c>
      <c r="G78" s="19"/>
      <c r="H78" s="19">
        <f>VLOOKUP(A78,'Kings Ratings'!$A$2:$B$1000,2,false)</f>
        <v>10</v>
      </c>
      <c r="I78" s="7"/>
      <c r="K78" s="40">
        <v>4081.0</v>
      </c>
      <c r="L78" s="22">
        <f t="shared" si="1"/>
        <v>266</v>
      </c>
      <c r="M78" s="23">
        <f t="shared" si="2"/>
        <v>0.06518010292</v>
      </c>
      <c r="N78" s="24" t="str">
        <f t="shared" si="3"/>
        <v>Corn Husk Doll with +266, +6.5% (4081 to 4347)</v>
      </c>
      <c r="O78" s="41"/>
      <c r="P78" s="40">
        <v>37.0</v>
      </c>
      <c r="Q78" s="18">
        <f t="shared" si="4"/>
        <v>4</v>
      </c>
      <c r="R78" s="23">
        <f t="shared" si="5"/>
        <v>0.1081081081</v>
      </c>
      <c r="S78" s="24" t="str">
        <f t="shared" si="6"/>
        <v>Corn Husk Doll with +4, +10.8% (37 to 41)</v>
      </c>
      <c r="T78" s="18"/>
      <c r="U78" s="40">
        <v>0.0</v>
      </c>
      <c r="V78" s="22">
        <f t="shared" si="7"/>
        <v>0</v>
      </c>
      <c r="W78" s="23" t="str">
        <f t="shared" si="8"/>
        <v>#DIV/0!</v>
      </c>
      <c r="X78" s="26" t="str">
        <f t="shared" si="9"/>
        <v>#DIV/0!</v>
      </c>
    </row>
    <row r="79">
      <c r="A79" s="11" t="s">
        <v>556</v>
      </c>
      <c r="B79" s="18">
        <v>957.0</v>
      </c>
      <c r="C79" s="40">
        <v>2019.0</v>
      </c>
      <c r="D79" s="40">
        <v>41.0</v>
      </c>
      <c r="E79" s="40">
        <v>0.0</v>
      </c>
      <c r="F79" s="14">
        <v>12168.0</v>
      </c>
      <c r="G79" s="19"/>
      <c r="H79" s="19">
        <f>VLOOKUP(A79,'Kings Ratings'!$A$2:$B$1000,2,false)</f>
        <v>11</v>
      </c>
      <c r="I79" s="7"/>
      <c r="K79" s="40">
        <v>2019.0</v>
      </c>
      <c r="L79" s="22">
        <f t="shared" si="1"/>
        <v>0</v>
      </c>
      <c r="M79" s="23">
        <f t="shared" si="2"/>
        <v>0</v>
      </c>
      <c r="N79" s="24" t="str">
        <f t="shared" si="3"/>
        <v>Frozen Feather with +0, +0% (2019 to 2019)</v>
      </c>
      <c r="O79" s="41"/>
      <c r="P79" s="40">
        <v>41.0</v>
      </c>
      <c r="Q79" s="18">
        <f t="shared" si="4"/>
        <v>0</v>
      </c>
      <c r="R79" s="23">
        <f t="shared" si="5"/>
        <v>0</v>
      </c>
      <c r="S79" s="24" t="str">
        <f t="shared" si="6"/>
        <v>Frozen Feather with +0, +0% (41 to 41)</v>
      </c>
      <c r="T79" s="18"/>
      <c r="U79" s="40">
        <v>0.0</v>
      </c>
      <c r="V79" s="22">
        <f t="shared" si="7"/>
        <v>0</v>
      </c>
      <c r="W79" s="23" t="str">
        <f t="shared" si="8"/>
        <v>#DIV/0!</v>
      </c>
      <c r="X79" s="26" t="str">
        <f t="shared" si="9"/>
        <v>#DIV/0!</v>
      </c>
    </row>
    <row r="80">
      <c r="A80" s="18" t="s">
        <v>570</v>
      </c>
      <c r="B80" s="18">
        <v>227.0</v>
      </c>
      <c r="C80" s="40">
        <v>9636.0</v>
      </c>
      <c r="D80" s="40">
        <v>42.0</v>
      </c>
      <c r="E80" s="40">
        <v>0.0</v>
      </c>
      <c r="F80" s="14">
        <v>42226.0</v>
      </c>
      <c r="G80" s="19"/>
      <c r="H80" s="19">
        <f>VLOOKUP(A80,'Kings Ratings'!$A$2:$B$1000,2,false)</f>
        <v>10</v>
      </c>
      <c r="I80" s="7"/>
      <c r="K80" s="40">
        <v>9217.0</v>
      </c>
      <c r="L80" s="22">
        <f t="shared" si="1"/>
        <v>419</v>
      </c>
      <c r="M80" s="23">
        <f t="shared" si="2"/>
        <v>0.04545947705</v>
      </c>
      <c r="N80" s="24" t="str">
        <f t="shared" si="3"/>
        <v>Runestone 17 with +419, +4.5% (9217 to 9636)</v>
      </c>
      <c r="O80" s="41"/>
      <c r="P80" s="40">
        <v>24.0</v>
      </c>
      <c r="Q80" s="18">
        <f t="shared" si="4"/>
        <v>18</v>
      </c>
      <c r="R80" s="23">
        <f t="shared" si="5"/>
        <v>0.75</v>
      </c>
      <c r="S80" s="24" t="str">
        <f t="shared" si="6"/>
        <v>Runestone 17 with +18, +75% (24 to 42)</v>
      </c>
      <c r="T80" s="18"/>
      <c r="U80" s="40">
        <v>0.0</v>
      </c>
      <c r="V80" s="22">
        <f t="shared" si="7"/>
        <v>0</v>
      </c>
      <c r="W80" s="23" t="str">
        <f t="shared" si="8"/>
        <v>#DIV/0!</v>
      </c>
      <c r="X80" s="26" t="str">
        <f t="shared" si="9"/>
        <v>#DIV/0!</v>
      </c>
    </row>
    <row r="81">
      <c r="A81" s="11" t="s">
        <v>529</v>
      </c>
      <c r="B81" s="18">
        <v>956.0</v>
      </c>
      <c r="C81" s="40">
        <v>1547.0</v>
      </c>
      <c r="D81" s="40">
        <v>42.0</v>
      </c>
      <c r="E81" s="40">
        <v>0.0</v>
      </c>
      <c r="F81" s="14">
        <v>10079.0</v>
      </c>
      <c r="G81" s="19"/>
      <c r="H81" s="19">
        <f>VLOOKUP(A81,'Kings Ratings'!$A$2:$B$1000,2,false)</f>
        <v>11</v>
      </c>
      <c r="I81" s="7"/>
      <c r="K81" s="40">
        <v>1547.0</v>
      </c>
      <c r="L81" s="22">
        <f t="shared" si="1"/>
        <v>0</v>
      </c>
      <c r="M81" s="23">
        <f t="shared" si="2"/>
        <v>0</v>
      </c>
      <c r="N81" s="24" t="str">
        <f t="shared" si="3"/>
        <v>Frozen Skull with +0, +0% (1547 to 1547)</v>
      </c>
      <c r="O81" s="41"/>
      <c r="P81" s="40">
        <v>42.0</v>
      </c>
      <c r="Q81" s="18">
        <f t="shared" si="4"/>
        <v>0</v>
      </c>
      <c r="R81" s="23">
        <f t="shared" si="5"/>
        <v>0</v>
      </c>
      <c r="S81" s="24" t="str">
        <f t="shared" si="6"/>
        <v>Frozen Skull with +0, +0% (42 to 42)</v>
      </c>
      <c r="T81" s="18"/>
      <c r="U81" s="40">
        <v>0.0</v>
      </c>
      <c r="V81" s="22">
        <f t="shared" si="7"/>
        <v>0</v>
      </c>
      <c r="W81" s="23" t="str">
        <f t="shared" si="8"/>
        <v>#DIV/0!</v>
      </c>
      <c r="X81" s="26" t="str">
        <f t="shared" si="9"/>
        <v>#DIV/0!</v>
      </c>
    </row>
    <row r="82">
      <c r="A82" s="18" t="s">
        <v>687</v>
      </c>
      <c r="B82" s="18">
        <v>478.0</v>
      </c>
      <c r="C82" s="40">
        <v>6890.0</v>
      </c>
      <c r="D82" s="40">
        <v>45.0</v>
      </c>
      <c r="E82" s="40">
        <v>0.0</v>
      </c>
      <c r="F82" s="14">
        <v>61629.0</v>
      </c>
      <c r="G82" s="19"/>
      <c r="H82" s="19">
        <f>VLOOKUP(A82,'Kings Ratings'!$A$2:$B$1000,2,false)</f>
        <v>10</v>
      </c>
      <c r="I82" s="7"/>
      <c r="K82" s="40">
        <v>6464.0</v>
      </c>
      <c r="L82" s="22">
        <f t="shared" si="1"/>
        <v>426</v>
      </c>
      <c r="M82" s="23">
        <f t="shared" si="2"/>
        <v>0.06590346535</v>
      </c>
      <c r="N82" s="24" t="str">
        <f t="shared" si="3"/>
        <v>Sea Dragon with +426, +6.6% (6464 to 6890)</v>
      </c>
      <c r="O82" s="41"/>
      <c r="P82" s="40">
        <v>38.0</v>
      </c>
      <c r="Q82" s="18">
        <f t="shared" si="4"/>
        <v>7</v>
      </c>
      <c r="R82" s="23">
        <f t="shared" si="5"/>
        <v>0.1842105263</v>
      </c>
      <c r="S82" s="24" t="str">
        <f t="shared" si="6"/>
        <v>Sea Dragon with +7, +18.4% (38 to 45)</v>
      </c>
      <c r="T82" s="18"/>
      <c r="U82" s="40">
        <v>0.0</v>
      </c>
      <c r="V82" s="22">
        <f t="shared" si="7"/>
        <v>0</v>
      </c>
      <c r="W82" s="23" t="str">
        <f t="shared" si="8"/>
        <v>#DIV/0!</v>
      </c>
      <c r="X82" s="26" t="str">
        <f t="shared" si="9"/>
        <v>#DIV/0!</v>
      </c>
    </row>
    <row r="83">
      <c r="A83" s="18" t="s">
        <v>586</v>
      </c>
      <c r="B83" s="18">
        <v>713.0</v>
      </c>
      <c r="C83" s="40">
        <v>2241.0</v>
      </c>
      <c r="D83" s="40">
        <v>45.0</v>
      </c>
      <c r="E83" s="40">
        <v>0.0</v>
      </c>
      <c r="F83" s="14">
        <v>12029.0</v>
      </c>
      <c r="G83" s="19"/>
      <c r="H83" s="19">
        <f>VLOOKUP(A83,'Kings Ratings'!$A$2:$B$1000,2,false)</f>
        <v>10</v>
      </c>
      <c r="I83" s="7"/>
      <c r="K83" s="40">
        <v>2160.0</v>
      </c>
      <c r="L83" s="22">
        <f t="shared" si="1"/>
        <v>81</v>
      </c>
      <c r="M83" s="23">
        <f t="shared" si="2"/>
        <v>0.0375</v>
      </c>
      <c r="N83" s="24" t="str">
        <f t="shared" si="3"/>
        <v>Pair of Boots with +81, +3.8% (2160 to 2241)</v>
      </c>
      <c r="O83" s="41"/>
      <c r="P83" s="40">
        <v>44.0</v>
      </c>
      <c r="Q83" s="18">
        <f t="shared" si="4"/>
        <v>1</v>
      </c>
      <c r="R83" s="23">
        <f t="shared" si="5"/>
        <v>0.02272727273</v>
      </c>
      <c r="S83" s="24" t="str">
        <f t="shared" si="6"/>
        <v>Pair of Boots with +1, +2.3% (44 to 45)</v>
      </c>
      <c r="T83" s="18"/>
      <c r="U83" s="40">
        <v>0.0</v>
      </c>
      <c r="V83" s="22">
        <f t="shared" si="7"/>
        <v>0</v>
      </c>
      <c r="W83" s="23" t="str">
        <f t="shared" si="8"/>
        <v>#DIV/0!</v>
      </c>
      <c r="X83" s="26" t="str">
        <f t="shared" si="9"/>
        <v>#DIV/0!</v>
      </c>
    </row>
    <row r="84">
      <c r="A84" s="11" t="s">
        <v>669</v>
      </c>
      <c r="B84" s="18">
        <v>647.0</v>
      </c>
      <c r="C84" s="40">
        <v>3095.0</v>
      </c>
      <c r="D84" s="40">
        <v>46.0</v>
      </c>
      <c r="E84" s="40">
        <v>0.0</v>
      </c>
      <c r="F84" s="14">
        <v>19693.0</v>
      </c>
      <c r="G84" s="19"/>
      <c r="H84" s="19">
        <f>VLOOKUP(A84,'Kings Ratings'!$A$2:$B$1000,2,false)</f>
        <v>10</v>
      </c>
      <c r="I84" s="7"/>
      <c r="K84" s="40">
        <v>2899.0</v>
      </c>
      <c r="L84" s="22">
        <f t="shared" si="1"/>
        <v>196</v>
      </c>
      <c r="M84" s="23">
        <f t="shared" si="2"/>
        <v>0.06760952052</v>
      </c>
      <c r="N84" s="24" t="str">
        <f t="shared" si="3"/>
        <v>Over The Moon with +196, +6.8% (2899 to 3095)</v>
      </c>
      <c r="O84" s="41"/>
      <c r="P84" s="40">
        <v>41.0</v>
      </c>
      <c r="Q84" s="18">
        <f t="shared" si="4"/>
        <v>5</v>
      </c>
      <c r="R84" s="23">
        <f t="shared" si="5"/>
        <v>0.1219512195</v>
      </c>
      <c r="S84" s="24" t="str">
        <f t="shared" si="6"/>
        <v>Over The Moon with +5, +12.2% (41 to 46)</v>
      </c>
      <c r="T84" s="18"/>
      <c r="U84" s="40">
        <v>0.0</v>
      </c>
      <c r="V84" s="22">
        <f t="shared" si="7"/>
        <v>0</v>
      </c>
      <c r="W84" s="23" t="str">
        <f t="shared" si="8"/>
        <v>#DIV/0!</v>
      </c>
      <c r="X84" s="26" t="str">
        <f t="shared" si="9"/>
        <v>#DIV/0!</v>
      </c>
    </row>
    <row r="85">
      <c r="A85" s="18" t="s">
        <v>401</v>
      </c>
      <c r="B85" s="18">
        <v>457.0</v>
      </c>
      <c r="C85" s="40">
        <v>2467.0</v>
      </c>
      <c r="D85" s="40">
        <v>49.0</v>
      </c>
      <c r="E85" s="40">
        <v>3.0</v>
      </c>
      <c r="F85" s="14">
        <v>21174.0</v>
      </c>
      <c r="G85" s="19"/>
      <c r="H85" s="19">
        <f>VLOOKUP(A85,'Kings Ratings'!$A$2:$B$1000,2,false)</f>
        <v>10</v>
      </c>
      <c r="I85" s="7"/>
      <c r="K85" s="40">
        <v>2275.0</v>
      </c>
      <c r="L85" s="22">
        <f t="shared" si="1"/>
        <v>192</v>
      </c>
      <c r="M85" s="23">
        <f t="shared" si="2"/>
        <v>0.0843956044</v>
      </c>
      <c r="N85" s="24" t="str">
        <f t="shared" si="3"/>
        <v>Gold Trout with +192, +8.4% (2275 to 2467)</v>
      </c>
      <c r="O85" s="41"/>
      <c r="P85" s="40">
        <v>43.0</v>
      </c>
      <c r="Q85" s="18">
        <f t="shared" si="4"/>
        <v>6</v>
      </c>
      <c r="R85" s="23">
        <f t="shared" si="5"/>
        <v>0.1395348837</v>
      </c>
      <c r="S85" s="24" t="str">
        <f t="shared" si="6"/>
        <v>Gold Trout with +6, +14.% (43 to 49)</v>
      </c>
      <c r="T85" s="18"/>
      <c r="U85" s="40">
        <v>3.0</v>
      </c>
      <c r="V85" s="22">
        <f t="shared" si="7"/>
        <v>0</v>
      </c>
      <c r="W85" s="23">
        <f t="shared" si="8"/>
        <v>0</v>
      </c>
      <c r="X85" s="26" t="str">
        <f t="shared" si="9"/>
        <v>Gold Trout with +0, +0% (3 to 3)</v>
      </c>
    </row>
    <row r="86">
      <c r="A86" s="18" t="s">
        <v>436</v>
      </c>
      <c r="B86" s="18">
        <v>506.0</v>
      </c>
      <c r="C86" s="40">
        <v>4309.0</v>
      </c>
      <c r="D86" s="40">
        <v>56.0</v>
      </c>
      <c r="E86" s="40">
        <v>0.0</v>
      </c>
      <c r="F86" s="14">
        <v>16751.0</v>
      </c>
      <c r="G86" s="19"/>
      <c r="H86" s="19">
        <f>VLOOKUP(A86,'Kings Ratings'!$A$2:$B$1000,2,false)</f>
        <v>11</v>
      </c>
      <c r="I86" s="7"/>
      <c r="K86" s="40">
        <v>4305.0</v>
      </c>
      <c r="L86" s="22">
        <f t="shared" si="1"/>
        <v>4</v>
      </c>
      <c r="M86" s="23">
        <f t="shared" si="2"/>
        <v>0.0009291521487</v>
      </c>
      <c r="N86" s="24" t="str">
        <f t="shared" si="3"/>
        <v>Green Top Hat with +4, +0.1% (4305 to 4309)</v>
      </c>
      <c r="O86" s="41"/>
      <c r="P86" s="40">
        <v>56.0</v>
      </c>
      <c r="Q86" s="18">
        <f t="shared" si="4"/>
        <v>0</v>
      </c>
      <c r="R86" s="23">
        <f t="shared" si="5"/>
        <v>0</v>
      </c>
      <c r="S86" s="24" t="str">
        <f t="shared" si="6"/>
        <v>Green Top Hat with +0, +0% (56 to 56)</v>
      </c>
      <c r="T86" s="18"/>
      <c r="U86" s="40">
        <v>0.0</v>
      </c>
      <c r="V86" s="22">
        <f t="shared" si="7"/>
        <v>0</v>
      </c>
      <c r="W86" s="23" t="str">
        <f t="shared" si="8"/>
        <v>#DIV/0!</v>
      </c>
      <c r="X86" s="26" t="str">
        <f t="shared" si="9"/>
        <v>#DIV/0!</v>
      </c>
    </row>
    <row r="87">
      <c r="A87" s="11" t="s">
        <v>680</v>
      </c>
      <c r="B87" s="11">
        <v>1133.0</v>
      </c>
      <c r="C87" s="11">
        <v>1697.0</v>
      </c>
      <c r="D87" s="11">
        <v>60.0</v>
      </c>
      <c r="E87" s="11">
        <v>0.0</v>
      </c>
      <c r="F87" s="14">
        <v>10039.0</v>
      </c>
      <c r="G87" s="19"/>
      <c r="H87" s="19">
        <f>VLOOKUP(A87,'Kings Ratings'!$A$2:$B$1000,2,false)</f>
        <v>9</v>
      </c>
      <c r="I87" s="19"/>
      <c r="K87" s="11">
        <v>1530.0</v>
      </c>
      <c r="L87" s="22">
        <f t="shared" si="1"/>
        <v>167</v>
      </c>
      <c r="M87" s="23">
        <f t="shared" si="2"/>
        <v>0.1091503268</v>
      </c>
      <c r="N87" s="24" t="str">
        <f t="shared" si="3"/>
        <v>Sail Cloth with +167, +10.9% (1530 to 1697)</v>
      </c>
      <c r="O87" s="41"/>
      <c r="P87" s="11">
        <v>43.0</v>
      </c>
      <c r="Q87" s="18">
        <f t="shared" si="4"/>
        <v>17</v>
      </c>
      <c r="R87" s="23">
        <f t="shared" si="5"/>
        <v>0.3953488372</v>
      </c>
      <c r="S87" s="24" t="str">
        <f t="shared" si="6"/>
        <v>Sail Cloth with +17, +39.5% (43 to 60)</v>
      </c>
      <c r="T87" s="18"/>
      <c r="U87" s="11">
        <v>0.0</v>
      </c>
      <c r="V87" s="22">
        <f t="shared" si="7"/>
        <v>0</v>
      </c>
      <c r="W87" s="23" t="str">
        <f t="shared" si="8"/>
        <v>#DIV/0!</v>
      </c>
      <c r="X87" s="26" t="str">
        <f t="shared" si="9"/>
        <v>#DIV/0!</v>
      </c>
    </row>
    <row r="88">
      <c r="A88" s="18" t="s">
        <v>164</v>
      </c>
      <c r="B88" s="18">
        <v>781.0</v>
      </c>
      <c r="C88" s="40">
        <v>972.0</v>
      </c>
      <c r="D88" s="40">
        <v>60.0</v>
      </c>
      <c r="E88" s="40">
        <v>0.0</v>
      </c>
      <c r="F88" s="14">
        <v>8497.0</v>
      </c>
      <c r="G88" s="19"/>
      <c r="H88" s="19">
        <f>VLOOKUP(A88,'Kings Ratings'!$A$2:$B$1000,2,false)</f>
        <v>10</v>
      </c>
      <c r="I88" s="7"/>
      <c r="K88" s="40">
        <v>939.0</v>
      </c>
      <c r="L88" s="22">
        <f t="shared" si="1"/>
        <v>33</v>
      </c>
      <c r="M88" s="23">
        <f t="shared" si="2"/>
        <v>0.03514376997</v>
      </c>
      <c r="N88" s="24" t="str">
        <f t="shared" si="3"/>
        <v>Cabbage Stew with +33, +3.5% (939 to 972)</v>
      </c>
      <c r="O88" s="41"/>
      <c r="P88" s="40">
        <v>57.0</v>
      </c>
      <c r="Q88" s="18">
        <f t="shared" si="4"/>
        <v>3</v>
      </c>
      <c r="R88" s="23">
        <f t="shared" si="5"/>
        <v>0.05263157895</v>
      </c>
      <c r="S88" s="24" t="str">
        <f t="shared" si="6"/>
        <v>Cabbage Stew with +3, +5.3% (57 to 60)</v>
      </c>
      <c r="T88" s="18"/>
      <c r="U88" s="40">
        <v>0.0</v>
      </c>
      <c r="V88" s="22">
        <f t="shared" si="7"/>
        <v>0</v>
      </c>
      <c r="W88" s="23" t="str">
        <f t="shared" si="8"/>
        <v>#DIV/0!</v>
      </c>
      <c r="X88" s="26" t="str">
        <f t="shared" si="9"/>
        <v>#DIV/0!</v>
      </c>
    </row>
    <row r="89">
      <c r="A89" s="18" t="s">
        <v>490</v>
      </c>
      <c r="B89" s="18">
        <v>644.0</v>
      </c>
      <c r="C89" s="40">
        <v>1674.0</v>
      </c>
      <c r="D89" s="40">
        <v>62.0</v>
      </c>
      <c r="E89" s="40">
        <v>0.0</v>
      </c>
      <c r="F89" s="14">
        <v>1963.0</v>
      </c>
      <c r="G89" s="19"/>
      <c r="H89" s="19">
        <f>VLOOKUP(A89,'Kings Ratings'!$A$2:$B$1000,2,false)</f>
        <v>10</v>
      </c>
      <c r="I89" s="7"/>
      <c r="K89" s="40">
        <v>1589.0</v>
      </c>
      <c r="L89" s="22">
        <f t="shared" si="1"/>
        <v>85</v>
      </c>
      <c r="M89" s="23">
        <f t="shared" si="2"/>
        <v>0.05349276274</v>
      </c>
      <c r="N89" s="24" t="str">
        <f t="shared" si="3"/>
        <v>Quandary Chowder with +85, +5.3% (1589 to 1674)</v>
      </c>
      <c r="O89" s="41"/>
      <c r="P89" s="40">
        <v>58.0</v>
      </c>
      <c r="Q89" s="18">
        <f t="shared" si="4"/>
        <v>4</v>
      </c>
      <c r="R89" s="23">
        <f t="shared" si="5"/>
        <v>0.06896551724</v>
      </c>
      <c r="S89" s="24" t="str">
        <f t="shared" si="6"/>
        <v>Quandary Chowder with +4, +6.9% (58 to 62)</v>
      </c>
      <c r="T89" s="18"/>
      <c r="U89" s="40">
        <v>0.0</v>
      </c>
      <c r="V89" s="22">
        <f t="shared" si="7"/>
        <v>0</v>
      </c>
      <c r="W89" s="23" t="str">
        <f t="shared" si="8"/>
        <v>#DIV/0!</v>
      </c>
      <c r="X89" s="26" t="str">
        <f t="shared" si="9"/>
        <v>#DIV/0!</v>
      </c>
    </row>
    <row r="90">
      <c r="A90" s="18" t="s">
        <v>1004</v>
      </c>
      <c r="B90" s="18">
        <v>1045.0</v>
      </c>
      <c r="C90" s="40">
        <v>1307.0</v>
      </c>
      <c r="D90" s="40">
        <v>62.0</v>
      </c>
      <c r="E90" s="40">
        <v>0.0</v>
      </c>
      <c r="F90" s="14">
        <v>38466.0</v>
      </c>
      <c r="G90" s="19"/>
      <c r="H90" s="19" t="str">
        <f>VLOOKUP(A90,'Kings Ratings'!$A$2:$B$1000,2,false)</f>
        <v>#N/A</v>
      </c>
      <c r="I90" s="7"/>
      <c r="K90" s="40">
        <v>1306.0</v>
      </c>
      <c r="L90" s="22">
        <f t="shared" si="1"/>
        <v>1</v>
      </c>
      <c r="M90" s="23">
        <f t="shared" si="2"/>
        <v>0.0007656967841</v>
      </c>
      <c r="N90" s="24" t="str">
        <f t="shared" si="3"/>
        <v>Pi ata Whop Stick with +1, +0.1% (1306 to 1307)</v>
      </c>
      <c r="O90" s="41"/>
      <c r="P90" s="40">
        <v>62.0</v>
      </c>
      <c r="Q90" s="18">
        <f t="shared" si="4"/>
        <v>0</v>
      </c>
      <c r="R90" s="23">
        <f t="shared" si="5"/>
        <v>0</v>
      </c>
      <c r="S90" s="24" t="str">
        <f t="shared" si="6"/>
        <v>Pi ata Whop Stick with +0, +0% (62 to 62)</v>
      </c>
      <c r="T90" s="18"/>
      <c r="U90" s="40">
        <v>0.0</v>
      </c>
      <c r="V90" s="22">
        <f t="shared" si="7"/>
        <v>0</v>
      </c>
      <c r="W90" s="23" t="str">
        <f t="shared" si="8"/>
        <v>#DIV/0!</v>
      </c>
      <c r="X90" s="26" t="str">
        <f t="shared" si="9"/>
        <v>#DIV/0!</v>
      </c>
    </row>
    <row r="91">
      <c r="A91" s="18" t="s">
        <v>137</v>
      </c>
      <c r="B91" s="18">
        <v>661.0</v>
      </c>
      <c r="C91" s="40">
        <v>2344.0</v>
      </c>
      <c r="D91" s="40">
        <v>66.0</v>
      </c>
      <c r="E91" s="40">
        <v>0.0</v>
      </c>
      <c r="F91" s="14">
        <v>11588.0</v>
      </c>
      <c r="G91" s="19"/>
      <c r="H91" s="19">
        <f>VLOOKUP(A91,'Kings Ratings'!$A$2:$B$1000,2,false)</f>
        <v>7</v>
      </c>
      <c r="I91" s="7"/>
      <c r="K91" s="40">
        <v>2201.0</v>
      </c>
      <c r="L91" s="22">
        <f t="shared" si="1"/>
        <v>143</v>
      </c>
      <c r="M91" s="23">
        <f t="shared" si="2"/>
        <v>0.06497046797</v>
      </c>
      <c r="N91" s="24" t="str">
        <f t="shared" si="3"/>
        <v>Breakfast Boost with +143, +6.5% (2201 to 2344)</v>
      </c>
      <c r="O91" s="41"/>
      <c r="P91" s="40">
        <v>62.0</v>
      </c>
      <c r="Q91" s="18">
        <f t="shared" si="4"/>
        <v>4</v>
      </c>
      <c r="R91" s="23">
        <f t="shared" si="5"/>
        <v>0.06451612903</v>
      </c>
      <c r="S91" s="24" t="str">
        <f t="shared" si="6"/>
        <v>Breakfast Boost with +4, +6.5% (62 to 66)</v>
      </c>
      <c r="T91" s="18"/>
      <c r="U91" s="40">
        <v>0.0</v>
      </c>
      <c r="V91" s="22">
        <f t="shared" si="7"/>
        <v>0</v>
      </c>
      <c r="W91" s="23" t="str">
        <f t="shared" si="8"/>
        <v>#DIV/0!</v>
      </c>
      <c r="X91" s="26" t="str">
        <f t="shared" si="9"/>
        <v>#DIV/0!</v>
      </c>
    </row>
    <row r="92">
      <c r="A92" s="18" t="s">
        <v>690</v>
      </c>
      <c r="B92" s="18">
        <v>743.0</v>
      </c>
      <c r="C92" s="40">
        <v>5235.0</v>
      </c>
      <c r="D92" s="40">
        <v>67.0</v>
      </c>
      <c r="E92" s="40">
        <v>0.0</v>
      </c>
      <c r="F92" s="14">
        <v>39507.0</v>
      </c>
      <c r="G92" s="19"/>
      <c r="H92" s="19">
        <f>VLOOKUP(A92,'Kings Ratings'!$A$2:$B$1000,2,false)</f>
        <v>10</v>
      </c>
      <c r="I92" s="7"/>
      <c r="K92" s="40">
        <v>4966.0</v>
      </c>
      <c r="L92" s="22">
        <f t="shared" si="1"/>
        <v>269</v>
      </c>
      <c r="M92" s="23">
        <f t="shared" si="2"/>
        <v>0.05416834474</v>
      </c>
      <c r="N92" s="24" t="str">
        <f t="shared" si="3"/>
        <v>Step Ladder with +269, +5.4% (4966 to 5235)</v>
      </c>
      <c r="O92" s="41"/>
      <c r="P92" s="40">
        <v>67.0</v>
      </c>
      <c r="Q92" s="18">
        <f t="shared" si="4"/>
        <v>0</v>
      </c>
      <c r="R92" s="23">
        <f t="shared" si="5"/>
        <v>0</v>
      </c>
      <c r="S92" s="24" t="str">
        <f t="shared" si="6"/>
        <v>Step Ladder with +0, +0% (67 to 67)</v>
      </c>
      <c r="T92" s="18"/>
      <c r="U92" s="40">
        <v>0.0</v>
      </c>
      <c r="V92" s="22">
        <f t="shared" si="7"/>
        <v>0</v>
      </c>
      <c r="W92" s="23" t="str">
        <f t="shared" si="8"/>
        <v>#DIV/0!</v>
      </c>
      <c r="X92" s="26" t="str">
        <f t="shared" si="9"/>
        <v>#DIV/0!</v>
      </c>
    </row>
    <row r="93">
      <c r="A93" s="18" t="s">
        <v>261</v>
      </c>
      <c r="B93" s="18">
        <v>680.0</v>
      </c>
      <c r="C93" s="40">
        <v>4776.0</v>
      </c>
      <c r="D93" s="40">
        <v>76.0</v>
      </c>
      <c r="E93" s="40">
        <v>0.0</v>
      </c>
      <c r="F93" s="14">
        <v>52489.0</v>
      </c>
      <c r="G93" s="19"/>
      <c r="H93" s="19">
        <f>VLOOKUP(A93,'Kings Ratings'!$A$2:$B$1000,2,false)</f>
        <v>9</v>
      </c>
      <c r="I93" s="7"/>
      <c r="K93" s="40">
        <v>4602.0</v>
      </c>
      <c r="L93" s="22">
        <f t="shared" si="1"/>
        <v>174</v>
      </c>
      <c r="M93" s="23">
        <f t="shared" si="2"/>
        <v>0.03780964798</v>
      </c>
      <c r="N93" s="24" t="str">
        <f t="shared" si="3"/>
        <v>Energy Coil with +174, +3.8% (4602 to 4776)</v>
      </c>
      <c r="O93" s="41"/>
      <c r="P93" s="40">
        <v>69.0</v>
      </c>
      <c r="Q93" s="18">
        <f t="shared" si="4"/>
        <v>7</v>
      </c>
      <c r="R93" s="23">
        <f t="shared" si="5"/>
        <v>0.1014492754</v>
      </c>
      <c r="S93" s="24" t="str">
        <f t="shared" si="6"/>
        <v>Energy Coil with +7, +10.1% (69 to 76)</v>
      </c>
      <c r="T93" s="18"/>
      <c r="U93" s="40">
        <v>0.0</v>
      </c>
      <c r="V93" s="22">
        <f t="shared" si="7"/>
        <v>0</v>
      </c>
      <c r="W93" s="23" t="str">
        <f t="shared" si="8"/>
        <v>#DIV/0!</v>
      </c>
      <c r="X93" s="26" t="str">
        <f t="shared" si="9"/>
        <v>#DIV/0!</v>
      </c>
    </row>
    <row r="94">
      <c r="A94" s="18" t="s">
        <v>763</v>
      </c>
      <c r="B94" s="18">
        <v>1089.0</v>
      </c>
      <c r="C94" s="40">
        <v>1929.0</v>
      </c>
      <c r="D94" s="40">
        <v>80.0</v>
      </c>
      <c r="E94" s="40">
        <v>1.0</v>
      </c>
      <c r="F94" s="14">
        <v>43986.0</v>
      </c>
      <c r="G94" s="19"/>
      <c r="H94" s="19">
        <f>VLOOKUP(A94,'Kings Ratings'!$A$2:$B$1000,2,false)</f>
        <v>10</v>
      </c>
      <c r="I94" s="19"/>
      <c r="K94" s="40">
        <v>1615.0</v>
      </c>
      <c r="L94" s="22">
        <f t="shared" si="1"/>
        <v>314</v>
      </c>
      <c r="M94" s="23">
        <f t="shared" si="2"/>
        <v>0.1944272446</v>
      </c>
      <c r="N94" s="24" t="str">
        <f t="shared" si="3"/>
        <v>Fire Ant Farm with +314, +19.4% (1615 to 1929)</v>
      </c>
      <c r="O94" s="41"/>
      <c r="P94" s="40">
        <v>26.0</v>
      </c>
      <c r="Q94" s="18">
        <f t="shared" si="4"/>
        <v>54</v>
      </c>
      <c r="R94" s="23">
        <f t="shared" si="5"/>
        <v>2.076923077</v>
      </c>
      <c r="S94" s="24" t="str">
        <f t="shared" si="6"/>
        <v>Fire Ant Farm with +54, +207.7% (26 to 80)</v>
      </c>
      <c r="T94" s="18"/>
      <c r="U94" s="40">
        <v>0.0</v>
      </c>
      <c r="V94" s="22">
        <f t="shared" si="7"/>
        <v>1</v>
      </c>
      <c r="W94" s="23" t="str">
        <f t="shared" si="8"/>
        <v>#DIV/0!</v>
      </c>
      <c r="X94" s="26" t="str">
        <f t="shared" si="9"/>
        <v>#DIV/0!</v>
      </c>
    </row>
    <row r="95">
      <c r="A95" s="18" t="s">
        <v>581</v>
      </c>
      <c r="B95" s="18">
        <v>121.0</v>
      </c>
      <c r="C95" s="40">
        <v>7739.0</v>
      </c>
      <c r="D95" s="40">
        <v>81.0</v>
      </c>
      <c r="E95" s="40">
        <v>0.0</v>
      </c>
      <c r="F95" s="14">
        <v>23792.0</v>
      </c>
      <c r="G95" s="19"/>
      <c r="H95" s="19">
        <f>VLOOKUP(A95,'Kings Ratings'!$A$2:$B$1000,2,false)</f>
        <v>10</v>
      </c>
      <c r="I95" s="7"/>
      <c r="K95" s="40">
        <v>7366.0</v>
      </c>
      <c r="L95" s="22">
        <f t="shared" si="1"/>
        <v>373</v>
      </c>
      <c r="M95" s="23">
        <f t="shared" si="2"/>
        <v>0.05063806679</v>
      </c>
      <c r="N95" s="24" t="str">
        <f t="shared" si="3"/>
        <v>Wine with +373, +5.1% (7366 to 7739)</v>
      </c>
      <c r="O95" s="41"/>
      <c r="P95" s="40">
        <v>63.0</v>
      </c>
      <c r="Q95" s="18">
        <f t="shared" si="4"/>
        <v>18</v>
      </c>
      <c r="R95" s="23">
        <f t="shared" si="5"/>
        <v>0.2857142857</v>
      </c>
      <c r="S95" s="24" t="str">
        <f t="shared" si="6"/>
        <v>Wine with +18, +28.6% (63 to 81)</v>
      </c>
      <c r="T95" s="18"/>
      <c r="U95" s="40">
        <v>0.0</v>
      </c>
      <c r="V95" s="22">
        <f t="shared" si="7"/>
        <v>0</v>
      </c>
      <c r="W95" s="23" t="str">
        <f t="shared" si="8"/>
        <v>#DIV/0!</v>
      </c>
      <c r="X95" s="26" t="str">
        <f t="shared" si="9"/>
        <v>#DIV/0!</v>
      </c>
    </row>
    <row r="96">
      <c r="A96" s="18" t="s">
        <v>591</v>
      </c>
      <c r="B96" s="18">
        <v>473.0</v>
      </c>
      <c r="C96" s="40">
        <v>5846.0</v>
      </c>
      <c r="D96" s="40">
        <v>86.0</v>
      </c>
      <c r="E96" s="40">
        <v>0.0</v>
      </c>
      <c r="F96" s="14">
        <v>57251.0</v>
      </c>
      <c r="G96" s="19"/>
      <c r="H96" s="19">
        <f>VLOOKUP(A96,'Kings Ratings'!$A$2:$B$1000,2,false)</f>
        <v>10</v>
      </c>
      <c r="I96" s="7"/>
      <c r="K96" s="40">
        <v>5410.0</v>
      </c>
      <c r="L96" s="22">
        <f t="shared" si="1"/>
        <v>436</v>
      </c>
      <c r="M96" s="23">
        <f t="shared" si="2"/>
        <v>0.08059149723</v>
      </c>
      <c r="N96" s="24" t="str">
        <f t="shared" si="3"/>
        <v>Spiked Shell with +436, +8.1% (5410 to 5846)</v>
      </c>
      <c r="O96" s="41"/>
      <c r="P96" s="40">
        <v>45.0</v>
      </c>
      <c r="Q96" s="18">
        <f t="shared" si="4"/>
        <v>41</v>
      </c>
      <c r="R96" s="23">
        <f t="shared" si="5"/>
        <v>0.9111111111</v>
      </c>
      <c r="S96" s="24" t="str">
        <f t="shared" si="6"/>
        <v>Spiked Shell with +41, +91.1% (45 to 86)</v>
      </c>
      <c r="T96" s="18"/>
      <c r="U96" s="40">
        <v>0.0</v>
      </c>
      <c r="V96" s="22">
        <f t="shared" si="7"/>
        <v>0</v>
      </c>
      <c r="W96" s="23" t="str">
        <f t="shared" si="8"/>
        <v>#DIV/0!</v>
      </c>
      <c r="X96" s="26" t="str">
        <f t="shared" si="9"/>
        <v>#DIV/0!</v>
      </c>
    </row>
    <row r="97">
      <c r="A97" s="18" t="s">
        <v>562</v>
      </c>
      <c r="B97" s="18">
        <v>634.0</v>
      </c>
      <c r="C97" s="40">
        <v>1763.0</v>
      </c>
      <c r="D97" s="40">
        <v>88.0</v>
      </c>
      <c r="E97" s="40">
        <v>2.0</v>
      </c>
      <c r="F97" s="14">
        <v>20959.0</v>
      </c>
      <c r="G97" s="19"/>
      <c r="H97" s="19">
        <f>VLOOKUP(A97,'Kings Ratings'!$A$2:$B$1000,2,false)</f>
        <v>10</v>
      </c>
      <c r="I97" s="7"/>
      <c r="K97" s="40">
        <v>1630.0</v>
      </c>
      <c r="L97" s="22">
        <f t="shared" si="1"/>
        <v>133</v>
      </c>
      <c r="M97" s="23">
        <f t="shared" si="2"/>
        <v>0.08159509202</v>
      </c>
      <c r="N97" s="24" t="str">
        <f t="shared" si="3"/>
        <v>Mushroom Stew with +133, +8.2% (1630 to 1763)</v>
      </c>
      <c r="O97" s="41"/>
      <c r="P97" s="40">
        <v>81.0</v>
      </c>
      <c r="Q97" s="18">
        <f t="shared" si="4"/>
        <v>7</v>
      </c>
      <c r="R97" s="23">
        <f t="shared" si="5"/>
        <v>0.08641975309</v>
      </c>
      <c r="S97" s="24" t="str">
        <f t="shared" si="6"/>
        <v>Mushroom Stew with +7, +8.6% (81 to 88)</v>
      </c>
      <c r="T97" s="18"/>
      <c r="U97" s="40">
        <v>2.0</v>
      </c>
      <c r="V97" s="22">
        <f t="shared" si="7"/>
        <v>0</v>
      </c>
      <c r="W97" s="23">
        <f t="shared" si="8"/>
        <v>0</v>
      </c>
      <c r="X97" s="26" t="str">
        <f t="shared" si="9"/>
        <v>Mushroom Stew with +0, +0% (2 to 2)</v>
      </c>
    </row>
    <row r="98">
      <c r="A98" s="18" t="s">
        <v>134</v>
      </c>
      <c r="B98" s="18">
        <v>742.0</v>
      </c>
      <c r="C98" s="40">
        <v>3118.0</v>
      </c>
      <c r="D98" s="40">
        <v>89.0</v>
      </c>
      <c r="E98" s="40">
        <v>0.0</v>
      </c>
      <c r="F98" s="14">
        <v>102293.0</v>
      </c>
      <c r="G98" s="19"/>
      <c r="H98" s="19">
        <f>VLOOKUP(A98,'Kings Ratings'!$A$2:$B$1000,2,false)</f>
        <v>10</v>
      </c>
      <c r="I98" s="7"/>
      <c r="K98" s="40">
        <v>3078.0</v>
      </c>
      <c r="L98" s="22">
        <f t="shared" si="1"/>
        <v>40</v>
      </c>
      <c r="M98" s="23">
        <f t="shared" si="2"/>
        <v>0.01299545159</v>
      </c>
      <c r="N98" s="24" t="str">
        <f t="shared" si="3"/>
        <v>Bouquet of Flowers with +40, +1.3% (3078 to 3118)</v>
      </c>
      <c r="O98" s="41"/>
      <c r="P98" s="40">
        <v>83.0</v>
      </c>
      <c r="Q98" s="18">
        <f t="shared" si="4"/>
        <v>6</v>
      </c>
      <c r="R98" s="23">
        <f t="shared" si="5"/>
        <v>0.07228915663</v>
      </c>
      <c r="S98" s="24" t="str">
        <f t="shared" si="6"/>
        <v>Bouquet of Flowers with +6, +7.2% (83 to 89)</v>
      </c>
      <c r="T98" s="18"/>
      <c r="U98" s="40">
        <v>0.0</v>
      </c>
      <c r="V98" s="22">
        <f t="shared" si="7"/>
        <v>0</v>
      </c>
      <c r="W98" s="23" t="str">
        <f t="shared" si="8"/>
        <v>#DIV/0!</v>
      </c>
      <c r="X98" s="26" t="str">
        <f t="shared" si="9"/>
        <v>#DIV/0!</v>
      </c>
    </row>
    <row r="99">
      <c r="A99" s="11" t="s">
        <v>863</v>
      </c>
      <c r="B99" s="11">
        <v>1128.0</v>
      </c>
      <c r="C99" s="11">
        <v>2486.0</v>
      </c>
      <c r="D99" s="11">
        <v>90.0</v>
      </c>
      <c r="E99" s="11">
        <v>2.0</v>
      </c>
      <c r="F99" s="14">
        <v>55933.0</v>
      </c>
      <c r="G99" s="19"/>
      <c r="H99" s="19">
        <f>VLOOKUP(A99,'Kings Ratings'!$A$2:$B$1000,2,false)</f>
        <v>8</v>
      </c>
      <c r="I99" s="19"/>
      <c r="K99" s="11">
        <v>2310.0</v>
      </c>
      <c r="L99" s="22">
        <f t="shared" si="1"/>
        <v>176</v>
      </c>
      <c r="M99" s="23">
        <f t="shared" si="2"/>
        <v>0.07619047619</v>
      </c>
      <c r="N99" s="24" t="str">
        <f t="shared" si="3"/>
        <v>Rucksack with +176, +7.6% (2310 to 2486)</v>
      </c>
      <c r="O99" s="41"/>
      <c r="P99" s="11">
        <v>74.0</v>
      </c>
      <c r="Q99" s="18">
        <f t="shared" si="4"/>
        <v>16</v>
      </c>
      <c r="R99" s="23">
        <f t="shared" si="5"/>
        <v>0.2162162162</v>
      </c>
      <c r="S99" s="24" t="str">
        <f t="shared" si="6"/>
        <v>Rucksack with +16, +21.6% (74 to 90)</v>
      </c>
      <c r="T99" s="18"/>
      <c r="U99" s="11">
        <v>2.0</v>
      </c>
      <c r="V99" s="22">
        <f t="shared" si="7"/>
        <v>0</v>
      </c>
      <c r="W99" s="23">
        <f t="shared" si="8"/>
        <v>0</v>
      </c>
      <c r="X99" s="26" t="str">
        <f t="shared" si="9"/>
        <v>Rucksack with +0, +0% (2 to 2)</v>
      </c>
    </row>
    <row r="100">
      <c r="A100" s="18" t="s">
        <v>169</v>
      </c>
      <c r="B100" s="18">
        <v>978.0</v>
      </c>
      <c r="C100" s="40">
        <v>2026.0</v>
      </c>
      <c r="D100" s="40">
        <v>93.0</v>
      </c>
      <c r="E100" s="40">
        <v>2.0</v>
      </c>
      <c r="F100" s="14">
        <v>36915.0</v>
      </c>
      <c r="G100" s="19"/>
      <c r="H100" s="19">
        <f>VLOOKUP(A100,'Kings Ratings'!$A$2:$B$1000,2,false)</f>
        <v>10</v>
      </c>
      <c r="I100" s="7"/>
      <c r="K100" s="40">
        <v>1916.0</v>
      </c>
      <c r="L100" s="22">
        <f t="shared" si="1"/>
        <v>110</v>
      </c>
      <c r="M100" s="23">
        <f t="shared" si="2"/>
        <v>0.05741127349</v>
      </c>
      <c r="N100" s="24" t="str">
        <f t="shared" si="3"/>
        <v>Cannon with +110, +5.7% (1916 to 2026)</v>
      </c>
      <c r="O100" s="41"/>
      <c r="P100" s="40">
        <v>82.0</v>
      </c>
      <c r="Q100" s="18">
        <f t="shared" si="4"/>
        <v>11</v>
      </c>
      <c r="R100" s="23">
        <f t="shared" si="5"/>
        <v>0.1341463415</v>
      </c>
      <c r="S100" s="24" t="str">
        <f t="shared" si="6"/>
        <v>Cannon with +11, +13.4% (82 to 93)</v>
      </c>
      <c r="T100" s="18"/>
      <c r="U100" s="40">
        <v>1.0</v>
      </c>
      <c r="V100" s="22">
        <f t="shared" si="7"/>
        <v>1</v>
      </c>
      <c r="W100" s="23">
        <f t="shared" si="8"/>
        <v>1</v>
      </c>
      <c r="X100" s="26" t="str">
        <f t="shared" si="9"/>
        <v>Cannon with +1, +100% (1 to 2)</v>
      </c>
    </row>
    <row r="101">
      <c r="A101" s="18" t="s">
        <v>722</v>
      </c>
      <c r="B101" s="18">
        <v>759.0</v>
      </c>
      <c r="C101" s="40">
        <v>4718.0</v>
      </c>
      <c r="D101" s="40">
        <v>96.0</v>
      </c>
      <c r="E101" s="40">
        <v>1.0</v>
      </c>
      <c r="F101" s="14">
        <v>34833.0</v>
      </c>
      <c r="G101" s="19"/>
      <c r="H101" s="19">
        <f>VLOOKUP(A101,'Kings Ratings'!$A$2:$B$1000,2,false)</f>
        <v>10</v>
      </c>
      <c r="I101" s="7"/>
      <c r="K101" s="40">
        <v>4515.0</v>
      </c>
      <c r="L101" s="22">
        <f t="shared" si="1"/>
        <v>203</v>
      </c>
      <c r="M101" s="23">
        <f t="shared" si="2"/>
        <v>0.04496124031</v>
      </c>
      <c r="N101" s="24" t="str">
        <f t="shared" si="3"/>
        <v>Steel Vise with +203, +4.5% (4515 to 4718)</v>
      </c>
      <c r="O101" s="41"/>
      <c r="P101" s="40">
        <v>91.0</v>
      </c>
      <c r="Q101" s="18">
        <f t="shared" si="4"/>
        <v>5</v>
      </c>
      <c r="R101" s="23">
        <f t="shared" si="5"/>
        <v>0.05494505495</v>
      </c>
      <c r="S101" s="24" t="str">
        <f t="shared" si="6"/>
        <v>Steel Vise with +5, +5.5% (91 to 96)</v>
      </c>
      <c r="T101" s="18"/>
      <c r="U101" s="40">
        <v>1.0</v>
      </c>
      <c r="V101" s="22">
        <f t="shared" si="7"/>
        <v>0</v>
      </c>
      <c r="W101" s="23">
        <f t="shared" si="8"/>
        <v>0</v>
      </c>
      <c r="X101" s="26" t="str">
        <f t="shared" si="9"/>
        <v>Steel Vise with +0, +0% (1 to 1)</v>
      </c>
    </row>
    <row r="102">
      <c r="A102" s="18" t="s">
        <v>624</v>
      </c>
      <c r="B102" s="18">
        <v>712.0</v>
      </c>
      <c r="C102" s="40">
        <v>3355.0</v>
      </c>
      <c r="D102" s="40">
        <v>106.0</v>
      </c>
      <c r="E102" s="40">
        <v>0.0</v>
      </c>
      <c r="F102" s="14">
        <v>28796.0</v>
      </c>
      <c r="G102" s="19"/>
      <c r="H102" s="19">
        <f>VLOOKUP(A102,'Kings Ratings'!$A$2:$B$1000,2,false)</f>
        <v>10</v>
      </c>
      <c r="I102" s="7"/>
      <c r="K102" s="40">
        <v>3173.0</v>
      </c>
      <c r="L102" s="22">
        <f t="shared" si="1"/>
        <v>182</v>
      </c>
      <c r="M102" s="23">
        <f t="shared" si="2"/>
        <v>0.05735896628</v>
      </c>
      <c r="N102" s="24" t="str">
        <f t="shared" si="3"/>
        <v>Polished Boot with +182, +5.7% (3173 to 3355)</v>
      </c>
      <c r="O102" s="41"/>
      <c r="P102" s="40">
        <v>105.0</v>
      </c>
      <c r="Q102" s="18">
        <f t="shared" si="4"/>
        <v>1</v>
      </c>
      <c r="R102" s="23">
        <f t="shared" si="5"/>
        <v>0.009523809524</v>
      </c>
      <c r="S102" s="24" t="str">
        <f t="shared" si="6"/>
        <v>Polished Boot with +1, +1% (105 to 106)</v>
      </c>
      <c r="T102" s="18"/>
      <c r="U102" s="40">
        <v>0.0</v>
      </c>
      <c r="V102" s="22">
        <f t="shared" si="7"/>
        <v>0</v>
      </c>
      <c r="W102" s="23" t="str">
        <f t="shared" si="8"/>
        <v>#DIV/0!</v>
      </c>
      <c r="X102" s="26" t="str">
        <f t="shared" si="9"/>
        <v>#DIV/0!</v>
      </c>
    </row>
    <row r="103">
      <c r="A103" s="5" t="s">
        <v>347</v>
      </c>
      <c r="B103" s="18">
        <v>954.0</v>
      </c>
      <c r="C103" s="40">
        <v>2681.0</v>
      </c>
      <c r="D103" s="40">
        <v>106.0</v>
      </c>
      <c r="E103" s="40">
        <v>0.0</v>
      </c>
      <c r="F103" s="14">
        <v>16058.0</v>
      </c>
      <c r="G103" s="19"/>
      <c r="H103" s="19">
        <f>VLOOKUP(A103,'Kings Ratings'!$A$2:$B$1000,2,false)</f>
        <v>11</v>
      </c>
      <c r="I103" s="7"/>
      <c r="K103" s="40">
        <v>2680.0</v>
      </c>
      <c r="L103" s="22">
        <f t="shared" si="1"/>
        <v>1</v>
      </c>
      <c r="M103" s="23">
        <f t="shared" si="2"/>
        <v>0.0003731343284</v>
      </c>
      <c r="N103" s="24" t="str">
        <f t="shared" si="3"/>
        <v>Frozen Starfish with +1, +0% (2680 to 2681)</v>
      </c>
      <c r="O103" s="41"/>
      <c r="P103" s="40">
        <v>106.0</v>
      </c>
      <c r="Q103" s="18">
        <f t="shared" si="4"/>
        <v>0</v>
      </c>
      <c r="R103" s="23">
        <f t="shared" si="5"/>
        <v>0</v>
      </c>
      <c r="S103" s="24" t="str">
        <f t="shared" si="6"/>
        <v>Frozen Starfish with +0, +0% (106 to 106)</v>
      </c>
      <c r="T103" s="18"/>
      <c r="U103" s="40">
        <v>0.0</v>
      </c>
      <c r="V103" s="22">
        <f t="shared" si="7"/>
        <v>0</v>
      </c>
      <c r="W103" s="23" t="str">
        <f t="shared" si="8"/>
        <v>#DIV/0!</v>
      </c>
      <c r="X103" s="26" t="str">
        <f t="shared" si="9"/>
        <v>#DIV/0!</v>
      </c>
    </row>
    <row r="104">
      <c r="A104" s="18" t="s">
        <v>346</v>
      </c>
      <c r="B104" s="18">
        <v>961.0</v>
      </c>
      <c r="C104" s="40">
        <v>3231.0</v>
      </c>
      <c r="D104" s="40">
        <v>116.0</v>
      </c>
      <c r="E104" s="40">
        <v>0.0</v>
      </c>
      <c r="F104" s="14">
        <v>11123.0</v>
      </c>
      <c r="G104" s="19"/>
      <c r="H104" s="19">
        <f>VLOOKUP(A104,'Kings Ratings'!$A$2:$B$1000,2,false)</f>
        <v>11</v>
      </c>
      <c r="I104" s="7"/>
      <c r="K104" s="40">
        <v>3230.0</v>
      </c>
      <c r="L104" s="22">
        <f t="shared" si="1"/>
        <v>1</v>
      </c>
      <c r="M104" s="23">
        <f t="shared" si="2"/>
        <v>0.0003095975232</v>
      </c>
      <c r="N104" s="24" t="str">
        <f t="shared" si="3"/>
        <v>Frozen Book with +1, +0% (3230 to 3231)</v>
      </c>
      <c r="O104" s="41"/>
      <c r="P104" s="40">
        <v>116.0</v>
      </c>
      <c r="Q104" s="18">
        <f t="shared" si="4"/>
        <v>0</v>
      </c>
      <c r="R104" s="23">
        <f t="shared" si="5"/>
        <v>0</v>
      </c>
      <c r="S104" s="24" t="str">
        <f t="shared" si="6"/>
        <v>Frozen Book with +0, +0% (116 to 116)</v>
      </c>
      <c r="T104" s="18"/>
      <c r="U104" s="40">
        <v>0.0</v>
      </c>
      <c r="V104" s="22">
        <f t="shared" si="7"/>
        <v>0</v>
      </c>
      <c r="W104" s="23" t="str">
        <f t="shared" si="8"/>
        <v>#DIV/0!</v>
      </c>
      <c r="X104" s="26" t="str">
        <f t="shared" si="9"/>
        <v>#DIV/0!</v>
      </c>
    </row>
    <row r="105">
      <c r="A105" s="18" t="s">
        <v>595</v>
      </c>
      <c r="B105" s="18">
        <v>228.0</v>
      </c>
      <c r="C105" s="40">
        <v>10714.0</v>
      </c>
      <c r="D105" s="40">
        <v>121.0</v>
      </c>
      <c r="E105" s="40">
        <v>0.0</v>
      </c>
      <c r="F105" s="14">
        <v>59272.0</v>
      </c>
      <c r="G105" s="19"/>
      <c r="H105" s="19">
        <f>VLOOKUP(A105,'Kings Ratings'!$A$2:$B$1000,2,false)</f>
        <v>10</v>
      </c>
      <c r="I105" s="7"/>
      <c r="K105" s="40">
        <v>10225.0</v>
      </c>
      <c r="L105" s="22">
        <f t="shared" si="1"/>
        <v>489</v>
      </c>
      <c r="M105" s="23">
        <f t="shared" si="2"/>
        <v>0.04782396088</v>
      </c>
      <c r="N105" s="24" t="str">
        <f t="shared" si="3"/>
        <v>Runestone 18 with +489, +4.8% (10225 to 10714)</v>
      </c>
      <c r="O105" s="41"/>
      <c r="P105" s="40">
        <v>86.0</v>
      </c>
      <c r="Q105" s="18">
        <f t="shared" si="4"/>
        <v>35</v>
      </c>
      <c r="R105" s="23">
        <f t="shared" si="5"/>
        <v>0.4069767442</v>
      </c>
      <c r="S105" s="24" t="str">
        <f t="shared" si="6"/>
        <v>Runestone 18 with +35, +40.7% (86 to 121)</v>
      </c>
      <c r="T105" s="18"/>
      <c r="U105" s="40">
        <v>0.0</v>
      </c>
      <c r="V105" s="22">
        <f t="shared" si="7"/>
        <v>0</v>
      </c>
      <c r="W105" s="23" t="str">
        <f t="shared" si="8"/>
        <v>#DIV/0!</v>
      </c>
      <c r="X105" s="26" t="str">
        <f t="shared" si="9"/>
        <v>#DIV/0!</v>
      </c>
    </row>
    <row r="106">
      <c r="A106" s="18" t="s">
        <v>587</v>
      </c>
      <c r="B106" s="18">
        <v>684.0</v>
      </c>
      <c r="C106" s="40">
        <v>3866.0</v>
      </c>
      <c r="D106" s="40">
        <v>123.0</v>
      </c>
      <c r="E106" s="40">
        <v>0.0</v>
      </c>
      <c r="F106" s="14">
        <v>105259.0</v>
      </c>
      <c r="G106" s="19"/>
      <c r="H106" s="19">
        <f>VLOOKUP(A106,'Kings Ratings'!$A$2:$B$1000,2,false)</f>
        <v>10</v>
      </c>
      <c r="I106" s="7"/>
      <c r="K106" s="40">
        <v>3665.0</v>
      </c>
      <c r="L106" s="22">
        <f t="shared" si="1"/>
        <v>201</v>
      </c>
      <c r="M106" s="23">
        <f t="shared" si="2"/>
        <v>0.0548431105</v>
      </c>
      <c r="N106" s="24" t="str">
        <f t="shared" si="3"/>
        <v>Power Monitor with +201, +5.5% (3665 to 3866)</v>
      </c>
      <c r="O106" s="41"/>
      <c r="P106" s="40">
        <v>109.0</v>
      </c>
      <c r="Q106" s="18">
        <f t="shared" si="4"/>
        <v>14</v>
      </c>
      <c r="R106" s="23">
        <f t="shared" si="5"/>
        <v>0.128440367</v>
      </c>
      <c r="S106" s="24" t="str">
        <f t="shared" si="6"/>
        <v>Power Monitor with +14, +12.8% (109 to 123)</v>
      </c>
      <c r="T106" s="18"/>
      <c r="U106" s="40">
        <v>0.0</v>
      </c>
      <c r="V106" s="22">
        <f t="shared" si="7"/>
        <v>0</v>
      </c>
      <c r="W106" s="23" t="str">
        <f t="shared" si="8"/>
        <v>#DIV/0!</v>
      </c>
      <c r="X106" s="26" t="str">
        <f t="shared" si="9"/>
        <v>#DIV/0!</v>
      </c>
    </row>
    <row r="107">
      <c r="A107" s="18" t="s">
        <v>387</v>
      </c>
      <c r="B107" s="18">
        <v>262.0</v>
      </c>
      <c r="C107" s="40">
        <v>9249.0</v>
      </c>
      <c r="D107" s="40">
        <v>142.0</v>
      </c>
      <c r="E107" s="40">
        <v>0.0</v>
      </c>
      <c r="F107" s="14">
        <v>48778.0</v>
      </c>
      <c r="G107" s="19"/>
      <c r="H107" s="19">
        <f>VLOOKUP(A107,'Kings Ratings'!$A$2:$B$1000,2,false)</f>
        <v>10</v>
      </c>
      <c r="I107" s="7"/>
      <c r="K107" s="40">
        <v>8852.0</v>
      </c>
      <c r="L107" s="22">
        <f t="shared" si="1"/>
        <v>397</v>
      </c>
      <c r="M107" s="23">
        <f t="shared" si="2"/>
        <v>0.04484862178</v>
      </c>
      <c r="N107" s="24" t="str">
        <f t="shared" si="3"/>
        <v>Gold Eggplant with +397, +4.5% (8852 to 9249)</v>
      </c>
      <c r="O107" s="41"/>
      <c r="P107" s="40">
        <v>136.0</v>
      </c>
      <c r="Q107" s="18">
        <f t="shared" si="4"/>
        <v>6</v>
      </c>
      <c r="R107" s="23">
        <f t="shared" si="5"/>
        <v>0.04411764706</v>
      </c>
      <c r="S107" s="24" t="str">
        <f t="shared" si="6"/>
        <v>Gold Eggplant with +6, +4.4% (136 to 142)</v>
      </c>
      <c r="T107" s="18"/>
      <c r="U107" s="40">
        <v>0.0</v>
      </c>
      <c r="V107" s="22">
        <f t="shared" si="7"/>
        <v>0</v>
      </c>
      <c r="W107" s="23" t="str">
        <f t="shared" si="8"/>
        <v>#DIV/0!</v>
      </c>
      <c r="X107" s="26" t="str">
        <f t="shared" si="9"/>
        <v>#DIV/0!</v>
      </c>
    </row>
    <row r="108">
      <c r="A108" s="18" t="s">
        <v>212</v>
      </c>
      <c r="B108" s="18">
        <v>637.0</v>
      </c>
      <c r="C108" s="40">
        <v>6056.0</v>
      </c>
      <c r="D108" s="40">
        <v>159.0</v>
      </c>
      <c r="E108" s="40">
        <v>3.0</v>
      </c>
      <c r="F108" s="14">
        <v>68353.0</v>
      </c>
      <c r="G108" s="19"/>
      <c r="H108" s="19">
        <f>VLOOKUP(A108,'Kings Ratings'!$A$2:$B$1000,2,false)</f>
        <v>9</v>
      </c>
      <c r="I108" s="7"/>
      <c r="K108" s="40">
        <v>5728.0</v>
      </c>
      <c r="L108" s="22">
        <f t="shared" si="1"/>
        <v>328</v>
      </c>
      <c r="M108" s="23">
        <f t="shared" si="2"/>
        <v>0.05726256983</v>
      </c>
      <c r="N108" s="24" t="str">
        <f t="shared" si="3"/>
        <v>Cooking Pot with +328, +5.7% (5728 to 6056)</v>
      </c>
      <c r="O108" s="41"/>
      <c r="P108" s="40">
        <v>141.0</v>
      </c>
      <c r="Q108" s="18">
        <f t="shared" si="4"/>
        <v>18</v>
      </c>
      <c r="R108" s="23">
        <f t="shared" si="5"/>
        <v>0.1276595745</v>
      </c>
      <c r="S108" s="24" t="str">
        <f t="shared" si="6"/>
        <v>Cooking Pot with +18, +12.8% (141 to 159)</v>
      </c>
      <c r="T108" s="18"/>
      <c r="U108" s="40">
        <v>3.0</v>
      </c>
      <c r="V108" s="22">
        <f t="shared" si="7"/>
        <v>0</v>
      </c>
      <c r="W108" s="23">
        <f t="shared" si="8"/>
        <v>0</v>
      </c>
      <c r="X108" s="26" t="str">
        <f t="shared" si="9"/>
        <v>Cooking Pot with +0, +0% (3 to 3)</v>
      </c>
    </row>
    <row r="109">
      <c r="A109" s="18" t="s">
        <v>676</v>
      </c>
      <c r="B109" s="18">
        <v>645.0</v>
      </c>
      <c r="C109" s="40">
        <v>2382.0</v>
      </c>
      <c r="D109" s="40">
        <v>166.0</v>
      </c>
      <c r="E109" s="40">
        <v>1.0</v>
      </c>
      <c r="F109" s="14">
        <v>10522.0</v>
      </c>
      <c r="G109" s="19"/>
      <c r="H109" s="19">
        <f>VLOOKUP(A109,'Kings Ratings'!$A$2:$B$1000,2,false)</f>
        <v>9</v>
      </c>
      <c r="I109" s="7"/>
      <c r="K109" s="40">
        <v>2301.0</v>
      </c>
      <c r="L109" s="22">
        <f t="shared" si="1"/>
        <v>81</v>
      </c>
      <c r="M109" s="23">
        <f t="shared" si="2"/>
        <v>0.03520208605</v>
      </c>
      <c r="N109" s="24" t="str">
        <f t="shared" si="3"/>
        <v>Sea Pincher Special with +81, +3.5% (2301 to 2382)</v>
      </c>
      <c r="O109" s="41"/>
      <c r="P109" s="40">
        <v>161.0</v>
      </c>
      <c r="Q109" s="18">
        <f t="shared" si="4"/>
        <v>5</v>
      </c>
      <c r="R109" s="23">
        <f t="shared" si="5"/>
        <v>0.03105590062</v>
      </c>
      <c r="S109" s="24" t="str">
        <f t="shared" si="6"/>
        <v>Sea Pincher Special with +5, +3.1% (161 to 166)</v>
      </c>
      <c r="T109" s="18"/>
      <c r="U109" s="40">
        <v>1.0</v>
      </c>
      <c r="V109" s="22">
        <f t="shared" si="7"/>
        <v>0</v>
      </c>
      <c r="W109" s="23">
        <f t="shared" si="8"/>
        <v>0</v>
      </c>
      <c r="X109" s="26" t="str">
        <f t="shared" si="9"/>
        <v>Sea Pincher Special with +0, +0% (1 to 1)</v>
      </c>
    </row>
    <row r="110">
      <c r="A110" s="18" t="s">
        <v>393</v>
      </c>
      <c r="B110" s="18">
        <v>161.0</v>
      </c>
      <c r="C110" s="40">
        <v>10170.0</v>
      </c>
      <c r="D110" s="40">
        <v>206.0</v>
      </c>
      <c r="E110" s="40">
        <v>2.0</v>
      </c>
      <c r="F110" s="14">
        <v>44812.0</v>
      </c>
      <c r="G110" s="19"/>
      <c r="H110" s="19">
        <f>VLOOKUP(A110,'Kings Ratings'!$A$2:$B$1000,2,false)</f>
        <v>10</v>
      </c>
      <c r="I110" s="7"/>
      <c r="K110" s="40">
        <v>9718.0</v>
      </c>
      <c r="L110" s="22">
        <f t="shared" si="1"/>
        <v>452</v>
      </c>
      <c r="M110" s="23">
        <f t="shared" si="2"/>
        <v>0.04651162791</v>
      </c>
      <c r="N110" s="24" t="str">
        <f t="shared" si="3"/>
        <v>Gold Peas with +452, +4.7% (9718 to 10170)</v>
      </c>
      <c r="O110" s="41"/>
      <c r="P110" s="40">
        <v>189.0</v>
      </c>
      <c r="Q110" s="18">
        <f t="shared" si="4"/>
        <v>17</v>
      </c>
      <c r="R110" s="23">
        <f t="shared" si="5"/>
        <v>0.08994708995</v>
      </c>
      <c r="S110" s="24" t="str">
        <f t="shared" si="6"/>
        <v>Gold Peas with +17, +9% (189 to 206)</v>
      </c>
      <c r="T110" s="18"/>
      <c r="U110" s="40">
        <v>1.0</v>
      </c>
      <c r="V110" s="22">
        <f t="shared" si="7"/>
        <v>1</v>
      </c>
      <c r="W110" s="23">
        <f t="shared" si="8"/>
        <v>1</v>
      </c>
      <c r="X110" s="26" t="str">
        <f t="shared" si="9"/>
        <v>Gold Peas with +1, +100% (1 to 2)</v>
      </c>
    </row>
    <row r="111">
      <c r="A111" s="18" t="s">
        <v>446</v>
      </c>
      <c r="B111" s="18">
        <v>755.0</v>
      </c>
      <c r="C111" s="40">
        <v>2353.0</v>
      </c>
      <c r="D111" s="40">
        <v>215.0</v>
      </c>
      <c r="E111" s="40">
        <v>0.0</v>
      </c>
      <c r="F111" s="14">
        <v>10798.0</v>
      </c>
      <c r="G111" s="19"/>
      <c r="H111" s="19">
        <f>VLOOKUP(A111,'Kings Ratings'!$A$2:$B$1000,2,false)</f>
        <v>10</v>
      </c>
      <c r="I111" s="7"/>
      <c r="K111" s="40">
        <v>2173.0</v>
      </c>
      <c r="L111" s="22">
        <f t="shared" si="1"/>
        <v>180</v>
      </c>
      <c r="M111" s="23">
        <f t="shared" si="2"/>
        <v>0.08283479061</v>
      </c>
      <c r="N111" s="24" t="str">
        <f t="shared" si="3"/>
        <v>Hickory Omelette with +180, +8.3% (2173 to 2353)</v>
      </c>
      <c r="O111" s="41"/>
      <c r="P111" s="40">
        <v>193.0</v>
      </c>
      <c r="Q111" s="18">
        <f t="shared" si="4"/>
        <v>22</v>
      </c>
      <c r="R111" s="23">
        <f t="shared" si="5"/>
        <v>0.1139896373</v>
      </c>
      <c r="S111" s="24" t="str">
        <f t="shared" si="6"/>
        <v>Hickory Omelette with +22, +11.4% (193 to 215)</v>
      </c>
      <c r="T111" s="18"/>
      <c r="U111" s="40">
        <v>0.0</v>
      </c>
      <c r="V111" s="22">
        <f t="shared" si="7"/>
        <v>0</v>
      </c>
      <c r="W111" s="23" t="str">
        <f t="shared" si="8"/>
        <v>#DIV/0!</v>
      </c>
      <c r="X111" s="26" t="str">
        <f t="shared" si="9"/>
        <v>#DIV/0!</v>
      </c>
    </row>
    <row r="112">
      <c r="A112" s="18" t="s">
        <v>71</v>
      </c>
      <c r="B112" s="18">
        <v>1065.0</v>
      </c>
      <c r="C112" s="40">
        <v>4158.0</v>
      </c>
      <c r="D112" s="40">
        <v>216.0</v>
      </c>
      <c r="E112" s="40">
        <v>2.0</v>
      </c>
      <c r="F112" s="14">
        <v>115534.0</v>
      </c>
      <c r="G112" s="19"/>
      <c r="H112" s="19">
        <f>VLOOKUP(A112,'Kings Ratings'!$A$2:$B$1000,2,false)</f>
        <v>10</v>
      </c>
      <c r="I112" s="7"/>
      <c r="K112" s="40">
        <v>3964.0</v>
      </c>
      <c r="L112" s="22">
        <f t="shared" si="1"/>
        <v>194</v>
      </c>
      <c r="M112" s="23">
        <f t="shared" si="2"/>
        <v>0.04894046418</v>
      </c>
      <c r="N112" s="24" t="str">
        <f t="shared" si="3"/>
        <v>Block of Wood with +194, +4.9% (3964 to 4158)</v>
      </c>
      <c r="O112" s="41"/>
      <c r="P112" s="40">
        <v>191.0</v>
      </c>
      <c r="Q112" s="18">
        <f t="shared" si="4"/>
        <v>25</v>
      </c>
      <c r="R112" s="23">
        <f t="shared" si="5"/>
        <v>0.1308900524</v>
      </c>
      <c r="S112" s="24" t="str">
        <f t="shared" si="6"/>
        <v>Block of Wood with +25, +13.1% (191 to 216)</v>
      </c>
      <c r="T112" s="18"/>
      <c r="U112" s="40">
        <v>1.0</v>
      </c>
      <c r="V112" s="22">
        <f t="shared" si="7"/>
        <v>1</v>
      </c>
      <c r="W112" s="23">
        <f t="shared" si="8"/>
        <v>1</v>
      </c>
      <c r="X112" s="26" t="str">
        <f t="shared" si="9"/>
        <v>Block of Wood with +1, +100% (1 to 2)</v>
      </c>
    </row>
    <row r="113">
      <c r="A113" s="18" t="s">
        <v>407</v>
      </c>
      <c r="B113" s="18">
        <v>112.0</v>
      </c>
      <c r="C113" s="40">
        <v>8663.0</v>
      </c>
      <c r="D113" s="40">
        <v>220.0</v>
      </c>
      <c r="E113" s="40">
        <v>0.0</v>
      </c>
      <c r="F113" s="14">
        <v>54492.0</v>
      </c>
      <c r="G113" s="19"/>
      <c r="H113" s="19">
        <f>VLOOKUP(A113,'Kings Ratings'!$A$2:$B$1000,2,false)</f>
        <v>10</v>
      </c>
      <c r="I113" s="7"/>
      <c r="K113" s="40">
        <v>8233.0</v>
      </c>
      <c r="L113" s="22">
        <f t="shared" si="1"/>
        <v>430</v>
      </c>
      <c r="M113" s="23">
        <f t="shared" si="2"/>
        <v>0.05222883518</v>
      </c>
      <c r="N113" s="24" t="str">
        <f t="shared" si="3"/>
        <v>Grape Juice with +430, +5.2% (8233 to 8663)</v>
      </c>
      <c r="O113" s="41"/>
      <c r="P113" s="40">
        <v>190.0</v>
      </c>
      <c r="Q113" s="18">
        <f t="shared" si="4"/>
        <v>30</v>
      </c>
      <c r="R113" s="23">
        <f t="shared" si="5"/>
        <v>0.1578947368</v>
      </c>
      <c r="S113" s="24" t="str">
        <f t="shared" si="6"/>
        <v>Grape Juice with +30, +15.8% (190 to 220)</v>
      </c>
      <c r="T113" s="18"/>
      <c r="U113" s="40">
        <v>0.0</v>
      </c>
      <c r="V113" s="22">
        <f t="shared" si="7"/>
        <v>0</v>
      </c>
      <c r="W113" s="23" t="str">
        <f t="shared" si="8"/>
        <v>#DIV/0!</v>
      </c>
      <c r="X113" s="26" t="str">
        <f t="shared" si="9"/>
        <v>#DIV/0!</v>
      </c>
    </row>
    <row r="114">
      <c r="A114" s="18" t="s">
        <v>613</v>
      </c>
      <c r="B114" s="18">
        <v>150.0</v>
      </c>
      <c r="C114" s="40">
        <v>10291.0</v>
      </c>
      <c r="D114" s="40">
        <v>221.0</v>
      </c>
      <c r="E114" s="40">
        <v>0.0</v>
      </c>
      <c r="F114" s="14">
        <v>48453.0</v>
      </c>
      <c r="G114" s="19"/>
      <c r="H114" s="19">
        <f>VLOOKUP(A114,'Kings Ratings'!$A$2:$B$1000,2,false)</f>
        <v>10</v>
      </c>
      <c r="I114" s="7"/>
      <c r="K114" s="40">
        <v>9840.0</v>
      </c>
      <c r="L114" s="22">
        <f t="shared" si="1"/>
        <v>451</v>
      </c>
      <c r="M114" s="23">
        <f t="shared" si="2"/>
        <v>0.04583333333</v>
      </c>
      <c r="N114" s="24" t="str">
        <f t="shared" si="3"/>
        <v>Runestone 04 with +451, +4.6% (9840 to 10291)</v>
      </c>
      <c r="O114" s="41"/>
      <c r="P114" s="40">
        <v>172.0</v>
      </c>
      <c r="Q114" s="18">
        <f t="shared" si="4"/>
        <v>49</v>
      </c>
      <c r="R114" s="23">
        <f t="shared" si="5"/>
        <v>0.2848837209</v>
      </c>
      <c r="S114" s="24" t="str">
        <f t="shared" si="6"/>
        <v>Runestone 04 with +49, +28.5% (172 to 221)</v>
      </c>
      <c r="T114" s="18"/>
      <c r="U114" s="40">
        <v>0.0</v>
      </c>
      <c r="V114" s="22">
        <f t="shared" si="7"/>
        <v>0</v>
      </c>
      <c r="W114" s="23" t="str">
        <f t="shared" si="8"/>
        <v>#DIV/0!</v>
      </c>
      <c r="X114" s="26" t="str">
        <f t="shared" si="9"/>
        <v>#DIV/0!</v>
      </c>
    </row>
    <row r="115">
      <c r="A115" s="18" t="s">
        <v>608</v>
      </c>
      <c r="B115" s="18">
        <v>151.0</v>
      </c>
      <c r="C115" s="40">
        <v>13000.0</v>
      </c>
      <c r="D115" s="40">
        <v>253.0</v>
      </c>
      <c r="E115" s="40">
        <v>0.0</v>
      </c>
      <c r="F115" s="14">
        <v>53266.0</v>
      </c>
      <c r="G115" s="19"/>
      <c r="H115" s="19">
        <f>VLOOKUP(A115,'Kings Ratings'!$A$2:$B$1000,2,false)</f>
        <v>10</v>
      </c>
      <c r="I115" s="7"/>
      <c r="K115" s="40">
        <v>12498.0</v>
      </c>
      <c r="L115" s="22">
        <f t="shared" si="1"/>
        <v>502</v>
      </c>
      <c r="M115" s="23">
        <f t="shared" si="2"/>
        <v>0.04016642663</v>
      </c>
      <c r="N115" s="24" t="str">
        <f t="shared" si="3"/>
        <v>Runestone 05 with +502, +4% (12498 to 13000)</v>
      </c>
      <c r="O115" s="41"/>
      <c r="P115" s="40">
        <v>197.0</v>
      </c>
      <c r="Q115" s="18">
        <f t="shared" si="4"/>
        <v>56</v>
      </c>
      <c r="R115" s="23">
        <f t="shared" si="5"/>
        <v>0.2842639594</v>
      </c>
      <c r="S115" s="24" t="str">
        <f t="shared" si="6"/>
        <v>Runestone 05 with +56, +28.4% (197 to 253)</v>
      </c>
      <c r="T115" s="18"/>
      <c r="U115" s="40">
        <v>0.0</v>
      </c>
      <c r="V115" s="22">
        <f t="shared" si="7"/>
        <v>0</v>
      </c>
      <c r="W115" s="23" t="str">
        <f t="shared" si="8"/>
        <v>#DIV/0!</v>
      </c>
      <c r="X115" s="26" t="str">
        <f t="shared" si="9"/>
        <v>#DIV/0!</v>
      </c>
    </row>
    <row r="116">
      <c r="A116" s="18" t="s">
        <v>782</v>
      </c>
      <c r="B116" s="18">
        <v>825.0</v>
      </c>
      <c r="C116" s="40">
        <v>4300.0</v>
      </c>
      <c r="D116" s="40">
        <v>267.0</v>
      </c>
      <c r="E116" s="40">
        <v>1.0</v>
      </c>
      <c r="F116" s="14">
        <v>55107.0</v>
      </c>
      <c r="G116" s="19"/>
      <c r="H116" s="19">
        <f>VLOOKUP(A116,'Kings Ratings'!$A$2:$B$1000,2,false)</f>
        <v>10</v>
      </c>
      <c r="I116" s="7"/>
      <c r="K116" s="40">
        <v>4075.0</v>
      </c>
      <c r="L116" s="22">
        <f t="shared" si="1"/>
        <v>225</v>
      </c>
      <c r="M116" s="23">
        <f t="shared" si="2"/>
        <v>0.05521472393</v>
      </c>
      <c r="N116" s="24" t="str">
        <f t="shared" si="3"/>
        <v>Sunflower Oil with +225, +5.5% (4075 to 4300)</v>
      </c>
      <c r="O116" s="41"/>
      <c r="P116" s="40">
        <v>238.0</v>
      </c>
      <c r="Q116" s="18">
        <f t="shared" si="4"/>
        <v>29</v>
      </c>
      <c r="R116" s="23">
        <f t="shared" si="5"/>
        <v>0.1218487395</v>
      </c>
      <c r="S116" s="24" t="str">
        <f t="shared" si="6"/>
        <v>Sunflower Oil with +29, +12.2% (238 to 267)</v>
      </c>
      <c r="T116" s="18"/>
      <c r="U116" s="40">
        <v>1.0</v>
      </c>
      <c r="V116" s="22">
        <f t="shared" si="7"/>
        <v>0</v>
      </c>
      <c r="W116" s="23">
        <f t="shared" si="8"/>
        <v>0</v>
      </c>
      <c r="X116" s="26" t="str">
        <f t="shared" si="9"/>
        <v>Sunflower Oil with +0, +0% (1 to 1)</v>
      </c>
    </row>
    <row r="117">
      <c r="A117" s="18" t="s">
        <v>376</v>
      </c>
      <c r="B117" s="18">
        <v>159.0</v>
      </c>
      <c r="C117" s="40">
        <v>9183.0</v>
      </c>
      <c r="D117" s="40">
        <v>281.0</v>
      </c>
      <c r="E117" s="40">
        <v>6.0</v>
      </c>
      <c r="F117" s="14">
        <v>48307.0</v>
      </c>
      <c r="G117" s="19"/>
      <c r="H117" s="19">
        <f>VLOOKUP(A117,'Kings Ratings'!$A$2:$B$1000,2,false)</f>
        <v>10</v>
      </c>
      <c r="I117" s="7"/>
      <c r="K117" s="40">
        <v>8799.0</v>
      </c>
      <c r="L117" s="22">
        <f t="shared" si="1"/>
        <v>384</v>
      </c>
      <c r="M117" s="23">
        <f t="shared" si="2"/>
        <v>0.04364132288</v>
      </c>
      <c r="N117" s="24" t="str">
        <f t="shared" si="3"/>
        <v>Gold Carrot with +384, +4.4% (8799 to 9183)</v>
      </c>
      <c r="O117" s="41"/>
      <c r="P117" s="40">
        <v>257.0</v>
      </c>
      <c r="Q117" s="18">
        <f t="shared" si="4"/>
        <v>24</v>
      </c>
      <c r="R117" s="23">
        <f t="shared" si="5"/>
        <v>0.09338521401</v>
      </c>
      <c r="S117" s="24" t="str">
        <f t="shared" si="6"/>
        <v>Gold Carrot with +24, +9.3% (257 to 281)</v>
      </c>
      <c r="T117" s="18"/>
      <c r="U117" s="40">
        <v>3.0</v>
      </c>
      <c r="V117" s="22">
        <f t="shared" si="7"/>
        <v>3</v>
      </c>
      <c r="W117" s="23">
        <f t="shared" si="8"/>
        <v>1</v>
      </c>
      <c r="X117" s="26" t="str">
        <f t="shared" si="9"/>
        <v>Gold Carrot with +3, +100% (3 to 6)</v>
      </c>
    </row>
    <row r="118">
      <c r="A118" s="11" t="s">
        <v>842</v>
      </c>
      <c r="B118" s="11">
        <v>1135.0</v>
      </c>
      <c r="C118" s="11">
        <v>3409.0</v>
      </c>
      <c r="D118" s="11">
        <v>284.0</v>
      </c>
      <c r="E118" s="11">
        <v>1.0</v>
      </c>
      <c r="F118" s="14">
        <v>105671.0</v>
      </c>
      <c r="G118" s="19"/>
      <c r="H118" s="19">
        <f>VLOOKUP(A118,'Kings Ratings'!$A$2:$B$1000,2,false)</f>
        <v>7</v>
      </c>
      <c r="I118" s="19"/>
      <c r="K118" s="11">
        <v>3156.0</v>
      </c>
      <c r="L118" s="22">
        <f t="shared" si="1"/>
        <v>253</v>
      </c>
      <c r="M118" s="23">
        <f t="shared" si="2"/>
        <v>0.08016476553</v>
      </c>
      <c r="N118" s="24" t="str">
        <f t="shared" si="3"/>
        <v>Silk with +253, +8% (3156 to 3409)</v>
      </c>
      <c r="O118" s="41"/>
      <c r="P118" s="11">
        <v>163.0</v>
      </c>
      <c r="Q118" s="18">
        <f t="shared" si="4"/>
        <v>121</v>
      </c>
      <c r="R118" s="23">
        <f t="shared" si="5"/>
        <v>0.7423312883</v>
      </c>
      <c r="S118" s="24" t="str">
        <f t="shared" si="6"/>
        <v>Silk with +121, +74.2% (163 to 284)</v>
      </c>
      <c r="T118" s="18"/>
      <c r="U118" s="11">
        <v>0.0</v>
      </c>
      <c r="V118" s="22">
        <f t="shared" si="7"/>
        <v>1</v>
      </c>
      <c r="W118" s="23" t="str">
        <f t="shared" si="8"/>
        <v>#DIV/0!</v>
      </c>
      <c r="X118" s="26" t="str">
        <f t="shared" si="9"/>
        <v>#DIV/0!</v>
      </c>
    </row>
    <row r="119">
      <c r="A119" s="18" t="s">
        <v>621</v>
      </c>
      <c r="B119" s="18">
        <v>222.0</v>
      </c>
      <c r="C119" s="40">
        <v>9831.0</v>
      </c>
      <c r="D119" s="40">
        <v>299.0</v>
      </c>
      <c r="E119" s="40">
        <v>0.0</v>
      </c>
      <c r="F119" s="14">
        <v>66960.0</v>
      </c>
      <c r="G119" s="19"/>
      <c r="H119" s="19">
        <f>VLOOKUP(A119,'Kings Ratings'!$A$2:$B$1000,2,false)</f>
        <v>10</v>
      </c>
      <c r="I119" s="7"/>
      <c r="K119" s="40">
        <v>9525.0</v>
      </c>
      <c r="L119" s="22">
        <f t="shared" si="1"/>
        <v>306</v>
      </c>
      <c r="M119" s="23">
        <f t="shared" si="2"/>
        <v>0.03212598425</v>
      </c>
      <c r="N119" s="24" t="str">
        <f t="shared" si="3"/>
        <v>Runestone 12 with +306, +3.2% (9525 to 9831)</v>
      </c>
      <c r="O119" s="41"/>
      <c r="P119" s="40">
        <v>251.0</v>
      </c>
      <c r="Q119" s="18">
        <f t="shared" si="4"/>
        <v>48</v>
      </c>
      <c r="R119" s="23">
        <f t="shared" si="5"/>
        <v>0.1912350598</v>
      </c>
      <c r="S119" s="24" t="str">
        <f t="shared" si="6"/>
        <v>Runestone 12 with +48, +19.1% (251 to 299)</v>
      </c>
      <c r="T119" s="18"/>
      <c r="U119" s="40">
        <v>0.0</v>
      </c>
      <c r="V119" s="22">
        <f t="shared" si="7"/>
        <v>0</v>
      </c>
      <c r="W119" s="23" t="str">
        <f t="shared" si="8"/>
        <v>#DIV/0!</v>
      </c>
      <c r="X119" s="26" t="str">
        <f t="shared" si="9"/>
        <v>#DIV/0!</v>
      </c>
    </row>
    <row r="120">
      <c r="A120" s="18" t="s">
        <v>593</v>
      </c>
      <c r="B120" s="18">
        <v>683.0</v>
      </c>
      <c r="C120" s="40">
        <v>7457.0</v>
      </c>
      <c r="D120" s="40">
        <v>304.0</v>
      </c>
      <c r="E120" s="40">
        <v>0.0</v>
      </c>
      <c r="F120" s="14">
        <v>86896.0</v>
      </c>
      <c r="G120" s="19"/>
      <c r="H120" s="19">
        <f>VLOOKUP(A120,'Kings Ratings'!$A$2:$B$1000,2,false)</f>
        <v>9</v>
      </c>
      <c r="I120" s="7"/>
      <c r="K120" s="40">
        <v>7132.0</v>
      </c>
      <c r="L120" s="22">
        <f t="shared" si="1"/>
        <v>325</v>
      </c>
      <c r="M120" s="23">
        <f t="shared" si="2"/>
        <v>0.04556926528</v>
      </c>
      <c r="N120" s="24" t="str">
        <f t="shared" si="3"/>
        <v>Pear Grease with +325, +4.6% (7132 to 7457)</v>
      </c>
      <c r="O120" s="41"/>
      <c r="P120" s="40">
        <v>259.0</v>
      </c>
      <c r="Q120" s="18">
        <f t="shared" si="4"/>
        <v>45</v>
      </c>
      <c r="R120" s="23">
        <f t="shared" si="5"/>
        <v>0.1737451737</v>
      </c>
      <c r="S120" s="24" t="str">
        <f t="shared" si="6"/>
        <v>Pear Grease with +45, +17.4% (259 to 304)</v>
      </c>
      <c r="T120" s="18"/>
      <c r="U120" s="40">
        <v>0.0</v>
      </c>
      <c r="V120" s="22">
        <f t="shared" si="7"/>
        <v>0</v>
      </c>
      <c r="W120" s="23" t="str">
        <f t="shared" si="8"/>
        <v>#DIV/0!</v>
      </c>
      <c r="X120" s="26" t="str">
        <f t="shared" si="9"/>
        <v>#DIV/0!</v>
      </c>
    </row>
    <row r="121">
      <c r="A121" s="18" t="s">
        <v>629</v>
      </c>
      <c r="B121" s="18">
        <v>754.0</v>
      </c>
      <c r="C121" s="40">
        <v>8272.0</v>
      </c>
      <c r="D121" s="40">
        <v>308.0</v>
      </c>
      <c r="E121" s="40">
        <v>0.0</v>
      </c>
      <c r="F121" s="14">
        <v>84275.0</v>
      </c>
      <c r="G121" s="19"/>
      <c r="H121" s="19">
        <f>VLOOKUP(A121,'Kings Ratings'!$A$2:$B$1000,2,false)</f>
        <v>9</v>
      </c>
      <c r="I121" s="7"/>
      <c r="K121" s="40">
        <v>7882.0</v>
      </c>
      <c r="L121" s="22">
        <f t="shared" si="1"/>
        <v>390</v>
      </c>
      <c r="M121" s="23">
        <f t="shared" si="2"/>
        <v>0.04947982745</v>
      </c>
      <c r="N121" s="24" t="str">
        <f t="shared" si="3"/>
        <v>Potato Battery with +390, +4.9% (7882 to 8272)</v>
      </c>
      <c r="O121" s="41"/>
      <c r="P121" s="40">
        <v>258.0</v>
      </c>
      <c r="Q121" s="18">
        <f t="shared" si="4"/>
        <v>50</v>
      </c>
      <c r="R121" s="23">
        <f t="shared" si="5"/>
        <v>0.1937984496</v>
      </c>
      <c r="S121" s="24" t="str">
        <f t="shared" si="6"/>
        <v>Potato Battery with +50, +19.4% (258 to 308)</v>
      </c>
      <c r="T121" s="18"/>
      <c r="U121" s="40">
        <v>0.0</v>
      </c>
      <c r="V121" s="22">
        <f t="shared" si="7"/>
        <v>0</v>
      </c>
      <c r="W121" s="23" t="str">
        <f t="shared" si="8"/>
        <v>#DIV/0!</v>
      </c>
      <c r="X121" s="26" t="str">
        <f t="shared" si="9"/>
        <v>#DIV/0!</v>
      </c>
    </row>
    <row r="122">
      <c r="A122" s="18" t="s">
        <v>510</v>
      </c>
      <c r="B122" s="18">
        <v>220.0</v>
      </c>
      <c r="C122" s="40">
        <v>11499.0</v>
      </c>
      <c r="D122" s="40">
        <v>312.0</v>
      </c>
      <c r="E122" s="40">
        <v>0.0</v>
      </c>
      <c r="F122" s="14">
        <v>52008.0</v>
      </c>
      <c r="G122" s="19"/>
      <c r="H122" s="19">
        <f>VLOOKUP(A122,'Kings Ratings'!$A$2:$B$1000,2,false)</f>
        <v>10</v>
      </c>
      <c r="I122" s="7"/>
      <c r="K122" s="40">
        <v>11075.0</v>
      </c>
      <c r="L122" s="22">
        <f t="shared" si="1"/>
        <v>424</v>
      </c>
      <c r="M122" s="23">
        <f t="shared" si="2"/>
        <v>0.03828442438</v>
      </c>
      <c r="N122" s="24" t="str">
        <f t="shared" si="3"/>
        <v>Lava Sphere with +424, +3.8% (11075 to 11499)</v>
      </c>
      <c r="O122" s="41"/>
      <c r="P122" s="40">
        <v>265.0</v>
      </c>
      <c r="Q122" s="18">
        <f t="shared" si="4"/>
        <v>47</v>
      </c>
      <c r="R122" s="23">
        <f t="shared" si="5"/>
        <v>0.1773584906</v>
      </c>
      <c r="S122" s="24" t="str">
        <f t="shared" si="6"/>
        <v>Lava Sphere with +47, +17.7% (265 to 312)</v>
      </c>
      <c r="T122" s="18"/>
      <c r="U122" s="40">
        <v>0.0</v>
      </c>
      <c r="V122" s="22">
        <f t="shared" si="7"/>
        <v>0</v>
      </c>
      <c r="W122" s="23" t="str">
        <f t="shared" si="8"/>
        <v>#DIV/0!</v>
      </c>
      <c r="X122" s="26" t="str">
        <f t="shared" si="9"/>
        <v>#DIV/0!</v>
      </c>
    </row>
    <row r="123">
      <c r="A123" s="18" t="s">
        <v>736</v>
      </c>
      <c r="B123" s="18">
        <v>411.0</v>
      </c>
      <c r="C123" s="40">
        <v>3315.0</v>
      </c>
      <c r="D123" s="40">
        <v>317.0</v>
      </c>
      <c r="E123" s="40">
        <v>3.0</v>
      </c>
      <c r="F123" s="14">
        <v>61391.0</v>
      </c>
      <c r="G123" s="19"/>
      <c r="H123" s="19">
        <f>VLOOKUP(A123,'Kings Ratings'!$A$2:$B$1000,2,false)</f>
        <v>11</v>
      </c>
      <c r="I123" s="7"/>
      <c r="K123" s="40">
        <v>3314.0</v>
      </c>
      <c r="L123" s="22">
        <f t="shared" si="1"/>
        <v>1</v>
      </c>
      <c r="M123" s="23">
        <f t="shared" si="2"/>
        <v>0.0003017501509</v>
      </c>
      <c r="N123" s="24" t="str">
        <f t="shared" si="3"/>
        <v>Snowman with +1, +0% (3314 to 3315)</v>
      </c>
      <c r="O123" s="41"/>
      <c r="P123" s="40">
        <v>317.0</v>
      </c>
      <c r="Q123" s="18">
        <f t="shared" si="4"/>
        <v>0</v>
      </c>
      <c r="R123" s="23">
        <f t="shared" si="5"/>
        <v>0</v>
      </c>
      <c r="S123" s="24" t="str">
        <f t="shared" si="6"/>
        <v>Snowman with +0, +0% (317 to 317)</v>
      </c>
      <c r="T123" s="18"/>
      <c r="U123" s="40">
        <v>3.0</v>
      </c>
      <c r="V123" s="22">
        <f t="shared" si="7"/>
        <v>0</v>
      </c>
      <c r="W123" s="23">
        <f t="shared" si="8"/>
        <v>0</v>
      </c>
      <c r="X123" s="26" t="str">
        <f t="shared" si="9"/>
        <v>Snowman with +0, +0% (3 to 3)</v>
      </c>
    </row>
    <row r="124">
      <c r="A124" s="18" t="s">
        <v>786</v>
      </c>
      <c r="B124" s="18">
        <v>616.0</v>
      </c>
      <c r="C124" s="40">
        <v>4591.0</v>
      </c>
      <c r="D124" s="40">
        <v>332.0</v>
      </c>
      <c r="E124" s="40">
        <v>9.0</v>
      </c>
      <c r="F124" s="14">
        <v>153467.0</v>
      </c>
      <c r="G124" s="19"/>
      <c r="H124" s="19">
        <f>VLOOKUP(A124,'Kings Ratings'!$A$2:$B$1000,2,false)</f>
        <v>11</v>
      </c>
      <c r="I124" s="7"/>
      <c r="K124" s="40">
        <v>4382.0</v>
      </c>
      <c r="L124" s="22">
        <f t="shared" si="1"/>
        <v>209</v>
      </c>
      <c r="M124" s="23">
        <f t="shared" si="2"/>
        <v>0.04769511639</v>
      </c>
      <c r="N124" s="24" t="str">
        <f t="shared" si="3"/>
        <v>Toilet Paper with +209, +4.8% (4382 to 4591)</v>
      </c>
      <c r="O124" s="41"/>
      <c r="P124" s="40">
        <v>332.0</v>
      </c>
      <c r="Q124" s="18">
        <f t="shared" si="4"/>
        <v>0</v>
      </c>
      <c r="R124" s="23">
        <f t="shared" si="5"/>
        <v>0</v>
      </c>
      <c r="S124" s="24" t="str">
        <f t="shared" si="6"/>
        <v>Toilet Paper with +0, +0% (332 to 332)</v>
      </c>
      <c r="T124" s="18"/>
      <c r="U124" s="40">
        <v>9.0</v>
      </c>
      <c r="V124" s="22">
        <f t="shared" si="7"/>
        <v>0</v>
      </c>
      <c r="W124" s="23">
        <f t="shared" si="8"/>
        <v>0</v>
      </c>
      <c r="X124" s="26" t="str">
        <f t="shared" si="9"/>
        <v>Toilet Paper with +0, +0% (9 to 9)</v>
      </c>
    </row>
    <row r="125">
      <c r="A125" s="18" t="s">
        <v>397</v>
      </c>
      <c r="B125" s="18">
        <v>157.0</v>
      </c>
      <c r="C125" s="40">
        <v>9671.0</v>
      </c>
      <c r="D125" s="40">
        <v>338.0</v>
      </c>
      <c r="E125" s="40">
        <v>15.0</v>
      </c>
      <c r="F125" s="14">
        <v>111816.0</v>
      </c>
      <c r="G125" s="19"/>
      <c r="H125" s="19">
        <f>VLOOKUP(A125,'Kings Ratings'!$A$2:$B$1000,2,false)</f>
        <v>10</v>
      </c>
      <c r="I125" s="7"/>
      <c r="K125" s="40">
        <v>9207.0</v>
      </c>
      <c r="L125" s="22">
        <f t="shared" si="1"/>
        <v>464</v>
      </c>
      <c r="M125" s="23">
        <f t="shared" si="2"/>
        <v>0.05039643749</v>
      </c>
      <c r="N125" s="24" t="str">
        <f t="shared" si="3"/>
        <v>Gold Peppers with +464, +5% (9207 to 9671)</v>
      </c>
      <c r="O125" s="41"/>
      <c r="P125" s="40">
        <v>291.0</v>
      </c>
      <c r="Q125" s="18">
        <f t="shared" si="4"/>
        <v>47</v>
      </c>
      <c r="R125" s="23">
        <f t="shared" si="5"/>
        <v>0.1615120275</v>
      </c>
      <c r="S125" s="24" t="str">
        <f t="shared" si="6"/>
        <v>Gold Peppers with +47, +16.2% (291 to 338)</v>
      </c>
      <c r="T125" s="18"/>
      <c r="U125" s="40">
        <v>7.0</v>
      </c>
      <c r="V125" s="22">
        <f t="shared" si="7"/>
        <v>8</v>
      </c>
      <c r="W125" s="23">
        <f t="shared" si="8"/>
        <v>1.142857143</v>
      </c>
      <c r="X125" s="26" t="str">
        <f t="shared" si="9"/>
        <v>Gold Peppers with +8, +114.3% (7 to 15)</v>
      </c>
    </row>
    <row r="126">
      <c r="A126" s="18" t="s">
        <v>735</v>
      </c>
      <c r="B126" s="18">
        <v>428.0</v>
      </c>
      <c r="C126" s="40">
        <v>2600.0</v>
      </c>
      <c r="D126" s="40">
        <v>344.0</v>
      </c>
      <c r="E126" s="40">
        <v>4.0</v>
      </c>
      <c r="F126" s="14">
        <v>74157.0</v>
      </c>
      <c r="G126" s="19"/>
      <c r="H126" s="19">
        <f>VLOOKUP(A126,'Kings Ratings'!$A$2:$B$1000,2,false)</f>
        <v>11</v>
      </c>
      <c r="I126" s="7"/>
      <c r="K126" s="40">
        <v>2599.0</v>
      </c>
      <c r="L126" s="22">
        <f t="shared" si="1"/>
        <v>1</v>
      </c>
      <c r="M126" s="23">
        <f t="shared" si="2"/>
        <v>0.0003847633705</v>
      </c>
      <c r="N126" s="24" t="str">
        <f t="shared" si="3"/>
        <v>Snow Globe with +1, +0% (2599 to 2600)</v>
      </c>
      <c r="O126" s="41"/>
      <c r="P126" s="40">
        <v>344.0</v>
      </c>
      <c r="Q126" s="18">
        <f t="shared" si="4"/>
        <v>0</v>
      </c>
      <c r="R126" s="23">
        <f t="shared" si="5"/>
        <v>0</v>
      </c>
      <c r="S126" s="24" t="str">
        <f t="shared" si="6"/>
        <v>Snow Globe with +0, +0% (344 to 344)</v>
      </c>
      <c r="T126" s="18"/>
      <c r="U126" s="40">
        <v>4.0</v>
      </c>
      <c r="V126" s="22">
        <f t="shared" si="7"/>
        <v>0</v>
      </c>
      <c r="W126" s="23">
        <f t="shared" si="8"/>
        <v>0</v>
      </c>
      <c r="X126" s="26" t="str">
        <f t="shared" si="9"/>
        <v>Snow Globe with +0, +0% (4 to 4)</v>
      </c>
    </row>
    <row r="127">
      <c r="A127" s="18" t="s">
        <v>668</v>
      </c>
      <c r="B127" s="18">
        <v>760.0</v>
      </c>
      <c r="C127" s="40">
        <v>4114.0</v>
      </c>
      <c r="D127" s="40">
        <v>351.0</v>
      </c>
      <c r="E127" s="40">
        <v>63.0</v>
      </c>
      <c r="F127" s="14">
        <v>17591.0</v>
      </c>
      <c r="G127" s="19"/>
      <c r="H127" s="19">
        <f>VLOOKUP(A127,'Kings Ratings'!$A$2:$B$1000,2,false)</f>
        <v>9</v>
      </c>
      <c r="I127" s="7" t="s">
        <v>808</v>
      </c>
      <c r="K127" s="40">
        <v>3873.0</v>
      </c>
      <c r="L127" s="22">
        <f t="shared" si="1"/>
        <v>241</v>
      </c>
      <c r="M127" s="23">
        <f t="shared" si="2"/>
        <v>0.06222566486</v>
      </c>
      <c r="N127" s="24" t="str">
        <f t="shared" si="3"/>
        <v>Red Trunk with +241, +6.2% (3873 to 4114)</v>
      </c>
      <c r="O127" s="41"/>
      <c r="P127" s="40">
        <v>233.0</v>
      </c>
      <c r="Q127" s="18">
        <f t="shared" si="4"/>
        <v>118</v>
      </c>
      <c r="R127" s="23">
        <f t="shared" si="5"/>
        <v>0.5064377682</v>
      </c>
      <c r="S127" s="24" t="str">
        <f t="shared" si="6"/>
        <v>Red Trunk with +118, +50.6% (233 to 351)</v>
      </c>
      <c r="T127" s="18"/>
      <c r="U127" s="40">
        <v>17.0</v>
      </c>
      <c r="V127" s="22">
        <f t="shared" si="7"/>
        <v>46</v>
      </c>
      <c r="W127" s="23">
        <f t="shared" si="8"/>
        <v>2.705882353</v>
      </c>
      <c r="X127" s="26" t="str">
        <f t="shared" si="9"/>
        <v>Red Trunk with +46, +270.6% (17 to 63)</v>
      </c>
    </row>
    <row r="128">
      <c r="A128" s="11" t="s">
        <v>767</v>
      </c>
      <c r="B128" s="18">
        <v>959.0</v>
      </c>
      <c r="C128" s="40">
        <v>3467.0</v>
      </c>
      <c r="D128" s="40">
        <v>360.0</v>
      </c>
      <c r="E128" s="40">
        <v>0.0</v>
      </c>
      <c r="F128" s="14">
        <v>11266.0</v>
      </c>
      <c r="G128" s="19"/>
      <c r="H128" s="19">
        <f>VLOOKUP(A128,'Kings Ratings'!$A$2:$B$1000,2,false)</f>
        <v>11</v>
      </c>
      <c r="I128" s="7"/>
      <c r="K128" s="40">
        <v>3467.0</v>
      </c>
      <c r="L128" s="22">
        <f t="shared" si="1"/>
        <v>0</v>
      </c>
      <c r="M128" s="23">
        <f t="shared" si="2"/>
        <v>0</v>
      </c>
      <c r="N128" s="24" t="str">
        <f t="shared" si="3"/>
        <v>Frozen Coin with +0, +0% (3467 to 3467)</v>
      </c>
      <c r="O128" s="41"/>
      <c r="P128" s="40">
        <v>360.0</v>
      </c>
      <c r="Q128" s="18">
        <f t="shared" si="4"/>
        <v>0</v>
      </c>
      <c r="R128" s="23">
        <f t="shared" si="5"/>
        <v>0</v>
      </c>
      <c r="S128" s="24" t="str">
        <f t="shared" si="6"/>
        <v>Frozen Coin with +0, +0% (360 to 360)</v>
      </c>
      <c r="T128" s="18"/>
      <c r="U128" s="40">
        <v>0.0</v>
      </c>
      <c r="V128" s="22">
        <f t="shared" si="7"/>
        <v>0</v>
      </c>
      <c r="W128" s="23" t="str">
        <f t="shared" si="8"/>
        <v>#DIV/0!</v>
      </c>
      <c r="X128" s="26" t="str">
        <f t="shared" si="9"/>
        <v>#DIV/0!</v>
      </c>
    </row>
    <row r="129">
      <c r="A129" s="18" t="s">
        <v>498</v>
      </c>
      <c r="B129" s="18">
        <v>682.0</v>
      </c>
      <c r="C129" s="40">
        <v>5928.0</v>
      </c>
      <c r="D129" s="40">
        <v>388.0</v>
      </c>
      <c r="E129" s="40">
        <v>5.0</v>
      </c>
      <c r="F129" s="14">
        <v>115106.0</v>
      </c>
      <c r="G129" s="19"/>
      <c r="H129" s="19">
        <f>VLOOKUP(A129,'Kings Ratings'!$A$2:$B$1000,2,false)</f>
        <v>8</v>
      </c>
      <c r="I129" s="7"/>
      <c r="K129" s="40">
        <v>5681.0</v>
      </c>
      <c r="L129" s="22">
        <f t="shared" si="1"/>
        <v>247</v>
      </c>
      <c r="M129" s="23">
        <f t="shared" si="2"/>
        <v>0.04347826087</v>
      </c>
      <c r="N129" s="24" t="str">
        <f t="shared" si="3"/>
        <v>Kill Switch with +247, +4.3% (5681 to 5928)</v>
      </c>
      <c r="O129" s="41"/>
      <c r="P129" s="40">
        <v>373.0</v>
      </c>
      <c r="Q129" s="18">
        <f t="shared" si="4"/>
        <v>15</v>
      </c>
      <c r="R129" s="23">
        <f t="shared" si="5"/>
        <v>0.04021447721</v>
      </c>
      <c r="S129" s="24" t="str">
        <f t="shared" si="6"/>
        <v>Kill Switch with +15, +4% (373 to 388)</v>
      </c>
      <c r="T129" s="18"/>
      <c r="U129" s="40">
        <v>5.0</v>
      </c>
      <c r="V129" s="22">
        <f t="shared" si="7"/>
        <v>0</v>
      </c>
      <c r="W129" s="23">
        <f t="shared" si="8"/>
        <v>0</v>
      </c>
      <c r="X129" s="26" t="str">
        <f t="shared" si="9"/>
        <v>Kill Switch with +0, +0% (5 to 5)</v>
      </c>
    </row>
    <row r="130">
      <c r="A130" s="18" t="s">
        <v>13</v>
      </c>
      <c r="B130" s="18">
        <v>787.0</v>
      </c>
      <c r="C130" s="40">
        <v>4939.0</v>
      </c>
      <c r="D130" s="40">
        <v>391.0</v>
      </c>
      <c r="E130" s="40">
        <v>1.0</v>
      </c>
      <c r="F130" s="14">
        <v>83790.0</v>
      </c>
      <c r="G130" s="19"/>
      <c r="H130" s="19">
        <f>VLOOKUP(A130,'Kings Ratings'!$A$2:$B$1000,2,false)</f>
        <v>10</v>
      </c>
      <c r="I130" s="7"/>
      <c r="K130" s="40">
        <v>4627.0</v>
      </c>
      <c r="L130" s="22">
        <f t="shared" si="1"/>
        <v>312</v>
      </c>
      <c r="M130" s="23">
        <f t="shared" si="2"/>
        <v>0.06743030041</v>
      </c>
      <c r="N130" s="24" t="str">
        <f t="shared" si="3"/>
        <v>Acorn Butter with +312, +6.7% (4627 to 4939)</v>
      </c>
      <c r="O130" s="41"/>
      <c r="P130" s="40">
        <v>283.0</v>
      </c>
      <c r="Q130" s="18">
        <f t="shared" si="4"/>
        <v>108</v>
      </c>
      <c r="R130" s="23">
        <f t="shared" si="5"/>
        <v>0.3816254417</v>
      </c>
      <c r="S130" s="24" t="str">
        <f t="shared" si="6"/>
        <v>Acorn Butter with +108, +38.2% (283 to 391)</v>
      </c>
      <c r="T130" s="18"/>
      <c r="U130" s="40">
        <v>1.0</v>
      </c>
      <c r="V130" s="22">
        <f t="shared" si="7"/>
        <v>0</v>
      </c>
      <c r="W130" s="23">
        <f t="shared" si="8"/>
        <v>0</v>
      </c>
      <c r="X130" s="26" t="str">
        <f t="shared" si="9"/>
        <v>Acorn Butter with +0, +0% (1 to 1)</v>
      </c>
    </row>
    <row r="131">
      <c r="A131" s="11" t="s">
        <v>874</v>
      </c>
      <c r="B131" s="11">
        <v>1132.0</v>
      </c>
      <c r="C131" s="11">
        <v>2010.0</v>
      </c>
      <c r="D131" s="11">
        <v>426.0</v>
      </c>
      <c r="E131" s="11">
        <v>5.0</v>
      </c>
      <c r="F131" s="14">
        <v>76594.0</v>
      </c>
      <c r="G131" s="19"/>
      <c r="H131" s="19">
        <f>VLOOKUP(A131,'Kings Ratings'!$A$2:$B$1000,2,false)</f>
        <v>6</v>
      </c>
      <c r="I131" s="19"/>
      <c r="K131" s="11">
        <v>1837.0</v>
      </c>
      <c r="L131" s="22">
        <f t="shared" si="1"/>
        <v>173</v>
      </c>
      <c r="M131" s="23">
        <f t="shared" si="2"/>
        <v>0.09417528579</v>
      </c>
      <c r="N131" s="24" t="str">
        <f t="shared" si="3"/>
        <v>Snow Shoes with +173, +9.4% (1837 to 2010)</v>
      </c>
      <c r="O131" s="41"/>
      <c r="P131" s="11">
        <v>326.0</v>
      </c>
      <c r="Q131" s="18">
        <f t="shared" si="4"/>
        <v>100</v>
      </c>
      <c r="R131" s="23">
        <f t="shared" si="5"/>
        <v>0.3067484663</v>
      </c>
      <c r="S131" s="24" t="str">
        <f t="shared" si="6"/>
        <v>Snow Shoes with +100, +30.7% (326 to 426)</v>
      </c>
      <c r="T131" s="18"/>
      <c r="U131" s="11">
        <v>4.0</v>
      </c>
      <c r="V131" s="22">
        <f t="shared" si="7"/>
        <v>1</v>
      </c>
      <c r="W131" s="23">
        <f t="shared" si="8"/>
        <v>0.25</v>
      </c>
      <c r="X131" s="26" t="str">
        <f t="shared" si="9"/>
        <v>Snow Shoes with +1, +25% (4 to 5)</v>
      </c>
    </row>
    <row r="132">
      <c r="A132" s="11" t="s">
        <v>878</v>
      </c>
      <c r="B132" s="11">
        <v>1211.0</v>
      </c>
      <c r="C132" s="11">
        <v>5611.0</v>
      </c>
      <c r="D132" s="11">
        <v>428.0</v>
      </c>
      <c r="E132" s="11">
        <v>8.0</v>
      </c>
      <c r="F132" s="14">
        <v>120691.0</v>
      </c>
      <c r="G132" s="19"/>
      <c r="H132" s="19">
        <f>VLOOKUP(A132,'Kings Ratings'!$A$2:$B$1000,2,false)</f>
        <v>6</v>
      </c>
      <c r="I132" s="19"/>
      <c r="K132" s="11">
        <v>4963.0</v>
      </c>
      <c r="L132" s="22">
        <f t="shared" si="1"/>
        <v>648</v>
      </c>
      <c r="M132" s="23">
        <f t="shared" si="2"/>
        <v>0.1305661898</v>
      </c>
      <c r="N132" s="24" t="str">
        <f t="shared" si="3"/>
        <v>Barbed Wire with +648, +13.1% (4963 to 5611)</v>
      </c>
      <c r="O132" s="25"/>
      <c r="P132" s="11">
        <v>223.0</v>
      </c>
      <c r="Q132" s="18">
        <f t="shared" si="4"/>
        <v>205</v>
      </c>
      <c r="R132" s="23">
        <f t="shared" si="5"/>
        <v>0.9192825112</v>
      </c>
      <c r="S132" s="24" t="str">
        <f t="shared" si="6"/>
        <v>Barbed Wire with +205, +91.9% (223 to 428)</v>
      </c>
      <c r="U132" s="11">
        <v>3.0</v>
      </c>
      <c r="V132" s="22">
        <f t="shared" si="7"/>
        <v>5</v>
      </c>
      <c r="W132" s="23">
        <f t="shared" si="8"/>
        <v>1.666666667</v>
      </c>
      <c r="X132" s="26" t="str">
        <f t="shared" si="9"/>
        <v>Barbed Wire with +5, +166.7% (3 to 8)</v>
      </c>
    </row>
    <row r="133">
      <c r="A133" s="18" t="s">
        <v>474</v>
      </c>
      <c r="B133" s="18">
        <v>169.0</v>
      </c>
      <c r="C133" s="40">
        <v>12307.0</v>
      </c>
      <c r="D133" s="40">
        <v>434.0</v>
      </c>
      <c r="E133" s="40">
        <v>0.0</v>
      </c>
      <c r="F133" s="14">
        <v>57305.0</v>
      </c>
      <c r="G133" s="19"/>
      <c r="H133" s="19">
        <f>VLOOKUP(A133,'Kings Ratings'!$A$2:$B$1000,2,false)</f>
        <v>10</v>
      </c>
      <c r="I133" s="7"/>
      <c r="K133" s="40">
        <v>11849.0</v>
      </c>
      <c r="L133" s="22">
        <f t="shared" si="1"/>
        <v>458</v>
      </c>
      <c r="M133" s="23">
        <f t="shared" si="2"/>
        <v>0.03865305089</v>
      </c>
      <c r="N133" s="24" t="str">
        <f t="shared" si="3"/>
        <v>Inferno Sphere with +458, +3.9% (11849 to 12307)</v>
      </c>
      <c r="O133" s="41"/>
      <c r="P133" s="40">
        <v>379.0</v>
      </c>
      <c r="Q133" s="18">
        <f t="shared" si="4"/>
        <v>55</v>
      </c>
      <c r="R133" s="23">
        <f t="shared" si="5"/>
        <v>0.1451187335</v>
      </c>
      <c r="S133" s="24" t="str">
        <f t="shared" si="6"/>
        <v>Inferno Sphere with +55, +14.5% (379 to 434)</v>
      </c>
      <c r="T133" s="18"/>
      <c r="U133" s="40">
        <v>0.0</v>
      </c>
      <c r="V133" s="22">
        <f t="shared" si="7"/>
        <v>0</v>
      </c>
      <c r="W133" s="23" t="str">
        <f t="shared" si="8"/>
        <v>#DIV/0!</v>
      </c>
      <c r="X133" s="26" t="str">
        <f t="shared" si="9"/>
        <v>#DIV/0!</v>
      </c>
    </row>
    <row r="134">
      <c r="A134" s="18" t="s">
        <v>170</v>
      </c>
      <c r="B134" s="18">
        <v>615.0</v>
      </c>
      <c r="C134" s="40">
        <v>6225.0</v>
      </c>
      <c r="D134" s="40">
        <v>445.0</v>
      </c>
      <c r="E134" s="40">
        <v>11.0</v>
      </c>
      <c r="F134" s="14">
        <v>17610.0</v>
      </c>
      <c r="G134" s="19"/>
      <c r="H134" s="19">
        <f>VLOOKUP(A134,'Kings Ratings'!$A$2:$B$1000,2,false)</f>
        <v>9</v>
      </c>
      <c r="I134" s="7"/>
      <c r="K134" s="40">
        <v>5924.0</v>
      </c>
      <c r="L134" s="22">
        <f t="shared" si="1"/>
        <v>301</v>
      </c>
      <c r="M134" s="23">
        <f t="shared" si="2"/>
        <v>0.05081026334</v>
      </c>
      <c r="N134" s="24" t="str">
        <f t="shared" si="3"/>
        <v>Canoe with +301, +5.1% (5924 to 6225)</v>
      </c>
      <c r="O134" s="41"/>
      <c r="P134" s="40">
        <v>415.0</v>
      </c>
      <c r="Q134" s="18">
        <f t="shared" si="4"/>
        <v>30</v>
      </c>
      <c r="R134" s="23">
        <f t="shared" si="5"/>
        <v>0.07228915663</v>
      </c>
      <c r="S134" s="24" t="str">
        <f t="shared" si="6"/>
        <v>Canoe with +30, +7.2% (415 to 445)</v>
      </c>
      <c r="T134" s="18"/>
      <c r="U134" s="40">
        <v>10.0</v>
      </c>
      <c r="V134" s="22">
        <f t="shared" si="7"/>
        <v>1</v>
      </c>
      <c r="W134" s="23">
        <f t="shared" si="8"/>
        <v>0.1</v>
      </c>
      <c r="X134" s="26" t="str">
        <f t="shared" si="9"/>
        <v>Canoe with +1, +10% (10 to 11)</v>
      </c>
    </row>
    <row r="135">
      <c r="A135" s="18" t="s">
        <v>738</v>
      </c>
      <c r="B135" s="18">
        <v>679.0</v>
      </c>
      <c r="C135" s="40">
        <v>9374.0</v>
      </c>
      <c r="D135" s="40">
        <v>501.0</v>
      </c>
      <c r="E135" s="40">
        <v>0.0</v>
      </c>
      <c r="F135" s="14">
        <v>93834.0</v>
      </c>
      <c r="G135" s="19"/>
      <c r="H135" s="19">
        <f>VLOOKUP(A135,'Kings Ratings'!$A$2:$B$1000,2,false)</f>
        <v>10</v>
      </c>
      <c r="I135" s="7"/>
      <c r="K135" s="40">
        <v>9001.0</v>
      </c>
      <c r="L135" s="22">
        <f t="shared" si="1"/>
        <v>373</v>
      </c>
      <c r="M135" s="23">
        <f t="shared" si="2"/>
        <v>0.04143984002</v>
      </c>
      <c r="N135" s="24" t="str">
        <f t="shared" si="3"/>
        <v>Spool of Copper with +373, +4.1% (9001 to 9374)</v>
      </c>
      <c r="O135" s="41"/>
      <c r="P135" s="40">
        <v>435.0</v>
      </c>
      <c r="Q135" s="18">
        <f t="shared" si="4"/>
        <v>66</v>
      </c>
      <c r="R135" s="23">
        <f t="shared" si="5"/>
        <v>0.1517241379</v>
      </c>
      <c r="S135" s="24" t="str">
        <f t="shared" si="6"/>
        <v>Spool of Copper with +66, +15.2% (435 to 501)</v>
      </c>
      <c r="T135" s="18"/>
      <c r="U135" s="40">
        <v>0.0</v>
      </c>
      <c r="V135" s="22">
        <f t="shared" si="7"/>
        <v>0</v>
      </c>
      <c r="W135" s="23" t="str">
        <f t="shared" si="8"/>
        <v>#DIV/0!</v>
      </c>
      <c r="X135" s="26" t="str">
        <f t="shared" si="9"/>
        <v>#DIV/0!</v>
      </c>
    </row>
    <row r="136">
      <c r="A136" s="18" t="s">
        <v>229</v>
      </c>
      <c r="B136" s="18">
        <v>475.0</v>
      </c>
      <c r="C136" s="40">
        <v>8618.0</v>
      </c>
      <c r="D136" s="40">
        <v>548.0</v>
      </c>
      <c r="E136" s="40">
        <v>1.0</v>
      </c>
      <c r="F136" s="14">
        <v>86774.0</v>
      </c>
      <c r="G136" s="19"/>
      <c r="H136" s="19">
        <f>VLOOKUP(A136,'Kings Ratings'!$A$2:$B$1000,2,false)</f>
        <v>9</v>
      </c>
      <c r="I136" s="7"/>
      <c r="K136" s="40">
        <v>8069.0</v>
      </c>
      <c r="L136" s="22">
        <f t="shared" si="1"/>
        <v>549</v>
      </c>
      <c r="M136" s="23">
        <f t="shared" si="2"/>
        <v>0.06803817078</v>
      </c>
      <c r="N136" s="24" t="str">
        <f t="shared" si="3"/>
        <v>Crab Claw with +549, +6.8% (8069 to 8618)</v>
      </c>
      <c r="O136" s="41"/>
      <c r="P136" s="40">
        <v>410.0</v>
      </c>
      <c r="Q136" s="18">
        <f t="shared" si="4"/>
        <v>138</v>
      </c>
      <c r="R136" s="23">
        <f t="shared" si="5"/>
        <v>0.3365853659</v>
      </c>
      <c r="S136" s="24" t="str">
        <f t="shared" si="6"/>
        <v>Crab Claw with +138, +33.7% (410 to 548)</v>
      </c>
      <c r="T136" s="18"/>
      <c r="U136" s="40">
        <v>1.0</v>
      </c>
      <c r="V136" s="22">
        <f t="shared" si="7"/>
        <v>0</v>
      </c>
      <c r="W136" s="23">
        <f t="shared" si="8"/>
        <v>0</v>
      </c>
      <c r="X136" s="26" t="str">
        <f t="shared" si="9"/>
        <v>Crab Claw with +0, +0% (1 to 1)</v>
      </c>
    </row>
    <row r="137">
      <c r="A137" s="18" t="s">
        <v>607</v>
      </c>
      <c r="B137" s="18">
        <v>725.0</v>
      </c>
      <c r="C137" s="40">
        <v>5910.0</v>
      </c>
      <c r="D137" s="40">
        <v>579.0</v>
      </c>
      <c r="E137" s="40">
        <v>1.0</v>
      </c>
      <c r="F137" s="14">
        <v>91988.0</v>
      </c>
      <c r="G137" s="19"/>
      <c r="H137" s="19">
        <f>VLOOKUP(A137,'Kings Ratings'!$A$2:$B$1000,2,false)</f>
        <v>9</v>
      </c>
      <c r="I137" s="7"/>
      <c r="K137" s="40">
        <v>5632.0</v>
      </c>
      <c r="L137" s="22">
        <f t="shared" si="1"/>
        <v>278</v>
      </c>
      <c r="M137" s="23">
        <f t="shared" si="2"/>
        <v>0.04936079545</v>
      </c>
      <c r="N137" s="24" t="str">
        <f t="shared" si="3"/>
        <v>Pie Pan with +278, +4.9% (5632 to 5910)</v>
      </c>
      <c r="O137" s="41"/>
      <c r="P137" s="40">
        <v>518.0</v>
      </c>
      <c r="Q137" s="18">
        <f t="shared" si="4"/>
        <v>61</v>
      </c>
      <c r="R137" s="23">
        <f t="shared" si="5"/>
        <v>0.1177606178</v>
      </c>
      <c r="S137" s="24" t="str">
        <f t="shared" si="6"/>
        <v>Pie Pan with +61, +11.8% (518 to 579)</v>
      </c>
      <c r="T137" s="18"/>
      <c r="U137" s="40">
        <v>1.0</v>
      </c>
      <c r="V137" s="22">
        <f t="shared" si="7"/>
        <v>0</v>
      </c>
      <c r="W137" s="23">
        <f t="shared" si="8"/>
        <v>0</v>
      </c>
      <c r="X137" s="26" t="str">
        <f t="shared" si="9"/>
        <v>Pie Pan with +0, +0% (1 to 1)</v>
      </c>
    </row>
    <row r="138">
      <c r="A138" s="18" t="s">
        <v>222</v>
      </c>
      <c r="B138" s="18">
        <v>629.0</v>
      </c>
      <c r="C138" s="40">
        <v>7315.0</v>
      </c>
      <c r="D138" s="40">
        <v>585.0</v>
      </c>
      <c r="E138" s="40">
        <v>0.0</v>
      </c>
      <c r="F138" s="14">
        <v>77799.0</v>
      </c>
      <c r="G138" s="19"/>
      <c r="H138" s="19">
        <f>VLOOKUP(A138,'Kings Ratings'!$A$2:$B$1000,2,false)</f>
        <v>9</v>
      </c>
      <c r="I138" s="7"/>
      <c r="K138" s="40">
        <v>6996.0</v>
      </c>
      <c r="L138" s="22">
        <f t="shared" si="1"/>
        <v>319</v>
      </c>
      <c r="M138" s="23">
        <f t="shared" si="2"/>
        <v>0.04559748428</v>
      </c>
      <c r="N138" s="24" t="str">
        <f t="shared" si="3"/>
        <v>Corn Oil with +319, +4.6% (6996 to 7315)</v>
      </c>
      <c r="O138" s="41"/>
      <c r="P138" s="40">
        <v>509.0</v>
      </c>
      <c r="Q138" s="18">
        <f t="shared" si="4"/>
        <v>76</v>
      </c>
      <c r="R138" s="23">
        <f t="shared" si="5"/>
        <v>0.1493123772</v>
      </c>
      <c r="S138" s="24" t="str">
        <f t="shared" si="6"/>
        <v>Corn Oil with +76, +14.9% (509 to 585)</v>
      </c>
      <c r="T138" s="18"/>
      <c r="U138" s="40">
        <v>0.0</v>
      </c>
      <c r="V138" s="22">
        <f t="shared" si="7"/>
        <v>0</v>
      </c>
      <c r="W138" s="23" t="str">
        <f t="shared" si="8"/>
        <v>#DIV/0!</v>
      </c>
      <c r="X138" s="26" t="str">
        <f t="shared" si="9"/>
        <v>#DIV/0!</v>
      </c>
    </row>
    <row r="139">
      <c r="A139" s="18" t="s">
        <v>844</v>
      </c>
      <c r="B139" s="18">
        <v>623.0</v>
      </c>
      <c r="C139" s="40">
        <v>4332.0</v>
      </c>
      <c r="D139" s="40">
        <v>646.0</v>
      </c>
      <c r="E139" s="40">
        <v>6.0</v>
      </c>
      <c r="F139" s="14">
        <v>351167.0</v>
      </c>
      <c r="G139" s="19"/>
      <c r="H139" s="19">
        <f>VLOOKUP(A139,'Kings Ratings'!$A$2:$B$1000,2,false)</f>
        <v>11</v>
      </c>
      <c r="I139" s="7"/>
      <c r="K139" s="40">
        <v>3443.0</v>
      </c>
      <c r="L139" s="22">
        <f t="shared" si="1"/>
        <v>889</v>
      </c>
      <c r="M139" s="23">
        <f t="shared" si="2"/>
        <v>0.2582050537</v>
      </c>
      <c r="N139" s="24" t="str">
        <f t="shared" si="3"/>
        <v>Milk Carton with +889, +25.8% (3443 to 4332)</v>
      </c>
      <c r="O139" s="41"/>
      <c r="P139" s="40">
        <v>577.0</v>
      </c>
      <c r="Q139" s="18">
        <f t="shared" si="4"/>
        <v>69</v>
      </c>
      <c r="R139" s="23">
        <f t="shared" si="5"/>
        <v>0.1195840555</v>
      </c>
      <c r="S139" s="24" t="str">
        <f t="shared" si="6"/>
        <v>Milk Carton with +69, +12% (577 to 646)</v>
      </c>
      <c r="T139" s="18"/>
      <c r="U139" s="40">
        <v>5.0</v>
      </c>
      <c r="V139" s="22">
        <f t="shared" si="7"/>
        <v>1</v>
      </c>
      <c r="W139" s="23">
        <f t="shared" si="8"/>
        <v>0.2</v>
      </c>
      <c r="X139" s="26" t="str">
        <f t="shared" si="9"/>
        <v>Milk Carton with +1, +20% (5 to 6)</v>
      </c>
    </row>
    <row r="140">
      <c r="A140" s="18" t="s">
        <v>817</v>
      </c>
      <c r="B140" s="18">
        <v>240.0</v>
      </c>
      <c r="C140" s="40">
        <v>7257.0</v>
      </c>
      <c r="D140" s="40">
        <v>675.0</v>
      </c>
      <c r="E140" s="40">
        <v>52.0</v>
      </c>
      <c r="F140" s="14">
        <v>209949.0</v>
      </c>
      <c r="G140" s="19"/>
      <c r="H140" s="19">
        <f>VLOOKUP(A140,'Kings Ratings'!$A$2:$B$1000,2,false)</f>
        <v>7</v>
      </c>
      <c r="I140" s="7" t="s">
        <v>927</v>
      </c>
      <c r="K140" s="40">
        <v>6912.0</v>
      </c>
      <c r="L140" s="22">
        <f t="shared" si="1"/>
        <v>345</v>
      </c>
      <c r="M140" s="23">
        <f t="shared" si="2"/>
        <v>0.04991319444</v>
      </c>
      <c r="N140" s="24" t="str">
        <f t="shared" si="3"/>
        <v>Wizard Hat with +345, +5% (6912 to 7257)</v>
      </c>
      <c r="O140" s="41"/>
      <c r="P140" s="40">
        <v>538.0</v>
      </c>
      <c r="Q140" s="18">
        <f t="shared" si="4"/>
        <v>137</v>
      </c>
      <c r="R140" s="23">
        <f t="shared" si="5"/>
        <v>0.2546468401</v>
      </c>
      <c r="S140" s="24" t="str">
        <f t="shared" si="6"/>
        <v>Wizard Hat with +137, +25.5% (538 to 675)</v>
      </c>
      <c r="T140" s="18"/>
      <c r="U140" s="40">
        <v>15.0</v>
      </c>
      <c r="V140" s="22">
        <f t="shared" si="7"/>
        <v>37</v>
      </c>
      <c r="W140" s="23">
        <f t="shared" si="8"/>
        <v>2.466666667</v>
      </c>
      <c r="X140" s="26" t="str">
        <f t="shared" si="9"/>
        <v>Wizard Hat with +37, +246.7% (15 to 52)</v>
      </c>
    </row>
    <row r="141">
      <c r="A141" s="18" t="s">
        <v>188</v>
      </c>
      <c r="B141" s="18">
        <v>408.0</v>
      </c>
      <c r="C141" s="40">
        <v>5452.0</v>
      </c>
      <c r="D141" s="40">
        <v>738.0</v>
      </c>
      <c r="E141" s="40">
        <v>6.0</v>
      </c>
      <c r="F141" s="14">
        <v>125431.0</v>
      </c>
      <c r="G141" s="19"/>
      <c r="H141" s="19">
        <f>VLOOKUP(A141,'Kings Ratings'!$A$2:$B$1000,2,false)</f>
        <v>11</v>
      </c>
      <c r="I141" s="7"/>
      <c r="K141" s="40">
        <v>5451.0</v>
      </c>
      <c r="L141" s="22">
        <f t="shared" si="1"/>
        <v>1</v>
      </c>
      <c r="M141" s="23">
        <f t="shared" si="2"/>
        <v>0.0001834525775</v>
      </c>
      <c r="N141" s="24" t="str">
        <f t="shared" si="3"/>
        <v>Christmas Tree with +1, +0% (5451 to 5452)</v>
      </c>
      <c r="O141" s="41"/>
      <c r="P141" s="40">
        <v>738.0</v>
      </c>
      <c r="Q141" s="18">
        <f t="shared" si="4"/>
        <v>0</v>
      </c>
      <c r="R141" s="23">
        <f t="shared" si="5"/>
        <v>0</v>
      </c>
      <c r="S141" s="24" t="str">
        <f t="shared" si="6"/>
        <v>Christmas Tree with +0, +0% (738 to 738)</v>
      </c>
      <c r="T141" s="18"/>
      <c r="U141" s="40">
        <v>6.0</v>
      </c>
      <c r="V141" s="22">
        <f t="shared" si="7"/>
        <v>0</v>
      </c>
      <c r="W141" s="23">
        <f t="shared" si="8"/>
        <v>0</v>
      </c>
      <c r="X141" s="26" t="str">
        <f t="shared" si="9"/>
        <v>Christmas Tree with +0, +0% (6 to 6)</v>
      </c>
    </row>
    <row r="142">
      <c r="A142" s="18" t="s">
        <v>809</v>
      </c>
      <c r="B142" s="18">
        <v>71.0</v>
      </c>
      <c r="C142" s="40">
        <v>10828.0</v>
      </c>
      <c r="D142" s="40">
        <v>743.0</v>
      </c>
      <c r="E142" s="40">
        <v>1.0</v>
      </c>
      <c r="F142" s="14">
        <v>104101.0</v>
      </c>
      <c r="G142" s="19"/>
      <c r="H142" s="19">
        <f>VLOOKUP(A142,'Kings Ratings'!$A$2:$B$1000,2,false)</f>
        <v>9</v>
      </c>
      <c r="I142" s="7"/>
      <c r="K142" s="40">
        <v>10444.0</v>
      </c>
      <c r="L142" s="22">
        <f t="shared" si="1"/>
        <v>384</v>
      </c>
      <c r="M142" s="23">
        <f t="shared" si="2"/>
        <v>0.03676752202</v>
      </c>
      <c r="N142" s="24" t="str">
        <f t="shared" si="3"/>
        <v>Wheat with +384, +3.7% (10444 to 10828)</v>
      </c>
      <c r="O142" s="41"/>
      <c r="P142" s="40">
        <v>645.0</v>
      </c>
      <c r="Q142" s="18">
        <f t="shared" si="4"/>
        <v>98</v>
      </c>
      <c r="R142" s="23">
        <f t="shared" si="5"/>
        <v>0.1519379845</v>
      </c>
      <c r="S142" s="24" t="str">
        <f t="shared" si="6"/>
        <v>Wheat with +98, +15.2% (645 to 743)</v>
      </c>
      <c r="T142" s="18"/>
      <c r="U142" s="40">
        <v>1.0</v>
      </c>
      <c r="V142" s="22">
        <f t="shared" si="7"/>
        <v>0</v>
      </c>
      <c r="W142" s="23">
        <f t="shared" si="8"/>
        <v>0</v>
      </c>
      <c r="X142" s="26" t="str">
        <f t="shared" si="9"/>
        <v>Wheat with +0, +0% (1 to 1)</v>
      </c>
    </row>
    <row r="143">
      <c r="A143" s="18" t="s">
        <v>686</v>
      </c>
      <c r="B143" s="18">
        <v>148.0</v>
      </c>
      <c r="C143" s="40">
        <v>11539.0</v>
      </c>
      <c r="D143" s="40">
        <v>837.0</v>
      </c>
      <c r="E143" s="40">
        <v>0.0</v>
      </c>
      <c r="F143" s="14">
        <v>100423.0</v>
      </c>
      <c r="G143" s="19"/>
      <c r="H143" s="19">
        <f>VLOOKUP(A143,'Kings Ratings'!$A$2:$B$1000,2,false)</f>
        <v>10</v>
      </c>
      <c r="I143" s="7"/>
      <c r="K143" s="40">
        <v>11000.0</v>
      </c>
      <c r="L143" s="22">
        <f t="shared" si="1"/>
        <v>539</v>
      </c>
      <c r="M143" s="23">
        <f t="shared" si="2"/>
        <v>0.049</v>
      </c>
      <c r="N143" s="24" t="str">
        <f t="shared" si="3"/>
        <v>Runestone 02 with +539, +4.9% (11000 to 11539)</v>
      </c>
      <c r="O143" s="41"/>
      <c r="P143" s="40">
        <v>691.0</v>
      </c>
      <c r="Q143" s="18">
        <f t="shared" si="4"/>
        <v>146</v>
      </c>
      <c r="R143" s="23">
        <f t="shared" si="5"/>
        <v>0.2112879884</v>
      </c>
      <c r="S143" s="24" t="str">
        <f t="shared" si="6"/>
        <v>Runestone 02 with +146, +21.1% (691 to 837)</v>
      </c>
      <c r="T143" s="18"/>
      <c r="U143" s="40">
        <v>0.0</v>
      </c>
      <c r="V143" s="22">
        <f t="shared" si="7"/>
        <v>0</v>
      </c>
      <c r="W143" s="23" t="str">
        <f t="shared" si="8"/>
        <v>#DIV/0!</v>
      </c>
      <c r="X143" s="26" t="str">
        <f t="shared" si="9"/>
        <v>#DIV/0!</v>
      </c>
    </row>
    <row r="144">
      <c r="A144" s="18" t="s">
        <v>154</v>
      </c>
      <c r="B144" s="18">
        <v>660.0</v>
      </c>
      <c r="C144" s="40">
        <v>8500.0</v>
      </c>
      <c r="D144" s="40">
        <v>902.0</v>
      </c>
      <c r="E144" s="40">
        <v>2.0</v>
      </c>
      <c r="F144" s="14">
        <v>173478.0</v>
      </c>
      <c r="G144" s="19"/>
      <c r="H144" s="19">
        <f>VLOOKUP(A144,'Kings Ratings'!$A$2:$B$1000,2,false)</f>
        <v>9</v>
      </c>
      <c r="I144" s="7"/>
      <c r="K144" s="40">
        <v>8103.0</v>
      </c>
      <c r="L144" s="22">
        <f t="shared" si="1"/>
        <v>397</v>
      </c>
      <c r="M144" s="23">
        <f t="shared" si="2"/>
        <v>0.04899419968</v>
      </c>
      <c r="N144" s="24" t="str">
        <f t="shared" si="3"/>
        <v>Butter with +397, +4.9% (8103 to 8500)</v>
      </c>
      <c r="O144" s="41"/>
      <c r="P144" s="40">
        <v>828.0</v>
      </c>
      <c r="Q144" s="18">
        <f t="shared" si="4"/>
        <v>74</v>
      </c>
      <c r="R144" s="23">
        <f t="shared" si="5"/>
        <v>0.08937198068</v>
      </c>
      <c r="S144" s="24" t="str">
        <f t="shared" si="6"/>
        <v>Butter with +74, +8.9% (828 to 902)</v>
      </c>
      <c r="T144" s="18"/>
      <c r="U144" s="40">
        <v>2.0</v>
      </c>
      <c r="V144" s="22">
        <f t="shared" si="7"/>
        <v>0</v>
      </c>
      <c r="W144" s="23">
        <f t="shared" si="8"/>
        <v>0</v>
      </c>
      <c r="X144" s="26" t="str">
        <f t="shared" si="9"/>
        <v>Butter with +0, +0% (2 to 2)</v>
      </c>
    </row>
    <row r="145">
      <c r="A145" s="18" t="s">
        <v>634</v>
      </c>
      <c r="B145" s="18">
        <v>69.0</v>
      </c>
      <c r="C145" s="40">
        <v>10721.0</v>
      </c>
      <c r="D145" s="40">
        <v>928.0</v>
      </c>
      <c r="E145" s="40">
        <v>1.0</v>
      </c>
      <c r="F145" s="14">
        <v>45432.0</v>
      </c>
      <c r="G145" s="19"/>
      <c r="H145" s="19">
        <f>VLOOKUP(A145,'Kings Ratings'!$A$2:$B$1000,2,false)</f>
        <v>9</v>
      </c>
      <c r="I145" s="7"/>
      <c r="K145" s="40">
        <v>10447.0</v>
      </c>
      <c r="L145" s="22">
        <f t="shared" si="1"/>
        <v>274</v>
      </c>
      <c r="M145" s="23">
        <f t="shared" si="2"/>
        <v>0.02622762516</v>
      </c>
      <c r="N145" s="24" t="str">
        <f t="shared" si="3"/>
        <v>Pumpkin with +274, +2.6% (10447 to 10721)</v>
      </c>
      <c r="O145" s="41"/>
      <c r="P145" s="40">
        <v>856.0</v>
      </c>
      <c r="Q145" s="18">
        <f t="shared" si="4"/>
        <v>72</v>
      </c>
      <c r="R145" s="23">
        <f t="shared" si="5"/>
        <v>0.08411214953</v>
      </c>
      <c r="S145" s="24" t="str">
        <f t="shared" si="6"/>
        <v>Pumpkin with +72, +8.4% (856 to 928)</v>
      </c>
      <c r="T145" s="18"/>
      <c r="U145" s="40">
        <v>0.0</v>
      </c>
      <c r="V145" s="22">
        <f t="shared" si="7"/>
        <v>1</v>
      </c>
      <c r="W145" s="23" t="str">
        <f t="shared" si="8"/>
        <v>#DIV/0!</v>
      </c>
      <c r="X145" s="26" t="str">
        <f t="shared" si="9"/>
        <v>#DIV/0!</v>
      </c>
    </row>
    <row r="146">
      <c r="A146" s="18" t="s">
        <v>650</v>
      </c>
      <c r="B146" s="18">
        <v>31.0</v>
      </c>
      <c r="C146" s="40">
        <v>8717.0</v>
      </c>
      <c r="D146" s="40">
        <v>934.0</v>
      </c>
      <c r="E146" s="40">
        <v>10.0</v>
      </c>
      <c r="F146" s="14">
        <v>77388.0</v>
      </c>
      <c r="G146" s="19"/>
      <c r="H146" s="19">
        <f>VLOOKUP(A146,'Kings Ratings'!$A$2:$B$1000,2,false)</f>
        <v>8</v>
      </c>
      <c r="I146" s="7"/>
      <c r="K146" s="40">
        <v>8262.0</v>
      </c>
      <c r="L146" s="22">
        <f t="shared" si="1"/>
        <v>455</v>
      </c>
      <c r="M146" s="23">
        <f t="shared" si="2"/>
        <v>0.05507141128</v>
      </c>
      <c r="N146" s="24" t="str">
        <f t="shared" si="3"/>
        <v>Radish with +455, +5.5% (8262 to 8717)</v>
      </c>
      <c r="O146" s="41"/>
      <c r="P146" s="40">
        <v>865.0</v>
      </c>
      <c r="Q146" s="18">
        <f t="shared" si="4"/>
        <v>69</v>
      </c>
      <c r="R146" s="23">
        <f t="shared" si="5"/>
        <v>0.07976878613</v>
      </c>
      <c r="S146" s="24" t="str">
        <f t="shared" si="6"/>
        <v>Radish with +69, +8% (865 to 934)</v>
      </c>
      <c r="T146" s="18"/>
      <c r="U146" s="40">
        <v>10.0</v>
      </c>
      <c r="V146" s="22">
        <f t="shared" si="7"/>
        <v>0</v>
      </c>
      <c r="W146" s="23">
        <f t="shared" si="8"/>
        <v>0</v>
      </c>
      <c r="X146" s="26" t="str">
        <f t="shared" si="9"/>
        <v>Radish with +0, +0% (10 to 10)</v>
      </c>
    </row>
    <row r="147">
      <c r="A147" s="18" t="s">
        <v>142</v>
      </c>
      <c r="B147" s="18">
        <v>256.0</v>
      </c>
      <c r="C147" s="40">
        <v>16771.0</v>
      </c>
      <c r="D147" s="40">
        <v>1019.0</v>
      </c>
      <c r="E147" s="40">
        <v>0.0</v>
      </c>
      <c r="F147" s="14">
        <v>108773.0</v>
      </c>
      <c r="G147" s="19"/>
      <c r="H147" s="19">
        <f>VLOOKUP(A147,'Kings Ratings'!$A$2:$B$1000,2,false)</f>
        <v>8</v>
      </c>
      <c r="I147" s="7"/>
      <c r="K147" s="40">
        <v>16187.0</v>
      </c>
      <c r="L147" s="22">
        <f t="shared" si="1"/>
        <v>584</v>
      </c>
      <c r="M147" s="23">
        <f t="shared" si="2"/>
        <v>0.03607833447</v>
      </c>
      <c r="N147" s="24" t="str">
        <f t="shared" si="3"/>
        <v>Broccoli with +584, +3.6% (16187 to 16771)</v>
      </c>
      <c r="O147" s="41"/>
      <c r="P147" s="40">
        <v>880.0</v>
      </c>
      <c r="Q147" s="18">
        <f t="shared" si="4"/>
        <v>139</v>
      </c>
      <c r="R147" s="23">
        <f t="shared" si="5"/>
        <v>0.1579545455</v>
      </c>
      <c r="S147" s="24" t="str">
        <f t="shared" si="6"/>
        <v>Broccoli with +139, +15.8% (880 to 1019)</v>
      </c>
      <c r="T147" s="18"/>
      <c r="U147" s="40">
        <v>0.0</v>
      </c>
      <c r="V147" s="22">
        <f t="shared" si="7"/>
        <v>0</v>
      </c>
      <c r="W147" s="23" t="str">
        <f t="shared" si="8"/>
        <v>#DIV/0!</v>
      </c>
      <c r="X147" s="26" t="str">
        <f t="shared" si="9"/>
        <v>#DIV/0!</v>
      </c>
    </row>
    <row r="148">
      <c r="A148" s="18" t="s">
        <v>443</v>
      </c>
      <c r="B148" s="18">
        <v>1066.0</v>
      </c>
      <c r="C148" s="40">
        <v>5776.0</v>
      </c>
      <c r="D148" s="40">
        <v>1040.0</v>
      </c>
      <c r="E148" s="40">
        <v>76.0</v>
      </c>
      <c r="F148" s="14">
        <v>591312.0</v>
      </c>
      <c r="G148" s="19"/>
      <c r="H148" s="19">
        <f>VLOOKUP(A148,'Kings Ratings'!$A$2:$B$1000,2,false)</f>
        <v>9</v>
      </c>
      <c r="I148" s="7"/>
      <c r="K148" s="40">
        <v>5440.0</v>
      </c>
      <c r="L148" s="22">
        <f t="shared" si="1"/>
        <v>336</v>
      </c>
      <c r="M148" s="23">
        <f t="shared" si="2"/>
        <v>0.06176470588</v>
      </c>
      <c r="N148" s="24" t="str">
        <f t="shared" si="3"/>
        <v>Handsaw with +336, +6.2% (5440 to 5776)</v>
      </c>
      <c r="O148" s="41"/>
      <c r="P148" s="40">
        <v>920.0</v>
      </c>
      <c r="Q148" s="18">
        <f t="shared" si="4"/>
        <v>120</v>
      </c>
      <c r="R148" s="23">
        <f t="shared" si="5"/>
        <v>0.1304347826</v>
      </c>
      <c r="S148" s="24" t="str">
        <f t="shared" si="6"/>
        <v>Handsaw with +120, +13% (920 to 1040)</v>
      </c>
      <c r="T148" s="18"/>
      <c r="U148" s="40">
        <v>59.0</v>
      </c>
      <c r="V148" s="22">
        <f t="shared" si="7"/>
        <v>17</v>
      </c>
      <c r="W148" s="23">
        <f t="shared" si="8"/>
        <v>0.2881355932</v>
      </c>
      <c r="X148" s="26" t="str">
        <f t="shared" si="9"/>
        <v>Handsaw with +17, +28.8% (59 to 76)</v>
      </c>
    </row>
    <row r="149">
      <c r="A149" s="18" t="s">
        <v>448</v>
      </c>
      <c r="B149" s="18">
        <v>46.0</v>
      </c>
      <c r="C149" s="40">
        <v>22485.0</v>
      </c>
      <c r="D149" s="40">
        <v>1061.0</v>
      </c>
      <c r="E149" s="40">
        <v>2.0</v>
      </c>
      <c r="F149" s="14">
        <v>158027.0</v>
      </c>
      <c r="G149" s="19"/>
      <c r="H149" s="19">
        <f>VLOOKUP(A149,'Kings Ratings'!$A$2:$B$1000,2,false)</f>
        <v>8</v>
      </c>
      <c r="I149" s="7"/>
      <c r="K149" s="40">
        <v>21847.0</v>
      </c>
      <c r="L149" s="22">
        <f t="shared" si="1"/>
        <v>638</v>
      </c>
      <c r="M149" s="23">
        <f t="shared" si="2"/>
        <v>0.02920309425</v>
      </c>
      <c r="N149" s="24" t="str">
        <f t="shared" si="3"/>
        <v>Hops with +638, +2.9% (21847 to 22485)</v>
      </c>
      <c r="O149" s="41"/>
      <c r="P149" s="40">
        <v>940.0</v>
      </c>
      <c r="Q149" s="18">
        <f t="shared" si="4"/>
        <v>121</v>
      </c>
      <c r="R149" s="23">
        <f t="shared" si="5"/>
        <v>0.1287234043</v>
      </c>
      <c r="S149" s="24" t="str">
        <f t="shared" si="6"/>
        <v>Hops with +121, +12.9% (940 to 1061)</v>
      </c>
      <c r="T149" s="18"/>
      <c r="U149" s="40">
        <v>2.0</v>
      </c>
      <c r="V149" s="22">
        <f t="shared" si="7"/>
        <v>0</v>
      </c>
      <c r="W149" s="23">
        <f t="shared" si="8"/>
        <v>0</v>
      </c>
      <c r="X149" s="26" t="str">
        <f t="shared" si="9"/>
        <v>Hops with +0, +0% (2 to 2)</v>
      </c>
    </row>
    <row r="150">
      <c r="A150" s="11" t="s">
        <v>862</v>
      </c>
      <c r="B150" s="18">
        <v>960.0</v>
      </c>
      <c r="C150" s="40">
        <v>5130.0</v>
      </c>
      <c r="D150" s="40">
        <v>1064.0</v>
      </c>
      <c r="E150" s="40">
        <v>0.0</v>
      </c>
      <c r="F150" s="14">
        <v>101655.0</v>
      </c>
      <c r="G150" s="19"/>
      <c r="H150" s="19">
        <f>VLOOKUP(A150,'Kings Ratings'!$A$2:$B$1000,2,false)</f>
        <v>11</v>
      </c>
      <c r="I150" s="7"/>
      <c r="K150" s="40">
        <v>5129.0</v>
      </c>
      <c r="L150" s="22">
        <f t="shared" si="1"/>
        <v>1</v>
      </c>
      <c r="M150" s="23">
        <f t="shared" si="2"/>
        <v>0.0001949697797</v>
      </c>
      <c r="N150" s="24" t="str">
        <f t="shared" si="3"/>
        <v>Frozen Crab Claw with +1, +0% (5129 to 5130)</v>
      </c>
      <c r="O150" s="41"/>
      <c r="P150" s="40">
        <v>1064.0</v>
      </c>
      <c r="Q150" s="18">
        <f t="shared" si="4"/>
        <v>0</v>
      </c>
      <c r="R150" s="23">
        <f t="shared" si="5"/>
        <v>0</v>
      </c>
      <c r="S150" s="24" t="str">
        <f t="shared" si="6"/>
        <v>Frozen Crab Claw with +0, +0% (1064 to 1064)</v>
      </c>
      <c r="T150" s="18"/>
      <c r="U150" s="40">
        <v>0.0</v>
      </c>
      <c r="V150" s="22">
        <f t="shared" si="7"/>
        <v>0</v>
      </c>
      <c r="W150" s="23" t="str">
        <f t="shared" si="8"/>
        <v>#DIV/0!</v>
      </c>
      <c r="X150" s="26" t="str">
        <f t="shared" si="9"/>
        <v>#DIV/0!</v>
      </c>
    </row>
    <row r="151">
      <c r="A151" s="18" t="s">
        <v>688</v>
      </c>
      <c r="B151" s="18">
        <v>149.0</v>
      </c>
      <c r="C151" s="40">
        <v>11136.0</v>
      </c>
      <c r="D151" s="40">
        <v>1086.0</v>
      </c>
      <c r="E151" s="40">
        <v>3.0</v>
      </c>
      <c r="F151" s="14">
        <v>141639.0</v>
      </c>
      <c r="G151" s="19"/>
      <c r="H151" s="19">
        <f>VLOOKUP(A151,'Kings Ratings'!$A$2:$B$1000,2,false)</f>
        <v>10</v>
      </c>
      <c r="I151" s="7"/>
      <c r="K151" s="40">
        <v>10682.0</v>
      </c>
      <c r="L151" s="22">
        <f t="shared" si="1"/>
        <v>454</v>
      </c>
      <c r="M151" s="23">
        <f t="shared" si="2"/>
        <v>0.04250140423</v>
      </c>
      <c r="N151" s="24" t="str">
        <f t="shared" si="3"/>
        <v>Runestone 03 with +454, +4.3% (10682 to 11136)</v>
      </c>
      <c r="O151" s="41"/>
      <c r="P151" s="40">
        <v>849.0</v>
      </c>
      <c r="Q151" s="18">
        <f t="shared" si="4"/>
        <v>237</v>
      </c>
      <c r="R151" s="23">
        <f t="shared" si="5"/>
        <v>0.2791519435</v>
      </c>
      <c r="S151" s="24" t="str">
        <f t="shared" si="6"/>
        <v>Runestone 03 with +237, +27.9% (849 to 1086)</v>
      </c>
      <c r="T151" s="18"/>
      <c r="U151" s="40">
        <v>2.0</v>
      </c>
      <c r="V151" s="22">
        <f t="shared" si="7"/>
        <v>1</v>
      </c>
      <c r="W151" s="23">
        <f t="shared" si="8"/>
        <v>0.5</v>
      </c>
      <c r="X151" s="26" t="str">
        <f t="shared" si="9"/>
        <v>Runestone 03 with +1, +50% (2 to 3)</v>
      </c>
    </row>
    <row r="152">
      <c r="A152" s="18" t="s">
        <v>416</v>
      </c>
      <c r="B152" s="18">
        <v>350.0</v>
      </c>
      <c r="C152" s="40">
        <v>11384.0</v>
      </c>
      <c r="D152" s="40">
        <v>1143.0</v>
      </c>
      <c r="E152" s="40">
        <v>4.0</v>
      </c>
      <c r="F152" s="14">
        <v>105399.0</v>
      </c>
      <c r="G152" s="19"/>
      <c r="H152" s="19">
        <f>VLOOKUP(A152,'Kings Ratings'!$A$2:$B$1000,2,false)</f>
        <v>9</v>
      </c>
      <c r="I152" s="7"/>
      <c r="K152" s="40">
        <v>10859.0</v>
      </c>
      <c r="L152" s="22">
        <f t="shared" si="1"/>
        <v>525</v>
      </c>
      <c r="M152" s="23">
        <f t="shared" si="2"/>
        <v>0.04834699328</v>
      </c>
      <c r="N152" s="24" t="str">
        <f t="shared" si="3"/>
        <v>Green Cloak with +525, +4.8% (10859 to 11384)</v>
      </c>
      <c r="O152" s="41"/>
      <c r="P152" s="40">
        <v>1021.0</v>
      </c>
      <c r="Q152" s="18">
        <f t="shared" si="4"/>
        <v>122</v>
      </c>
      <c r="R152" s="23">
        <f t="shared" si="5"/>
        <v>0.1194906954</v>
      </c>
      <c r="S152" s="24" t="str">
        <f t="shared" si="6"/>
        <v>Green Cloak with +122, +11.9% (1021 to 1143)</v>
      </c>
      <c r="T152" s="18"/>
      <c r="U152" s="40">
        <v>4.0</v>
      </c>
      <c r="V152" s="22">
        <f t="shared" si="7"/>
        <v>0</v>
      </c>
      <c r="W152" s="23">
        <f t="shared" si="8"/>
        <v>0</v>
      </c>
      <c r="X152" s="26" t="str">
        <f t="shared" si="9"/>
        <v>Green Cloak with +0, +0% (4 to 4)</v>
      </c>
    </row>
    <row r="153">
      <c r="A153" s="18" t="s">
        <v>535</v>
      </c>
      <c r="B153" s="18">
        <v>628.0</v>
      </c>
      <c r="C153" s="40">
        <v>7355.0</v>
      </c>
      <c r="D153" s="40">
        <v>1166.0</v>
      </c>
      <c r="E153" s="40">
        <v>3.0</v>
      </c>
      <c r="F153" s="14">
        <v>172496.0</v>
      </c>
      <c r="G153" s="19"/>
      <c r="H153" s="19">
        <f>VLOOKUP(A153,'Kings Ratings'!$A$2:$B$1000,2,false)</f>
        <v>8</v>
      </c>
      <c r="I153" s="7"/>
      <c r="K153" s="40">
        <v>7051.0</v>
      </c>
      <c r="L153" s="22">
        <f t="shared" si="1"/>
        <v>304</v>
      </c>
      <c r="M153" s="23">
        <f t="shared" si="2"/>
        <v>0.04311445185</v>
      </c>
      <c r="N153" s="24" t="str">
        <f t="shared" si="3"/>
        <v>Machine Press with +304, +4.3% (7051 to 7355)</v>
      </c>
      <c r="O153" s="41"/>
      <c r="P153" s="40">
        <v>1026.0</v>
      </c>
      <c r="Q153" s="18">
        <f t="shared" si="4"/>
        <v>140</v>
      </c>
      <c r="R153" s="23">
        <f t="shared" si="5"/>
        <v>0.1364522417</v>
      </c>
      <c r="S153" s="24" t="str">
        <f t="shared" si="6"/>
        <v>Machine Press with +140, +13.6% (1026 to 1166)</v>
      </c>
      <c r="T153" s="18"/>
      <c r="U153" s="40">
        <v>2.0</v>
      </c>
      <c r="V153" s="22">
        <f t="shared" si="7"/>
        <v>1</v>
      </c>
      <c r="W153" s="23">
        <f t="shared" si="8"/>
        <v>0.5</v>
      </c>
      <c r="X153" s="26" t="str">
        <f t="shared" si="9"/>
        <v>Machine Press with +1, +50% (2 to 3)</v>
      </c>
    </row>
    <row r="154">
      <c r="A154" s="18" t="s">
        <v>675</v>
      </c>
      <c r="B154" s="18">
        <v>630.0</v>
      </c>
      <c r="C154" s="40">
        <v>12148.0</v>
      </c>
      <c r="D154" s="40">
        <v>1188.0</v>
      </c>
      <c r="E154" s="40">
        <v>3.0</v>
      </c>
      <c r="F154" s="14">
        <v>62158.0</v>
      </c>
      <c r="G154" s="19"/>
      <c r="H154" s="19">
        <f>VLOOKUP(A154,'Kings Ratings'!$A$2:$B$1000,2,false)</f>
        <v>8</v>
      </c>
      <c r="I154" s="7"/>
      <c r="K154" s="40">
        <v>11689.0</v>
      </c>
      <c r="L154" s="22">
        <f t="shared" si="1"/>
        <v>459</v>
      </c>
      <c r="M154" s="23">
        <f t="shared" si="2"/>
        <v>0.03926768757</v>
      </c>
      <c r="N154" s="24" t="str">
        <f t="shared" si="3"/>
        <v>Rice with +459, +3.9% (11689 to 12148)</v>
      </c>
      <c r="O154" s="41"/>
      <c r="P154" s="40">
        <v>1071.0</v>
      </c>
      <c r="Q154" s="18">
        <f t="shared" si="4"/>
        <v>117</v>
      </c>
      <c r="R154" s="23">
        <f t="shared" si="5"/>
        <v>0.1092436975</v>
      </c>
      <c r="S154" s="24" t="str">
        <f t="shared" si="6"/>
        <v>Rice with +117, +10.9% (1071 to 1188)</v>
      </c>
      <c r="T154" s="18"/>
      <c r="U154" s="40">
        <v>2.0</v>
      </c>
      <c r="V154" s="22">
        <f t="shared" si="7"/>
        <v>1</v>
      </c>
      <c r="W154" s="23">
        <f t="shared" si="8"/>
        <v>0.5</v>
      </c>
      <c r="X154" s="26" t="str">
        <f t="shared" si="9"/>
        <v>Rice with +1, +50% (2 to 3)</v>
      </c>
    </row>
    <row r="155">
      <c r="A155" s="18" t="s">
        <v>524</v>
      </c>
      <c r="B155" s="18">
        <v>50.0</v>
      </c>
      <c r="C155" s="40">
        <v>12698.0</v>
      </c>
      <c r="D155" s="40">
        <v>1188.0</v>
      </c>
      <c r="E155" s="40">
        <v>9.0</v>
      </c>
      <c r="F155" s="14">
        <v>125947.0</v>
      </c>
      <c r="G155" s="19"/>
      <c r="H155" s="19">
        <f>VLOOKUP(A155,'Kings Ratings'!$A$2:$B$1000,2,false)</f>
        <v>7</v>
      </c>
      <c r="I155" s="7"/>
      <c r="K155" s="40">
        <v>12234.0</v>
      </c>
      <c r="L155" s="22">
        <f t="shared" si="1"/>
        <v>464</v>
      </c>
      <c r="M155" s="23">
        <f t="shared" si="2"/>
        <v>0.03792708844</v>
      </c>
      <c r="N155" s="24" t="str">
        <f t="shared" si="3"/>
        <v>Leek with +464, +3.8% (12234 to 12698)</v>
      </c>
      <c r="O155" s="41"/>
      <c r="P155" s="40">
        <v>1088.0</v>
      </c>
      <c r="Q155" s="18">
        <f t="shared" si="4"/>
        <v>100</v>
      </c>
      <c r="R155" s="23">
        <f t="shared" si="5"/>
        <v>0.09191176471</v>
      </c>
      <c r="S155" s="24" t="str">
        <f t="shared" si="6"/>
        <v>Leek with +100, +9.2% (1088 to 1188)</v>
      </c>
      <c r="T155" s="18"/>
      <c r="U155" s="40">
        <v>8.0</v>
      </c>
      <c r="V155" s="22">
        <f t="shared" si="7"/>
        <v>1</v>
      </c>
      <c r="W155" s="23">
        <f t="shared" si="8"/>
        <v>0.125</v>
      </c>
      <c r="X155" s="26" t="str">
        <f t="shared" si="9"/>
        <v>Leek with +1, +12.5% (8 to 9)</v>
      </c>
    </row>
    <row r="156">
      <c r="A156" s="18" t="s">
        <v>646</v>
      </c>
      <c r="B156" s="18">
        <v>977.0</v>
      </c>
      <c r="C156" s="40">
        <v>5225.0</v>
      </c>
      <c r="D156" s="40">
        <v>1268.0</v>
      </c>
      <c r="E156" s="40">
        <v>23.0</v>
      </c>
      <c r="F156" s="14">
        <v>208917.0</v>
      </c>
      <c r="G156" s="19"/>
      <c r="H156" s="19">
        <f>VLOOKUP(A156,'Kings Ratings'!$A$2:$B$1000,2,false)</f>
        <v>5</v>
      </c>
      <c r="I156" s="7"/>
      <c r="K156" s="40">
        <v>5013.0</v>
      </c>
      <c r="L156" s="22">
        <f t="shared" si="1"/>
        <v>212</v>
      </c>
      <c r="M156" s="23">
        <f t="shared" si="2"/>
        <v>0.04229004588</v>
      </c>
      <c r="N156" s="24" t="str">
        <f t="shared" si="3"/>
        <v>Purple Twine with +212, +4.2% (5013 to 5225)</v>
      </c>
      <c r="O156" s="41"/>
      <c r="P156" s="40">
        <v>1205.0</v>
      </c>
      <c r="Q156" s="18">
        <f t="shared" si="4"/>
        <v>63</v>
      </c>
      <c r="R156" s="23">
        <f t="shared" si="5"/>
        <v>0.05228215768</v>
      </c>
      <c r="S156" s="24" t="str">
        <f t="shared" si="6"/>
        <v>Purple Twine with +63, +5.2% (1205 to 1268)</v>
      </c>
      <c r="T156" s="18"/>
      <c r="U156" s="40">
        <v>22.0</v>
      </c>
      <c r="V156" s="22">
        <f t="shared" si="7"/>
        <v>1</v>
      </c>
      <c r="W156" s="23">
        <f t="shared" si="8"/>
        <v>0.04545454545</v>
      </c>
      <c r="X156" s="26" t="str">
        <f t="shared" si="9"/>
        <v>Purple Twine with +1, +4.5% (22 to 23)</v>
      </c>
    </row>
    <row r="157">
      <c r="A157" s="18" t="s">
        <v>657</v>
      </c>
      <c r="B157" s="18">
        <v>898.0</v>
      </c>
      <c r="C157" s="40">
        <v>6369.0</v>
      </c>
      <c r="D157" s="40">
        <v>1285.0</v>
      </c>
      <c r="E157" s="40">
        <v>26.0</v>
      </c>
      <c r="F157" s="14">
        <v>164047.0</v>
      </c>
      <c r="G157" s="19"/>
      <c r="H157" s="19">
        <f>VLOOKUP(A157,'Kings Ratings'!$A$2:$B$1000,2,false)</f>
        <v>3</v>
      </c>
      <c r="I157" s="7"/>
      <c r="K157" s="40">
        <v>6038.0</v>
      </c>
      <c r="L157" s="22">
        <f t="shared" si="1"/>
        <v>331</v>
      </c>
      <c r="M157" s="23">
        <f t="shared" si="2"/>
        <v>0.05481947665</v>
      </c>
      <c r="N157" s="24" t="str">
        <f t="shared" si="3"/>
        <v>Red Diary with +331, +5.5% (6038 to 6369)</v>
      </c>
      <c r="O157" s="41"/>
      <c r="P157" s="40">
        <v>1188.0</v>
      </c>
      <c r="Q157" s="18">
        <f t="shared" si="4"/>
        <v>97</v>
      </c>
      <c r="R157" s="23">
        <f t="shared" si="5"/>
        <v>0.08164983165</v>
      </c>
      <c r="S157" s="24" t="str">
        <f t="shared" si="6"/>
        <v>Red Diary with +97, +8.2% (1188 to 1285)</v>
      </c>
      <c r="T157" s="18"/>
      <c r="U157" s="40">
        <v>24.0</v>
      </c>
      <c r="V157" s="22">
        <f t="shared" si="7"/>
        <v>2</v>
      </c>
      <c r="W157" s="23">
        <f t="shared" si="8"/>
        <v>0.08333333333</v>
      </c>
      <c r="X157" s="26" t="str">
        <f t="shared" si="9"/>
        <v>Red Diary with +2, +8.3% (24 to 26)</v>
      </c>
    </row>
    <row r="158">
      <c r="A158" s="18" t="s">
        <v>619</v>
      </c>
      <c r="B158" s="18">
        <v>900.0</v>
      </c>
      <c r="C158" s="40">
        <v>5707.0</v>
      </c>
      <c r="D158" s="40">
        <v>1331.0</v>
      </c>
      <c r="E158" s="40">
        <v>308.0</v>
      </c>
      <c r="F158" s="14">
        <v>1028219.0</v>
      </c>
      <c r="G158" s="19"/>
      <c r="H158" s="19">
        <f>VLOOKUP(A158,'Kings Ratings'!$A$2:$B$1000,2,false)</f>
        <v>2</v>
      </c>
      <c r="I158" s="7" t="s">
        <v>661</v>
      </c>
      <c r="K158" s="40">
        <v>5311.0</v>
      </c>
      <c r="L158" s="22">
        <f t="shared" si="1"/>
        <v>396</v>
      </c>
      <c r="M158" s="23">
        <f t="shared" si="2"/>
        <v>0.07456222934</v>
      </c>
      <c r="N158" s="24" t="str">
        <f t="shared" si="3"/>
        <v>Pitchfork with +396, +7.5% (5311 to 5707)</v>
      </c>
      <c r="O158" s="41"/>
      <c r="P158" s="40">
        <v>1150.0</v>
      </c>
      <c r="Q158" s="18">
        <f t="shared" si="4"/>
        <v>181</v>
      </c>
      <c r="R158" s="23">
        <f t="shared" si="5"/>
        <v>0.1573913043</v>
      </c>
      <c r="S158" s="24" t="str">
        <f t="shared" si="6"/>
        <v>Pitchfork with +181, +15.7% (1150 to 1331)</v>
      </c>
      <c r="T158" s="18"/>
      <c r="U158" s="40">
        <v>111.0</v>
      </c>
      <c r="V158" s="22">
        <f t="shared" si="7"/>
        <v>197</v>
      </c>
      <c r="W158" s="23">
        <f t="shared" si="8"/>
        <v>1.774774775</v>
      </c>
      <c r="X158" s="26" t="str">
        <f t="shared" si="9"/>
        <v>Pitchfork with +197, +177.5% (111 to 308)</v>
      </c>
    </row>
    <row r="159">
      <c r="A159" s="11" t="s">
        <v>873</v>
      </c>
      <c r="B159" s="11">
        <v>1129.0</v>
      </c>
      <c r="C159" s="11">
        <v>5052.0</v>
      </c>
      <c r="D159" s="11">
        <v>1383.0</v>
      </c>
      <c r="E159" s="11">
        <v>271.0</v>
      </c>
      <c r="F159" s="14">
        <v>222832.0</v>
      </c>
      <c r="G159" s="19"/>
      <c r="H159" s="19">
        <f>VLOOKUP(A159,'Kings Ratings'!$A$2:$B$1000,2,false)</f>
        <v>4</v>
      </c>
      <c r="I159" s="14">
        <v>300.0</v>
      </c>
      <c r="K159" s="11">
        <v>4731.0</v>
      </c>
      <c r="L159" s="22">
        <f t="shared" si="1"/>
        <v>321</v>
      </c>
      <c r="M159" s="23">
        <f t="shared" si="2"/>
        <v>0.06785034876</v>
      </c>
      <c r="N159" s="24" t="str">
        <f t="shared" si="3"/>
        <v>Sewing Needle with +321, +6.8% (4731 to 5052)</v>
      </c>
      <c r="O159" s="41"/>
      <c r="P159" s="11">
        <v>1163.0</v>
      </c>
      <c r="Q159" s="18">
        <f t="shared" si="4"/>
        <v>220</v>
      </c>
      <c r="R159" s="23">
        <f t="shared" si="5"/>
        <v>0.1891659501</v>
      </c>
      <c r="S159" s="24" t="str">
        <f t="shared" si="6"/>
        <v>Sewing Needle with +220, +18.9% (1163 to 1383)</v>
      </c>
      <c r="T159" s="18"/>
      <c r="U159" s="11">
        <v>103.0</v>
      </c>
      <c r="V159" s="22">
        <f t="shared" si="7"/>
        <v>168</v>
      </c>
      <c r="W159" s="23">
        <f t="shared" si="8"/>
        <v>1.631067961</v>
      </c>
      <c r="X159" s="26" t="str">
        <f t="shared" si="9"/>
        <v>Sewing Needle with +168, +163.1% (103 to 271)</v>
      </c>
    </row>
    <row r="160">
      <c r="A160" s="18" t="s">
        <v>871</v>
      </c>
      <c r="B160" s="11">
        <v>879.0</v>
      </c>
      <c r="C160" s="11">
        <v>5555.0</v>
      </c>
      <c r="D160" s="11">
        <v>1409.0</v>
      </c>
      <c r="E160" s="11">
        <v>237.0</v>
      </c>
      <c r="F160" s="14">
        <v>204287.0</v>
      </c>
      <c r="G160" s="19"/>
      <c r="H160" s="19">
        <f>VLOOKUP(A160,'Kings Ratings'!$A$2:$B$1000,2,false)</f>
        <v>9</v>
      </c>
      <c r="I160" s="19"/>
      <c r="K160" s="11">
        <v>5235.0</v>
      </c>
      <c r="L160" s="22">
        <f t="shared" si="1"/>
        <v>320</v>
      </c>
      <c r="M160" s="23">
        <f t="shared" si="2"/>
        <v>0.06112702961</v>
      </c>
      <c r="N160" s="24" t="str">
        <f t="shared" si="3"/>
        <v>Bone Pickaxe with +320, +6.1% (5235 to 5555)</v>
      </c>
      <c r="O160" s="41"/>
      <c r="P160" s="11">
        <v>1233.0</v>
      </c>
      <c r="Q160" s="18">
        <f t="shared" si="4"/>
        <v>176</v>
      </c>
      <c r="R160" s="23">
        <f t="shared" si="5"/>
        <v>0.1427412814</v>
      </c>
      <c r="S160" s="24" t="str">
        <f t="shared" si="6"/>
        <v>Bone Pickaxe with +176, +14.3% (1233 to 1409)</v>
      </c>
      <c r="T160" s="18"/>
      <c r="U160" s="11">
        <v>156.0</v>
      </c>
      <c r="V160" s="22">
        <f t="shared" si="7"/>
        <v>81</v>
      </c>
      <c r="W160" s="23">
        <f t="shared" si="8"/>
        <v>0.5192307692</v>
      </c>
      <c r="X160" s="26" t="str">
        <f t="shared" si="9"/>
        <v>Bone Pickaxe with +81, +51.9% (156 to 237)</v>
      </c>
    </row>
    <row r="161">
      <c r="A161" s="18" t="s">
        <v>615</v>
      </c>
      <c r="B161" s="18">
        <v>826.0</v>
      </c>
      <c r="C161" s="40">
        <v>7622.0</v>
      </c>
      <c r="D161" s="40">
        <v>1415.0</v>
      </c>
      <c r="E161" s="40">
        <v>8.0</v>
      </c>
      <c r="F161" s="14">
        <v>173585.0</v>
      </c>
      <c r="G161" s="19"/>
      <c r="H161" s="19">
        <f>VLOOKUP(A161,'Kings Ratings'!$A$2:$B$1000,2,false)</f>
        <v>8</v>
      </c>
      <c r="I161" s="7"/>
      <c r="K161" s="40">
        <v>7317.0</v>
      </c>
      <c r="L161" s="22">
        <f t="shared" si="1"/>
        <v>305</v>
      </c>
      <c r="M161" s="23">
        <f t="shared" si="2"/>
        <v>0.04168375017</v>
      </c>
      <c r="N161" s="24" t="str">
        <f t="shared" si="3"/>
        <v>Pine Board with +305, +4.2% (7317 to 7622)</v>
      </c>
      <c r="O161" s="41"/>
      <c r="P161" s="40">
        <v>1261.0</v>
      </c>
      <c r="Q161" s="18">
        <f t="shared" si="4"/>
        <v>154</v>
      </c>
      <c r="R161" s="23">
        <f t="shared" si="5"/>
        <v>0.1221252974</v>
      </c>
      <c r="S161" s="24" t="str">
        <f t="shared" si="6"/>
        <v>Pine Board with +154, +12.2% (1261 to 1415)</v>
      </c>
      <c r="T161" s="18"/>
      <c r="U161" s="40">
        <v>6.0</v>
      </c>
      <c r="V161" s="22">
        <f t="shared" si="7"/>
        <v>2</v>
      </c>
      <c r="W161" s="23">
        <f t="shared" si="8"/>
        <v>0.3333333333</v>
      </c>
      <c r="X161" s="26" t="str">
        <f t="shared" si="9"/>
        <v>Pine Board with +2, +33.3% (6 to 8)</v>
      </c>
    </row>
    <row r="162">
      <c r="A162" s="18" t="s">
        <v>867</v>
      </c>
      <c r="B162" s="18">
        <v>1094.0</v>
      </c>
      <c r="C162" s="40">
        <v>5629.0</v>
      </c>
      <c r="D162" s="40">
        <v>1422.0</v>
      </c>
      <c r="E162" s="40">
        <v>274.0</v>
      </c>
      <c r="F162" s="14">
        <v>777599.0</v>
      </c>
      <c r="G162" s="19"/>
      <c r="H162" s="19">
        <f>VLOOKUP(A162,'Kings Ratings'!$A$2:$B$1000,2,false)</f>
        <v>10</v>
      </c>
      <c r="I162" s="14">
        <v>287.0</v>
      </c>
      <c r="K162" s="40">
        <v>5330.0</v>
      </c>
      <c r="L162" s="22">
        <f t="shared" si="1"/>
        <v>299</v>
      </c>
      <c r="M162" s="23">
        <f t="shared" si="2"/>
        <v>0.05609756098</v>
      </c>
      <c r="N162" s="24" t="str">
        <f t="shared" si="3"/>
        <v>Glass Jar with +299, +5.6% (5330 to 5629)</v>
      </c>
      <c r="O162" s="41"/>
      <c r="P162" s="40">
        <v>1228.0</v>
      </c>
      <c r="Q162" s="18">
        <f t="shared" si="4"/>
        <v>194</v>
      </c>
      <c r="R162" s="23">
        <f t="shared" si="5"/>
        <v>0.157980456</v>
      </c>
      <c r="S162" s="24" t="str">
        <f t="shared" si="6"/>
        <v>Glass Jar with +194, +15.8% (1228 to 1422)</v>
      </c>
      <c r="T162" s="18"/>
      <c r="U162" s="40">
        <v>113.0</v>
      </c>
      <c r="V162" s="22">
        <f t="shared" si="7"/>
        <v>161</v>
      </c>
      <c r="W162" s="23">
        <f t="shared" si="8"/>
        <v>1.424778761</v>
      </c>
      <c r="X162" s="26" t="str">
        <f t="shared" si="9"/>
        <v>Glass Jar with +161, +142.5% (113 to 274)</v>
      </c>
    </row>
    <row r="163">
      <c r="A163" s="18" t="s">
        <v>662</v>
      </c>
      <c r="B163" s="18">
        <v>897.0</v>
      </c>
      <c r="C163" s="40">
        <v>7898.0</v>
      </c>
      <c r="D163" s="40">
        <v>1459.0</v>
      </c>
      <c r="E163" s="40">
        <v>16.0</v>
      </c>
      <c r="F163" s="14">
        <v>137525.0</v>
      </c>
      <c r="G163" s="19"/>
      <c r="H163" s="19">
        <f>VLOOKUP(A163,'Kings Ratings'!$A$2:$B$1000,2,false)</f>
        <v>3</v>
      </c>
      <c r="I163" s="7"/>
      <c r="K163" s="40">
        <v>7523.0</v>
      </c>
      <c r="L163" s="22">
        <f t="shared" si="1"/>
        <v>375</v>
      </c>
      <c r="M163" s="23">
        <f t="shared" si="2"/>
        <v>0.04984713545</v>
      </c>
      <c r="N163" s="24" t="str">
        <f t="shared" si="3"/>
        <v>Red Parchment with +375, +5% (7523 to 7898)</v>
      </c>
      <c r="O163" s="41"/>
      <c r="P163" s="40">
        <v>1345.0</v>
      </c>
      <c r="Q163" s="18">
        <f t="shared" si="4"/>
        <v>114</v>
      </c>
      <c r="R163" s="23">
        <f t="shared" si="5"/>
        <v>0.08475836431</v>
      </c>
      <c r="S163" s="24" t="str">
        <f t="shared" si="6"/>
        <v>Red Parchment with +114, +8.5% (1345 to 1459)</v>
      </c>
      <c r="T163" s="18"/>
      <c r="U163" s="40">
        <v>15.0</v>
      </c>
      <c r="V163" s="22">
        <f t="shared" si="7"/>
        <v>1</v>
      </c>
      <c r="W163" s="23">
        <f t="shared" si="8"/>
        <v>0.06666666667</v>
      </c>
      <c r="X163" s="26" t="str">
        <f t="shared" si="9"/>
        <v>Red Parchment with +1, +6.7% (15 to 16)</v>
      </c>
    </row>
    <row r="164">
      <c r="A164" s="18" t="s">
        <v>800</v>
      </c>
      <c r="B164" s="18">
        <v>488.0</v>
      </c>
      <c r="C164" s="40">
        <v>5566.0</v>
      </c>
      <c r="D164" s="40">
        <v>1495.0</v>
      </c>
      <c r="E164" s="40">
        <v>37.0</v>
      </c>
      <c r="F164" s="14">
        <v>148736.0</v>
      </c>
      <c r="G164" s="19"/>
      <c r="H164" s="19">
        <f>VLOOKUP(A164,'Kings Ratings'!$A$2:$B$1000,2,false)</f>
        <v>11</v>
      </c>
      <c r="I164" s="7"/>
      <c r="K164" s="40">
        <v>5563.0</v>
      </c>
      <c r="L164" s="22">
        <f t="shared" si="1"/>
        <v>3</v>
      </c>
      <c r="M164" s="23">
        <f t="shared" si="2"/>
        <v>0.0005392773683</v>
      </c>
      <c r="N164" s="24" t="str">
        <f t="shared" si="3"/>
        <v>Valentines Card with +3, +0.1% (5563 to 5566)</v>
      </c>
      <c r="O164" s="41"/>
      <c r="P164" s="40">
        <v>1495.0</v>
      </c>
      <c r="Q164" s="18">
        <f t="shared" si="4"/>
        <v>0</v>
      </c>
      <c r="R164" s="23">
        <f t="shared" si="5"/>
        <v>0</v>
      </c>
      <c r="S164" s="24" t="str">
        <f t="shared" si="6"/>
        <v>Valentines Card with +0, +0% (1495 to 1495)</v>
      </c>
      <c r="T164" s="18"/>
      <c r="U164" s="40">
        <v>37.0</v>
      </c>
      <c r="V164" s="22">
        <f t="shared" si="7"/>
        <v>0</v>
      </c>
      <c r="W164" s="23">
        <f t="shared" si="8"/>
        <v>0</v>
      </c>
      <c r="X164" s="26" t="str">
        <f t="shared" si="9"/>
        <v>Valentines Card with +0, +0% (37 to 37)</v>
      </c>
    </row>
    <row r="165">
      <c r="A165" s="18" t="s">
        <v>278</v>
      </c>
      <c r="B165" s="18">
        <v>474.0</v>
      </c>
      <c r="C165" s="40">
        <v>7479.0</v>
      </c>
      <c r="D165" s="40">
        <v>1543.0</v>
      </c>
      <c r="E165" s="40">
        <v>119.0</v>
      </c>
      <c r="F165" s="14">
        <v>150341.0</v>
      </c>
      <c r="G165" s="19"/>
      <c r="H165" s="19">
        <f>VLOOKUP(A165,'Kings Ratings'!$A$2:$B$1000,2,false)</f>
        <v>6</v>
      </c>
      <c r="I165" s="7" t="s">
        <v>926</v>
      </c>
      <c r="K165" s="40">
        <v>7223.0</v>
      </c>
      <c r="L165" s="22">
        <f t="shared" si="1"/>
        <v>256</v>
      </c>
      <c r="M165" s="23">
        <f t="shared" si="2"/>
        <v>0.03544233698</v>
      </c>
      <c r="N165" s="24" t="str">
        <f t="shared" si="3"/>
        <v>Fancy Drum with +256, +3.5% (7223 to 7479)</v>
      </c>
      <c r="O165" s="41"/>
      <c r="P165" s="40">
        <v>1431.0</v>
      </c>
      <c r="Q165" s="18">
        <f t="shared" si="4"/>
        <v>112</v>
      </c>
      <c r="R165" s="23">
        <f t="shared" si="5"/>
        <v>0.07826694619</v>
      </c>
      <c r="S165" s="24" t="str">
        <f t="shared" si="6"/>
        <v>Fancy Drum with +112, +7.8% (1431 to 1543)</v>
      </c>
      <c r="T165" s="18"/>
      <c r="U165" s="40">
        <v>49.0</v>
      </c>
      <c r="V165" s="22">
        <f t="shared" si="7"/>
        <v>70</v>
      </c>
      <c r="W165" s="23">
        <f t="shared" si="8"/>
        <v>1.428571429</v>
      </c>
      <c r="X165" s="26" t="str">
        <f t="shared" si="9"/>
        <v>Fancy Drum with +70, +142.9% (49 to 119)</v>
      </c>
    </row>
    <row r="166">
      <c r="A166" s="18" t="s">
        <v>287</v>
      </c>
      <c r="B166" s="18">
        <v>737.0</v>
      </c>
      <c r="C166" s="40">
        <v>4565.0</v>
      </c>
      <c r="D166" s="40">
        <v>1546.0</v>
      </c>
      <c r="E166" s="40">
        <v>166.0</v>
      </c>
      <c r="F166" s="14">
        <v>131939.0</v>
      </c>
      <c r="G166" s="19"/>
      <c r="H166" s="19">
        <f>VLOOKUP(A166,'Kings Ratings'!$A$2:$B$1000,2,false)</f>
        <v>6</v>
      </c>
      <c r="I166" s="7" t="s">
        <v>926</v>
      </c>
      <c r="K166" s="40">
        <v>4328.0</v>
      </c>
      <c r="L166" s="22">
        <f t="shared" si="1"/>
        <v>237</v>
      </c>
      <c r="M166" s="23">
        <f t="shared" si="2"/>
        <v>0.05475970425</v>
      </c>
      <c r="N166" s="24" t="str">
        <f t="shared" si="3"/>
        <v>Fancy Pan Flute with +237, +5.5% (4328 to 4565)</v>
      </c>
      <c r="O166" s="41"/>
      <c r="P166" s="40">
        <v>1428.0</v>
      </c>
      <c r="Q166" s="18">
        <f t="shared" si="4"/>
        <v>118</v>
      </c>
      <c r="R166" s="23">
        <f t="shared" si="5"/>
        <v>0.08263305322</v>
      </c>
      <c r="S166" s="24" t="str">
        <f t="shared" si="6"/>
        <v>Fancy Pan Flute with +118, +8.3% (1428 to 1546)</v>
      </c>
      <c r="T166" s="18"/>
      <c r="U166" s="40">
        <v>71.0</v>
      </c>
      <c r="V166" s="22">
        <f t="shared" si="7"/>
        <v>95</v>
      </c>
      <c r="W166" s="23">
        <f t="shared" si="8"/>
        <v>1.338028169</v>
      </c>
      <c r="X166" s="26" t="str">
        <f t="shared" si="9"/>
        <v>Fancy Pan Flute with +95, +133.8% (71 to 166)</v>
      </c>
    </row>
    <row r="167">
      <c r="A167" s="18" t="s">
        <v>576</v>
      </c>
      <c r="B167" s="18">
        <v>33.0</v>
      </c>
      <c r="C167" s="40">
        <v>15725.0</v>
      </c>
      <c r="D167" s="40">
        <v>1586.0</v>
      </c>
      <c r="E167" s="40">
        <v>12.0</v>
      </c>
      <c r="F167" s="14">
        <v>146538.0</v>
      </c>
      <c r="G167" s="19"/>
      <c r="H167" s="19">
        <f>VLOOKUP(A167,'Kings Ratings'!$A$2:$B$1000,2,false)</f>
        <v>7</v>
      </c>
      <c r="I167" s="7"/>
      <c r="K167" s="40">
        <v>15205.0</v>
      </c>
      <c r="L167" s="22">
        <f t="shared" si="1"/>
        <v>520</v>
      </c>
      <c r="M167" s="23">
        <f t="shared" si="2"/>
        <v>0.03419927655</v>
      </c>
      <c r="N167" s="24" t="str">
        <f t="shared" si="3"/>
        <v>Onion with +520, +3.4% (15205 to 15725)</v>
      </c>
      <c r="O167" s="41"/>
      <c r="P167" s="40">
        <v>1456.0</v>
      </c>
      <c r="Q167" s="18">
        <f t="shared" si="4"/>
        <v>130</v>
      </c>
      <c r="R167" s="23">
        <f t="shared" si="5"/>
        <v>0.08928571429</v>
      </c>
      <c r="S167" s="24" t="str">
        <f t="shared" si="6"/>
        <v>Onion with +130, +8.9% (1456 to 1586)</v>
      </c>
      <c r="T167" s="18"/>
      <c r="U167" s="40">
        <v>11.0</v>
      </c>
      <c r="V167" s="22">
        <f t="shared" si="7"/>
        <v>1</v>
      </c>
      <c r="W167" s="23">
        <f t="shared" si="8"/>
        <v>0.09090909091</v>
      </c>
      <c r="X167" s="26" t="str">
        <f t="shared" si="9"/>
        <v>Onion with +1, +9.1% (11 to 12)</v>
      </c>
    </row>
    <row r="168">
      <c r="A168" s="18" t="s">
        <v>550</v>
      </c>
      <c r="B168" s="18">
        <v>678.0</v>
      </c>
      <c r="C168" s="40">
        <v>10179.0</v>
      </c>
      <c r="D168" s="40">
        <v>1643.0</v>
      </c>
      <c r="E168" s="40">
        <v>30.0</v>
      </c>
      <c r="F168" s="14">
        <v>389084.0</v>
      </c>
      <c r="G168" s="19"/>
      <c r="H168" s="19">
        <f>VLOOKUP(A168,'Kings Ratings'!$A$2:$B$1000,2,false)</f>
        <v>5</v>
      </c>
      <c r="I168" s="7"/>
      <c r="K168" s="40">
        <v>9780.0</v>
      </c>
      <c r="L168" s="22">
        <f t="shared" si="1"/>
        <v>399</v>
      </c>
      <c r="M168" s="23">
        <f t="shared" si="2"/>
        <v>0.04079754601</v>
      </c>
      <c r="N168" s="24" t="str">
        <f t="shared" si="3"/>
        <v>Metal Spool with +399, +4.1% (9780 to 10179)</v>
      </c>
      <c r="O168" s="41"/>
      <c r="P168" s="40">
        <v>1560.0</v>
      </c>
      <c r="Q168" s="18">
        <f t="shared" si="4"/>
        <v>83</v>
      </c>
      <c r="R168" s="23">
        <f t="shared" si="5"/>
        <v>0.05320512821</v>
      </c>
      <c r="S168" s="24" t="str">
        <f t="shared" si="6"/>
        <v>Metal Spool with +83, +5.3% (1560 to 1643)</v>
      </c>
      <c r="T168" s="18"/>
      <c r="U168" s="40">
        <v>23.0</v>
      </c>
      <c r="V168" s="22">
        <f t="shared" si="7"/>
        <v>7</v>
      </c>
      <c r="W168" s="23">
        <f t="shared" si="8"/>
        <v>0.3043478261</v>
      </c>
      <c r="X168" s="26" t="str">
        <f t="shared" si="9"/>
        <v>Metal Spool with +7, +30.4% (23 to 30)</v>
      </c>
    </row>
    <row r="169">
      <c r="A169" s="18" t="s">
        <v>787</v>
      </c>
      <c r="B169" s="18">
        <v>15.0</v>
      </c>
      <c r="C169" s="40">
        <v>12633.0</v>
      </c>
      <c r="D169" s="40">
        <v>1709.0</v>
      </c>
      <c r="E169" s="40">
        <v>2.0</v>
      </c>
      <c r="F169" s="14">
        <v>119943.0</v>
      </c>
      <c r="G169" s="19"/>
      <c r="H169" s="19">
        <f>VLOOKUP(A169,'Kings Ratings'!$A$2:$B$1000,2,false)</f>
        <v>7</v>
      </c>
      <c r="I169" s="7"/>
      <c r="K169" s="40">
        <v>12208.0</v>
      </c>
      <c r="L169" s="22">
        <f t="shared" si="1"/>
        <v>425</v>
      </c>
      <c r="M169" s="23">
        <f t="shared" si="2"/>
        <v>0.03481323722</v>
      </c>
      <c r="N169" s="24" t="str">
        <f t="shared" si="3"/>
        <v>Tomato with +425, +3.5% (12208 to 12633)</v>
      </c>
      <c r="O169" s="41"/>
      <c r="P169" s="40">
        <v>1649.0</v>
      </c>
      <c r="Q169" s="18">
        <f t="shared" si="4"/>
        <v>60</v>
      </c>
      <c r="R169" s="23">
        <f t="shared" si="5"/>
        <v>0.0363856883</v>
      </c>
      <c r="S169" s="24" t="str">
        <f t="shared" si="6"/>
        <v>Tomato with +60, +3.6% (1649 to 1709)</v>
      </c>
      <c r="T169" s="18"/>
      <c r="U169" s="40">
        <v>2.0</v>
      </c>
      <c r="V169" s="22">
        <f t="shared" si="7"/>
        <v>0</v>
      </c>
      <c r="W169" s="23">
        <f t="shared" si="8"/>
        <v>0</v>
      </c>
      <c r="X169" s="26" t="str">
        <f t="shared" si="9"/>
        <v>Tomato with +0, +0% (2 to 2)</v>
      </c>
    </row>
    <row r="170">
      <c r="A170" s="18" t="s">
        <v>63</v>
      </c>
      <c r="B170" s="18">
        <v>677.0</v>
      </c>
      <c r="C170" s="40">
        <v>8422.0</v>
      </c>
      <c r="D170" s="40">
        <v>1787.0</v>
      </c>
      <c r="E170" s="40">
        <v>11.0</v>
      </c>
      <c r="F170" s="14">
        <v>232580.0</v>
      </c>
      <c r="G170" s="19"/>
      <c r="H170" s="19">
        <f>VLOOKUP(A170,'Kings Ratings'!$A$2:$B$1000,2,false)</f>
        <v>7</v>
      </c>
      <c r="I170" s="7"/>
      <c r="K170" s="40">
        <v>8091.0</v>
      </c>
      <c r="L170" s="22">
        <f t="shared" si="1"/>
        <v>331</v>
      </c>
      <c r="M170" s="23">
        <f t="shared" si="2"/>
        <v>0.0409096527</v>
      </c>
      <c r="N170" s="24" t="str">
        <f t="shared" si="3"/>
        <v>Belt Drive with +331, +4.1% (8091 to 8422)</v>
      </c>
      <c r="O170" s="41"/>
      <c r="P170" s="40">
        <v>1673.0</v>
      </c>
      <c r="Q170" s="18">
        <f t="shared" si="4"/>
        <v>114</v>
      </c>
      <c r="R170" s="23">
        <f t="shared" si="5"/>
        <v>0.06814106396</v>
      </c>
      <c r="S170" s="24" t="str">
        <f t="shared" si="6"/>
        <v>Belt Drive with +114, +6.8% (1673 to 1787)</v>
      </c>
      <c r="T170" s="18"/>
      <c r="U170" s="40">
        <v>9.0</v>
      </c>
      <c r="V170" s="22">
        <f t="shared" si="7"/>
        <v>2</v>
      </c>
      <c r="W170" s="23">
        <f t="shared" si="8"/>
        <v>0.2222222222</v>
      </c>
      <c r="X170" s="26" t="str">
        <f t="shared" si="9"/>
        <v>Belt Drive with +2, +22.2% (9 to 11)</v>
      </c>
    </row>
    <row r="171">
      <c r="A171" s="11" t="s">
        <v>855</v>
      </c>
      <c r="B171" s="18">
        <v>955.0</v>
      </c>
      <c r="C171" s="40">
        <v>6587.0</v>
      </c>
      <c r="D171" s="40">
        <v>1844.0</v>
      </c>
      <c r="E171" s="40">
        <v>16.0</v>
      </c>
      <c r="F171" s="14">
        <v>158795.0</v>
      </c>
      <c r="G171" s="19"/>
      <c r="H171" s="19">
        <f>VLOOKUP(A171,'Kings Ratings'!$A$2:$B$1000,2,false)</f>
        <v>11</v>
      </c>
      <c r="I171" s="7"/>
      <c r="K171" s="40">
        <v>6585.0</v>
      </c>
      <c r="L171" s="22">
        <f t="shared" si="1"/>
        <v>2</v>
      </c>
      <c r="M171" s="23">
        <f t="shared" si="2"/>
        <v>0.0003037205771</v>
      </c>
      <c r="N171" s="24" t="str">
        <f t="shared" si="3"/>
        <v>Frozen Wheel with +2, +0% (6585 to 6587)</v>
      </c>
      <c r="O171" s="41"/>
      <c r="P171" s="40">
        <v>1844.0</v>
      </c>
      <c r="Q171" s="18">
        <f t="shared" si="4"/>
        <v>0</v>
      </c>
      <c r="R171" s="23">
        <f t="shared" si="5"/>
        <v>0</v>
      </c>
      <c r="S171" s="24" t="str">
        <f t="shared" si="6"/>
        <v>Frozen Wheel with +0, +0% (1844 to 1844)</v>
      </c>
      <c r="T171" s="18"/>
      <c r="U171" s="40">
        <v>16.0</v>
      </c>
      <c r="V171" s="22">
        <f t="shared" si="7"/>
        <v>0</v>
      </c>
      <c r="W171" s="23">
        <f t="shared" si="8"/>
        <v>0</v>
      </c>
      <c r="X171" s="26" t="str">
        <f t="shared" si="9"/>
        <v>Frozen Wheel with +0, +0% (16 to 16)</v>
      </c>
    </row>
    <row r="172">
      <c r="A172" s="18" t="s">
        <v>838</v>
      </c>
      <c r="B172" s="18">
        <v>594.0</v>
      </c>
      <c r="C172" s="40">
        <v>10555.0</v>
      </c>
      <c r="D172" s="40">
        <v>1886.0</v>
      </c>
      <c r="E172" s="40">
        <v>92.0</v>
      </c>
      <c r="F172" s="14">
        <v>347090.0</v>
      </c>
      <c r="G172" s="19"/>
      <c r="H172" s="19">
        <f>VLOOKUP(A172,'Kings Ratings'!$A$2:$B$1000,2,false)</f>
        <v>6</v>
      </c>
      <c r="I172" s="7" t="s">
        <v>812</v>
      </c>
      <c r="K172" s="40">
        <v>10161.0</v>
      </c>
      <c r="L172" s="22">
        <f t="shared" si="1"/>
        <v>394</v>
      </c>
      <c r="M172" s="23">
        <f t="shared" si="2"/>
        <v>0.03877571105</v>
      </c>
      <c r="N172" s="24" t="str">
        <f t="shared" si="3"/>
        <v>Wrench with +394, +3.9% (10161 to 10555)</v>
      </c>
      <c r="O172" s="41"/>
      <c r="P172" s="40">
        <v>1677.0</v>
      </c>
      <c r="Q172" s="18">
        <f t="shared" si="4"/>
        <v>209</v>
      </c>
      <c r="R172" s="23">
        <f t="shared" si="5"/>
        <v>0.1246273107</v>
      </c>
      <c r="S172" s="24" t="str">
        <f t="shared" si="6"/>
        <v>Wrench with +209, +12.5% (1677 to 1886)</v>
      </c>
      <c r="T172" s="18"/>
      <c r="U172" s="40">
        <v>30.0</v>
      </c>
      <c r="V172" s="22">
        <f t="shared" si="7"/>
        <v>62</v>
      </c>
      <c r="W172" s="23">
        <f t="shared" si="8"/>
        <v>2.066666667</v>
      </c>
      <c r="X172" s="26" t="str">
        <f t="shared" si="9"/>
        <v>Wrench with +62, +206.7% (30 to 92)</v>
      </c>
    </row>
    <row r="173">
      <c r="A173" s="11" t="s">
        <v>853</v>
      </c>
      <c r="B173" s="18">
        <v>946.0</v>
      </c>
      <c r="C173" s="40">
        <v>6419.0</v>
      </c>
      <c r="D173" s="40">
        <v>1977.0</v>
      </c>
      <c r="E173" s="40">
        <v>36.0</v>
      </c>
      <c r="F173" s="14">
        <v>106041.0</v>
      </c>
      <c r="G173" s="19"/>
      <c r="H173" s="19">
        <f>VLOOKUP(A173,'Kings Ratings'!$A$2:$B$1000,2,false)</f>
        <v>11</v>
      </c>
      <c r="I173" s="7"/>
      <c r="K173" s="40">
        <v>6418.0</v>
      </c>
      <c r="L173" s="22">
        <f t="shared" si="1"/>
        <v>1</v>
      </c>
      <c r="M173" s="23">
        <f t="shared" si="2"/>
        <v>0.0001558117794</v>
      </c>
      <c r="N173" s="24" t="str">
        <f t="shared" si="3"/>
        <v>Frozen Boot with +1, +0% (6418 to 6419)</v>
      </c>
      <c r="O173" s="41"/>
      <c r="P173" s="40">
        <v>1977.0</v>
      </c>
      <c r="Q173" s="18">
        <f t="shared" si="4"/>
        <v>0</v>
      </c>
      <c r="R173" s="23">
        <f t="shared" si="5"/>
        <v>0</v>
      </c>
      <c r="S173" s="24" t="str">
        <f t="shared" si="6"/>
        <v>Frozen Boot with +0, +0% (1977 to 1977)</v>
      </c>
      <c r="T173" s="18"/>
      <c r="U173" s="40">
        <v>36.0</v>
      </c>
      <c r="V173" s="22">
        <f t="shared" si="7"/>
        <v>0</v>
      </c>
      <c r="W173" s="23">
        <f t="shared" si="8"/>
        <v>0</v>
      </c>
      <c r="X173" s="26" t="str">
        <f t="shared" si="9"/>
        <v>Frozen Boot with +0, +0% (36 to 36)</v>
      </c>
    </row>
    <row r="174">
      <c r="A174" s="18" t="s">
        <v>616</v>
      </c>
      <c r="B174" s="18">
        <v>409.0</v>
      </c>
      <c r="C174" s="40">
        <v>12247.0</v>
      </c>
      <c r="D174" s="40">
        <v>2049.0</v>
      </c>
      <c r="E174" s="40">
        <v>9.0</v>
      </c>
      <c r="F174" s="14">
        <v>233031.0</v>
      </c>
      <c r="G174" s="19"/>
      <c r="H174" s="19">
        <f>VLOOKUP(A174,'Kings Ratings'!$A$2:$B$1000,2,false)</f>
        <v>8</v>
      </c>
      <c r="I174" s="7"/>
      <c r="K174" s="40">
        <v>11933.0</v>
      </c>
      <c r="L174" s="22">
        <f t="shared" si="1"/>
        <v>314</v>
      </c>
      <c r="M174" s="23">
        <f t="shared" si="2"/>
        <v>0.02631358418</v>
      </c>
      <c r="N174" s="24" t="str">
        <f t="shared" si="3"/>
        <v>Pine Tree with +314, +2.6% (11933 to 12247)</v>
      </c>
      <c r="O174" s="41"/>
      <c r="P174" s="40">
        <v>1966.0</v>
      </c>
      <c r="Q174" s="18">
        <f t="shared" si="4"/>
        <v>83</v>
      </c>
      <c r="R174" s="23">
        <f t="shared" si="5"/>
        <v>0.04221770092</v>
      </c>
      <c r="S174" s="24" t="str">
        <f t="shared" si="6"/>
        <v>Pine Tree with +83, +4.2% (1966 to 2049)</v>
      </c>
      <c r="T174" s="18"/>
      <c r="U174" s="40">
        <v>7.0</v>
      </c>
      <c r="V174" s="22">
        <f t="shared" si="7"/>
        <v>2</v>
      </c>
      <c r="W174" s="23">
        <f t="shared" si="8"/>
        <v>0.2857142857</v>
      </c>
      <c r="X174" s="26" t="str">
        <f t="shared" si="9"/>
        <v>Pine Tree with +2, +28.6% (7 to 9)</v>
      </c>
    </row>
    <row r="175">
      <c r="A175" s="18" t="s">
        <v>870</v>
      </c>
      <c r="B175" s="11">
        <v>820.0</v>
      </c>
      <c r="C175" s="11">
        <v>6737.0</v>
      </c>
      <c r="D175" s="11">
        <v>2050.0</v>
      </c>
      <c r="E175" s="11">
        <v>380.0</v>
      </c>
      <c r="F175" s="14">
        <v>195018.0</v>
      </c>
      <c r="G175" s="19"/>
      <c r="H175" s="19">
        <f>VLOOKUP(A175,'Kings Ratings'!$A$2:$B$1000,2,false)</f>
        <v>9</v>
      </c>
      <c r="I175" s="14">
        <v>294.0</v>
      </c>
      <c r="K175" s="11">
        <v>6358.0</v>
      </c>
      <c r="L175" s="22">
        <f t="shared" si="1"/>
        <v>379</v>
      </c>
      <c r="M175" s="23">
        <f t="shared" si="2"/>
        <v>0.05960994023</v>
      </c>
      <c r="N175" s="24" t="str">
        <f t="shared" si="3"/>
        <v>Pickaxe with +379, +6% (6358 to 6737)</v>
      </c>
      <c r="O175" s="41"/>
      <c r="P175" s="11">
        <v>1777.0</v>
      </c>
      <c r="Q175" s="18">
        <f t="shared" si="4"/>
        <v>273</v>
      </c>
      <c r="R175" s="23">
        <f t="shared" si="5"/>
        <v>0.153629713</v>
      </c>
      <c r="S175" s="24" t="str">
        <f t="shared" si="6"/>
        <v>Pickaxe with +273, +15.4% (1777 to 2050)</v>
      </c>
      <c r="T175" s="18"/>
      <c r="U175" s="11">
        <v>205.0</v>
      </c>
      <c r="V175" s="22">
        <f t="shared" si="7"/>
        <v>175</v>
      </c>
      <c r="W175" s="23">
        <f t="shared" si="8"/>
        <v>0.8536585366</v>
      </c>
      <c r="X175" s="26" t="str">
        <f t="shared" si="9"/>
        <v>Pickaxe with +175, +85.4% (205 to 380)</v>
      </c>
    </row>
    <row r="176">
      <c r="A176" s="18" t="s">
        <v>804</v>
      </c>
      <c r="B176" s="18">
        <v>378.0</v>
      </c>
      <c r="C176" s="40">
        <v>9023.0</v>
      </c>
      <c r="D176" s="40">
        <v>2238.0</v>
      </c>
      <c r="E176" s="40">
        <v>121.0</v>
      </c>
      <c r="F176" s="14">
        <v>291413.0</v>
      </c>
      <c r="G176" s="19"/>
      <c r="H176" s="19">
        <f>VLOOKUP(A176,'Kings Ratings'!$A$2:$B$1000,2,false)</f>
        <v>10</v>
      </c>
      <c r="I176" s="7" t="s">
        <v>927</v>
      </c>
      <c r="K176" s="40">
        <v>8693.0</v>
      </c>
      <c r="L176" s="22">
        <f t="shared" si="1"/>
        <v>330</v>
      </c>
      <c r="M176" s="23">
        <f t="shared" si="2"/>
        <v>0.03796157828</v>
      </c>
      <c r="N176" s="24" t="str">
        <f t="shared" si="3"/>
        <v>Water Lily with +330, +3.8% (8693 to 9023)</v>
      </c>
      <c r="O176" s="41"/>
      <c r="P176" s="40">
        <v>1932.0</v>
      </c>
      <c r="Q176" s="18">
        <f t="shared" si="4"/>
        <v>306</v>
      </c>
      <c r="R176" s="23">
        <f t="shared" si="5"/>
        <v>0.1583850932</v>
      </c>
      <c r="S176" s="24" t="str">
        <f t="shared" si="6"/>
        <v>Water Lily with +306, +15.8% (1932 to 2238)</v>
      </c>
      <c r="T176" s="18"/>
      <c r="U176" s="40">
        <v>47.0</v>
      </c>
      <c r="V176" s="22">
        <f t="shared" si="7"/>
        <v>74</v>
      </c>
      <c r="W176" s="23">
        <f t="shared" si="8"/>
        <v>1.574468085</v>
      </c>
      <c r="X176" s="26" t="str">
        <f t="shared" si="9"/>
        <v>Water Lily with +74, +157.4% (47 to 121)</v>
      </c>
    </row>
    <row r="177">
      <c r="A177" s="18" t="s">
        <v>756</v>
      </c>
      <c r="B177" s="18">
        <v>592.0</v>
      </c>
      <c r="C177" s="40">
        <v>10860.0</v>
      </c>
      <c r="D177" s="40">
        <v>2257.0</v>
      </c>
      <c r="E177" s="40">
        <v>5.0</v>
      </c>
      <c r="F177" s="14">
        <v>234390.0</v>
      </c>
      <c r="G177" s="19"/>
      <c r="H177" s="19">
        <f>VLOOKUP(A177,'Kings Ratings'!$A$2:$B$1000,2,false)</f>
        <v>8</v>
      </c>
      <c r="I177" s="7"/>
      <c r="K177" s="40">
        <v>10415.0</v>
      </c>
      <c r="L177" s="22">
        <f t="shared" si="1"/>
        <v>445</v>
      </c>
      <c r="M177" s="23">
        <f t="shared" si="2"/>
        <v>0.04272683629</v>
      </c>
      <c r="N177" s="24" t="str">
        <f t="shared" si="3"/>
        <v>Steel Plate with +445, +4.3% (10415 to 10860)</v>
      </c>
      <c r="O177" s="41"/>
      <c r="P177" s="40">
        <v>2113.0</v>
      </c>
      <c r="Q177" s="18">
        <f t="shared" si="4"/>
        <v>144</v>
      </c>
      <c r="R177" s="23">
        <f t="shared" si="5"/>
        <v>0.0681495504</v>
      </c>
      <c r="S177" s="24" t="str">
        <f t="shared" si="6"/>
        <v>Steel Plate with +144, +6.8% (2113 to 2257)</v>
      </c>
      <c r="T177" s="18"/>
      <c r="U177" s="40">
        <v>4.0</v>
      </c>
      <c r="V177" s="22">
        <f t="shared" si="7"/>
        <v>1</v>
      </c>
      <c r="W177" s="23">
        <f t="shared" si="8"/>
        <v>0.25</v>
      </c>
      <c r="X177" s="26" t="str">
        <f t="shared" si="9"/>
        <v>Steel Plate with +1, +25% (4 to 5)</v>
      </c>
    </row>
    <row r="178">
      <c r="A178" s="18" t="s">
        <v>283</v>
      </c>
      <c r="B178" s="18">
        <v>393.0</v>
      </c>
      <c r="C178" s="40">
        <v>10411.0</v>
      </c>
      <c r="D178" s="40">
        <v>2420.0</v>
      </c>
      <c r="E178" s="40">
        <v>140.0</v>
      </c>
      <c r="F178" s="14">
        <v>362988.0</v>
      </c>
      <c r="G178" s="19"/>
      <c r="H178" s="19">
        <f>VLOOKUP(A178,'Kings Ratings'!$A$2:$B$1000,2,false)</f>
        <v>6</v>
      </c>
      <c r="I178" s="7" t="s">
        <v>926</v>
      </c>
      <c r="K178" s="40">
        <v>10034.0</v>
      </c>
      <c r="L178" s="22">
        <f t="shared" si="1"/>
        <v>377</v>
      </c>
      <c r="M178" s="23">
        <f t="shared" si="2"/>
        <v>0.03757225434</v>
      </c>
      <c r="N178" s="24" t="str">
        <f t="shared" si="3"/>
        <v>Fancy Guitar with +377, +3.8% (10034 to 10411)</v>
      </c>
      <c r="O178" s="41"/>
      <c r="P178" s="40">
        <v>2232.0</v>
      </c>
      <c r="Q178" s="18">
        <f t="shared" si="4"/>
        <v>188</v>
      </c>
      <c r="R178" s="23">
        <f t="shared" si="5"/>
        <v>0.08422939068</v>
      </c>
      <c r="S178" s="24" t="str">
        <f t="shared" si="6"/>
        <v>Fancy Guitar with +188, +8.4% (2232 to 2420)</v>
      </c>
      <c r="T178" s="18"/>
      <c r="U178" s="40">
        <v>79.0</v>
      </c>
      <c r="V178" s="22">
        <f t="shared" si="7"/>
        <v>61</v>
      </c>
      <c r="W178" s="23">
        <f t="shared" si="8"/>
        <v>0.7721518987</v>
      </c>
      <c r="X178" s="26" t="str">
        <f t="shared" si="9"/>
        <v>Fancy Guitar with +61, +77.2% (79 to 140)</v>
      </c>
    </row>
    <row r="179">
      <c r="A179" s="11" t="s">
        <v>854</v>
      </c>
      <c r="B179" s="18">
        <v>948.0</v>
      </c>
      <c r="C179" s="40">
        <v>6961.0</v>
      </c>
      <c r="D179" s="40">
        <v>2434.0</v>
      </c>
      <c r="E179" s="40">
        <v>35.0</v>
      </c>
      <c r="F179" s="14">
        <v>102547.0</v>
      </c>
      <c r="G179" s="19"/>
      <c r="H179" s="19">
        <f>VLOOKUP(A179,'Kings Ratings'!$A$2:$B$1000,2,false)</f>
        <v>11</v>
      </c>
      <c r="I179" s="7"/>
      <c r="K179" s="40">
        <v>6959.0</v>
      </c>
      <c r="L179" s="22">
        <f t="shared" si="1"/>
        <v>2</v>
      </c>
      <c r="M179" s="23">
        <f t="shared" si="2"/>
        <v>0.0002873976146</v>
      </c>
      <c r="N179" s="24" t="str">
        <f t="shared" si="3"/>
        <v>Frozen Catfish with +2, +0% (6959 to 6961)</v>
      </c>
      <c r="O179" s="41"/>
      <c r="P179" s="40">
        <v>2434.0</v>
      </c>
      <c r="Q179" s="18">
        <f t="shared" si="4"/>
        <v>0</v>
      </c>
      <c r="R179" s="23">
        <f t="shared" si="5"/>
        <v>0</v>
      </c>
      <c r="S179" s="24" t="str">
        <f t="shared" si="6"/>
        <v>Frozen Catfish with +0, +0% (2434 to 2434)</v>
      </c>
      <c r="T179" s="18"/>
      <c r="U179" s="40">
        <v>35.0</v>
      </c>
      <c r="V179" s="22">
        <f t="shared" si="7"/>
        <v>0</v>
      </c>
      <c r="W179" s="23">
        <f t="shared" si="8"/>
        <v>0</v>
      </c>
      <c r="X179" s="26" t="str">
        <f t="shared" si="9"/>
        <v>Frozen Catfish with +0, +0% (35 to 35)</v>
      </c>
    </row>
    <row r="180">
      <c r="A180" s="11" t="s">
        <v>860</v>
      </c>
      <c r="B180" s="18">
        <v>947.0</v>
      </c>
      <c r="C180" s="40">
        <v>6732.0</v>
      </c>
      <c r="D180" s="40">
        <v>2506.0</v>
      </c>
      <c r="E180" s="40">
        <v>63.0</v>
      </c>
      <c r="F180" s="14">
        <v>123276.0</v>
      </c>
      <c r="G180" s="19"/>
      <c r="H180" s="19">
        <f>VLOOKUP(A180,'Kings Ratings'!$A$2:$B$1000,2,false)</f>
        <v>11</v>
      </c>
      <c r="I180" s="7"/>
      <c r="K180" s="40">
        <v>6730.0</v>
      </c>
      <c r="L180" s="22">
        <f t="shared" si="1"/>
        <v>2</v>
      </c>
      <c r="M180" s="23">
        <f t="shared" si="2"/>
        <v>0.0002971768202</v>
      </c>
      <c r="N180" s="24" t="str">
        <f t="shared" si="3"/>
        <v>Frozen Shell with +2, +0% (6730 to 6732)</v>
      </c>
      <c r="O180" s="41"/>
      <c r="P180" s="40">
        <v>2506.0</v>
      </c>
      <c r="Q180" s="18">
        <f t="shared" si="4"/>
        <v>0</v>
      </c>
      <c r="R180" s="23">
        <f t="shared" si="5"/>
        <v>0</v>
      </c>
      <c r="S180" s="24" t="str">
        <f t="shared" si="6"/>
        <v>Frozen Shell with +0, +0% (2506 to 2506)</v>
      </c>
      <c r="T180" s="18"/>
      <c r="U180" s="40">
        <v>63.0</v>
      </c>
      <c r="V180" s="22">
        <f t="shared" si="7"/>
        <v>0</v>
      </c>
      <c r="W180" s="23">
        <f t="shared" si="8"/>
        <v>0</v>
      </c>
      <c r="X180" s="26" t="str">
        <f t="shared" si="9"/>
        <v>Frozen Shell with +0, +0% (63 to 63)</v>
      </c>
    </row>
    <row r="181">
      <c r="A181" s="18" t="s">
        <v>653</v>
      </c>
      <c r="B181" s="18">
        <v>723.0</v>
      </c>
      <c r="C181" s="40">
        <v>8669.0</v>
      </c>
      <c r="D181" s="40">
        <v>2868.0</v>
      </c>
      <c r="E181" s="40">
        <v>70.0</v>
      </c>
      <c r="F181" s="14">
        <v>147175.0</v>
      </c>
      <c r="G181" s="19"/>
      <c r="H181" s="19">
        <f>VLOOKUP(A181,'Kings Ratings'!$A$2:$B$1000,2,false)</f>
        <v>6</v>
      </c>
      <c r="I181" s="7"/>
      <c r="K181" s="40">
        <v>8292.0</v>
      </c>
      <c r="L181" s="22">
        <f t="shared" si="1"/>
        <v>377</v>
      </c>
      <c r="M181" s="23">
        <f t="shared" si="2"/>
        <v>0.04546550892</v>
      </c>
      <c r="N181" s="24" t="str">
        <f t="shared" si="3"/>
        <v>Red Berry Pie with +377, +4.5% (8292 to 8669)</v>
      </c>
      <c r="O181" s="41"/>
      <c r="P181" s="40">
        <v>2669.0</v>
      </c>
      <c r="Q181" s="18">
        <f t="shared" si="4"/>
        <v>199</v>
      </c>
      <c r="R181" s="23">
        <f t="shared" si="5"/>
        <v>0.07455976021</v>
      </c>
      <c r="S181" s="24" t="str">
        <f t="shared" si="6"/>
        <v>Red Berry Pie with +199, +7.5% (2669 to 2868)</v>
      </c>
      <c r="T181" s="18"/>
      <c r="U181" s="40">
        <v>62.0</v>
      </c>
      <c r="V181" s="22">
        <f t="shared" si="7"/>
        <v>8</v>
      </c>
      <c r="W181" s="23">
        <f t="shared" si="8"/>
        <v>0.1290322581</v>
      </c>
      <c r="X181" s="26" t="str">
        <f t="shared" si="9"/>
        <v>Red Berry Pie with +8, +12.9% (62 to 70)</v>
      </c>
    </row>
    <row r="182">
      <c r="A182" s="18" t="s">
        <v>484</v>
      </c>
      <c r="B182" s="18">
        <v>355.0</v>
      </c>
      <c r="C182" s="40">
        <v>10118.0</v>
      </c>
      <c r="D182" s="40">
        <v>2898.0</v>
      </c>
      <c r="E182" s="40">
        <v>33.0</v>
      </c>
      <c r="F182" s="14">
        <v>201971.0</v>
      </c>
      <c r="G182" s="19"/>
      <c r="H182" s="19">
        <f>VLOOKUP(A182,'Kings Ratings'!$A$2:$B$1000,2,false)</f>
        <v>11</v>
      </c>
      <c r="I182" s="7"/>
      <c r="K182" s="40">
        <v>10115.0</v>
      </c>
      <c r="L182" s="22">
        <f t="shared" si="1"/>
        <v>3</v>
      </c>
      <c r="M182" s="23">
        <f t="shared" si="2"/>
        <v>0.0002965892239</v>
      </c>
      <c r="N182" s="24" t="str">
        <f t="shared" si="3"/>
        <v>Jack-o-lantern with +3, +0% (10115 to 10118)</v>
      </c>
      <c r="O182" s="41"/>
      <c r="P182" s="40">
        <v>2897.0</v>
      </c>
      <c r="Q182" s="18">
        <f t="shared" si="4"/>
        <v>1</v>
      </c>
      <c r="R182" s="23">
        <f t="shared" si="5"/>
        <v>0.0003451846738</v>
      </c>
      <c r="S182" s="24" t="str">
        <f t="shared" si="6"/>
        <v>Jack-o-lantern with +1, +0% (2897 to 2898)</v>
      </c>
      <c r="T182" s="18"/>
      <c r="U182" s="40">
        <v>33.0</v>
      </c>
      <c r="V182" s="22">
        <f t="shared" si="7"/>
        <v>0</v>
      </c>
      <c r="W182" s="23">
        <f t="shared" si="8"/>
        <v>0</v>
      </c>
      <c r="X182" s="26" t="str">
        <f t="shared" si="9"/>
        <v>Jack-o-lantern with +0, +0% (33 to 33)</v>
      </c>
    </row>
    <row r="183">
      <c r="A183" s="18" t="s">
        <v>707</v>
      </c>
      <c r="B183" s="18">
        <v>390.0</v>
      </c>
      <c r="C183" s="40">
        <v>11431.0</v>
      </c>
      <c r="D183" s="40">
        <v>2900.0</v>
      </c>
      <c r="E183" s="40">
        <v>30.0</v>
      </c>
      <c r="F183" s="14">
        <v>140239.0</v>
      </c>
      <c r="G183" s="19"/>
      <c r="H183" s="19">
        <f>VLOOKUP(A183,'Kings Ratings'!$A$2:$B$1000,2,false)</f>
        <v>9</v>
      </c>
      <c r="I183" s="7"/>
      <c r="K183" s="40">
        <v>10879.0</v>
      </c>
      <c r="L183" s="22">
        <f t="shared" si="1"/>
        <v>552</v>
      </c>
      <c r="M183" s="23">
        <f t="shared" si="2"/>
        <v>0.05073995772</v>
      </c>
      <c r="N183" s="24" t="str">
        <f t="shared" si="3"/>
        <v>Seaweed with +552, +5.1% (10879 to 11431)</v>
      </c>
      <c r="O183" s="41"/>
      <c r="P183" s="40">
        <v>2532.0</v>
      </c>
      <c r="Q183" s="18">
        <f t="shared" si="4"/>
        <v>368</v>
      </c>
      <c r="R183" s="23">
        <f t="shared" si="5"/>
        <v>0.1453396524</v>
      </c>
      <c r="S183" s="24" t="str">
        <f t="shared" si="6"/>
        <v>Seaweed with +368, +14.5% (2532 to 2900)</v>
      </c>
      <c r="T183" s="18"/>
      <c r="U183" s="40">
        <v>26.0</v>
      </c>
      <c r="V183" s="22">
        <f t="shared" si="7"/>
        <v>4</v>
      </c>
      <c r="W183" s="23">
        <f t="shared" si="8"/>
        <v>0.1538461538</v>
      </c>
      <c r="X183" s="26" t="str">
        <f t="shared" si="9"/>
        <v>Seaweed with +4, +15.4% (26 to 30)</v>
      </c>
    </row>
    <row r="184">
      <c r="A184" s="11" t="s">
        <v>864</v>
      </c>
      <c r="B184" s="18">
        <v>958.0</v>
      </c>
      <c r="C184" s="40">
        <v>6906.0</v>
      </c>
      <c r="D184" s="40">
        <v>2921.0</v>
      </c>
      <c r="E184" s="40">
        <v>44.0</v>
      </c>
      <c r="F184" s="14">
        <v>200759.0</v>
      </c>
      <c r="G184" s="19"/>
      <c r="H184" s="19">
        <f>VLOOKUP(A184,'Kings Ratings'!$A$2:$B$1000,2,false)</f>
        <v>11</v>
      </c>
      <c r="I184" s="7"/>
      <c r="K184" s="40">
        <v>6904.0</v>
      </c>
      <c r="L184" s="22">
        <f t="shared" si="1"/>
        <v>2</v>
      </c>
      <c r="M184" s="23">
        <f t="shared" si="2"/>
        <v>0.0002896871379</v>
      </c>
      <c r="N184" s="24" t="str">
        <f t="shared" si="3"/>
        <v>Frozen Dagger with +2, +0% (6904 to 6906)</v>
      </c>
      <c r="O184" s="41"/>
      <c r="P184" s="40">
        <v>2920.0</v>
      </c>
      <c r="Q184" s="18">
        <f t="shared" si="4"/>
        <v>1</v>
      </c>
      <c r="R184" s="23">
        <f t="shared" si="5"/>
        <v>0.0003424657534</v>
      </c>
      <c r="S184" s="24" t="str">
        <f t="shared" si="6"/>
        <v>Frozen Dagger with +1, +0% (2920 to 2921)</v>
      </c>
      <c r="T184" s="18"/>
      <c r="U184" s="40">
        <v>44.0</v>
      </c>
      <c r="V184" s="22">
        <f t="shared" si="7"/>
        <v>0</v>
      </c>
      <c r="W184" s="23">
        <f t="shared" si="8"/>
        <v>0</v>
      </c>
      <c r="X184" s="26" t="str">
        <f t="shared" si="9"/>
        <v>Frozen Dagger with +0, +0% (44 to 44)</v>
      </c>
    </row>
    <row r="185">
      <c r="A185" s="18" t="s">
        <v>167</v>
      </c>
      <c r="B185" s="18">
        <v>361.0</v>
      </c>
      <c r="C185" s="40">
        <v>10355.0</v>
      </c>
      <c r="D185" s="40">
        <v>2937.0</v>
      </c>
      <c r="E185" s="40">
        <v>29.0</v>
      </c>
      <c r="F185" s="14">
        <v>195572.0</v>
      </c>
      <c r="G185" s="19"/>
      <c r="H185" s="19">
        <f>VLOOKUP(A185,'Kings Ratings'!$A$2:$B$1000,2,false)</f>
        <v>11</v>
      </c>
      <c r="I185" s="7"/>
      <c r="K185" s="40">
        <v>10344.0</v>
      </c>
      <c r="L185" s="22">
        <f t="shared" si="1"/>
        <v>11</v>
      </c>
      <c r="M185" s="23">
        <f t="shared" si="2"/>
        <v>0.001063418407</v>
      </c>
      <c r="N185" s="24" t="str">
        <f t="shared" si="3"/>
        <v>Candy Corn with +11, +0.1% (10344 to 10355)</v>
      </c>
      <c r="O185" s="41"/>
      <c r="P185" s="40">
        <v>2937.0</v>
      </c>
      <c r="Q185" s="18">
        <f t="shared" si="4"/>
        <v>0</v>
      </c>
      <c r="R185" s="23">
        <f t="shared" si="5"/>
        <v>0</v>
      </c>
      <c r="S185" s="24" t="str">
        <f t="shared" si="6"/>
        <v>Candy Corn with +0, +0% (2937 to 2937)</v>
      </c>
      <c r="T185" s="18"/>
      <c r="U185" s="40">
        <v>29.0</v>
      </c>
      <c r="V185" s="22">
        <f t="shared" si="7"/>
        <v>0</v>
      </c>
      <c r="W185" s="23">
        <f t="shared" si="8"/>
        <v>0</v>
      </c>
      <c r="X185" s="26" t="str">
        <f t="shared" si="9"/>
        <v>Candy Corn with +0, +0% (29 to 29)</v>
      </c>
    </row>
    <row r="186">
      <c r="A186" s="18" t="s">
        <v>206</v>
      </c>
      <c r="B186" s="18">
        <v>726.0</v>
      </c>
      <c r="C186" s="40">
        <v>7948.0</v>
      </c>
      <c r="D186" s="40">
        <v>2944.0</v>
      </c>
      <c r="E186" s="40">
        <v>117.0</v>
      </c>
      <c r="F186" s="14">
        <v>143782.0</v>
      </c>
      <c r="G186" s="19"/>
      <c r="H186" s="19">
        <f>VLOOKUP(A186,'Kings Ratings'!$A$2:$B$1000,2,false)</f>
        <v>8</v>
      </c>
      <c r="I186" s="7"/>
      <c r="K186" s="40">
        <v>7558.0</v>
      </c>
      <c r="L186" s="22">
        <f t="shared" si="1"/>
        <v>390</v>
      </c>
      <c r="M186" s="23">
        <f t="shared" si="2"/>
        <v>0.05160095263</v>
      </c>
      <c r="N186" s="24" t="str">
        <f t="shared" si="3"/>
        <v>Concord Grape Pie with +390, +5.2% (7558 to 7948)</v>
      </c>
      <c r="O186" s="41"/>
      <c r="P186" s="40">
        <v>2751.0</v>
      </c>
      <c r="Q186" s="18">
        <f t="shared" si="4"/>
        <v>193</v>
      </c>
      <c r="R186" s="23">
        <f t="shared" si="5"/>
        <v>0.0701563068</v>
      </c>
      <c r="S186" s="24" t="str">
        <f t="shared" si="6"/>
        <v>Concord Grape Pie with +193, +7% (2751 to 2944)</v>
      </c>
      <c r="T186" s="18"/>
      <c r="U186" s="40">
        <v>110.0</v>
      </c>
      <c r="V186" s="22">
        <f t="shared" si="7"/>
        <v>7</v>
      </c>
      <c r="W186" s="23">
        <f t="shared" si="8"/>
        <v>0.06363636364</v>
      </c>
      <c r="X186" s="26" t="str">
        <f t="shared" si="9"/>
        <v>Concord Grape Pie with +7, +6.4% (110 to 117)</v>
      </c>
    </row>
    <row r="187">
      <c r="A187" s="18" t="s">
        <v>462</v>
      </c>
      <c r="B187" s="18">
        <v>388.0</v>
      </c>
      <c r="C187" s="40">
        <v>9298.0</v>
      </c>
      <c r="D187" s="40">
        <v>3021.0</v>
      </c>
      <c r="E187" s="40">
        <v>307.0</v>
      </c>
      <c r="F187" s="14">
        <v>474447.0</v>
      </c>
      <c r="G187" s="19"/>
      <c r="H187" s="19">
        <f>VLOOKUP(A187,'Kings Ratings'!$A$2:$B$1000,2,false)</f>
        <v>5</v>
      </c>
      <c r="I187" s="7" t="s">
        <v>812</v>
      </c>
      <c r="K187" s="40">
        <v>8950.0</v>
      </c>
      <c r="L187" s="22">
        <f t="shared" si="1"/>
        <v>348</v>
      </c>
      <c r="M187" s="23">
        <f t="shared" si="2"/>
        <v>0.03888268156</v>
      </c>
      <c r="N187" s="24" t="str">
        <f t="shared" si="3"/>
        <v>Hourglass with +348, +3.9% (8950 to 9298)</v>
      </c>
      <c r="O187" s="41"/>
      <c r="P187" s="40">
        <v>2896.0</v>
      </c>
      <c r="Q187" s="18">
        <f t="shared" si="4"/>
        <v>125</v>
      </c>
      <c r="R187" s="23">
        <f t="shared" si="5"/>
        <v>0.04316298343</v>
      </c>
      <c r="S187" s="24" t="str">
        <f t="shared" si="6"/>
        <v>Hourglass with +125, +4.3% (2896 to 3021)</v>
      </c>
      <c r="T187" s="18"/>
      <c r="U187" s="40">
        <v>216.0</v>
      </c>
      <c r="V187" s="22">
        <f t="shared" si="7"/>
        <v>91</v>
      </c>
      <c r="W187" s="23">
        <f t="shared" si="8"/>
        <v>0.4212962963</v>
      </c>
      <c r="X187" s="26" t="str">
        <f t="shared" si="9"/>
        <v>Hourglass with +91, +42.1% (216 to 307)</v>
      </c>
    </row>
    <row r="188">
      <c r="A188" s="18" t="s">
        <v>469</v>
      </c>
      <c r="B188" s="18">
        <v>185.0</v>
      </c>
      <c r="C188" s="40">
        <v>14304.0</v>
      </c>
      <c r="D188" s="40">
        <v>3107.0</v>
      </c>
      <c r="E188" s="40">
        <v>16.0</v>
      </c>
      <c r="F188" s="14">
        <v>573819.0</v>
      </c>
      <c r="G188" s="19"/>
      <c r="H188" s="19">
        <f>VLOOKUP(A188,'Kings Ratings'!$A$2:$B$1000,2,false)</f>
        <v>9</v>
      </c>
      <c r="I188" s="7"/>
      <c r="K188" s="40">
        <v>13757.0</v>
      </c>
      <c r="L188" s="22">
        <f t="shared" si="1"/>
        <v>547</v>
      </c>
      <c r="M188" s="23">
        <f t="shared" si="2"/>
        <v>0.03976157592</v>
      </c>
      <c r="N188" s="24" t="str">
        <f t="shared" si="3"/>
        <v>Iced Tea with +547, +4% (13757 to 14304)</v>
      </c>
      <c r="O188" s="41"/>
      <c r="P188" s="40">
        <v>2797.0</v>
      </c>
      <c r="Q188" s="18">
        <f t="shared" si="4"/>
        <v>310</v>
      </c>
      <c r="R188" s="23">
        <f t="shared" si="5"/>
        <v>0.1108330354</v>
      </c>
      <c r="S188" s="24" t="str">
        <f t="shared" si="6"/>
        <v>Iced Tea with +310, +11.1% (2797 to 3107)</v>
      </c>
      <c r="T188" s="18"/>
      <c r="U188" s="40">
        <v>12.0</v>
      </c>
      <c r="V188" s="22">
        <f t="shared" si="7"/>
        <v>4</v>
      </c>
      <c r="W188" s="23">
        <f t="shared" si="8"/>
        <v>0.3333333333</v>
      </c>
      <c r="X188" s="26" t="str">
        <f t="shared" si="9"/>
        <v>Iced Tea with +4, +33.3% (12 to 16)</v>
      </c>
    </row>
    <row r="189">
      <c r="A189" s="18" t="s">
        <v>770</v>
      </c>
      <c r="B189" s="18">
        <v>456.0</v>
      </c>
      <c r="C189" s="40">
        <v>14855.0</v>
      </c>
      <c r="D189" s="40">
        <v>3224.0</v>
      </c>
      <c r="E189" s="40">
        <v>155.0</v>
      </c>
      <c r="F189" s="14">
        <v>283322.0</v>
      </c>
      <c r="G189" s="19"/>
      <c r="H189" s="19">
        <f>VLOOKUP(A189,'Kings Ratings'!$A$2:$B$1000,2,false)</f>
        <v>5</v>
      </c>
      <c r="I189" s="7"/>
      <c r="K189" s="40">
        <v>14376.0</v>
      </c>
      <c r="L189" s="22">
        <f t="shared" si="1"/>
        <v>479</v>
      </c>
      <c r="M189" s="23">
        <f t="shared" si="2"/>
        <v>0.03331942126</v>
      </c>
      <c r="N189" s="24" t="str">
        <f t="shared" si="3"/>
        <v>Sturdy Bow with +479, +3.3% (14376 to 14855)</v>
      </c>
      <c r="O189" s="41"/>
      <c r="P189" s="40">
        <v>3106.0</v>
      </c>
      <c r="Q189" s="18">
        <f t="shared" si="4"/>
        <v>118</v>
      </c>
      <c r="R189" s="23">
        <f t="shared" si="5"/>
        <v>0.03799098519</v>
      </c>
      <c r="S189" s="24" t="str">
        <f t="shared" si="6"/>
        <v>Sturdy Bow with +118, +3.8% (3106 to 3224)</v>
      </c>
      <c r="T189" s="18"/>
      <c r="U189" s="40">
        <v>136.0</v>
      </c>
      <c r="V189" s="22">
        <f t="shared" si="7"/>
        <v>19</v>
      </c>
      <c r="W189" s="23">
        <f t="shared" si="8"/>
        <v>0.1397058824</v>
      </c>
      <c r="X189" s="26" t="str">
        <f t="shared" si="9"/>
        <v>Sturdy Bow with +19, +14.% (136 to 155)</v>
      </c>
    </row>
    <row r="190">
      <c r="A190" s="18" t="s">
        <v>516</v>
      </c>
      <c r="B190" s="18">
        <v>841.0</v>
      </c>
      <c r="C190" s="40">
        <v>7484.0</v>
      </c>
      <c r="D190" s="40">
        <v>3226.0</v>
      </c>
      <c r="E190" s="40">
        <v>70.0</v>
      </c>
      <c r="F190" s="14">
        <v>225364.0</v>
      </c>
      <c r="G190" s="19"/>
      <c r="H190" s="19">
        <f>VLOOKUP(A190,'Kings Ratings'!$A$2:$B$1000,2,false)</f>
        <v>3</v>
      </c>
      <c r="I190" s="7"/>
      <c r="K190" s="40">
        <v>7111.0</v>
      </c>
      <c r="L190" s="22">
        <f t="shared" si="1"/>
        <v>373</v>
      </c>
      <c r="M190" s="23">
        <f t="shared" si="2"/>
        <v>0.05245394459</v>
      </c>
      <c r="N190" s="24" t="str">
        <f t="shared" si="3"/>
        <v>Leather Belt with +373, +5.2% (7111 to 7484)</v>
      </c>
      <c r="O190" s="41"/>
      <c r="P190" s="40">
        <v>2976.0</v>
      </c>
      <c r="Q190" s="18">
        <f t="shared" si="4"/>
        <v>250</v>
      </c>
      <c r="R190" s="23">
        <f t="shared" si="5"/>
        <v>0.08400537634</v>
      </c>
      <c r="S190" s="24" t="str">
        <f t="shared" si="6"/>
        <v>Leather Belt with +250, +8.4% (2976 to 3226)</v>
      </c>
      <c r="T190" s="18"/>
      <c r="U190" s="40">
        <v>67.0</v>
      </c>
      <c r="V190" s="22">
        <f t="shared" si="7"/>
        <v>3</v>
      </c>
      <c r="W190" s="23">
        <f t="shared" si="8"/>
        <v>0.0447761194</v>
      </c>
      <c r="X190" s="26" t="str">
        <f t="shared" si="9"/>
        <v>Leather Belt with +3, +4.5% (67 to 70)</v>
      </c>
    </row>
    <row r="191">
      <c r="A191" s="18" t="s">
        <v>636</v>
      </c>
      <c r="B191" s="18">
        <v>539.0</v>
      </c>
      <c r="C191" s="40">
        <v>8812.0</v>
      </c>
      <c r="D191" s="40">
        <v>3240.0</v>
      </c>
      <c r="E191" s="40">
        <v>74.0</v>
      </c>
      <c r="F191" s="14">
        <v>218416.0</v>
      </c>
      <c r="G191" s="19"/>
      <c r="H191" s="19">
        <f>VLOOKUP(A191,'Kings Ratings'!$A$2:$B$1000,2,false)</f>
        <v>5</v>
      </c>
      <c r="I191" s="7"/>
      <c r="K191" s="40">
        <v>8455.0</v>
      </c>
      <c r="L191" s="22">
        <f t="shared" si="1"/>
        <v>357</v>
      </c>
      <c r="M191" s="23">
        <f t="shared" si="2"/>
        <v>0.04222353637</v>
      </c>
      <c r="N191" s="24" t="str">
        <f t="shared" si="3"/>
        <v>Purple Bag with +357, +4.2% (8455 to 8812)</v>
      </c>
      <c r="O191" s="41"/>
      <c r="P191" s="40">
        <v>3109.0</v>
      </c>
      <c r="Q191" s="18">
        <f t="shared" si="4"/>
        <v>131</v>
      </c>
      <c r="R191" s="23">
        <f t="shared" si="5"/>
        <v>0.04213573496</v>
      </c>
      <c r="S191" s="24" t="str">
        <f t="shared" si="6"/>
        <v>Purple Bag with +131, +4.2% (3109 to 3240)</v>
      </c>
      <c r="T191" s="18"/>
      <c r="U191" s="40">
        <v>59.0</v>
      </c>
      <c r="V191" s="22">
        <f t="shared" si="7"/>
        <v>15</v>
      </c>
      <c r="W191" s="23">
        <f t="shared" si="8"/>
        <v>0.2542372881</v>
      </c>
      <c r="X191" s="26" t="str">
        <f t="shared" si="9"/>
        <v>Purple Bag with +15, +25.4% (59 to 74)</v>
      </c>
    </row>
    <row r="192">
      <c r="A192" s="18" t="s">
        <v>438</v>
      </c>
      <c r="B192" s="18">
        <v>976.0</v>
      </c>
      <c r="C192" s="40">
        <v>7280.0</v>
      </c>
      <c r="D192" s="40">
        <v>3305.0</v>
      </c>
      <c r="E192" s="40">
        <v>207.0</v>
      </c>
      <c r="F192" s="14">
        <v>418339.0</v>
      </c>
      <c r="G192" s="19"/>
      <c r="H192" s="19">
        <f>VLOOKUP(A192,'Kings Ratings'!$A$2:$B$1000,2,false)</f>
        <v>2</v>
      </c>
      <c r="I192" s="7" t="s">
        <v>825</v>
      </c>
      <c r="K192" s="40">
        <v>6949.0</v>
      </c>
      <c r="L192" s="22">
        <f t="shared" si="1"/>
        <v>331</v>
      </c>
      <c r="M192" s="23">
        <f t="shared" si="2"/>
        <v>0.04763275291</v>
      </c>
      <c r="N192" s="24" t="str">
        <f t="shared" si="3"/>
        <v>Green Twine with +331, +4.8% (6949 to 7280)</v>
      </c>
      <c r="O192" s="41"/>
      <c r="P192" s="40">
        <v>3104.0</v>
      </c>
      <c r="Q192" s="18">
        <f t="shared" si="4"/>
        <v>201</v>
      </c>
      <c r="R192" s="23">
        <f t="shared" si="5"/>
        <v>0.06475515464</v>
      </c>
      <c r="S192" s="24" t="str">
        <f t="shared" si="6"/>
        <v>Green Twine with +201, +6.5% (3104 to 3305)</v>
      </c>
      <c r="T192" s="18"/>
      <c r="U192" s="40">
        <v>123.0</v>
      </c>
      <c r="V192" s="22">
        <f t="shared" si="7"/>
        <v>84</v>
      </c>
      <c r="W192" s="23">
        <f t="shared" si="8"/>
        <v>0.6829268293</v>
      </c>
      <c r="X192" s="26" t="str">
        <f t="shared" si="9"/>
        <v>Green Twine with +84, +68.3% (123 to 207)</v>
      </c>
    </row>
    <row r="193">
      <c r="A193" s="18" t="s">
        <v>523</v>
      </c>
      <c r="B193" s="18">
        <v>239.0</v>
      </c>
      <c r="C193" s="40">
        <v>8480.0</v>
      </c>
      <c r="D193" s="40">
        <v>3412.0</v>
      </c>
      <c r="E193" s="40">
        <v>147.0</v>
      </c>
      <c r="F193" s="14">
        <v>262805.0</v>
      </c>
      <c r="G193" s="19"/>
      <c r="H193" s="19">
        <f>VLOOKUP(A193,'Kings Ratings'!$A$2:$B$1000,2,false)</f>
        <v>2</v>
      </c>
      <c r="I193" s="7"/>
      <c r="K193" s="40">
        <v>8117.0</v>
      </c>
      <c r="L193" s="22">
        <f t="shared" si="1"/>
        <v>363</v>
      </c>
      <c r="M193" s="23">
        <f t="shared" si="2"/>
        <v>0.04472095602</v>
      </c>
      <c r="N193" s="24" t="str">
        <f t="shared" si="3"/>
        <v>Leather Waterskin with +363, +4.5% (8117 to 8480)</v>
      </c>
      <c r="O193" s="41"/>
      <c r="P193" s="40">
        <v>3271.0</v>
      </c>
      <c r="Q193" s="18">
        <f t="shared" si="4"/>
        <v>141</v>
      </c>
      <c r="R193" s="23">
        <f t="shared" si="5"/>
        <v>0.04310608377</v>
      </c>
      <c r="S193" s="24" t="str">
        <f t="shared" si="6"/>
        <v>Leather Waterskin with +141, +4.3% (3271 to 3412)</v>
      </c>
      <c r="T193" s="18"/>
      <c r="U193" s="40">
        <v>138.0</v>
      </c>
      <c r="V193" s="22">
        <f t="shared" si="7"/>
        <v>9</v>
      </c>
      <c r="W193" s="23">
        <f t="shared" si="8"/>
        <v>0.0652173913</v>
      </c>
      <c r="X193" s="26" t="str">
        <f t="shared" si="9"/>
        <v>Leather Waterskin with +9, +6.5% (138 to 147)</v>
      </c>
    </row>
    <row r="194">
      <c r="A194" s="18" t="s">
        <v>113</v>
      </c>
      <c r="B194" s="18">
        <v>899.0</v>
      </c>
      <c r="C194" s="40">
        <v>7403.0</v>
      </c>
      <c r="D194" s="40">
        <v>3432.0</v>
      </c>
      <c r="E194" s="40">
        <v>164.0</v>
      </c>
      <c r="F194" s="14">
        <v>407199.0</v>
      </c>
      <c r="G194" s="19"/>
      <c r="H194" s="19">
        <f>VLOOKUP(A194,'Kings Ratings'!$A$2:$B$1000,2,false)</f>
        <v>3</v>
      </c>
      <c r="I194" s="7"/>
      <c r="K194" s="40">
        <v>7094.0</v>
      </c>
      <c r="L194" s="22">
        <f t="shared" si="1"/>
        <v>309</v>
      </c>
      <c r="M194" s="23">
        <f t="shared" si="2"/>
        <v>0.04355793628</v>
      </c>
      <c r="N194" s="24" t="str">
        <f t="shared" si="3"/>
        <v>Blue Twine with +309, +4.4% (7094 to 7403)</v>
      </c>
      <c r="O194" s="41"/>
      <c r="P194" s="40">
        <v>3256.0</v>
      </c>
      <c r="Q194" s="18">
        <f t="shared" si="4"/>
        <v>176</v>
      </c>
      <c r="R194" s="23">
        <f t="shared" si="5"/>
        <v>0.05405405405</v>
      </c>
      <c r="S194" s="24" t="str">
        <f t="shared" si="6"/>
        <v>Blue Twine with +176, +5.4% (3256 to 3432)</v>
      </c>
      <c r="T194" s="18"/>
      <c r="U194" s="40">
        <v>145.0</v>
      </c>
      <c r="V194" s="22">
        <f t="shared" si="7"/>
        <v>19</v>
      </c>
      <c r="W194" s="23">
        <f t="shared" si="8"/>
        <v>0.1310344828</v>
      </c>
      <c r="X194" s="26" t="str">
        <f t="shared" si="9"/>
        <v>Blue Twine with +19, +13.1% (145 to 164)</v>
      </c>
    </row>
    <row r="195">
      <c r="A195" s="18" t="s">
        <v>754</v>
      </c>
      <c r="B195" s="18">
        <v>843.0</v>
      </c>
      <c r="C195" s="40">
        <v>8214.0</v>
      </c>
      <c r="D195" s="40">
        <v>3826.0</v>
      </c>
      <c r="E195" s="40">
        <v>61.0</v>
      </c>
      <c r="F195" s="14">
        <v>288125.0</v>
      </c>
      <c r="G195" s="19"/>
      <c r="H195" s="19">
        <f>VLOOKUP(A195,'Kings Ratings'!$A$2:$B$1000,2,false)</f>
        <v>3</v>
      </c>
      <c r="I195" s="7"/>
      <c r="K195" s="40">
        <v>7813.0</v>
      </c>
      <c r="L195" s="22">
        <f t="shared" si="1"/>
        <v>401</v>
      </c>
      <c r="M195" s="23">
        <f t="shared" si="2"/>
        <v>0.05132471522</v>
      </c>
      <c r="N195" s="24" t="str">
        <f t="shared" si="3"/>
        <v>Steel Buckle with +401, +5.1% (7813 to 8214)</v>
      </c>
      <c r="O195" s="41"/>
      <c r="P195" s="40">
        <v>3529.0</v>
      </c>
      <c r="Q195" s="18">
        <f t="shared" si="4"/>
        <v>297</v>
      </c>
      <c r="R195" s="23">
        <f t="shared" si="5"/>
        <v>0.08415981865</v>
      </c>
      <c r="S195" s="24" t="str">
        <f t="shared" si="6"/>
        <v>Steel Buckle with +297, +8.4% (3529 to 3826)</v>
      </c>
      <c r="T195" s="18"/>
      <c r="U195" s="40">
        <v>60.0</v>
      </c>
      <c r="V195" s="22">
        <f t="shared" si="7"/>
        <v>1</v>
      </c>
      <c r="W195" s="23">
        <f t="shared" si="8"/>
        <v>0.01666666667</v>
      </c>
      <c r="X195" s="26" t="str">
        <f t="shared" si="9"/>
        <v>Steel Buckle with +1, +1.7% (60 to 61)</v>
      </c>
    </row>
    <row r="196">
      <c r="A196" s="18" t="s">
        <v>514</v>
      </c>
      <c r="B196" s="18">
        <v>166.0</v>
      </c>
      <c r="C196" s="40">
        <v>9794.0</v>
      </c>
      <c r="D196" s="40">
        <v>3930.0</v>
      </c>
      <c r="E196" s="40">
        <v>131.0</v>
      </c>
      <c r="F196" s="14">
        <v>300448.0</v>
      </c>
      <c r="G196" s="19"/>
      <c r="H196" s="19">
        <f>VLOOKUP(A196,'Kings Ratings'!$A$2:$B$1000,2,false)</f>
        <v>2</v>
      </c>
      <c r="I196" s="7" t="s">
        <v>692</v>
      </c>
      <c r="K196" s="40">
        <v>9353.0</v>
      </c>
      <c r="L196" s="22">
        <f t="shared" si="1"/>
        <v>441</v>
      </c>
      <c r="M196" s="23">
        <f t="shared" si="2"/>
        <v>0.04715064685</v>
      </c>
      <c r="N196" s="24" t="str">
        <f t="shared" si="3"/>
        <v>Leather Bag with +441, +4.7% (9353 to 9794)</v>
      </c>
      <c r="O196" s="41"/>
      <c r="P196" s="40">
        <v>3759.0</v>
      </c>
      <c r="Q196" s="18">
        <f t="shared" si="4"/>
        <v>171</v>
      </c>
      <c r="R196" s="23">
        <f t="shared" si="5"/>
        <v>0.04549082203</v>
      </c>
      <c r="S196" s="24" t="str">
        <f t="shared" si="6"/>
        <v>Leather Bag with +171, +4.5% (3759 to 3930)</v>
      </c>
      <c r="T196" s="18"/>
      <c r="U196" s="40">
        <v>88.0</v>
      </c>
      <c r="V196" s="22">
        <f t="shared" si="7"/>
        <v>43</v>
      </c>
      <c r="W196" s="23">
        <f t="shared" si="8"/>
        <v>0.4886363636</v>
      </c>
      <c r="X196" s="26" t="str">
        <f t="shared" si="9"/>
        <v>Leather Bag with +43, +48.9% (88 to 131)</v>
      </c>
    </row>
    <row r="197">
      <c r="A197" s="18" t="s">
        <v>82</v>
      </c>
      <c r="B197" s="18">
        <v>896.0</v>
      </c>
      <c r="C197" s="40">
        <v>8123.0</v>
      </c>
      <c r="D197" s="40">
        <v>4008.0</v>
      </c>
      <c r="E197" s="40">
        <v>197.0</v>
      </c>
      <c r="F197" s="14">
        <v>286403.0</v>
      </c>
      <c r="G197" s="19"/>
      <c r="H197" s="19">
        <f>VLOOKUP(A197,'Kings Ratings'!$A$2:$B$1000,2,false)</f>
        <v>2</v>
      </c>
      <c r="I197" s="7"/>
      <c r="K197" s="40">
        <v>7729.0</v>
      </c>
      <c r="L197" s="22">
        <f t="shared" si="1"/>
        <v>394</v>
      </c>
      <c r="M197" s="23">
        <f t="shared" si="2"/>
        <v>0.05097684047</v>
      </c>
      <c r="N197" s="24" t="str">
        <f t="shared" si="3"/>
        <v>Blue Diary with +394, +5.1% (7729 to 8123)</v>
      </c>
      <c r="O197" s="41"/>
      <c r="P197" s="40">
        <v>3797.0</v>
      </c>
      <c r="Q197" s="18">
        <f t="shared" si="4"/>
        <v>211</v>
      </c>
      <c r="R197" s="23">
        <f t="shared" si="5"/>
        <v>0.05557018699</v>
      </c>
      <c r="S197" s="24" t="str">
        <f t="shared" si="6"/>
        <v>Blue Diary with +211, +5.6% (3797 to 4008)</v>
      </c>
      <c r="T197" s="18"/>
      <c r="U197" s="40">
        <v>161.0</v>
      </c>
      <c r="V197" s="22">
        <f t="shared" si="7"/>
        <v>36</v>
      </c>
      <c r="W197" s="23">
        <f t="shared" si="8"/>
        <v>0.2236024845</v>
      </c>
      <c r="X197" s="26" t="str">
        <f t="shared" si="9"/>
        <v>Blue Diary with +36, +22.4% (161 to 197)</v>
      </c>
    </row>
    <row r="198">
      <c r="A198" s="18" t="s">
        <v>780</v>
      </c>
      <c r="B198" s="18">
        <v>373.0</v>
      </c>
      <c r="C198" s="40">
        <v>15141.0</v>
      </c>
      <c r="D198" s="40">
        <v>4011.0</v>
      </c>
      <c r="E198" s="40">
        <v>123.0</v>
      </c>
      <c r="F198" s="14">
        <v>277261.0</v>
      </c>
      <c r="G198" s="19"/>
      <c r="H198" s="19">
        <f>VLOOKUP(A198,'Kings Ratings'!$A$2:$B$1000,2,false)</f>
        <v>6</v>
      </c>
      <c r="I198" s="7"/>
      <c r="K198" s="40">
        <v>14603.0</v>
      </c>
      <c r="L198" s="22">
        <f t="shared" si="1"/>
        <v>538</v>
      </c>
      <c r="M198" s="23">
        <f t="shared" si="2"/>
        <v>0.03684174485</v>
      </c>
      <c r="N198" s="24" t="str">
        <f t="shared" si="3"/>
        <v>Sunflower with +538, +3.7% (14603 to 15141)</v>
      </c>
      <c r="O198" s="41"/>
      <c r="P198" s="40">
        <v>3779.0</v>
      </c>
      <c r="Q198" s="18">
        <f t="shared" si="4"/>
        <v>232</v>
      </c>
      <c r="R198" s="23">
        <f t="shared" si="5"/>
        <v>0.06139190262</v>
      </c>
      <c r="S198" s="24" t="str">
        <f t="shared" si="6"/>
        <v>Sunflower with +232, +6.1% (3779 to 4011)</v>
      </c>
      <c r="T198" s="18"/>
      <c r="U198" s="40">
        <v>110.0</v>
      </c>
      <c r="V198" s="22">
        <f t="shared" si="7"/>
        <v>13</v>
      </c>
      <c r="W198" s="23">
        <f t="shared" si="8"/>
        <v>0.1181818182</v>
      </c>
      <c r="X198" s="26" t="str">
        <f t="shared" si="9"/>
        <v>Sunflower with +13, +11.8% (110 to 123)</v>
      </c>
    </row>
    <row r="199">
      <c r="A199" s="18" t="s">
        <v>746</v>
      </c>
      <c r="B199" s="18">
        <v>675.0</v>
      </c>
      <c r="C199" s="40">
        <v>9000.0</v>
      </c>
      <c r="D199" s="40">
        <v>4065.0</v>
      </c>
      <c r="E199" s="40">
        <v>284.0</v>
      </c>
      <c r="F199" s="14">
        <v>358363.0</v>
      </c>
      <c r="G199" s="19"/>
      <c r="H199" s="19">
        <f>VLOOKUP(A199,'Kings Ratings'!$A$2:$B$1000,2,false)</f>
        <v>5</v>
      </c>
      <c r="I199" s="7"/>
      <c r="K199" s="40">
        <v>8680.0</v>
      </c>
      <c r="L199" s="22">
        <f t="shared" si="1"/>
        <v>320</v>
      </c>
      <c r="M199" s="23">
        <f t="shared" si="2"/>
        <v>0.03686635945</v>
      </c>
      <c r="N199" s="24" t="str">
        <f t="shared" si="3"/>
        <v>Spoon with +320, +3.7% (8680 to 9000)</v>
      </c>
      <c r="O199" s="41"/>
      <c r="P199" s="40">
        <v>3874.0</v>
      </c>
      <c r="Q199" s="18">
        <f t="shared" si="4"/>
        <v>191</v>
      </c>
      <c r="R199" s="23">
        <f t="shared" si="5"/>
        <v>0.04930304595</v>
      </c>
      <c r="S199" s="24" t="str">
        <f t="shared" si="6"/>
        <v>Spoon with +191, +4.9% (3874 to 4065)</v>
      </c>
      <c r="T199" s="18"/>
      <c r="U199" s="40">
        <v>239.0</v>
      </c>
      <c r="V199" s="22">
        <f t="shared" si="7"/>
        <v>45</v>
      </c>
      <c r="W199" s="23">
        <f t="shared" si="8"/>
        <v>0.1882845188</v>
      </c>
      <c r="X199" s="26" t="str">
        <f t="shared" si="9"/>
        <v>Spoon with +45, +18.8% (239 to 284)</v>
      </c>
    </row>
    <row r="200">
      <c r="A200" s="11" t="s">
        <v>861</v>
      </c>
      <c r="B200" s="18">
        <v>943.0</v>
      </c>
      <c r="C200" s="40">
        <v>7433.0</v>
      </c>
      <c r="D200" s="40">
        <v>4066.0</v>
      </c>
      <c r="E200" s="40">
        <v>222.0</v>
      </c>
      <c r="F200" s="14">
        <v>127175.0</v>
      </c>
      <c r="G200" s="19"/>
      <c r="H200" s="19">
        <f>VLOOKUP(A200,'Kings Ratings'!$A$2:$B$1000,2,false)</f>
        <v>11</v>
      </c>
      <c r="I200" s="7"/>
      <c r="K200" s="40">
        <v>7431.0</v>
      </c>
      <c r="L200" s="22">
        <f t="shared" si="1"/>
        <v>2</v>
      </c>
      <c r="M200" s="23">
        <f t="shared" si="2"/>
        <v>0.0002691427802</v>
      </c>
      <c r="N200" s="24" t="str">
        <f t="shared" si="3"/>
        <v>Frozen Sheepshead with +2, +0% (7431 to 7433)</v>
      </c>
      <c r="O200" s="41"/>
      <c r="P200" s="40">
        <v>4066.0</v>
      </c>
      <c r="Q200" s="18">
        <f t="shared" si="4"/>
        <v>0</v>
      </c>
      <c r="R200" s="23">
        <f t="shared" si="5"/>
        <v>0</v>
      </c>
      <c r="S200" s="24" t="str">
        <f t="shared" si="6"/>
        <v>Frozen Sheepshead with +0, +0% (4066 to 4066)</v>
      </c>
      <c r="T200" s="18"/>
      <c r="U200" s="40">
        <v>222.0</v>
      </c>
      <c r="V200" s="22">
        <f t="shared" si="7"/>
        <v>0</v>
      </c>
      <c r="W200" s="23">
        <f t="shared" si="8"/>
        <v>0</v>
      </c>
      <c r="X200" s="26" t="str">
        <f t="shared" si="9"/>
        <v>Frozen Sheepshead with +0, +0% (222 to 222)</v>
      </c>
    </row>
    <row r="201">
      <c r="A201" s="18" t="s">
        <v>224</v>
      </c>
      <c r="B201" s="18">
        <v>254.0</v>
      </c>
      <c r="C201" s="40">
        <v>15462.0</v>
      </c>
      <c r="D201" s="40">
        <v>4072.0</v>
      </c>
      <c r="E201" s="40">
        <v>45.0</v>
      </c>
      <c r="F201" s="14">
        <v>191951.0</v>
      </c>
      <c r="G201" s="19"/>
      <c r="H201" s="19">
        <f>VLOOKUP(A201,'Kings Ratings'!$A$2:$B$1000,2,false)</f>
        <v>9</v>
      </c>
      <c r="I201" s="7"/>
      <c r="K201" s="40">
        <v>14927.0</v>
      </c>
      <c r="L201" s="22">
        <f t="shared" si="1"/>
        <v>535</v>
      </c>
      <c r="M201" s="23">
        <f t="shared" si="2"/>
        <v>0.03584109332</v>
      </c>
      <c r="N201" s="24" t="str">
        <f t="shared" si="3"/>
        <v>Cotton with +535, +3.6% (14927 to 15462)</v>
      </c>
      <c r="O201" s="41"/>
      <c r="P201" s="40">
        <v>3854.0</v>
      </c>
      <c r="Q201" s="18">
        <f t="shared" si="4"/>
        <v>218</v>
      </c>
      <c r="R201" s="23">
        <f t="shared" si="5"/>
        <v>0.0565646082</v>
      </c>
      <c r="S201" s="24" t="str">
        <f t="shared" si="6"/>
        <v>Cotton with +218, +5.7% (3854 to 4072)</v>
      </c>
      <c r="T201" s="18"/>
      <c r="U201" s="40">
        <v>38.0</v>
      </c>
      <c r="V201" s="22">
        <f t="shared" si="7"/>
        <v>7</v>
      </c>
      <c r="W201" s="23">
        <f t="shared" si="8"/>
        <v>0.1842105263</v>
      </c>
      <c r="X201" s="26" t="str">
        <f t="shared" si="9"/>
        <v>Cotton with +7, +18.4% (38 to 45)</v>
      </c>
    </row>
    <row r="202">
      <c r="A202" s="18" t="s">
        <v>764</v>
      </c>
      <c r="B202" s="18">
        <v>59.0</v>
      </c>
      <c r="C202" s="40">
        <v>17315.0</v>
      </c>
      <c r="D202" s="40">
        <v>4158.0</v>
      </c>
      <c r="E202" s="40">
        <v>28.0</v>
      </c>
      <c r="F202" s="14">
        <v>263033.0</v>
      </c>
      <c r="G202" s="19"/>
      <c r="H202" s="19">
        <f>VLOOKUP(A202,'Kings Ratings'!$A$2:$B$1000,2,false)</f>
        <v>8</v>
      </c>
      <c r="I202" s="7"/>
      <c r="K202" s="40">
        <v>16316.0</v>
      </c>
      <c r="L202" s="22">
        <f t="shared" si="1"/>
        <v>999</v>
      </c>
      <c r="M202" s="23">
        <f t="shared" si="2"/>
        <v>0.06122824222</v>
      </c>
      <c r="N202" s="24" t="str">
        <f t="shared" si="3"/>
        <v>Watermelon with +999, +6.1% (16316 to 17315)</v>
      </c>
      <c r="O202" s="41"/>
      <c r="P202" s="40">
        <v>3349.0</v>
      </c>
      <c r="Q202" s="18">
        <f t="shared" si="4"/>
        <v>809</v>
      </c>
      <c r="R202" s="23">
        <f t="shared" si="5"/>
        <v>0.2415646462</v>
      </c>
      <c r="S202" s="24" t="str">
        <f t="shared" si="6"/>
        <v>Watermelon with +809, +24.2% (3349 to 4158)</v>
      </c>
      <c r="T202" s="18"/>
      <c r="U202" s="40">
        <v>18.0</v>
      </c>
      <c r="V202" s="22">
        <f t="shared" si="7"/>
        <v>10</v>
      </c>
      <c r="W202" s="23">
        <f t="shared" si="8"/>
        <v>0.5555555556</v>
      </c>
      <c r="X202" s="26" t="str">
        <f t="shared" si="9"/>
        <v>Watermelon with +10, +55.6% (18 to 28)</v>
      </c>
    </row>
    <row r="203">
      <c r="A203" s="18" t="s">
        <v>821</v>
      </c>
      <c r="B203" s="18">
        <v>455.0</v>
      </c>
      <c r="C203" s="40">
        <v>8539.0</v>
      </c>
      <c r="D203" s="40">
        <v>4236.0</v>
      </c>
      <c r="E203" s="40">
        <v>405.0</v>
      </c>
      <c r="F203" s="14">
        <v>1000880.0</v>
      </c>
      <c r="G203" s="19"/>
      <c r="H203" s="19">
        <f>VLOOKUP(A203,'Kings Ratings'!$A$2:$B$1000,2,false)</f>
        <v>2</v>
      </c>
      <c r="I203" s="7" t="s">
        <v>761</v>
      </c>
      <c r="K203" s="40">
        <v>8135.0</v>
      </c>
      <c r="L203" s="22">
        <f t="shared" si="1"/>
        <v>404</v>
      </c>
      <c r="M203" s="23">
        <f t="shared" si="2"/>
        <v>0.04966195452</v>
      </c>
      <c r="N203" s="24" t="str">
        <f t="shared" si="3"/>
        <v>Wooden Bow with +404, +5% (8135 to 8539)</v>
      </c>
      <c r="O203" s="41"/>
      <c r="P203" s="40">
        <v>4061.0</v>
      </c>
      <c r="Q203" s="18">
        <f t="shared" si="4"/>
        <v>175</v>
      </c>
      <c r="R203" s="23">
        <f t="shared" si="5"/>
        <v>0.04309283428</v>
      </c>
      <c r="S203" s="24" t="str">
        <f t="shared" si="6"/>
        <v>Wooden Bow with +175, +4.3% (4061 to 4236)</v>
      </c>
      <c r="T203" s="18"/>
      <c r="U203" s="40">
        <v>288.0</v>
      </c>
      <c r="V203" s="22">
        <f t="shared" si="7"/>
        <v>117</v>
      </c>
      <c r="W203" s="23">
        <f t="shared" si="8"/>
        <v>0.40625</v>
      </c>
      <c r="X203" s="26" t="str">
        <f t="shared" si="9"/>
        <v>Wooden Bow with +117, +40.6% (288 to 405)</v>
      </c>
    </row>
    <row r="204">
      <c r="A204" s="18" t="s">
        <v>531</v>
      </c>
      <c r="B204" s="18">
        <v>837.0</v>
      </c>
      <c r="C204" s="40">
        <v>9918.0</v>
      </c>
      <c r="D204" s="40">
        <v>4262.0</v>
      </c>
      <c r="E204" s="40">
        <v>202.0</v>
      </c>
      <c r="F204" s="14">
        <v>295613.0</v>
      </c>
      <c r="G204" s="19"/>
      <c r="H204" s="19">
        <f>VLOOKUP(A204,'Kings Ratings'!$A$2:$B$1000,2,false)</f>
        <v>5</v>
      </c>
      <c r="I204" s="7"/>
      <c r="K204" s="40">
        <v>9453.0</v>
      </c>
      <c r="L204" s="22">
        <f t="shared" si="1"/>
        <v>465</v>
      </c>
      <c r="M204" s="23">
        <f t="shared" si="2"/>
        <v>0.0491907331</v>
      </c>
      <c r="N204" s="24" t="str">
        <f t="shared" si="3"/>
        <v>Linked Lantern with +465, +4.9% (9453 to 9918)</v>
      </c>
      <c r="O204" s="41"/>
      <c r="P204" s="40">
        <v>4007.0</v>
      </c>
      <c r="Q204" s="18">
        <f t="shared" si="4"/>
        <v>255</v>
      </c>
      <c r="R204" s="23">
        <f t="shared" si="5"/>
        <v>0.06363863239</v>
      </c>
      <c r="S204" s="24" t="str">
        <f t="shared" si="6"/>
        <v>Linked Lantern with +255, +6.4% (4007 to 4262)</v>
      </c>
      <c r="T204" s="18"/>
      <c r="U204" s="40">
        <v>149.0</v>
      </c>
      <c r="V204" s="22">
        <f t="shared" si="7"/>
        <v>53</v>
      </c>
      <c r="W204" s="23">
        <f t="shared" si="8"/>
        <v>0.355704698</v>
      </c>
      <c r="X204" s="26" t="str">
        <f t="shared" si="9"/>
        <v>Linked Lantern with +53, +35.6% (149 to 202)</v>
      </c>
    </row>
    <row r="205">
      <c r="A205" s="18" t="s">
        <v>640</v>
      </c>
      <c r="B205" s="18">
        <v>83.0</v>
      </c>
      <c r="C205" s="40">
        <v>9759.0</v>
      </c>
      <c r="D205" s="40">
        <v>4311.0</v>
      </c>
      <c r="E205" s="40">
        <v>165.0</v>
      </c>
      <c r="F205" s="14">
        <v>380736.0</v>
      </c>
      <c r="G205" s="19"/>
      <c r="H205" s="19">
        <f>VLOOKUP(A205,'Kings Ratings'!$A$2:$B$1000,2,false)</f>
        <v>3</v>
      </c>
      <c r="I205" s="7"/>
      <c r="K205" s="40">
        <v>9398.0</v>
      </c>
      <c r="L205" s="22">
        <f t="shared" si="1"/>
        <v>361</v>
      </c>
      <c r="M205" s="23">
        <f t="shared" si="2"/>
        <v>0.03841242818</v>
      </c>
      <c r="N205" s="24" t="str">
        <f t="shared" si="3"/>
        <v>Purple Diary with +361, +3.8% (9398 to 9759)</v>
      </c>
      <c r="O205" s="41"/>
      <c r="P205" s="40">
        <v>4121.0</v>
      </c>
      <c r="Q205" s="18">
        <f t="shared" si="4"/>
        <v>190</v>
      </c>
      <c r="R205" s="23">
        <f t="shared" si="5"/>
        <v>0.04610531424</v>
      </c>
      <c r="S205" s="24" t="str">
        <f t="shared" si="6"/>
        <v>Purple Diary with +190, +4.6% (4121 to 4311)</v>
      </c>
      <c r="T205" s="18"/>
      <c r="U205" s="40">
        <v>153.0</v>
      </c>
      <c r="V205" s="22">
        <f t="shared" si="7"/>
        <v>12</v>
      </c>
      <c r="W205" s="23">
        <f t="shared" si="8"/>
        <v>0.07843137255</v>
      </c>
      <c r="X205" s="26" t="str">
        <f t="shared" si="9"/>
        <v>Purple Diary with +12, +7.8% (153 to 165)</v>
      </c>
    </row>
    <row r="206">
      <c r="A206" s="18" t="s">
        <v>246</v>
      </c>
      <c r="B206" s="18">
        <v>29.0</v>
      </c>
      <c r="C206" s="40">
        <v>13780.0</v>
      </c>
      <c r="D206" s="40">
        <v>4385.0</v>
      </c>
      <c r="E206" s="40">
        <v>284.0</v>
      </c>
      <c r="F206" s="14">
        <v>1054290.0</v>
      </c>
      <c r="G206" s="19"/>
      <c r="H206" s="19">
        <f>VLOOKUP(A206,'Kings Ratings'!$A$2:$B$1000,2,false)</f>
        <v>2</v>
      </c>
      <c r="I206" s="7"/>
      <c r="K206" s="40">
        <v>13309.0</v>
      </c>
      <c r="L206" s="22">
        <f t="shared" si="1"/>
        <v>471</v>
      </c>
      <c r="M206" s="23">
        <f t="shared" si="2"/>
        <v>0.03538958599</v>
      </c>
      <c r="N206" s="24" t="str">
        <f t="shared" si="3"/>
        <v>Cucumber with +471, +3.5% (13309 to 13780)</v>
      </c>
      <c r="O206" s="41"/>
      <c r="P206" s="40">
        <v>4184.0</v>
      </c>
      <c r="Q206" s="18">
        <f t="shared" si="4"/>
        <v>201</v>
      </c>
      <c r="R206" s="23">
        <f t="shared" si="5"/>
        <v>0.04804015296</v>
      </c>
      <c r="S206" s="24" t="str">
        <f t="shared" si="6"/>
        <v>Cucumber with +201, +4.8% (4184 to 4385)</v>
      </c>
      <c r="T206" s="18"/>
      <c r="U206" s="40">
        <v>234.0</v>
      </c>
      <c r="V206" s="22">
        <f t="shared" si="7"/>
        <v>50</v>
      </c>
      <c r="W206" s="23">
        <f t="shared" si="8"/>
        <v>0.2136752137</v>
      </c>
      <c r="X206" s="26" t="str">
        <f t="shared" si="9"/>
        <v>Cucumber with +50, +21.4% (234 to 284)</v>
      </c>
    </row>
    <row r="207">
      <c r="A207" s="18" t="s">
        <v>430</v>
      </c>
      <c r="B207" s="18">
        <v>414.0</v>
      </c>
      <c r="C207" s="40">
        <v>10494.0</v>
      </c>
      <c r="D207" s="40">
        <v>4406.0</v>
      </c>
      <c r="E207" s="40">
        <v>242.0</v>
      </c>
      <c r="F207" s="14">
        <v>438120.0</v>
      </c>
      <c r="G207" s="19"/>
      <c r="H207" s="19">
        <f>VLOOKUP(A207,'Kings Ratings'!$A$2:$B$1000,2,false)</f>
        <v>2</v>
      </c>
      <c r="I207" s="7" t="s">
        <v>700</v>
      </c>
      <c r="K207" s="40">
        <v>10135.0</v>
      </c>
      <c r="L207" s="22">
        <f t="shared" si="1"/>
        <v>359</v>
      </c>
      <c r="M207" s="23">
        <f t="shared" si="2"/>
        <v>0.03542180562</v>
      </c>
      <c r="N207" s="24" t="str">
        <f t="shared" si="3"/>
        <v>Green Scarf with +359, +3.5% (10135 to 10494)</v>
      </c>
      <c r="O207" s="41"/>
      <c r="P207" s="40">
        <v>4202.0</v>
      </c>
      <c r="Q207" s="18">
        <f t="shared" si="4"/>
        <v>204</v>
      </c>
      <c r="R207" s="23">
        <f t="shared" si="5"/>
        <v>0.04854831033</v>
      </c>
      <c r="S207" s="24" t="str">
        <f t="shared" si="6"/>
        <v>Green Scarf with +204, +4.9% (4202 to 4406)</v>
      </c>
      <c r="T207" s="18"/>
      <c r="U207" s="40">
        <v>159.0</v>
      </c>
      <c r="V207" s="22">
        <f t="shared" si="7"/>
        <v>83</v>
      </c>
      <c r="W207" s="23">
        <f t="shared" si="8"/>
        <v>0.5220125786</v>
      </c>
      <c r="X207" s="26" t="str">
        <f t="shared" si="9"/>
        <v>Green Scarf with +83, +52.2% (159 to 242)</v>
      </c>
    </row>
    <row r="208">
      <c r="A208" s="18" t="s">
        <v>452</v>
      </c>
      <c r="B208" s="18">
        <v>165.0</v>
      </c>
      <c r="C208" s="40">
        <v>10526.0</v>
      </c>
      <c r="D208" s="40">
        <v>4438.0</v>
      </c>
      <c r="E208" s="40">
        <v>532.0</v>
      </c>
      <c r="F208" s="14">
        <v>1028407.0</v>
      </c>
      <c r="G208" s="19"/>
      <c r="H208" s="19">
        <f>VLOOKUP(A208,'Kings Ratings'!$A$2:$B$1000,2,false)</f>
        <v>3</v>
      </c>
      <c r="I208" s="7" t="s">
        <v>851</v>
      </c>
      <c r="K208" s="40">
        <v>10144.0</v>
      </c>
      <c r="L208" s="22">
        <f t="shared" si="1"/>
        <v>382</v>
      </c>
      <c r="M208" s="23">
        <f t="shared" si="2"/>
        <v>0.03765772871</v>
      </c>
      <c r="N208" s="24" t="str">
        <f t="shared" si="3"/>
        <v>Horn Canteen with +382, +3.8% (10144 to 10526)</v>
      </c>
      <c r="O208" s="41"/>
      <c r="P208" s="40">
        <v>4264.0</v>
      </c>
      <c r="Q208" s="18">
        <f t="shared" si="4"/>
        <v>174</v>
      </c>
      <c r="R208" s="23">
        <f t="shared" si="5"/>
        <v>0.04080675422</v>
      </c>
      <c r="S208" s="24" t="str">
        <f t="shared" si="6"/>
        <v>Horn Canteen with +174, +4.1% (4264 to 4438)</v>
      </c>
      <c r="T208" s="18"/>
      <c r="U208" s="40">
        <v>433.0</v>
      </c>
      <c r="V208" s="22">
        <f t="shared" si="7"/>
        <v>99</v>
      </c>
      <c r="W208" s="23">
        <f t="shared" si="8"/>
        <v>0.2286374134</v>
      </c>
      <c r="X208" s="26" t="str">
        <f t="shared" si="9"/>
        <v>Horn Canteen with +99, +22.9% (433 to 532)</v>
      </c>
    </row>
    <row r="209">
      <c r="A209" s="18" t="s">
        <v>671</v>
      </c>
      <c r="B209" s="18">
        <v>788.0</v>
      </c>
      <c r="C209" s="40">
        <v>8446.0</v>
      </c>
      <c r="D209" s="40">
        <v>4588.0</v>
      </c>
      <c r="E209" s="40">
        <v>100.0</v>
      </c>
      <c r="F209" s="14">
        <v>466025.0</v>
      </c>
      <c r="G209" s="19"/>
      <c r="H209" s="19">
        <f>VLOOKUP(A209,'Kings Ratings'!$A$2:$B$1000,2,false)</f>
        <v>6</v>
      </c>
      <c r="I209" s="7"/>
      <c r="K209" s="40">
        <v>8128.0</v>
      </c>
      <c r="L209" s="22">
        <f t="shared" si="1"/>
        <v>318</v>
      </c>
      <c r="M209" s="23">
        <f t="shared" si="2"/>
        <v>0.03912401575</v>
      </c>
      <c r="N209" s="24" t="str">
        <f t="shared" si="3"/>
        <v>Red Twine with +318, +3.9% (8128 to 8446)</v>
      </c>
      <c r="O209" s="41"/>
      <c r="P209" s="40">
        <v>4358.0</v>
      </c>
      <c r="Q209" s="18">
        <f t="shared" si="4"/>
        <v>230</v>
      </c>
      <c r="R209" s="23">
        <f t="shared" si="5"/>
        <v>0.05277650298</v>
      </c>
      <c r="S209" s="24" t="str">
        <f t="shared" si="6"/>
        <v>Red Twine with +230, +5.3% (4358 to 4588)</v>
      </c>
      <c r="T209" s="18"/>
      <c r="U209" s="40">
        <v>85.0</v>
      </c>
      <c r="V209" s="22">
        <f t="shared" si="7"/>
        <v>15</v>
      </c>
      <c r="W209" s="23">
        <f t="shared" si="8"/>
        <v>0.1764705882</v>
      </c>
      <c r="X209" s="26" t="str">
        <f t="shared" si="9"/>
        <v>Red Twine with +15, +17.6% (85 to 100)</v>
      </c>
    </row>
    <row r="210">
      <c r="A210" s="18" t="s">
        <v>568</v>
      </c>
      <c r="B210" s="18">
        <v>195.0</v>
      </c>
      <c r="C210" s="40">
        <v>11332.0</v>
      </c>
      <c r="D210" s="40">
        <v>4592.0</v>
      </c>
      <c r="E210" s="40">
        <v>220.0</v>
      </c>
      <c r="F210" s="14">
        <v>1000258.0</v>
      </c>
      <c r="G210" s="19"/>
      <c r="H210" s="19">
        <f>VLOOKUP(A210,'Kings Ratings'!$A$2:$B$1000,2,false)</f>
        <v>4</v>
      </c>
      <c r="I210" s="7" t="s">
        <v>851</v>
      </c>
      <c r="K210" s="40">
        <v>10790.0</v>
      </c>
      <c r="L210" s="22">
        <f t="shared" si="1"/>
        <v>542</v>
      </c>
      <c r="M210" s="23">
        <f t="shared" si="2"/>
        <v>0.05023169601</v>
      </c>
      <c r="N210" s="24" t="str">
        <f t="shared" si="3"/>
        <v>Mystic Ring with +542, +5% (10790 to 11332)</v>
      </c>
      <c r="O210" s="41"/>
      <c r="P210" s="40">
        <v>4321.0</v>
      </c>
      <c r="Q210" s="18">
        <f t="shared" si="4"/>
        <v>271</v>
      </c>
      <c r="R210" s="23">
        <f t="shared" si="5"/>
        <v>0.06271696367</v>
      </c>
      <c r="S210" s="24" t="str">
        <f t="shared" si="6"/>
        <v>Mystic Ring with +271, +6.3% (4321 to 4592)</v>
      </c>
      <c r="T210" s="18"/>
      <c r="U210" s="40">
        <v>123.0</v>
      </c>
      <c r="V210" s="22">
        <f t="shared" si="7"/>
        <v>97</v>
      </c>
      <c r="W210" s="23">
        <f t="shared" si="8"/>
        <v>0.7886178862</v>
      </c>
      <c r="X210" s="26" t="str">
        <f t="shared" si="9"/>
        <v>Mystic Ring with +97, +78.9% (123 to 220)</v>
      </c>
    </row>
    <row r="211">
      <c r="A211" s="18" t="s">
        <v>162</v>
      </c>
      <c r="B211" s="18">
        <v>67.0</v>
      </c>
      <c r="C211" s="40">
        <v>17883.0</v>
      </c>
      <c r="D211" s="40">
        <v>4625.0</v>
      </c>
      <c r="E211" s="40">
        <v>3.0</v>
      </c>
      <c r="F211" s="14">
        <v>245201.0</v>
      </c>
      <c r="G211" s="19"/>
      <c r="H211" s="19">
        <f>VLOOKUP(A211,'Kings Ratings'!$A$2:$B$1000,2,false)</f>
        <v>8</v>
      </c>
      <c r="I211" s="7"/>
      <c r="K211" s="40">
        <v>17337.0</v>
      </c>
      <c r="L211" s="22">
        <f t="shared" si="1"/>
        <v>546</v>
      </c>
      <c r="M211" s="23">
        <f t="shared" si="2"/>
        <v>0.03149333795</v>
      </c>
      <c r="N211" s="24" t="str">
        <f t="shared" si="3"/>
        <v>Cabbage with +546, +3.1% (17337 to 17883)</v>
      </c>
      <c r="O211" s="41"/>
      <c r="P211" s="40">
        <v>4491.0</v>
      </c>
      <c r="Q211" s="18">
        <f t="shared" si="4"/>
        <v>134</v>
      </c>
      <c r="R211" s="23">
        <f t="shared" si="5"/>
        <v>0.02983745268</v>
      </c>
      <c r="S211" s="24" t="str">
        <f t="shared" si="6"/>
        <v>Cabbage with +134, +3% (4491 to 4625)</v>
      </c>
      <c r="T211" s="18"/>
      <c r="U211" s="40">
        <v>2.0</v>
      </c>
      <c r="V211" s="22">
        <f t="shared" si="7"/>
        <v>1</v>
      </c>
      <c r="W211" s="23">
        <f t="shared" si="8"/>
        <v>0.5</v>
      </c>
      <c r="X211" s="26" t="str">
        <f t="shared" si="9"/>
        <v>Cabbage with +1, +50% (2 to 3)</v>
      </c>
    </row>
    <row r="212">
      <c r="A212" s="18" t="s">
        <v>694</v>
      </c>
      <c r="B212" s="18">
        <v>305.0</v>
      </c>
      <c r="C212" s="40">
        <v>15868.0</v>
      </c>
      <c r="D212" s="40">
        <v>4668.0</v>
      </c>
      <c r="E212" s="40">
        <v>139.0</v>
      </c>
      <c r="F212" s="14">
        <v>330519.0</v>
      </c>
      <c r="G212" s="19"/>
      <c r="H212" s="19">
        <f>VLOOKUP(A212,'Kings Ratings'!$A$2:$B$1000,2,false)</f>
        <v>7</v>
      </c>
      <c r="I212" s="7" t="s">
        <v>778</v>
      </c>
      <c r="K212" s="40">
        <v>15345.0</v>
      </c>
      <c r="L212" s="22">
        <f t="shared" si="1"/>
        <v>523</v>
      </c>
      <c r="M212" s="23">
        <f t="shared" si="2"/>
        <v>0.03408276312</v>
      </c>
      <c r="N212" s="24" t="str">
        <f t="shared" si="3"/>
        <v>Salt with +523, +3.4% (15345 to 15868)</v>
      </c>
      <c r="O212" s="41"/>
      <c r="P212" s="40">
        <v>4458.0</v>
      </c>
      <c r="Q212" s="18">
        <f t="shared" si="4"/>
        <v>210</v>
      </c>
      <c r="R212" s="23">
        <f t="shared" si="5"/>
        <v>0.04710632571</v>
      </c>
      <c r="S212" s="24" t="str">
        <f t="shared" si="6"/>
        <v>Salt with +210, +4.7% (4458 to 4668)</v>
      </c>
      <c r="T212" s="18"/>
      <c r="U212" s="40">
        <v>82.0</v>
      </c>
      <c r="V212" s="22">
        <f t="shared" si="7"/>
        <v>57</v>
      </c>
      <c r="W212" s="23">
        <f t="shared" si="8"/>
        <v>0.6951219512</v>
      </c>
      <c r="X212" s="26" t="str">
        <f t="shared" si="9"/>
        <v>Salt with +57, +69.5% (82 to 139)</v>
      </c>
    </row>
    <row r="213">
      <c r="A213" s="18" t="s">
        <v>250</v>
      </c>
      <c r="B213" s="18">
        <v>13.0</v>
      </c>
      <c r="C213" s="40">
        <v>18143.0</v>
      </c>
      <c r="D213" s="40">
        <v>4715.0</v>
      </c>
      <c r="E213" s="40">
        <v>352.0</v>
      </c>
      <c r="F213" s="14">
        <v>1113025.0</v>
      </c>
      <c r="G213" s="19"/>
      <c r="H213" s="19">
        <f>VLOOKUP(A213,'Kings Ratings'!$A$2:$B$1000,2,false)</f>
        <v>2</v>
      </c>
      <c r="I213" s="7"/>
      <c r="K213" s="40">
        <v>17605.0</v>
      </c>
      <c r="L213" s="22">
        <f t="shared" si="1"/>
        <v>538</v>
      </c>
      <c r="M213" s="23">
        <f t="shared" si="2"/>
        <v>0.03055950014</v>
      </c>
      <c r="N213" s="24" t="str">
        <f t="shared" si="3"/>
        <v>Eggplant with +538, +3.1% (17605 to 18143)</v>
      </c>
      <c r="O213" s="41"/>
      <c r="P213" s="40">
        <v>4481.0</v>
      </c>
      <c r="Q213" s="18">
        <f t="shared" si="4"/>
        <v>234</v>
      </c>
      <c r="R213" s="23">
        <f t="shared" si="5"/>
        <v>0.0522204865</v>
      </c>
      <c r="S213" s="24" t="str">
        <f t="shared" si="6"/>
        <v>Eggplant with +234, +5.2% (4481 to 4715)</v>
      </c>
      <c r="T213" s="18"/>
      <c r="U213" s="40">
        <v>300.0</v>
      </c>
      <c r="V213" s="22">
        <f t="shared" si="7"/>
        <v>52</v>
      </c>
      <c r="W213" s="23">
        <f t="shared" si="8"/>
        <v>0.1733333333</v>
      </c>
      <c r="X213" s="26" t="str">
        <f t="shared" si="9"/>
        <v>Eggplant with +52, +17.3% (300 to 352)</v>
      </c>
    </row>
    <row r="214">
      <c r="A214" s="18" t="s">
        <v>664</v>
      </c>
      <c r="B214" s="18">
        <v>538.0</v>
      </c>
      <c r="C214" s="40">
        <v>13210.0</v>
      </c>
      <c r="D214" s="40">
        <v>4756.0</v>
      </c>
      <c r="E214" s="40">
        <v>86.0</v>
      </c>
      <c r="F214" s="14">
        <v>237706.0</v>
      </c>
      <c r="G214" s="19"/>
      <c r="H214" s="19">
        <f>VLOOKUP(A214,'Kings Ratings'!$A$2:$B$1000,2,false)</f>
        <v>4</v>
      </c>
      <c r="I214" s="7"/>
      <c r="K214" s="40">
        <v>12686.0</v>
      </c>
      <c r="L214" s="22">
        <f t="shared" si="1"/>
        <v>524</v>
      </c>
      <c r="M214" s="23">
        <f t="shared" si="2"/>
        <v>0.04130537601</v>
      </c>
      <c r="N214" s="24" t="str">
        <f t="shared" si="3"/>
        <v>Red Shield with +524, +4.1% (12686 to 13210)</v>
      </c>
      <c r="O214" s="41"/>
      <c r="P214" s="40">
        <v>4607.0</v>
      </c>
      <c r="Q214" s="18">
        <f t="shared" si="4"/>
        <v>149</v>
      </c>
      <c r="R214" s="23">
        <f t="shared" si="5"/>
        <v>0.03234208813</v>
      </c>
      <c r="S214" s="24" t="str">
        <f t="shared" si="6"/>
        <v>Red Shield with +149, +3.2% (4607 to 4756)</v>
      </c>
      <c r="T214" s="18"/>
      <c r="U214" s="40">
        <v>80.0</v>
      </c>
      <c r="V214" s="22">
        <f t="shared" si="7"/>
        <v>6</v>
      </c>
      <c r="W214" s="23">
        <f t="shared" si="8"/>
        <v>0.075</v>
      </c>
      <c r="X214" s="26" t="str">
        <f t="shared" si="9"/>
        <v>Red Shield with +6, +7.5% (80 to 86)</v>
      </c>
    </row>
    <row r="215">
      <c r="A215" s="18" t="s">
        <v>831</v>
      </c>
      <c r="B215" s="18">
        <v>894.0</v>
      </c>
      <c r="C215" s="40">
        <v>8360.0</v>
      </c>
      <c r="D215" s="40">
        <v>4822.0</v>
      </c>
      <c r="E215" s="40">
        <v>799.0</v>
      </c>
      <c r="F215" s="14">
        <v>1008259.0</v>
      </c>
      <c r="G215" s="19"/>
      <c r="H215" s="19">
        <f>VLOOKUP(A215,'Kings Ratings'!$A$2:$B$1000,2,false)</f>
        <v>2</v>
      </c>
      <c r="I215" s="7" t="s">
        <v>859</v>
      </c>
      <c r="K215" s="40">
        <v>7969.0</v>
      </c>
      <c r="L215" s="22">
        <f t="shared" si="1"/>
        <v>391</v>
      </c>
      <c r="M215" s="23">
        <f t="shared" si="2"/>
        <v>0.04906512737</v>
      </c>
      <c r="N215" s="24" t="str">
        <f t="shared" si="3"/>
        <v>Wooden Spear with +391, +4.9% (7969 to 8360)</v>
      </c>
      <c r="O215" s="41"/>
      <c r="P215" s="40">
        <v>4566.0</v>
      </c>
      <c r="Q215" s="18">
        <f t="shared" si="4"/>
        <v>256</v>
      </c>
      <c r="R215" s="23">
        <f t="shared" si="5"/>
        <v>0.05606657906</v>
      </c>
      <c r="S215" s="24" t="str">
        <f t="shared" si="6"/>
        <v>Wooden Spear with +256, +5.6% (4566 to 4822)</v>
      </c>
      <c r="T215" s="18"/>
      <c r="U215" s="40">
        <v>623.0</v>
      </c>
      <c r="V215" s="22">
        <f t="shared" si="7"/>
        <v>176</v>
      </c>
      <c r="W215" s="23">
        <f t="shared" si="8"/>
        <v>0.2825040128</v>
      </c>
      <c r="X215" s="26" t="str">
        <f t="shared" si="9"/>
        <v>Wooden Spear with +176, +28.3% (623 to 799)</v>
      </c>
    </row>
    <row r="216">
      <c r="A216" s="18" t="s">
        <v>98</v>
      </c>
      <c r="B216" s="18">
        <v>895.0</v>
      </c>
      <c r="C216" s="40">
        <v>9731.0</v>
      </c>
      <c r="D216" s="40">
        <v>4823.0</v>
      </c>
      <c r="E216" s="40">
        <v>201.0</v>
      </c>
      <c r="F216" s="14">
        <v>440275.0</v>
      </c>
      <c r="G216" s="19"/>
      <c r="H216" s="19">
        <f>VLOOKUP(A216,'Kings Ratings'!$A$2:$B$1000,2,false)</f>
        <v>2</v>
      </c>
      <c r="I216" s="7"/>
      <c r="K216" s="40">
        <v>9312.0</v>
      </c>
      <c r="L216" s="22">
        <f t="shared" si="1"/>
        <v>419</v>
      </c>
      <c r="M216" s="23">
        <f t="shared" si="2"/>
        <v>0.04499570447</v>
      </c>
      <c r="N216" s="24" t="str">
        <f t="shared" si="3"/>
        <v>Blue Parchment with +419, +4.5% (9312 to 9731)</v>
      </c>
      <c r="O216" s="41"/>
      <c r="P216" s="40">
        <v>4545.0</v>
      </c>
      <c r="Q216" s="18">
        <f t="shared" si="4"/>
        <v>278</v>
      </c>
      <c r="R216" s="23">
        <f t="shared" si="5"/>
        <v>0.06116611661</v>
      </c>
      <c r="S216" s="24" t="str">
        <f t="shared" si="6"/>
        <v>Blue Parchment with +278, +6.1% (4545 to 4823)</v>
      </c>
      <c r="T216" s="18"/>
      <c r="U216" s="40">
        <v>161.0</v>
      </c>
      <c r="V216" s="22">
        <f t="shared" si="7"/>
        <v>40</v>
      </c>
      <c r="W216" s="23">
        <f t="shared" si="8"/>
        <v>0.248447205</v>
      </c>
      <c r="X216" s="26" t="str">
        <f t="shared" si="9"/>
        <v>Blue Parchment with +40, +24.8% (161 to 201)</v>
      </c>
    </row>
    <row r="217">
      <c r="A217" s="18" t="s">
        <v>491</v>
      </c>
      <c r="B217" s="18">
        <v>265.0</v>
      </c>
      <c r="C217" s="40">
        <v>11389.0</v>
      </c>
      <c r="D217" s="40">
        <v>4904.0</v>
      </c>
      <c r="E217" s="40">
        <v>594.0</v>
      </c>
      <c r="F217" s="14">
        <v>1020158.0</v>
      </c>
      <c r="G217" s="19"/>
      <c r="H217" s="19">
        <f>VLOOKUP(A217,'Kings Ratings'!$A$2:$B$1000,2,false)</f>
        <v>5</v>
      </c>
      <c r="I217" s="7" t="s">
        <v>808</v>
      </c>
      <c r="K217" s="40">
        <v>10940.0</v>
      </c>
      <c r="L217" s="22">
        <f t="shared" si="1"/>
        <v>449</v>
      </c>
      <c r="M217" s="23">
        <f t="shared" si="2"/>
        <v>0.04104204753</v>
      </c>
      <c r="N217" s="24" t="str">
        <f t="shared" si="3"/>
        <v>Jade Charm with +449, +4.1% (10940 to 11389)</v>
      </c>
      <c r="O217" s="41"/>
      <c r="P217" s="40">
        <v>4670.0</v>
      </c>
      <c r="Q217" s="18">
        <f t="shared" si="4"/>
        <v>234</v>
      </c>
      <c r="R217" s="23">
        <f t="shared" si="5"/>
        <v>0.05010706638</v>
      </c>
      <c r="S217" s="24" t="str">
        <f t="shared" si="6"/>
        <v>Jade Charm with +234, +5% (4670 to 4904)</v>
      </c>
      <c r="T217" s="18"/>
      <c r="U217" s="40">
        <v>469.0</v>
      </c>
      <c r="V217" s="22">
        <f t="shared" si="7"/>
        <v>125</v>
      </c>
      <c r="W217" s="23">
        <f t="shared" si="8"/>
        <v>0.2665245203</v>
      </c>
      <c r="X217" s="26" t="str">
        <f t="shared" si="9"/>
        <v>Jade Charm with +125, +26.7% (469 to 594)</v>
      </c>
    </row>
    <row r="218">
      <c r="A218" s="18" t="s">
        <v>641</v>
      </c>
      <c r="B218" s="18">
        <v>537.0</v>
      </c>
      <c r="C218" s="40">
        <v>12495.0</v>
      </c>
      <c r="D218" s="40">
        <v>5002.0</v>
      </c>
      <c r="E218" s="40">
        <v>117.0</v>
      </c>
      <c r="F218" s="14">
        <v>558770.0</v>
      </c>
      <c r="G218" s="19"/>
      <c r="H218" s="19">
        <f>VLOOKUP(A218,'Kings Ratings'!$A$2:$B$1000,2,false)</f>
        <v>5</v>
      </c>
      <c r="I218" s="7"/>
      <c r="K218" s="40">
        <v>11958.0</v>
      </c>
      <c r="L218" s="22">
        <f t="shared" si="1"/>
        <v>537</v>
      </c>
      <c r="M218" s="23">
        <f t="shared" si="2"/>
        <v>0.04490717511</v>
      </c>
      <c r="N218" s="24" t="str">
        <f t="shared" si="3"/>
        <v>Purple Dye with +537, +4.5% (11958 to 12495)</v>
      </c>
      <c r="O218" s="41"/>
      <c r="P218" s="40">
        <v>4761.0</v>
      </c>
      <c r="Q218" s="18">
        <f t="shared" si="4"/>
        <v>241</v>
      </c>
      <c r="R218" s="23">
        <f t="shared" si="5"/>
        <v>0.05061961773</v>
      </c>
      <c r="S218" s="24" t="str">
        <f t="shared" si="6"/>
        <v>Purple Dye with +241, +5.1% (4761 to 5002)</v>
      </c>
      <c r="T218" s="18"/>
      <c r="U218" s="40">
        <v>102.0</v>
      </c>
      <c r="V218" s="22">
        <f t="shared" si="7"/>
        <v>15</v>
      </c>
      <c r="W218" s="23">
        <f t="shared" si="8"/>
        <v>0.1470588235</v>
      </c>
      <c r="X218" s="26" t="str">
        <f t="shared" si="9"/>
        <v>Purple Dye with +15, +14.7% (102 to 117)</v>
      </c>
    </row>
    <row r="219">
      <c r="A219" s="5" t="s">
        <v>343</v>
      </c>
      <c r="B219" s="18">
        <v>951.0</v>
      </c>
      <c r="C219" s="40">
        <v>11152.0</v>
      </c>
      <c r="D219" s="40">
        <v>5013.0</v>
      </c>
      <c r="E219" s="40">
        <v>348.0</v>
      </c>
      <c r="F219" s="14">
        <v>268909.0</v>
      </c>
      <c r="G219" s="19"/>
      <c r="H219" s="19">
        <f>VLOOKUP(A219,'Kings Ratings'!$A$2:$B$1000,2,false)</f>
        <v>11</v>
      </c>
      <c r="I219" s="7"/>
      <c r="K219" s="40">
        <v>11150.0</v>
      </c>
      <c r="L219" s="22">
        <f t="shared" si="1"/>
        <v>2</v>
      </c>
      <c r="M219" s="23">
        <f t="shared" si="2"/>
        <v>0.0001793721973</v>
      </c>
      <c r="N219" s="24" t="str">
        <f t="shared" si="3"/>
        <v>Frozen Bones with +2, +0% (11150 to 11152)</v>
      </c>
      <c r="O219" s="41"/>
      <c r="P219" s="40">
        <v>5012.0</v>
      </c>
      <c r="Q219" s="18">
        <f t="shared" si="4"/>
        <v>1</v>
      </c>
      <c r="R219" s="23">
        <f t="shared" si="5"/>
        <v>0.0001995211492</v>
      </c>
      <c r="S219" s="24" t="str">
        <f t="shared" si="6"/>
        <v>Frozen Bones with +1, +0% (5012 to 5013)</v>
      </c>
      <c r="T219" s="18"/>
      <c r="U219" s="40">
        <v>348.0</v>
      </c>
      <c r="V219" s="22">
        <f t="shared" si="7"/>
        <v>0</v>
      </c>
      <c r="W219" s="23">
        <f t="shared" si="8"/>
        <v>0</v>
      </c>
      <c r="X219" s="26" t="str">
        <f t="shared" si="9"/>
        <v>Frozen Bones with +0, +0% (348 to 348)</v>
      </c>
    </row>
    <row r="220">
      <c r="A220" s="18" t="s">
        <v>644</v>
      </c>
      <c r="B220" s="18">
        <v>73.0</v>
      </c>
      <c r="C220" s="40">
        <v>11625.0</v>
      </c>
      <c r="D220" s="40">
        <v>5222.0</v>
      </c>
      <c r="E220" s="40">
        <v>144.0</v>
      </c>
      <c r="F220" s="14">
        <v>279464.0</v>
      </c>
      <c r="G220" s="19"/>
      <c r="H220" s="19">
        <f>VLOOKUP(A220,'Kings Ratings'!$A$2:$B$1000,2,false)</f>
        <v>3</v>
      </c>
      <c r="I220" s="7"/>
      <c r="K220" s="40">
        <v>11065.0</v>
      </c>
      <c r="L220" s="22">
        <f t="shared" si="1"/>
        <v>560</v>
      </c>
      <c r="M220" s="23">
        <f t="shared" si="2"/>
        <v>0.05061003163</v>
      </c>
      <c r="N220" s="24" t="str">
        <f t="shared" si="3"/>
        <v>Purple Parchment with +560, +5.1% (11065 to 11625)</v>
      </c>
      <c r="O220" s="41"/>
      <c r="P220" s="40">
        <v>4997.0</v>
      </c>
      <c r="Q220" s="18">
        <f t="shared" si="4"/>
        <v>225</v>
      </c>
      <c r="R220" s="23">
        <f t="shared" si="5"/>
        <v>0.04502701621</v>
      </c>
      <c r="S220" s="24" t="str">
        <f t="shared" si="6"/>
        <v>Purple Parchment with +225, +4.5% (4997 to 5222)</v>
      </c>
      <c r="T220" s="18"/>
      <c r="U220" s="40">
        <v>127.0</v>
      </c>
      <c r="V220" s="22">
        <f t="shared" si="7"/>
        <v>17</v>
      </c>
      <c r="W220" s="23">
        <f t="shared" si="8"/>
        <v>0.1338582677</v>
      </c>
      <c r="X220" s="26" t="str">
        <f t="shared" si="9"/>
        <v>Purple Parchment with +17, +13.4% (127 to 144)</v>
      </c>
    </row>
    <row r="221">
      <c r="A221" s="18" t="s">
        <v>382</v>
      </c>
      <c r="B221" s="18">
        <v>189.0</v>
      </c>
      <c r="C221" s="40">
        <v>14660.0</v>
      </c>
      <c r="D221" s="40">
        <v>5415.0</v>
      </c>
      <c r="E221" s="40">
        <v>527.0</v>
      </c>
      <c r="F221" s="14">
        <v>1075104.0</v>
      </c>
      <c r="G221" s="19"/>
      <c r="H221" s="19">
        <f>VLOOKUP(A221,'Kings Ratings'!$A$2:$B$1000,2,false)</f>
        <v>8</v>
      </c>
      <c r="I221" s="7"/>
      <c r="K221" s="40">
        <v>14177.0</v>
      </c>
      <c r="L221" s="22">
        <f t="shared" si="1"/>
        <v>483</v>
      </c>
      <c r="M221" s="23">
        <f t="shared" si="2"/>
        <v>0.03406926712</v>
      </c>
      <c r="N221" s="24" t="str">
        <f t="shared" si="3"/>
        <v>Gold Cucumber with +483, +3.4% (14177 to 14660)</v>
      </c>
      <c r="O221" s="41"/>
      <c r="P221" s="40">
        <v>5167.0</v>
      </c>
      <c r="Q221" s="18">
        <f t="shared" si="4"/>
        <v>248</v>
      </c>
      <c r="R221" s="23">
        <f t="shared" si="5"/>
        <v>0.04799690343</v>
      </c>
      <c r="S221" s="24" t="str">
        <f t="shared" si="6"/>
        <v>Gold Cucumber with +248, +4.8% (5167 to 5415)</v>
      </c>
      <c r="T221" s="18"/>
      <c r="U221" s="40">
        <v>363.0</v>
      </c>
      <c r="V221" s="22">
        <f t="shared" si="7"/>
        <v>164</v>
      </c>
      <c r="W221" s="23">
        <f t="shared" si="8"/>
        <v>0.4517906336</v>
      </c>
      <c r="X221" s="26" t="str">
        <f t="shared" si="9"/>
        <v>Gold Cucumber with +164, +45.2% (363 to 527)</v>
      </c>
    </row>
    <row r="222">
      <c r="A222" s="18" t="s">
        <v>33</v>
      </c>
      <c r="B222" s="18">
        <v>379.0</v>
      </c>
      <c r="C222" s="40">
        <v>17869.0</v>
      </c>
      <c r="D222" s="40">
        <v>5465.0</v>
      </c>
      <c r="E222" s="40">
        <v>14.0</v>
      </c>
      <c r="F222" s="14">
        <v>381267.0</v>
      </c>
      <c r="G222" s="19"/>
      <c r="H222" s="19">
        <f>VLOOKUP(A222,'Kings Ratings'!$A$2:$B$1000,2,false)</f>
        <v>8</v>
      </c>
      <c r="I222" s="7"/>
      <c r="K222" s="40">
        <v>17276.0</v>
      </c>
      <c r="L222" s="22">
        <f t="shared" si="1"/>
        <v>593</v>
      </c>
      <c r="M222" s="23">
        <f t="shared" si="2"/>
        <v>0.03432507525</v>
      </c>
      <c r="N222" s="24" t="str">
        <f t="shared" si="3"/>
        <v>Apple Cider with +593, +3.4% (17276 to 17869)</v>
      </c>
      <c r="O222" s="41"/>
      <c r="P222" s="40">
        <v>5140.0</v>
      </c>
      <c r="Q222" s="18">
        <f t="shared" si="4"/>
        <v>325</v>
      </c>
      <c r="R222" s="23">
        <f t="shared" si="5"/>
        <v>0.06322957198</v>
      </c>
      <c r="S222" s="24" t="str">
        <f t="shared" si="6"/>
        <v>Apple Cider with +325, +6.3% (5140 to 5465)</v>
      </c>
      <c r="T222" s="18"/>
      <c r="U222" s="40">
        <v>11.0</v>
      </c>
      <c r="V222" s="22">
        <f t="shared" si="7"/>
        <v>3</v>
      </c>
      <c r="W222" s="23">
        <f t="shared" si="8"/>
        <v>0.2727272727</v>
      </c>
      <c r="X222" s="26" t="str">
        <f t="shared" si="9"/>
        <v>Apple Cider with +3, +27.3% (11 to 14)</v>
      </c>
    </row>
    <row r="223">
      <c r="A223" s="18" t="s">
        <v>723</v>
      </c>
      <c r="B223" s="18">
        <v>238.0</v>
      </c>
      <c r="C223" s="40">
        <v>12869.0</v>
      </c>
      <c r="D223" s="40">
        <v>5522.0</v>
      </c>
      <c r="E223" s="40">
        <v>616.0</v>
      </c>
      <c r="F223" s="14">
        <v>1011305.0</v>
      </c>
      <c r="G223" s="19"/>
      <c r="H223" s="19">
        <f>VLOOKUP(A223,'Kings Ratings'!$A$2:$B$1000,2,false)</f>
        <v>1</v>
      </c>
      <c r="I223" s="7" t="s">
        <v>580</v>
      </c>
      <c r="K223" s="40">
        <v>12299.0</v>
      </c>
      <c r="L223" s="22">
        <f t="shared" si="1"/>
        <v>570</v>
      </c>
      <c r="M223" s="23">
        <f t="shared" si="2"/>
        <v>0.04634523132</v>
      </c>
      <c r="N223" s="24" t="str">
        <f t="shared" si="3"/>
        <v>Shovel with +570, +4.6% (12299 to 12869)</v>
      </c>
      <c r="O223" s="41"/>
      <c r="P223" s="40">
        <v>5231.0</v>
      </c>
      <c r="Q223" s="18">
        <f t="shared" si="4"/>
        <v>291</v>
      </c>
      <c r="R223" s="23">
        <f t="shared" si="5"/>
        <v>0.05562989868</v>
      </c>
      <c r="S223" s="24" t="str">
        <f t="shared" si="6"/>
        <v>Shovel with +291, +5.6% (5231 to 5522)</v>
      </c>
      <c r="T223" s="18"/>
      <c r="U223" s="40">
        <v>463.0</v>
      </c>
      <c r="V223" s="22">
        <f t="shared" si="7"/>
        <v>153</v>
      </c>
      <c r="W223" s="23">
        <f t="shared" si="8"/>
        <v>0.3304535637</v>
      </c>
      <c r="X223" s="26" t="str">
        <f t="shared" si="9"/>
        <v>Shovel with +153, +33% (463 to 616)</v>
      </c>
    </row>
    <row r="224">
      <c r="A224" s="18" t="s">
        <v>697</v>
      </c>
      <c r="B224" s="18">
        <v>326.0</v>
      </c>
      <c r="C224" s="40">
        <v>10775.0</v>
      </c>
      <c r="D224" s="40">
        <v>5717.0</v>
      </c>
      <c r="E224" s="40">
        <v>940.0</v>
      </c>
      <c r="F224" s="14">
        <v>1073916.0</v>
      </c>
      <c r="G224" s="19"/>
      <c r="H224" s="19">
        <f>VLOOKUP(A224,'Kings Ratings'!$A$2:$B$1000,2,false)</f>
        <v>2</v>
      </c>
      <c r="I224" s="7" t="s">
        <v>661</v>
      </c>
      <c r="K224" s="40">
        <v>10276.0</v>
      </c>
      <c r="L224" s="22">
        <f t="shared" si="1"/>
        <v>499</v>
      </c>
      <c r="M224" s="23">
        <f t="shared" si="2"/>
        <v>0.04855975088</v>
      </c>
      <c r="N224" s="24" t="str">
        <f t="shared" si="3"/>
        <v>Scissors with +499, +4.9% (10276 to 10775)</v>
      </c>
      <c r="O224" s="41"/>
      <c r="P224" s="40">
        <v>5476.0</v>
      </c>
      <c r="Q224" s="18">
        <f t="shared" si="4"/>
        <v>241</v>
      </c>
      <c r="R224" s="23">
        <f t="shared" si="5"/>
        <v>0.04401022644</v>
      </c>
      <c r="S224" s="24" t="str">
        <f t="shared" si="6"/>
        <v>Scissors with +241, +4.4% (5476 to 5717)</v>
      </c>
      <c r="T224" s="18"/>
      <c r="U224" s="40">
        <v>797.0</v>
      </c>
      <c r="V224" s="22">
        <f t="shared" si="7"/>
        <v>143</v>
      </c>
      <c r="W224" s="23">
        <f t="shared" si="8"/>
        <v>0.1794228356</v>
      </c>
      <c r="X224" s="26" t="str">
        <f t="shared" si="9"/>
        <v>Scissors with +143, +17.9% (797 to 940)</v>
      </c>
    </row>
    <row r="225">
      <c r="A225" s="18" t="s">
        <v>41</v>
      </c>
      <c r="B225" s="18">
        <v>508.0</v>
      </c>
      <c r="C225" s="40">
        <v>15962.0</v>
      </c>
      <c r="D225" s="40">
        <v>5772.0</v>
      </c>
      <c r="E225" s="40">
        <v>2.0</v>
      </c>
      <c r="F225" s="14">
        <v>290171.0</v>
      </c>
      <c r="G225" s="19"/>
      <c r="H225" s="19">
        <f>VLOOKUP(A225,'Kings Ratings'!$A$2:$B$1000,2,false)</f>
        <v>8</v>
      </c>
      <c r="I225" s="7"/>
      <c r="K225" s="40">
        <v>15410.0</v>
      </c>
      <c r="L225" s="22">
        <f t="shared" si="1"/>
        <v>552</v>
      </c>
      <c r="M225" s="23">
        <f t="shared" si="2"/>
        <v>0.03582089552</v>
      </c>
      <c r="N225" s="24" t="str">
        <f t="shared" si="3"/>
        <v>Arnold Palmer with +552, +3.6% (15410 to 15962)</v>
      </c>
      <c r="O225" s="41"/>
      <c r="P225" s="40">
        <v>5478.0</v>
      </c>
      <c r="Q225" s="18">
        <f t="shared" si="4"/>
        <v>294</v>
      </c>
      <c r="R225" s="23">
        <f t="shared" si="5"/>
        <v>0.05366922234</v>
      </c>
      <c r="S225" s="24" t="str">
        <f t="shared" si="6"/>
        <v>Arnold Palmer with +294, +5.4% (5478 to 5772)</v>
      </c>
      <c r="T225" s="18"/>
      <c r="U225" s="40">
        <v>2.0</v>
      </c>
      <c r="V225" s="22">
        <f t="shared" si="7"/>
        <v>0</v>
      </c>
      <c r="W225" s="23">
        <f t="shared" si="8"/>
        <v>0</v>
      </c>
      <c r="X225" s="26" t="str">
        <f t="shared" si="9"/>
        <v>Arnold Palmer with +0, +0% (2 to 2)</v>
      </c>
    </row>
    <row r="226">
      <c r="A226" s="11" t="s">
        <v>856</v>
      </c>
      <c r="B226" s="18">
        <v>944.0</v>
      </c>
      <c r="C226" s="40">
        <v>12175.0</v>
      </c>
      <c r="D226" s="40">
        <v>5800.0</v>
      </c>
      <c r="E226" s="40">
        <v>624.0</v>
      </c>
      <c r="F226" s="14">
        <v>242042.0</v>
      </c>
      <c r="G226" s="19"/>
      <c r="H226" s="19">
        <f>VLOOKUP(A226,'Kings Ratings'!$A$2:$B$1000,2,false)</f>
        <v>11</v>
      </c>
      <c r="I226" s="7"/>
      <c r="K226" s="40">
        <v>12175.0</v>
      </c>
      <c r="L226" s="22">
        <f t="shared" si="1"/>
        <v>0</v>
      </c>
      <c r="M226" s="23">
        <f t="shared" si="2"/>
        <v>0</v>
      </c>
      <c r="N226" s="24" t="str">
        <f t="shared" si="3"/>
        <v>Frozen Spyfish with +0, +0% (12175 to 12175)</v>
      </c>
      <c r="O226" s="41"/>
      <c r="P226" s="40">
        <v>5798.0</v>
      </c>
      <c r="Q226" s="18">
        <f t="shared" si="4"/>
        <v>2</v>
      </c>
      <c r="R226" s="23">
        <f t="shared" si="5"/>
        <v>0.0003449465333</v>
      </c>
      <c r="S226" s="24" t="str">
        <f t="shared" si="6"/>
        <v>Frozen Spyfish with +2, +0% (5798 to 5800)</v>
      </c>
      <c r="T226" s="18"/>
      <c r="U226" s="40">
        <v>623.0</v>
      </c>
      <c r="V226" s="22">
        <f t="shared" si="7"/>
        <v>1</v>
      </c>
      <c r="W226" s="23">
        <f t="shared" si="8"/>
        <v>0.001605136437</v>
      </c>
      <c r="X226" s="26" t="str">
        <f t="shared" si="9"/>
        <v>Frozen Spyfish with +1, +0.2% (623 to 624)</v>
      </c>
    </row>
    <row r="227">
      <c r="A227" s="18" t="s">
        <v>545</v>
      </c>
      <c r="B227" s="18">
        <v>216.0</v>
      </c>
      <c r="C227" s="40">
        <v>9949.0</v>
      </c>
      <c r="D227" s="40">
        <v>5810.0</v>
      </c>
      <c r="E227" s="40">
        <v>877.0</v>
      </c>
      <c r="F227" s="14">
        <v>1000958.0</v>
      </c>
      <c r="G227" s="19"/>
      <c r="H227" s="19">
        <f>VLOOKUP(A227,'Kings Ratings'!$A$2:$B$1000,2,false)</f>
        <v>2</v>
      </c>
      <c r="I227" s="7" t="s">
        <v>768</v>
      </c>
      <c r="K227" s="40">
        <v>9605.0</v>
      </c>
      <c r="L227" s="22">
        <f t="shared" si="1"/>
        <v>344</v>
      </c>
      <c r="M227" s="23">
        <f t="shared" si="2"/>
        <v>0.03581467985</v>
      </c>
      <c r="N227" s="24" t="str">
        <f t="shared" si="3"/>
        <v>Magnifying Glass with +344, +3.6% (9605 to 9949)</v>
      </c>
      <c r="O227" s="41"/>
      <c r="P227" s="40">
        <v>5580.0</v>
      </c>
      <c r="Q227" s="18">
        <f t="shared" si="4"/>
        <v>230</v>
      </c>
      <c r="R227" s="23">
        <f t="shared" si="5"/>
        <v>0.04121863799</v>
      </c>
      <c r="S227" s="24" t="str">
        <f t="shared" si="6"/>
        <v>Magnifying Glass with +230, +4.1% (5580 to 5810)</v>
      </c>
      <c r="T227" s="18"/>
      <c r="U227" s="40">
        <v>702.0</v>
      </c>
      <c r="V227" s="22">
        <f t="shared" si="7"/>
        <v>175</v>
      </c>
      <c r="W227" s="23">
        <f t="shared" si="8"/>
        <v>0.2492877493</v>
      </c>
      <c r="X227" s="26" t="str">
        <f t="shared" si="9"/>
        <v>Magnifying Glass with +175, +24.9% (702 to 877)</v>
      </c>
    </row>
    <row r="228">
      <c r="A228" s="18" t="s">
        <v>532</v>
      </c>
      <c r="B228" s="18">
        <v>79.0</v>
      </c>
      <c r="C228" s="40">
        <v>9843.0</v>
      </c>
      <c r="D228" s="40">
        <v>5941.0</v>
      </c>
      <c r="E228" s="40">
        <v>948.0</v>
      </c>
      <c r="F228" s="14">
        <v>1023968.0</v>
      </c>
      <c r="G228" s="19"/>
      <c r="H228" s="19">
        <f>VLOOKUP(A228,'Kings Ratings'!$A$2:$B$1000,2,false)</f>
        <v>2</v>
      </c>
      <c r="I228" s="7" t="s">
        <v>492</v>
      </c>
      <c r="K228" s="40">
        <v>9477.0</v>
      </c>
      <c r="L228" s="22">
        <f t="shared" si="1"/>
        <v>366</v>
      </c>
      <c r="M228" s="23">
        <f t="shared" si="2"/>
        <v>0.0386198164</v>
      </c>
      <c r="N228" s="24" t="str">
        <f t="shared" si="3"/>
        <v>Looking Glass with +366, +3.9% (9477 to 9843)</v>
      </c>
      <c r="O228" s="41"/>
      <c r="P228" s="40">
        <v>5690.0</v>
      </c>
      <c r="Q228" s="18">
        <f t="shared" si="4"/>
        <v>251</v>
      </c>
      <c r="R228" s="23">
        <f t="shared" si="5"/>
        <v>0.04411247803</v>
      </c>
      <c r="S228" s="24" t="str">
        <f t="shared" si="6"/>
        <v>Looking Glass with +251, +4.4% (5690 to 5941)</v>
      </c>
      <c r="T228" s="18"/>
      <c r="U228" s="40">
        <v>673.0</v>
      </c>
      <c r="V228" s="22">
        <f t="shared" si="7"/>
        <v>275</v>
      </c>
      <c r="W228" s="23">
        <f t="shared" si="8"/>
        <v>0.4086181278</v>
      </c>
      <c r="X228" s="26" t="str">
        <f t="shared" si="9"/>
        <v>Looking Glass with +275, +40.9% (673 to 948)</v>
      </c>
    </row>
    <row r="229">
      <c r="A229" s="18" t="s">
        <v>418</v>
      </c>
      <c r="B229" s="18">
        <v>82.0</v>
      </c>
      <c r="C229" s="40">
        <v>11207.0</v>
      </c>
      <c r="D229" s="40">
        <v>5988.0</v>
      </c>
      <c r="E229" s="40">
        <v>309.0</v>
      </c>
      <c r="F229" s="14">
        <v>1002643.0</v>
      </c>
      <c r="G229" s="19"/>
      <c r="H229" s="19">
        <f>VLOOKUP(A229,'Kings Ratings'!$A$2:$B$1000,2,false)</f>
        <v>2</v>
      </c>
      <c r="I229" s="7"/>
      <c r="K229" s="40">
        <v>10835.0</v>
      </c>
      <c r="L229" s="22">
        <f t="shared" si="1"/>
        <v>372</v>
      </c>
      <c r="M229" s="23">
        <f t="shared" si="2"/>
        <v>0.03433317951</v>
      </c>
      <c r="N229" s="24" t="str">
        <f t="shared" si="3"/>
        <v>Green Diary with +372, +3.4% (10835 to 11207)</v>
      </c>
      <c r="O229" s="41"/>
      <c r="P229" s="40">
        <v>5731.0</v>
      </c>
      <c r="Q229" s="18">
        <f t="shared" si="4"/>
        <v>257</v>
      </c>
      <c r="R229" s="23">
        <f t="shared" si="5"/>
        <v>0.04484383179</v>
      </c>
      <c r="S229" s="24" t="str">
        <f t="shared" si="6"/>
        <v>Green Diary with +257, +4.5% (5731 to 5988)</v>
      </c>
      <c r="T229" s="18"/>
      <c r="U229" s="40">
        <v>256.0</v>
      </c>
      <c r="V229" s="22">
        <f t="shared" si="7"/>
        <v>53</v>
      </c>
      <c r="W229" s="23">
        <f t="shared" si="8"/>
        <v>0.20703125</v>
      </c>
      <c r="X229" s="26" t="str">
        <f t="shared" si="9"/>
        <v>Green Diary with +53, +20.7% (256 to 309)</v>
      </c>
    </row>
    <row r="230">
      <c r="A230" s="18" t="s">
        <v>56</v>
      </c>
      <c r="B230" s="18">
        <v>450.0</v>
      </c>
      <c r="C230" s="40">
        <v>19014.0</v>
      </c>
      <c r="D230" s="40">
        <v>5988.0</v>
      </c>
      <c r="E230" s="40">
        <v>471.0</v>
      </c>
      <c r="F230" s="14">
        <v>310640.0</v>
      </c>
      <c r="G230" s="19"/>
      <c r="H230" s="19">
        <f>VLOOKUP(A230,'Kings Ratings'!$A$2:$B$1000,2,false)</f>
        <v>5</v>
      </c>
      <c r="I230" s="7" t="s">
        <v>692</v>
      </c>
      <c r="K230" s="40">
        <v>18470.0</v>
      </c>
      <c r="L230" s="22">
        <f t="shared" si="1"/>
        <v>544</v>
      </c>
      <c r="M230" s="23">
        <f t="shared" si="2"/>
        <v>0.0294531673</v>
      </c>
      <c r="N230" s="24" t="str">
        <f t="shared" si="3"/>
        <v>Beet with +544, +2.9% (18470 to 19014)</v>
      </c>
      <c r="O230" s="41"/>
      <c r="P230" s="40">
        <v>5740.0</v>
      </c>
      <c r="Q230" s="18">
        <f t="shared" si="4"/>
        <v>248</v>
      </c>
      <c r="R230" s="23">
        <f t="shared" si="5"/>
        <v>0.04320557491</v>
      </c>
      <c r="S230" s="24" t="str">
        <f t="shared" si="6"/>
        <v>Beet with +248, +4.3% (5740 to 5988)</v>
      </c>
      <c r="T230" s="18"/>
      <c r="U230" s="40">
        <v>260.0</v>
      </c>
      <c r="V230" s="22">
        <f t="shared" si="7"/>
        <v>211</v>
      </c>
      <c r="W230" s="23">
        <f t="shared" si="8"/>
        <v>0.8115384615</v>
      </c>
      <c r="X230" s="26" t="str">
        <f t="shared" si="9"/>
        <v>Beet with +211, +81.2% (260 to 471)</v>
      </c>
    </row>
    <row r="231">
      <c r="A231" s="18" t="s">
        <v>321</v>
      </c>
      <c r="B231" s="18">
        <v>276.0</v>
      </c>
      <c r="C231" s="40">
        <v>19728.0</v>
      </c>
      <c r="D231" s="40">
        <v>6047.0</v>
      </c>
      <c r="E231" s="40">
        <v>305.0</v>
      </c>
      <c r="F231" s="14">
        <v>943594.0</v>
      </c>
      <c r="G231" s="19"/>
      <c r="H231" s="19">
        <f>VLOOKUP(A231,'Kings Ratings'!$A$2:$B$1000,2,false)</f>
        <v>6</v>
      </c>
      <c r="I231" s="7"/>
      <c r="K231" s="40">
        <v>19190.0</v>
      </c>
      <c r="L231" s="22">
        <f t="shared" si="1"/>
        <v>538</v>
      </c>
      <c r="M231" s="23">
        <f t="shared" si="2"/>
        <v>0.02803543512</v>
      </c>
      <c r="N231" s="24" t="str">
        <f t="shared" si="3"/>
        <v>Flour with +538, +2.8% (19190 to 19728)</v>
      </c>
      <c r="O231" s="41"/>
      <c r="P231" s="40">
        <v>5781.0</v>
      </c>
      <c r="Q231" s="18">
        <f t="shared" si="4"/>
        <v>266</v>
      </c>
      <c r="R231" s="23">
        <f t="shared" si="5"/>
        <v>0.04601280055</v>
      </c>
      <c r="S231" s="24" t="str">
        <f t="shared" si="6"/>
        <v>Flour with +266, +4.6% (5781 to 6047)</v>
      </c>
      <c r="T231" s="18"/>
      <c r="U231" s="40">
        <v>273.0</v>
      </c>
      <c r="V231" s="22">
        <f t="shared" si="7"/>
        <v>32</v>
      </c>
      <c r="W231" s="23">
        <f t="shared" si="8"/>
        <v>0.1172161172</v>
      </c>
      <c r="X231" s="26" t="str">
        <f t="shared" si="9"/>
        <v>Flour with +32, +11.7% (273 to 305)</v>
      </c>
    </row>
    <row r="232">
      <c r="A232" s="18" t="s">
        <v>776</v>
      </c>
      <c r="B232" s="18">
        <v>300.0</v>
      </c>
      <c r="C232" s="40">
        <v>15881.0</v>
      </c>
      <c r="D232" s="40">
        <v>6088.0</v>
      </c>
      <c r="E232" s="40">
        <v>315.0</v>
      </c>
      <c r="F232" s="14">
        <v>253755.0</v>
      </c>
      <c r="G232" s="19"/>
      <c r="H232" s="19">
        <f>VLOOKUP(A232,'Kings Ratings'!$A$2:$B$1000,2,false)</f>
        <v>2</v>
      </c>
      <c r="I232" s="7" t="s">
        <v>808</v>
      </c>
      <c r="K232" s="40">
        <v>15352.0</v>
      </c>
      <c r="L232" s="22">
        <f t="shared" si="1"/>
        <v>529</v>
      </c>
      <c r="M232" s="23">
        <f t="shared" si="2"/>
        <v>0.03445805107</v>
      </c>
      <c r="N232" s="24" t="str">
        <f t="shared" si="3"/>
        <v>Sturdy Sword with +529, +3.4% (15352 to 15881)</v>
      </c>
      <c r="O232" s="41"/>
      <c r="P232" s="40">
        <v>5735.0</v>
      </c>
      <c r="Q232" s="18">
        <f t="shared" si="4"/>
        <v>353</v>
      </c>
      <c r="R232" s="23">
        <f t="shared" si="5"/>
        <v>0.06155187446</v>
      </c>
      <c r="S232" s="24" t="str">
        <f t="shared" si="6"/>
        <v>Sturdy Sword with +353, +6.2% (5735 to 6088)</v>
      </c>
      <c r="T232" s="18"/>
      <c r="U232" s="40">
        <v>220.0</v>
      </c>
      <c r="V232" s="22">
        <f t="shared" si="7"/>
        <v>95</v>
      </c>
      <c r="W232" s="23">
        <f t="shared" si="8"/>
        <v>0.4318181818</v>
      </c>
      <c r="X232" s="26" t="str">
        <f t="shared" si="9"/>
        <v>Sturdy Sword with +95, +43.2% (220 to 315)</v>
      </c>
    </row>
    <row r="233">
      <c r="A233" s="11" t="s">
        <v>845</v>
      </c>
      <c r="B233" s="18">
        <v>942.0</v>
      </c>
      <c r="C233" s="40">
        <v>10544.0</v>
      </c>
      <c r="D233" s="40">
        <v>6109.0</v>
      </c>
      <c r="E233" s="40">
        <v>1465.0</v>
      </c>
      <c r="F233" s="14">
        <v>1652199.0</v>
      </c>
      <c r="G233" s="19"/>
      <c r="H233" s="19">
        <f>VLOOKUP(A233,'Kings Ratings'!$A$2:$B$1000,2,false)</f>
        <v>11</v>
      </c>
      <c r="I233" s="7"/>
      <c r="K233" s="40">
        <v>10545.0</v>
      </c>
      <c r="L233" s="22">
        <f t="shared" si="1"/>
        <v>-1</v>
      </c>
      <c r="M233" s="23">
        <f t="shared" si="2"/>
        <v>-0.00009483167378</v>
      </c>
      <c r="N233" s="24" t="str">
        <f t="shared" si="3"/>
        <v>Frozen Squid with +-1, +0% (10545 to 10544)</v>
      </c>
      <c r="O233" s="41"/>
      <c r="P233" s="40">
        <v>6109.0</v>
      </c>
      <c r="Q233" s="18">
        <f t="shared" si="4"/>
        <v>0</v>
      </c>
      <c r="R233" s="23">
        <f t="shared" si="5"/>
        <v>0</v>
      </c>
      <c r="S233" s="24" t="str">
        <f t="shared" si="6"/>
        <v>Frozen Squid with +0, +0% (6109 to 6109)</v>
      </c>
      <c r="T233" s="18"/>
      <c r="U233" s="40">
        <v>1465.0</v>
      </c>
      <c r="V233" s="22">
        <f t="shared" si="7"/>
        <v>0</v>
      </c>
      <c r="W233" s="23">
        <f t="shared" si="8"/>
        <v>0</v>
      </c>
      <c r="X233" s="26" t="str">
        <f t="shared" si="9"/>
        <v>Frozen Squid with +0, +0% (1465 to 1465)</v>
      </c>
    </row>
    <row r="234">
      <c r="A234" s="18" t="s">
        <v>835</v>
      </c>
      <c r="B234" s="18">
        <v>738.0</v>
      </c>
      <c r="C234" s="40">
        <v>9706.0</v>
      </c>
      <c r="D234" s="40">
        <v>6117.0</v>
      </c>
      <c r="E234" s="40">
        <v>1555.0</v>
      </c>
      <c r="F234" s="14">
        <v>3025237.0</v>
      </c>
      <c r="G234" s="19"/>
      <c r="H234" s="19">
        <f>VLOOKUP(A234,'Kings Ratings'!$A$2:$B$1000,2,false)</f>
        <v>2</v>
      </c>
      <c r="I234" s="7" t="s">
        <v>673</v>
      </c>
      <c r="K234" s="40">
        <v>9229.0</v>
      </c>
      <c r="L234" s="22">
        <f t="shared" si="1"/>
        <v>477</v>
      </c>
      <c r="M234" s="23">
        <f t="shared" si="2"/>
        <v>0.05168490627</v>
      </c>
      <c r="N234" s="24" t="str">
        <f t="shared" si="3"/>
        <v>Wooden Table with +477, +5.2% (9229 to 9706)</v>
      </c>
      <c r="O234" s="41"/>
      <c r="P234" s="40">
        <v>5815.0</v>
      </c>
      <c r="Q234" s="18">
        <f t="shared" si="4"/>
        <v>302</v>
      </c>
      <c r="R234" s="23">
        <f t="shared" si="5"/>
        <v>0.05193465176</v>
      </c>
      <c r="S234" s="24" t="str">
        <f t="shared" si="6"/>
        <v>Wooden Table with +302, +5.2% (5815 to 6117)</v>
      </c>
      <c r="T234" s="18"/>
      <c r="U234" s="40">
        <v>1234.0</v>
      </c>
      <c r="V234" s="22">
        <f t="shared" si="7"/>
        <v>321</v>
      </c>
      <c r="W234" s="23">
        <f t="shared" si="8"/>
        <v>0.2601296596</v>
      </c>
      <c r="X234" s="26" t="str">
        <f t="shared" si="9"/>
        <v>Wooden Table with +321, +26% (1234 to 1555)</v>
      </c>
    </row>
    <row r="235">
      <c r="A235" s="18" t="s">
        <v>158</v>
      </c>
      <c r="B235" s="18">
        <v>659.0</v>
      </c>
      <c r="C235" s="40">
        <v>10966.0</v>
      </c>
      <c r="D235" s="40">
        <v>6130.0</v>
      </c>
      <c r="E235" s="40">
        <v>1598.0</v>
      </c>
      <c r="F235" s="14">
        <v>1100833.0</v>
      </c>
      <c r="G235" s="19"/>
      <c r="H235" s="19">
        <f>VLOOKUP(A235,'Kings Ratings'!$A$2:$B$1000,2,false)</f>
        <v>1</v>
      </c>
      <c r="I235" s="7" t="s">
        <v>872</v>
      </c>
      <c r="K235" s="40">
        <v>10505.0</v>
      </c>
      <c r="L235" s="22">
        <f t="shared" si="1"/>
        <v>461</v>
      </c>
      <c r="M235" s="23">
        <f t="shared" si="2"/>
        <v>0.04388386483</v>
      </c>
      <c r="N235" s="24" t="str">
        <f t="shared" si="3"/>
        <v>Butter Churn with +461, +4.4% (10505 to 10966)</v>
      </c>
      <c r="O235" s="41"/>
      <c r="P235" s="40">
        <v>5837.0</v>
      </c>
      <c r="Q235" s="18">
        <f t="shared" si="4"/>
        <v>293</v>
      </c>
      <c r="R235" s="23">
        <f t="shared" si="5"/>
        <v>0.05019701902</v>
      </c>
      <c r="S235" s="24" t="str">
        <f t="shared" si="6"/>
        <v>Butter Churn with +293, +5% (5837 to 6130)</v>
      </c>
      <c r="T235" s="18"/>
      <c r="U235" s="40">
        <v>1226.0</v>
      </c>
      <c r="V235" s="22">
        <f t="shared" si="7"/>
        <v>372</v>
      </c>
      <c r="W235" s="23">
        <f t="shared" si="8"/>
        <v>0.3034257749</v>
      </c>
      <c r="X235" s="26" t="str">
        <f t="shared" si="9"/>
        <v>Butter Churn with +372, +30.3% (1226 to 1598)</v>
      </c>
    </row>
    <row r="236">
      <c r="A236" s="11" t="s">
        <v>846</v>
      </c>
      <c r="B236" s="18">
        <v>945.0</v>
      </c>
      <c r="C236" s="40">
        <v>10698.0</v>
      </c>
      <c r="D236" s="40">
        <v>6133.0</v>
      </c>
      <c r="E236" s="40">
        <v>1300.0</v>
      </c>
      <c r="F236" s="14">
        <v>1120699.0</v>
      </c>
      <c r="G236" s="19"/>
      <c r="H236" s="19">
        <f>VLOOKUP(A236,'Kings Ratings'!$A$2:$B$1000,2,false)</f>
        <v>11</v>
      </c>
      <c r="I236" s="7"/>
      <c r="K236" s="40">
        <v>10698.0</v>
      </c>
      <c r="L236" s="22">
        <f t="shared" si="1"/>
        <v>0</v>
      </c>
      <c r="M236" s="23">
        <f t="shared" si="2"/>
        <v>0</v>
      </c>
      <c r="N236" s="24" t="str">
        <f t="shared" si="3"/>
        <v>Frozen Manta Ray with +0, +0% (10698 to 10698)</v>
      </c>
      <c r="O236" s="41"/>
      <c r="P236" s="40">
        <v>6130.0</v>
      </c>
      <c r="Q236" s="18">
        <f t="shared" si="4"/>
        <v>3</v>
      </c>
      <c r="R236" s="23">
        <f t="shared" si="5"/>
        <v>0.0004893964111</v>
      </c>
      <c r="S236" s="24" t="str">
        <f t="shared" si="6"/>
        <v>Frozen Manta Ray with +3, +0% (6130 to 6133)</v>
      </c>
      <c r="T236" s="18"/>
      <c r="U236" s="40">
        <v>1300.0</v>
      </c>
      <c r="V236" s="22">
        <f t="shared" si="7"/>
        <v>0</v>
      </c>
      <c r="W236" s="23">
        <f t="shared" si="8"/>
        <v>0</v>
      </c>
      <c r="X236" s="26" t="str">
        <f t="shared" si="9"/>
        <v>Frozen Manta Ray with +0, +0% (1300 to 1300)</v>
      </c>
    </row>
    <row r="237">
      <c r="A237" s="18" t="s">
        <v>599</v>
      </c>
      <c r="B237" s="18">
        <v>196.0</v>
      </c>
      <c r="C237" s="40">
        <v>11591.0</v>
      </c>
      <c r="D237" s="40">
        <v>6197.0</v>
      </c>
      <c r="E237" s="40">
        <v>1126.0</v>
      </c>
      <c r="F237" s="14">
        <v>1020721.0</v>
      </c>
      <c r="G237" s="19"/>
      <c r="H237" s="19">
        <f>VLOOKUP(A237,'Kings Ratings'!$A$2:$B$1000,2,false)</f>
        <v>2</v>
      </c>
      <c r="I237" s="7" t="s">
        <v>829</v>
      </c>
      <c r="K237" s="40">
        <v>11125.0</v>
      </c>
      <c r="L237" s="22">
        <f t="shared" si="1"/>
        <v>466</v>
      </c>
      <c r="M237" s="23">
        <f t="shared" si="2"/>
        <v>0.04188764045</v>
      </c>
      <c r="N237" s="24" t="str">
        <f t="shared" si="3"/>
        <v>Pearl Necklace with +466, +4.2% (11125 to 11591)</v>
      </c>
      <c r="O237" s="41"/>
      <c r="P237" s="40">
        <v>5972.0</v>
      </c>
      <c r="Q237" s="18">
        <f t="shared" si="4"/>
        <v>225</v>
      </c>
      <c r="R237" s="23">
        <f t="shared" si="5"/>
        <v>0.0376758205</v>
      </c>
      <c r="S237" s="24" t="str">
        <f t="shared" si="6"/>
        <v>Pearl Necklace with +225, +3.8% (5972 to 6197)</v>
      </c>
      <c r="T237" s="18"/>
      <c r="U237" s="40">
        <v>882.0</v>
      </c>
      <c r="V237" s="22">
        <f t="shared" si="7"/>
        <v>244</v>
      </c>
      <c r="W237" s="23">
        <f t="shared" si="8"/>
        <v>0.2766439909</v>
      </c>
      <c r="X237" s="26" t="str">
        <f t="shared" si="9"/>
        <v>Pearl Necklace with +244, +27.7% (882 to 1126)</v>
      </c>
    </row>
    <row r="238">
      <c r="A238" s="18" t="s">
        <v>271</v>
      </c>
      <c r="B238" s="18">
        <v>106.0</v>
      </c>
      <c r="C238" s="40">
        <v>14884.0</v>
      </c>
      <c r="D238" s="40">
        <v>6197.0</v>
      </c>
      <c r="E238" s="40">
        <v>776.0</v>
      </c>
      <c r="F238" s="14">
        <v>1432737.0</v>
      </c>
      <c r="G238" s="19"/>
      <c r="H238" s="19">
        <f>VLOOKUP(A238,'Kings Ratings'!$A$2:$B$1000,2,false)</f>
        <v>3</v>
      </c>
      <c r="I238" s="7" t="s">
        <v>825</v>
      </c>
      <c r="K238" s="40">
        <v>14386.0</v>
      </c>
      <c r="L238" s="22">
        <f t="shared" si="1"/>
        <v>498</v>
      </c>
      <c r="M238" s="23">
        <f t="shared" si="2"/>
        <v>0.03461698874</v>
      </c>
      <c r="N238" s="24" t="str">
        <f t="shared" si="3"/>
        <v>Explosive with +498, +3.5% (14386 to 14884)</v>
      </c>
      <c r="O238" s="41"/>
      <c r="P238" s="40">
        <v>5987.0</v>
      </c>
      <c r="Q238" s="18">
        <f t="shared" si="4"/>
        <v>210</v>
      </c>
      <c r="R238" s="23">
        <f t="shared" si="5"/>
        <v>0.035075998</v>
      </c>
      <c r="S238" s="24" t="str">
        <f t="shared" si="6"/>
        <v>Explosive with +210, +3.5% (5987 to 6197)</v>
      </c>
      <c r="T238" s="18"/>
      <c r="U238" s="40">
        <v>666.0</v>
      </c>
      <c r="V238" s="22">
        <f t="shared" si="7"/>
        <v>110</v>
      </c>
      <c r="W238" s="23">
        <f t="shared" si="8"/>
        <v>0.1651651652</v>
      </c>
      <c r="X238" s="26" t="str">
        <f t="shared" si="9"/>
        <v>Explosive with +110, +16.5% (666 to 776)</v>
      </c>
    </row>
    <row r="239">
      <c r="A239" s="18" t="s">
        <v>434</v>
      </c>
      <c r="B239" s="18">
        <v>204.0</v>
      </c>
      <c r="C239" s="40">
        <v>12661.0</v>
      </c>
      <c r="D239" s="40">
        <v>6223.0</v>
      </c>
      <c r="E239" s="40">
        <v>462.0</v>
      </c>
      <c r="F239" s="14">
        <v>1001671.0</v>
      </c>
      <c r="G239" s="19"/>
      <c r="H239" s="19">
        <f>VLOOKUP(A239,'Kings Ratings'!$A$2:$B$1000,2,false)</f>
        <v>2</v>
      </c>
      <c r="I239" s="7" t="s">
        <v>761</v>
      </c>
      <c r="K239" s="40">
        <v>12140.0</v>
      </c>
      <c r="L239" s="22">
        <f t="shared" si="1"/>
        <v>521</v>
      </c>
      <c r="M239" s="23">
        <f t="shared" si="2"/>
        <v>0.04291598023</v>
      </c>
      <c r="N239" s="24" t="str">
        <f t="shared" si="3"/>
        <v>Green Shield with +521, +4.3% (12140 to 12661)</v>
      </c>
      <c r="O239" s="41"/>
      <c r="P239" s="40">
        <v>5964.0</v>
      </c>
      <c r="Q239" s="18">
        <f t="shared" si="4"/>
        <v>259</v>
      </c>
      <c r="R239" s="23">
        <f t="shared" si="5"/>
        <v>0.04342723005</v>
      </c>
      <c r="S239" s="24" t="str">
        <f t="shared" si="6"/>
        <v>Green Shield with +259, +4.3% (5964 to 6223)</v>
      </c>
      <c r="T239" s="18"/>
      <c r="U239" s="40">
        <v>359.0</v>
      </c>
      <c r="V239" s="22">
        <f t="shared" si="7"/>
        <v>103</v>
      </c>
      <c r="W239" s="23">
        <f t="shared" si="8"/>
        <v>0.286908078</v>
      </c>
      <c r="X239" s="26" t="str">
        <f t="shared" si="9"/>
        <v>Green Shield with +103, +28.7% (359 to 462)</v>
      </c>
    </row>
    <row r="240">
      <c r="A240" s="11" t="s">
        <v>849</v>
      </c>
      <c r="B240" s="18">
        <v>950.0</v>
      </c>
      <c r="C240" s="40">
        <v>10664.0</v>
      </c>
      <c r="D240" s="40">
        <v>6412.0</v>
      </c>
      <c r="E240" s="40">
        <v>1266.0</v>
      </c>
      <c r="F240" s="14">
        <v>1002521.0</v>
      </c>
      <c r="G240" s="19"/>
      <c r="H240" s="19">
        <f>VLOOKUP(A240,'Kings Ratings'!$A$2:$B$1000,2,false)</f>
        <v>11</v>
      </c>
      <c r="I240" s="7"/>
      <c r="K240" s="40">
        <v>10663.0</v>
      </c>
      <c r="L240" s="22">
        <f t="shared" si="1"/>
        <v>1</v>
      </c>
      <c r="M240" s="23">
        <f t="shared" si="2"/>
        <v>0.00009378223764</v>
      </c>
      <c r="N240" s="24" t="str">
        <f t="shared" si="3"/>
        <v>Frozen Biter with +1, +0% (10663 to 10664)</v>
      </c>
      <c r="O240" s="41"/>
      <c r="P240" s="40">
        <v>6412.0</v>
      </c>
      <c r="Q240" s="18">
        <f t="shared" si="4"/>
        <v>0</v>
      </c>
      <c r="R240" s="23">
        <f t="shared" si="5"/>
        <v>0</v>
      </c>
      <c r="S240" s="24" t="str">
        <f t="shared" si="6"/>
        <v>Frozen Biter with +0, +0% (6412 to 6412)</v>
      </c>
      <c r="T240" s="18"/>
      <c r="U240" s="40">
        <v>1266.0</v>
      </c>
      <c r="V240" s="22">
        <f t="shared" si="7"/>
        <v>0</v>
      </c>
      <c r="W240" s="23">
        <f t="shared" si="8"/>
        <v>0</v>
      </c>
      <c r="X240" s="26" t="str">
        <f t="shared" si="9"/>
        <v>Frozen Biter with +0, +0% (1266 to 1266)</v>
      </c>
    </row>
    <row r="241">
      <c r="A241" s="11" t="s">
        <v>850</v>
      </c>
      <c r="B241" s="18">
        <v>953.0</v>
      </c>
      <c r="C241" s="40">
        <v>8433.0</v>
      </c>
      <c r="D241" s="40">
        <v>6429.0</v>
      </c>
      <c r="E241" s="40">
        <v>1593.0</v>
      </c>
      <c r="F241" s="14">
        <v>1002612.0</v>
      </c>
      <c r="G241" s="19"/>
      <c r="H241" s="19">
        <f>VLOOKUP(A241,'Kings Ratings'!$A$2:$B$1000,2,false)</f>
        <v>11</v>
      </c>
      <c r="I241" s="7"/>
      <c r="K241" s="40">
        <v>8432.0</v>
      </c>
      <c r="L241" s="22">
        <f t="shared" si="1"/>
        <v>1</v>
      </c>
      <c r="M241" s="23">
        <f t="shared" si="2"/>
        <v>0.0001185958254</v>
      </c>
      <c r="N241" s="24" t="str">
        <f t="shared" si="3"/>
        <v>Frozen Angelfish with +1, +0% (8432 to 8433)</v>
      </c>
      <c r="O241" s="41"/>
      <c r="P241" s="40">
        <v>6428.0</v>
      </c>
      <c r="Q241" s="18">
        <f t="shared" si="4"/>
        <v>1</v>
      </c>
      <c r="R241" s="23">
        <f t="shared" si="5"/>
        <v>0.0001555693839</v>
      </c>
      <c r="S241" s="24" t="str">
        <f t="shared" si="6"/>
        <v>Frozen Angelfish with +1, +0% (6428 to 6429)</v>
      </c>
      <c r="T241" s="18"/>
      <c r="U241" s="40">
        <v>1593.0</v>
      </c>
      <c r="V241" s="22">
        <f t="shared" si="7"/>
        <v>0</v>
      </c>
      <c r="W241" s="23">
        <f t="shared" si="8"/>
        <v>0</v>
      </c>
      <c r="X241" s="26" t="str">
        <f t="shared" si="9"/>
        <v>Frozen Angelfish with +0, +0% (1593 to 1593)</v>
      </c>
    </row>
    <row r="242">
      <c r="A242" s="11" t="s">
        <v>848</v>
      </c>
      <c r="B242" s="18">
        <v>952.0</v>
      </c>
      <c r="C242" s="40">
        <v>8456.0</v>
      </c>
      <c r="D242" s="40">
        <v>6467.0</v>
      </c>
      <c r="E242" s="40">
        <v>1630.0</v>
      </c>
      <c r="F242" s="14">
        <v>1068984.0</v>
      </c>
      <c r="G242" s="19"/>
      <c r="H242" s="19">
        <f>VLOOKUP(A242,'Kings Ratings'!$A$2:$B$1000,2,false)</f>
        <v>11</v>
      </c>
      <c r="I242" s="7"/>
      <c r="K242" s="40">
        <v>8456.0</v>
      </c>
      <c r="L242" s="22">
        <f t="shared" si="1"/>
        <v>0</v>
      </c>
      <c r="M242" s="23">
        <f t="shared" si="2"/>
        <v>0</v>
      </c>
      <c r="N242" s="24" t="str">
        <f t="shared" si="3"/>
        <v>Frozen Jelly with +0, +0% (8456 to 8456)</v>
      </c>
      <c r="O242" s="41"/>
      <c r="P242" s="40">
        <v>6467.0</v>
      </c>
      <c r="Q242" s="18">
        <f t="shared" si="4"/>
        <v>0</v>
      </c>
      <c r="R242" s="23">
        <f t="shared" si="5"/>
        <v>0</v>
      </c>
      <c r="S242" s="24" t="str">
        <f t="shared" si="6"/>
        <v>Frozen Jelly with +0, +0% (6467 to 6467)</v>
      </c>
      <c r="T242" s="18"/>
      <c r="U242" s="40">
        <v>1630.0</v>
      </c>
      <c r="V242" s="22">
        <f t="shared" si="7"/>
        <v>0</v>
      </c>
      <c r="W242" s="23">
        <f t="shared" si="8"/>
        <v>0</v>
      </c>
      <c r="X242" s="26" t="str">
        <f t="shared" si="9"/>
        <v>Frozen Jelly with +0, +0% (1630 to 1630)</v>
      </c>
    </row>
    <row r="243">
      <c r="A243" s="18" t="s">
        <v>132</v>
      </c>
      <c r="B243" s="18">
        <v>105.0</v>
      </c>
      <c r="C243" s="40">
        <v>16761.0</v>
      </c>
      <c r="D243" s="40">
        <v>6509.0</v>
      </c>
      <c r="E243" s="40">
        <v>899.0</v>
      </c>
      <c r="F243" s="14">
        <v>1002348.0</v>
      </c>
      <c r="G243" s="19"/>
      <c r="H243" s="19">
        <f>VLOOKUP(A243,'Kings Ratings'!$A$2:$B$1000,2,false)</f>
        <v>3</v>
      </c>
      <c r="I243" s="7" t="s">
        <v>698</v>
      </c>
      <c r="K243" s="40">
        <v>14221.0</v>
      </c>
      <c r="L243" s="22">
        <f t="shared" si="1"/>
        <v>2540</v>
      </c>
      <c r="M243" s="23">
        <f t="shared" si="2"/>
        <v>0.1786090992</v>
      </c>
      <c r="N243" s="24" t="str">
        <f t="shared" si="3"/>
        <v>Bottle Rocket with +2540, +17.9% (14221 to 16761)</v>
      </c>
      <c r="O243" s="41"/>
      <c r="P243" s="40">
        <v>6274.0</v>
      </c>
      <c r="Q243" s="18">
        <f t="shared" si="4"/>
        <v>235</v>
      </c>
      <c r="R243" s="23">
        <f t="shared" si="5"/>
        <v>0.03745616831</v>
      </c>
      <c r="S243" s="24" t="str">
        <f t="shared" si="6"/>
        <v>Bottle Rocket with +235, +3.7% (6274 to 6509)</v>
      </c>
      <c r="T243" s="18"/>
      <c r="U243" s="40">
        <v>645.0</v>
      </c>
      <c r="V243" s="22">
        <f t="shared" si="7"/>
        <v>254</v>
      </c>
      <c r="W243" s="23">
        <f t="shared" si="8"/>
        <v>0.3937984496</v>
      </c>
      <c r="X243" s="26" t="str">
        <f t="shared" si="9"/>
        <v>Bottle Rocket with +254, +39.4% (645 to 899)</v>
      </c>
    </row>
    <row r="244">
      <c r="A244" s="11" t="s">
        <v>847</v>
      </c>
      <c r="B244" s="18">
        <v>949.0</v>
      </c>
      <c r="C244" s="40">
        <v>10701.0</v>
      </c>
      <c r="D244" s="40">
        <v>6570.0</v>
      </c>
      <c r="E244" s="40">
        <v>1345.0</v>
      </c>
      <c r="F244" s="14">
        <v>1122977.0</v>
      </c>
      <c r="G244" s="19"/>
      <c r="H244" s="19">
        <f>VLOOKUP(A244,'Kings Ratings'!$A$2:$B$1000,2,false)</f>
        <v>11</v>
      </c>
      <c r="I244" s="7"/>
      <c r="K244" s="40">
        <v>10700.0</v>
      </c>
      <c r="L244" s="22">
        <f t="shared" si="1"/>
        <v>1</v>
      </c>
      <c r="M244" s="23">
        <f t="shared" si="2"/>
        <v>0.00009345794393</v>
      </c>
      <c r="N244" s="24" t="str">
        <f t="shared" si="3"/>
        <v>Frozen Lobster with +1, +0% (10700 to 10701)</v>
      </c>
      <c r="O244" s="41"/>
      <c r="P244" s="40">
        <v>6569.0</v>
      </c>
      <c r="Q244" s="18">
        <f t="shared" si="4"/>
        <v>1</v>
      </c>
      <c r="R244" s="23">
        <f t="shared" si="5"/>
        <v>0.000152230172</v>
      </c>
      <c r="S244" s="24" t="str">
        <f t="shared" si="6"/>
        <v>Frozen Lobster with +1, +0% (6569 to 6570)</v>
      </c>
      <c r="T244" s="18"/>
      <c r="U244" s="40">
        <v>1345.0</v>
      </c>
      <c r="V244" s="22">
        <f t="shared" si="7"/>
        <v>0</v>
      </c>
      <c r="W244" s="23">
        <f t="shared" si="8"/>
        <v>0</v>
      </c>
      <c r="X244" s="26" t="str">
        <f t="shared" si="9"/>
        <v>Frozen Lobster with +0, +0% (1345 to 1345)</v>
      </c>
    </row>
    <row r="245">
      <c r="A245" s="18" t="s">
        <v>801</v>
      </c>
      <c r="B245" s="18">
        <v>328.0</v>
      </c>
      <c r="C245" s="40">
        <v>11722.0</v>
      </c>
      <c r="D245" s="40">
        <v>6601.0</v>
      </c>
      <c r="E245" s="40">
        <v>1293.0</v>
      </c>
      <c r="F245" s="14">
        <v>1090749.0</v>
      </c>
      <c r="G245" s="19"/>
      <c r="H245" s="19">
        <f>VLOOKUP(A245,'Kings Ratings'!$A$2:$B$1000,2,false)</f>
        <v>2</v>
      </c>
      <c r="I245" s="7" t="s">
        <v>920</v>
      </c>
      <c r="K245" s="40">
        <v>11159.0</v>
      </c>
      <c r="L245" s="22">
        <f t="shared" si="1"/>
        <v>563</v>
      </c>
      <c r="M245" s="23">
        <f t="shared" si="2"/>
        <v>0.05045254951</v>
      </c>
      <c r="N245" s="24" t="str">
        <f t="shared" si="3"/>
        <v>Wagon Wheel with +563, +5% (11159 to 11722)</v>
      </c>
      <c r="O245" s="41"/>
      <c r="P245" s="40">
        <v>6342.0</v>
      </c>
      <c r="Q245" s="18">
        <f t="shared" si="4"/>
        <v>259</v>
      </c>
      <c r="R245" s="23">
        <f t="shared" si="5"/>
        <v>0.0408388521</v>
      </c>
      <c r="S245" s="24" t="str">
        <f t="shared" si="6"/>
        <v>Wagon Wheel with +259, +4.1% (6342 to 6601)</v>
      </c>
      <c r="T245" s="18"/>
      <c r="U245" s="40">
        <v>1096.0</v>
      </c>
      <c r="V245" s="22">
        <f t="shared" si="7"/>
        <v>197</v>
      </c>
      <c r="W245" s="23">
        <f t="shared" si="8"/>
        <v>0.1797445255</v>
      </c>
      <c r="X245" s="26" t="str">
        <f t="shared" si="9"/>
        <v>Wagon Wheel with +197, +18% (1096 to 1293)</v>
      </c>
    </row>
    <row r="246">
      <c r="A246" s="18" t="s">
        <v>268</v>
      </c>
      <c r="B246" s="18">
        <v>492.0</v>
      </c>
      <c r="C246" s="40">
        <v>15432.0</v>
      </c>
      <c r="D246" s="40">
        <v>6638.0</v>
      </c>
      <c r="E246" s="40">
        <v>579.0</v>
      </c>
      <c r="F246" s="14">
        <v>1003069.0</v>
      </c>
      <c r="G246" s="19"/>
      <c r="H246" s="19">
        <f>VLOOKUP(A246,'Kings Ratings'!$A$2:$B$1000,2,false)</f>
        <v>3</v>
      </c>
      <c r="I246" s="7" t="s">
        <v>812</v>
      </c>
      <c r="K246" s="40">
        <v>14934.0</v>
      </c>
      <c r="L246" s="22">
        <f t="shared" si="1"/>
        <v>498</v>
      </c>
      <c r="M246" s="23">
        <f t="shared" si="2"/>
        <v>0.03334672559</v>
      </c>
      <c r="N246" s="24" t="str">
        <f t="shared" si="3"/>
        <v>Essence of Slime with +498, +3.3% (14934 to 15432)</v>
      </c>
      <c r="O246" s="41"/>
      <c r="P246" s="40">
        <v>6342.0</v>
      </c>
      <c r="Q246" s="18">
        <f t="shared" si="4"/>
        <v>296</v>
      </c>
      <c r="R246" s="23">
        <f t="shared" si="5"/>
        <v>0.04667297383</v>
      </c>
      <c r="S246" s="24" t="str">
        <f t="shared" si="6"/>
        <v>Essence of Slime with +296, +4.7% (6342 to 6638)</v>
      </c>
      <c r="T246" s="18"/>
      <c r="U246" s="40">
        <v>476.0</v>
      </c>
      <c r="V246" s="22">
        <f t="shared" si="7"/>
        <v>103</v>
      </c>
      <c r="W246" s="23">
        <f t="shared" si="8"/>
        <v>0.2163865546</v>
      </c>
      <c r="X246" s="26" t="str">
        <f t="shared" si="9"/>
        <v>Essence of Slime with +103, +21.6% (476 to 579)</v>
      </c>
    </row>
    <row r="247">
      <c r="A247" s="18" t="s">
        <v>792</v>
      </c>
      <c r="B247" s="18">
        <v>252.0</v>
      </c>
      <c r="C247" s="40">
        <v>11042.0</v>
      </c>
      <c r="D247" s="40">
        <v>6677.0</v>
      </c>
      <c r="E247" s="40">
        <v>1716.0</v>
      </c>
      <c r="F247" s="14">
        <v>1015132.0</v>
      </c>
      <c r="G247" s="19"/>
      <c r="H247" s="19">
        <f>VLOOKUP(A247,'Kings Ratings'!$A$2:$B$1000,2,false)</f>
        <v>2</v>
      </c>
      <c r="I247" s="7" t="s">
        <v>925</v>
      </c>
      <c r="K247" s="40">
        <v>10632.0</v>
      </c>
      <c r="L247" s="22">
        <f t="shared" si="1"/>
        <v>410</v>
      </c>
      <c r="M247" s="23">
        <f t="shared" si="2"/>
        <v>0.03856282919</v>
      </c>
      <c r="N247" s="24" t="str">
        <f t="shared" si="3"/>
        <v>Treasure Chest with +410, +3.9% (10632 to 11042)</v>
      </c>
      <c r="O247" s="41"/>
      <c r="P247" s="40">
        <v>6323.0</v>
      </c>
      <c r="Q247" s="18">
        <f t="shared" si="4"/>
        <v>354</v>
      </c>
      <c r="R247" s="23">
        <f t="shared" si="5"/>
        <v>0.05598608256</v>
      </c>
      <c r="S247" s="24" t="str">
        <f t="shared" si="6"/>
        <v>Treasure Chest with +354, +5.6% (6323 to 6677)</v>
      </c>
      <c r="T247" s="18"/>
      <c r="U247" s="40">
        <v>1210.0</v>
      </c>
      <c r="V247" s="22">
        <f t="shared" si="7"/>
        <v>506</v>
      </c>
      <c r="W247" s="23">
        <f t="shared" si="8"/>
        <v>0.4181818182</v>
      </c>
      <c r="X247" s="26" t="str">
        <f t="shared" si="9"/>
        <v>Treasure Chest with +506, +41.8% (1210 to 1716)</v>
      </c>
    </row>
    <row r="248">
      <c r="A248" s="18" t="s">
        <v>772</v>
      </c>
      <c r="B248" s="18">
        <v>55.0</v>
      </c>
      <c r="C248" s="40">
        <v>11109.0</v>
      </c>
      <c r="D248" s="40">
        <v>6947.0</v>
      </c>
      <c r="E248" s="40">
        <v>2004.0</v>
      </c>
      <c r="F248" s="14">
        <v>1014073.0</v>
      </c>
      <c r="G248" s="19"/>
      <c r="H248" s="19">
        <f>VLOOKUP(A248,'Kings Ratings'!$A$2:$B$1000,2,false)</f>
        <v>2</v>
      </c>
      <c r="I248" s="7" t="s">
        <v>924</v>
      </c>
      <c r="K248" s="40">
        <v>10644.0</v>
      </c>
      <c r="L248" s="22">
        <f t="shared" si="1"/>
        <v>465</v>
      </c>
      <c r="M248" s="23">
        <f t="shared" si="2"/>
        <v>0.04368658399</v>
      </c>
      <c r="N248" s="24" t="str">
        <f t="shared" si="3"/>
        <v>Sturdy Box with +465, +4.4% (10644 to 11109)</v>
      </c>
      <c r="O248" s="41"/>
      <c r="P248" s="40">
        <v>6597.0</v>
      </c>
      <c r="Q248" s="18">
        <f t="shared" si="4"/>
        <v>350</v>
      </c>
      <c r="R248" s="23">
        <f t="shared" si="5"/>
        <v>0.05305441868</v>
      </c>
      <c r="S248" s="24" t="str">
        <f t="shared" si="6"/>
        <v>Sturdy Box with +350, +5.3% (6597 to 6947)</v>
      </c>
      <c r="T248" s="18"/>
      <c r="U248" s="40">
        <v>1249.0</v>
      </c>
      <c r="V248" s="22">
        <f t="shared" si="7"/>
        <v>755</v>
      </c>
      <c r="W248" s="23">
        <f t="shared" si="8"/>
        <v>0.6044835869</v>
      </c>
      <c r="X248" s="26" t="str">
        <f t="shared" si="9"/>
        <v>Sturdy Box with +755, +60.4% (1249 to 2004)</v>
      </c>
    </row>
    <row r="249">
      <c r="A249" s="18" t="s">
        <v>833</v>
      </c>
      <c r="B249" s="18">
        <v>299.0</v>
      </c>
      <c r="C249" s="40">
        <v>10295.0</v>
      </c>
      <c r="D249" s="40">
        <v>7069.0</v>
      </c>
      <c r="E249" s="40">
        <v>1313.0</v>
      </c>
      <c r="F249" s="14">
        <v>1041401.0</v>
      </c>
      <c r="G249" s="19"/>
      <c r="H249" s="19">
        <f>VLOOKUP(A249,'Kings Ratings'!$A$2:$B$1000,2,false)</f>
        <v>1</v>
      </c>
      <c r="I249" s="7" t="s">
        <v>920</v>
      </c>
      <c r="K249" s="40">
        <v>9874.0</v>
      </c>
      <c r="L249" s="22">
        <f t="shared" si="1"/>
        <v>421</v>
      </c>
      <c r="M249" s="23">
        <f t="shared" si="2"/>
        <v>0.04263722909</v>
      </c>
      <c r="N249" s="24" t="str">
        <f t="shared" si="3"/>
        <v>Wooden Sword with +421, +4.3% (9874 to 10295)</v>
      </c>
      <c r="O249" s="41"/>
      <c r="P249" s="40">
        <v>6816.0</v>
      </c>
      <c r="Q249" s="18">
        <f t="shared" si="4"/>
        <v>253</v>
      </c>
      <c r="R249" s="23">
        <f t="shared" si="5"/>
        <v>0.0371185446</v>
      </c>
      <c r="S249" s="24" t="str">
        <f t="shared" si="6"/>
        <v>Wooden Sword with +253, +3.7% (6816 to 7069)</v>
      </c>
      <c r="T249" s="18"/>
      <c r="U249" s="40">
        <v>1086.0</v>
      </c>
      <c r="V249" s="22">
        <f t="shared" si="7"/>
        <v>227</v>
      </c>
      <c r="W249" s="23">
        <f t="shared" si="8"/>
        <v>0.2090239411</v>
      </c>
      <c r="X249" s="26" t="str">
        <f t="shared" si="9"/>
        <v>Wooden Sword with +227, +20.9% (1086 to 1313)</v>
      </c>
    </row>
    <row r="250">
      <c r="A250" s="18" t="s">
        <v>519</v>
      </c>
      <c r="B250" s="18">
        <v>118.0</v>
      </c>
      <c r="C250" s="40">
        <v>14251.0</v>
      </c>
      <c r="D250" s="40">
        <v>7084.0</v>
      </c>
      <c r="E250" s="40">
        <v>471.0</v>
      </c>
      <c r="F250" s="14">
        <v>1000519.0</v>
      </c>
      <c r="G250" s="19"/>
      <c r="H250" s="19">
        <f>VLOOKUP(A250,'Kings Ratings'!$A$2:$B$1000,2,false)</f>
        <v>2</v>
      </c>
      <c r="I250" s="7" t="s">
        <v>825</v>
      </c>
      <c r="K250" s="40">
        <v>13879.0</v>
      </c>
      <c r="L250" s="22">
        <f t="shared" si="1"/>
        <v>372</v>
      </c>
      <c r="M250" s="23">
        <f t="shared" si="2"/>
        <v>0.0268030838</v>
      </c>
      <c r="N250" s="24" t="str">
        <f t="shared" si="3"/>
        <v>Leather Diary with +372, +2.7% (13879 to 14251)</v>
      </c>
      <c r="O250" s="41"/>
      <c r="P250" s="40">
        <v>6732.0</v>
      </c>
      <c r="Q250" s="18">
        <f t="shared" si="4"/>
        <v>352</v>
      </c>
      <c r="R250" s="23">
        <f t="shared" si="5"/>
        <v>0.0522875817</v>
      </c>
      <c r="S250" s="24" t="str">
        <f t="shared" si="6"/>
        <v>Leather Diary with +352, +5.2% (6732 to 7084)</v>
      </c>
      <c r="T250" s="18"/>
      <c r="U250" s="40">
        <v>323.0</v>
      </c>
      <c r="V250" s="22">
        <f t="shared" si="7"/>
        <v>148</v>
      </c>
      <c r="W250" s="23">
        <f t="shared" si="8"/>
        <v>0.4582043344</v>
      </c>
      <c r="X250" s="26" t="str">
        <f t="shared" si="9"/>
        <v>Leather Diary with +148, +45.8% (323 to 471)</v>
      </c>
    </row>
    <row r="251">
      <c r="A251" s="18" t="s">
        <v>604</v>
      </c>
      <c r="B251" s="18">
        <v>11.0</v>
      </c>
      <c r="C251" s="40">
        <v>20526.0</v>
      </c>
      <c r="D251" s="40">
        <v>7220.0</v>
      </c>
      <c r="E251" s="40">
        <v>985.0</v>
      </c>
      <c r="F251" s="14">
        <v>2327367.0</v>
      </c>
      <c r="G251" s="19"/>
      <c r="H251" s="19">
        <f>VLOOKUP(A251,'Kings Ratings'!$A$2:$B$1000,2,false)</f>
        <v>1</v>
      </c>
      <c r="I251" s="7" t="s">
        <v>673</v>
      </c>
      <c r="K251" s="40">
        <v>19436.0</v>
      </c>
      <c r="L251" s="22">
        <f t="shared" si="1"/>
        <v>1090</v>
      </c>
      <c r="M251" s="23">
        <f t="shared" si="2"/>
        <v>0.05608149825</v>
      </c>
      <c r="N251" s="24" t="str">
        <f t="shared" si="3"/>
        <v>Peppers with +1090, +5.6% (19436 to 20526)</v>
      </c>
      <c r="O251" s="41"/>
      <c r="P251" s="40">
        <v>6587.0</v>
      </c>
      <c r="Q251" s="18">
        <f t="shared" si="4"/>
        <v>633</v>
      </c>
      <c r="R251" s="23">
        <f t="shared" si="5"/>
        <v>0.09609837559</v>
      </c>
      <c r="S251" s="24" t="str">
        <f t="shared" si="6"/>
        <v>Peppers with +633, +9.6% (6587 to 7220)</v>
      </c>
      <c r="T251" s="18"/>
      <c r="U251" s="40">
        <v>497.0</v>
      </c>
      <c r="V251" s="22">
        <f t="shared" si="7"/>
        <v>488</v>
      </c>
      <c r="W251" s="23">
        <f t="shared" si="8"/>
        <v>0.9818913481</v>
      </c>
      <c r="X251" s="26" t="str">
        <f t="shared" si="9"/>
        <v>Peppers with +488, +98.2% (497 to 985)</v>
      </c>
    </row>
    <row r="252">
      <c r="A252" s="18" t="s">
        <v>713</v>
      </c>
      <c r="B252" s="18">
        <v>249.0</v>
      </c>
      <c r="C252" s="40">
        <v>16027.0</v>
      </c>
      <c r="D252" s="40">
        <v>7420.0</v>
      </c>
      <c r="E252" s="40">
        <v>629.0</v>
      </c>
      <c r="F252" s="14">
        <v>1009322.0</v>
      </c>
      <c r="G252" s="19"/>
      <c r="H252" s="19">
        <f>VLOOKUP(A252,'Kings Ratings'!$A$2:$B$1000,2,false)</f>
        <v>2</v>
      </c>
      <c r="I252" s="7" t="s">
        <v>778</v>
      </c>
      <c r="K252" s="40">
        <v>15435.0</v>
      </c>
      <c r="L252" s="22">
        <f t="shared" si="1"/>
        <v>592</v>
      </c>
      <c r="M252" s="23">
        <f t="shared" si="2"/>
        <v>0.03835438937</v>
      </c>
      <c r="N252" s="24" t="str">
        <f t="shared" si="3"/>
        <v>Shimmer Ring with +592, +3.8% (15435 to 16027)</v>
      </c>
      <c r="O252" s="41"/>
      <c r="P252" s="40">
        <v>7099.0</v>
      </c>
      <c r="Q252" s="18">
        <f t="shared" si="4"/>
        <v>321</v>
      </c>
      <c r="R252" s="23">
        <f t="shared" si="5"/>
        <v>0.04521763629</v>
      </c>
      <c r="S252" s="24" t="str">
        <f t="shared" si="6"/>
        <v>Shimmer Ring with +321, +4.5% (7099 to 7420)</v>
      </c>
      <c r="T252" s="18"/>
      <c r="U252" s="40">
        <v>488.0</v>
      </c>
      <c r="V252" s="22">
        <f t="shared" si="7"/>
        <v>141</v>
      </c>
      <c r="W252" s="23">
        <f t="shared" si="8"/>
        <v>0.2889344262</v>
      </c>
      <c r="X252" s="26" t="str">
        <f t="shared" si="9"/>
        <v>Shimmer Ring with +141, +28.9% (488 to 629)</v>
      </c>
    </row>
    <row r="253">
      <c r="A253" s="18" t="s">
        <v>540</v>
      </c>
      <c r="B253" s="18">
        <v>176.0</v>
      </c>
      <c r="C253" s="40">
        <v>18918.0</v>
      </c>
      <c r="D253" s="40">
        <v>7478.0</v>
      </c>
      <c r="E253" s="40">
        <v>707.0</v>
      </c>
      <c r="F253" s="14">
        <v>1293885.0</v>
      </c>
      <c r="G253" s="19"/>
      <c r="H253" s="19">
        <f>VLOOKUP(A253,'Kings Ratings'!$A$2:$B$1000,2,false)</f>
        <v>5</v>
      </c>
      <c r="I253" s="7" t="s">
        <v>691</v>
      </c>
      <c r="K253" s="40">
        <v>18281.0</v>
      </c>
      <c r="L253" s="22">
        <f t="shared" si="1"/>
        <v>637</v>
      </c>
      <c r="M253" s="23">
        <f t="shared" si="2"/>
        <v>0.03484492096</v>
      </c>
      <c r="N253" s="24" t="str">
        <f t="shared" si="3"/>
        <v>Magicite with +637, +3.5% (18281 to 18918)</v>
      </c>
      <c r="O253" s="41"/>
      <c r="P253" s="40">
        <v>7206.0</v>
      </c>
      <c r="Q253" s="18">
        <f t="shared" si="4"/>
        <v>272</v>
      </c>
      <c r="R253" s="23">
        <f t="shared" si="5"/>
        <v>0.03774632251</v>
      </c>
      <c r="S253" s="24" t="str">
        <f t="shared" si="6"/>
        <v>Magicite with +272, +3.8% (7206 to 7478)</v>
      </c>
      <c r="T253" s="18"/>
      <c r="U253" s="40">
        <v>554.0</v>
      </c>
      <c r="V253" s="22">
        <f t="shared" si="7"/>
        <v>153</v>
      </c>
      <c r="W253" s="23">
        <f t="shared" si="8"/>
        <v>0.2761732852</v>
      </c>
      <c r="X253" s="26" t="str">
        <f t="shared" si="9"/>
        <v>Magicite with +153, +27.6% (554 to 707)</v>
      </c>
    </row>
    <row r="254">
      <c r="A254" s="18" t="s">
        <v>526</v>
      </c>
      <c r="B254" s="18">
        <v>124.0</v>
      </c>
      <c r="C254" s="40">
        <v>15214.0</v>
      </c>
      <c r="D254" s="40">
        <v>7547.0</v>
      </c>
      <c r="E254" s="40">
        <v>1161.0</v>
      </c>
      <c r="F254" s="14">
        <v>1017348.0</v>
      </c>
      <c r="G254" s="19"/>
      <c r="H254" s="19">
        <f>VLOOKUP(A254,'Kings Ratings'!$A$2:$B$1000,2,false)</f>
        <v>1</v>
      </c>
      <c r="I254" s="7" t="s">
        <v>829</v>
      </c>
      <c r="K254" s="40">
        <v>14673.0</v>
      </c>
      <c r="L254" s="22">
        <f t="shared" si="1"/>
        <v>541</v>
      </c>
      <c r="M254" s="23">
        <f t="shared" si="2"/>
        <v>0.03687044231</v>
      </c>
      <c r="N254" s="24" t="str">
        <f t="shared" si="3"/>
        <v>Lemon Quartz Ring with +541, +3.7% (14673 to 15214)</v>
      </c>
      <c r="O254" s="41"/>
      <c r="P254" s="40">
        <v>7220.0</v>
      </c>
      <c r="Q254" s="18">
        <f t="shared" si="4"/>
        <v>327</v>
      </c>
      <c r="R254" s="23">
        <f t="shared" si="5"/>
        <v>0.04529085873</v>
      </c>
      <c r="S254" s="24" t="str">
        <f t="shared" si="6"/>
        <v>Lemon Quartz Ring with +327, +4.5% (7220 to 7547)</v>
      </c>
      <c r="T254" s="18"/>
      <c r="U254" s="40">
        <v>1011.0</v>
      </c>
      <c r="V254" s="22">
        <f t="shared" si="7"/>
        <v>150</v>
      </c>
      <c r="W254" s="23">
        <f t="shared" si="8"/>
        <v>0.1483679525</v>
      </c>
      <c r="X254" s="26" t="str">
        <f t="shared" si="9"/>
        <v>Lemon Quartz Ring with +150, +14.8% (1011 to 1161)</v>
      </c>
    </row>
    <row r="255">
      <c r="A255" s="18" t="s">
        <v>427</v>
      </c>
      <c r="B255" s="18">
        <v>74.0</v>
      </c>
      <c r="C255" s="40">
        <v>14501.0</v>
      </c>
      <c r="D255" s="40">
        <v>7628.0</v>
      </c>
      <c r="E255" s="40">
        <v>610.0</v>
      </c>
      <c r="F255" s="14">
        <v>1196626.0</v>
      </c>
      <c r="G255" s="19"/>
      <c r="H255" s="19">
        <f>VLOOKUP(A255,'Kings Ratings'!$A$2:$B$1000,2,false)</f>
        <v>1</v>
      </c>
      <c r="I255" s="7" t="s">
        <v>851</v>
      </c>
      <c r="K255" s="40">
        <v>13956.0</v>
      </c>
      <c r="L255" s="22">
        <f t="shared" si="1"/>
        <v>545</v>
      </c>
      <c r="M255" s="23">
        <f t="shared" si="2"/>
        <v>0.0390513041</v>
      </c>
      <c r="N255" s="24" t="str">
        <f t="shared" si="3"/>
        <v>Green Parchment with +545, +3.9% (13956 to 14501)</v>
      </c>
      <c r="O255" s="41"/>
      <c r="P255" s="40">
        <v>7276.0</v>
      </c>
      <c r="Q255" s="18">
        <f t="shared" si="4"/>
        <v>352</v>
      </c>
      <c r="R255" s="23">
        <f t="shared" si="5"/>
        <v>0.0483782298</v>
      </c>
      <c r="S255" s="24" t="str">
        <f t="shared" si="6"/>
        <v>Green Parchment with +352, +4.8% (7276 to 7628)</v>
      </c>
      <c r="T255" s="18"/>
      <c r="U255" s="40">
        <v>501.0</v>
      </c>
      <c r="V255" s="22">
        <f t="shared" si="7"/>
        <v>109</v>
      </c>
      <c r="W255" s="23">
        <f t="shared" si="8"/>
        <v>0.2175648703</v>
      </c>
      <c r="X255" s="26" t="str">
        <f t="shared" si="9"/>
        <v>Green Parchment with +109, +21.8% (501 to 610)</v>
      </c>
    </row>
    <row r="256">
      <c r="A256" s="18" t="s">
        <v>37</v>
      </c>
      <c r="B256" s="18">
        <v>125.0</v>
      </c>
      <c r="C256" s="40">
        <v>14590.0</v>
      </c>
      <c r="D256" s="40">
        <v>7760.0</v>
      </c>
      <c r="E256" s="40">
        <v>721.0</v>
      </c>
      <c r="F256" s="14">
        <v>1006767.0</v>
      </c>
      <c r="G256" s="19"/>
      <c r="H256" s="19">
        <f>VLOOKUP(A256,'Kings Ratings'!$A$2:$B$1000,2,false)</f>
        <v>3</v>
      </c>
      <c r="I256" s="7" t="s">
        <v>859</v>
      </c>
      <c r="K256" s="40">
        <v>13917.0</v>
      </c>
      <c r="L256" s="22">
        <f t="shared" si="1"/>
        <v>673</v>
      </c>
      <c r="M256" s="23">
        <f t="shared" si="2"/>
        <v>0.04835812316</v>
      </c>
      <c r="N256" s="24" t="str">
        <f t="shared" si="3"/>
        <v>Aquamarine Ring with +673, +4.8% (13917 to 14590)</v>
      </c>
      <c r="O256" s="41"/>
      <c r="P256" s="40">
        <v>7342.0</v>
      </c>
      <c r="Q256" s="18">
        <f t="shared" si="4"/>
        <v>418</v>
      </c>
      <c r="R256" s="23">
        <f t="shared" si="5"/>
        <v>0.05693271588</v>
      </c>
      <c r="S256" s="24" t="str">
        <f t="shared" si="6"/>
        <v>Aquamarine Ring with +418, +5.7% (7342 to 7760)</v>
      </c>
      <c r="T256" s="18"/>
      <c r="U256" s="40">
        <v>501.0</v>
      </c>
      <c r="V256" s="22">
        <f t="shared" si="7"/>
        <v>220</v>
      </c>
      <c r="W256" s="23">
        <f t="shared" si="8"/>
        <v>0.4391217565</v>
      </c>
      <c r="X256" s="26" t="str">
        <f t="shared" si="9"/>
        <v>Aquamarine Ring with +220, +43.9% (501 to 721)</v>
      </c>
    </row>
    <row r="257">
      <c r="A257" s="18" t="s">
        <v>602</v>
      </c>
      <c r="B257" s="18">
        <v>27.0</v>
      </c>
      <c r="C257" s="40">
        <v>17815.0</v>
      </c>
      <c r="D257" s="40">
        <v>7812.0</v>
      </c>
      <c r="E257" s="40">
        <v>846.0</v>
      </c>
      <c r="F257" s="14">
        <v>1228425.0</v>
      </c>
      <c r="G257" s="19"/>
      <c r="H257" s="19">
        <f>VLOOKUP(A257,'Kings Ratings'!$A$2:$B$1000,2,false)</f>
        <v>1</v>
      </c>
      <c r="I257" s="7" t="s">
        <v>708</v>
      </c>
      <c r="K257" s="40">
        <v>17290.0</v>
      </c>
      <c r="L257" s="22">
        <f t="shared" si="1"/>
        <v>525</v>
      </c>
      <c r="M257" s="23">
        <f t="shared" si="2"/>
        <v>0.03036437247</v>
      </c>
      <c r="N257" s="24" t="str">
        <f t="shared" si="3"/>
        <v>Peas with +525, +3% (17290 to 17815)</v>
      </c>
      <c r="O257" s="41"/>
      <c r="P257" s="40">
        <v>7629.0</v>
      </c>
      <c r="Q257" s="18">
        <f t="shared" si="4"/>
        <v>183</v>
      </c>
      <c r="R257" s="23">
        <f t="shared" si="5"/>
        <v>0.02398741644</v>
      </c>
      <c r="S257" s="24" t="str">
        <f t="shared" si="6"/>
        <v>Peas with +183, +2.4% (7629 to 7812)</v>
      </c>
      <c r="T257" s="18"/>
      <c r="U257" s="40">
        <v>485.0</v>
      </c>
      <c r="V257" s="22">
        <f t="shared" si="7"/>
        <v>361</v>
      </c>
      <c r="W257" s="23">
        <f t="shared" si="8"/>
        <v>0.7443298969</v>
      </c>
      <c r="X257" s="26" t="str">
        <f t="shared" si="9"/>
        <v>Peas with +361, +74.4% (485 to 846)</v>
      </c>
    </row>
    <row r="258">
      <c r="A258" s="18" t="s">
        <v>236</v>
      </c>
      <c r="B258" s="18">
        <v>585.0</v>
      </c>
      <c r="C258" s="40">
        <v>14732.0</v>
      </c>
      <c r="D258" s="40">
        <v>7871.0</v>
      </c>
      <c r="E258" s="40">
        <v>1133.0</v>
      </c>
      <c r="F258" s="14">
        <v>1004369.0</v>
      </c>
      <c r="G258" s="19"/>
      <c r="H258" s="19">
        <f>VLOOKUP(A258,'Kings Ratings'!$A$2:$B$1000,2,false)</f>
        <v>4</v>
      </c>
      <c r="I258" s="7" t="s">
        <v>872</v>
      </c>
      <c r="K258" s="40">
        <v>14313.0</v>
      </c>
      <c r="L258" s="22">
        <f t="shared" si="1"/>
        <v>419</v>
      </c>
      <c r="M258" s="23">
        <f t="shared" si="2"/>
        <v>0.02927408649</v>
      </c>
      <c r="N258" s="24" t="str">
        <f t="shared" si="3"/>
        <v>Crossbow with +419, +2.9% (14313 to 14732)</v>
      </c>
      <c r="O258" s="41"/>
      <c r="P258" s="40">
        <v>7574.0</v>
      </c>
      <c r="Q258" s="18">
        <f t="shared" si="4"/>
        <v>297</v>
      </c>
      <c r="R258" s="23">
        <f t="shared" si="5"/>
        <v>0.03921309744</v>
      </c>
      <c r="S258" s="24" t="str">
        <f t="shared" si="6"/>
        <v>Crossbow with +297, +3.9% (7574 to 7871)</v>
      </c>
      <c r="T258" s="18"/>
      <c r="U258" s="40">
        <v>851.0</v>
      </c>
      <c r="V258" s="22">
        <f t="shared" si="7"/>
        <v>282</v>
      </c>
      <c r="W258" s="23">
        <f t="shared" si="8"/>
        <v>0.3313748531</v>
      </c>
      <c r="X258" s="26" t="str">
        <f t="shared" si="9"/>
        <v>Crossbow with +282, +33.1% (851 to 1133)</v>
      </c>
    </row>
    <row r="259">
      <c r="A259" s="18" t="s">
        <v>819</v>
      </c>
      <c r="B259" s="18">
        <v>72.0</v>
      </c>
      <c r="C259" s="40">
        <v>14099.0</v>
      </c>
      <c r="D259" s="40">
        <v>8014.0</v>
      </c>
      <c r="E259" s="40">
        <v>1785.0</v>
      </c>
      <c r="F259" s="14">
        <v>1089811.0</v>
      </c>
      <c r="G259" s="19"/>
      <c r="H259" s="19">
        <f>VLOOKUP(A259,'Kings Ratings'!$A$2:$B$1000,2,false)</f>
        <v>1</v>
      </c>
      <c r="I259" s="7" t="s">
        <v>876</v>
      </c>
      <c r="K259" s="40">
        <v>13603.0</v>
      </c>
      <c r="L259" s="22">
        <f t="shared" si="1"/>
        <v>496</v>
      </c>
      <c r="M259" s="23">
        <f t="shared" si="2"/>
        <v>0.03646254503</v>
      </c>
      <c r="N259" s="24" t="str">
        <f t="shared" si="3"/>
        <v>Wooden Barrel with +496, +3.6% (13603 to 14099)</v>
      </c>
      <c r="O259" s="41"/>
      <c r="P259" s="40">
        <v>7672.0</v>
      </c>
      <c r="Q259" s="18">
        <f t="shared" si="4"/>
        <v>342</v>
      </c>
      <c r="R259" s="23">
        <f t="shared" si="5"/>
        <v>0.04457768509</v>
      </c>
      <c r="S259" s="24" t="str">
        <f t="shared" si="6"/>
        <v>Wooden Barrel with +342, +4.5% (7672 to 8014)</v>
      </c>
      <c r="T259" s="18"/>
      <c r="U259" s="40">
        <v>1435.0</v>
      </c>
      <c r="V259" s="22">
        <f t="shared" si="7"/>
        <v>350</v>
      </c>
      <c r="W259" s="23">
        <f t="shared" si="8"/>
        <v>0.243902439</v>
      </c>
      <c r="X259" s="26" t="str">
        <f t="shared" si="9"/>
        <v>Wooden Barrel with +350, +24.4% (1435 to 1785)</v>
      </c>
    </row>
    <row r="260">
      <c r="A260" s="18" t="s">
        <v>204</v>
      </c>
      <c r="B260" s="18">
        <v>65.0</v>
      </c>
      <c r="C260" s="40">
        <v>36583.0</v>
      </c>
      <c r="D260" s="40">
        <v>8016.0</v>
      </c>
      <c r="E260" s="40">
        <v>241.0</v>
      </c>
      <c r="F260" s="14">
        <v>527137.0</v>
      </c>
      <c r="G260" s="19"/>
      <c r="H260" s="19">
        <f>VLOOKUP(A260,'Kings Ratings'!$A$2:$B$1000,2,false)</f>
        <v>7</v>
      </c>
      <c r="I260" s="7"/>
      <c r="K260" s="40">
        <v>35777.0</v>
      </c>
      <c r="L260" s="22">
        <f t="shared" si="1"/>
        <v>806</v>
      </c>
      <c r="M260" s="23">
        <f t="shared" si="2"/>
        <v>0.02252844006</v>
      </c>
      <c r="N260" s="24" t="str">
        <f t="shared" si="3"/>
        <v>Corn with +806, +2.3% (35777 to 36583)</v>
      </c>
      <c r="O260" s="41"/>
      <c r="P260" s="40">
        <v>7607.0</v>
      </c>
      <c r="Q260" s="18">
        <f t="shared" si="4"/>
        <v>409</v>
      </c>
      <c r="R260" s="23">
        <f t="shared" si="5"/>
        <v>0.05376626791</v>
      </c>
      <c r="S260" s="24" t="str">
        <f t="shared" si="6"/>
        <v>Corn with +409, +5.4% (7607 to 8016)</v>
      </c>
      <c r="T260" s="18"/>
      <c r="U260" s="40">
        <v>207.0</v>
      </c>
      <c r="V260" s="22">
        <f t="shared" si="7"/>
        <v>34</v>
      </c>
      <c r="W260" s="23">
        <f t="shared" si="8"/>
        <v>0.1642512077</v>
      </c>
      <c r="X260" s="26" t="str">
        <f t="shared" si="9"/>
        <v>Corn with +34, +16.4% (207 to 241)</v>
      </c>
    </row>
    <row r="261">
      <c r="A261" s="18" t="s">
        <v>659</v>
      </c>
      <c r="B261" s="18">
        <v>536.0</v>
      </c>
      <c r="C261" s="40">
        <v>19065.0</v>
      </c>
      <c r="D261" s="40">
        <v>8240.0</v>
      </c>
      <c r="E261" s="40">
        <v>495.0</v>
      </c>
      <c r="F261" s="14">
        <v>725753.0</v>
      </c>
      <c r="G261" s="19"/>
      <c r="H261" s="19">
        <f>VLOOKUP(A261,'Kings Ratings'!$A$2:$B$1000,2,false)</f>
        <v>3</v>
      </c>
      <c r="I261" s="7" t="s">
        <v>692</v>
      </c>
      <c r="K261" s="40">
        <v>18485.0</v>
      </c>
      <c r="L261" s="22">
        <f t="shared" si="1"/>
        <v>580</v>
      </c>
      <c r="M261" s="23">
        <f t="shared" si="2"/>
        <v>0.03137679199</v>
      </c>
      <c r="N261" s="24" t="str">
        <f t="shared" si="3"/>
        <v>Red Dye with +580, +3.1% (18485 to 19065)</v>
      </c>
      <c r="O261" s="41"/>
      <c r="P261" s="40">
        <v>7923.0</v>
      </c>
      <c r="Q261" s="18">
        <f t="shared" si="4"/>
        <v>317</v>
      </c>
      <c r="R261" s="23">
        <f t="shared" si="5"/>
        <v>0.04001009719</v>
      </c>
      <c r="S261" s="24" t="str">
        <f t="shared" si="6"/>
        <v>Red Dye with +317, +4% (7923 to 8240)</v>
      </c>
      <c r="T261" s="18"/>
      <c r="U261" s="40">
        <v>413.0</v>
      </c>
      <c r="V261" s="22">
        <f t="shared" si="7"/>
        <v>82</v>
      </c>
      <c r="W261" s="23">
        <f t="shared" si="8"/>
        <v>0.1985472155</v>
      </c>
      <c r="X261" s="26" t="str">
        <f t="shared" si="9"/>
        <v>Red Dye with +82, +19.9% (413 to 495)</v>
      </c>
    </row>
    <row r="262">
      <c r="A262" s="18" t="s">
        <v>190</v>
      </c>
      <c r="B262" s="18">
        <v>481.0</v>
      </c>
      <c r="C262" s="40">
        <v>16205.0</v>
      </c>
      <c r="D262" s="40">
        <v>8245.0</v>
      </c>
      <c r="E262" s="40">
        <v>3514.0</v>
      </c>
      <c r="F262" s="14">
        <v>1024642.0</v>
      </c>
      <c r="G262" s="19"/>
      <c r="H262" s="19">
        <f>VLOOKUP(A262,'Kings Ratings'!$A$2:$B$1000,2,false)</f>
        <v>3</v>
      </c>
      <c r="I262" s="7" t="s">
        <v>774</v>
      </c>
      <c r="K262" s="40">
        <v>15638.0</v>
      </c>
      <c r="L262" s="22">
        <f t="shared" si="1"/>
        <v>567</v>
      </c>
      <c r="M262" s="23">
        <f t="shared" si="2"/>
        <v>0.03625783348</v>
      </c>
      <c r="N262" s="24" t="str">
        <f t="shared" si="3"/>
        <v>Chum with +567, +3.6% (15638 to 16205)</v>
      </c>
      <c r="O262" s="41"/>
      <c r="P262" s="40">
        <v>7924.0</v>
      </c>
      <c r="Q262" s="18">
        <f t="shared" si="4"/>
        <v>321</v>
      </c>
      <c r="R262" s="23">
        <f t="shared" si="5"/>
        <v>0.04050984351</v>
      </c>
      <c r="S262" s="24" t="str">
        <f t="shared" si="6"/>
        <v>Chum with +321, +4.1% (7924 to 8245)</v>
      </c>
      <c r="T262" s="18"/>
      <c r="U262" s="40">
        <v>3281.0</v>
      </c>
      <c r="V262" s="22">
        <f t="shared" si="7"/>
        <v>233</v>
      </c>
      <c r="W262" s="23">
        <f t="shared" si="8"/>
        <v>0.07101493447</v>
      </c>
      <c r="X262" s="26" t="str">
        <f t="shared" si="9"/>
        <v>Chum with +233, +7.1% (3281 to 3514)</v>
      </c>
    </row>
    <row r="263">
      <c r="A263" s="18" t="s">
        <v>100</v>
      </c>
      <c r="B263" s="18">
        <v>540.0</v>
      </c>
      <c r="C263" s="40">
        <v>15250.0</v>
      </c>
      <c r="D263" s="40">
        <v>8251.0</v>
      </c>
      <c r="E263" s="40">
        <v>766.0</v>
      </c>
      <c r="F263" s="14">
        <v>1004048.0</v>
      </c>
      <c r="G263" s="19"/>
      <c r="H263" s="19">
        <f>VLOOKUP(A263,'Kings Ratings'!$A$2:$B$1000,2,false)</f>
        <v>4</v>
      </c>
      <c r="I263" s="7" t="s">
        <v>700</v>
      </c>
      <c r="K263" s="40">
        <v>14750.0</v>
      </c>
      <c r="L263" s="22">
        <f t="shared" si="1"/>
        <v>500</v>
      </c>
      <c r="M263" s="23">
        <f t="shared" si="2"/>
        <v>0.03389830508</v>
      </c>
      <c r="N263" s="24" t="str">
        <f t="shared" si="3"/>
        <v>Blue Purse with +500, +3.4% (14750 to 15250)</v>
      </c>
      <c r="O263" s="41"/>
      <c r="P263" s="40">
        <v>7901.0</v>
      </c>
      <c r="Q263" s="18">
        <f t="shared" si="4"/>
        <v>350</v>
      </c>
      <c r="R263" s="23">
        <f t="shared" si="5"/>
        <v>0.0442981901</v>
      </c>
      <c r="S263" s="24" t="str">
        <f t="shared" si="6"/>
        <v>Blue Purse with +350, +4.4% (7901 to 8251)</v>
      </c>
      <c r="T263" s="18"/>
      <c r="U263" s="40">
        <v>598.0</v>
      </c>
      <c r="V263" s="22">
        <f t="shared" si="7"/>
        <v>168</v>
      </c>
      <c r="W263" s="23">
        <f t="shared" si="8"/>
        <v>0.2809364548</v>
      </c>
      <c r="X263" s="26" t="str">
        <f t="shared" si="9"/>
        <v>Blue Purse with +168, +28.1% (598 to 766)</v>
      </c>
    </row>
    <row r="264">
      <c r="A264" s="18" t="s">
        <v>177</v>
      </c>
      <c r="B264" s="18">
        <v>19.0</v>
      </c>
      <c r="C264" s="40">
        <v>23367.0</v>
      </c>
      <c r="D264" s="40">
        <v>8329.0</v>
      </c>
      <c r="E264" s="40">
        <v>938.0</v>
      </c>
      <c r="F264" s="14">
        <v>2202772.0</v>
      </c>
      <c r="G264" s="19"/>
      <c r="H264" s="19">
        <f>VLOOKUP(A264,'Kings Ratings'!$A$2:$B$1000,2,false)</f>
        <v>3</v>
      </c>
      <c r="I264" s="7" t="s">
        <v>589</v>
      </c>
      <c r="K264" s="40">
        <v>22706.0</v>
      </c>
      <c r="L264" s="22">
        <f t="shared" si="1"/>
        <v>661</v>
      </c>
      <c r="M264" s="23">
        <f t="shared" si="2"/>
        <v>0.02911124813</v>
      </c>
      <c r="N264" s="24" t="str">
        <f t="shared" si="3"/>
        <v>Carrot with +661, +2.9% (22706 to 23367)</v>
      </c>
      <c r="O264" s="41"/>
      <c r="P264" s="40">
        <v>8042.0</v>
      </c>
      <c r="Q264" s="18">
        <f t="shared" si="4"/>
        <v>287</v>
      </c>
      <c r="R264" s="23">
        <f t="shared" si="5"/>
        <v>0.03568763989</v>
      </c>
      <c r="S264" s="24" t="str">
        <f t="shared" si="6"/>
        <v>Carrot with +287, +3.6% (8042 to 8329)</v>
      </c>
      <c r="T264" s="18"/>
      <c r="U264" s="40">
        <v>709.0</v>
      </c>
      <c r="V264" s="22">
        <f t="shared" si="7"/>
        <v>229</v>
      </c>
      <c r="W264" s="23">
        <f t="shared" si="8"/>
        <v>0.3229901269</v>
      </c>
      <c r="X264" s="26" t="str">
        <f t="shared" si="9"/>
        <v>Carrot with +229, +32.3% (709 to 938)</v>
      </c>
    </row>
    <row r="265">
      <c r="A265" s="18" t="s">
        <v>502</v>
      </c>
      <c r="B265" s="18">
        <v>260.0</v>
      </c>
      <c r="C265" s="40">
        <v>13076.0</v>
      </c>
      <c r="D265" s="40">
        <v>8377.0</v>
      </c>
      <c r="E265" s="40">
        <v>3010.0</v>
      </c>
      <c r="F265" s="14">
        <v>1073627.0</v>
      </c>
      <c r="G265" s="19"/>
      <c r="H265" s="19">
        <f>VLOOKUP(A265,'Kings Ratings'!$A$2:$B$1000,2,false)</f>
        <v>1</v>
      </c>
      <c r="I265" s="7" t="s">
        <v>666</v>
      </c>
      <c r="K265" s="40">
        <v>12597.0</v>
      </c>
      <c r="L265" s="22">
        <f t="shared" si="1"/>
        <v>479</v>
      </c>
      <c r="M265" s="23">
        <f t="shared" si="2"/>
        <v>0.03802492657</v>
      </c>
      <c r="N265" s="24" t="str">
        <f t="shared" si="3"/>
        <v>Ladder with +479, +3.8% (12597 to 13076)</v>
      </c>
      <c r="O265" s="41"/>
      <c r="P265" s="40">
        <v>8061.0</v>
      </c>
      <c r="Q265" s="18">
        <f t="shared" si="4"/>
        <v>316</v>
      </c>
      <c r="R265" s="23">
        <f t="shared" si="5"/>
        <v>0.03920109168</v>
      </c>
      <c r="S265" s="24" t="str">
        <f t="shared" si="6"/>
        <v>Ladder with +316, +3.9% (8061 to 8377)</v>
      </c>
      <c r="T265" s="18"/>
      <c r="U265" s="40">
        <v>2827.0</v>
      </c>
      <c r="V265" s="22">
        <f t="shared" si="7"/>
        <v>183</v>
      </c>
      <c r="W265" s="23">
        <f t="shared" si="8"/>
        <v>0.06473293244</v>
      </c>
      <c r="X265" s="26" t="str">
        <f t="shared" si="9"/>
        <v>Ladder with +183, +6.5% (2827 to 3010)</v>
      </c>
    </row>
    <row r="266">
      <c r="A266" s="18" t="s">
        <v>683</v>
      </c>
      <c r="B266" s="18">
        <v>96.0</v>
      </c>
      <c r="C266" s="40">
        <v>15824.0</v>
      </c>
      <c r="D266" s="40">
        <v>8472.0</v>
      </c>
      <c r="E266" s="40">
        <v>880.0</v>
      </c>
      <c r="F266" s="14">
        <v>1010167.0</v>
      </c>
      <c r="G266" s="19"/>
      <c r="H266" s="19">
        <f>VLOOKUP(A266,'Kings Ratings'!$A$2:$B$1000,2,false)</f>
        <v>2</v>
      </c>
      <c r="I266" s="7" t="s">
        <v>796</v>
      </c>
      <c r="K266" s="40">
        <v>15257.0</v>
      </c>
      <c r="L266" s="22">
        <f t="shared" si="1"/>
        <v>567</v>
      </c>
      <c r="M266" s="23">
        <f t="shared" si="2"/>
        <v>0.03716326932</v>
      </c>
      <c r="N266" s="24" t="str">
        <f t="shared" si="3"/>
        <v>Ruby Ring with +567, +3.7% (15257 to 15824)</v>
      </c>
      <c r="O266" s="41"/>
      <c r="P266" s="40">
        <v>8099.0</v>
      </c>
      <c r="Q266" s="18">
        <f t="shared" si="4"/>
        <v>373</v>
      </c>
      <c r="R266" s="23">
        <f t="shared" si="5"/>
        <v>0.04605506853</v>
      </c>
      <c r="S266" s="24" t="str">
        <f t="shared" si="6"/>
        <v>Ruby Ring with +373, +4.6% (8099 to 8472)</v>
      </c>
      <c r="T266" s="18"/>
      <c r="U266" s="40">
        <v>657.0</v>
      </c>
      <c r="V266" s="22">
        <f t="shared" si="7"/>
        <v>223</v>
      </c>
      <c r="W266" s="23">
        <f t="shared" si="8"/>
        <v>0.3394216134</v>
      </c>
      <c r="X266" s="26" t="str">
        <f t="shared" si="9"/>
        <v>Ruby Ring with +223, +33.9% (657 to 880)</v>
      </c>
    </row>
    <row r="267">
      <c r="A267" s="18" t="s">
        <v>571</v>
      </c>
      <c r="B267" s="18">
        <v>842.0</v>
      </c>
      <c r="C267" s="40">
        <v>11611.0</v>
      </c>
      <c r="D267" s="40">
        <v>8627.0</v>
      </c>
      <c r="E267" s="40">
        <v>4219.0</v>
      </c>
      <c r="F267" s="14">
        <v>1055258.0</v>
      </c>
      <c r="G267" s="19"/>
      <c r="H267" s="19">
        <f>VLOOKUP(A267,'Kings Ratings'!$A$2:$B$1000,2,false)</f>
        <v>1</v>
      </c>
      <c r="I267" s="7" t="s">
        <v>424</v>
      </c>
      <c r="K267" s="40">
        <v>11117.0</v>
      </c>
      <c r="L267" s="22">
        <f t="shared" si="1"/>
        <v>494</v>
      </c>
      <c r="M267" s="23">
        <f t="shared" si="2"/>
        <v>0.04443644868</v>
      </c>
      <c r="N267" s="24" t="str">
        <f t="shared" si="3"/>
        <v>Nailed Board with +494, +4.4% (11117 to 11611)</v>
      </c>
      <c r="O267" s="41"/>
      <c r="P267" s="40">
        <v>8257.0</v>
      </c>
      <c r="Q267" s="18">
        <f t="shared" si="4"/>
        <v>370</v>
      </c>
      <c r="R267" s="23">
        <f t="shared" si="5"/>
        <v>0.04481046385</v>
      </c>
      <c r="S267" s="24" t="str">
        <f t="shared" si="6"/>
        <v>Nailed Board with +370, +4.5% (8257 to 8627)</v>
      </c>
      <c r="T267" s="18"/>
      <c r="U267" s="40">
        <v>4003.0</v>
      </c>
      <c r="V267" s="22">
        <f t="shared" si="7"/>
        <v>216</v>
      </c>
      <c r="W267" s="23">
        <f t="shared" si="8"/>
        <v>0.05395953035</v>
      </c>
      <c r="X267" s="26" t="str">
        <f t="shared" si="9"/>
        <v>Nailed Board with +216, +5.4% (4003 to 4219)</v>
      </c>
    </row>
    <row r="268">
      <c r="A268" s="18" t="s">
        <v>257</v>
      </c>
      <c r="B268" s="18">
        <v>146.0</v>
      </c>
      <c r="C268" s="40">
        <v>17071.0</v>
      </c>
      <c r="D268" s="40">
        <v>8637.0</v>
      </c>
      <c r="E268" s="40">
        <v>995.0</v>
      </c>
      <c r="F268" s="14">
        <v>1015329.0</v>
      </c>
      <c r="G268" s="19"/>
      <c r="H268" s="19">
        <f>VLOOKUP(A268,'Kings Ratings'!$A$2:$B$1000,2,false)</f>
        <v>2</v>
      </c>
      <c r="I268" s="7" t="s">
        <v>589</v>
      </c>
      <c r="K268" s="40">
        <v>16476.0</v>
      </c>
      <c r="L268" s="22">
        <f t="shared" si="1"/>
        <v>595</v>
      </c>
      <c r="M268" s="23">
        <f t="shared" si="2"/>
        <v>0.03611313426</v>
      </c>
      <c r="N268" s="24" t="str">
        <f t="shared" si="3"/>
        <v>Emerald Ring with +595, +3.6% (16476 to 17071)</v>
      </c>
      <c r="O268" s="41"/>
      <c r="P268" s="40">
        <v>8295.0</v>
      </c>
      <c r="Q268" s="18">
        <f t="shared" si="4"/>
        <v>342</v>
      </c>
      <c r="R268" s="23">
        <f t="shared" si="5"/>
        <v>0.04122965642</v>
      </c>
      <c r="S268" s="24" t="str">
        <f t="shared" si="6"/>
        <v>Emerald Ring with +342, +4.1% (8295 to 8637)</v>
      </c>
      <c r="T268" s="18"/>
      <c r="U268" s="40">
        <v>743.0</v>
      </c>
      <c r="V268" s="22">
        <f t="shared" si="7"/>
        <v>252</v>
      </c>
      <c r="W268" s="23">
        <f t="shared" si="8"/>
        <v>0.3391655451</v>
      </c>
      <c r="X268" s="26" t="str">
        <f t="shared" si="9"/>
        <v>Emerald Ring with +252, +33.9% (743 to 995)</v>
      </c>
    </row>
    <row r="269">
      <c r="A269" s="18" t="s">
        <v>31</v>
      </c>
      <c r="B269" s="18">
        <v>126.0</v>
      </c>
      <c r="C269" s="40">
        <v>16553.0</v>
      </c>
      <c r="D269" s="40">
        <v>8702.0</v>
      </c>
      <c r="E269" s="40">
        <v>1131.0</v>
      </c>
      <c r="F269" s="14">
        <v>1089754.0</v>
      </c>
      <c r="G269" s="19"/>
      <c r="H269" s="19">
        <f>VLOOKUP(A269,'Kings Ratings'!$A$2:$B$1000,2,false)</f>
        <v>2</v>
      </c>
      <c r="I269" s="7" t="s">
        <v>768</v>
      </c>
      <c r="K269" s="40">
        <v>15907.0</v>
      </c>
      <c r="L269" s="22">
        <f t="shared" si="1"/>
        <v>646</v>
      </c>
      <c r="M269" s="23">
        <f t="shared" si="2"/>
        <v>0.04061105174</v>
      </c>
      <c r="N269" s="24" t="str">
        <f t="shared" si="3"/>
        <v>Amethyst Necklace with +646, +4.1% (15907 to 16553)</v>
      </c>
      <c r="O269" s="41"/>
      <c r="P269" s="40">
        <v>8258.0</v>
      </c>
      <c r="Q269" s="18">
        <f t="shared" si="4"/>
        <v>444</v>
      </c>
      <c r="R269" s="23">
        <f t="shared" si="5"/>
        <v>0.05376604505</v>
      </c>
      <c r="S269" s="24" t="str">
        <f t="shared" si="6"/>
        <v>Amethyst Necklace with +444, +5.4% (8258 to 8702)</v>
      </c>
      <c r="T269" s="18"/>
      <c r="U269" s="40">
        <v>989.0</v>
      </c>
      <c r="V269" s="22">
        <f t="shared" si="7"/>
        <v>142</v>
      </c>
      <c r="W269" s="23">
        <f t="shared" si="8"/>
        <v>0.1435793731</v>
      </c>
      <c r="X269" s="26" t="str">
        <f t="shared" si="9"/>
        <v>Amethyst Necklace with +142, +14.4% (989 to 1131)</v>
      </c>
    </row>
    <row r="270">
      <c r="A270" s="18" t="s">
        <v>824</v>
      </c>
      <c r="B270" s="18">
        <v>845.0</v>
      </c>
      <c r="C270" s="40">
        <v>12574.0</v>
      </c>
      <c r="D270" s="40">
        <v>8706.0</v>
      </c>
      <c r="E270" s="40">
        <v>3491.0</v>
      </c>
      <c r="F270" s="14">
        <v>7235090.0</v>
      </c>
      <c r="G270" s="19"/>
      <c r="H270" s="19">
        <f>VLOOKUP(A270,'Kings Ratings'!$A$2:$B$1000,2,false)</f>
        <v>1</v>
      </c>
      <c r="I270" s="7" t="s">
        <v>666</v>
      </c>
      <c r="K270" s="40">
        <v>11850.0</v>
      </c>
      <c r="L270" s="22">
        <f t="shared" si="1"/>
        <v>724</v>
      </c>
      <c r="M270" s="23">
        <f t="shared" si="2"/>
        <v>0.06109704641</v>
      </c>
      <c r="N270" s="24" t="str">
        <f t="shared" si="3"/>
        <v>Wooden Button with +724, +6.1% (11850 to 12574)</v>
      </c>
      <c r="O270" s="41"/>
      <c r="P270" s="40">
        <v>8223.0</v>
      </c>
      <c r="Q270" s="18">
        <f t="shared" si="4"/>
        <v>483</v>
      </c>
      <c r="R270" s="23">
        <f t="shared" si="5"/>
        <v>0.05873768698</v>
      </c>
      <c r="S270" s="24" t="str">
        <f t="shared" si="6"/>
        <v>Wooden Button with +483, +5.9% (8223 to 8706)</v>
      </c>
      <c r="T270" s="18"/>
      <c r="U270" s="40">
        <v>3258.0</v>
      </c>
      <c r="V270" s="22">
        <f t="shared" si="7"/>
        <v>233</v>
      </c>
      <c r="W270" s="23">
        <f t="shared" si="8"/>
        <v>0.07151626765</v>
      </c>
      <c r="X270" s="26" t="str">
        <f t="shared" si="9"/>
        <v>Wooden Button with +233, +7.2% (3258 to 3491)</v>
      </c>
    </row>
    <row r="271">
      <c r="A271" s="18" t="s">
        <v>626</v>
      </c>
      <c r="B271" s="18">
        <v>48.0</v>
      </c>
      <c r="C271" s="40">
        <v>21253.0</v>
      </c>
      <c r="D271" s="40">
        <v>8757.0</v>
      </c>
      <c r="E271" s="40">
        <v>749.0</v>
      </c>
      <c r="F271" s="14">
        <v>1421623.0</v>
      </c>
      <c r="G271" s="19"/>
      <c r="H271" s="19">
        <f>VLOOKUP(A271,'Kings Ratings'!$A$2:$B$1000,2,false)</f>
        <v>4</v>
      </c>
      <c r="I271" s="7" t="s">
        <v>661</v>
      </c>
      <c r="K271" s="40">
        <v>20275.0</v>
      </c>
      <c r="L271" s="22">
        <f t="shared" si="1"/>
        <v>978</v>
      </c>
      <c r="M271" s="23">
        <f t="shared" si="2"/>
        <v>0.04823674476</v>
      </c>
      <c r="N271" s="24" t="str">
        <f t="shared" si="3"/>
        <v>Potato with +978, +4.8% (20275 to 21253)</v>
      </c>
      <c r="O271" s="41"/>
      <c r="P271" s="40">
        <v>8175.0</v>
      </c>
      <c r="Q271" s="18">
        <f t="shared" si="4"/>
        <v>582</v>
      </c>
      <c r="R271" s="23">
        <f t="shared" si="5"/>
        <v>0.07119266055</v>
      </c>
      <c r="S271" s="24" t="str">
        <f t="shared" si="6"/>
        <v>Potato with +582, +7.1% (8175 to 8757)</v>
      </c>
      <c r="T271" s="18"/>
      <c r="U271" s="40">
        <v>523.0</v>
      </c>
      <c r="V271" s="22">
        <f t="shared" si="7"/>
        <v>226</v>
      </c>
      <c r="W271" s="23">
        <f t="shared" si="8"/>
        <v>0.4321223709</v>
      </c>
      <c r="X271" s="26" t="str">
        <f t="shared" si="9"/>
        <v>Potato with +226, +43.2% (523 to 749)</v>
      </c>
    </row>
    <row r="272">
      <c r="A272" s="18" t="s">
        <v>47</v>
      </c>
      <c r="B272" s="18">
        <v>237.0</v>
      </c>
      <c r="C272" s="40">
        <v>19320.0</v>
      </c>
      <c r="D272" s="40">
        <v>8809.0</v>
      </c>
      <c r="E272" s="40">
        <v>794.0</v>
      </c>
      <c r="F272" s="14">
        <v>2781714.0</v>
      </c>
      <c r="G272" s="19"/>
      <c r="H272" s="19">
        <f>VLOOKUP(A272,'Kings Ratings'!$A$2:$B$1000,2,false)</f>
        <v>2</v>
      </c>
      <c r="I272" s="7" t="s">
        <v>580</v>
      </c>
      <c r="K272" s="40">
        <v>18669.0</v>
      </c>
      <c r="L272" s="22">
        <f t="shared" si="1"/>
        <v>651</v>
      </c>
      <c r="M272" s="23">
        <f t="shared" si="2"/>
        <v>0.03487064117</v>
      </c>
      <c r="N272" s="24" t="str">
        <f t="shared" si="3"/>
        <v>Axe with +651, +3.5% (18669 to 19320)</v>
      </c>
      <c r="O272" s="41"/>
      <c r="P272" s="40">
        <v>8399.0</v>
      </c>
      <c r="Q272" s="18">
        <f t="shared" si="4"/>
        <v>410</v>
      </c>
      <c r="R272" s="23">
        <f t="shared" si="5"/>
        <v>0.04881533516</v>
      </c>
      <c r="S272" s="24" t="str">
        <f t="shared" si="6"/>
        <v>Axe with +410, +4.9% (8399 to 8809)</v>
      </c>
      <c r="T272" s="18"/>
      <c r="U272" s="40">
        <v>659.0</v>
      </c>
      <c r="V272" s="22">
        <f t="shared" si="7"/>
        <v>135</v>
      </c>
      <c r="W272" s="23">
        <f t="shared" si="8"/>
        <v>0.2048558422</v>
      </c>
      <c r="X272" s="26" t="str">
        <f t="shared" si="9"/>
        <v>Axe with +135, +20.5% (659 to 794)</v>
      </c>
    </row>
    <row r="273">
      <c r="A273" s="18" t="s">
        <v>790</v>
      </c>
      <c r="B273" s="18">
        <v>37.0</v>
      </c>
      <c r="C273" s="40">
        <v>15705.0</v>
      </c>
      <c r="D273" s="40">
        <v>9057.0</v>
      </c>
      <c r="E273" s="40">
        <v>3241.0</v>
      </c>
      <c r="F273" s="14">
        <v>5607111.0</v>
      </c>
      <c r="G273" s="19"/>
      <c r="H273" s="19">
        <f>VLOOKUP(A273,'Kings Ratings'!$A$2:$B$1000,2,false)</f>
        <v>2</v>
      </c>
      <c r="I273" s="7" t="s">
        <v>749</v>
      </c>
      <c r="K273" s="40">
        <v>15234.0</v>
      </c>
      <c r="L273" s="22">
        <f t="shared" si="1"/>
        <v>471</v>
      </c>
      <c r="M273" s="23">
        <f t="shared" si="2"/>
        <v>0.03091768413</v>
      </c>
      <c r="N273" s="24" t="str">
        <f t="shared" si="3"/>
        <v>Wooden Box with +471, +3.1% (15234 to 15705)</v>
      </c>
      <c r="O273" s="41"/>
      <c r="P273" s="40">
        <v>8693.0</v>
      </c>
      <c r="Q273" s="18">
        <f t="shared" si="4"/>
        <v>364</v>
      </c>
      <c r="R273" s="23">
        <f t="shared" si="5"/>
        <v>0.0418727712</v>
      </c>
      <c r="S273" s="24" t="str">
        <f t="shared" si="6"/>
        <v>Wooden Box with +364, +4.2% (8693 to 9057)</v>
      </c>
      <c r="T273" s="18"/>
      <c r="U273" s="40">
        <v>3015.0</v>
      </c>
      <c r="V273" s="22">
        <f t="shared" si="7"/>
        <v>226</v>
      </c>
      <c r="W273" s="23">
        <f t="shared" si="8"/>
        <v>0.07495854063</v>
      </c>
      <c r="X273" s="26" t="str">
        <f t="shared" si="9"/>
        <v>Wooden Box with +226, +7.5% (3015 to 3241)</v>
      </c>
    </row>
    <row r="274">
      <c r="A274" s="18" t="s">
        <v>199</v>
      </c>
      <c r="B274" s="18">
        <v>122.0</v>
      </c>
      <c r="C274" s="40">
        <v>18548.0</v>
      </c>
      <c r="D274" s="40">
        <v>9064.0</v>
      </c>
      <c r="E274" s="40">
        <v>710.0</v>
      </c>
      <c r="F274" s="14">
        <v>1359606.0</v>
      </c>
      <c r="G274" s="19"/>
      <c r="H274" s="19">
        <f>VLOOKUP(A274,'Kings Ratings'!$A$2:$B$1000,2,false)</f>
        <v>5</v>
      </c>
      <c r="I274" s="7" t="s">
        <v>700</v>
      </c>
      <c r="K274" s="40">
        <v>17974.0</v>
      </c>
      <c r="L274" s="22">
        <f t="shared" si="1"/>
        <v>574</v>
      </c>
      <c r="M274" s="23">
        <f t="shared" si="2"/>
        <v>0.03193501725</v>
      </c>
      <c r="N274" s="24" t="str">
        <f t="shared" si="3"/>
        <v>Coin Purse with +574, +3.2% (17974 to 18548)</v>
      </c>
      <c r="O274" s="41"/>
      <c r="P274" s="40">
        <v>8664.0</v>
      </c>
      <c r="Q274" s="18">
        <f t="shared" si="4"/>
        <v>400</v>
      </c>
      <c r="R274" s="23">
        <f t="shared" si="5"/>
        <v>0.04616805171</v>
      </c>
      <c r="S274" s="24" t="str">
        <f t="shared" si="6"/>
        <v>Coin Purse with +400, +4.6% (8664 to 9064)</v>
      </c>
      <c r="T274" s="18"/>
      <c r="U274" s="40">
        <v>579.0</v>
      </c>
      <c r="V274" s="22">
        <f t="shared" si="7"/>
        <v>131</v>
      </c>
      <c r="W274" s="23">
        <f t="shared" si="8"/>
        <v>0.2262521589</v>
      </c>
      <c r="X274" s="26" t="str">
        <f t="shared" si="9"/>
        <v>Coin Purse with +131, +22.6% (579 to 710)</v>
      </c>
    </row>
    <row r="275">
      <c r="A275" s="18" t="s">
        <v>297</v>
      </c>
      <c r="B275" s="18">
        <v>275.0</v>
      </c>
      <c r="C275" s="40">
        <v>28772.0</v>
      </c>
      <c r="D275" s="40">
        <v>9299.0</v>
      </c>
      <c r="E275" s="40">
        <v>393.0</v>
      </c>
      <c r="F275" s="14">
        <v>993159.0</v>
      </c>
      <c r="G275" s="19"/>
      <c r="H275" s="19">
        <f>VLOOKUP(A275,'Kings Ratings'!$A$2:$B$1000,2,false)</f>
        <v>5</v>
      </c>
      <c r="I275" s="7"/>
      <c r="K275" s="40">
        <v>27947.0</v>
      </c>
      <c r="L275" s="22">
        <f t="shared" si="1"/>
        <v>825</v>
      </c>
      <c r="M275" s="23">
        <f t="shared" si="2"/>
        <v>0.02952016317</v>
      </c>
      <c r="N275" s="24" t="str">
        <f t="shared" si="3"/>
        <v>Feed with +825, +3% (27947 to 28772)</v>
      </c>
      <c r="O275" s="41"/>
      <c r="P275" s="40">
        <v>8808.0</v>
      </c>
      <c r="Q275" s="18">
        <f t="shared" si="4"/>
        <v>491</v>
      </c>
      <c r="R275" s="23">
        <f t="shared" si="5"/>
        <v>0.05574477748</v>
      </c>
      <c r="S275" s="24" t="str">
        <f t="shared" si="6"/>
        <v>Feed with +491, +5.6% (8808 to 9299)</v>
      </c>
      <c r="T275" s="18"/>
      <c r="U275" s="40">
        <v>337.0</v>
      </c>
      <c r="V275" s="22">
        <f t="shared" si="7"/>
        <v>56</v>
      </c>
      <c r="W275" s="23">
        <f t="shared" si="8"/>
        <v>0.1661721068</v>
      </c>
      <c r="X275" s="26" t="str">
        <f t="shared" si="9"/>
        <v>Feed with +56, +16.6% (337 to 393)</v>
      </c>
    </row>
    <row r="276">
      <c r="A276" s="18" t="s">
        <v>422</v>
      </c>
      <c r="B276" s="18">
        <v>203.0</v>
      </c>
      <c r="C276" s="40">
        <v>22185.0</v>
      </c>
      <c r="D276" s="40">
        <v>9506.0</v>
      </c>
      <c r="E276" s="40">
        <v>1408.0</v>
      </c>
      <c r="F276" s="14">
        <v>2095964.0</v>
      </c>
      <c r="G276" s="19"/>
      <c r="H276" s="19">
        <f>VLOOKUP(A276,'Kings Ratings'!$A$2:$B$1000,2,false)</f>
        <v>2</v>
      </c>
      <c r="I276" s="7" t="s">
        <v>395</v>
      </c>
      <c r="K276" s="40">
        <v>21524.0</v>
      </c>
      <c r="L276" s="22">
        <f t="shared" si="1"/>
        <v>661</v>
      </c>
      <c r="M276" s="23">
        <f t="shared" si="2"/>
        <v>0.03070990522</v>
      </c>
      <c r="N276" s="24" t="str">
        <f t="shared" si="3"/>
        <v>Green Dye with +661, +3.1% (21524 to 22185)</v>
      </c>
      <c r="O276" s="41"/>
      <c r="P276" s="40">
        <v>9084.0</v>
      </c>
      <c r="Q276" s="18">
        <f t="shared" si="4"/>
        <v>422</v>
      </c>
      <c r="R276" s="23">
        <f t="shared" si="5"/>
        <v>0.04645530603</v>
      </c>
      <c r="S276" s="24" t="str">
        <f t="shared" si="6"/>
        <v>Green Dye with +422, +4.6% (9084 to 9506)</v>
      </c>
      <c r="T276" s="18"/>
      <c r="U276" s="40">
        <v>1224.0</v>
      </c>
      <c r="V276" s="22">
        <f t="shared" si="7"/>
        <v>184</v>
      </c>
      <c r="W276" s="23">
        <f t="shared" si="8"/>
        <v>0.1503267974</v>
      </c>
      <c r="X276" s="26" t="str">
        <f t="shared" si="9"/>
        <v>Green Dye with +184, +15% (1224 to 1408)</v>
      </c>
    </row>
    <row r="277">
      <c r="A277" s="18" t="s">
        <v>44</v>
      </c>
      <c r="B277" s="18">
        <v>844.0</v>
      </c>
      <c r="C277" s="40">
        <v>14259.0</v>
      </c>
      <c r="D277" s="40">
        <v>9564.0</v>
      </c>
      <c r="E277" s="40">
        <v>3486.0</v>
      </c>
      <c r="F277" s="14">
        <v>6259431.0</v>
      </c>
      <c r="G277" s="19"/>
      <c r="H277" s="19">
        <f>VLOOKUP(A277,'Kings Ratings'!$A$2:$B$1000,2,false)</f>
        <v>1</v>
      </c>
      <c r="I277" s="7" t="s">
        <v>774</v>
      </c>
      <c r="K277" s="40">
        <v>13540.0</v>
      </c>
      <c r="L277" s="22">
        <f t="shared" si="1"/>
        <v>719</v>
      </c>
      <c r="M277" s="23">
        <f t="shared" si="2"/>
        <v>0.05310192024</v>
      </c>
      <c r="N277" s="24" t="str">
        <f t="shared" si="3"/>
        <v>Awl with +719, +5.3% (13540 to 14259)</v>
      </c>
      <c r="O277" s="41"/>
      <c r="P277" s="40">
        <v>9074.0</v>
      </c>
      <c r="Q277" s="18">
        <f t="shared" si="4"/>
        <v>490</v>
      </c>
      <c r="R277" s="23">
        <f t="shared" si="5"/>
        <v>0.05400044082</v>
      </c>
      <c r="S277" s="24" t="str">
        <f t="shared" si="6"/>
        <v>Awl with +490, +5.4% (9074 to 9564)</v>
      </c>
      <c r="T277" s="18"/>
      <c r="U277" s="40">
        <v>3276.0</v>
      </c>
      <c r="V277" s="22">
        <f t="shared" si="7"/>
        <v>210</v>
      </c>
      <c r="W277" s="23">
        <f t="shared" si="8"/>
        <v>0.0641025641</v>
      </c>
      <c r="X277" s="26" t="str">
        <f t="shared" si="9"/>
        <v>Awl with +210, +6.4% (3276 to 3486)</v>
      </c>
    </row>
    <row r="278">
      <c r="A278" s="18" t="s">
        <v>93</v>
      </c>
      <c r="B278" s="18">
        <v>535.0</v>
      </c>
      <c r="C278" s="40">
        <v>19203.0</v>
      </c>
      <c r="D278" s="40">
        <v>9595.0</v>
      </c>
      <c r="E278" s="40">
        <v>1119.0</v>
      </c>
      <c r="F278" s="14">
        <v>1443695.0</v>
      </c>
      <c r="G278" s="19"/>
      <c r="H278" s="19">
        <f>VLOOKUP(A278,'Kings Ratings'!$A$2:$B$1000,2,false)</f>
        <v>3</v>
      </c>
      <c r="I278" s="7" t="s">
        <v>689</v>
      </c>
      <c r="K278" s="40">
        <v>18576.0</v>
      </c>
      <c r="L278" s="22">
        <f t="shared" si="1"/>
        <v>627</v>
      </c>
      <c r="M278" s="23">
        <f t="shared" si="2"/>
        <v>0.03375322997</v>
      </c>
      <c r="N278" s="24" t="str">
        <f t="shared" si="3"/>
        <v>Blue Dye with +627, +3.4% (18576 to 19203)</v>
      </c>
      <c r="O278" s="41"/>
      <c r="P278" s="40">
        <v>9214.0</v>
      </c>
      <c r="Q278" s="18">
        <f t="shared" si="4"/>
        <v>381</v>
      </c>
      <c r="R278" s="23">
        <f t="shared" si="5"/>
        <v>0.04135011938</v>
      </c>
      <c r="S278" s="24" t="str">
        <f t="shared" si="6"/>
        <v>Blue Dye with +381, +4.1% (9214 to 9595)</v>
      </c>
      <c r="T278" s="18"/>
      <c r="U278" s="40">
        <v>906.0</v>
      </c>
      <c r="V278" s="22">
        <f t="shared" si="7"/>
        <v>213</v>
      </c>
      <c r="W278" s="23">
        <f t="shared" si="8"/>
        <v>0.2350993377</v>
      </c>
      <c r="X278" s="26" t="str">
        <f t="shared" si="9"/>
        <v>Blue Dye with +213, +23.5% (906 to 1119)</v>
      </c>
    </row>
    <row r="279">
      <c r="A279" s="18" t="s">
        <v>184</v>
      </c>
      <c r="B279" s="18">
        <v>107.0</v>
      </c>
      <c r="C279" s="40">
        <v>14541.0</v>
      </c>
      <c r="D279" s="40">
        <v>9645.0</v>
      </c>
      <c r="E279" s="40">
        <v>1830.0</v>
      </c>
      <c r="F279" s="14">
        <v>1820863.0</v>
      </c>
      <c r="G279" s="19"/>
      <c r="H279" s="19">
        <f>VLOOKUP(A279,'Kings Ratings'!$A$2:$B$1000,2,false)</f>
        <v>5</v>
      </c>
      <c r="I279" s="7" t="s">
        <v>708</v>
      </c>
      <c r="K279" s="40">
        <v>13998.0</v>
      </c>
      <c r="L279" s="22">
        <f t="shared" si="1"/>
        <v>543</v>
      </c>
      <c r="M279" s="23">
        <f t="shared" si="2"/>
        <v>0.03879125589</v>
      </c>
      <c r="N279" s="24" t="str">
        <f t="shared" si="3"/>
        <v>Catfish with +543, +3.9% (13998 to 14541)</v>
      </c>
      <c r="O279" s="41"/>
      <c r="P279" s="40">
        <v>9178.0</v>
      </c>
      <c r="Q279" s="18">
        <f t="shared" si="4"/>
        <v>467</v>
      </c>
      <c r="R279" s="23">
        <f t="shared" si="5"/>
        <v>0.05088254522</v>
      </c>
      <c r="S279" s="24" t="str">
        <f t="shared" si="6"/>
        <v>Catfish with +467, +5.1% (9178 to 9645)</v>
      </c>
      <c r="T279" s="18"/>
      <c r="U279" s="40">
        <v>1323.0</v>
      </c>
      <c r="V279" s="22">
        <f t="shared" si="7"/>
        <v>507</v>
      </c>
      <c r="W279" s="23">
        <f t="shared" si="8"/>
        <v>0.3832199546</v>
      </c>
      <c r="X279" s="26" t="str">
        <f t="shared" si="9"/>
        <v>Catfish with +507, +38.3% (1323 to 1830)</v>
      </c>
    </row>
    <row r="280">
      <c r="A280" s="18" t="s">
        <v>359</v>
      </c>
      <c r="B280" s="18">
        <v>140.0</v>
      </c>
      <c r="C280" s="40">
        <v>15803.0</v>
      </c>
      <c r="D280" s="40">
        <v>9684.0</v>
      </c>
      <c r="E280" s="40">
        <v>942.0</v>
      </c>
      <c r="F280" s="14">
        <v>1000807.0</v>
      </c>
      <c r="G280" s="19"/>
      <c r="H280" s="19">
        <f>VLOOKUP(A280,'Kings Ratings'!$A$2:$B$1000,2,false)</f>
        <v>7</v>
      </c>
      <c r="I280" s="7" t="s">
        <v>691</v>
      </c>
      <c r="K280" s="40">
        <v>15245.0</v>
      </c>
      <c r="L280" s="22">
        <f t="shared" si="1"/>
        <v>558</v>
      </c>
      <c r="M280" s="23">
        <f t="shared" si="2"/>
        <v>0.03660216464</v>
      </c>
      <c r="N280" s="24" t="str">
        <f t="shared" si="3"/>
        <v>Giant Squid with +558, +3.7% (15245 to 15803)</v>
      </c>
      <c r="O280" s="41"/>
      <c r="P280" s="40">
        <v>9174.0</v>
      </c>
      <c r="Q280" s="18">
        <f t="shared" si="4"/>
        <v>510</v>
      </c>
      <c r="R280" s="23">
        <f t="shared" si="5"/>
        <v>0.05559189012</v>
      </c>
      <c r="S280" s="24" t="str">
        <f t="shared" si="6"/>
        <v>Giant Squid with +510, +5.6% (9174 to 9684)</v>
      </c>
      <c r="T280" s="18"/>
      <c r="U280" s="40">
        <v>633.0</v>
      </c>
      <c r="V280" s="22">
        <f t="shared" si="7"/>
        <v>309</v>
      </c>
      <c r="W280" s="23">
        <f t="shared" si="8"/>
        <v>0.4881516588</v>
      </c>
      <c r="X280" s="26" t="str">
        <f t="shared" si="9"/>
        <v>Giant Squid with +309, +48.8% (633 to 942)</v>
      </c>
    </row>
    <row r="281">
      <c r="A281" s="18" t="s">
        <v>318</v>
      </c>
      <c r="B281" s="18">
        <v>173.0</v>
      </c>
      <c r="C281" s="40">
        <v>15737.0</v>
      </c>
      <c r="D281" s="40">
        <v>9829.0</v>
      </c>
      <c r="E281" s="40">
        <v>1670.0</v>
      </c>
      <c r="F281" s="14">
        <v>1037416.0</v>
      </c>
      <c r="G281" s="19"/>
      <c r="H281" s="19">
        <f>VLOOKUP(A281,'Kings Ratings'!$A$2:$B$1000,2,false)</f>
        <v>5</v>
      </c>
      <c r="I281" s="7" t="s">
        <v>689</v>
      </c>
      <c r="K281" s="40">
        <v>15163.0</v>
      </c>
      <c r="L281" s="22">
        <f t="shared" si="1"/>
        <v>574</v>
      </c>
      <c r="M281" s="23">
        <f t="shared" si="2"/>
        <v>0.03785530568</v>
      </c>
      <c r="N281" s="24" t="str">
        <f t="shared" si="3"/>
        <v>Flier with +574, +3.8% (15163 to 15737)</v>
      </c>
      <c r="O281" s="41"/>
      <c r="P281" s="40">
        <v>9354.0</v>
      </c>
      <c r="Q281" s="18">
        <f t="shared" si="4"/>
        <v>475</v>
      </c>
      <c r="R281" s="23">
        <f t="shared" si="5"/>
        <v>0.0507804148</v>
      </c>
      <c r="S281" s="24" t="str">
        <f t="shared" si="6"/>
        <v>Flier with +475, +5.1% (9354 to 9829)</v>
      </c>
      <c r="T281" s="18"/>
      <c r="U281" s="40">
        <v>1192.0</v>
      </c>
      <c r="V281" s="22">
        <f t="shared" si="7"/>
        <v>478</v>
      </c>
      <c r="W281" s="23">
        <f t="shared" si="8"/>
        <v>0.4010067114</v>
      </c>
      <c r="X281" s="26" t="str">
        <f t="shared" si="9"/>
        <v>Flier with +478, +40.1% (1192 to 1670)</v>
      </c>
    </row>
    <row r="282">
      <c r="A282" s="18" t="s">
        <v>441</v>
      </c>
      <c r="B282" s="18">
        <v>236.0</v>
      </c>
      <c r="C282" s="40">
        <v>23774.0</v>
      </c>
      <c r="D282" s="40">
        <v>10090.0</v>
      </c>
      <c r="E282" s="40">
        <v>1155.0</v>
      </c>
      <c r="F282" s="14">
        <v>2297589.0</v>
      </c>
      <c r="G282" s="19"/>
      <c r="H282" s="19">
        <f>VLOOKUP(A282,'Kings Ratings'!$A$2:$B$1000,2,false)</f>
        <v>1</v>
      </c>
      <c r="I282" s="7" t="s">
        <v>580</v>
      </c>
      <c r="K282" s="40">
        <v>23044.0</v>
      </c>
      <c r="L282" s="22">
        <f t="shared" si="1"/>
        <v>730</v>
      </c>
      <c r="M282" s="23">
        <f t="shared" si="2"/>
        <v>0.03167852803</v>
      </c>
      <c r="N282" s="24" t="str">
        <f t="shared" si="3"/>
        <v>Hammer with +730, +3.2% (23044 to 23774)</v>
      </c>
      <c r="O282" s="41"/>
      <c r="P282" s="40">
        <v>9660.0</v>
      </c>
      <c r="Q282" s="18">
        <f t="shared" si="4"/>
        <v>430</v>
      </c>
      <c r="R282" s="23">
        <f t="shared" si="5"/>
        <v>0.04451345756</v>
      </c>
      <c r="S282" s="24" t="str">
        <f t="shared" si="6"/>
        <v>Hammer with +430, +4.5% (9660 to 10090)</v>
      </c>
      <c r="T282" s="18"/>
      <c r="U282" s="40">
        <v>1009.0</v>
      </c>
      <c r="V282" s="22">
        <f t="shared" si="7"/>
        <v>146</v>
      </c>
      <c r="W282" s="23">
        <f t="shared" si="8"/>
        <v>0.1446977205</v>
      </c>
      <c r="X282" s="26" t="str">
        <f t="shared" si="9"/>
        <v>Hammer with +146, +14.5% (1009 to 1155)</v>
      </c>
    </row>
    <row r="283">
      <c r="A283" s="18" t="s">
        <v>145</v>
      </c>
      <c r="B283" s="18">
        <v>129.0</v>
      </c>
      <c r="C283" s="40">
        <v>15558.0</v>
      </c>
      <c r="D283" s="40">
        <v>10258.0</v>
      </c>
      <c r="E283" s="40">
        <v>3646.0</v>
      </c>
      <c r="F283" s="14">
        <v>1023088.0</v>
      </c>
      <c r="G283" s="19"/>
      <c r="H283" s="19">
        <f>VLOOKUP(A283,'Kings Ratings'!$A$2:$B$1000,2,false)</f>
        <v>1</v>
      </c>
      <c r="I283" s="7" t="s">
        <v>598</v>
      </c>
      <c r="K283" s="40">
        <v>15053.0</v>
      </c>
      <c r="L283" s="22">
        <f t="shared" si="1"/>
        <v>505</v>
      </c>
      <c r="M283" s="23">
        <f t="shared" si="2"/>
        <v>0.03354812994</v>
      </c>
      <c r="N283" s="24" t="str">
        <f t="shared" si="3"/>
        <v>Broom with +505, +3.4% (15053 to 15558)</v>
      </c>
      <c r="O283" s="41"/>
      <c r="P283" s="40">
        <v>9918.0</v>
      </c>
      <c r="Q283" s="18">
        <f t="shared" si="4"/>
        <v>340</v>
      </c>
      <c r="R283" s="23">
        <f t="shared" si="5"/>
        <v>0.03428110506</v>
      </c>
      <c r="S283" s="24" t="str">
        <f t="shared" si="6"/>
        <v>Broom with +340, +3.4% (9918 to 10258)</v>
      </c>
      <c r="T283" s="18"/>
      <c r="U283" s="40">
        <v>3411.0</v>
      </c>
      <c r="V283" s="22">
        <f t="shared" si="7"/>
        <v>235</v>
      </c>
      <c r="W283" s="23">
        <f t="shared" si="8"/>
        <v>0.06889475227</v>
      </c>
      <c r="X283" s="26" t="str">
        <f t="shared" si="9"/>
        <v>Broom with +235, +6.9% (3411 to 3646)</v>
      </c>
    </row>
    <row r="284">
      <c r="A284" s="18" t="s">
        <v>565</v>
      </c>
      <c r="B284" s="18">
        <v>136.0</v>
      </c>
      <c r="C284" s="40">
        <v>18084.0</v>
      </c>
      <c r="D284" s="40">
        <v>10295.0</v>
      </c>
      <c r="E284" s="40">
        <v>2282.0</v>
      </c>
      <c r="F284" s="14">
        <v>1002878.0</v>
      </c>
      <c r="G284" s="19"/>
      <c r="H284" s="19">
        <f>VLOOKUP(A284,'Kings Ratings'!$A$2:$B$1000,2,false)</f>
        <v>4</v>
      </c>
      <c r="I284" s="7" t="s">
        <v>714</v>
      </c>
      <c r="K284" s="40">
        <v>17411.0</v>
      </c>
      <c r="L284" s="22">
        <f t="shared" si="1"/>
        <v>673</v>
      </c>
      <c r="M284" s="23">
        <f t="shared" si="2"/>
        <v>0.03865372466</v>
      </c>
      <c r="N284" s="24" t="str">
        <f t="shared" si="3"/>
        <v>Mussel with +673, +3.9% (17411 to 18084)</v>
      </c>
      <c r="O284" s="41"/>
      <c r="P284" s="40">
        <v>9799.0</v>
      </c>
      <c r="Q284" s="18">
        <f t="shared" si="4"/>
        <v>496</v>
      </c>
      <c r="R284" s="23">
        <f t="shared" si="5"/>
        <v>0.05061740994</v>
      </c>
      <c r="S284" s="24" t="str">
        <f t="shared" si="6"/>
        <v>Mussel with +496, +5.1% (9799 to 10295)</v>
      </c>
      <c r="T284" s="18"/>
      <c r="U284" s="40">
        <v>1805.0</v>
      </c>
      <c r="V284" s="22">
        <f t="shared" si="7"/>
        <v>477</v>
      </c>
      <c r="W284" s="23">
        <f t="shared" si="8"/>
        <v>0.264265928</v>
      </c>
      <c r="X284" s="26" t="str">
        <f t="shared" si="9"/>
        <v>Mussel with +477, +26.4% (1805 to 2282)</v>
      </c>
    </row>
    <row r="285">
      <c r="A285" s="18" t="s">
        <v>574</v>
      </c>
      <c r="B285" s="18">
        <v>207.0</v>
      </c>
      <c r="C285" s="40">
        <v>16643.0</v>
      </c>
      <c r="D285" s="40">
        <v>10313.0</v>
      </c>
      <c r="E285" s="40">
        <v>1129.0</v>
      </c>
      <c r="F285" s="14">
        <v>1333884.0</v>
      </c>
      <c r="G285" s="19"/>
      <c r="H285" s="19">
        <f>VLOOKUP(A285,'Kings Ratings'!$A$2:$B$1000,2,false)</f>
        <v>5</v>
      </c>
      <c r="I285" s="7" t="s">
        <v>761</v>
      </c>
      <c r="K285" s="40">
        <v>16064.0</v>
      </c>
      <c r="L285" s="22">
        <f t="shared" si="1"/>
        <v>579</v>
      </c>
      <c r="M285" s="23">
        <f t="shared" si="2"/>
        <v>0.03604332669</v>
      </c>
      <c r="N285" s="24" t="str">
        <f t="shared" si="3"/>
        <v>Octopus with +579, +3.6% (16064 to 16643)</v>
      </c>
      <c r="O285" s="41"/>
      <c r="P285" s="40">
        <v>9833.0</v>
      </c>
      <c r="Q285" s="18">
        <f t="shared" si="4"/>
        <v>480</v>
      </c>
      <c r="R285" s="23">
        <f t="shared" si="5"/>
        <v>0.04881521408</v>
      </c>
      <c r="S285" s="24" t="str">
        <f t="shared" si="6"/>
        <v>Octopus with +480, +4.9% (9833 to 10313)</v>
      </c>
      <c r="T285" s="18"/>
      <c r="U285" s="40">
        <v>788.0</v>
      </c>
      <c r="V285" s="22">
        <f t="shared" si="7"/>
        <v>341</v>
      </c>
      <c r="W285" s="23">
        <f t="shared" si="8"/>
        <v>0.4327411168</v>
      </c>
      <c r="X285" s="26" t="str">
        <f t="shared" si="9"/>
        <v>Octopus with +341, +43.3% (788 to 1129)</v>
      </c>
    </row>
    <row r="286">
      <c r="A286" s="18" t="s">
        <v>747</v>
      </c>
      <c r="B286" s="18">
        <v>127.0</v>
      </c>
      <c r="C286" s="40">
        <v>17597.0</v>
      </c>
      <c r="D286" s="40">
        <v>10320.0</v>
      </c>
      <c r="E286" s="40">
        <v>3259.0</v>
      </c>
      <c r="F286" s="14">
        <v>1681446.0</v>
      </c>
      <c r="G286" s="19"/>
      <c r="H286" s="19">
        <f>VLOOKUP(A286,'Kings Ratings'!$A$2:$B$1000,2,false)</f>
        <v>1</v>
      </c>
      <c r="I286" s="7" t="s">
        <v>749</v>
      </c>
      <c r="K286" s="40">
        <v>16852.0</v>
      </c>
      <c r="L286" s="22">
        <f t="shared" si="1"/>
        <v>745</v>
      </c>
      <c r="M286" s="23">
        <f t="shared" si="2"/>
        <v>0.04420840256</v>
      </c>
      <c r="N286" s="24" t="str">
        <f t="shared" si="3"/>
        <v>Wooden Shield with +745, +4.4% (16852 to 17597)</v>
      </c>
      <c r="O286" s="41"/>
      <c r="P286" s="40">
        <v>9957.0</v>
      </c>
      <c r="Q286" s="18">
        <f t="shared" si="4"/>
        <v>363</v>
      </c>
      <c r="R286" s="23">
        <f t="shared" si="5"/>
        <v>0.03645676409</v>
      </c>
      <c r="S286" s="24" t="str">
        <f t="shared" si="6"/>
        <v>Wooden Shield with +363, +3.6% (9957 to 10320)</v>
      </c>
      <c r="T286" s="18"/>
      <c r="U286" s="40">
        <v>3066.0</v>
      </c>
      <c r="V286" s="22">
        <f t="shared" si="7"/>
        <v>193</v>
      </c>
      <c r="W286" s="23">
        <f t="shared" si="8"/>
        <v>0.06294846706</v>
      </c>
      <c r="X286" s="26" t="str">
        <f t="shared" si="9"/>
        <v>Wooden Shield with +193, +6.3% (3066 to 3259)</v>
      </c>
    </row>
    <row r="287">
      <c r="A287" s="18" t="s">
        <v>356</v>
      </c>
      <c r="B287" s="18">
        <v>316.0</v>
      </c>
      <c r="C287" s="40">
        <v>23197.0</v>
      </c>
      <c r="D287" s="40">
        <v>10498.0</v>
      </c>
      <c r="E287" s="40">
        <v>2045.0</v>
      </c>
      <c r="F287" s="14">
        <v>1073456.0</v>
      </c>
      <c r="G287" s="19"/>
      <c r="H287" s="19">
        <f>VLOOKUP(A287,'Kings Ratings'!$A$2:$B$1000,2,false)</f>
        <v>3</v>
      </c>
      <c r="I287" s="7" t="s">
        <v>611</v>
      </c>
      <c r="K287" s="40">
        <v>22584.0</v>
      </c>
      <c r="L287" s="22">
        <f t="shared" si="1"/>
        <v>613</v>
      </c>
      <c r="M287" s="23">
        <f t="shared" si="2"/>
        <v>0.02714311017</v>
      </c>
      <c r="N287" s="24" t="str">
        <f t="shared" si="3"/>
        <v>Garnet Ring with +613, +2.7% (22584 to 23197)</v>
      </c>
      <c r="O287" s="41"/>
      <c r="P287" s="40">
        <v>10141.0</v>
      </c>
      <c r="Q287" s="18">
        <f t="shared" si="4"/>
        <v>357</v>
      </c>
      <c r="R287" s="23">
        <f t="shared" si="5"/>
        <v>0.03520362883</v>
      </c>
      <c r="S287" s="24" t="str">
        <f t="shared" si="6"/>
        <v>Garnet Ring with +357, +3.5% (10141 to 10498)</v>
      </c>
      <c r="T287" s="18"/>
      <c r="U287" s="40">
        <v>1594.0</v>
      </c>
      <c r="V287" s="22">
        <f t="shared" si="7"/>
        <v>451</v>
      </c>
      <c r="W287" s="23">
        <f t="shared" si="8"/>
        <v>0.28293601</v>
      </c>
      <c r="X287" s="26" t="str">
        <f t="shared" si="9"/>
        <v>Garnet Ring with +451, +28.3% (1594 to 2045)</v>
      </c>
    </row>
    <row r="288">
      <c r="A288" s="18" t="s">
        <v>506</v>
      </c>
      <c r="B288" s="18">
        <v>500.0</v>
      </c>
      <c r="C288" s="40">
        <v>20988.0</v>
      </c>
      <c r="D288" s="40">
        <v>10602.0</v>
      </c>
      <c r="E288" s="40">
        <v>2679.0</v>
      </c>
      <c r="F288" s="14">
        <v>1954588.0</v>
      </c>
      <c r="G288" s="19"/>
      <c r="H288" s="19">
        <f>VLOOKUP(A288,'Kings Ratings'!$A$2:$B$1000,2,false)</f>
        <v>4</v>
      </c>
      <c r="I288" s="7" t="s">
        <v>666</v>
      </c>
      <c r="K288" s="40">
        <v>20334.0</v>
      </c>
      <c r="L288" s="22">
        <f t="shared" si="1"/>
        <v>654</v>
      </c>
      <c r="M288" s="23">
        <f t="shared" si="2"/>
        <v>0.03216287991</v>
      </c>
      <c r="N288" s="24" t="str">
        <f t="shared" si="3"/>
        <v>Large Net with +654, +3.2% (20334 to 20988)</v>
      </c>
      <c r="O288" s="41"/>
      <c r="P288" s="40">
        <v>10129.0</v>
      </c>
      <c r="Q288" s="18">
        <f t="shared" si="4"/>
        <v>473</v>
      </c>
      <c r="R288" s="23">
        <f t="shared" si="5"/>
        <v>0.04669760095</v>
      </c>
      <c r="S288" s="24" t="str">
        <f t="shared" si="6"/>
        <v>Large Net with +473, +4.7% (10129 to 10602)</v>
      </c>
      <c r="T288" s="18"/>
      <c r="U288" s="40">
        <v>2503.0</v>
      </c>
      <c r="V288" s="22">
        <f t="shared" si="7"/>
        <v>176</v>
      </c>
      <c r="W288" s="23">
        <f t="shared" si="8"/>
        <v>0.07031562125</v>
      </c>
      <c r="X288" s="26" t="str">
        <f t="shared" si="9"/>
        <v>Large Net with +176, +7% (2503 to 2679)</v>
      </c>
    </row>
    <row r="289">
      <c r="A289" s="18" t="s">
        <v>147</v>
      </c>
      <c r="B289" s="18">
        <v>23.0</v>
      </c>
      <c r="C289" s="40">
        <v>21332.0</v>
      </c>
      <c r="D289" s="40">
        <v>11035.0</v>
      </c>
      <c r="E289" s="40">
        <v>3857.0</v>
      </c>
      <c r="F289" s="14">
        <v>2570404.0</v>
      </c>
      <c r="G289" s="19"/>
      <c r="H289" s="19">
        <f>VLOOKUP(A289,'Kings Ratings'!$A$2:$B$1000,2,false)</f>
        <v>1</v>
      </c>
      <c r="I289" s="7" t="s">
        <v>486</v>
      </c>
      <c r="K289" s="40">
        <v>20644.0</v>
      </c>
      <c r="L289" s="22">
        <f t="shared" si="1"/>
        <v>688</v>
      </c>
      <c r="M289" s="23">
        <f t="shared" si="2"/>
        <v>0.03332687464</v>
      </c>
      <c r="N289" s="24" t="str">
        <f t="shared" si="3"/>
        <v>Bucket with +688, +3.3% (20644 to 21332)</v>
      </c>
      <c r="O289" s="41"/>
      <c r="P289" s="40">
        <v>10605.0</v>
      </c>
      <c r="Q289" s="18">
        <f t="shared" si="4"/>
        <v>430</v>
      </c>
      <c r="R289" s="23">
        <f t="shared" si="5"/>
        <v>0.04054691183</v>
      </c>
      <c r="S289" s="24" t="str">
        <f t="shared" si="6"/>
        <v>Bucket with +430, +4.1% (10605 to 11035)</v>
      </c>
      <c r="T289" s="18"/>
      <c r="U289" s="40">
        <v>3580.0</v>
      </c>
      <c r="V289" s="22">
        <f t="shared" si="7"/>
        <v>277</v>
      </c>
      <c r="W289" s="23">
        <f t="shared" si="8"/>
        <v>0.07737430168</v>
      </c>
      <c r="X289" s="26" t="str">
        <f t="shared" si="9"/>
        <v>Bucket with +277, +7.7% (3580 to 3857)</v>
      </c>
    </row>
    <row r="290">
      <c r="A290" s="18" t="s">
        <v>303</v>
      </c>
      <c r="B290" s="18">
        <v>45.0</v>
      </c>
      <c r="C290" s="40">
        <v>22274.0</v>
      </c>
      <c r="D290" s="40">
        <v>11070.0</v>
      </c>
      <c r="E290" s="40">
        <v>3522.0</v>
      </c>
      <c r="F290" s="14">
        <v>3556603.0</v>
      </c>
      <c r="G290" s="19"/>
      <c r="H290" s="19">
        <f>VLOOKUP(A290,'Kings Ratings'!$A$2:$B$1000,2,false)</f>
        <v>4</v>
      </c>
      <c r="I290" s="7" t="s">
        <v>627</v>
      </c>
      <c r="K290" s="40">
        <v>21545.0</v>
      </c>
      <c r="L290" s="22">
        <f t="shared" si="1"/>
        <v>729</v>
      </c>
      <c r="M290" s="23">
        <f t="shared" si="2"/>
        <v>0.03383615688</v>
      </c>
      <c r="N290" s="24" t="str">
        <f t="shared" si="3"/>
        <v>Fish Bones with +729, +3.4% (21545 to 22274)</v>
      </c>
      <c r="O290" s="41"/>
      <c r="P290" s="40">
        <v>10620.0</v>
      </c>
      <c r="Q290" s="18">
        <f t="shared" si="4"/>
        <v>450</v>
      </c>
      <c r="R290" s="23">
        <f t="shared" si="5"/>
        <v>0.04237288136</v>
      </c>
      <c r="S290" s="24" t="str">
        <f t="shared" si="6"/>
        <v>Fish Bones with +450, +4.2% (10620 to 11070)</v>
      </c>
      <c r="T290" s="18"/>
      <c r="U290" s="40">
        <v>3170.0</v>
      </c>
      <c r="V290" s="22">
        <f t="shared" si="7"/>
        <v>352</v>
      </c>
      <c r="W290" s="23">
        <f t="shared" si="8"/>
        <v>0.1110410095</v>
      </c>
      <c r="X290" s="26" t="str">
        <f t="shared" si="9"/>
        <v>Fish Bones with +352, +11.1% (3170 to 3522)</v>
      </c>
    </row>
    <row r="291">
      <c r="A291" s="18" t="s">
        <v>115</v>
      </c>
      <c r="B291" s="18">
        <v>131.0</v>
      </c>
      <c r="C291" s="40">
        <v>20917.0</v>
      </c>
      <c r="D291" s="40">
        <v>11186.0</v>
      </c>
      <c r="E291" s="40">
        <v>5573.0</v>
      </c>
      <c r="F291" s="14">
        <v>9136767.0</v>
      </c>
      <c r="G291" s="19"/>
      <c r="H291" s="19">
        <f>VLOOKUP(A291,'Kings Ratings'!$A$2:$B$1000,2,false)</f>
        <v>2</v>
      </c>
      <c r="I291" s="7" t="s">
        <v>392</v>
      </c>
      <c r="K291" s="40">
        <v>20218.0</v>
      </c>
      <c r="L291" s="22">
        <f t="shared" si="1"/>
        <v>699</v>
      </c>
      <c r="M291" s="23">
        <f t="shared" si="2"/>
        <v>0.03457315264</v>
      </c>
      <c r="N291" s="24" t="str">
        <f t="shared" si="3"/>
        <v>Bluegill with +699, +3.5% (20218 to 20917)</v>
      </c>
      <c r="O291" s="41"/>
      <c r="P291" s="40">
        <v>10786.0</v>
      </c>
      <c r="Q291" s="18">
        <f t="shared" si="4"/>
        <v>400</v>
      </c>
      <c r="R291" s="23">
        <f t="shared" si="5"/>
        <v>0.03708511033</v>
      </c>
      <c r="S291" s="24" t="str">
        <f t="shared" si="6"/>
        <v>Bluegill with +400, +3.7% (10786 to 11186)</v>
      </c>
      <c r="T291" s="18"/>
      <c r="U291" s="40">
        <v>5280.0</v>
      </c>
      <c r="V291" s="22">
        <f t="shared" si="7"/>
        <v>293</v>
      </c>
      <c r="W291" s="23">
        <f t="shared" si="8"/>
        <v>0.05549242424</v>
      </c>
      <c r="X291" s="26" t="str">
        <f t="shared" si="9"/>
        <v>Bluegill with +293, +5.5% (5280 to 5573)</v>
      </c>
    </row>
    <row r="292">
      <c r="A292" s="18" t="s">
        <v>485</v>
      </c>
      <c r="B292" s="18">
        <v>264.0</v>
      </c>
      <c r="C292" s="40">
        <v>20758.0</v>
      </c>
      <c r="D292" s="40">
        <v>11202.0</v>
      </c>
      <c r="E292" s="40">
        <v>3079.0</v>
      </c>
      <c r="F292" s="14">
        <v>1597970.0</v>
      </c>
      <c r="G292" s="19"/>
      <c r="H292" s="19">
        <f>VLOOKUP(A292,'Kings Ratings'!$A$2:$B$1000,2,false)</f>
        <v>2</v>
      </c>
      <c r="I292" s="7" t="s">
        <v>536</v>
      </c>
      <c r="K292" s="40">
        <v>20192.0</v>
      </c>
      <c r="L292" s="22">
        <f t="shared" si="1"/>
        <v>566</v>
      </c>
      <c r="M292" s="23">
        <f t="shared" si="2"/>
        <v>0.02803090333</v>
      </c>
      <c r="N292" s="24" t="str">
        <f t="shared" si="3"/>
        <v>Jade with +566, +2.8% (20192 to 20758)</v>
      </c>
      <c r="O292" s="41"/>
      <c r="P292" s="40">
        <v>10773.0</v>
      </c>
      <c r="Q292" s="18">
        <f t="shared" si="4"/>
        <v>429</v>
      </c>
      <c r="R292" s="23">
        <f t="shared" si="5"/>
        <v>0.03982177666</v>
      </c>
      <c r="S292" s="24" t="str">
        <f t="shared" si="6"/>
        <v>Jade with +429, +4% (10773 to 11202)</v>
      </c>
      <c r="T292" s="18"/>
      <c r="U292" s="40">
        <v>2889.0</v>
      </c>
      <c r="V292" s="22">
        <f t="shared" si="7"/>
        <v>190</v>
      </c>
      <c r="W292" s="23">
        <f t="shared" si="8"/>
        <v>0.06576670128</v>
      </c>
      <c r="X292" s="26" t="str">
        <f t="shared" si="9"/>
        <v>Jade with +190, +6.6% (2889 to 3079)</v>
      </c>
    </row>
    <row r="293">
      <c r="A293" s="18" t="s">
        <v>227</v>
      </c>
      <c r="B293" s="18">
        <v>368.0</v>
      </c>
      <c r="C293" s="40">
        <v>34919.0</v>
      </c>
      <c r="D293" s="40">
        <v>11248.0</v>
      </c>
      <c r="E293" s="40">
        <v>987.0</v>
      </c>
      <c r="F293" s="14">
        <v>1019566.0</v>
      </c>
      <c r="G293" s="19"/>
      <c r="H293" s="19">
        <f>VLOOKUP(A293,'Kings Ratings'!$A$2:$B$1000,2,false)</f>
        <v>2</v>
      </c>
      <c r="I293" s="7" t="s">
        <v>395</v>
      </c>
      <c r="K293" s="40">
        <v>34152.0</v>
      </c>
      <c r="L293" s="22">
        <f t="shared" si="1"/>
        <v>767</v>
      </c>
      <c r="M293" s="23">
        <f t="shared" si="2"/>
        <v>0.02245842118</v>
      </c>
      <c r="N293" s="24" t="str">
        <f t="shared" si="3"/>
        <v>Lantern with +767, +2.2% (34152 to 34919)</v>
      </c>
      <c r="O293" s="41"/>
      <c r="P293" s="40">
        <v>10852.0</v>
      </c>
      <c r="Q293" s="18">
        <f t="shared" si="4"/>
        <v>396</v>
      </c>
      <c r="R293" s="23">
        <f t="shared" si="5"/>
        <v>0.03649096941</v>
      </c>
      <c r="S293" s="24" t="str">
        <f t="shared" si="6"/>
        <v>Lantern with +396, +3.6% (10852 to 11248)</v>
      </c>
      <c r="T293" s="18"/>
      <c r="U293" s="40">
        <v>718.0</v>
      </c>
      <c r="V293" s="22">
        <f t="shared" si="7"/>
        <v>269</v>
      </c>
      <c r="W293" s="23">
        <f t="shared" si="8"/>
        <v>0.3746518106</v>
      </c>
      <c r="X293" s="26" t="str">
        <f t="shared" si="9"/>
        <v>Lantern with +269, +37.5% (718 to 987)</v>
      </c>
    </row>
    <row r="294">
      <c r="A294" s="18" t="s">
        <v>554</v>
      </c>
      <c r="B294" s="18">
        <v>135.0</v>
      </c>
      <c r="C294" s="40">
        <v>18886.0</v>
      </c>
      <c r="D294" s="40">
        <v>11330.0</v>
      </c>
      <c r="E294" s="40">
        <v>2559.0</v>
      </c>
      <c r="F294" s="14">
        <v>2264780.0</v>
      </c>
      <c r="G294" s="19"/>
      <c r="H294" s="19">
        <f>VLOOKUP(A294,'Kings Ratings'!$A$2:$B$1000,2,false)</f>
        <v>4</v>
      </c>
      <c r="I294" s="7" t="s">
        <v>698</v>
      </c>
      <c r="K294" s="40">
        <v>18317.0</v>
      </c>
      <c r="L294" s="22">
        <f t="shared" si="1"/>
        <v>569</v>
      </c>
      <c r="M294" s="23">
        <f t="shared" si="2"/>
        <v>0.03106403887</v>
      </c>
      <c r="N294" s="24" t="str">
        <f t="shared" si="3"/>
        <v>MIAB with +569, +3.1% (18317 to 18886)</v>
      </c>
      <c r="O294" s="41"/>
      <c r="P294" s="40">
        <v>10768.0</v>
      </c>
      <c r="Q294" s="18">
        <f t="shared" si="4"/>
        <v>562</v>
      </c>
      <c r="R294" s="23">
        <f t="shared" si="5"/>
        <v>0.05219167905</v>
      </c>
      <c r="S294" s="24" t="str">
        <f t="shared" si="6"/>
        <v>MIAB with +562, +5.2% (10768 to 11330)</v>
      </c>
      <c r="T294" s="18"/>
      <c r="U294" s="40">
        <v>2168.0</v>
      </c>
      <c r="V294" s="22">
        <f t="shared" si="7"/>
        <v>391</v>
      </c>
      <c r="W294" s="23">
        <f t="shared" si="8"/>
        <v>0.1803505535</v>
      </c>
      <c r="X294" s="26" t="str">
        <f t="shared" si="9"/>
        <v>MIAB with +391, +18% (2168 to 2559)</v>
      </c>
    </row>
    <row r="295">
      <c r="A295" s="18" t="s">
        <v>596</v>
      </c>
      <c r="B295" s="18">
        <v>248.0</v>
      </c>
      <c r="C295" s="40">
        <v>22241.0</v>
      </c>
      <c r="D295" s="40">
        <v>11458.0</v>
      </c>
      <c r="E295" s="40">
        <v>3112.0</v>
      </c>
      <c r="F295" s="14">
        <v>1685421.0</v>
      </c>
      <c r="G295" s="19"/>
      <c r="H295" s="19">
        <f>VLOOKUP(A295,'Kings Ratings'!$A$2:$B$1000,2,false)</f>
        <v>1</v>
      </c>
      <c r="I295" s="7" t="s">
        <v>638</v>
      </c>
      <c r="K295" s="40">
        <v>21641.0</v>
      </c>
      <c r="L295" s="22">
        <f t="shared" si="1"/>
        <v>600</v>
      </c>
      <c r="M295" s="23">
        <f t="shared" si="2"/>
        <v>0.02772515133</v>
      </c>
      <c r="N295" s="24" t="str">
        <f t="shared" si="3"/>
        <v>Shimmer Topaz with +600, +2.8% (21641 to 22241)</v>
      </c>
      <c r="O295" s="41"/>
      <c r="P295" s="40">
        <v>11030.0</v>
      </c>
      <c r="Q295" s="18">
        <f t="shared" si="4"/>
        <v>428</v>
      </c>
      <c r="R295" s="23">
        <f t="shared" si="5"/>
        <v>0.03880326383</v>
      </c>
      <c r="S295" s="24" t="str">
        <f t="shared" si="6"/>
        <v>Shimmer Topaz with +428, +3.9% (11030 to 11458)</v>
      </c>
      <c r="T295" s="18"/>
      <c r="U295" s="40">
        <v>2928.0</v>
      </c>
      <c r="V295" s="22">
        <f t="shared" si="7"/>
        <v>184</v>
      </c>
      <c r="W295" s="23">
        <f t="shared" si="8"/>
        <v>0.06284153005</v>
      </c>
      <c r="X295" s="26" t="str">
        <f t="shared" si="9"/>
        <v>Shimmer Topaz with +184, +6.3% (2928 to 3112)</v>
      </c>
    </row>
    <row r="296">
      <c r="A296" s="18" t="s">
        <v>173</v>
      </c>
      <c r="B296" s="18">
        <v>132.0</v>
      </c>
      <c r="C296" s="40">
        <v>22228.0</v>
      </c>
      <c r="D296" s="40">
        <v>11486.0</v>
      </c>
      <c r="E296" s="40">
        <v>3602.0</v>
      </c>
      <c r="F296" s="14">
        <v>3879537.0</v>
      </c>
      <c r="G296" s="19"/>
      <c r="H296" s="19">
        <f>VLOOKUP(A296,'Kings Ratings'!$A$2:$B$1000,2,false)</f>
        <v>3</v>
      </c>
      <c r="I296" s="7" t="s">
        <v>620</v>
      </c>
      <c r="K296" s="40">
        <v>21509.0</v>
      </c>
      <c r="L296" s="22">
        <f t="shared" si="1"/>
        <v>719</v>
      </c>
      <c r="M296" s="23">
        <f t="shared" si="2"/>
        <v>0.0334278674</v>
      </c>
      <c r="N296" s="24" t="str">
        <f t="shared" si="3"/>
        <v>Carp with +719, +3.3% (21509 to 22228)</v>
      </c>
      <c r="O296" s="41"/>
      <c r="P296" s="40">
        <v>11007.0</v>
      </c>
      <c r="Q296" s="18">
        <f t="shared" si="4"/>
        <v>479</v>
      </c>
      <c r="R296" s="23">
        <f t="shared" si="5"/>
        <v>0.04351776142</v>
      </c>
      <c r="S296" s="24" t="str">
        <f t="shared" si="6"/>
        <v>Carp with +479, +4.4% (11007 to 11486)</v>
      </c>
      <c r="T296" s="18"/>
      <c r="U296" s="40">
        <v>3332.0</v>
      </c>
      <c r="V296" s="22">
        <f t="shared" si="7"/>
        <v>270</v>
      </c>
      <c r="W296" s="23">
        <f t="shared" si="8"/>
        <v>0.08103241297</v>
      </c>
      <c r="X296" s="26" t="str">
        <f t="shared" si="9"/>
        <v>Carp with +270, +8.1% (3332 to 3602)</v>
      </c>
    </row>
    <row r="297">
      <c r="A297" s="18" t="s">
        <v>352</v>
      </c>
      <c r="B297" s="18">
        <v>317.0</v>
      </c>
      <c r="C297" s="40">
        <v>27212.0</v>
      </c>
      <c r="D297" s="40">
        <v>11522.0</v>
      </c>
      <c r="E297" s="40">
        <v>2951.0</v>
      </c>
      <c r="F297" s="14">
        <v>1509870.0</v>
      </c>
      <c r="G297" s="19"/>
      <c r="H297" s="19">
        <f>VLOOKUP(A297,'Kings Ratings'!$A$2:$B$1000,2,false)</f>
        <v>2</v>
      </c>
      <c r="I297" s="7" t="s">
        <v>536</v>
      </c>
      <c r="K297" s="40">
        <v>26560.0</v>
      </c>
      <c r="L297" s="22">
        <f t="shared" si="1"/>
        <v>652</v>
      </c>
      <c r="M297" s="23">
        <f t="shared" si="2"/>
        <v>0.02454819277</v>
      </c>
      <c r="N297" s="24" t="str">
        <f t="shared" si="3"/>
        <v>Garnet with +652, +2.5% (26560 to 27212)</v>
      </c>
      <c r="O297" s="41"/>
      <c r="P297" s="40">
        <v>11143.0</v>
      </c>
      <c r="Q297" s="18">
        <f t="shared" si="4"/>
        <v>379</v>
      </c>
      <c r="R297" s="23">
        <f t="shared" si="5"/>
        <v>0.03401238446</v>
      </c>
      <c r="S297" s="24" t="str">
        <f t="shared" si="6"/>
        <v>Garnet with +379, +3.4% (11143 to 11522)</v>
      </c>
      <c r="T297" s="18"/>
      <c r="U297" s="40">
        <v>2781.0</v>
      </c>
      <c r="V297" s="22">
        <f t="shared" si="7"/>
        <v>170</v>
      </c>
      <c r="W297" s="23">
        <f t="shared" si="8"/>
        <v>0.06112909026</v>
      </c>
      <c r="X297" s="26" t="str">
        <f t="shared" si="9"/>
        <v>Garnet with +170, +6.1% (2781 to 2951)</v>
      </c>
    </row>
    <row r="298">
      <c r="A298" s="18" t="s">
        <v>314</v>
      </c>
      <c r="B298" s="18">
        <v>234.0</v>
      </c>
      <c r="C298" s="40">
        <v>19746.0</v>
      </c>
      <c r="D298" s="40">
        <v>11817.0</v>
      </c>
      <c r="E298" s="40">
        <v>3566.0</v>
      </c>
      <c r="F298" s="14">
        <v>1805074.0</v>
      </c>
      <c r="G298" s="19"/>
      <c r="H298" s="19">
        <f>VLOOKUP(A298,'Kings Ratings'!$A$2:$B$1000,2,false)</f>
        <v>3</v>
      </c>
      <c r="I298" s="7" t="s">
        <v>638</v>
      </c>
      <c r="K298" s="40">
        <v>19112.0</v>
      </c>
      <c r="L298" s="22">
        <f t="shared" si="1"/>
        <v>634</v>
      </c>
      <c r="M298" s="23">
        <f t="shared" si="2"/>
        <v>0.03317287568</v>
      </c>
      <c r="N298" s="24" t="str">
        <f t="shared" si="3"/>
        <v>Flarefin with +634, +3.3% (19112 to 19746)</v>
      </c>
      <c r="O298" s="41"/>
      <c r="P298" s="40">
        <v>11335.0</v>
      </c>
      <c r="Q298" s="18">
        <f t="shared" si="4"/>
        <v>482</v>
      </c>
      <c r="R298" s="23">
        <f t="shared" si="5"/>
        <v>0.04252315836</v>
      </c>
      <c r="S298" s="24" t="str">
        <f t="shared" si="6"/>
        <v>Flarefin with +482, +4.3% (11335 to 11817)</v>
      </c>
      <c r="T298" s="18"/>
      <c r="U298" s="40">
        <v>3306.0</v>
      </c>
      <c r="V298" s="22">
        <f t="shared" si="7"/>
        <v>260</v>
      </c>
      <c r="W298" s="23">
        <f t="shared" si="8"/>
        <v>0.07864488808</v>
      </c>
      <c r="X298" s="26" t="str">
        <f t="shared" si="9"/>
        <v>Flarefin with +260, +7.9% (3306 to 3566)</v>
      </c>
    </row>
    <row r="299">
      <c r="A299" s="18" t="s">
        <v>590</v>
      </c>
      <c r="B299" s="18">
        <v>427.0</v>
      </c>
      <c r="C299" s="40">
        <v>22161.0</v>
      </c>
      <c r="D299" s="40">
        <v>12071.0</v>
      </c>
      <c r="E299" s="40">
        <v>4771.0</v>
      </c>
      <c r="F299" s="14">
        <v>1.2086583E7</v>
      </c>
      <c r="G299" s="19"/>
      <c r="H299" s="19">
        <f>VLOOKUP(A299,'Kings Ratings'!$A$2:$B$1000,2,false)</f>
        <v>1</v>
      </c>
      <c r="I299" s="7" t="s">
        <v>563</v>
      </c>
      <c r="K299" s="40">
        <v>21545.0</v>
      </c>
      <c r="L299" s="22">
        <f t="shared" si="1"/>
        <v>616</v>
      </c>
      <c r="M299" s="23">
        <f t="shared" si="2"/>
        <v>0.02859132049</v>
      </c>
      <c r="N299" s="24" t="str">
        <f t="shared" si="3"/>
        <v>Yarn with +616, +2.9% (21545 to 22161)</v>
      </c>
      <c r="O299" s="41"/>
      <c r="P299" s="40">
        <v>11642.0</v>
      </c>
      <c r="Q299" s="18">
        <f t="shared" si="4"/>
        <v>429</v>
      </c>
      <c r="R299" s="23">
        <f t="shared" si="5"/>
        <v>0.0368493386</v>
      </c>
      <c r="S299" s="24" t="str">
        <f t="shared" si="6"/>
        <v>Yarn with +429, +3.7% (11642 to 12071)</v>
      </c>
      <c r="T299" s="18"/>
      <c r="U299" s="40">
        <v>4517.0</v>
      </c>
      <c r="V299" s="22">
        <f t="shared" si="7"/>
        <v>254</v>
      </c>
      <c r="W299" s="23">
        <f t="shared" si="8"/>
        <v>0.0562320124</v>
      </c>
      <c r="X299" s="26" t="str">
        <f t="shared" si="9"/>
        <v>Yarn with +254, +5.6% (4517 to 4771)</v>
      </c>
    </row>
    <row r="300">
      <c r="A300" s="18" t="s">
        <v>600</v>
      </c>
      <c r="B300" s="18">
        <v>94.0</v>
      </c>
      <c r="C300" s="40">
        <v>22177.0</v>
      </c>
      <c r="D300" s="40">
        <v>12236.0</v>
      </c>
      <c r="E300" s="40">
        <v>3556.0</v>
      </c>
      <c r="F300" s="14">
        <v>2088885.0</v>
      </c>
      <c r="G300" s="19"/>
      <c r="H300" s="19">
        <f>VLOOKUP(A300,'Kings Ratings'!$A$2:$B$1000,2,false)</f>
        <v>1</v>
      </c>
      <c r="I300" s="7" t="s">
        <v>439</v>
      </c>
      <c r="K300" s="40">
        <v>21536.0</v>
      </c>
      <c r="L300" s="22">
        <f t="shared" si="1"/>
        <v>641</v>
      </c>
      <c r="M300" s="23">
        <f t="shared" si="2"/>
        <v>0.0297641159</v>
      </c>
      <c r="N300" s="24" t="str">
        <f t="shared" si="3"/>
        <v>Ruby with +641, +3% (21536 to 22177)</v>
      </c>
      <c r="O300" s="41"/>
      <c r="P300" s="40">
        <v>11772.0</v>
      </c>
      <c r="Q300" s="18">
        <f t="shared" si="4"/>
        <v>464</v>
      </c>
      <c r="R300" s="23">
        <f t="shared" si="5"/>
        <v>0.03941556235</v>
      </c>
      <c r="S300" s="24" t="str">
        <f t="shared" si="6"/>
        <v>Ruby with +464, +3.9% (11772 to 12236)</v>
      </c>
      <c r="T300" s="18"/>
      <c r="U300" s="40">
        <v>3324.0</v>
      </c>
      <c r="V300" s="22">
        <f t="shared" si="7"/>
        <v>232</v>
      </c>
      <c r="W300" s="23">
        <f t="shared" si="8"/>
        <v>0.0697954272</v>
      </c>
      <c r="X300" s="26" t="str">
        <f t="shared" si="9"/>
        <v>Ruby with +232, +7% (3324 to 3556)</v>
      </c>
    </row>
    <row r="301">
      <c r="A301" s="18" t="s">
        <v>252</v>
      </c>
      <c r="B301" s="18">
        <v>143.0</v>
      </c>
      <c r="C301" s="40">
        <v>23158.0</v>
      </c>
      <c r="D301" s="40">
        <v>12338.0</v>
      </c>
      <c r="E301" s="40">
        <v>4082.0</v>
      </c>
      <c r="F301" s="14">
        <v>3555041.0</v>
      </c>
      <c r="G301" s="19"/>
      <c r="H301" s="19">
        <f>VLOOKUP(A301,'Kings Ratings'!$A$2:$B$1000,2,false)</f>
        <v>1</v>
      </c>
      <c r="I301" s="7" t="s">
        <v>584</v>
      </c>
      <c r="K301" s="40">
        <v>22512.0</v>
      </c>
      <c r="L301" s="22">
        <f t="shared" si="1"/>
        <v>646</v>
      </c>
      <c r="M301" s="23">
        <f t="shared" si="2"/>
        <v>0.02869580668</v>
      </c>
      <c r="N301" s="24" t="str">
        <f t="shared" si="3"/>
        <v>Emerald with +646, +2.9% (22512 to 23158)</v>
      </c>
      <c r="O301" s="41"/>
      <c r="P301" s="40">
        <v>11905.0</v>
      </c>
      <c r="Q301" s="18">
        <f t="shared" si="4"/>
        <v>433</v>
      </c>
      <c r="R301" s="23">
        <f t="shared" si="5"/>
        <v>0.03637127257</v>
      </c>
      <c r="S301" s="24" t="str">
        <f t="shared" si="6"/>
        <v>Emerald with +433, +3.6% (11905 to 12338)</v>
      </c>
      <c r="T301" s="18"/>
      <c r="U301" s="40">
        <v>3845.0</v>
      </c>
      <c r="V301" s="22">
        <f t="shared" si="7"/>
        <v>237</v>
      </c>
      <c r="W301" s="23">
        <f t="shared" si="8"/>
        <v>0.06163849155</v>
      </c>
      <c r="X301" s="26" t="str">
        <f t="shared" si="9"/>
        <v>Emerald with +237, +6.2% (3845 to 4082)</v>
      </c>
    </row>
    <row r="302">
      <c r="A302" s="18" t="s">
        <v>68</v>
      </c>
      <c r="B302" s="18">
        <v>104.0</v>
      </c>
      <c r="C302" s="40">
        <v>28581.0</v>
      </c>
      <c r="D302" s="40">
        <v>12510.0</v>
      </c>
      <c r="E302" s="40">
        <v>4008.0</v>
      </c>
      <c r="F302" s="14">
        <v>1.0035902E7</v>
      </c>
      <c r="G302" s="19"/>
      <c r="H302" s="19">
        <f>VLOOKUP(A302,'Kings Ratings'!$A$2:$B$1000,2,false)</f>
        <v>2</v>
      </c>
      <c r="I302" s="7" t="s">
        <v>486</v>
      </c>
      <c r="K302" s="40">
        <v>27230.0</v>
      </c>
      <c r="L302" s="22">
        <f t="shared" si="1"/>
        <v>1351</v>
      </c>
      <c r="M302" s="23">
        <f t="shared" si="2"/>
        <v>0.04961439589</v>
      </c>
      <c r="N302" s="24" t="str">
        <f t="shared" si="3"/>
        <v>Black Powder with +1351, +5% (27230 to 28581)</v>
      </c>
      <c r="O302" s="41"/>
      <c r="P302" s="40">
        <v>12024.0</v>
      </c>
      <c r="Q302" s="18">
        <f t="shared" si="4"/>
        <v>486</v>
      </c>
      <c r="R302" s="23">
        <f t="shared" si="5"/>
        <v>0.04041916168</v>
      </c>
      <c r="S302" s="24" t="str">
        <f t="shared" si="6"/>
        <v>Black Powder with +486, +4% (12024 to 12510)</v>
      </c>
      <c r="T302" s="18"/>
      <c r="U302" s="40">
        <v>3794.0</v>
      </c>
      <c r="V302" s="22">
        <f t="shared" si="7"/>
        <v>214</v>
      </c>
      <c r="W302" s="23">
        <f t="shared" si="8"/>
        <v>0.05640484976</v>
      </c>
      <c r="X302" s="26" t="str">
        <f t="shared" si="9"/>
        <v>Black Powder with +214, +5.6% (3794 to 4008)</v>
      </c>
    </row>
    <row r="303">
      <c r="A303" s="18" t="s">
        <v>456</v>
      </c>
      <c r="B303" s="18">
        <v>217.0</v>
      </c>
      <c r="C303" s="40">
        <v>20374.0</v>
      </c>
      <c r="D303" s="40">
        <v>13053.0</v>
      </c>
      <c r="E303" s="40">
        <v>5399.0</v>
      </c>
      <c r="F303" s="14">
        <v>1064472.0</v>
      </c>
      <c r="G303" s="19"/>
      <c r="H303" s="19">
        <f>VLOOKUP(A303,'Kings Ratings'!$A$2:$B$1000,2,false)</f>
        <v>1</v>
      </c>
      <c r="I303" s="7" t="s">
        <v>419</v>
      </c>
      <c r="K303" s="40">
        <v>19780.0</v>
      </c>
      <c r="L303" s="22">
        <f t="shared" si="1"/>
        <v>594</v>
      </c>
      <c r="M303" s="23">
        <f t="shared" si="2"/>
        <v>0.03003033367</v>
      </c>
      <c r="N303" s="24" t="str">
        <f t="shared" si="3"/>
        <v>Horseshoe with +594, +3% (19780 to 20374)</v>
      </c>
      <c r="O303" s="41"/>
      <c r="P303" s="40">
        <v>12654.0</v>
      </c>
      <c r="Q303" s="18">
        <f t="shared" si="4"/>
        <v>399</v>
      </c>
      <c r="R303" s="23">
        <f t="shared" si="5"/>
        <v>0.03153153153</v>
      </c>
      <c r="S303" s="24" t="str">
        <f t="shared" si="6"/>
        <v>Horseshoe with +399, +3.2% (12654 to 13053)</v>
      </c>
      <c r="T303" s="18"/>
      <c r="U303" s="40">
        <v>5122.0</v>
      </c>
      <c r="V303" s="22">
        <f t="shared" si="7"/>
        <v>277</v>
      </c>
      <c r="W303" s="23">
        <f t="shared" si="8"/>
        <v>0.05408043733</v>
      </c>
      <c r="X303" s="26" t="str">
        <f t="shared" si="9"/>
        <v>Horseshoe with +277, +5.4% (5122 to 5399)</v>
      </c>
    </row>
    <row r="304">
      <c r="A304" s="18" t="s">
        <v>614</v>
      </c>
      <c r="B304" s="18">
        <v>174.0</v>
      </c>
      <c r="C304" s="40">
        <v>22162.0</v>
      </c>
      <c r="D304" s="40">
        <v>13232.0</v>
      </c>
      <c r="E304" s="40">
        <v>4578.0</v>
      </c>
      <c r="F304" s="14">
        <v>4061123.0</v>
      </c>
      <c r="G304" s="19"/>
      <c r="H304" s="19">
        <f>VLOOKUP(A304,'Kings Ratings'!$A$2:$B$1000,2,false)</f>
        <v>3</v>
      </c>
      <c r="I304" s="7" t="s">
        <v>609</v>
      </c>
      <c r="K304" s="40">
        <v>21462.0</v>
      </c>
      <c r="L304" s="22">
        <f t="shared" si="1"/>
        <v>700</v>
      </c>
      <c r="M304" s="23">
        <f t="shared" si="2"/>
        <v>0.03261578604</v>
      </c>
      <c r="N304" s="24" t="str">
        <f t="shared" si="3"/>
        <v>Ruby Fish with +700, +3.3% (21462 to 22162)</v>
      </c>
      <c r="O304" s="41"/>
      <c r="P304" s="40">
        <v>12653.0</v>
      </c>
      <c r="Q304" s="18">
        <f t="shared" si="4"/>
        <v>579</v>
      </c>
      <c r="R304" s="23">
        <f t="shared" si="5"/>
        <v>0.04575989884</v>
      </c>
      <c r="S304" s="24" t="str">
        <f t="shared" si="6"/>
        <v>Ruby Fish with +579, +4.6% (12653 to 13232)</v>
      </c>
      <c r="T304" s="18"/>
      <c r="U304" s="40">
        <v>4199.0</v>
      </c>
      <c r="V304" s="22">
        <f t="shared" si="7"/>
        <v>379</v>
      </c>
      <c r="W304" s="23">
        <f t="shared" si="8"/>
        <v>0.09025958562</v>
      </c>
      <c r="X304" s="26" t="str">
        <f t="shared" si="9"/>
        <v>Ruby Fish with +379, +9% (4199 to 4578)</v>
      </c>
    </row>
    <row r="305">
      <c r="A305" s="18" t="s">
        <v>541</v>
      </c>
      <c r="B305" s="18">
        <v>114.0</v>
      </c>
      <c r="C305" s="40">
        <v>23086.0</v>
      </c>
      <c r="D305" s="40">
        <v>13267.0</v>
      </c>
      <c r="E305" s="40">
        <v>4589.0</v>
      </c>
      <c r="F305" s="14">
        <v>4070516.0</v>
      </c>
      <c r="G305" s="19"/>
      <c r="H305" s="19">
        <f>VLOOKUP(A305,'Kings Ratings'!$A$2:$B$1000,2,false)</f>
        <v>3</v>
      </c>
      <c r="I305" s="7" t="s">
        <v>609</v>
      </c>
      <c r="K305" s="40">
        <v>22350.0</v>
      </c>
      <c r="L305" s="22">
        <f t="shared" si="1"/>
        <v>736</v>
      </c>
      <c r="M305" s="23">
        <f t="shared" si="2"/>
        <v>0.03293064877</v>
      </c>
      <c r="N305" s="24" t="str">
        <f t="shared" si="3"/>
        <v>Marlin with +736, +3.3% (22350 to 23086)</v>
      </c>
      <c r="O305" s="41"/>
      <c r="P305" s="40">
        <v>12698.0</v>
      </c>
      <c r="Q305" s="18">
        <f t="shared" si="4"/>
        <v>569</v>
      </c>
      <c r="R305" s="23">
        <f t="shared" si="5"/>
        <v>0.04481020633</v>
      </c>
      <c r="S305" s="24" t="str">
        <f t="shared" si="6"/>
        <v>Marlin with +569, +4.5% (12698 to 13267)</v>
      </c>
      <c r="T305" s="18"/>
      <c r="U305" s="40">
        <v>4206.0</v>
      </c>
      <c r="V305" s="22">
        <f t="shared" si="7"/>
        <v>383</v>
      </c>
      <c r="W305" s="23">
        <f t="shared" si="8"/>
        <v>0.09106038992</v>
      </c>
      <c r="X305" s="26" t="str">
        <f t="shared" si="9"/>
        <v>Marlin with +383, +9.1% (4206 to 4589)</v>
      </c>
    </row>
    <row r="306">
      <c r="A306" s="18" t="s">
        <v>606</v>
      </c>
      <c r="B306" s="18">
        <v>206.0</v>
      </c>
      <c r="C306" s="40">
        <v>22477.0</v>
      </c>
      <c r="D306" s="40">
        <v>13273.0</v>
      </c>
      <c r="E306" s="40">
        <v>4793.0</v>
      </c>
      <c r="F306" s="14">
        <v>4201788.0</v>
      </c>
      <c r="G306" s="19"/>
      <c r="H306" s="19">
        <f>VLOOKUP(A306,'Kings Ratings'!$A$2:$B$1000,2,false)</f>
        <v>3</v>
      </c>
      <c r="I306" s="7" t="s">
        <v>617</v>
      </c>
      <c r="K306" s="40">
        <v>21747.0</v>
      </c>
      <c r="L306" s="22">
        <f t="shared" si="1"/>
        <v>730</v>
      </c>
      <c r="M306" s="23">
        <f t="shared" si="2"/>
        <v>0.03356784844</v>
      </c>
      <c r="N306" s="24" t="str">
        <f t="shared" si="3"/>
        <v>Seahorse with +730, +3.4% (21747 to 22477)</v>
      </c>
      <c r="O306" s="41"/>
      <c r="P306" s="40">
        <v>12651.0</v>
      </c>
      <c r="Q306" s="18">
        <f t="shared" si="4"/>
        <v>622</v>
      </c>
      <c r="R306" s="23">
        <f t="shared" si="5"/>
        <v>0.04916607383</v>
      </c>
      <c r="S306" s="24" t="str">
        <f t="shared" si="6"/>
        <v>Seahorse with +622, +4.9% (12651 to 13273)</v>
      </c>
      <c r="T306" s="18"/>
      <c r="U306" s="40">
        <v>4380.0</v>
      </c>
      <c r="V306" s="22">
        <f t="shared" si="7"/>
        <v>413</v>
      </c>
      <c r="W306" s="23">
        <f t="shared" si="8"/>
        <v>0.09429223744</v>
      </c>
      <c r="X306" s="26" t="str">
        <f t="shared" si="9"/>
        <v>Seahorse with +413, +9.4% (4380 to 4793)</v>
      </c>
    </row>
    <row r="307">
      <c r="A307" s="18" t="s">
        <v>555</v>
      </c>
      <c r="B307" s="18">
        <v>115.0</v>
      </c>
      <c r="C307" s="40">
        <v>23060.0</v>
      </c>
      <c r="D307" s="40">
        <v>13284.0</v>
      </c>
      <c r="E307" s="40">
        <v>4794.0</v>
      </c>
      <c r="F307" s="14">
        <v>4201984.0</v>
      </c>
      <c r="G307" s="19"/>
      <c r="H307" s="19">
        <f>VLOOKUP(A307,'Kings Ratings'!$A$2:$B$1000,2,false)</f>
        <v>3</v>
      </c>
      <c r="I307" s="7" t="s">
        <v>617</v>
      </c>
      <c r="K307" s="40">
        <v>22304.0</v>
      </c>
      <c r="L307" s="22">
        <f t="shared" si="1"/>
        <v>756</v>
      </c>
      <c r="M307" s="23">
        <f t="shared" si="2"/>
        <v>0.03389526542</v>
      </c>
      <c r="N307" s="24" t="str">
        <f t="shared" si="3"/>
        <v>Puffer with +756, +3.4% (22304 to 23060)</v>
      </c>
      <c r="O307" s="41"/>
      <c r="P307" s="40">
        <v>12661.0</v>
      </c>
      <c r="Q307" s="18">
        <f t="shared" si="4"/>
        <v>623</v>
      </c>
      <c r="R307" s="23">
        <f t="shared" si="5"/>
        <v>0.04920622384</v>
      </c>
      <c r="S307" s="24" t="str">
        <f t="shared" si="6"/>
        <v>Puffer with +623, +4.9% (12661 to 13284)</v>
      </c>
      <c r="T307" s="18"/>
      <c r="U307" s="40">
        <v>4381.0</v>
      </c>
      <c r="V307" s="22">
        <f t="shared" si="7"/>
        <v>413</v>
      </c>
      <c r="W307" s="23">
        <f t="shared" si="8"/>
        <v>0.09427071445</v>
      </c>
      <c r="X307" s="26" t="str">
        <f t="shared" si="9"/>
        <v>Puffer with +413, +9.4% (4381 to 4794)</v>
      </c>
    </row>
    <row r="308">
      <c r="A308" s="18" t="s">
        <v>326</v>
      </c>
      <c r="B308" s="18">
        <v>201.0</v>
      </c>
      <c r="C308" s="40">
        <v>23563.0</v>
      </c>
      <c r="D308" s="40">
        <v>13503.0</v>
      </c>
      <c r="E308" s="40">
        <v>4751.0</v>
      </c>
      <c r="F308" s="14">
        <v>4051366.0</v>
      </c>
      <c r="G308" s="19"/>
      <c r="H308" s="19">
        <f>VLOOKUP(A308,'Kings Ratings'!$A$2:$B$1000,2,false)</f>
        <v>3</v>
      </c>
      <c r="I308" s="7" t="s">
        <v>584</v>
      </c>
      <c r="K308" s="40">
        <v>22844.0</v>
      </c>
      <c r="L308" s="22">
        <f t="shared" si="1"/>
        <v>719</v>
      </c>
      <c r="M308" s="23">
        <f t="shared" si="2"/>
        <v>0.03147434775</v>
      </c>
      <c r="N308" s="24" t="str">
        <f t="shared" si="3"/>
        <v>Fluorifish with +719, +3.1% (22844 to 23563)</v>
      </c>
      <c r="O308" s="41"/>
      <c r="P308" s="40">
        <v>12977.0</v>
      </c>
      <c r="Q308" s="18">
        <f t="shared" si="4"/>
        <v>526</v>
      </c>
      <c r="R308" s="23">
        <f t="shared" si="5"/>
        <v>0.04053325114</v>
      </c>
      <c r="S308" s="24" t="str">
        <f t="shared" si="6"/>
        <v>Fluorifish with +526, +4.1% (12977 to 13503)</v>
      </c>
      <c r="T308" s="18"/>
      <c r="U308" s="40">
        <v>4402.0</v>
      </c>
      <c r="V308" s="22">
        <f t="shared" si="7"/>
        <v>349</v>
      </c>
      <c r="W308" s="23">
        <f t="shared" si="8"/>
        <v>0.07928214448</v>
      </c>
      <c r="X308" s="26" t="str">
        <f t="shared" si="9"/>
        <v>Fluorifish with +349, +7.9% (4402 to 4751)</v>
      </c>
    </row>
    <row r="309">
      <c r="A309" s="18" t="s">
        <v>372</v>
      </c>
      <c r="B309" s="18">
        <v>199.0</v>
      </c>
      <c r="C309" s="40">
        <v>22382.0</v>
      </c>
      <c r="D309" s="40">
        <v>13691.0</v>
      </c>
      <c r="E309" s="40">
        <v>5708.0</v>
      </c>
      <c r="F309" s="14">
        <v>6942932.0</v>
      </c>
      <c r="G309" s="19"/>
      <c r="H309" s="19">
        <f>VLOOKUP(A309,'Kings Ratings'!$A$2:$B$1000,2,false)</f>
        <v>4</v>
      </c>
      <c r="I309" s="7" t="s">
        <v>598</v>
      </c>
      <c r="K309" s="40">
        <v>22027.0</v>
      </c>
      <c r="L309" s="22">
        <f t="shared" si="1"/>
        <v>355</v>
      </c>
      <c r="M309" s="23">
        <f t="shared" si="2"/>
        <v>0.01611658419</v>
      </c>
      <c r="N309" s="24" t="str">
        <f t="shared" si="3"/>
        <v>Globber with +355, +1.6% (22027 to 22382)</v>
      </c>
      <c r="O309" s="41"/>
      <c r="P309" s="40">
        <v>13406.0</v>
      </c>
      <c r="Q309" s="18">
        <f t="shared" si="4"/>
        <v>285</v>
      </c>
      <c r="R309" s="23">
        <f t="shared" si="5"/>
        <v>0.0212591377</v>
      </c>
      <c r="S309" s="24" t="str">
        <f t="shared" si="6"/>
        <v>Globber with +285, +2.1% (13406 to 13691)</v>
      </c>
      <c r="T309" s="18"/>
      <c r="U309" s="40">
        <v>5592.0</v>
      </c>
      <c r="V309" s="22">
        <f t="shared" si="7"/>
        <v>116</v>
      </c>
      <c r="W309" s="23">
        <f t="shared" si="8"/>
        <v>0.02074391989</v>
      </c>
      <c r="X309" s="26" t="str">
        <f t="shared" si="9"/>
        <v>Globber with +116, +2.1% (5592 to 5708)</v>
      </c>
    </row>
    <row r="310">
      <c r="A310" s="18" t="s">
        <v>479</v>
      </c>
      <c r="B310" s="18">
        <v>233.0</v>
      </c>
      <c r="C310" s="40">
        <v>25361.0</v>
      </c>
      <c r="D310" s="40">
        <v>13703.0</v>
      </c>
      <c r="E310" s="40">
        <v>4871.0</v>
      </c>
      <c r="F310" s="14">
        <v>3750470.0</v>
      </c>
      <c r="G310" s="19"/>
      <c r="H310" s="19">
        <f>VLOOKUP(A310,'Kings Ratings'!$A$2:$B$1000,2,false)</f>
        <v>1</v>
      </c>
      <c r="I310" s="7" t="s">
        <v>563</v>
      </c>
      <c r="K310" s="40">
        <v>24598.0</v>
      </c>
      <c r="L310" s="22">
        <f t="shared" si="1"/>
        <v>763</v>
      </c>
      <c r="M310" s="23">
        <f t="shared" si="2"/>
        <v>0.03101878201</v>
      </c>
      <c r="N310" s="24" t="str">
        <f t="shared" si="3"/>
        <v>Redgill with +763, +3.1% (24598 to 25361)</v>
      </c>
      <c r="O310" s="41"/>
      <c r="P310" s="40">
        <v>13170.0</v>
      </c>
      <c r="Q310" s="18">
        <f t="shared" si="4"/>
        <v>533</v>
      </c>
      <c r="R310" s="23">
        <f t="shared" si="5"/>
        <v>0.04047076689</v>
      </c>
      <c r="S310" s="24" t="str">
        <f t="shared" si="6"/>
        <v>Redgill with +533, +4% (13170 to 13703)</v>
      </c>
      <c r="T310" s="18"/>
      <c r="U310" s="40">
        <v>4613.0</v>
      </c>
      <c r="V310" s="22">
        <f t="shared" si="7"/>
        <v>258</v>
      </c>
      <c r="W310" s="23">
        <f t="shared" si="8"/>
        <v>0.0559288966</v>
      </c>
      <c r="X310" s="26" t="str">
        <f t="shared" si="9"/>
        <v>Redgill with +258, +5.6% (4613 to 4871)</v>
      </c>
    </row>
    <row r="311">
      <c r="A311" s="18" t="s">
        <v>73</v>
      </c>
      <c r="B311" s="18">
        <v>89.0</v>
      </c>
      <c r="C311" s="40">
        <v>21836.0</v>
      </c>
      <c r="D311" s="40">
        <v>13715.0</v>
      </c>
      <c r="E311" s="40">
        <v>5930.0</v>
      </c>
      <c r="F311" s="14">
        <v>9029563.0</v>
      </c>
      <c r="G311" s="19"/>
      <c r="H311" s="19">
        <f>VLOOKUP(A311,'Kings Ratings'!$A$2:$B$1000,2,false)</f>
        <v>3</v>
      </c>
      <c r="I311" s="7" t="s">
        <v>620</v>
      </c>
      <c r="K311" s="40">
        <v>21545.0</v>
      </c>
      <c r="L311" s="22">
        <f t="shared" si="1"/>
        <v>291</v>
      </c>
      <c r="M311" s="23">
        <f t="shared" si="2"/>
        <v>0.01350661406</v>
      </c>
      <c r="N311" s="24" t="str">
        <f t="shared" si="3"/>
        <v>Blue Catfish with +291, +1.4% (21545 to 21836)</v>
      </c>
      <c r="O311" s="41"/>
      <c r="P311" s="40">
        <v>13483.0</v>
      </c>
      <c r="Q311" s="18">
        <f t="shared" si="4"/>
        <v>232</v>
      </c>
      <c r="R311" s="23">
        <f t="shared" si="5"/>
        <v>0.01720685307</v>
      </c>
      <c r="S311" s="24" t="str">
        <f t="shared" si="6"/>
        <v>Blue Catfish with +232, +1.7% (13483 to 13715)</v>
      </c>
      <c r="T311" s="18"/>
      <c r="U311" s="40">
        <v>5875.0</v>
      </c>
      <c r="V311" s="22">
        <f t="shared" si="7"/>
        <v>55</v>
      </c>
      <c r="W311" s="23">
        <f t="shared" si="8"/>
        <v>0.009361702128</v>
      </c>
      <c r="X311" s="26" t="str">
        <f t="shared" si="9"/>
        <v>Blue Catfish with +55, +0.9% (5875 to 5930)</v>
      </c>
    </row>
    <row r="312">
      <c r="A312" s="18" t="s">
        <v>107</v>
      </c>
      <c r="B312" s="18">
        <v>90.0</v>
      </c>
      <c r="C312" s="40">
        <v>26962.0</v>
      </c>
      <c r="D312" s="40">
        <v>13730.0</v>
      </c>
      <c r="E312" s="40">
        <v>4985.0</v>
      </c>
      <c r="F312" s="14">
        <v>2817107.0</v>
      </c>
      <c r="G312" s="19"/>
      <c r="H312" s="19">
        <f>VLOOKUP(A312,'Kings Ratings'!$A$2:$B$1000,2,false)</f>
        <v>3</v>
      </c>
      <c r="I312" s="7" t="s">
        <v>501</v>
      </c>
      <c r="K312" s="40">
        <v>26204.0</v>
      </c>
      <c r="L312" s="22">
        <f t="shared" si="1"/>
        <v>758</v>
      </c>
      <c r="M312" s="23">
        <f t="shared" si="2"/>
        <v>0.02892688139</v>
      </c>
      <c r="N312" s="24" t="str">
        <f t="shared" si="3"/>
        <v>Blue Shell with +758, +2.9% (26204 to 26962)</v>
      </c>
      <c r="O312" s="41"/>
      <c r="P312" s="40">
        <v>13213.0</v>
      </c>
      <c r="Q312" s="18">
        <f t="shared" si="4"/>
        <v>517</v>
      </c>
      <c r="R312" s="23">
        <f t="shared" si="5"/>
        <v>0.03912813139</v>
      </c>
      <c r="S312" s="24" t="str">
        <f t="shared" si="6"/>
        <v>Blue Shell with +517, +3.9% (13213 to 13730)</v>
      </c>
      <c r="T312" s="18"/>
      <c r="U312" s="40">
        <v>4669.0</v>
      </c>
      <c r="V312" s="22">
        <f t="shared" si="7"/>
        <v>316</v>
      </c>
      <c r="W312" s="23">
        <f t="shared" si="8"/>
        <v>0.06768044549</v>
      </c>
      <c r="X312" s="26" t="str">
        <f t="shared" si="9"/>
        <v>Blue Shell with +316, +6.8% (4669 to 4985)</v>
      </c>
    </row>
    <row r="313">
      <c r="A313" s="18" t="s">
        <v>396</v>
      </c>
      <c r="B313" s="18">
        <v>81.0</v>
      </c>
      <c r="C313" s="40">
        <v>28072.0</v>
      </c>
      <c r="D313" s="40">
        <v>13918.0</v>
      </c>
      <c r="E313" s="40">
        <v>4432.0</v>
      </c>
      <c r="F313" s="14">
        <v>4704893.0</v>
      </c>
      <c r="G313" s="19"/>
      <c r="H313" s="19">
        <f>VLOOKUP(A313,'Kings Ratings'!$A$2:$B$1000,2,false)</f>
        <v>1</v>
      </c>
      <c r="I313" s="7" t="s">
        <v>501</v>
      </c>
      <c r="K313" s="40">
        <v>26928.0</v>
      </c>
      <c r="L313" s="22">
        <f t="shared" si="1"/>
        <v>1144</v>
      </c>
      <c r="M313" s="23">
        <f t="shared" si="2"/>
        <v>0.04248366013</v>
      </c>
      <c r="N313" s="24" t="str">
        <f t="shared" si="3"/>
        <v>White Parchment with +1144, +4.2% (26928 to 28072)</v>
      </c>
      <c r="O313" s="41"/>
      <c r="P313" s="40">
        <v>12953.0</v>
      </c>
      <c r="Q313" s="18">
        <f t="shared" si="4"/>
        <v>965</v>
      </c>
      <c r="R313" s="23">
        <f t="shared" si="5"/>
        <v>0.0745001158</v>
      </c>
      <c r="S313" s="24" t="str">
        <f t="shared" si="6"/>
        <v>White Parchment with +965, +7.5% (12953 to 13918)</v>
      </c>
      <c r="T313" s="18"/>
      <c r="U313" s="40">
        <v>4175.0</v>
      </c>
      <c r="V313" s="22">
        <f t="shared" si="7"/>
        <v>257</v>
      </c>
      <c r="W313" s="23">
        <f t="shared" si="8"/>
        <v>0.06155688623</v>
      </c>
      <c r="X313" s="26" t="str">
        <f t="shared" si="9"/>
        <v>White Parchment with +257, +6.2% (4175 to 4432)</v>
      </c>
    </row>
    <row r="314">
      <c r="A314" s="18" t="s">
        <v>233</v>
      </c>
      <c r="B314" s="18">
        <v>39.0</v>
      </c>
      <c r="C314" s="40">
        <v>27964.0</v>
      </c>
      <c r="D314" s="40">
        <v>13946.0</v>
      </c>
      <c r="E314" s="40">
        <v>5252.0</v>
      </c>
      <c r="F314" s="14">
        <v>1292203.0</v>
      </c>
      <c r="G314" s="19"/>
      <c r="H314" s="19">
        <f>VLOOKUP(A314,'Kings Ratings'!$A$2:$B$1000,2,false)</f>
        <v>1</v>
      </c>
      <c r="I314" s="7" t="s">
        <v>428</v>
      </c>
      <c r="K314" s="40">
        <v>27144.0</v>
      </c>
      <c r="L314" s="22">
        <f t="shared" si="1"/>
        <v>820</v>
      </c>
      <c r="M314" s="23">
        <f t="shared" si="2"/>
        <v>0.03020925435</v>
      </c>
      <c r="N314" s="24" t="str">
        <f t="shared" si="3"/>
        <v>Crappie with +820, +3% (27144 to 27964)</v>
      </c>
      <c r="O314" s="41"/>
      <c r="P314" s="40">
        <v>13448.0</v>
      </c>
      <c r="Q314" s="18">
        <f t="shared" si="4"/>
        <v>498</v>
      </c>
      <c r="R314" s="23">
        <f t="shared" si="5"/>
        <v>0.03703152885</v>
      </c>
      <c r="S314" s="24" t="str">
        <f t="shared" si="6"/>
        <v>Crappie with +498, +3.7% (13448 to 13946)</v>
      </c>
      <c r="T314" s="18"/>
      <c r="U314" s="40">
        <v>4952.0</v>
      </c>
      <c r="V314" s="22">
        <f t="shared" si="7"/>
        <v>300</v>
      </c>
      <c r="W314" s="23">
        <f t="shared" si="8"/>
        <v>0.0605815832</v>
      </c>
      <c r="X314" s="26" t="str">
        <f t="shared" si="9"/>
        <v>Crappie with +300, +6.1% (4952 to 5252)</v>
      </c>
    </row>
    <row r="315">
      <c r="A315" s="18" t="s">
        <v>472</v>
      </c>
      <c r="B315" s="18">
        <v>119.0</v>
      </c>
      <c r="C315" s="40">
        <v>25838.0</v>
      </c>
      <c r="D315" s="40">
        <v>14140.0</v>
      </c>
      <c r="E315" s="40">
        <v>5681.0</v>
      </c>
      <c r="F315" s="14">
        <v>5042957.0</v>
      </c>
      <c r="G315" s="19"/>
      <c r="H315" s="19">
        <f>VLOOKUP(A315,'Kings Ratings'!$A$2:$B$1000,2,false)</f>
        <v>2</v>
      </c>
      <c r="I315" s="7" t="s">
        <v>406</v>
      </c>
      <c r="K315" s="40">
        <v>25133.0</v>
      </c>
      <c r="L315" s="22">
        <f t="shared" si="1"/>
        <v>705</v>
      </c>
      <c r="M315" s="23">
        <f t="shared" si="2"/>
        <v>0.0280507699</v>
      </c>
      <c r="N315" s="24" t="str">
        <f t="shared" si="3"/>
        <v>Jellyfish with +705, +2.8% (25133 to 25838)</v>
      </c>
      <c r="O315" s="41"/>
      <c r="P315" s="40">
        <v>13618.0</v>
      </c>
      <c r="Q315" s="18">
        <f t="shared" si="4"/>
        <v>522</v>
      </c>
      <c r="R315" s="23">
        <f t="shared" si="5"/>
        <v>0.03833161991</v>
      </c>
      <c r="S315" s="24" t="str">
        <f t="shared" si="6"/>
        <v>Jellyfish with +522, +3.8% (13618 to 14140)</v>
      </c>
      <c r="T315" s="18"/>
      <c r="U315" s="40">
        <v>5336.0</v>
      </c>
      <c r="V315" s="22">
        <f t="shared" si="7"/>
        <v>345</v>
      </c>
      <c r="W315" s="23">
        <f t="shared" si="8"/>
        <v>0.06465517241</v>
      </c>
      <c r="X315" s="26" t="str">
        <f t="shared" si="9"/>
        <v>Jellyfish with +345, +6.5% (5336 to 5681)</v>
      </c>
    </row>
    <row r="316">
      <c r="A316" s="18" t="s">
        <v>290</v>
      </c>
      <c r="B316" s="18">
        <v>86.0</v>
      </c>
      <c r="C316" s="40">
        <v>33610.0</v>
      </c>
      <c r="D316" s="40">
        <v>14225.0</v>
      </c>
      <c r="E316" s="40">
        <v>3311.0</v>
      </c>
      <c r="F316" s="14">
        <v>1502467.0</v>
      </c>
      <c r="G316" s="19"/>
      <c r="H316" s="19">
        <f>VLOOKUP(A316,'Kings Ratings'!$A$2:$B$1000,2,false)</f>
        <v>3</v>
      </c>
      <c r="I316" s="7" t="s">
        <v>439</v>
      </c>
      <c r="K316" s="40">
        <v>32873.0</v>
      </c>
      <c r="L316" s="22">
        <f t="shared" si="1"/>
        <v>737</v>
      </c>
      <c r="M316" s="23">
        <f t="shared" si="2"/>
        <v>0.02241961488</v>
      </c>
      <c r="N316" s="24" t="str">
        <f t="shared" si="3"/>
        <v>Lemonade with +737, +2.2% (32873 to 33610)</v>
      </c>
      <c r="O316" s="41"/>
      <c r="P316" s="40">
        <v>13688.0</v>
      </c>
      <c r="Q316" s="18">
        <f t="shared" si="4"/>
        <v>537</v>
      </c>
      <c r="R316" s="23">
        <f t="shared" si="5"/>
        <v>0.0392314436</v>
      </c>
      <c r="S316" s="24" t="str">
        <f t="shared" si="6"/>
        <v>Lemonade with +537, +3.9% (13688 to 14225)</v>
      </c>
      <c r="T316" s="18"/>
      <c r="U316" s="40">
        <v>3088.0</v>
      </c>
      <c r="V316" s="22">
        <f t="shared" si="7"/>
        <v>223</v>
      </c>
      <c r="W316" s="23">
        <f t="shared" si="8"/>
        <v>0.07221502591</v>
      </c>
      <c r="X316" s="26" t="str">
        <f t="shared" si="9"/>
        <v>Lemonade with +223, +7.2% (3088 to 3311)</v>
      </c>
    </row>
    <row r="317">
      <c r="A317" s="18" t="s">
        <v>109</v>
      </c>
      <c r="B317" s="18">
        <v>200.0</v>
      </c>
      <c r="C317" s="40">
        <v>25050.0</v>
      </c>
      <c r="D317" s="40">
        <v>14245.0</v>
      </c>
      <c r="E317" s="40">
        <v>5767.0</v>
      </c>
      <c r="F317" s="14">
        <v>6815315.0</v>
      </c>
      <c r="G317" s="19"/>
      <c r="H317" s="19">
        <f>VLOOKUP(A317,'Kings Ratings'!$A$2:$B$1000,2,false)</f>
        <v>2</v>
      </c>
      <c r="I317" s="7" t="s">
        <v>399</v>
      </c>
      <c r="K317" s="40">
        <v>24320.0</v>
      </c>
      <c r="L317" s="22">
        <f t="shared" si="1"/>
        <v>730</v>
      </c>
      <c r="M317" s="23">
        <f t="shared" si="2"/>
        <v>0.03001644737</v>
      </c>
      <c r="N317" s="24" t="str">
        <f t="shared" si="3"/>
        <v>Blue Tiger Fish with +730, +3% (24320 to 25050)</v>
      </c>
      <c r="O317" s="41"/>
      <c r="P317" s="40">
        <v>13657.0</v>
      </c>
      <c r="Q317" s="18">
        <f t="shared" si="4"/>
        <v>588</v>
      </c>
      <c r="R317" s="23">
        <f t="shared" si="5"/>
        <v>0.04305484367</v>
      </c>
      <c r="S317" s="24" t="str">
        <f t="shared" si="6"/>
        <v>Blue Tiger Fish with +588, +4.3% (13657 to 14245)</v>
      </c>
      <c r="T317" s="18"/>
      <c r="U317" s="40">
        <v>5313.0</v>
      </c>
      <c r="V317" s="22">
        <f t="shared" si="7"/>
        <v>454</v>
      </c>
      <c r="W317" s="23">
        <f t="shared" si="8"/>
        <v>0.0854507811</v>
      </c>
      <c r="X317" s="26" t="str">
        <f t="shared" si="9"/>
        <v>Blue Tiger Fish with +454, +8.5% (5313 to 5767)</v>
      </c>
    </row>
    <row r="318">
      <c r="A318" s="18" t="s">
        <v>103</v>
      </c>
      <c r="B318" s="18">
        <v>133.0</v>
      </c>
      <c r="C318" s="40">
        <v>27361.0</v>
      </c>
      <c r="D318" s="40">
        <v>14679.0</v>
      </c>
      <c r="E318" s="40">
        <v>6927.0</v>
      </c>
      <c r="F318" s="14">
        <v>6793263.0</v>
      </c>
      <c r="G318" s="19"/>
      <c r="H318" s="19">
        <f>VLOOKUP(A318,'Kings Ratings'!$A$2:$B$1000,2,false)</f>
        <v>2</v>
      </c>
      <c r="I318" s="7" t="s">
        <v>433</v>
      </c>
      <c r="K318" s="40">
        <v>26616.0</v>
      </c>
      <c r="L318" s="22">
        <f t="shared" si="1"/>
        <v>745</v>
      </c>
      <c r="M318" s="23">
        <f t="shared" si="2"/>
        <v>0.0279906823</v>
      </c>
      <c r="N318" s="24" t="str">
        <f t="shared" si="3"/>
        <v>Blue Sea Bass with +745, +2.8% (26616 to 27361)</v>
      </c>
      <c r="O318" s="41"/>
      <c r="P318" s="40">
        <v>14134.0</v>
      </c>
      <c r="Q318" s="18">
        <f t="shared" si="4"/>
        <v>545</v>
      </c>
      <c r="R318" s="23">
        <f t="shared" si="5"/>
        <v>0.03855950191</v>
      </c>
      <c r="S318" s="24" t="str">
        <f t="shared" si="6"/>
        <v>Blue Sea Bass with +545, +3.9% (14134 to 14679)</v>
      </c>
      <c r="T318" s="18"/>
      <c r="U318" s="40">
        <v>6507.0</v>
      </c>
      <c r="V318" s="22">
        <f t="shared" si="7"/>
        <v>420</v>
      </c>
      <c r="W318" s="23">
        <f t="shared" si="8"/>
        <v>0.06454587367</v>
      </c>
      <c r="X318" s="26" t="str">
        <f t="shared" si="9"/>
        <v>Blue Sea Bass with +420, +6.5% (6507 to 6927)</v>
      </c>
    </row>
    <row r="319">
      <c r="A319" s="18" t="s">
        <v>458</v>
      </c>
      <c r="B319" s="18">
        <v>134.0</v>
      </c>
      <c r="C319" s="40">
        <v>26322.0</v>
      </c>
      <c r="D319" s="40">
        <v>14737.0</v>
      </c>
      <c r="E319" s="40">
        <v>6692.0</v>
      </c>
      <c r="F319" s="14">
        <v>8230384.0</v>
      </c>
      <c r="G319" s="19"/>
      <c r="H319" s="19">
        <f>VLOOKUP(A319,'Kings Ratings'!$A$2:$B$1000,2,false)</f>
        <v>2</v>
      </c>
      <c r="I319" s="7" t="s">
        <v>546</v>
      </c>
      <c r="K319" s="40">
        <v>25562.0</v>
      </c>
      <c r="L319" s="22">
        <f t="shared" si="1"/>
        <v>760</v>
      </c>
      <c r="M319" s="23">
        <f t="shared" si="2"/>
        <v>0.02973163289</v>
      </c>
      <c r="N319" s="24" t="str">
        <f t="shared" si="3"/>
        <v>Stingray with +760, +3% (25562 to 26322)</v>
      </c>
      <c r="O319" s="41"/>
      <c r="P319" s="40">
        <v>14119.0</v>
      </c>
      <c r="Q319" s="18">
        <f t="shared" si="4"/>
        <v>618</v>
      </c>
      <c r="R319" s="23">
        <f t="shared" si="5"/>
        <v>0.0437708053</v>
      </c>
      <c r="S319" s="24" t="str">
        <f t="shared" si="6"/>
        <v>Stingray with +618, +4.4% (14119 to 14737)</v>
      </c>
      <c r="T319" s="18"/>
      <c r="U319" s="40">
        <v>6214.0</v>
      </c>
      <c r="V319" s="22">
        <f t="shared" si="7"/>
        <v>478</v>
      </c>
      <c r="W319" s="23">
        <f t="shared" si="8"/>
        <v>0.07692307692</v>
      </c>
      <c r="X319" s="26" t="str">
        <f t="shared" si="9"/>
        <v>Stingray with +478, +7.7% (6214 to 6692)</v>
      </c>
    </row>
    <row r="320">
      <c r="A320" s="18" t="s">
        <v>477</v>
      </c>
      <c r="B320" s="18">
        <v>130.0</v>
      </c>
      <c r="C320" s="40">
        <v>22485.0</v>
      </c>
      <c r="D320" s="40">
        <v>14753.0</v>
      </c>
      <c r="E320" s="40">
        <v>6311.0</v>
      </c>
      <c r="F320" s="14">
        <v>3960370.0</v>
      </c>
      <c r="G320" s="19"/>
      <c r="H320" s="19">
        <f>VLOOKUP(A320,'Kings Ratings'!$A$2:$B$1000,2,false)</f>
        <v>1</v>
      </c>
      <c r="I320" s="7" t="s">
        <v>324</v>
      </c>
      <c r="K320" s="40">
        <v>21838.0</v>
      </c>
      <c r="L320" s="22">
        <f t="shared" si="1"/>
        <v>647</v>
      </c>
      <c r="M320" s="23">
        <f t="shared" si="2"/>
        <v>0.02962725524</v>
      </c>
      <c r="N320" s="24" t="str">
        <f t="shared" si="3"/>
        <v>Iron Cup with +647, +3% (21838 to 22485)</v>
      </c>
      <c r="O320" s="41"/>
      <c r="P320" s="40">
        <v>14313.0</v>
      </c>
      <c r="Q320" s="18">
        <f t="shared" si="4"/>
        <v>440</v>
      </c>
      <c r="R320" s="23">
        <f t="shared" si="5"/>
        <v>0.03074128415</v>
      </c>
      <c r="S320" s="24" t="str">
        <f t="shared" si="6"/>
        <v>Iron Cup with +440, +3.1% (14313 to 14753)</v>
      </c>
      <c r="T320" s="18"/>
      <c r="U320" s="40">
        <v>6006.0</v>
      </c>
      <c r="V320" s="22">
        <f t="shared" si="7"/>
        <v>305</v>
      </c>
      <c r="W320" s="23">
        <f t="shared" si="8"/>
        <v>0.05078255078</v>
      </c>
      <c r="X320" s="26" t="str">
        <f t="shared" si="9"/>
        <v>Iron Cup with +305, +5.1% (6006 to 6311)</v>
      </c>
    </row>
    <row r="321">
      <c r="A321" s="18" t="s">
        <v>241</v>
      </c>
      <c r="B321" s="18">
        <v>110.0</v>
      </c>
      <c r="C321" s="40">
        <v>34712.0</v>
      </c>
      <c r="D321" s="40">
        <v>14759.0</v>
      </c>
      <c r="E321" s="40">
        <v>5162.0</v>
      </c>
      <c r="F321" s="14">
        <v>6251332.0</v>
      </c>
      <c r="G321" s="19"/>
      <c r="H321" s="19">
        <f>VLOOKUP(A321,'Kings Ratings'!$A$2:$B$1000,2,false)</f>
        <v>1</v>
      </c>
      <c r="I321" s="7" t="s">
        <v>406</v>
      </c>
      <c r="K321" s="40">
        <v>33913.0</v>
      </c>
      <c r="L321" s="22">
        <f t="shared" si="1"/>
        <v>799</v>
      </c>
      <c r="M321" s="23">
        <f t="shared" si="2"/>
        <v>0.02356028662</v>
      </c>
      <c r="N321" s="24" t="str">
        <f t="shared" si="3"/>
        <v>Leather with +799, +2.4% (33913 to 34712)</v>
      </c>
      <c r="O321" s="41"/>
      <c r="P321" s="40">
        <v>14216.0</v>
      </c>
      <c r="Q321" s="18">
        <f t="shared" si="4"/>
        <v>543</v>
      </c>
      <c r="R321" s="23">
        <f t="shared" si="5"/>
        <v>0.03819639842</v>
      </c>
      <c r="S321" s="24" t="str">
        <f t="shared" si="6"/>
        <v>Leather with +543, +3.8% (14216 to 14759)</v>
      </c>
      <c r="T321" s="18"/>
      <c r="U321" s="40">
        <v>4828.0</v>
      </c>
      <c r="V321" s="22">
        <f t="shared" si="7"/>
        <v>334</v>
      </c>
      <c r="W321" s="23">
        <f t="shared" si="8"/>
        <v>0.06917978459</v>
      </c>
      <c r="X321" s="26" t="str">
        <f t="shared" si="9"/>
        <v>Leather with +334, +6.9% (4828 to 5162)</v>
      </c>
    </row>
    <row r="322">
      <c r="A322" s="18" t="s">
        <v>410</v>
      </c>
      <c r="B322" s="18">
        <v>138.0</v>
      </c>
      <c r="C322" s="40">
        <v>27756.0</v>
      </c>
      <c r="D322" s="40">
        <v>14801.0</v>
      </c>
      <c r="E322" s="40">
        <v>7714.0</v>
      </c>
      <c r="F322" s="14">
        <v>8349782.0</v>
      </c>
      <c r="G322" s="19"/>
      <c r="H322" s="19">
        <f>VLOOKUP(A322,'Kings Ratings'!$A$2:$B$1000,2,false)</f>
        <v>2</v>
      </c>
      <c r="I322" s="7" t="s">
        <v>478</v>
      </c>
      <c r="K322" s="40">
        <v>26976.0</v>
      </c>
      <c r="L322" s="22">
        <f t="shared" si="1"/>
        <v>780</v>
      </c>
      <c r="M322" s="23">
        <f t="shared" si="2"/>
        <v>0.02891459075</v>
      </c>
      <c r="N322" s="24" t="str">
        <f t="shared" si="3"/>
        <v>Green Jellyfish with +780, +2.9% (26976 to 27756)</v>
      </c>
      <c r="O322" s="41"/>
      <c r="P322" s="40">
        <v>14244.0</v>
      </c>
      <c r="Q322" s="18">
        <f t="shared" si="4"/>
        <v>557</v>
      </c>
      <c r="R322" s="23">
        <f t="shared" si="5"/>
        <v>0.03910418422</v>
      </c>
      <c r="S322" s="24" t="str">
        <f t="shared" si="6"/>
        <v>Green Jellyfish with +557, +3.9% (14244 to 14801)</v>
      </c>
      <c r="T322" s="18"/>
      <c r="U322" s="40">
        <v>7257.0</v>
      </c>
      <c r="V322" s="22">
        <f t="shared" si="7"/>
        <v>457</v>
      </c>
      <c r="W322" s="23">
        <f t="shared" si="8"/>
        <v>0.06297368058</v>
      </c>
      <c r="X322" s="26" t="str">
        <f t="shared" si="9"/>
        <v>Green Jellyfish with +457, +6.3% (7257 to 7714)</v>
      </c>
    </row>
    <row r="323">
      <c r="A323" s="18" t="s">
        <v>466</v>
      </c>
      <c r="B323" s="18">
        <v>696.0</v>
      </c>
      <c r="C323" s="40">
        <v>17054.0</v>
      </c>
      <c r="D323" s="40">
        <v>15054.0</v>
      </c>
      <c r="E323" s="40">
        <v>8832.0</v>
      </c>
      <c r="F323" s="14">
        <v>1.9967861E7</v>
      </c>
      <c r="G323" s="19"/>
      <c r="H323" s="19">
        <f>VLOOKUP(A323,'Kings Ratings'!$A$2:$B$1000,2,false)</f>
        <v>1</v>
      </c>
      <c r="I323" s="7" t="s">
        <v>743</v>
      </c>
      <c r="K323" s="40">
        <v>16401.0</v>
      </c>
      <c r="L323" s="22">
        <f t="shared" si="1"/>
        <v>653</v>
      </c>
      <c r="M323" s="23">
        <f t="shared" si="2"/>
        <v>0.03981464545</v>
      </c>
      <c r="N323" s="24" t="str">
        <f t="shared" si="3"/>
        <v>Ice Shark with +653, +4% (16401 to 17054)</v>
      </c>
      <c r="O323" s="41"/>
      <c r="P323" s="40">
        <v>14491.0</v>
      </c>
      <c r="Q323" s="18">
        <f t="shared" si="4"/>
        <v>563</v>
      </c>
      <c r="R323" s="23">
        <f t="shared" si="5"/>
        <v>0.03885170106</v>
      </c>
      <c r="S323" s="24" t="str">
        <f t="shared" si="6"/>
        <v>Ice Shark with +563, +3.9% (14491 to 15054)</v>
      </c>
      <c r="T323" s="18"/>
      <c r="U323" s="40">
        <v>8412.0</v>
      </c>
      <c r="V323" s="22">
        <f t="shared" si="7"/>
        <v>420</v>
      </c>
      <c r="W323" s="23">
        <f t="shared" si="8"/>
        <v>0.04992867332</v>
      </c>
      <c r="X323" s="26" t="str">
        <f t="shared" si="9"/>
        <v>Ice Shark with +420, +5% (8412 to 8832)</v>
      </c>
    </row>
    <row r="324">
      <c r="A324" s="18" t="s">
        <v>487</v>
      </c>
      <c r="B324" s="18">
        <v>100.0</v>
      </c>
      <c r="C324" s="40">
        <v>25679.0</v>
      </c>
      <c r="D324" s="40">
        <v>15087.0</v>
      </c>
      <c r="E324" s="40">
        <v>6218.0</v>
      </c>
      <c r="F324" s="14">
        <v>7129056.0</v>
      </c>
      <c r="G324" s="19"/>
      <c r="H324" s="19">
        <f>VLOOKUP(A324,'Kings Ratings'!$A$2:$B$1000,2,false)</f>
        <v>1</v>
      </c>
      <c r="I324" s="7" t="s">
        <v>496</v>
      </c>
      <c r="K324" s="40">
        <v>24904.0</v>
      </c>
      <c r="L324" s="22">
        <f t="shared" si="1"/>
        <v>775</v>
      </c>
      <c r="M324" s="23">
        <f t="shared" si="2"/>
        <v>0.03111949888</v>
      </c>
      <c r="N324" s="24" t="str">
        <f t="shared" si="3"/>
        <v>Pearl with +775, +3.1% (24904 to 25679)</v>
      </c>
      <c r="O324" s="41"/>
      <c r="P324" s="40">
        <v>14527.0</v>
      </c>
      <c r="Q324" s="18">
        <f t="shared" si="4"/>
        <v>560</v>
      </c>
      <c r="R324" s="23">
        <f t="shared" si="5"/>
        <v>0.03854890893</v>
      </c>
      <c r="S324" s="24" t="str">
        <f t="shared" si="6"/>
        <v>Pearl with +560, +3.9% (14527 to 15087)</v>
      </c>
      <c r="T324" s="18"/>
      <c r="U324" s="40">
        <v>5763.0</v>
      </c>
      <c r="V324" s="22">
        <f t="shared" si="7"/>
        <v>455</v>
      </c>
      <c r="W324" s="23">
        <f t="shared" si="8"/>
        <v>0.07895193476</v>
      </c>
      <c r="X324" s="26" t="str">
        <f t="shared" si="9"/>
        <v>Pearl with +455, +7.9% (5763 to 6218)</v>
      </c>
    </row>
    <row r="325">
      <c r="A325" s="18" t="s">
        <v>737</v>
      </c>
      <c r="B325" s="18">
        <v>694.0</v>
      </c>
      <c r="C325" s="40">
        <v>17068.0</v>
      </c>
      <c r="D325" s="40">
        <v>15088.0</v>
      </c>
      <c r="E325" s="40">
        <v>8963.0</v>
      </c>
      <c r="F325" s="14">
        <v>2.1506111E7</v>
      </c>
      <c r="G325" s="19"/>
      <c r="H325" s="19">
        <f>VLOOKUP(A325,'Kings Ratings'!$A$2:$B$1000,2,false)</f>
        <v>1</v>
      </c>
      <c r="I325" s="7" t="s">
        <v>739</v>
      </c>
      <c r="K325" s="40">
        <v>16411.0</v>
      </c>
      <c r="L325" s="22">
        <f t="shared" si="1"/>
        <v>657</v>
      </c>
      <c r="M325" s="23">
        <f t="shared" si="2"/>
        <v>0.04003412345</v>
      </c>
      <c r="N325" s="24" t="str">
        <f t="shared" si="3"/>
        <v>Stone Jelly with +657, +4% (16411 to 17068)</v>
      </c>
      <c r="O325" s="41"/>
      <c r="P325" s="40">
        <v>14533.0</v>
      </c>
      <c r="Q325" s="18">
        <f t="shared" si="4"/>
        <v>555</v>
      </c>
      <c r="R325" s="23">
        <f t="shared" si="5"/>
        <v>0.03818894929</v>
      </c>
      <c r="S325" s="24" t="str">
        <f t="shared" si="6"/>
        <v>Stone Jelly with +555, +3.8% (14533 to 15088)</v>
      </c>
      <c r="T325" s="18"/>
      <c r="U325" s="40">
        <v>8543.0</v>
      </c>
      <c r="V325" s="22">
        <f t="shared" si="7"/>
        <v>420</v>
      </c>
      <c r="W325" s="23">
        <f t="shared" si="8"/>
        <v>0.04916305747</v>
      </c>
      <c r="X325" s="26" t="str">
        <f t="shared" si="9"/>
        <v>Stone Jelly with +420, +4.9% (8543 to 8963)</v>
      </c>
    </row>
    <row r="326">
      <c r="A326" s="18" t="s">
        <v>210</v>
      </c>
      <c r="B326" s="18">
        <v>84.0</v>
      </c>
      <c r="C326" s="40">
        <v>36698.0</v>
      </c>
      <c r="D326" s="40">
        <v>15139.0</v>
      </c>
      <c r="E326" s="40">
        <v>3650.0</v>
      </c>
      <c r="F326" s="14">
        <v>1529200.0</v>
      </c>
      <c r="G326" s="19"/>
      <c r="H326" s="19">
        <f>VLOOKUP(A326,'Kings Ratings'!$A$2:$B$1000,2,false)</f>
        <v>3</v>
      </c>
      <c r="I326" s="7" t="s">
        <v>363</v>
      </c>
      <c r="K326" s="40">
        <v>35816.0</v>
      </c>
      <c r="L326" s="22">
        <f t="shared" si="1"/>
        <v>882</v>
      </c>
      <c r="M326" s="23">
        <f t="shared" si="2"/>
        <v>0.02462586553</v>
      </c>
      <c r="N326" s="24" t="str">
        <f t="shared" si="3"/>
        <v>Orange Juice with +882, +2.5% (35816 to 36698)</v>
      </c>
      <c r="O326" s="41"/>
      <c r="P326" s="40">
        <v>14596.0</v>
      </c>
      <c r="Q326" s="18">
        <f t="shared" si="4"/>
        <v>543</v>
      </c>
      <c r="R326" s="23">
        <f t="shared" si="5"/>
        <v>0.03720197314</v>
      </c>
      <c r="S326" s="24" t="str">
        <f t="shared" si="6"/>
        <v>Orange Juice with +543, +3.7% (14596 to 15139)</v>
      </c>
      <c r="T326" s="18"/>
      <c r="U326" s="40">
        <v>3412.0</v>
      </c>
      <c r="V326" s="22">
        <f t="shared" si="7"/>
        <v>238</v>
      </c>
      <c r="W326" s="23">
        <f t="shared" si="8"/>
        <v>0.06975381008</v>
      </c>
      <c r="X326" s="26" t="str">
        <f t="shared" si="9"/>
        <v>Orange Juice with +238, +7% (3412 to 3650)</v>
      </c>
    </row>
    <row r="327">
      <c r="A327" s="18" t="s">
        <v>710</v>
      </c>
      <c r="B327" s="18">
        <v>693.0</v>
      </c>
      <c r="C327" s="40">
        <v>17119.0</v>
      </c>
      <c r="D327" s="40">
        <v>15179.0</v>
      </c>
      <c r="E327" s="40">
        <v>9108.0</v>
      </c>
      <c r="F327" s="14">
        <v>2.3310067E7</v>
      </c>
      <c r="G327" s="19"/>
      <c r="H327" s="19">
        <f>VLOOKUP(A327,'Kings Ratings'!$A$2:$B$1000,2,false)</f>
        <v>1</v>
      </c>
      <c r="I327" s="7" t="s">
        <v>733</v>
      </c>
      <c r="K327" s="40">
        <v>16464.0</v>
      </c>
      <c r="L327" s="22">
        <f t="shared" si="1"/>
        <v>655</v>
      </c>
      <c r="M327" s="23">
        <f t="shared" si="2"/>
        <v>0.03978377065</v>
      </c>
      <c r="N327" s="24" t="str">
        <f t="shared" si="3"/>
        <v>Seeker with +655, +4% (16464 to 17119)</v>
      </c>
      <c r="O327" s="41"/>
      <c r="P327" s="40">
        <v>14619.0</v>
      </c>
      <c r="Q327" s="18">
        <f t="shared" si="4"/>
        <v>560</v>
      </c>
      <c r="R327" s="23">
        <f t="shared" si="5"/>
        <v>0.0383063137</v>
      </c>
      <c r="S327" s="24" t="str">
        <f t="shared" si="6"/>
        <v>Seeker with +560, +3.8% (14619 to 15179)</v>
      </c>
      <c r="T327" s="18"/>
      <c r="U327" s="40">
        <v>8692.0</v>
      </c>
      <c r="V327" s="22">
        <f t="shared" si="7"/>
        <v>416</v>
      </c>
      <c r="W327" s="23">
        <f t="shared" si="8"/>
        <v>0.04786010124</v>
      </c>
      <c r="X327" s="26" t="str">
        <f t="shared" si="9"/>
        <v>Seeker with +416, +4.8% (8692 to 9108)</v>
      </c>
    </row>
    <row r="328">
      <c r="A328" s="18" t="s">
        <v>465</v>
      </c>
      <c r="B328" s="18">
        <v>205.0</v>
      </c>
      <c r="C328" s="40">
        <v>26077.0</v>
      </c>
      <c r="D328" s="40">
        <v>15263.0</v>
      </c>
      <c r="E328" s="40">
        <v>6925.0</v>
      </c>
      <c r="F328" s="14">
        <v>1.1656517E7</v>
      </c>
      <c r="G328" s="19"/>
      <c r="H328" s="19">
        <f>VLOOKUP(A328,'Kings Ratings'!$A$2:$B$1000,2,false)</f>
        <v>2</v>
      </c>
      <c r="I328" s="7" t="s">
        <v>546</v>
      </c>
      <c r="K328" s="40">
        <v>25288.0</v>
      </c>
      <c r="L328" s="22">
        <f t="shared" si="1"/>
        <v>789</v>
      </c>
      <c r="M328" s="23">
        <f t="shared" si="2"/>
        <v>0.03120056944</v>
      </c>
      <c r="N328" s="24" t="str">
        <f t="shared" si="3"/>
        <v>Red Starfish with +789, +3.1% (25288 to 26077)</v>
      </c>
      <c r="O328" s="41"/>
      <c r="P328" s="40">
        <v>14721.0</v>
      </c>
      <c r="Q328" s="18">
        <f t="shared" si="4"/>
        <v>542</v>
      </c>
      <c r="R328" s="23">
        <f t="shared" si="5"/>
        <v>0.03681815094</v>
      </c>
      <c r="S328" s="24" t="str">
        <f t="shared" si="6"/>
        <v>Red Starfish with +542, +3.7% (14721 to 15263)</v>
      </c>
      <c r="T328" s="18"/>
      <c r="U328" s="40">
        <v>6344.0</v>
      </c>
      <c r="V328" s="22">
        <f t="shared" si="7"/>
        <v>581</v>
      </c>
      <c r="W328" s="23">
        <f t="shared" si="8"/>
        <v>0.09158259773</v>
      </c>
      <c r="X328" s="26" t="str">
        <f t="shared" si="9"/>
        <v>Red Starfish with +581, +9.2% (6344 to 6925)</v>
      </c>
    </row>
    <row r="329">
      <c r="A329" s="18" t="s">
        <v>195</v>
      </c>
      <c r="B329" s="18">
        <v>99.0</v>
      </c>
      <c r="C329" s="40">
        <v>26499.0</v>
      </c>
      <c r="D329" s="40">
        <v>15291.0</v>
      </c>
      <c r="E329" s="40">
        <v>6929.0</v>
      </c>
      <c r="F329" s="14">
        <v>1.166868E7</v>
      </c>
      <c r="G329" s="19"/>
      <c r="H329" s="19">
        <f>VLOOKUP(A329,'Kings Ratings'!$A$2:$B$1000,2,false)</f>
        <v>2</v>
      </c>
      <c r="I329" s="7" t="s">
        <v>367</v>
      </c>
      <c r="K329" s="40">
        <v>25729.0</v>
      </c>
      <c r="L329" s="22">
        <f t="shared" si="1"/>
        <v>770</v>
      </c>
      <c r="M329" s="23">
        <f t="shared" si="2"/>
        <v>0.02992731937</v>
      </c>
      <c r="N329" s="24" t="str">
        <f t="shared" si="3"/>
        <v>Clownfish with +770, +3% (25729 to 26499)</v>
      </c>
      <c r="O329" s="41"/>
      <c r="P329" s="40">
        <v>14754.0</v>
      </c>
      <c r="Q329" s="18">
        <f t="shared" si="4"/>
        <v>537</v>
      </c>
      <c r="R329" s="23">
        <f t="shared" si="5"/>
        <v>0.03639690931</v>
      </c>
      <c r="S329" s="24" t="str">
        <f t="shared" si="6"/>
        <v>Clownfish with +537, +3.6% (14754 to 15291)</v>
      </c>
      <c r="T329" s="18"/>
      <c r="U329" s="40">
        <v>6347.0</v>
      </c>
      <c r="V329" s="22">
        <f t="shared" si="7"/>
        <v>582</v>
      </c>
      <c r="W329" s="23">
        <f t="shared" si="8"/>
        <v>0.09169686466</v>
      </c>
      <c r="X329" s="26" t="str">
        <f t="shared" si="9"/>
        <v>Clownfish with +582, +9.2% (6347 to 6929)</v>
      </c>
    </row>
    <row r="330">
      <c r="A330" s="18" t="s">
        <v>702</v>
      </c>
      <c r="B330" s="18">
        <v>692.0</v>
      </c>
      <c r="C330" s="40">
        <v>17201.0</v>
      </c>
      <c r="D330" s="40">
        <v>15320.0</v>
      </c>
      <c r="E330" s="40">
        <v>9461.0</v>
      </c>
      <c r="F330" s="14">
        <v>2.7972283E7</v>
      </c>
      <c r="G330" s="19"/>
      <c r="H330" s="19">
        <f>VLOOKUP(A330,'Kings Ratings'!$A$2:$B$1000,2,false)</f>
        <v>1</v>
      </c>
      <c r="I330" s="7" t="s">
        <v>730</v>
      </c>
      <c r="K330" s="40">
        <v>16541.0</v>
      </c>
      <c r="L330" s="22">
        <f t="shared" si="1"/>
        <v>660</v>
      </c>
      <c r="M330" s="23">
        <f t="shared" si="2"/>
        <v>0.03990085243</v>
      </c>
      <c r="N330" s="24" t="str">
        <f t="shared" si="3"/>
        <v>Sea Crest with +660, +4% (16541 to 17201)</v>
      </c>
      <c r="O330" s="41"/>
      <c r="P330" s="40">
        <v>14762.0</v>
      </c>
      <c r="Q330" s="18">
        <f t="shared" si="4"/>
        <v>558</v>
      </c>
      <c r="R330" s="23">
        <f t="shared" si="5"/>
        <v>0.03779975613</v>
      </c>
      <c r="S330" s="24" t="str">
        <f t="shared" si="6"/>
        <v>Sea Crest with +558, +3.8% (14762 to 15320)</v>
      </c>
      <c r="T330" s="18"/>
      <c r="U330" s="40">
        <v>9026.0</v>
      </c>
      <c r="V330" s="22">
        <f t="shared" si="7"/>
        <v>435</v>
      </c>
      <c r="W330" s="23">
        <f t="shared" si="8"/>
        <v>0.04819410592</v>
      </c>
      <c r="X330" s="26" t="str">
        <f t="shared" si="9"/>
        <v>Sea Crest with +435, +4.8% (9026 to 9461)</v>
      </c>
    </row>
    <row r="331">
      <c r="A331" s="18" t="s">
        <v>266</v>
      </c>
      <c r="B331" s="18">
        <v>301.0</v>
      </c>
      <c r="C331" s="40">
        <v>34117.0</v>
      </c>
      <c r="D331" s="40">
        <v>15342.0</v>
      </c>
      <c r="E331" s="40">
        <v>4363.0</v>
      </c>
      <c r="F331" s="14">
        <v>1013032.0</v>
      </c>
      <c r="G331" s="19"/>
      <c r="H331" s="19">
        <f>VLOOKUP(A331,'Kings Ratings'!$A$2:$B$1000,2,false)</f>
        <v>1</v>
      </c>
      <c r="I331" s="7" t="s">
        <v>424</v>
      </c>
      <c r="K331" s="40">
        <v>33383.0</v>
      </c>
      <c r="L331" s="22">
        <f t="shared" si="1"/>
        <v>734</v>
      </c>
      <c r="M331" s="23">
        <f t="shared" si="2"/>
        <v>0.02198723901</v>
      </c>
      <c r="N331" s="24" t="str">
        <f t="shared" si="3"/>
        <v>Fancy Pipe with +734, +2.2% (33383 to 34117)</v>
      </c>
      <c r="O331" s="41"/>
      <c r="P331" s="40">
        <v>14937.0</v>
      </c>
      <c r="Q331" s="18">
        <f t="shared" si="4"/>
        <v>405</v>
      </c>
      <c r="R331" s="23">
        <f t="shared" si="5"/>
        <v>0.02711387829</v>
      </c>
      <c r="S331" s="24" t="str">
        <f t="shared" si="6"/>
        <v>Fancy Pipe with +405, +2.7% (14937 to 15342)</v>
      </c>
      <c r="T331" s="18"/>
      <c r="U331" s="40">
        <v>4109.0</v>
      </c>
      <c r="V331" s="22">
        <f t="shared" si="7"/>
        <v>254</v>
      </c>
      <c r="W331" s="23">
        <f t="shared" si="8"/>
        <v>0.06181552689</v>
      </c>
      <c r="X331" s="26" t="str">
        <f t="shared" si="9"/>
        <v>Fancy Pipe with +254, +6.2% (4109 to 4363)</v>
      </c>
    </row>
    <row r="332">
      <c r="A332" s="18" t="s">
        <v>370</v>
      </c>
      <c r="B332" s="18">
        <v>691.0</v>
      </c>
      <c r="C332" s="40">
        <v>17254.0</v>
      </c>
      <c r="D332" s="40">
        <v>15433.0</v>
      </c>
      <c r="E332" s="40">
        <v>9669.0</v>
      </c>
      <c r="F332" s="14">
        <v>3.1094075E7</v>
      </c>
      <c r="G332" s="19"/>
      <c r="H332" s="19">
        <f>VLOOKUP(A332,'Kings Ratings'!$A$2:$B$1000,2,false)</f>
        <v>1</v>
      </c>
      <c r="I332" s="7" t="s">
        <v>727</v>
      </c>
      <c r="K332" s="40">
        <v>16595.0</v>
      </c>
      <c r="L332" s="22">
        <f t="shared" si="1"/>
        <v>659</v>
      </c>
      <c r="M332" s="23">
        <f t="shared" si="2"/>
        <v>0.03971075625</v>
      </c>
      <c r="N332" s="24" t="str">
        <f t="shared" si="3"/>
        <v>Glassback with +659, +4% (16595 to 17254)</v>
      </c>
      <c r="O332" s="41"/>
      <c r="P332" s="40">
        <v>14878.0</v>
      </c>
      <c r="Q332" s="18">
        <f t="shared" si="4"/>
        <v>555</v>
      </c>
      <c r="R332" s="23">
        <f t="shared" si="5"/>
        <v>0.03730340099</v>
      </c>
      <c r="S332" s="24" t="str">
        <f t="shared" si="6"/>
        <v>Glassback with +555, +3.7% (14878 to 15433)</v>
      </c>
      <c r="T332" s="18"/>
      <c r="U332" s="40">
        <v>9232.0</v>
      </c>
      <c r="V332" s="22">
        <f t="shared" si="7"/>
        <v>437</v>
      </c>
      <c r="W332" s="23">
        <f t="shared" si="8"/>
        <v>0.04733535529</v>
      </c>
      <c r="X332" s="26" t="str">
        <f t="shared" si="9"/>
        <v>Glassback with +437, +4.7% (9232 to 9669)</v>
      </c>
    </row>
    <row r="333">
      <c r="A333" s="18" t="s">
        <v>76</v>
      </c>
      <c r="B333" s="18">
        <v>57.0</v>
      </c>
      <c r="C333" s="40">
        <v>27727.0</v>
      </c>
      <c r="D333" s="40">
        <v>15498.0</v>
      </c>
      <c r="E333" s="40">
        <v>5905.0</v>
      </c>
      <c r="F333" s="14">
        <v>4417349.0</v>
      </c>
      <c r="G333" s="19"/>
      <c r="H333" s="19">
        <f>VLOOKUP(A333,'Kings Ratings'!$A$2:$B$1000,2,false)</f>
        <v>2</v>
      </c>
      <c r="I333" s="7" t="s">
        <v>388</v>
      </c>
      <c r="K333" s="40">
        <v>26978.0</v>
      </c>
      <c r="L333" s="22">
        <f t="shared" si="1"/>
        <v>749</v>
      </c>
      <c r="M333" s="23">
        <f t="shared" si="2"/>
        <v>0.02776336274</v>
      </c>
      <c r="N333" s="24" t="str">
        <f t="shared" si="3"/>
        <v>Blue Crab with +749, +2.8% (26978 to 27727)</v>
      </c>
      <c r="O333" s="41"/>
      <c r="P333" s="40">
        <v>14936.0</v>
      </c>
      <c r="Q333" s="18">
        <f t="shared" si="4"/>
        <v>562</v>
      </c>
      <c r="R333" s="23">
        <f t="shared" si="5"/>
        <v>0.03762720943</v>
      </c>
      <c r="S333" s="24" t="str">
        <f t="shared" si="6"/>
        <v>Blue Crab with +562, +3.8% (14936 to 15498)</v>
      </c>
      <c r="T333" s="18"/>
      <c r="U333" s="40">
        <v>5599.0</v>
      </c>
      <c r="V333" s="22">
        <f t="shared" si="7"/>
        <v>306</v>
      </c>
      <c r="W333" s="23">
        <f t="shared" si="8"/>
        <v>0.05465261654</v>
      </c>
      <c r="X333" s="26" t="str">
        <f t="shared" si="9"/>
        <v>Blue Crab with +306, +5.5% (5599 to 5905)</v>
      </c>
    </row>
    <row r="334">
      <c r="A334" s="18" t="s">
        <v>390</v>
      </c>
      <c r="B334" s="18">
        <v>56.0</v>
      </c>
      <c r="C334" s="40">
        <v>28092.0</v>
      </c>
      <c r="D334" s="40">
        <v>15554.0</v>
      </c>
      <c r="E334" s="40">
        <v>5915.0</v>
      </c>
      <c r="F334" s="14">
        <v>4424196.0</v>
      </c>
      <c r="G334" s="19"/>
      <c r="H334" s="19">
        <f>VLOOKUP(A334,'Kings Ratings'!$A$2:$B$1000,2,false)</f>
        <v>1</v>
      </c>
      <c r="I334" s="7" t="s">
        <v>496</v>
      </c>
      <c r="K334" s="40">
        <v>27347.0</v>
      </c>
      <c r="L334" s="22">
        <f t="shared" si="1"/>
        <v>745</v>
      </c>
      <c r="M334" s="23">
        <f t="shared" si="2"/>
        <v>0.02724247632</v>
      </c>
      <c r="N334" s="24" t="str">
        <f t="shared" si="3"/>
        <v>Green Chromis with +745, +2.7% (27347 to 28092)</v>
      </c>
      <c r="O334" s="41"/>
      <c r="P334" s="40">
        <v>14986.0</v>
      </c>
      <c r="Q334" s="18">
        <f t="shared" si="4"/>
        <v>568</v>
      </c>
      <c r="R334" s="23">
        <f t="shared" si="5"/>
        <v>0.03790204191</v>
      </c>
      <c r="S334" s="24" t="str">
        <f t="shared" si="6"/>
        <v>Green Chromis with +568, +3.8% (14986 to 15554)</v>
      </c>
      <c r="T334" s="18"/>
      <c r="U334" s="40">
        <v>5609.0</v>
      </c>
      <c r="V334" s="22">
        <f t="shared" si="7"/>
        <v>306</v>
      </c>
      <c r="W334" s="23">
        <f t="shared" si="8"/>
        <v>0.05455517918</v>
      </c>
      <c r="X334" s="26" t="str">
        <f t="shared" si="9"/>
        <v>Green Chromis with +306, +5.5% (5609 to 5915)</v>
      </c>
    </row>
    <row r="335">
      <c r="A335" s="18" t="s">
        <v>151</v>
      </c>
      <c r="B335" s="18">
        <v>690.0</v>
      </c>
      <c r="C335" s="40">
        <v>17341.0</v>
      </c>
      <c r="D335" s="40">
        <v>15636.0</v>
      </c>
      <c r="E335" s="40">
        <v>10271.0</v>
      </c>
      <c r="F335" s="14">
        <v>4.0097082E7</v>
      </c>
      <c r="G335" s="19"/>
      <c r="H335" s="19">
        <f>VLOOKUP(A335,'Kings Ratings'!$A$2:$B$1000,2,false)</f>
        <v>1</v>
      </c>
      <c r="I335" s="7" t="s">
        <v>724</v>
      </c>
      <c r="K335" s="40">
        <v>16691.0</v>
      </c>
      <c r="L335" s="22">
        <f t="shared" si="1"/>
        <v>650</v>
      </c>
      <c r="M335" s="23">
        <f t="shared" si="2"/>
        <v>0.03894314301</v>
      </c>
      <c r="N335" s="24" t="str">
        <f t="shared" si="3"/>
        <v>Bullfish with +650, +3.9% (16691 to 17341)</v>
      </c>
      <c r="O335" s="41"/>
      <c r="P335" s="40">
        <v>15060.0</v>
      </c>
      <c r="Q335" s="18">
        <f t="shared" si="4"/>
        <v>576</v>
      </c>
      <c r="R335" s="23">
        <f t="shared" si="5"/>
        <v>0.03824701195</v>
      </c>
      <c r="S335" s="24" t="str">
        <f t="shared" si="6"/>
        <v>Bullfish with +576, +3.8% (15060 to 15636)</v>
      </c>
      <c r="T335" s="18"/>
      <c r="U335" s="40">
        <v>9791.0</v>
      </c>
      <c r="V335" s="22">
        <f t="shared" si="7"/>
        <v>480</v>
      </c>
      <c r="W335" s="23">
        <f t="shared" si="8"/>
        <v>0.04902461444</v>
      </c>
      <c r="X335" s="26" t="str">
        <f t="shared" si="9"/>
        <v>Bullfish with +480, +4.9% (9791 to 10271)</v>
      </c>
    </row>
    <row r="336">
      <c r="A336" s="18" t="s">
        <v>240</v>
      </c>
      <c r="B336" s="18">
        <v>689.0</v>
      </c>
      <c r="C336" s="40">
        <v>17454.0</v>
      </c>
      <c r="D336" s="40">
        <v>15893.0</v>
      </c>
      <c r="E336" s="40">
        <v>10961.0</v>
      </c>
      <c r="F336" s="14">
        <v>5.6891335E7</v>
      </c>
      <c r="G336" s="19"/>
      <c r="H336" s="19">
        <f>VLOOKUP(A336,'Kings Ratings'!$A$2:$B$1000,2,false)</f>
        <v>1</v>
      </c>
      <c r="I336" s="7" t="s">
        <v>719</v>
      </c>
      <c r="K336" s="40">
        <v>16783.0</v>
      </c>
      <c r="L336" s="22">
        <f t="shared" si="1"/>
        <v>671</v>
      </c>
      <c r="M336" s="23">
        <f t="shared" si="2"/>
        <v>0.03998093309</v>
      </c>
      <c r="N336" s="24" t="str">
        <f t="shared" si="3"/>
        <v>Crowfish with +671, +4% (16783 to 17454)</v>
      </c>
      <c r="O336" s="41"/>
      <c r="P336" s="40">
        <v>15297.0</v>
      </c>
      <c r="Q336" s="18">
        <f t="shared" si="4"/>
        <v>596</v>
      </c>
      <c r="R336" s="23">
        <f t="shared" si="5"/>
        <v>0.03896188795</v>
      </c>
      <c r="S336" s="24" t="str">
        <f t="shared" si="6"/>
        <v>Crowfish with +596, +3.9% (15297 to 15893)</v>
      </c>
      <c r="T336" s="18"/>
      <c r="U336" s="40">
        <v>10479.0</v>
      </c>
      <c r="V336" s="22">
        <f t="shared" si="7"/>
        <v>482</v>
      </c>
      <c r="W336" s="23">
        <f t="shared" si="8"/>
        <v>0.04599675542</v>
      </c>
      <c r="X336" s="26" t="str">
        <f t="shared" si="9"/>
        <v>Crowfish with +482, +4.6% (10479 to 10961)</v>
      </c>
    </row>
    <row r="337">
      <c r="A337" s="18" t="s">
        <v>340</v>
      </c>
      <c r="B337" s="18">
        <v>688.0</v>
      </c>
      <c r="C337" s="40">
        <v>17490.0</v>
      </c>
      <c r="D337" s="40">
        <v>15956.0</v>
      </c>
      <c r="E337" s="40">
        <v>11000.0</v>
      </c>
      <c r="F337" s="14">
        <v>5.6896629E7</v>
      </c>
      <c r="G337" s="19"/>
      <c r="H337" s="19">
        <f>VLOOKUP(A337,'Kings Ratings'!$A$2:$B$1000,2,false)</f>
        <v>1</v>
      </c>
      <c r="I337" s="7" t="s">
        <v>717</v>
      </c>
      <c r="K337" s="40">
        <v>16820.0</v>
      </c>
      <c r="L337" s="22">
        <f t="shared" si="1"/>
        <v>670</v>
      </c>
      <c r="M337" s="23">
        <f t="shared" si="2"/>
        <v>0.03983353151</v>
      </c>
      <c r="N337" s="24" t="str">
        <f t="shared" si="3"/>
        <v>Frosteye with +670, +4% (16820 to 17490)</v>
      </c>
      <c r="O337" s="41"/>
      <c r="P337" s="40">
        <v>15355.0</v>
      </c>
      <c r="Q337" s="18">
        <f t="shared" si="4"/>
        <v>601</v>
      </c>
      <c r="R337" s="23">
        <f t="shared" si="5"/>
        <v>0.03914034516</v>
      </c>
      <c r="S337" s="24" t="str">
        <f t="shared" si="6"/>
        <v>Frosteye with +601, +3.9% (15355 to 15956)</v>
      </c>
      <c r="T337" s="18"/>
      <c r="U337" s="40">
        <v>10524.0</v>
      </c>
      <c r="V337" s="22">
        <f t="shared" si="7"/>
        <v>476</v>
      </c>
      <c r="W337" s="23">
        <f t="shared" si="8"/>
        <v>0.04522995059</v>
      </c>
      <c r="X337" s="26" t="str">
        <f t="shared" si="9"/>
        <v>Frosteye with +476, +4.5% (10524 to 11000)</v>
      </c>
    </row>
    <row r="338">
      <c r="A338" s="18" t="s">
        <v>316</v>
      </c>
      <c r="B338" s="18">
        <v>141.0</v>
      </c>
      <c r="C338" s="40">
        <v>30321.0</v>
      </c>
      <c r="D338" s="40">
        <v>16150.0</v>
      </c>
      <c r="E338" s="40">
        <v>10045.0</v>
      </c>
      <c r="F338" s="14">
        <v>1.7929806E7</v>
      </c>
      <c r="G338" s="19"/>
      <c r="H338" s="19">
        <f>VLOOKUP(A338,'Kings Ratings'!$A$2:$B$1000,2,false)</f>
        <v>1</v>
      </c>
      <c r="I338" s="7" t="s">
        <v>451</v>
      </c>
      <c r="K338" s="40">
        <v>29477.0</v>
      </c>
      <c r="L338" s="22">
        <f t="shared" si="1"/>
        <v>844</v>
      </c>
      <c r="M338" s="23">
        <f t="shared" si="2"/>
        <v>0.02863249313</v>
      </c>
      <c r="N338" s="24" t="str">
        <f t="shared" si="3"/>
        <v>Shrimp with +844, +2.9% (29477 to 30321)</v>
      </c>
      <c r="O338" s="41"/>
      <c r="P338" s="40">
        <v>15596.0</v>
      </c>
      <c r="Q338" s="18">
        <f t="shared" si="4"/>
        <v>554</v>
      </c>
      <c r="R338" s="23">
        <f t="shared" si="5"/>
        <v>0.0355219287</v>
      </c>
      <c r="S338" s="24" t="str">
        <f t="shared" si="6"/>
        <v>Shrimp with +554, +3.6% (15596 to 16150)</v>
      </c>
      <c r="T338" s="18"/>
      <c r="U338" s="40">
        <v>9545.0</v>
      </c>
      <c r="V338" s="22">
        <f t="shared" si="7"/>
        <v>500</v>
      </c>
      <c r="W338" s="23">
        <f t="shared" si="8"/>
        <v>0.05238344683</v>
      </c>
      <c r="X338" s="26" t="str">
        <f t="shared" si="9"/>
        <v>Shrimp with +500, +5.2% (9545 to 10045)</v>
      </c>
    </row>
    <row r="339">
      <c r="A339" s="18" t="s">
        <v>308</v>
      </c>
      <c r="B339" s="18">
        <v>392.0</v>
      </c>
      <c r="C339" s="40">
        <v>31602.0</v>
      </c>
      <c r="D339" s="40">
        <v>16749.0</v>
      </c>
      <c r="E339" s="40">
        <v>6483.0</v>
      </c>
      <c r="F339" s="14">
        <v>8014581.0</v>
      </c>
      <c r="G339" s="19"/>
      <c r="H339" s="19">
        <f>VLOOKUP(A339,'Kings Ratings'!$A$2:$B$1000,2,false)</f>
        <v>2</v>
      </c>
      <c r="I339" s="7" t="s">
        <v>353</v>
      </c>
      <c r="K339" s="40">
        <v>30792.0</v>
      </c>
      <c r="L339" s="22">
        <f t="shared" si="1"/>
        <v>810</v>
      </c>
      <c r="M339" s="23">
        <f t="shared" si="2"/>
        <v>0.0263055339</v>
      </c>
      <c r="N339" s="24" t="str">
        <f t="shared" si="3"/>
        <v>Steel Wire with +810, +2.6% (30792 to 31602)</v>
      </c>
      <c r="O339" s="41"/>
      <c r="P339" s="40">
        <v>16169.0</v>
      </c>
      <c r="Q339" s="18">
        <f t="shared" si="4"/>
        <v>580</v>
      </c>
      <c r="R339" s="23">
        <f t="shared" si="5"/>
        <v>0.03587111139</v>
      </c>
      <c r="S339" s="24" t="str">
        <f t="shared" si="6"/>
        <v>Steel Wire with +580, +3.6% (16169 to 16749)</v>
      </c>
      <c r="T339" s="18"/>
      <c r="U339" s="40">
        <v>6138.0</v>
      </c>
      <c r="V339" s="22">
        <f t="shared" si="7"/>
        <v>345</v>
      </c>
      <c r="W339" s="23">
        <f t="shared" si="8"/>
        <v>0.05620723363</v>
      </c>
      <c r="X339" s="26" t="str">
        <f t="shared" si="9"/>
        <v>Steel Wire with +345, +5.6% (6138 to 6483)</v>
      </c>
    </row>
    <row r="340">
      <c r="A340" s="18" t="s">
        <v>282</v>
      </c>
      <c r="B340" s="18">
        <v>232.0</v>
      </c>
      <c r="C340" s="40">
        <v>33069.0</v>
      </c>
      <c r="D340" s="40">
        <v>16960.0</v>
      </c>
      <c r="E340" s="40">
        <v>6776.0</v>
      </c>
      <c r="F340" s="14">
        <v>8218656.0</v>
      </c>
      <c r="G340" s="19"/>
      <c r="H340" s="19">
        <f>VLOOKUP(A340,'Kings Ratings'!$A$2:$B$1000,2,false)</f>
        <v>1</v>
      </c>
      <c r="I340" s="7" t="s">
        <v>433</v>
      </c>
      <c r="K340" s="40">
        <v>32140.0</v>
      </c>
      <c r="L340" s="22">
        <f t="shared" si="1"/>
        <v>929</v>
      </c>
      <c r="M340" s="23">
        <f t="shared" si="2"/>
        <v>0.02890479154</v>
      </c>
      <c r="N340" s="24" t="str">
        <f t="shared" si="3"/>
        <v>Flamejack with +929, +2.9% (32140 to 33069)</v>
      </c>
      <c r="O340" s="41"/>
      <c r="P340" s="40">
        <v>16370.0</v>
      </c>
      <c r="Q340" s="18">
        <f t="shared" si="4"/>
        <v>590</v>
      </c>
      <c r="R340" s="23">
        <f t="shared" si="5"/>
        <v>0.0360415394</v>
      </c>
      <c r="S340" s="24" t="str">
        <f t="shared" si="6"/>
        <v>Flamejack with +590, +3.6% (16370 to 16960)</v>
      </c>
      <c r="T340" s="18"/>
      <c r="U340" s="40">
        <v>6523.0</v>
      </c>
      <c r="V340" s="22">
        <f t="shared" si="7"/>
        <v>253</v>
      </c>
      <c r="W340" s="23">
        <f t="shared" si="8"/>
        <v>0.03878583474</v>
      </c>
      <c r="X340" s="26" t="str">
        <f t="shared" si="9"/>
        <v>Flamejack with +253, +3.9% (6523 to 6776)</v>
      </c>
    </row>
    <row r="341">
      <c r="A341" s="18" t="s">
        <v>129</v>
      </c>
      <c r="B341" s="18">
        <v>77.0</v>
      </c>
      <c r="C341" s="40">
        <v>40591.0</v>
      </c>
      <c r="D341" s="40">
        <v>17396.0</v>
      </c>
      <c r="E341" s="40">
        <v>5619.0</v>
      </c>
      <c r="F341" s="14">
        <v>1.0564925E7</v>
      </c>
      <c r="G341" s="19"/>
      <c r="H341" s="19">
        <f>VLOOKUP(A341,'Kings Ratings'!$A$2:$B$1000,2,false)</f>
        <v>1</v>
      </c>
      <c r="I341" s="7" t="s">
        <v>324</v>
      </c>
      <c r="K341" s="40">
        <v>39725.0</v>
      </c>
      <c r="L341" s="22">
        <f t="shared" si="1"/>
        <v>866</v>
      </c>
      <c r="M341" s="23">
        <f t="shared" si="2"/>
        <v>0.02179987413</v>
      </c>
      <c r="N341" s="24" t="str">
        <f t="shared" si="3"/>
        <v>Shimmer Stone with +866, +2.2% (39725 to 40591)</v>
      </c>
      <c r="O341" s="41"/>
      <c r="P341" s="40">
        <v>16850.0</v>
      </c>
      <c r="Q341" s="18">
        <f t="shared" si="4"/>
        <v>546</v>
      </c>
      <c r="R341" s="23">
        <f t="shared" si="5"/>
        <v>0.03240356083</v>
      </c>
      <c r="S341" s="24" t="str">
        <f t="shared" si="6"/>
        <v>Shimmer Stone with +546, +3.2% (16850 to 17396)</v>
      </c>
      <c r="T341" s="18"/>
      <c r="U341" s="40">
        <v>5348.0</v>
      </c>
      <c r="V341" s="22">
        <f t="shared" si="7"/>
        <v>271</v>
      </c>
      <c r="W341" s="23">
        <f t="shared" si="8"/>
        <v>0.05067314884</v>
      </c>
      <c r="X341" s="26" t="str">
        <f t="shared" si="9"/>
        <v>Shimmer Stone with +271, +5.1% (5348 to 5619)</v>
      </c>
    </row>
    <row r="342">
      <c r="A342" s="18" t="s">
        <v>183</v>
      </c>
      <c r="B342" s="18">
        <v>167.0</v>
      </c>
      <c r="C342" s="40">
        <v>38523.0</v>
      </c>
      <c r="D342" s="40">
        <v>17564.0</v>
      </c>
      <c r="E342" s="40">
        <v>4707.0</v>
      </c>
      <c r="F342" s="14">
        <v>1174219.0</v>
      </c>
      <c r="G342" s="19"/>
      <c r="H342" s="19">
        <f>VLOOKUP(A342,'Kings Ratings'!$A$2:$B$1000,2,false)</f>
        <v>1</v>
      </c>
      <c r="I342" s="7" t="s">
        <v>363</v>
      </c>
      <c r="K342" s="40">
        <v>37658.0</v>
      </c>
      <c r="L342" s="22">
        <f t="shared" si="1"/>
        <v>865</v>
      </c>
      <c r="M342" s="23">
        <f t="shared" si="2"/>
        <v>0.02296988688</v>
      </c>
      <c r="N342" s="24" t="str">
        <f t="shared" si="3"/>
        <v>Sturdy Shield with +865, +2.3% (37658 to 38523)</v>
      </c>
      <c r="O342" s="41"/>
      <c r="P342" s="40">
        <v>17131.0</v>
      </c>
      <c r="Q342" s="18">
        <f t="shared" si="4"/>
        <v>433</v>
      </c>
      <c r="R342" s="23">
        <f t="shared" si="5"/>
        <v>0.02527581577</v>
      </c>
      <c r="S342" s="24" t="str">
        <f t="shared" si="6"/>
        <v>Sturdy Shield with +433, +2.5% (17131 to 17564)</v>
      </c>
      <c r="T342" s="18"/>
      <c r="U342" s="40">
        <v>4470.0</v>
      </c>
      <c r="V342" s="22">
        <f t="shared" si="7"/>
        <v>237</v>
      </c>
      <c r="W342" s="23">
        <f t="shared" si="8"/>
        <v>0.05302013423</v>
      </c>
      <c r="X342" s="26" t="str">
        <f t="shared" si="9"/>
        <v>Sturdy Shield with +237, +5.3% (4470 to 4707)</v>
      </c>
    </row>
    <row r="343">
      <c r="A343" s="18" t="s">
        <v>366</v>
      </c>
      <c r="B343" s="18">
        <v>98.0</v>
      </c>
      <c r="C343" s="40">
        <v>28587.0</v>
      </c>
      <c r="D343" s="40">
        <v>17627.0</v>
      </c>
      <c r="E343" s="40">
        <v>8294.0</v>
      </c>
      <c r="F343" s="14">
        <v>1.8161719E7</v>
      </c>
      <c r="G343" s="19"/>
      <c r="H343" s="19">
        <f>VLOOKUP(A343,'Kings Ratings'!$A$2:$B$1000,2,false)</f>
        <v>1</v>
      </c>
      <c r="I343" s="7" t="s">
        <v>478</v>
      </c>
      <c r="K343" s="40">
        <v>27779.0</v>
      </c>
      <c r="L343" s="22">
        <f t="shared" si="1"/>
        <v>808</v>
      </c>
      <c r="M343" s="23">
        <f t="shared" si="2"/>
        <v>0.02908672018</v>
      </c>
      <c r="N343" s="24" t="str">
        <f t="shared" si="3"/>
        <v>Starfish with +808, +2.9% (27779 to 28587)</v>
      </c>
      <c r="O343" s="41"/>
      <c r="P343" s="40">
        <v>17045.0</v>
      </c>
      <c r="Q343" s="18">
        <f t="shared" si="4"/>
        <v>582</v>
      </c>
      <c r="R343" s="23">
        <f t="shared" si="5"/>
        <v>0.03414491053</v>
      </c>
      <c r="S343" s="24" t="str">
        <f t="shared" si="6"/>
        <v>Starfish with +582, +3.4% (17045 to 17627)</v>
      </c>
      <c r="T343" s="18"/>
      <c r="U343" s="40">
        <v>7605.0</v>
      </c>
      <c r="V343" s="22">
        <f t="shared" si="7"/>
        <v>689</v>
      </c>
      <c r="W343" s="23">
        <f t="shared" si="8"/>
        <v>0.0905982906</v>
      </c>
      <c r="X343" s="26" t="str">
        <f t="shared" si="9"/>
        <v>Starfish with +689, +9.1% (7605 to 8294)</v>
      </c>
    </row>
    <row r="344">
      <c r="A344" s="18" t="s">
        <v>274</v>
      </c>
      <c r="B344" s="18">
        <v>312.0</v>
      </c>
      <c r="C344" s="40">
        <v>33638.0</v>
      </c>
      <c r="D344" s="40">
        <v>18948.0</v>
      </c>
      <c r="E344" s="40">
        <v>5546.0</v>
      </c>
      <c r="F344" s="14">
        <v>2120260.0</v>
      </c>
      <c r="G344" s="19"/>
      <c r="H344" s="19">
        <f>VLOOKUP(A344,'Kings Ratings'!$A$2:$B$1000,2,false)</f>
        <v>1</v>
      </c>
      <c r="I344" s="7" t="s">
        <v>428</v>
      </c>
      <c r="K344" s="40">
        <v>32755.0</v>
      </c>
      <c r="L344" s="22">
        <f t="shared" si="1"/>
        <v>883</v>
      </c>
      <c r="M344" s="23">
        <f t="shared" si="2"/>
        <v>0.02695771638</v>
      </c>
      <c r="N344" s="24" t="str">
        <f t="shared" si="3"/>
        <v>Ruby Coral with +883, +2.7% (32755 to 33638)</v>
      </c>
      <c r="O344" s="41"/>
      <c r="P344" s="40">
        <v>18362.0</v>
      </c>
      <c r="Q344" s="18">
        <f t="shared" si="4"/>
        <v>586</v>
      </c>
      <c r="R344" s="23">
        <f t="shared" si="5"/>
        <v>0.03191373489</v>
      </c>
      <c r="S344" s="24" t="str">
        <f t="shared" si="6"/>
        <v>Ruby Coral with +586, +3.2% (18362 to 18948)</v>
      </c>
      <c r="T344" s="18"/>
      <c r="U344" s="40">
        <v>5202.0</v>
      </c>
      <c r="V344" s="22">
        <f t="shared" si="7"/>
        <v>344</v>
      </c>
      <c r="W344" s="23">
        <f t="shared" si="8"/>
        <v>0.06612841215</v>
      </c>
      <c r="X344" s="26" t="str">
        <f t="shared" si="9"/>
        <v>Ruby Coral with +344, +6.6% (5202 to 5546)</v>
      </c>
    </row>
    <row r="345">
      <c r="A345" s="18" t="s">
        <v>331</v>
      </c>
      <c r="B345" s="18">
        <v>88.0</v>
      </c>
      <c r="C345" s="40">
        <v>28346.0</v>
      </c>
      <c r="D345" s="40">
        <v>18965.0</v>
      </c>
      <c r="E345" s="40">
        <v>9520.0</v>
      </c>
      <c r="F345" s="14">
        <v>3.4073071E7</v>
      </c>
      <c r="G345" s="19"/>
      <c r="H345" s="19">
        <f>VLOOKUP(A345,'Kings Ratings'!$A$2:$B$1000,2,false)</f>
        <v>1</v>
      </c>
      <c r="I345" s="7" t="s">
        <v>453</v>
      </c>
      <c r="K345" s="40">
        <v>27919.0</v>
      </c>
      <c r="L345" s="22">
        <f t="shared" si="1"/>
        <v>427</v>
      </c>
      <c r="M345" s="23">
        <f t="shared" si="2"/>
        <v>0.01529424406</v>
      </c>
      <c r="N345" s="24" t="str">
        <f t="shared" si="3"/>
        <v>Sunfish with +427, +1.5% (27919 to 28346)</v>
      </c>
      <c r="O345" s="41"/>
      <c r="P345" s="40">
        <v>18716.0</v>
      </c>
      <c r="Q345" s="18">
        <f t="shared" si="4"/>
        <v>249</v>
      </c>
      <c r="R345" s="23">
        <f t="shared" si="5"/>
        <v>0.01330412481</v>
      </c>
      <c r="S345" s="24" t="str">
        <f t="shared" si="6"/>
        <v>Sunfish with +249, +1.3% (18716 to 18965)</v>
      </c>
      <c r="T345" s="18"/>
      <c r="U345" s="40">
        <v>9397.0</v>
      </c>
      <c r="V345" s="22">
        <f t="shared" si="7"/>
        <v>123</v>
      </c>
      <c r="W345" s="23">
        <f t="shared" si="8"/>
        <v>0.01308928381</v>
      </c>
      <c r="X345" s="26" t="str">
        <f t="shared" si="9"/>
        <v>Sunfish with +123, +1.3% (9397 to 9520)</v>
      </c>
    </row>
    <row r="346">
      <c r="A346" s="18" t="s">
        <v>128</v>
      </c>
      <c r="B346" s="18">
        <v>87.0</v>
      </c>
      <c r="C346" s="40">
        <v>29266.0</v>
      </c>
      <c r="D346" s="40">
        <v>18994.0</v>
      </c>
      <c r="E346" s="40">
        <v>9524.0</v>
      </c>
      <c r="F346" s="14">
        <v>3.4091379E7</v>
      </c>
      <c r="G346" s="19"/>
      <c r="H346" s="19">
        <f>VLOOKUP(A346,'Kings Ratings'!$A$2:$B$1000,2,false)</f>
        <v>1</v>
      </c>
      <c r="I346" s="7" t="s">
        <v>453</v>
      </c>
      <c r="K346" s="40">
        <v>28819.0</v>
      </c>
      <c r="L346" s="22">
        <f t="shared" si="1"/>
        <v>447</v>
      </c>
      <c r="M346" s="23">
        <f t="shared" si="2"/>
        <v>0.01551060065</v>
      </c>
      <c r="N346" s="24" t="str">
        <f t="shared" si="3"/>
        <v>Bone Fish with +447, +1.6% (28819 to 29266)</v>
      </c>
      <c r="O346" s="41"/>
      <c r="P346" s="40">
        <v>18743.0</v>
      </c>
      <c r="Q346" s="18">
        <f t="shared" si="4"/>
        <v>251</v>
      </c>
      <c r="R346" s="23">
        <f t="shared" si="5"/>
        <v>0.01339166622</v>
      </c>
      <c r="S346" s="24" t="str">
        <f t="shared" si="6"/>
        <v>Bone Fish with +251, +1.3% (18743 to 18994)</v>
      </c>
      <c r="T346" s="18"/>
      <c r="U346" s="40">
        <v>9404.0</v>
      </c>
      <c r="V346" s="22">
        <f t="shared" si="7"/>
        <v>120</v>
      </c>
      <c r="W346" s="23">
        <f t="shared" si="8"/>
        <v>0.01276052744</v>
      </c>
      <c r="X346" s="26" t="str">
        <f t="shared" si="9"/>
        <v>Bone Fish with +120, +1.3% (9404 to 9524)</v>
      </c>
    </row>
    <row r="347">
      <c r="A347" s="18" t="s">
        <v>161</v>
      </c>
      <c r="B347" s="18">
        <v>25.0</v>
      </c>
      <c r="C347" s="40">
        <v>38234.0</v>
      </c>
      <c r="D347" s="40">
        <v>19438.0</v>
      </c>
      <c r="E347" s="40">
        <v>9923.0</v>
      </c>
      <c r="F347" s="14">
        <v>3.129681E7</v>
      </c>
      <c r="G347" s="19"/>
      <c r="H347" s="19">
        <f>VLOOKUP(A347,'Kings Ratings'!$A$2:$B$1000,2,false)</f>
        <v>1</v>
      </c>
      <c r="I347" s="7" t="s">
        <v>349</v>
      </c>
      <c r="K347" s="40">
        <v>37270.0</v>
      </c>
      <c r="L347" s="22">
        <f t="shared" si="1"/>
        <v>964</v>
      </c>
      <c r="M347" s="23">
        <f t="shared" si="2"/>
        <v>0.02586530722</v>
      </c>
      <c r="N347" s="24" t="str">
        <f t="shared" si="3"/>
        <v>Largemouth Bass with +964, +2.6% (37270 to 38234)</v>
      </c>
      <c r="O347" s="41"/>
      <c r="P347" s="40">
        <v>18855.0</v>
      </c>
      <c r="Q347" s="18">
        <f t="shared" si="4"/>
        <v>583</v>
      </c>
      <c r="R347" s="23">
        <f t="shared" si="5"/>
        <v>0.03092018032</v>
      </c>
      <c r="S347" s="24" t="str">
        <f t="shared" si="6"/>
        <v>Largemouth Bass with +583, +3.1% (18855 to 19438)</v>
      </c>
      <c r="T347" s="18"/>
      <c r="U347" s="40">
        <v>9467.0</v>
      </c>
      <c r="V347" s="22">
        <f t="shared" si="7"/>
        <v>456</v>
      </c>
      <c r="W347" s="23">
        <f t="shared" si="8"/>
        <v>0.04816731805</v>
      </c>
      <c r="X347" s="26" t="str">
        <f t="shared" si="9"/>
        <v>Largemouth Bass with +456, +4.8% (9467 to 9923)</v>
      </c>
    </row>
    <row r="348">
      <c r="A348" s="18" t="s">
        <v>259</v>
      </c>
      <c r="B348" s="18">
        <v>311.0</v>
      </c>
      <c r="C348" s="40">
        <v>34248.0</v>
      </c>
      <c r="D348" s="40">
        <v>19497.0</v>
      </c>
      <c r="E348" s="40">
        <v>5763.0</v>
      </c>
      <c r="F348" s="14">
        <v>2445582.0</v>
      </c>
      <c r="G348" s="19"/>
      <c r="H348" s="19">
        <f>VLOOKUP(A348,'Kings Ratings'!$A$2:$B$1000,2,false)</f>
        <v>1</v>
      </c>
      <c r="I348" s="7" t="s">
        <v>419</v>
      </c>
      <c r="K348" s="40">
        <v>33379.0</v>
      </c>
      <c r="L348" s="22">
        <f t="shared" si="1"/>
        <v>869</v>
      </c>
      <c r="M348" s="23">
        <f t="shared" si="2"/>
        <v>0.02603433296</v>
      </c>
      <c r="N348" s="24" t="str">
        <f t="shared" si="3"/>
        <v>Serpent Eel with +869, +2.6% (33379 to 34248)</v>
      </c>
      <c r="O348" s="41"/>
      <c r="P348" s="40">
        <v>18885.0</v>
      </c>
      <c r="Q348" s="18">
        <f t="shared" si="4"/>
        <v>612</v>
      </c>
      <c r="R348" s="23">
        <f t="shared" si="5"/>
        <v>0.03240667196</v>
      </c>
      <c r="S348" s="24" t="str">
        <f t="shared" si="6"/>
        <v>Serpent Eel with +612, +3.2% (18885 to 19497)</v>
      </c>
      <c r="T348" s="18"/>
      <c r="U348" s="40">
        <v>5426.0</v>
      </c>
      <c r="V348" s="22">
        <f t="shared" si="7"/>
        <v>337</v>
      </c>
      <c r="W348" s="23">
        <f t="shared" si="8"/>
        <v>0.06210836712</v>
      </c>
      <c r="X348" s="26" t="str">
        <f t="shared" si="9"/>
        <v>Serpent Eel with +337, +6.2% (5426 to 5763)</v>
      </c>
    </row>
    <row r="349">
      <c r="A349" s="18" t="s">
        <v>235</v>
      </c>
      <c r="B349" s="18">
        <v>310.0</v>
      </c>
      <c r="C349" s="40">
        <v>34884.0</v>
      </c>
      <c r="D349" s="40">
        <v>19975.0</v>
      </c>
      <c r="E349" s="40">
        <v>5851.0</v>
      </c>
      <c r="F349" s="14">
        <v>2643628.0</v>
      </c>
      <c r="G349" s="19"/>
      <c r="H349" s="19">
        <f>VLOOKUP(A349,'Kings Ratings'!$A$2:$B$1000,2,false)</f>
        <v>1</v>
      </c>
      <c r="I349" s="7" t="s">
        <v>399</v>
      </c>
      <c r="K349" s="40">
        <v>33989.0</v>
      </c>
      <c r="L349" s="22">
        <f t="shared" si="1"/>
        <v>895</v>
      </c>
      <c r="M349" s="23">
        <f t="shared" si="2"/>
        <v>0.0263320486</v>
      </c>
      <c r="N349" s="24" t="str">
        <f t="shared" si="3"/>
        <v>Spiral Shell with +895, +2.6% (33989 to 34884)</v>
      </c>
      <c r="O349" s="41"/>
      <c r="P349" s="40">
        <v>19359.0</v>
      </c>
      <c r="Q349" s="18">
        <f t="shared" si="4"/>
        <v>616</v>
      </c>
      <c r="R349" s="23">
        <f t="shared" si="5"/>
        <v>0.0318198254</v>
      </c>
      <c r="S349" s="24" t="str">
        <f t="shared" si="6"/>
        <v>Spiral Shell with +616, +3.2% (19359 to 19975)</v>
      </c>
      <c r="T349" s="18"/>
      <c r="U349" s="40">
        <v>5498.0</v>
      </c>
      <c r="V349" s="22">
        <f t="shared" si="7"/>
        <v>353</v>
      </c>
      <c r="W349" s="23">
        <f t="shared" si="8"/>
        <v>0.06420516551</v>
      </c>
      <c r="X349" s="26" t="str">
        <f t="shared" si="9"/>
        <v>Spiral Shell with +353, +6.4% (5498 to 5851)</v>
      </c>
    </row>
    <row r="350">
      <c r="A350" s="18" t="s">
        <v>123</v>
      </c>
      <c r="B350" s="18">
        <v>75.0</v>
      </c>
      <c r="C350" s="40">
        <v>41358.0</v>
      </c>
      <c r="D350" s="40">
        <v>20126.0</v>
      </c>
      <c r="E350" s="40">
        <v>7394.0</v>
      </c>
      <c r="F350" s="14">
        <v>1.8886117E7</v>
      </c>
      <c r="G350" s="19"/>
      <c r="H350" s="19">
        <f>VLOOKUP(A350,'Kings Ratings'!$A$2:$B$1000,2,false)</f>
        <v>1</v>
      </c>
      <c r="I350" s="7" t="s">
        <v>319</v>
      </c>
      <c r="K350" s="40">
        <v>40500.0</v>
      </c>
      <c r="L350" s="22">
        <f t="shared" si="1"/>
        <v>858</v>
      </c>
      <c r="M350" s="23">
        <f t="shared" si="2"/>
        <v>0.02118518519</v>
      </c>
      <c r="N350" s="24" t="str">
        <f t="shared" si="3"/>
        <v>Mushroom Paste with +858, +2.1% (40500 to 41358)</v>
      </c>
      <c r="O350" s="41"/>
      <c r="P350" s="40">
        <v>19551.0</v>
      </c>
      <c r="Q350" s="18">
        <f t="shared" si="4"/>
        <v>575</v>
      </c>
      <c r="R350" s="23">
        <f t="shared" si="5"/>
        <v>0.02941026034</v>
      </c>
      <c r="S350" s="24" t="str">
        <f t="shared" si="6"/>
        <v>Mushroom Paste with +575, +2.9% (19551 to 20126)</v>
      </c>
      <c r="T350" s="18"/>
      <c r="U350" s="40">
        <v>7001.0</v>
      </c>
      <c r="V350" s="22">
        <f t="shared" si="7"/>
        <v>393</v>
      </c>
      <c r="W350" s="23">
        <f t="shared" si="8"/>
        <v>0.05613483788</v>
      </c>
      <c r="X350" s="26" t="str">
        <f t="shared" si="9"/>
        <v>Mushroom Paste with +393, +5.6% (7001 to 7394)</v>
      </c>
    </row>
    <row r="351">
      <c r="A351" s="18" t="s">
        <v>440</v>
      </c>
      <c r="B351" s="18">
        <v>578.0</v>
      </c>
      <c r="C351" s="40">
        <v>27216.0</v>
      </c>
      <c r="D351" s="40">
        <v>20614.0</v>
      </c>
      <c r="E351" s="40">
        <v>7955.0</v>
      </c>
      <c r="F351" s="14">
        <v>8407700.0</v>
      </c>
      <c r="G351" s="19"/>
      <c r="H351" s="19">
        <f>VLOOKUP(A351,'Kings Ratings'!$A$2:$B$1000,2,false)</f>
        <v>1</v>
      </c>
      <c r="I351" s="7" t="s">
        <v>527</v>
      </c>
      <c r="K351" s="40">
        <v>26491.0</v>
      </c>
      <c r="L351" s="22">
        <f t="shared" si="1"/>
        <v>725</v>
      </c>
      <c r="M351" s="23">
        <f t="shared" si="2"/>
        <v>0.02736778529</v>
      </c>
      <c r="N351" s="24" t="str">
        <f t="shared" si="3"/>
        <v>Speckled Grouper with +725, +2.7% (26491 to 27216)</v>
      </c>
      <c r="O351" s="41"/>
      <c r="P351" s="40">
        <v>19942.0</v>
      </c>
      <c r="Q351" s="18">
        <f t="shared" si="4"/>
        <v>672</v>
      </c>
      <c r="R351" s="23">
        <f t="shared" si="5"/>
        <v>0.0336977234</v>
      </c>
      <c r="S351" s="24" t="str">
        <f t="shared" si="6"/>
        <v>Speckled Grouper with +672, +3.4% (19942 to 20614)</v>
      </c>
      <c r="T351" s="18"/>
      <c r="U351" s="40">
        <v>7550.0</v>
      </c>
      <c r="V351" s="22">
        <f t="shared" si="7"/>
        <v>405</v>
      </c>
      <c r="W351" s="23">
        <f t="shared" si="8"/>
        <v>0.05364238411</v>
      </c>
      <c r="X351" s="26" t="str">
        <f t="shared" si="9"/>
        <v>Speckled Grouper with +405, +5.4% (7550 to 7955)</v>
      </c>
    </row>
    <row r="352">
      <c r="A352" s="18" t="s">
        <v>301</v>
      </c>
      <c r="B352" s="18">
        <v>58.0</v>
      </c>
      <c r="C352" s="40">
        <v>31527.0</v>
      </c>
      <c r="D352" s="40">
        <v>20757.0</v>
      </c>
      <c r="E352" s="40">
        <v>9706.0</v>
      </c>
      <c r="F352" s="14">
        <v>1.1008864E7</v>
      </c>
      <c r="G352" s="19"/>
      <c r="H352" s="19">
        <f>VLOOKUP(A352,'Kings Ratings'!$A$2:$B$1000,2,false)</f>
        <v>1</v>
      </c>
      <c r="I352" s="7" t="s">
        <v>445</v>
      </c>
      <c r="K352" s="40">
        <v>30761.0</v>
      </c>
      <c r="L352" s="22">
        <f t="shared" si="1"/>
        <v>766</v>
      </c>
      <c r="M352" s="23">
        <f t="shared" si="2"/>
        <v>0.02490166119</v>
      </c>
      <c r="N352" s="24" t="str">
        <f t="shared" si="3"/>
        <v>Small Prawn with +766, +2.5% (30761 to 31527)</v>
      </c>
      <c r="O352" s="41"/>
      <c r="P352" s="40">
        <v>20118.0</v>
      </c>
      <c r="Q352" s="18">
        <f t="shared" si="4"/>
        <v>639</v>
      </c>
      <c r="R352" s="23">
        <f t="shared" si="5"/>
        <v>0.03176260066</v>
      </c>
      <c r="S352" s="24" t="str">
        <f t="shared" si="6"/>
        <v>Small Prawn with +639, +3.2% (20118 to 20757)</v>
      </c>
      <c r="T352" s="18"/>
      <c r="U352" s="40">
        <v>9203.0</v>
      </c>
      <c r="V352" s="22">
        <f t="shared" si="7"/>
        <v>503</v>
      </c>
      <c r="W352" s="23">
        <f t="shared" si="8"/>
        <v>0.05465609041</v>
      </c>
      <c r="X352" s="26" t="str">
        <f t="shared" si="9"/>
        <v>Small Prawn with +503, +5.5% (9203 to 9706)</v>
      </c>
    </row>
    <row r="353">
      <c r="A353" s="18" t="s">
        <v>402</v>
      </c>
      <c r="B353" s="18">
        <v>387.0</v>
      </c>
      <c r="C353" s="40">
        <v>27484.0</v>
      </c>
      <c r="D353" s="40">
        <v>20841.0</v>
      </c>
      <c r="E353" s="40">
        <v>11220.0</v>
      </c>
      <c r="F353" s="14">
        <v>2.0508706E7</v>
      </c>
      <c r="G353" s="19"/>
      <c r="H353" s="19">
        <f>VLOOKUP(A353,'Kings Ratings'!$A$2:$B$1000,2,false)</f>
        <v>1</v>
      </c>
      <c r="I353" s="7" t="s">
        <v>507</v>
      </c>
      <c r="K353" s="40">
        <v>26656.0</v>
      </c>
      <c r="L353" s="22">
        <f t="shared" si="1"/>
        <v>828</v>
      </c>
      <c r="M353" s="23">
        <f t="shared" si="2"/>
        <v>0.03106242497</v>
      </c>
      <c r="N353" s="24" t="str">
        <f t="shared" si="3"/>
        <v>Sand with +828, +3.1% (26656 to 27484)</v>
      </c>
      <c r="O353" s="41"/>
      <c r="P353" s="40">
        <v>20117.0</v>
      </c>
      <c r="Q353" s="18">
        <f t="shared" si="4"/>
        <v>724</v>
      </c>
      <c r="R353" s="23">
        <f t="shared" si="5"/>
        <v>0.03598946165</v>
      </c>
      <c r="S353" s="24" t="str">
        <f t="shared" si="6"/>
        <v>Sand with +724, +3.6% (20117 to 20841)</v>
      </c>
      <c r="T353" s="18"/>
      <c r="U353" s="40">
        <v>10765.0</v>
      </c>
      <c r="V353" s="22">
        <f t="shared" si="7"/>
        <v>455</v>
      </c>
      <c r="W353" s="23">
        <f t="shared" si="8"/>
        <v>0.04226660474</v>
      </c>
      <c r="X353" s="26" t="str">
        <f t="shared" si="9"/>
        <v>Sand with +455, +4.2% (10765 to 11220)</v>
      </c>
    </row>
    <row r="354">
      <c r="A354" s="18" t="s">
        <v>221</v>
      </c>
      <c r="B354" s="18">
        <v>309.0</v>
      </c>
      <c r="C354" s="40">
        <v>36088.0</v>
      </c>
      <c r="D354" s="40">
        <v>20853.0</v>
      </c>
      <c r="E354" s="40">
        <v>6213.0</v>
      </c>
      <c r="F354" s="14">
        <v>3193226.0</v>
      </c>
      <c r="G354" s="19"/>
      <c r="H354" s="19">
        <f>VLOOKUP(A354,'Kings Ratings'!$A$2:$B$1000,2,false)</f>
        <v>1</v>
      </c>
      <c r="I354" s="7" t="s">
        <v>392</v>
      </c>
      <c r="K354" s="40">
        <v>35154.0</v>
      </c>
      <c r="L354" s="22">
        <f t="shared" si="1"/>
        <v>934</v>
      </c>
      <c r="M354" s="23">
        <f t="shared" si="2"/>
        <v>0.02656881152</v>
      </c>
      <c r="N354" s="24" t="str">
        <f t="shared" si="3"/>
        <v>Plumbfish with +934, +2.7% (35154 to 36088)</v>
      </c>
      <c r="O354" s="41"/>
      <c r="P354" s="40">
        <v>20237.0</v>
      </c>
      <c r="Q354" s="18">
        <f t="shared" si="4"/>
        <v>616</v>
      </c>
      <c r="R354" s="23">
        <f t="shared" si="5"/>
        <v>0.03043929436</v>
      </c>
      <c r="S354" s="24" t="str">
        <f t="shared" si="6"/>
        <v>Plumbfish with +616, +3% (20237 to 20853)</v>
      </c>
      <c r="T354" s="18"/>
      <c r="U354" s="40">
        <v>5861.0</v>
      </c>
      <c r="V354" s="22">
        <f t="shared" si="7"/>
        <v>352</v>
      </c>
      <c r="W354" s="23">
        <f t="shared" si="8"/>
        <v>0.06005801058</v>
      </c>
      <c r="X354" s="26" t="str">
        <f t="shared" si="9"/>
        <v>Plumbfish with +352, +6% (5861 to 6213)</v>
      </c>
    </row>
    <row r="355">
      <c r="A355" s="18" t="s">
        <v>426</v>
      </c>
      <c r="B355" s="18">
        <v>579.0</v>
      </c>
      <c r="C355" s="40">
        <v>27537.0</v>
      </c>
      <c r="D355" s="40">
        <v>21010.0</v>
      </c>
      <c r="E355" s="40">
        <v>8220.0</v>
      </c>
      <c r="F355" s="14">
        <v>9116782.0</v>
      </c>
      <c r="G355" s="19"/>
      <c r="H355" s="19">
        <f>VLOOKUP(A355,'Kings Ratings'!$A$2:$B$1000,2,false)</f>
        <v>1</v>
      </c>
      <c r="I355" s="7" t="s">
        <v>520</v>
      </c>
      <c r="K355" s="40">
        <v>26802.0</v>
      </c>
      <c r="L355" s="22">
        <f t="shared" si="1"/>
        <v>735</v>
      </c>
      <c r="M355" s="23">
        <f t="shared" si="2"/>
        <v>0.02742332662</v>
      </c>
      <c r="N355" s="24" t="str">
        <f t="shared" si="3"/>
        <v>Orcafish with +735, +2.7% (26802 to 27537)</v>
      </c>
      <c r="O355" s="41"/>
      <c r="P355" s="40">
        <v>20319.0</v>
      </c>
      <c r="Q355" s="18">
        <f t="shared" si="4"/>
        <v>691</v>
      </c>
      <c r="R355" s="23">
        <f t="shared" si="5"/>
        <v>0.03400757911</v>
      </c>
      <c r="S355" s="24" t="str">
        <f t="shared" si="6"/>
        <v>Orcafish with +691, +3.4% (20319 to 21010)</v>
      </c>
      <c r="T355" s="18"/>
      <c r="U355" s="40">
        <v>7787.0</v>
      </c>
      <c r="V355" s="22">
        <f t="shared" si="7"/>
        <v>433</v>
      </c>
      <c r="W355" s="23">
        <f t="shared" si="8"/>
        <v>0.05560549634</v>
      </c>
      <c r="X355" s="26" t="str">
        <f t="shared" si="9"/>
        <v>Orcafish with +433, +5.6% (7787 to 8220)</v>
      </c>
    </row>
    <row r="356">
      <c r="A356" s="18" t="s">
        <v>156</v>
      </c>
      <c r="B356" s="18">
        <v>63.0</v>
      </c>
      <c r="C356" s="40">
        <v>38342.0</v>
      </c>
      <c r="D356" s="40">
        <v>21378.0</v>
      </c>
      <c r="E356" s="40">
        <v>10147.0</v>
      </c>
      <c r="F356" s="14">
        <v>2.6565614E7</v>
      </c>
      <c r="G356" s="19"/>
      <c r="H356" s="19">
        <f>VLOOKUP(A356,'Kings Ratings'!$A$2:$B$1000,2,false)</f>
        <v>1</v>
      </c>
      <c r="I356" s="7" t="s">
        <v>341</v>
      </c>
      <c r="K356" s="40">
        <v>37587.0</v>
      </c>
      <c r="L356" s="22">
        <f t="shared" si="1"/>
        <v>755</v>
      </c>
      <c r="M356" s="23">
        <f t="shared" si="2"/>
        <v>0.02008673211</v>
      </c>
      <c r="N356" s="24" t="str">
        <f t="shared" si="3"/>
        <v>Trout with +755, +2% (37587 to 38342)</v>
      </c>
      <c r="O356" s="41"/>
      <c r="P356" s="40">
        <v>20898.0</v>
      </c>
      <c r="Q356" s="18">
        <f t="shared" si="4"/>
        <v>480</v>
      </c>
      <c r="R356" s="23">
        <f t="shared" si="5"/>
        <v>0.02296870514</v>
      </c>
      <c r="S356" s="24" t="str">
        <f t="shared" si="6"/>
        <v>Trout with +480, +2.3% (20898 to 21378)</v>
      </c>
      <c r="T356" s="18"/>
      <c r="U356" s="40">
        <v>9878.0</v>
      </c>
      <c r="V356" s="22">
        <f t="shared" si="7"/>
        <v>269</v>
      </c>
      <c r="W356" s="23">
        <f t="shared" si="8"/>
        <v>0.02723223325</v>
      </c>
      <c r="X356" s="26" t="str">
        <f t="shared" si="9"/>
        <v>Trout with +269, +2.7% (9878 to 10147)</v>
      </c>
    </row>
    <row r="357">
      <c r="A357" s="18" t="s">
        <v>414</v>
      </c>
      <c r="B357" s="18">
        <v>577.0</v>
      </c>
      <c r="C357" s="40">
        <v>27878.0</v>
      </c>
      <c r="D357" s="40">
        <v>21459.0</v>
      </c>
      <c r="E357" s="40">
        <v>8818.0</v>
      </c>
      <c r="F357" s="14">
        <v>1.0946319E7</v>
      </c>
      <c r="G357" s="19"/>
      <c r="H357" s="19">
        <f>VLOOKUP(A357,'Kings Ratings'!$A$2:$B$1000,2,false)</f>
        <v>1</v>
      </c>
      <c r="I357" s="7" t="s">
        <v>511</v>
      </c>
      <c r="K357" s="40">
        <v>27135.0</v>
      </c>
      <c r="L357" s="22">
        <f t="shared" si="1"/>
        <v>743</v>
      </c>
      <c r="M357" s="23">
        <f t="shared" si="2"/>
        <v>0.02738161047</v>
      </c>
      <c r="N357" s="24" t="str">
        <f t="shared" si="3"/>
        <v>Jumbo Fish with +743, +2.7% (27135 to 27878)</v>
      </c>
      <c r="O357" s="41"/>
      <c r="P357" s="40">
        <v>20736.0</v>
      </c>
      <c r="Q357" s="18">
        <f t="shared" si="4"/>
        <v>723</v>
      </c>
      <c r="R357" s="23">
        <f t="shared" si="5"/>
        <v>0.03486689815</v>
      </c>
      <c r="S357" s="24" t="str">
        <f t="shared" si="6"/>
        <v>Jumbo Fish with +723, +3.5% (20736 to 21459)</v>
      </c>
      <c r="T357" s="18"/>
      <c r="U357" s="40">
        <v>8301.0</v>
      </c>
      <c r="V357" s="22">
        <f t="shared" si="7"/>
        <v>517</v>
      </c>
      <c r="W357" s="23">
        <f t="shared" si="8"/>
        <v>0.06228165281</v>
      </c>
      <c r="X357" s="26" t="str">
        <f t="shared" si="9"/>
        <v>Jumbo Fish with +517, +6.2% (8301 to 8818)</v>
      </c>
    </row>
    <row r="358">
      <c r="A358" s="18" t="s">
        <v>215</v>
      </c>
      <c r="B358" s="18">
        <v>308.0</v>
      </c>
      <c r="C358" s="40">
        <v>36527.0</v>
      </c>
      <c r="D358" s="40">
        <v>21689.0</v>
      </c>
      <c r="E358" s="40">
        <v>6380.0</v>
      </c>
      <c r="F358" s="14">
        <v>3553207.0</v>
      </c>
      <c r="G358" s="19"/>
      <c r="H358" s="19">
        <f>VLOOKUP(A358,'Kings Ratings'!$A$2:$B$1000,2,false)</f>
        <v>1</v>
      </c>
      <c r="I358" s="7" t="s">
        <v>388</v>
      </c>
      <c r="K358" s="40">
        <v>35608.0</v>
      </c>
      <c r="L358" s="22">
        <f t="shared" si="1"/>
        <v>919</v>
      </c>
      <c r="M358" s="23">
        <f t="shared" si="2"/>
        <v>0.02580880701</v>
      </c>
      <c r="N358" s="24" t="str">
        <f t="shared" si="3"/>
        <v>Sea Catfish with +919, +2.6% (35608 to 36527)</v>
      </c>
      <c r="O358" s="41"/>
      <c r="P358" s="40">
        <v>21059.0</v>
      </c>
      <c r="Q358" s="18">
        <f t="shared" si="4"/>
        <v>630</v>
      </c>
      <c r="R358" s="23">
        <f t="shared" si="5"/>
        <v>0.02991595042</v>
      </c>
      <c r="S358" s="24" t="str">
        <f t="shared" si="6"/>
        <v>Sea Catfish with +630, +3% (21059 to 21689)</v>
      </c>
      <c r="T358" s="18"/>
      <c r="U358" s="40">
        <v>6018.0</v>
      </c>
      <c r="V358" s="22">
        <f t="shared" si="7"/>
        <v>362</v>
      </c>
      <c r="W358" s="23">
        <f t="shared" si="8"/>
        <v>0.06015287471</v>
      </c>
      <c r="X358" s="26" t="str">
        <f t="shared" si="9"/>
        <v>Sea Catfish with +362, +6% (6018 to 6380)</v>
      </c>
    </row>
    <row r="359">
      <c r="A359" s="18" t="s">
        <v>384</v>
      </c>
      <c r="B359" s="18">
        <v>576.0</v>
      </c>
      <c r="C359" s="40">
        <v>28232.0</v>
      </c>
      <c r="D359" s="40">
        <v>21867.0</v>
      </c>
      <c r="E359" s="40">
        <v>9240.0</v>
      </c>
      <c r="F359" s="14">
        <v>1.2202246E7</v>
      </c>
      <c r="G359" s="19"/>
      <c r="H359" s="19">
        <f>VLOOKUP(A359,'Kings Ratings'!$A$2:$B$1000,2,false)</f>
        <v>1</v>
      </c>
      <c r="I359" s="7" t="s">
        <v>492</v>
      </c>
      <c r="K359" s="40">
        <v>27491.0</v>
      </c>
      <c r="L359" s="22">
        <f t="shared" si="1"/>
        <v>741</v>
      </c>
      <c r="M359" s="23">
        <f t="shared" si="2"/>
        <v>0.02695427594</v>
      </c>
      <c r="N359" s="24" t="str">
        <f t="shared" si="3"/>
        <v>Mulberry Snapper with +741, +2.7% (27491 to 28232)</v>
      </c>
      <c r="O359" s="41"/>
      <c r="P359" s="40">
        <v>21170.0</v>
      </c>
      <c r="Q359" s="18">
        <f t="shared" si="4"/>
        <v>697</v>
      </c>
      <c r="R359" s="23">
        <f t="shared" si="5"/>
        <v>0.03292394898</v>
      </c>
      <c r="S359" s="24" t="str">
        <f t="shared" si="6"/>
        <v>Mulberry Snapper with +697, +3.3% (21170 to 21867)</v>
      </c>
      <c r="T359" s="18"/>
      <c r="U359" s="40">
        <v>8705.0</v>
      </c>
      <c r="V359" s="22">
        <f t="shared" si="7"/>
        <v>535</v>
      </c>
      <c r="W359" s="23">
        <f t="shared" si="8"/>
        <v>0.06145893165</v>
      </c>
      <c r="X359" s="26" t="str">
        <f t="shared" si="9"/>
        <v>Mulberry Snapper with +535, +6.1% (8705 to 9240)</v>
      </c>
    </row>
    <row r="360">
      <c r="A360" s="18" t="s">
        <v>111</v>
      </c>
      <c r="B360" s="18">
        <v>24.0</v>
      </c>
      <c r="C360" s="40">
        <v>44417.0</v>
      </c>
      <c r="D360" s="40">
        <v>21899.0</v>
      </c>
      <c r="E360" s="40">
        <v>10309.0</v>
      </c>
      <c r="F360" s="14">
        <v>3.582685E7</v>
      </c>
      <c r="G360" s="19"/>
      <c r="H360" s="19">
        <f>VLOOKUP(A360,'Kings Ratings'!$A$2:$B$1000,2,false)</f>
        <v>1</v>
      </c>
      <c r="I360" s="7" t="s">
        <v>309</v>
      </c>
      <c r="K360" s="40">
        <v>43407.0</v>
      </c>
      <c r="L360" s="22">
        <f t="shared" si="1"/>
        <v>1010</v>
      </c>
      <c r="M360" s="23">
        <f t="shared" si="2"/>
        <v>0.02326813648</v>
      </c>
      <c r="N360" s="24" t="str">
        <f t="shared" si="3"/>
        <v>Yellow Perch with +1010, +2.3% (43407 to 44417)</v>
      </c>
      <c r="O360" s="41"/>
      <c r="P360" s="40">
        <v>21209.0</v>
      </c>
      <c r="Q360" s="18">
        <f t="shared" si="4"/>
        <v>690</v>
      </c>
      <c r="R360" s="23">
        <f t="shared" si="5"/>
        <v>0.03253335848</v>
      </c>
      <c r="S360" s="24" t="str">
        <f t="shared" si="6"/>
        <v>Yellow Perch with +690, +3.3% (21209 to 21899)</v>
      </c>
      <c r="T360" s="18"/>
      <c r="U360" s="40">
        <v>9848.0</v>
      </c>
      <c r="V360" s="22">
        <f t="shared" si="7"/>
        <v>461</v>
      </c>
      <c r="W360" s="23">
        <f t="shared" si="8"/>
        <v>0.04681153534</v>
      </c>
      <c r="X360" s="26" t="str">
        <f t="shared" si="9"/>
        <v>Yellow Perch with +461, +4.7% (9848 to 10309)</v>
      </c>
    </row>
    <row r="361">
      <c r="A361" s="18" t="s">
        <v>196</v>
      </c>
      <c r="B361" s="18">
        <v>198.0</v>
      </c>
      <c r="C361" s="40">
        <v>37111.0</v>
      </c>
      <c r="D361" s="40">
        <v>21916.0</v>
      </c>
      <c r="E361" s="40">
        <v>10848.0</v>
      </c>
      <c r="F361" s="14">
        <v>2.2359698E7</v>
      </c>
      <c r="G361" s="19"/>
      <c r="H361" s="19">
        <f>VLOOKUP(A361,'Kings Ratings'!$A$2:$B$1000,2,false)</f>
        <v>1</v>
      </c>
      <c r="I361" s="7" t="s">
        <v>373</v>
      </c>
      <c r="K361" s="40">
        <v>36212.0</v>
      </c>
      <c r="L361" s="22">
        <f t="shared" si="1"/>
        <v>899</v>
      </c>
      <c r="M361" s="23">
        <f t="shared" si="2"/>
        <v>0.02482602452</v>
      </c>
      <c r="N361" s="24" t="str">
        <f t="shared" si="3"/>
        <v>Mackerel with +899, +2.5% (36212 to 37111)</v>
      </c>
      <c r="O361" s="41"/>
      <c r="P361" s="40">
        <v>21219.0</v>
      </c>
      <c r="Q361" s="18">
        <f t="shared" si="4"/>
        <v>697</v>
      </c>
      <c r="R361" s="23">
        <f t="shared" si="5"/>
        <v>0.03284791932</v>
      </c>
      <c r="S361" s="24" t="str">
        <f t="shared" si="6"/>
        <v>Mackerel with +697, +3.3% (21219 to 21916)</v>
      </c>
      <c r="T361" s="18"/>
      <c r="U361" s="40">
        <v>10301.0</v>
      </c>
      <c r="V361" s="22">
        <f t="shared" si="7"/>
        <v>547</v>
      </c>
      <c r="W361" s="23">
        <f t="shared" si="8"/>
        <v>0.05310164062</v>
      </c>
      <c r="X361" s="26" t="str">
        <f t="shared" si="9"/>
        <v>Mackerel with +547, +5.3% (10301 to 10848)</v>
      </c>
    </row>
    <row r="362">
      <c r="A362" s="18" t="s">
        <v>80</v>
      </c>
      <c r="B362" s="18">
        <v>17.0</v>
      </c>
      <c r="C362" s="40">
        <v>45526.0</v>
      </c>
      <c r="D362" s="40">
        <v>21983.0</v>
      </c>
      <c r="E362" s="40">
        <v>10315.0</v>
      </c>
      <c r="F362" s="14">
        <v>3.5827978E7</v>
      </c>
      <c r="G362" s="19"/>
      <c r="H362" s="19">
        <f>VLOOKUP(A362,'Kings Ratings'!$A$2:$B$1000,2,false)</f>
        <v>1</v>
      </c>
      <c r="I362" s="7" t="s">
        <v>291</v>
      </c>
      <c r="K362" s="40">
        <v>44511.0</v>
      </c>
      <c r="L362" s="22">
        <f t="shared" si="1"/>
        <v>1015</v>
      </c>
      <c r="M362" s="23">
        <f t="shared" si="2"/>
        <v>0.02280335198</v>
      </c>
      <c r="N362" s="24" t="str">
        <f t="shared" si="3"/>
        <v>Drum with +1015, +2.3% (44511 to 45526)</v>
      </c>
      <c r="O362" s="41"/>
      <c r="P362" s="40">
        <v>21286.0</v>
      </c>
      <c r="Q362" s="18">
        <f t="shared" si="4"/>
        <v>697</v>
      </c>
      <c r="R362" s="23">
        <f t="shared" si="5"/>
        <v>0.03274452692</v>
      </c>
      <c r="S362" s="24" t="str">
        <f t="shared" si="6"/>
        <v>Drum with +697, +3.3% (21286 to 21983)</v>
      </c>
      <c r="T362" s="18"/>
      <c r="U362" s="40">
        <v>9856.0</v>
      </c>
      <c r="V362" s="22">
        <f t="shared" si="7"/>
        <v>459</v>
      </c>
      <c r="W362" s="23">
        <f t="shared" si="8"/>
        <v>0.04657061688</v>
      </c>
      <c r="X362" s="26" t="str">
        <f t="shared" si="9"/>
        <v>Drum with +459, +4.7% (9856 to 10315)</v>
      </c>
    </row>
    <row r="363">
      <c r="A363" s="18" t="s">
        <v>97</v>
      </c>
      <c r="B363" s="18">
        <v>36.0</v>
      </c>
      <c r="C363" s="40">
        <v>46032.0</v>
      </c>
      <c r="D363" s="40">
        <v>22110.0</v>
      </c>
      <c r="E363" s="40">
        <v>8066.0</v>
      </c>
      <c r="F363" s="14">
        <v>3.567853E7</v>
      </c>
      <c r="G363" s="19"/>
      <c r="H363" s="19">
        <f>VLOOKUP(A363,'Kings Ratings'!$A$2:$B$1000,2,false)</f>
        <v>1</v>
      </c>
      <c r="I363" s="7" t="s">
        <v>298</v>
      </c>
      <c r="K363" s="40">
        <v>45015.0</v>
      </c>
      <c r="L363" s="22">
        <f t="shared" si="1"/>
        <v>1017</v>
      </c>
      <c r="M363" s="23">
        <f t="shared" si="2"/>
        <v>0.02259246918</v>
      </c>
      <c r="N363" s="24" t="str">
        <f t="shared" si="3"/>
        <v>Wooden Plank with +1017, +2.3% (45015 to 46032)</v>
      </c>
      <c r="O363" s="41"/>
      <c r="P363" s="40">
        <v>21489.0</v>
      </c>
      <c r="Q363" s="18">
        <f t="shared" si="4"/>
        <v>621</v>
      </c>
      <c r="R363" s="23">
        <f t="shared" si="5"/>
        <v>0.02889850621</v>
      </c>
      <c r="S363" s="24" t="str">
        <f t="shared" si="6"/>
        <v>Wooden Plank with +621, +2.9% (21489 to 22110)</v>
      </c>
      <c r="T363" s="18"/>
      <c r="U363" s="40">
        <v>7689.0</v>
      </c>
      <c r="V363" s="22">
        <f t="shared" si="7"/>
        <v>377</v>
      </c>
      <c r="W363" s="23">
        <f t="shared" si="8"/>
        <v>0.04903108337</v>
      </c>
      <c r="X363" s="26" t="str">
        <f t="shared" si="9"/>
        <v>Wooden Plank with +377, +4.9% (7689 to 8066)</v>
      </c>
    </row>
    <row r="364">
      <c r="A364" s="18" t="s">
        <v>361</v>
      </c>
      <c r="B364" s="18">
        <v>575.0</v>
      </c>
      <c r="C364" s="40">
        <v>28687.0</v>
      </c>
      <c r="D364" s="40">
        <v>22429.0</v>
      </c>
      <c r="E364" s="40">
        <v>10376.0</v>
      </c>
      <c r="F364" s="14">
        <v>1.5743893E7</v>
      </c>
      <c r="G364" s="19"/>
      <c r="H364" s="19">
        <f>VLOOKUP(A364,'Kings Ratings'!$A$2:$B$1000,2,false)</f>
        <v>1</v>
      </c>
      <c r="I364" s="7" t="s">
        <v>473</v>
      </c>
      <c r="K364" s="40">
        <v>27941.0</v>
      </c>
      <c r="L364" s="22">
        <f t="shared" si="1"/>
        <v>746</v>
      </c>
      <c r="M364" s="23">
        <f t="shared" si="2"/>
        <v>0.02669911599</v>
      </c>
      <c r="N364" s="24" t="str">
        <f t="shared" si="3"/>
        <v>Green Barracuda with +746, +2.7% (27941 to 28687)</v>
      </c>
      <c r="O364" s="41"/>
      <c r="P364" s="40">
        <v>21713.0</v>
      </c>
      <c r="Q364" s="18">
        <f t="shared" si="4"/>
        <v>716</v>
      </c>
      <c r="R364" s="23">
        <f t="shared" si="5"/>
        <v>0.03297563672</v>
      </c>
      <c r="S364" s="24" t="str">
        <f t="shared" si="6"/>
        <v>Green Barracuda with +716, +3.3% (21713 to 22429)</v>
      </c>
      <c r="T364" s="18"/>
      <c r="U364" s="40">
        <v>9751.0</v>
      </c>
      <c r="V364" s="22">
        <f t="shared" si="7"/>
        <v>625</v>
      </c>
      <c r="W364" s="23">
        <f t="shared" si="8"/>
        <v>0.06409599015</v>
      </c>
      <c r="X364" s="26" t="str">
        <f t="shared" si="9"/>
        <v>Green Barracuda with +625, +6.4% (9751 to 10376)</v>
      </c>
    </row>
    <row r="365">
      <c r="A365" s="18" t="s">
        <v>175</v>
      </c>
      <c r="B365" s="18">
        <v>194.0</v>
      </c>
      <c r="C365" s="40">
        <v>38922.0</v>
      </c>
      <c r="D365" s="40">
        <v>23069.0</v>
      </c>
      <c r="E365" s="40">
        <v>11093.0</v>
      </c>
      <c r="F365" s="14">
        <v>2.5294528E7</v>
      </c>
      <c r="G365" s="19"/>
      <c r="H365" s="19">
        <f>VLOOKUP(A365,'Kings Ratings'!$A$2:$B$1000,2,false)</f>
        <v>2</v>
      </c>
      <c r="I365" s="7" t="s">
        <v>357</v>
      </c>
      <c r="K365" s="40">
        <v>38164.0</v>
      </c>
      <c r="L365" s="22">
        <f t="shared" si="1"/>
        <v>758</v>
      </c>
      <c r="M365" s="23">
        <f t="shared" si="2"/>
        <v>0.01986164972</v>
      </c>
      <c r="N365" s="24" t="str">
        <f t="shared" si="3"/>
        <v>Fishing Net with +758, +2% (38164 to 38922)</v>
      </c>
      <c r="O365" s="41"/>
      <c r="P365" s="40">
        <v>22446.0</v>
      </c>
      <c r="Q365" s="18">
        <f t="shared" si="4"/>
        <v>623</v>
      </c>
      <c r="R365" s="23">
        <f t="shared" si="5"/>
        <v>0.02775550209</v>
      </c>
      <c r="S365" s="24" t="str">
        <f t="shared" si="6"/>
        <v>Fishing Net with +623, +2.8% (22446 to 23069)</v>
      </c>
      <c r="T365" s="18"/>
      <c r="U365" s="40">
        <v>10553.0</v>
      </c>
      <c r="V365" s="22">
        <f t="shared" si="7"/>
        <v>540</v>
      </c>
      <c r="W365" s="23">
        <f t="shared" si="8"/>
        <v>0.05117028333</v>
      </c>
      <c r="X365" s="26" t="str">
        <f t="shared" si="9"/>
        <v>Fishing Net with +540, +5.1% (10553 to 11093)</v>
      </c>
    </row>
    <row r="366">
      <c r="A366" s="18" t="s">
        <v>149</v>
      </c>
      <c r="B366" s="18">
        <v>145.0</v>
      </c>
      <c r="C366" s="40">
        <v>39237.0</v>
      </c>
      <c r="D366" s="40">
        <v>23134.0</v>
      </c>
      <c r="E366" s="40">
        <v>9625.0</v>
      </c>
      <c r="F366" s="14">
        <v>2.0522875E7</v>
      </c>
      <c r="G366" s="19"/>
      <c r="H366" s="19">
        <f>VLOOKUP(A366,'Kings Ratings'!$A$2:$B$1000,2,false)</f>
        <v>1</v>
      </c>
      <c r="I366" s="7" t="s">
        <v>336</v>
      </c>
      <c r="K366" s="40">
        <v>38345.0</v>
      </c>
      <c r="L366" s="22">
        <f t="shared" si="1"/>
        <v>892</v>
      </c>
      <c r="M366" s="23">
        <f t="shared" si="2"/>
        <v>0.02326248533</v>
      </c>
      <c r="N366" s="24" t="str">
        <f t="shared" si="3"/>
        <v>Steel with +892, +2.3% (38345 to 39237)</v>
      </c>
      <c r="O366" s="41"/>
      <c r="P366" s="40">
        <v>22376.0</v>
      </c>
      <c r="Q366" s="18">
        <f t="shared" si="4"/>
        <v>758</v>
      </c>
      <c r="R366" s="23">
        <f t="shared" si="5"/>
        <v>0.03387558098</v>
      </c>
      <c r="S366" s="24" t="str">
        <f t="shared" si="6"/>
        <v>Steel with +758, +3.4% (22376 to 23134)</v>
      </c>
      <c r="T366" s="18"/>
      <c r="U366" s="40">
        <v>9127.0</v>
      </c>
      <c r="V366" s="22">
        <f t="shared" si="7"/>
        <v>498</v>
      </c>
      <c r="W366" s="23">
        <f t="shared" si="8"/>
        <v>0.05456338337</v>
      </c>
      <c r="X366" s="26" t="str">
        <f t="shared" si="9"/>
        <v>Steel with +498, +5.5% (9127 to 9625)</v>
      </c>
    </row>
    <row r="367">
      <c r="A367" s="18" t="s">
        <v>52</v>
      </c>
      <c r="B367" s="18">
        <v>307.0</v>
      </c>
      <c r="C367" s="40">
        <v>37696.0</v>
      </c>
      <c r="D367" s="40">
        <v>23162.0</v>
      </c>
      <c r="E367" s="40">
        <v>6933.0</v>
      </c>
      <c r="F367" s="14">
        <v>4611280.0</v>
      </c>
      <c r="G367" s="19"/>
      <c r="H367" s="19">
        <f>VLOOKUP(A367,'Kings Ratings'!$A$2:$B$1000,2,false)</f>
        <v>1</v>
      </c>
      <c r="I367" s="7" t="s">
        <v>367</v>
      </c>
      <c r="K367" s="40">
        <v>36754.0</v>
      </c>
      <c r="L367" s="22">
        <f t="shared" si="1"/>
        <v>942</v>
      </c>
      <c r="M367" s="23">
        <f t="shared" si="2"/>
        <v>0.02562986342</v>
      </c>
      <c r="N367" s="24" t="str">
        <f t="shared" si="3"/>
        <v>Barracuda with +942, +2.6% (36754 to 37696)</v>
      </c>
      <c r="O367" s="41"/>
      <c r="P367" s="40">
        <v>22498.0</v>
      </c>
      <c r="Q367" s="18">
        <f t="shared" si="4"/>
        <v>664</v>
      </c>
      <c r="R367" s="23">
        <f t="shared" si="5"/>
        <v>0.02951373455</v>
      </c>
      <c r="S367" s="24" t="str">
        <f t="shared" si="6"/>
        <v>Barracuda with +664, +3% (22498 to 23162)</v>
      </c>
      <c r="T367" s="18"/>
      <c r="U367" s="40">
        <v>6554.0</v>
      </c>
      <c r="V367" s="22">
        <f t="shared" si="7"/>
        <v>379</v>
      </c>
      <c r="W367" s="23">
        <f t="shared" si="8"/>
        <v>0.05782728105</v>
      </c>
      <c r="X367" s="26" t="str">
        <f t="shared" si="9"/>
        <v>Barracuda with +379, +5.8% (6554 to 6933)</v>
      </c>
    </row>
    <row r="368">
      <c r="A368" s="18" t="s">
        <v>226</v>
      </c>
      <c r="B368" s="18">
        <v>574.0</v>
      </c>
      <c r="C368" s="40">
        <v>29143.0</v>
      </c>
      <c r="D368" s="40">
        <v>23229.0</v>
      </c>
      <c r="E368" s="40">
        <v>11788.0</v>
      </c>
      <c r="F368" s="14">
        <v>2.2397917E7</v>
      </c>
      <c r="G368" s="19"/>
      <c r="H368" s="19">
        <f>VLOOKUP(A368,'Kings Ratings'!$A$2:$B$1000,2,false)</f>
        <v>1</v>
      </c>
      <c r="I368" s="7" t="s">
        <v>464</v>
      </c>
      <c r="K368" s="40">
        <v>28390.0</v>
      </c>
      <c r="L368" s="22">
        <f t="shared" si="1"/>
        <v>753</v>
      </c>
      <c r="M368" s="23">
        <f t="shared" si="2"/>
        <v>0.02652342374</v>
      </c>
      <c r="N368" s="24" t="str">
        <f t="shared" si="3"/>
        <v>Crab with +753, +2.7% (28390 to 29143)</v>
      </c>
      <c r="O368" s="41"/>
      <c r="P368" s="40">
        <v>22527.0</v>
      </c>
      <c r="Q368" s="18">
        <f t="shared" si="4"/>
        <v>702</v>
      </c>
      <c r="R368" s="23">
        <f t="shared" si="5"/>
        <v>0.03116260487</v>
      </c>
      <c r="S368" s="24" t="str">
        <f t="shared" si="6"/>
        <v>Crab with +702, +3.1% (22527 to 23229)</v>
      </c>
      <c r="T368" s="18"/>
      <c r="U368" s="40">
        <v>11084.0</v>
      </c>
      <c r="V368" s="22">
        <f t="shared" si="7"/>
        <v>704</v>
      </c>
      <c r="W368" s="23">
        <f t="shared" si="8"/>
        <v>0.06351497654</v>
      </c>
      <c r="X368" s="26" t="str">
        <f t="shared" si="9"/>
        <v>Crab with +704, +6.4% (11084 to 11788)</v>
      </c>
    </row>
    <row r="369">
      <c r="A369" s="18" t="s">
        <v>104</v>
      </c>
      <c r="B369" s="18">
        <v>117.0</v>
      </c>
      <c r="C369" s="40">
        <v>45881.0</v>
      </c>
      <c r="D369" s="40">
        <v>23308.0</v>
      </c>
      <c r="E369" s="40">
        <v>7643.0</v>
      </c>
      <c r="F369" s="14">
        <v>8459877.0</v>
      </c>
      <c r="G369" s="19"/>
      <c r="H369" s="19">
        <f>VLOOKUP(A369,'Kings Ratings'!$A$2:$B$1000,2,false)</f>
        <v>1</v>
      </c>
      <c r="I369" s="7" t="s">
        <v>304</v>
      </c>
      <c r="K369" s="40">
        <v>44965.0</v>
      </c>
      <c r="L369" s="22">
        <f t="shared" si="1"/>
        <v>916</v>
      </c>
      <c r="M369" s="23">
        <f t="shared" si="2"/>
        <v>0.02037139998</v>
      </c>
      <c r="N369" s="24" t="str">
        <f t="shared" si="3"/>
        <v>Glass Bottle with +916, +2% (44965 to 45881)</v>
      </c>
      <c r="O369" s="41"/>
      <c r="P369" s="40">
        <v>22610.0</v>
      </c>
      <c r="Q369" s="18">
        <f t="shared" si="4"/>
        <v>698</v>
      </c>
      <c r="R369" s="23">
        <f t="shared" si="5"/>
        <v>0.03087129589</v>
      </c>
      <c r="S369" s="24" t="str">
        <f t="shared" si="6"/>
        <v>Glass Bottle with +698, +3.1% (22610 to 23308)</v>
      </c>
      <c r="T369" s="18"/>
      <c r="U369" s="40">
        <v>7314.0</v>
      </c>
      <c r="V369" s="22">
        <f t="shared" si="7"/>
        <v>329</v>
      </c>
      <c r="W369" s="23">
        <f t="shared" si="8"/>
        <v>0.04498222587</v>
      </c>
      <c r="X369" s="26" t="str">
        <f t="shared" si="9"/>
        <v>Glass Bottle with +329, +4.5% (7314 to 7643)</v>
      </c>
    </row>
    <row r="370">
      <c r="A370" s="18" t="s">
        <v>192</v>
      </c>
      <c r="B370" s="18">
        <v>97.0</v>
      </c>
      <c r="C370" s="40">
        <v>34279.0</v>
      </c>
      <c r="D370" s="40">
        <v>23355.0</v>
      </c>
      <c r="E370" s="40">
        <v>12179.0</v>
      </c>
      <c r="F370" s="14">
        <v>4.2372937E7</v>
      </c>
      <c r="G370" s="19"/>
      <c r="H370" s="19">
        <f>VLOOKUP(A370,'Kings Ratings'!$A$2:$B$1000,2,false)</f>
        <v>1</v>
      </c>
      <c r="I370" s="7" t="s">
        <v>415</v>
      </c>
      <c r="K370" s="40">
        <v>33416.0</v>
      </c>
      <c r="L370" s="22">
        <f t="shared" si="1"/>
        <v>863</v>
      </c>
      <c r="M370" s="23">
        <f t="shared" si="2"/>
        <v>0.02582595164</v>
      </c>
      <c r="N370" s="24" t="str">
        <f t="shared" si="3"/>
        <v>Clam Shell with +863, +2.6% (33416 to 34279)</v>
      </c>
      <c r="O370" s="41"/>
      <c r="P370" s="40">
        <v>22627.0</v>
      </c>
      <c r="Q370" s="18">
        <f t="shared" si="4"/>
        <v>728</v>
      </c>
      <c r="R370" s="23">
        <f t="shared" si="5"/>
        <v>0.03217395147</v>
      </c>
      <c r="S370" s="24" t="str">
        <f t="shared" si="6"/>
        <v>Clam Shell with +728, +3.2% (22627 to 23355)</v>
      </c>
      <c r="T370" s="18"/>
      <c r="U370" s="40">
        <v>11524.0</v>
      </c>
      <c r="V370" s="22">
        <f t="shared" si="7"/>
        <v>655</v>
      </c>
      <c r="W370" s="23">
        <f t="shared" si="8"/>
        <v>0.05683790351</v>
      </c>
      <c r="X370" s="26" t="str">
        <f t="shared" si="9"/>
        <v>Clam Shell with +655, +5.7% (11524 to 12179)</v>
      </c>
    </row>
    <row r="371">
      <c r="A371" s="18" t="s">
        <v>203</v>
      </c>
      <c r="B371" s="18">
        <v>101.0</v>
      </c>
      <c r="C371" s="40">
        <v>34356.0</v>
      </c>
      <c r="D371" s="40">
        <v>23364.0</v>
      </c>
      <c r="E371" s="40">
        <v>12179.0</v>
      </c>
      <c r="F371" s="14">
        <v>4.2376332E7</v>
      </c>
      <c r="G371" s="19"/>
      <c r="H371" s="19">
        <f>VLOOKUP(A371,'Kings Ratings'!$A$2:$B$1000,2,false)</f>
        <v>1</v>
      </c>
      <c r="I371" s="7" t="s">
        <v>412</v>
      </c>
      <c r="K371" s="40">
        <v>33495.0</v>
      </c>
      <c r="L371" s="22">
        <f t="shared" si="1"/>
        <v>861</v>
      </c>
      <c r="M371" s="23">
        <f t="shared" si="2"/>
        <v>0.02570532915</v>
      </c>
      <c r="N371" s="24" t="str">
        <f t="shared" si="3"/>
        <v>Conch Shell with +861, +2.6% (33495 to 34356)</v>
      </c>
      <c r="O371" s="41"/>
      <c r="P371" s="40">
        <v>22637.0</v>
      </c>
      <c r="Q371" s="18">
        <f t="shared" si="4"/>
        <v>727</v>
      </c>
      <c r="R371" s="23">
        <f t="shared" si="5"/>
        <v>0.03211556302</v>
      </c>
      <c r="S371" s="24" t="str">
        <f t="shared" si="6"/>
        <v>Conch Shell with +727, +3.2% (22637 to 23364)</v>
      </c>
      <c r="T371" s="18"/>
      <c r="U371" s="40">
        <v>11525.0</v>
      </c>
      <c r="V371" s="22">
        <f t="shared" si="7"/>
        <v>654</v>
      </c>
      <c r="W371" s="23">
        <f t="shared" si="8"/>
        <v>0.0567462039</v>
      </c>
      <c r="X371" s="26" t="str">
        <f t="shared" si="9"/>
        <v>Conch Shell with +654, +5.7% (11525 to 12179)</v>
      </c>
    </row>
    <row r="372">
      <c r="A372" s="18" t="s">
        <v>338</v>
      </c>
      <c r="B372" s="18">
        <v>570.0</v>
      </c>
      <c r="C372" s="40">
        <v>29433.0</v>
      </c>
      <c r="D372" s="40">
        <v>23621.0</v>
      </c>
      <c r="E372" s="40">
        <v>12256.0</v>
      </c>
      <c r="F372" s="14">
        <v>2.2495664E7</v>
      </c>
      <c r="G372" s="19"/>
      <c r="H372" s="19">
        <f>VLOOKUP(A372,'Kings Ratings'!$A$2:$B$1000,2,false)</f>
        <v>1</v>
      </c>
      <c r="I372" s="7" t="s">
        <v>459</v>
      </c>
      <c r="K372" s="40">
        <v>28675.0</v>
      </c>
      <c r="L372" s="22">
        <f t="shared" si="1"/>
        <v>758</v>
      </c>
      <c r="M372" s="23">
        <f t="shared" si="2"/>
        <v>0.02643417611</v>
      </c>
      <c r="N372" s="24" t="str">
        <f t="shared" si="3"/>
        <v>Purple Butterfly Fish with +758, +2.6% (28675 to 29433)</v>
      </c>
      <c r="O372" s="41"/>
      <c r="P372" s="40">
        <v>22907.0</v>
      </c>
      <c r="Q372" s="18">
        <f t="shared" si="4"/>
        <v>714</v>
      </c>
      <c r="R372" s="23">
        <f t="shared" si="5"/>
        <v>0.0311695115</v>
      </c>
      <c r="S372" s="24" t="str">
        <f t="shared" si="6"/>
        <v>Purple Butterfly Fish with +714, +3.1% (22907 to 23621)</v>
      </c>
      <c r="T372" s="18"/>
      <c r="U372" s="40">
        <v>11535.0</v>
      </c>
      <c r="V372" s="22">
        <f t="shared" si="7"/>
        <v>721</v>
      </c>
      <c r="W372" s="23">
        <f t="shared" si="8"/>
        <v>0.06250541829</v>
      </c>
      <c r="X372" s="26" t="str">
        <f t="shared" si="9"/>
        <v>Purple Butterfly Fish with +721, +6.3% (11535 to 12256)</v>
      </c>
    </row>
    <row r="373">
      <c r="A373" s="18" t="s">
        <v>118</v>
      </c>
      <c r="B373" s="18">
        <v>231.0</v>
      </c>
      <c r="C373" s="40">
        <v>43367.0</v>
      </c>
      <c r="D373" s="40">
        <v>23705.0</v>
      </c>
      <c r="E373" s="40">
        <v>11311.0</v>
      </c>
      <c r="F373" s="14">
        <v>2.3553011E7</v>
      </c>
      <c r="G373" s="19"/>
      <c r="H373" s="19">
        <f>VLOOKUP(A373,'Kings Ratings'!$A$2:$B$1000,2,false)</f>
        <v>1</v>
      </c>
      <c r="I373" s="7" t="s">
        <v>313</v>
      </c>
      <c r="K373" s="40">
        <v>42378.0</v>
      </c>
      <c r="L373" s="22">
        <f t="shared" si="1"/>
        <v>989</v>
      </c>
      <c r="M373" s="23">
        <f t="shared" si="2"/>
        <v>0.02333758082</v>
      </c>
      <c r="N373" s="24" t="str">
        <f t="shared" si="3"/>
        <v>Torch Fish with +989, +2.3% (42378 to 43367)</v>
      </c>
      <c r="O373" s="41"/>
      <c r="P373" s="40">
        <v>22992.0</v>
      </c>
      <c r="Q373" s="18">
        <f t="shared" si="4"/>
        <v>713</v>
      </c>
      <c r="R373" s="23">
        <f t="shared" si="5"/>
        <v>0.03101078636</v>
      </c>
      <c r="S373" s="24" t="str">
        <f t="shared" si="6"/>
        <v>Torch Fish with +713, +3.1% (22992 to 23705)</v>
      </c>
      <c r="T373" s="18"/>
      <c r="U373" s="40">
        <v>10786.0</v>
      </c>
      <c r="V373" s="22">
        <f t="shared" si="7"/>
        <v>525</v>
      </c>
      <c r="W373" s="23">
        <f t="shared" si="8"/>
        <v>0.04867420731</v>
      </c>
      <c r="X373" s="26" t="str">
        <f t="shared" si="9"/>
        <v>Torch Fish with +525, +4.9% (10786 to 11311)</v>
      </c>
    </row>
    <row r="374">
      <c r="A374" s="18" t="s">
        <v>66</v>
      </c>
      <c r="B374" s="18">
        <v>78.0</v>
      </c>
      <c r="C374" s="40">
        <v>49594.0</v>
      </c>
      <c r="D374" s="40">
        <v>23983.0</v>
      </c>
      <c r="E374" s="40">
        <v>8330.0</v>
      </c>
      <c r="F374" s="14">
        <v>1.4701438E7</v>
      </c>
      <c r="G374" s="19"/>
      <c r="H374" s="19">
        <f>VLOOKUP(A374,'Kings Ratings'!$A$2:$B$1000,2,false)</f>
        <v>1</v>
      </c>
      <c r="I374" s="7" t="s">
        <v>280</v>
      </c>
      <c r="K374" s="40">
        <v>48618.0</v>
      </c>
      <c r="L374" s="22">
        <f t="shared" si="1"/>
        <v>976</v>
      </c>
      <c r="M374" s="23">
        <f t="shared" si="2"/>
        <v>0.02007486939</v>
      </c>
      <c r="N374" s="24" t="str">
        <f t="shared" si="3"/>
        <v>Glass Orb with +976, +2% (48618 to 49594)</v>
      </c>
      <c r="O374" s="41"/>
      <c r="P374" s="40">
        <v>23264.0</v>
      </c>
      <c r="Q374" s="18">
        <f t="shared" si="4"/>
        <v>719</v>
      </c>
      <c r="R374" s="23">
        <f t="shared" si="5"/>
        <v>0.03090612105</v>
      </c>
      <c r="S374" s="24" t="str">
        <f t="shared" si="6"/>
        <v>Glass Orb with +719, +3.1% (23264 to 23983)</v>
      </c>
      <c r="T374" s="18"/>
      <c r="U374" s="40">
        <v>7980.0</v>
      </c>
      <c r="V374" s="22">
        <f t="shared" si="7"/>
        <v>350</v>
      </c>
      <c r="W374" s="23">
        <f t="shared" si="8"/>
        <v>0.04385964912</v>
      </c>
      <c r="X374" s="26" t="str">
        <f t="shared" si="9"/>
        <v>Glass Orb with +350, +4.4% (7980 to 8330)</v>
      </c>
    </row>
    <row r="375">
      <c r="A375" s="18" t="s">
        <v>168</v>
      </c>
      <c r="B375" s="18">
        <v>306.0</v>
      </c>
      <c r="C375" s="40">
        <v>38875.0</v>
      </c>
      <c r="D375" s="40">
        <v>25068.0</v>
      </c>
      <c r="E375" s="40">
        <v>7720.0</v>
      </c>
      <c r="F375" s="14">
        <v>6636892.0</v>
      </c>
      <c r="G375" s="19"/>
      <c r="H375" s="19">
        <f>VLOOKUP(A375,'Kings Ratings'!$A$2:$B$1000,2,false)</f>
        <v>1</v>
      </c>
      <c r="I375" s="7" t="s">
        <v>353</v>
      </c>
      <c r="K375" s="40">
        <v>37936.0</v>
      </c>
      <c r="L375" s="22">
        <f t="shared" si="1"/>
        <v>939</v>
      </c>
      <c r="M375" s="23">
        <f t="shared" si="2"/>
        <v>0.02475221426</v>
      </c>
      <c r="N375" s="24" t="str">
        <f t="shared" si="3"/>
        <v>Swordfish with +939, +2.5% (37936 to 38875)</v>
      </c>
      <c r="O375" s="41"/>
      <c r="P375" s="40">
        <v>24359.0</v>
      </c>
      <c r="Q375" s="18">
        <f t="shared" si="4"/>
        <v>709</v>
      </c>
      <c r="R375" s="23">
        <f t="shared" si="5"/>
        <v>0.02910628515</v>
      </c>
      <c r="S375" s="24" t="str">
        <f t="shared" si="6"/>
        <v>Swordfish with +709, +2.9% (24359 to 25068)</v>
      </c>
      <c r="T375" s="18"/>
      <c r="U375" s="40">
        <v>7342.0</v>
      </c>
      <c r="V375" s="22">
        <f t="shared" si="7"/>
        <v>378</v>
      </c>
      <c r="W375" s="23">
        <f t="shared" si="8"/>
        <v>0.0514846091</v>
      </c>
      <c r="X375" s="26" t="str">
        <f t="shared" si="9"/>
        <v>Swordfish with +378, +5.1% (7342 to 7720)</v>
      </c>
    </row>
    <row r="376">
      <c r="A376" s="18" t="s">
        <v>138</v>
      </c>
      <c r="B376" s="18">
        <v>193.0</v>
      </c>
      <c r="C376" s="40">
        <v>40685.0</v>
      </c>
      <c r="D376" s="40">
        <v>25197.0</v>
      </c>
      <c r="E376" s="40">
        <v>12229.0</v>
      </c>
      <c r="F376" s="14">
        <v>3.4898517E7</v>
      </c>
      <c r="G376" s="19"/>
      <c r="H376" s="19">
        <f>VLOOKUP(A376,'Kings Ratings'!$A$2:$B$1000,2,false)</f>
        <v>1</v>
      </c>
      <c r="I376" s="7" t="s">
        <v>330</v>
      </c>
      <c r="K376" s="40">
        <v>39862.0</v>
      </c>
      <c r="L376" s="22">
        <f t="shared" si="1"/>
        <v>823</v>
      </c>
      <c r="M376" s="23">
        <f t="shared" si="2"/>
        <v>0.02064622949</v>
      </c>
      <c r="N376" s="24" t="str">
        <f t="shared" si="3"/>
        <v>Rope with +823, +2.1% (39862 to 40685)</v>
      </c>
      <c r="O376" s="41"/>
      <c r="P376" s="40">
        <v>24593.0</v>
      </c>
      <c r="Q376" s="18">
        <f t="shared" si="4"/>
        <v>604</v>
      </c>
      <c r="R376" s="23">
        <f t="shared" si="5"/>
        <v>0.0245598341</v>
      </c>
      <c r="S376" s="24" t="str">
        <f t="shared" si="6"/>
        <v>Rope with +604, +2.5% (24593 to 25197)</v>
      </c>
      <c r="T376" s="18"/>
      <c r="U376" s="40">
        <v>11693.0</v>
      </c>
      <c r="V376" s="22">
        <f t="shared" si="7"/>
        <v>536</v>
      </c>
      <c r="W376" s="23">
        <f t="shared" si="8"/>
        <v>0.04583939109</v>
      </c>
      <c r="X376" s="26" t="str">
        <f t="shared" si="9"/>
        <v>Rope with +536, +4.6% (11693 to 12229)</v>
      </c>
    </row>
    <row r="377">
      <c r="A377" s="18" t="s">
        <v>72</v>
      </c>
      <c r="B377" s="18">
        <v>139.0</v>
      </c>
      <c r="C377" s="40">
        <v>47388.0</v>
      </c>
      <c r="D377" s="40">
        <v>25551.0</v>
      </c>
      <c r="E377" s="40">
        <v>12473.0</v>
      </c>
      <c r="F377" s="14">
        <v>4.60147E7</v>
      </c>
      <c r="G377" s="19"/>
      <c r="H377" s="19">
        <f>VLOOKUP(A377,'Kings Ratings'!$A$2:$B$1000,2,false)</f>
        <v>1</v>
      </c>
      <c r="I377" s="7" t="s">
        <v>286</v>
      </c>
      <c r="K377" s="40">
        <v>46299.0</v>
      </c>
      <c r="L377" s="22">
        <f t="shared" si="1"/>
        <v>1089</v>
      </c>
      <c r="M377" s="23">
        <f t="shared" si="2"/>
        <v>0.02352102637</v>
      </c>
      <c r="N377" s="24" t="str">
        <f t="shared" si="3"/>
        <v>Skipjack with +1089, +2.4% (46299 to 47388)</v>
      </c>
      <c r="O377" s="41"/>
      <c r="P377" s="40">
        <v>24837.0</v>
      </c>
      <c r="Q377" s="18">
        <f t="shared" si="4"/>
        <v>714</v>
      </c>
      <c r="R377" s="23">
        <f t="shared" si="5"/>
        <v>0.02874743326</v>
      </c>
      <c r="S377" s="24" t="str">
        <f t="shared" si="6"/>
        <v>Skipjack with +714, +2.9% (24837 to 25551)</v>
      </c>
      <c r="T377" s="18"/>
      <c r="U377" s="40">
        <v>11922.0</v>
      </c>
      <c r="V377" s="22">
        <f t="shared" si="7"/>
        <v>551</v>
      </c>
      <c r="W377" s="23">
        <f t="shared" si="8"/>
        <v>0.04621707767</v>
      </c>
      <c r="X377" s="26" t="str">
        <f t="shared" si="9"/>
        <v>Skipjack with +551, +4.6% (11922 to 12473)</v>
      </c>
    </row>
    <row r="378">
      <c r="A378" s="18" t="s">
        <v>51</v>
      </c>
      <c r="B378" s="18">
        <v>76.0</v>
      </c>
      <c r="C378" s="40">
        <v>51178.0</v>
      </c>
      <c r="D378" s="40">
        <v>25995.0</v>
      </c>
      <c r="E378" s="40">
        <v>9266.0</v>
      </c>
      <c r="F378" s="14">
        <v>1.5913982E7</v>
      </c>
      <c r="G378" s="19"/>
      <c r="H378" s="19">
        <f>VLOOKUP(A378,'Kings Ratings'!$A$2:$B$1000,2,false)</f>
        <v>1</v>
      </c>
      <c r="I378" s="7" t="s">
        <v>269</v>
      </c>
      <c r="K378" s="40">
        <v>50115.0</v>
      </c>
      <c r="L378" s="22">
        <f t="shared" si="1"/>
        <v>1063</v>
      </c>
      <c r="M378" s="23">
        <f t="shared" si="2"/>
        <v>0.02121121421</v>
      </c>
      <c r="N378" s="24" t="str">
        <f t="shared" si="3"/>
        <v>Unpolished Shimmer Stone with +1063, +2.1% (50115 to 51178)</v>
      </c>
      <c r="O378" s="41"/>
      <c r="P378" s="40">
        <v>25202.0</v>
      </c>
      <c r="Q378" s="18">
        <f t="shared" si="4"/>
        <v>793</v>
      </c>
      <c r="R378" s="23">
        <f t="shared" si="5"/>
        <v>0.03146575669</v>
      </c>
      <c r="S378" s="24" t="str">
        <f t="shared" si="6"/>
        <v>Unpolished Shimmer Stone with +793, +3.1% (25202 to 25995)</v>
      </c>
      <c r="T378" s="18"/>
      <c r="U378" s="40">
        <v>8881.0</v>
      </c>
      <c r="V378" s="22">
        <f t="shared" si="7"/>
        <v>385</v>
      </c>
      <c r="W378" s="23">
        <f t="shared" si="8"/>
        <v>0.04335097399</v>
      </c>
      <c r="X378" s="26" t="str">
        <f t="shared" si="9"/>
        <v>Unpolished Shimmer Stone with +385, +4.3% (8881 to 9266)</v>
      </c>
    </row>
    <row r="379">
      <c r="A379" s="18" t="s">
        <v>34</v>
      </c>
      <c r="B379" s="18">
        <v>43.0</v>
      </c>
      <c r="C379" s="40">
        <v>54876.0</v>
      </c>
      <c r="D379" s="40">
        <v>31556.0</v>
      </c>
      <c r="E379" s="40">
        <v>12258.0</v>
      </c>
      <c r="F379" s="14">
        <v>4.1032166E7</v>
      </c>
      <c r="G379" s="19"/>
      <c r="H379" s="19">
        <f>VLOOKUP(A379,'Kings Ratings'!$A$2:$B$1000,2,false)</f>
        <v>1</v>
      </c>
      <c r="I379" s="7" t="s">
        <v>256</v>
      </c>
      <c r="K379" s="40">
        <v>53744.0</v>
      </c>
      <c r="L379" s="22">
        <f t="shared" si="1"/>
        <v>1132</v>
      </c>
      <c r="M379" s="23">
        <f t="shared" si="2"/>
        <v>0.02106281631</v>
      </c>
      <c r="N379" s="24" t="str">
        <f t="shared" si="3"/>
        <v>Mushroom with +1132, +2.1% (53744 to 54876)</v>
      </c>
      <c r="O379" s="41"/>
      <c r="P379" s="40">
        <v>30750.0</v>
      </c>
      <c r="Q379" s="18">
        <f t="shared" si="4"/>
        <v>806</v>
      </c>
      <c r="R379" s="23">
        <f t="shared" si="5"/>
        <v>0.02621138211</v>
      </c>
      <c r="S379" s="24" t="str">
        <f t="shared" si="6"/>
        <v>Mushroom with +806, +2.6% (30750 to 31556)</v>
      </c>
      <c r="T379" s="18"/>
      <c r="U379" s="40">
        <v>11662.0</v>
      </c>
      <c r="V379" s="22">
        <f t="shared" si="7"/>
        <v>596</v>
      </c>
      <c r="W379" s="23">
        <f t="shared" si="8"/>
        <v>0.05110615675</v>
      </c>
      <c r="X379" s="26" t="str">
        <f t="shared" si="9"/>
        <v>Mushroom with +596, +5.1% (11662 to 12258)</v>
      </c>
    </row>
    <row r="380">
      <c r="A380" s="18" t="s">
        <v>42</v>
      </c>
      <c r="B380" s="18">
        <v>95.0</v>
      </c>
      <c r="C380" s="40">
        <v>52547.0</v>
      </c>
      <c r="D380" s="40">
        <v>33192.0</v>
      </c>
      <c r="E380" s="40">
        <v>13391.0</v>
      </c>
      <c r="F380" s="14">
        <v>5.2153777E7</v>
      </c>
      <c r="G380" s="19"/>
      <c r="H380" s="19">
        <f>VLOOKUP(A380,'Kings Ratings'!$A$2:$B$1000,2,false)</f>
        <v>1</v>
      </c>
      <c r="I380" s="7" t="s">
        <v>262</v>
      </c>
      <c r="K380" s="40">
        <v>51412.0</v>
      </c>
      <c r="L380" s="22">
        <f t="shared" si="1"/>
        <v>1135</v>
      </c>
      <c r="M380" s="23">
        <f t="shared" si="2"/>
        <v>0.022076558</v>
      </c>
      <c r="N380" s="24" t="str">
        <f t="shared" si="3"/>
        <v>Iron Ring with +1135, +2.2% (51412 to 52547)</v>
      </c>
      <c r="O380" s="41"/>
      <c r="P380" s="40">
        <v>32443.0</v>
      </c>
      <c r="Q380" s="18">
        <f t="shared" si="4"/>
        <v>749</v>
      </c>
      <c r="R380" s="23">
        <f t="shared" si="5"/>
        <v>0.02308664427</v>
      </c>
      <c r="S380" s="24" t="str">
        <f t="shared" si="6"/>
        <v>Iron Ring with +749, +2.3% (32443 to 33192)</v>
      </c>
      <c r="T380" s="18"/>
      <c r="U380" s="40">
        <v>12823.0</v>
      </c>
      <c r="V380" s="22">
        <f t="shared" si="7"/>
        <v>568</v>
      </c>
      <c r="W380" s="23">
        <f t="shared" si="8"/>
        <v>0.04429540669</v>
      </c>
      <c r="X380" s="26" t="str">
        <f t="shared" si="9"/>
        <v>Iron Ring with +568, +4.4% (12823 to 13391)</v>
      </c>
    </row>
    <row r="381">
      <c r="A381" s="18" t="s">
        <v>59</v>
      </c>
      <c r="B381" s="18">
        <v>163.0</v>
      </c>
      <c r="C381" s="40">
        <v>50886.0</v>
      </c>
      <c r="D381" s="40">
        <v>34404.0</v>
      </c>
      <c r="E381" s="40">
        <v>16500.0</v>
      </c>
      <c r="F381" s="14">
        <v>1.16459617E8</v>
      </c>
      <c r="G381" s="19"/>
      <c r="H381" s="19">
        <f>VLOOKUP(A381,'Kings Ratings'!$A$2:$B$1000,2,false)</f>
        <v>1</v>
      </c>
      <c r="I381" s="7" t="s">
        <v>276</v>
      </c>
      <c r="K381" s="40">
        <v>49885.0</v>
      </c>
      <c r="L381" s="22">
        <f t="shared" si="1"/>
        <v>1001</v>
      </c>
      <c r="M381" s="23">
        <f t="shared" si="2"/>
        <v>0.02006615215</v>
      </c>
      <c r="N381" s="24" t="str">
        <f t="shared" si="3"/>
        <v>Twine with +1001, +2% (49885 to 50886)</v>
      </c>
      <c r="O381" s="41"/>
      <c r="P381" s="40">
        <v>33659.0</v>
      </c>
      <c r="Q381" s="18">
        <f t="shared" si="4"/>
        <v>745</v>
      </c>
      <c r="R381" s="23">
        <f t="shared" si="5"/>
        <v>0.02213375323</v>
      </c>
      <c r="S381" s="24" t="str">
        <f t="shared" si="6"/>
        <v>Twine with +745, +2.2% (33659 to 34404)</v>
      </c>
      <c r="T381" s="18"/>
      <c r="U381" s="40">
        <v>15853.0</v>
      </c>
      <c r="V381" s="22">
        <f t="shared" si="7"/>
        <v>647</v>
      </c>
      <c r="W381" s="23">
        <f t="shared" si="8"/>
        <v>0.04081246452</v>
      </c>
      <c r="X381" s="26" t="str">
        <f t="shared" si="9"/>
        <v>Twine with +647, +4.1% (15853 to 16500)</v>
      </c>
    </row>
    <row r="382">
      <c r="A382" s="18" t="s">
        <v>23</v>
      </c>
      <c r="B382" s="18">
        <v>21.0</v>
      </c>
      <c r="C382" s="40">
        <v>74649.0</v>
      </c>
      <c r="D382" s="40">
        <v>53103.0</v>
      </c>
      <c r="E382" s="40">
        <v>24496.0</v>
      </c>
      <c r="F382" s="14">
        <v>2.17074472E8</v>
      </c>
      <c r="G382" s="19"/>
      <c r="H382" s="19">
        <f>VLOOKUP(A382,'Kings Ratings'!$A$2:$B$1000,2,false)</f>
        <v>1</v>
      </c>
      <c r="I382" s="7" t="s">
        <v>239</v>
      </c>
      <c r="K382" s="40">
        <v>73033.0</v>
      </c>
      <c r="L382" s="22">
        <f t="shared" si="1"/>
        <v>1616</v>
      </c>
      <c r="M382" s="23">
        <f t="shared" si="2"/>
        <v>0.02212698369</v>
      </c>
      <c r="N382" s="24" t="str">
        <f t="shared" si="3"/>
        <v>Board with +1616, +2.2% (73033 to 74649)</v>
      </c>
      <c r="O382" s="41"/>
      <c r="P382" s="40">
        <v>52017.0</v>
      </c>
      <c r="Q382" s="18">
        <f t="shared" si="4"/>
        <v>1086</v>
      </c>
      <c r="R382" s="23">
        <f t="shared" si="5"/>
        <v>0.02087778995</v>
      </c>
      <c r="S382" s="24" t="str">
        <f t="shared" si="6"/>
        <v>Board with +1086, +2.1% (52017 to 53103)</v>
      </c>
      <c r="T382" s="18"/>
      <c r="U382" s="40">
        <v>23619.0</v>
      </c>
      <c r="V382" s="22">
        <f t="shared" si="7"/>
        <v>877</v>
      </c>
      <c r="W382" s="23">
        <f t="shared" si="8"/>
        <v>0.03713112325</v>
      </c>
      <c r="X382" s="26" t="str">
        <f t="shared" si="9"/>
        <v>Board with +877, +3.7% (23619 to 24496)</v>
      </c>
    </row>
    <row r="383">
      <c r="A383" s="11" t="s">
        <v>122</v>
      </c>
      <c r="B383" s="11">
        <v>1134.0</v>
      </c>
      <c r="C383" s="11"/>
      <c r="D383" s="11"/>
      <c r="E383" s="11"/>
      <c r="F383" s="14"/>
      <c r="G383" s="19"/>
      <c r="H383" s="19">
        <f>VLOOKUP(A383,'Kings Ratings'!$A$2:$B$1000,2,false)</f>
        <v>10</v>
      </c>
      <c r="I383" s="19"/>
      <c r="K383" s="11">
        <v>0.0</v>
      </c>
      <c r="L383" s="22">
        <f t="shared" si="1"/>
        <v>0</v>
      </c>
      <c r="M383" s="23" t="str">
        <f t="shared" si="2"/>
        <v>#DIV/0!</v>
      </c>
      <c r="N383" s="24" t="str">
        <f t="shared" si="3"/>
        <v>#DIV/0!</v>
      </c>
      <c r="O383" s="41"/>
      <c r="P383" s="11">
        <v>0.0</v>
      </c>
      <c r="Q383" s="18">
        <f t="shared" si="4"/>
        <v>0</v>
      </c>
      <c r="R383" s="23" t="str">
        <f t="shared" si="5"/>
        <v>#DIV/0!</v>
      </c>
      <c r="S383" s="24" t="str">
        <f t="shared" si="6"/>
        <v>#DIV/0!</v>
      </c>
      <c r="T383" s="18"/>
      <c r="U383" s="11">
        <v>0.0</v>
      </c>
      <c r="V383" s="22">
        <f t="shared" si="7"/>
        <v>0</v>
      </c>
      <c r="W383" s="23" t="str">
        <f t="shared" si="8"/>
        <v>#DIV/0!</v>
      </c>
      <c r="X383" s="26" t="str">
        <f t="shared" si="9"/>
        <v>#DIV/0!</v>
      </c>
    </row>
    <row r="384">
      <c r="A384" s="11" t="s">
        <v>26</v>
      </c>
      <c r="B384" s="11">
        <v>1155.0</v>
      </c>
      <c r="C384" s="11"/>
      <c r="D384" s="11"/>
      <c r="E384" s="11"/>
      <c r="F384" s="14"/>
      <c r="G384" s="19"/>
      <c r="H384" s="19">
        <f>VLOOKUP(A384,'Kings Ratings'!$A$2:$B$1000,2,false)</f>
        <v>11</v>
      </c>
      <c r="I384" s="19"/>
      <c r="K384" s="11">
        <v>0.0</v>
      </c>
      <c r="L384" s="22">
        <f t="shared" si="1"/>
        <v>0</v>
      </c>
      <c r="M384" s="23" t="str">
        <f t="shared" si="2"/>
        <v>#DIV/0!</v>
      </c>
      <c r="N384" s="24" t="str">
        <f t="shared" si="3"/>
        <v>#DIV/0!</v>
      </c>
      <c r="O384" s="25"/>
      <c r="P384" s="11">
        <v>0.0</v>
      </c>
      <c r="Q384" s="18">
        <f t="shared" si="4"/>
        <v>0</v>
      </c>
      <c r="R384" s="23" t="str">
        <f t="shared" si="5"/>
        <v>#DIV/0!</v>
      </c>
      <c r="S384" s="24" t="str">
        <f t="shared" si="6"/>
        <v>#DIV/0!</v>
      </c>
      <c r="U384" s="11">
        <v>0.0</v>
      </c>
      <c r="V384" s="22">
        <f t="shared" si="7"/>
        <v>0</v>
      </c>
      <c r="W384" s="23" t="str">
        <f t="shared" si="8"/>
        <v>#DIV/0!</v>
      </c>
      <c r="X384" s="26" t="str">
        <f t="shared" si="9"/>
        <v>#DIV/0!</v>
      </c>
    </row>
    <row r="385">
      <c r="A385" s="11" t="s">
        <v>39</v>
      </c>
      <c r="B385" s="11">
        <v>1241.0</v>
      </c>
      <c r="C385" s="11"/>
      <c r="D385" s="11"/>
      <c r="E385" s="11"/>
      <c r="F385" s="14"/>
      <c r="G385" s="19"/>
      <c r="H385" s="19">
        <f>VLOOKUP(A385,'Kings Ratings'!$A$2:$B$1000,2,false)</f>
        <v>10</v>
      </c>
      <c r="I385" s="19"/>
      <c r="K385" s="11">
        <v>0.0</v>
      </c>
      <c r="L385" s="22">
        <f t="shared" si="1"/>
        <v>0</v>
      </c>
      <c r="M385" s="23" t="str">
        <f t="shared" si="2"/>
        <v>#DIV/0!</v>
      </c>
      <c r="N385" s="24" t="str">
        <f t="shared" si="3"/>
        <v>#DIV/0!</v>
      </c>
      <c r="O385" s="25"/>
      <c r="P385" s="11">
        <v>0.0</v>
      </c>
      <c r="Q385" s="18">
        <f t="shared" si="4"/>
        <v>0</v>
      </c>
      <c r="R385" s="23" t="str">
        <f t="shared" si="5"/>
        <v>#DIV/0!</v>
      </c>
      <c r="S385" s="24" t="str">
        <f t="shared" si="6"/>
        <v>#DIV/0!</v>
      </c>
      <c r="U385" s="11">
        <v>0.0</v>
      </c>
      <c r="V385" s="22">
        <f t="shared" si="7"/>
        <v>0</v>
      </c>
      <c r="W385" s="23" t="str">
        <f t="shared" si="8"/>
        <v>#DIV/0!</v>
      </c>
      <c r="X385" s="26" t="str">
        <f t="shared" si="9"/>
        <v>#DIV/0!</v>
      </c>
    </row>
    <row r="386">
      <c r="A386" s="11" t="s">
        <v>45</v>
      </c>
      <c r="B386" s="11">
        <v>1242.0</v>
      </c>
      <c r="C386" s="11"/>
      <c r="D386" s="11"/>
      <c r="E386" s="11"/>
      <c r="F386" s="14"/>
      <c r="G386" s="19"/>
      <c r="H386" s="19">
        <f>VLOOKUP(A386,'Kings Ratings'!$A$2:$B$1000,2,false)</f>
        <v>10</v>
      </c>
      <c r="I386" s="19"/>
      <c r="K386" s="11">
        <v>0.0</v>
      </c>
      <c r="L386" s="22">
        <f t="shared" si="1"/>
        <v>0</v>
      </c>
      <c r="M386" s="23" t="str">
        <f t="shared" si="2"/>
        <v>#DIV/0!</v>
      </c>
      <c r="N386" s="24" t="str">
        <f t="shared" si="3"/>
        <v>#DIV/0!</v>
      </c>
      <c r="O386" s="25"/>
      <c r="P386" s="11">
        <v>0.0</v>
      </c>
      <c r="Q386" s="18">
        <f t="shared" si="4"/>
        <v>0</v>
      </c>
      <c r="R386" s="23" t="str">
        <f t="shared" si="5"/>
        <v>#DIV/0!</v>
      </c>
      <c r="S386" s="24" t="str">
        <f t="shared" si="6"/>
        <v>#DIV/0!</v>
      </c>
      <c r="U386" s="11">
        <v>0.0</v>
      </c>
      <c r="V386" s="22">
        <f t="shared" si="7"/>
        <v>0</v>
      </c>
      <c r="W386" s="23" t="str">
        <f t="shared" si="8"/>
        <v>#DIV/0!</v>
      </c>
      <c r="X386" s="26" t="str">
        <f t="shared" si="9"/>
        <v>#DIV/0!</v>
      </c>
    </row>
    <row r="387">
      <c r="A387" s="11" t="s">
        <v>49</v>
      </c>
      <c r="B387" s="11">
        <v>1243.0</v>
      </c>
      <c r="C387" s="11"/>
      <c r="D387" s="11"/>
      <c r="E387" s="11"/>
      <c r="F387" s="14"/>
      <c r="G387" s="19"/>
      <c r="H387" s="19">
        <f>VLOOKUP(A387,'Kings Ratings'!$A$2:$B$1000,2,false)</f>
        <v>10</v>
      </c>
      <c r="I387" s="19"/>
      <c r="K387" s="11">
        <v>0.0</v>
      </c>
      <c r="L387" s="22">
        <f t="shared" si="1"/>
        <v>0</v>
      </c>
      <c r="M387" s="23" t="str">
        <f t="shared" si="2"/>
        <v>#DIV/0!</v>
      </c>
      <c r="N387" s="24" t="str">
        <f t="shared" si="3"/>
        <v>#DIV/0!</v>
      </c>
      <c r="O387" s="25"/>
      <c r="P387" s="11">
        <v>0.0</v>
      </c>
      <c r="Q387" s="18">
        <f t="shared" si="4"/>
        <v>0</v>
      </c>
      <c r="R387" s="23" t="str">
        <f t="shared" si="5"/>
        <v>#DIV/0!</v>
      </c>
      <c r="S387" s="24" t="str">
        <f t="shared" si="6"/>
        <v>#DIV/0!</v>
      </c>
      <c r="U387" s="11">
        <v>0.0</v>
      </c>
      <c r="V387" s="22">
        <f t="shared" si="7"/>
        <v>0</v>
      </c>
      <c r="W387" s="23" t="str">
        <f t="shared" si="8"/>
        <v>#DIV/0!</v>
      </c>
      <c r="X387" s="26" t="str">
        <f t="shared" si="9"/>
        <v>#DIV/0!</v>
      </c>
    </row>
    <row r="388">
      <c r="F388" s="19"/>
      <c r="G388" s="19"/>
      <c r="H388" s="19"/>
      <c r="I388" s="19"/>
      <c r="N388" s="26"/>
      <c r="O388" s="25"/>
      <c r="S388" s="26"/>
    </row>
    <row r="389">
      <c r="F389" s="19"/>
      <c r="G389" s="19"/>
      <c r="H389" s="19"/>
      <c r="I389" s="19"/>
      <c r="N389" s="26"/>
      <c r="O389" s="25"/>
      <c r="S389" s="26"/>
    </row>
    <row r="390">
      <c r="F390" s="19"/>
      <c r="G390" s="19"/>
      <c r="H390" s="19"/>
      <c r="I390" s="19"/>
      <c r="N390" s="26"/>
      <c r="O390" s="25"/>
      <c r="S390" s="26"/>
    </row>
    <row r="391">
      <c r="F391" s="19"/>
      <c r="G391" s="19"/>
      <c r="H391" s="19"/>
      <c r="I391" s="19"/>
      <c r="N391" s="26"/>
      <c r="O391" s="25"/>
      <c r="S391" s="26"/>
    </row>
    <row r="392">
      <c r="F392" s="19"/>
      <c r="G392" s="19"/>
      <c r="H392" s="19"/>
      <c r="I392" s="19"/>
      <c r="N392" s="26"/>
      <c r="O392" s="25"/>
      <c r="S392" s="26"/>
    </row>
    <row r="393">
      <c r="F393" s="19"/>
      <c r="G393" s="19"/>
      <c r="H393" s="19"/>
      <c r="I393" s="19"/>
      <c r="N393" s="26"/>
      <c r="O393" s="25"/>
      <c r="S393" s="26"/>
    </row>
    <row r="394">
      <c r="F394" s="19"/>
      <c r="G394" s="19"/>
      <c r="H394" s="19"/>
      <c r="I394" s="19"/>
      <c r="N394" s="26"/>
      <c r="O394" s="25"/>
      <c r="S394" s="26"/>
    </row>
    <row r="395">
      <c r="F395" s="19"/>
      <c r="G395" s="19"/>
      <c r="H395" s="19"/>
      <c r="I395" s="19"/>
      <c r="N395" s="26"/>
      <c r="O395" s="25"/>
      <c r="S395" s="26"/>
    </row>
    <row r="396">
      <c r="F396" s="19"/>
      <c r="G396" s="19"/>
      <c r="H396" s="19"/>
      <c r="I396" s="19"/>
      <c r="N396" s="26"/>
      <c r="O396" s="25"/>
      <c r="S396" s="26"/>
    </row>
    <row r="397">
      <c r="F397" s="19"/>
      <c r="G397" s="19"/>
      <c r="H397" s="19"/>
      <c r="I397" s="19"/>
      <c r="N397" s="26"/>
      <c r="O397" s="25"/>
      <c r="S397" s="26"/>
    </row>
    <row r="398">
      <c r="F398" s="19"/>
      <c r="G398" s="19"/>
      <c r="H398" s="19"/>
      <c r="I398" s="19"/>
      <c r="N398" s="26"/>
      <c r="O398" s="25"/>
      <c r="S398" s="26"/>
    </row>
    <row r="399">
      <c r="F399" s="19"/>
      <c r="G399" s="19"/>
      <c r="H399" s="19"/>
      <c r="I399" s="19"/>
      <c r="N399" s="26"/>
      <c r="O399" s="25"/>
      <c r="S399" s="26"/>
    </row>
    <row r="400">
      <c r="F400" s="19"/>
      <c r="G400" s="19"/>
      <c r="H400" s="19"/>
      <c r="I400" s="19"/>
      <c r="N400" s="26"/>
      <c r="O400" s="25"/>
      <c r="S400" s="26"/>
    </row>
    <row r="401">
      <c r="F401" s="19"/>
      <c r="G401" s="19"/>
      <c r="H401" s="19"/>
      <c r="I401" s="19"/>
      <c r="N401" s="26"/>
      <c r="O401" s="25"/>
      <c r="S401" s="26"/>
    </row>
    <row r="402">
      <c r="F402" s="19"/>
      <c r="G402" s="19"/>
      <c r="H402" s="19"/>
      <c r="I402" s="19"/>
      <c r="N402" s="26"/>
      <c r="O402" s="25"/>
      <c r="S402" s="26"/>
    </row>
    <row r="403">
      <c r="F403" s="19"/>
      <c r="G403" s="19"/>
      <c r="H403" s="19"/>
      <c r="I403" s="19"/>
      <c r="N403" s="26"/>
      <c r="O403" s="25"/>
      <c r="S403" s="26"/>
    </row>
    <row r="404">
      <c r="F404" s="19"/>
      <c r="G404" s="19"/>
      <c r="H404" s="19"/>
      <c r="I404" s="19"/>
      <c r="N404" s="26"/>
      <c r="O404" s="25"/>
      <c r="S404" s="26"/>
    </row>
    <row r="405">
      <c r="F405" s="19"/>
      <c r="G405" s="19"/>
      <c r="H405" s="19"/>
      <c r="I405" s="19"/>
      <c r="N405" s="26"/>
      <c r="O405" s="25"/>
      <c r="S405" s="26"/>
    </row>
    <row r="406">
      <c r="F406" s="19"/>
      <c r="G406" s="19"/>
      <c r="H406" s="19"/>
      <c r="I406" s="19"/>
      <c r="N406" s="26"/>
      <c r="O406" s="25"/>
      <c r="S406" s="26"/>
    </row>
    <row r="407">
      <c r="F407" s="19"/>
      <c r="G407" s="19"/>
      <c r="H407" s="19"/>
      <c r="I407" s="19"/>
      <c r="N407" s="26"/>
      <c r="O407" s="25"/>
      <c r="S407" s="26"/>
    </row>
    <row r="408">
      <c r="F408" s="19"/>
      <c r="G408" s="19"/>
      <c r="H408" s="19"/>
      <c r="I408" s="19"/>
      <c r="N408" s="26"/>
      <c r="O408" s="25"/>
      <c r="S408" s="26"/>
    </row>
    <row r="409">
      <c r="F409" s="19"/>
      <c r="G409" s="19"/>
      <c r="H409" s="19"/>
      <c r="I409" s="19"/>
      <c r="N409" s="26"/>
      <c r="O409" s="25"/>
      <c r="S409" s="26"/>
    </row>
    <row r="410">
      <c r="F410" s="19"/>
      <c r="G410" s="19"/>
      <c r="H410" s="19"/>
      <c r="I410" s="19"/>
      <c r="N410" s="26"/>
      <c r="O410" s="25"/>
      <c r="S410" s="26"/>
    </row>
    <row r="411">
      <c r="F411" s="19"/>
      <c r="G411" s="19"/>
      <c r="H411" s="19"/>
      <c r="I411" s="19"/>
      <c r="N411" s="26"/>
      <c r="O411" s="25"/>
      <c r="S411" s="26"/>
    </row>
    <row r="412">
      <c r="F412" s="19"/>
      <c r="G412" s="19"/>
      <c r="H412" s="19"/>
      <c r="I412" s="19"/>
      <c r="N412" s="26"/>
      <c r="O412" s="25"/>
      <c r="S412" s="26"/>
    </row>
    <row r="413">
      <c r="F413" s="19"/>
      <c r="G413" s="19"/>
      <c r="H413" s="19"/>
      <c r="I413" s="19"/>
      <c r="N413" s="26"/>
      <c r="O413" s="25"/>
      <c r="S413" s="26"/>
    </row>
    <row r="414">
      <c r="F414" s="19"/>
      <c r="G414" s="19"/>
      <c r="H414" s="19"/>
      <c r="I414" s="19"/>
      <c r="N414" s="26"/>
      <c r="O414" s="25"/>
      <c r="S414" s="26"/>
    </row>
    <row r="415">
      <c r="F415" s="19"/>
      <c r="G415" s="19"/>
      <c r="H415" s="19"/>
      <c r="I415" s="19"/>
      <c r="N415" s="26"/>
      <c r="O415" s="25"/>
      <c r="S415" s="26"/>
    </row>
    <row r="416">
      <c r="F416" s="19"/>
      <c r="G416" s="19"/>
      <c r="H416" s="19"/>
      <c r="I416" s="19"/>
      <c r="N416" s="26"/>
      <c r="O416" s="25"/>
      <c r="S416" s="26"/>
    </row>
    <row r="417">
      <c r="F417" s="19"/>
      <c r="G417" s="19"/>
      <c r="H417" s="19"/>
      <c r="I417" s="19"/>
      <c r="N417" s="26"/>
      <c r="O417" s="25"/>
      <c r="S417" s="26"/>
    </row>
    <row r="418">
      <c r="F418" s="19"/>
      <c r="G418" s="19"/>
      <c r="H418" s="19"/>
      <c r="I418" s="19"/>
      <c r="N418" s="26"/>
      <c r="O418" s="25"/>
      <c r="S418" s="26"/>
    </row>
    <row r="419">
      <c r="F419" s="19"/>
      <c r="G419" s="19"/>
      <c r="H419" s="19"/>
      <c r="I419" s="19"/>
      <c r="N419" s="26"/>
      <c r="O419" s="25"/>
      <c r="S419" s="26"/>
    </row>
    <row r="420">
      <c r="F420" s="19"/>
      <c r="G420" s="19"/>
      <c r="H420" s="19"/>
      <c r="I420" s="19"/>
      <c r="N420" s="26"/>
      <c r="O420" s="25"/>
      <c r="S420" s="26"/>
    </row>
    <row r="421">
      <c r="F421" s="19"/>
      <c r="G421" s="19"/>
      <c r="H421" s="19"/>
      <c r="I421" s="19"/>
      <c r="N421" s="26"/>
      <c r="O421" s="25"/>
      <c r="S421" s="26"/>
    </row>
    <row r="422">
      <c r="F422" s="19"/>
      <c r="G422" s="19"/>
      <c r="H422" s="19"/>
      <c r="I422" s="19"/>
      <c r="N422" s="26"/>
      <c r="O422" s="25"/>
      <c r="S422" s="26"/>
    </row>
    <row r="423">
      <c r="F423" s="19"/>
      <c r="G423" s="19"/>
      <c r="H423" s="19"/>
      <c r="I423" s="19"/>
      <c r="N423" s="26"/>
      <c r="O423" s="25"/>
      <c r="S423" s="26"/>
    </row>
    <row r="424">
      <c r="F424" s="19"/>
      <c r="G424" s="19"/>
      <c r="H424" s="19"/>
      <c r="I424" s="19"/>
      <c r="N424" s="26"/>
      <c r="O424" s="25"/>
      <c r="S424" s="26"/>
    </row>
    <row r="425">
      <c r="F425" s="19"/>
      <c r="G425" s="19"/>
      <c r="H425" s="19"/>
      <c r="I425" s="19"/>
      <c r="N425" s="26"/>
      <c r="O425" s="25"/>
      <c r="S425" s="26"/>
    </row>
    <row r="426">
      <c r="F426" s="19"/>
      <c r="G426" s="19"/>
      <c r="H426" s="19"/>
      <c r="I426" s="19"/>
      <c r="N426" s="26"/>
      <c r="O426" s="25"/>
      <c r="S426" s="26"/>
    </row>
    <row r="427">
      <c r="F427" s="19"/>
      <c r="G427" s="19"/>
      <c r="H427" s="19"/>
      <c r="I427" s="19"/>
      <c r="N427" s="26"/>
      <c r="O427" s="25"/>
      <c r="S427" s="26"/>
    </row>
    <row r="428">
      <c r="F428" s="19"/>
      <c r="G428" s="19"/>
      <c r="H428" s="19"/>
      <c r="I428" s="19"/>
      <c r="N428" s="26"/>
      <c r="O428" s="25"/>
      <c r="S428" s="26"/>
    </row>
    <row r="429">
      <c r="F429" s="19"/>
      <c r="G429" s="19"/>
      <c r="H429" s="19"/>
      <c r="I429" s="19"/>
      <c r="N429" s="26"/>
      <c r="O429" s="25"/>
      <c r="S429" s="26"/>
    </row>
    <row r="430">
      <c r="F430" s="19"/>
      <c r="G430" s="19"/>
      <c r="H430" s="19"/>
      <c r="I430" s="19"/>
      <c r="N430" s="26"/>
      <c r="O430" s="25"/>
      <c r="S430" s="26"/>
    </row>
    <row r="431">
      <c r="F431" s="19"/>
      <c r="G431" s="19"/>
      <c r="H431" s="19"/>
      <c r="I431" s="19"/>
      <c r="N431" s="26"/>
      <c r="O431" s="25"/>
      <c r="S431" s="26"/>
    </row>
    <row r="432">
      <c r="F432" s="19"/>
      <c r="G432" s="19"/>
      <c r="H432" s="19"/>
      <c r="I432" s="19"/>
      <c r="N432" s="26"/>
      <c r="O432" s="25"/>
      <c r="S432" s="26"/>
    </row>
    <row r="433">
      <c r="F433" s="19"/>
      <c r="G433" s="19"/>
      <c r="H433" s="19"/>
      <c r="I433" s="19"/>
      <c r="N433" s="26"/>
      <c r="O433" s="25"/>
      <c r="S433" s="26"/>
    </row>
    <row r="434">
      <c r="F434" s="19"/>
      <c r="G434" s="19"/>
      <c r="H434" s="19"/>
      <c r="I434" s="19"/>
      <c r="N434" s="26"/>
      <c r="O434" s="25"/>
      <c r="S434" s="26"/>
    </row>
    <row r="435">
      <c r="F435" s="19"/>
      <c r="G435" s="19"/>
      <c r="H435" s="19"/>
      <c r="I435" s="19"/>
      <c r="N435" s="26"/>
      <c r="O435" s="25"/>
      <c r="S435" s="26"/>
    </row>
    <row r="436">
      <c r="F436" s="19"/>
      <c r="G436" s="19"/>
      <c r="H436" s="19"/>
      <c r="I436" s="19"/>
      <c r="N436" s="26"/>
      <c r="O436" s="25"/>
      <c r="S436" s="26"/>
    </row>
    <row r="437">
      <c r="F437" s="19"/>
      <c r="G437" s="19"/>
      <c r="H437" s="19"/>
      <c r="I437" s="19"/>
      <c r="N437" s="26"/>
      <c r="O437" s="25"/>
      <c r="S437" s="26"/>
    </row>
    <row r="438">
      <c r="F438" s="19"/>
      <c r="G438" s="19"/>
      <c r="H438" s="19"/>
      <c r="I438" s="19"/>
      <c r="N438" s="26"/>
      <c r="O438" s="25"/>
      <c r="S438" s="26"/>
    </row>
    <row r="439">
      <c r="F439" s="19"/>
      <c r="G439" s="19"/>
      <c r="H439" s="19"/>
      <c r="I439" s="19"/>
      <c r="N439" s="26"/>
      <c r="O439" s="25"/>
      <c r="S439" s="26"/>
    </row>
    <row r="440">
      <c r="F440" s="19"/>
      <c r="G440" s="19"/>
      <c r="H440" s="19"/>
      <c r="I440" s="19"/>
      <c r="N440" s="26"/>
      <c r="O440" s="25"/>
      <c r="S440" s="26"/>
    </row>
    <row r="441">
      <c r="F441" s="19"/>
      <c r="G441" s="19"/>
      <c r="H441" s="19"/>
      <c r="I441" s="19"/>
      <c r="N441" s="26"/>
      <c r="O441" s="25"/>
      <c r="S441" s="26"/>
    </row>
    <row r="442">
      <c r="F442" s="19"/>
      <c r="G442" s="19"/>
      <c r="H442" s="19"/>
      <c r="I442" s="19"/>
      <c r="N442" s="26"/>
      <c r="O442" s="25"/>
      <c r="S442" s="26"/>
    </row>
    <row r="443">
      <c r="F443" s="19"/>
      <c r="G443" s="19"/>
      <c r="H443" s="19"/>
      <c r="I443" s="19"/>
      <c r="N443" s="26"/>
      <c r="O443" s="25"/>
      <c r="S443" s="26"/>
    </row>
    <row r="444">
      <c r="F444" s="19"/>
      <c r="G444" s="19"/>
      <c r="H444" s="19"/>
      <c r="I444" s="19"/>
      <c r="N444" s="26"/>
      <c r="O444" s="25"/>
      <c r="S444" s="26"/>
    </row>
    <row r="445">
      <c r="F445" s="19"/>
      <c r="G445" s="19"/>
      <c r="H445" s="19"/>
      <c r="I445" s="19"/>
      <c r="N445" s="26"/>
      <c r="O445" s="25"/>
      <c r="S445" s="26"/>
    </row>
    <row r="446">
      <c r="F446" s="19"/>
      <c r="G446" s="19"/>
      <c r="H446" s="19"/>
      <c r="I446" s="19"/>
      <c r="N446" s="26"/>
      <c r="O446" s="25"/>
      <c r="S446" s="26"/>
    </row>
    <row r="447">
      <c r="F447" s="19"/>
      <c r="G447" s="19"/>
      <c r="H447" s="19"/>
      <c r="I447" s="19"/>
      <c r="N447" s="26"/>
      <c r="O447" s="25"/>
      <c r="S447" s="26"/>
    </row>
    <row r="448">
      <c r="F448" s="19"/>
      <c r="G448" s="19"/>
      <c r="H448" s="19"/>
      <c r="I448" s="19"/>
      <c r="N448" s="26"/>
      <c r="O448" s="25"/>
      <c r="S448" s="26"/>
    </row>
    <row r="449">
      <c r="F449" s="19"/>
      <c r="G449" s="19"/>
      <c r="H449" s="19"/>
      <c r="I449" s="19"/>
      <c r="N449" s="26"/>
      <c r="O449" s="25"/>
      <c r="S449" s="26"/>
    </row>
    <row r="450">
      <c r="F450" s="19"/>
      <c r="G450" s="19"/>
      <c r="H450" s="19"/>
      <c r="I450" s="19"/>
      <c r="N450" s="26"/>
      <c r="O450" s="25"/>
      <c r="S450" s="26"/>
    </row>
    <row r="451">
      <c r="F451" s="19"/>
      <c r="G451" s="19"/>
      <c r="H451" s="19"/>
      <c r="I451" s="19"/>
      <c r="N451" s="26"/>
      <c r="O451" s="25"/>
      <c r="S451" s="26"/>
    </row>
    <row r="452">
      <c r="F452" s="19"/>
      <c r="G452" s="19"/>
      <c r="H452" s="19"/>
      <c r="I452" s="19"/>
      <c r="N452" s="26"/>
      <c r="O452" s="25"/>
      <c r="S452" s="26"/>
    </row>
    <row r="453">
      <c r="F453" s="19"/>
      <c r="G453" s="19"/>
      <c r="H453" s="19"/>
      <c r="I453" s="19"/>
      <c r="N453" s="26"/>
      <c r="O453" s="25"/>
      <c r="S453" s="26"/>
    </row>
    <row r="454">
      <c r="F454" s="19"/>
      <c r="G454" s="19"/>
      <c r="H454" s="19"/>
      <c r="I454" s="19"/>
      <c r="N454" s="26"/>
      <c r="O454" s="25"/>
      <c r="S454" s="26"/>
    </row>
    <row r="455">
      <c r="F455" s="19"/>
      <c r="G455" s="19"/>
      <c r="H455" s="19"/>
      <c r="I455" s="19"/>
      <c r="N455" s="26"/>
      <c r="O455" s="25"/>
      <c r="S455" s="26"/>
    </row>
    <row r="456">
      <c r="F456" s="19"/>
      <c r="G456" s="19"/>
      <c r="H456" s="19"/>
      <c r="I456" s="19"/>
      <c r="N456" s="26"/>
      <c r="O456" s="25"/>
      <c r="S456" s="26"/>
    </row>
    <row r="457">
      <c r="F457" s="19"/>
      <c r="G457" s="19"/>
      <c r="H457" s="19"/>
      <c r="I457" s="19"/>
      <c r="N457" s="26"/>
      <c r="O457" s="25"/>
      <c r="S457" s="26"/>
    </row>
    <row r="458">
      <c r="F458" s="19"/>
      <c r="G458" s="19"/>
      <c r="H458" s="19"/>
      <c r="I458" s="19"/>
      <c r="N458" s="26"/>
      <c r="O458" s="25"/>
      <c r="S458" s="26"/>
    </row>
    <row r="459">
      <c r="F459" s="19"/>
      <c r="G459" s="19"/>
      <c r="H459" s="19"/>
      <c r="I459" s="19"/>
      <c r="N459" s="26"/>
      <c r="O459" s="25"/>
      <c r="S459" s="26"/>
    </row>
    <row r="460">
      <c r="F460" s="19"/>
      <c r="G460" s="19"/>
      <c r="H460" s="19"/>
      <c r="I460" s="19"/>
      <c r="N460" s="26"/>
      <c r="O460" s="25"/>
      <c r="S460" s="26"/>
    </row>
    <row r="461">
      <c r="F461" s="19"/>
      <c r="G461" s="19"/>
      <c r="H461" s="19"/>
      <c r="I461" s="19"/>
      <c r="N461" s="26"/>
      <c r="O461" s="25"/>
      <c r="S461" s="26"/>
    </row>
    <row r="462">
      <c r="F462" s="19"/>
      <c r="G462" s="19"/>
      <c r="H462" s="19"/>
      <c r="I462" s="19"/>
      <c r="N462" s="26"/>
      <c r="O462" s="25"/>
      <c r="S462" s="26"/>
    </row>
    <row r="463">
      <c r="F463" s="19"/>
      <c r="G463" s="19"/>
      <c r="H463" s="19"/>
      <c r="I463" s="19"/>
      <c r="N463" s="26"/>
      <c r="O463" s="25"/>
      <c r="S463" s="26"/>
    </row>
    <row r="464">
      <c r="F464" s="19"/>
      <c r="G464" s="19"/>
      <c r="H464" s="19"/>
      <c r="I464" s="19"/>
      <c r="N464" s="26"/>
      <c r="O464" s="25"/>
      <c r="S464" s="26"/>
    </row>
    <row r="465">
      <c r="F465" s="19"/>
      <c r="G465" s="19"/>
      <c r="H465" s="19"/>
      <c r="I465" s="19"/>
      <c r="N465" s="26"/>
      <c r="O465" s="25"/>
      <c r="S465" s="26"/>
    </row>
    <row r="466">
      <c r="F466" s="19"/>
      <c r="G466" s="19"/>
      <c r="H466" s="19"/>
      <c r="I466" s="19"/>
      <c r="N466" s="26"/>
      <c r="O466" s="25"/>
      <c r="S466" s="26"/>
    </row>
    <row r="467">
      <c r="F467" s="19"/>
      <c r="G467" s="19"/>
      <c r="H467" s="19"/>
      <c r="I467" s="19"/>
      <c r="N467" s="26"/>
      <c r="O467" s="25"/>
      <c r="S467" s="26"/>
    </row>
    <row r="468">
      <c r="F468" s="19"/>
      <c r="G468" s="19"/>
      <c r="H468" s="19"/>
      <c r="I468" s="19"/>
      <c r="N468" s="26"/>
      <c r="O468" s="25"/>
      <c r="S468" s="26"/>
    </row>
    <row r="469">
      <c r="F469" s="19"/>
      <c r="G469" s="19"/>
      <c r="H469" s="19"/>
      <c r="I469" s="19"/>
      <c r="N469" s="26"/>
      <c r="O469" s="25"/>
      <c r="S469" s="26"/>
    </row>
    <row r="470">
      <c r="F470" s="19"/>
      <c r="G470" s="19"/>
      <c r="H470" s="19"/>
      <c r="I470" s="19"/>
      <c r="N470" s="26"/>
      <c r="O470" s="25"/>
      <c r="S470" s="26"/>
    </row>
    <row r="471">
      <c r="F471" s="19"/>
      <c r="G471" s="19"/>
      <c r="H471" s="19"/>
      <c r="I471" s="19"/>
      <c r="N471" s="26"/>
      <c r="O471" s="25"/>
      <c r="S471" s="26"/>
    </row>
    <row r="472">
      <c r="F472" s="19"/>
      <c r="G472" s="19"/>
      <c r="H472" s="19"/>
      <c r="I472" s="19"/>
      <c r="N472" s="26"/>
      <c r="O472" s="25"/>
      <c r="S472" s="26"/>
    </row>
    <row r="473">
      <c r="F473" s="19"/>
      <c r="G473" s="19"/>
      <c r="H473" s="19"/>
      <c r="I473" s="19"/>
      <c r="N473" s="26"/>
      <c r="O473" s="25"/>
      <c r="S473" s="26"/>
    </row>
    <row r="474">
      <c r="F474" s="19"/>
      <c r="G474" s="19"/>
      <c r="H474" s="19"/>
      <c r="I474" s="19"/>
      <c r="N474" s="26"/>
      <c r="O474" s="25"/>
      <c r="S474" s="26"/>
    </row>
    <row r="475">
      <c r="F475" s="19"/>
      <c r="G475" s="19"/>
      <c r="H475" s="19"/>
      <c r="I475" s="19"/>
      <c r="N475" s="26"/>
      <c r="O475" s="25"/>
      <c r="S475" s="26"/>
    </row>
    <row r="476">
      <c r="F476" s="19"/>
      <c r="G476" s="19"/>
      <c r="H476" s="19"/>
      <c r="I476" s="19"/>
      <c r="N476" s="26"/>
      <c r="O476" s="25"/>
      <c r="S476" s="26"/>
    </row>
    <row r="477">
      <c r="F477" s="19"/>
      <c r="G477" s="19"/>
      <c r="H477" s="19"/>
      <c r="I477" s="19"/>
      <c r="N477" s="26"/>
      <c r="O477" s="25"/>
      <c r="S477" s="26"/>
    </row>
    <row r="478">
      <c r="F478" s="19"/>
      <c r="G478" s="19"/>
      <c r="H478" s="19"/>
      <c r="I478" s="19"/>
      <c r="N478" s="26"/>
      <c r="O478" s="25"/>
      <c r="S478" s="26"/>
    </row>
    <row r="479">
      <c r="F479" s="19"/>
      <c r="G479" s="19"/>
      <c r="H479" s="19"/>
      <c r="I479" s="19"/>
      <c r="N479" s="26"/>
      <c r="O479" s="25"/>
      <c r="S479" s="26"/>
    </row>
    <row r="480">
      <c r="F480" s="19"/>
      <c r="G480" s="19"/>
      <c r="H480" s="19"/>
      <c r="I480" s="19"/>
      <c r="N480" s="26"/>
      <c r="O480" s="25"/>
      <c r="S480" s="26"/>
    </row>
    <row r="481">
      <c r="F481" s="19"/>
      <c r="G481" s="19"/>
      <c r="H481" s="19"/>
      <c r="I481" s="19"/>
      <c r="N481" s="26"/>
      <c r="O481" s="25"/>
      <c r="S481" s="26"/>
    </row>
    <row r="482">
      <c r="F482" s="19"/>
      <c r="G482" s="19"/>
      <c r="H482" s="19"/>
      <c r="I482" s="19"/>
      <c r="N482" s="26"/>
      <c r="O482" s="25"/>
      <c r="S482" s="26"/>
    </row>
    <row r="483">
      <c r="F483" s="19"/>
      <c r="G483" s="19"/>
      <c r="H483" s="19"/>
      <c r="I483" s="19"/>
      <c r="N483" s="26"/>
      <c r="O483" s="25"/>
      <c r="S483" s="26"/>
    </row>
    <row r="484">
      <c r="F484" s="19"/>
      <c r="G484" s="19"/>
      <c r="H484" s="19"/>
      <c r="I484" s="19"/>
      <c r="N484" s="26"/>
      <c r="O484" s="25"/>
      <c r="S484" s="26"/>
    </row>
    <row r="485">
      <c r="F485" s="19"/>
      <c r="G485" s="19"/>
      <c r="H485" s="19"/>
      <c r="I485" s="19"/>
      <c r="N485" s="26"/>
      <c r="O485" s="25"/>
      <c r="S485" s="26"/>
    </row>
    <row r="486">
      <c r="F486" s="19"/>
      <c r="G486" s="19"/>
      <c r="H486" s="19"/>
      <c r="I486" s="19"/>
      <c r="N486" s="26"/>
      <c r="O486" s="25"/>
      <c r="S486" s="26"/>
    </row>
    <row r="487">
      <c r="F487" s="19"/>
      <c r="G487" s="19"/>
      <c r="H487" s="19"/>
      <c r="I487" s="19"/>
      <c r="N487" s="26"/>
      <c r="O487" s="25"/>
      <c r="S487" s="26"/>
    </row>
    <row r="488">
      <c r="F488" s="19"/>
      <c r="G488" s="19"/>
      <c r="H488" s="19"/>
      <c r="I488" s="19"/>
      <c r="N488" s="26"/>
      <c r="O488" s="25"/>
      <c r="S488" s="26"/>
    </row>
    <row r="489">
      <c r="F489" s="19"/>
      <c r="G489" s="19"/>
      <c r="H489" s="19"/>
      <c r="I489" s="19"/>
      <c r="N489" s="26"/>
      <c r="O489" s="25"/>
      <c r="S489" s="26"/>
    </row>
    <row r="490">
      <c r="F490" s="19"/>
      <c r="G490" s="19"/>
      <c r="H490" s="19"/>
      <c r="I490" s="19"/>
      <c r="N490" s="26"/>
      <c r="O490" s="25"/>
      <c r="S490" s="26"/>
    </row>
    <row r="491">
      <c r="F491" s="19"/>
      <c r="G491" s="19"/>
      <c r="H491" s="19"/>
      <c r="I491" s="19"/>
      <c r="N491" s="26"/>
      <c r="O491" s="25"/>
      <c r="S491" s="26"/>
    </row>
    <row r="492">
      <c r="F492" s="19"/>
      <c r="G492" s="19"/>
      <c r="H492" s="19"/>
      <c r="I492" s="19"/>
      <c r="N492" s="26"/>
      <c r="O492" s="25"/>
      <c r="S492" s="26"/>
    </row>
    <row r="493">
      <c r="F493" s="19"/>
      <c r="G493" s="19"/>
      <c r="H493" s="19"/>
      <c r="I493" s="19"/>
      <c r="N493" s="26"/>
      <c r="O493" s="25"/>
      <c r="S493" s="26"/>
    </row>
    <row r="494">
      <c r="F494" s="19"/>
      <c r="G494" s="19"/>
      <c r="H494" s="19"/>
      <c r="I494" s="19"/>
      <c r="N494" s="26"/>
      <c r="O494" s="25"/>
      <c r="S494" s="26"/>
    </row>
    <row r="495">
      <c r="F495" s="19"/>
      <c r="G495" s="19"/>
      <c r="H495" s="19"/>
      <c r="I495" s="19"/>
      <c r="N495" s="26"/>
      <c r="O495" s="25"/>
      <c r="S495" s="26"/>
    </row>
    <row r="496">
      <c r="F496" s="19"/>
      <c r="G496" s="19"/>
      <c r="H496" s="19"/>
      <c r="I496" s="19"/>
      <c r="N496" s="26"/>
      <c r="O496" s="25"/>
      <c r="S496" s="26"/>
    </row>
    <row r="497">
      <c r="F497" s="19"/>
      <c r="G497" s="19"/>
      <c r="H497" s="19"/>
      <c r="I497" s="19"/>
      <c r="N497" s="26"/>
      <c r="O497" s="25"/>
      <c r="S497" s="26"/>
    </row>
    <row r="498">
      <c r="F498" s="19"/>
      <c r="G498" s="19"/>
      <c r="H498" s="19"/>
      <c r="I498" s="19"/>
      <c r="N498" s="26"/>
      <c r="O498" s="25"/>
      <c r="S498" s="26"/>
    </row>
    <row r="499">
      <c r="F499" s="19"/>
      <c r="G499" s="19"/>
      <c r="H499" s="19"/>
      <c r="I499" s="19"/>
      <c r="N499" s="26"/>
      <c r="O499" s="25"/>
      <c r="S499" s="26"/>
    </row>
    <row r="500">
      <c r="F500" s="19"/>
      <c r="G500" s="19"/>
      <c r="H500" s="19"/>
      <c r="I500" s="19"/>
      <c r="N500" s="26"/>
      <c r="O500" s="25"/>
      <c r="S500" s="26"/>
    </row>
    <row r="501">
      <c r="F501" s="19"/>
      <c r="G501" s="19"/>
      <c r="H501" s="19"/>
      <c r="I501" s="19"/>
      <c r="N501" s="26"/>
      <c r="O501" s="25"/>
      <c r="S501" s="26"/>
    </row>
    <row r="502">
      <c r="F502" s="19"/>
      <c r="G502" s="19"/>
      <c r="H502" s="19"/>
      <c r="I502" s="19"/>
      <c r="N502" s="26"/>
      <c r="O502" s="25"/>
      <c r="S502" s="26"/>
    </row>
    <row r="503">
      <c r="F503" s="19"/>
      <c r="G503" s="19"/>
      <c r="H503" s="19"/>
      <c r="I503" s="19"/>
      <c r="N503" s="26"/>
      <c r="O503" s="25"/>
      <c r="S503" s="26"/>
    </row>
    <row r="504">
      <c r="F504" s="19"/>
      <c r="G504" s="19"/>
      <c r="H504" s="19"/>
      <c r="I504" s="19"/>
      <c r="N504" s="26"/>
      <c r="O504" s="25"/>
      <c r="S504" s="26"/>
    </row>
    <row r="505">
      <c r="F505" s="19"/>
      <c r="G505" s="19"/>
      <c r="H505" s="19"/>
      <c r="I505" s="19"/>
      <c r="N505" s="26"/>
      <c r="O505" s="25"/>
      <c r="S505" s="26"/>
    </row>
    <row r="506">
      <c r="F506" s="19"/>
      <c r="G506" s="19"/>
      <c r="H506" s="19"/>
      <c r="I506" s="19"/>
      <c r="N506" s="26"/>
      <c r="O506" s="25"/>
      <c r="S506" s="26"/>
    </row>
    <row r="507">
      <c r="F507" s="19"/>
      <c r="G507" s="19"/>
      <c r="H507" s="19"/>
      <c r="I507" s="19"/>
      <c r="N507" s="26"/>
      <c r="O507" s="25"/>
      <c r="S507" s="26"/>
    </row>
    <row r="508">
      <c r="F508" s="19"/>
      <c r="G508" s="19"/>
      <c r="H508" s="19"/>
      <c r="I508" s="19"/>
      <c r="N508" s="26"/>
      <c r="O508" s="25"/>
      <c r="S508" s="26"/>
    </row>
    <row r="509">
      <c r="F509" s="19"/>
      <c r="G509" s="19"/>
      <c r="H509" s="19"/>
      <c r="I509" s="19"/>
      <c r="N509" s="26"/>
      <c r="O509" s="25"/>
      <c r="S509" s="26"/>
    </row>
    <row r="510">
      <c r="F510" s="19"/>
      <c r="G510" s="19"/>
      <c r="H510" s="19"/>
      <c r="I510" s="19"/>
      <c r="N510" s="26"/>
      <c r="O510" s="25"/>
      <c r="S510" s="26"/>
    </row>
    <row r="511">
      <c r="F511" s="19"/>
      <c r="G511" s="19"/>
      <c r="H511" s="19"/>
      <c r="I511" s="19"/>
      <c r="N511" s="26"/>
      <c r="O511" s="25"/>
      <c r="S511" s="26"/>
    </row>
    <row r="512">
      <c r="F512" s="19"/>
      <c r="G512" s="19"/>
      <c r="H512" s="19"/>
      <c r="I512" s="19"/>
      <c r="N512" s="26"/>
      <c r="O512" s="25"/>
      <c r="S512" s="26"/>
    </row>
    <row r="513">
      <c r="F513" s="19"/>
      <c r="G513" s="19"/>
      <c r="H513" s="19"/>
      <c r="I513" s="19"/>
      <c r="N513" s="26"/>
      <c r="O513" s="25"/>
      <c r="S513" s="26"/>
    </row>
    <row r="514">
      <c r="F514" s="19"/>
      <c r="G514" s="19"/>
      <c r="H514" s="19"/>
      <c r="I514" s="19"/>
      <c r="N514" s="26"/>
      <c r="O514" s="25"/>
      <c r="S514" s="26"/>
    </row>
    <row r="515">
      <c r="F515" s="19"/>
      <c r="G515" s="19"/>
      <c r="H515" s="19"/>
      <c r="I515" s="19"/>
      <c r="N515" s="26"/>
      <c r="O515" s="25"/>
      <c r="S515" s="26"/>
    </row>
    <row r="516">
      <c r="F516" s="19"/>
      <c r="G516" s="19"/>
      <c r="H516" s="19"/>
      <c r="I516" s="19"/>
      <c r="N516" s="26"/>
      <c r="O516" s="25"/>
      <c r="S516" s="26"/>
    </row>
    <row r="517">
      <c r="F517" s="19"/>
      <c r="G517" s="19"/>
      <c r="H517" s="19"/>
      <c r="I517" s="19"/>
      <c r="N517" s="26"/>
      <c r="O517" s="25"/>
      <c r="S517" s="26"/>
    </row>
    <row r="518">
      <c r="F518" s="19"/>
      <c r="G518" s="19"/>
      <c r="H518" s="19"/>
      <c r="I518" s="19"/>
      <c r="N518" s="26"/>
      <c r="O518" s="25"/>
      <c r="S518" s="26"/>
    </row>
    <row r="519">
      <c r="F519" s="19"/>
      <c r="G519" s="19"/>
      <c r="H519" s="19"/>
      <c r="I519" s="19"/>
      <c r="N519" s="26"/>
      <c r="O519" s="25"/>
      <c r="S519" s="26"/>
    </row>
    <row r="520">
      <c r="F520" s="19"/>
      <c r="G520" s="19"/>
      <c r="H520" s="19"/>
      <c r="I520" s="19"/>
      <c r="N520" s="26"/>
      <c r="O520" s="25"/>
      <c r="S520" s="26"/>
    </row>
    <row r="521">
      <c r="F521" s="19"/>
      <c r="G521" s="19"/>
      <c r="H521" s="19"/>
      <c r="I521" s="19"/>
      <c r="N521" s="26"/>
      <c r="O521" s="25"/>
      <c r="S521" s="26"/>
    </row>
    <row r="522">
      <c r="F522" s="19"/>
      <c r="G522" s="19"/>
      <c r="H522" s="19"/>
      <c r="I522" s="19"/>
      <c r="N522" s="26"/>
      <c r="O522" s="25"/>
      <c r="S522" s="26"/>
    </row>
    <row r="523">
      <c r="F523" s="19"/>
      <c r="G523" s="19"/>
      <c r="H523" s="19"/>
      <c r="I523" s="19"/>
      <c r="N523" s="26"/>
      <c r="O523" s="25"/>
      <c r="S523" s="26"/>
    </row>
    <row r="524">
      <c r="F524" s="19"/>
      <c r="G524" s="19"/>
      <c r="H524" s="19"/>
      <c r="I524" s="19"/>
      <c r="N524" s="26"/>
      <c r="O524" s="25"/>
      <c r="S524" s="26"/>
    </row>
    <row r="525">
      <c r="F525" s="19"/>
      <c r="G525" s="19"/>
      <c r="H525" s="19"/>
      <c r="I525" s="19"/>
      <c r="N525" s="26"/>
      <c r="O525" s="25"/>
      <c r="S525" s="26"/>
    </row>
    <row r="526">
      <c r="F526" s="19"/>
      <c r="G526" s="19"/>
      <c r="H526" s="19"/>
      <c r="I526" s="19"/>
      <c r="N526" s="26"/>
      <c r="O526" s="25"/>
      <c r="S526" s="26"/>
    </row>
    <row r="527">
      <c r="F527" s="19"/>
      <c r="G527" s="19"/>
      <c r="H527" s="19"/>
      <c r="I527" s="19"/>
      <c r="N527" s="26"/>
      <c r="O527" s="25"/>
      <c r="S527" s="26"/>
    </row>
    <row r="528">
      <c r="F528" s="19"/>
      <c r="G528" s="19"/>
      <c r="H528" s="19"/>
      <c r="I528" s="19"/>
      <c r="N528" s="26"/>
      <c r="O528" s="25"/>
      <c r="S528" s="26"/>
    </row>
    <row r="529">
      <c r="F529" s="19"/>
      <c r="G529" s="19"/>
      <c r="H529" s="19"/>
      <c r="I529" s="19"/>
      <c r="N529" s="26"/>
      <c r="O529" s="25"/>
      <c r="S529" s="26"/>
    </row>
    <row r="530">
      <c r="F530" s="19"/>
      <c r="G530" s="19"/>
      <c r="H530" s="19"/>
      <c r="I530" s="19"/>
      <c r="N530" s="26"/>
      <c r="O530" s="25"/>
      <c r="S530" s="26"/>
    </row>
    <row r="531">
      <c r="F531" s="19"/>
      <c r="G531" s="19"/>
      <c r="H531" s="19"/>
      <c r="I531" s="19"/>
      <c r="N531" s="26"/>
      <c r="O531" s="25"/>
      <c r="S531" s="26"/>
    </row>
    <row r="532">
      <c r="F532" s="19"/>
      <c r="G532" s="19"/>
      <c r="H532" s="19"/>
      <c r="I532" s="19"/>
      <c r="N532" s="26"/>
      <c r="O532" s="25"/>
      <c r="S532" s="26"/>
    </row>
    <row r="533">
      <c r="F533" s="19"/>
      <c r="G533" s="19"/>
      <c r="H533" s="19"/>
      <c r="I533" s="19"/>
      <c r="N533" s="26"/>
      <c r="O533" s="25"/>
      <c r="S533" s="26"/>
    </row>
    <row r="534">
      <c r="F534" s="19"/>
      <c r="G534" s="19"/>
      <c r="H534" s="19"/>
      <c r="I534" s="19"/>
      <c r="N534" s="26"/>
      <c r="O534" s="25"/>
      <c r="S534" s="26"/>
    </row>
    <row r="535">
      <c r="F535" s="19"/>
      <c r="G535" s="19"/>
      <c r="H535" s="19"/>
      <c r="I535" s="19"/>
      <c r="N535" s="26"/>
      <c r="O535" s="25"/>
      <c r="S535" s="26"/>
    </row>
    <row r="536">
      <c r="F536" s="19"/>
      <c r="G536" s="19"/>
      <c r="H536" s="19"/>
      <c r="I536" s="19"/>
      <c r="N536" s="26"/>
      <c r="O536" s="25"/>
      <c r="S536" s="26"/>
    </row>
    <row r="537">
      <c r="F537" s="19"/>
      <c r="G537" s="19"/>
      <c r="H537" s="19"/>
      <c r="I537" s="19"/>
      <c r="N537" s="26"/>
      <c r="O537" s="25"/>
      <c r="S537" s="26"/>
    </row>
    <row r="538">
      <c r="F538" s="19"/>
      <c r="G538" s="19"/>
      <c r="H538" s="19"/>
      <c r="I538" s="19"/>
      <c r="N538" s="26"/>
      <c r="O538" s="25"/>
      <c r="S538" s="26"/>
    </row>
    <row r="539">
      <c r="F539" s="19"/>
      <c r="G539" s="19"/>
      <c r="H539" s="19"/>
      <c r="I539" s="19"/>
      <c r="N539" s="26"/>
      <c r="O539" s="25"/>
      <c r="S539" s="26"/>
    </row>
    <row r="540">
      <c r="F540" s="19"/>
      <c r="G540" s="19"/>
      <c r="H540" s="19"/>
      <c r="I540" s="19"/>
      <c r="N540" s="26"/>
      <c r="O540" s="25"/>
      <c r="S540" s="26"/>
    </row>
    <row r="541">
      <c r="F541" s="19"/>
      <c r="G541" s="19"/>
      <c r="H541" s="19"/>
      <c r="I541" s="19"/>
      <c r="N541" s="26"/>
      <c r="O541" s="25"/>
      <c r="S541" s="26"/>
    </row>
    <row r="542">
      <c r="F542" s="19"/>
      <c r="G542" s="19"/>
      <c r="H542" s="19"/>
      <c r="I542" s="19"/>
      <c r="N542" s="26"/>
      <c r="O542" s="25"/>
      <c r="S542" s="26"/>
    </row>
    <row r="543">
      <c r="F543" s="19"/>
      <c r="G543" s="19"/>
      <c r="H543" s="19"/>
      <c r="I543" s="19"/>
      <c r="N543" s="26"/>
      <c r="O543" s="25"/>
      <c r="S543" s="26"/>
    </row>
    <row r="544">
      <c r="F544" s="19"/>
      <c r="G544" s="19"/>
      <c r="H544" s="19"/>
      <c r="I544" s="19"/>
      <c r="N544" s="26"/>
      <c r="O544" s="25"/>
      <c r="S544" s="26"/>
    </row>
    <row r="545">
      <c r="F545" s="19"/>
      <c r="G545" s="19"/>
      <c r="H545" s="19"/>
      <c r="I545" s="19"/>
      <c r="N545" s="26"/>
      <c r="O545" s="25"/>
      <c r="S545" s="26"/>
    </row>
    <row r="546">
      <c r="F546" s="19"/>
      <c r="G546" s="19"/>
      <c r="H546" s="19"/>
      <c r="I546" s="19"/>
      <c r="N546" s="26"/>
      <c r="O546" s="25"/>
      <c r="S546" s="26"/>
    </row>
    <row r="547">
      <c r="F547" s="19"/>
      <c r="G547" s="19"/>
      <c r="H547" s="19"/>
      <c r="I547" s="19"/>
      <c r="N547" s="26"/>
      <c r="O547" s="25"/>
      <c r="S547" s="26"/>
    </row>
    <row r="548">
      <c r="F548" s="19"/>
      <c r="G548" s="19"/>
      <c r="H548" s="19"/>
      <c r="I548" s="19"/>
      <c r="N548" s="26"/>
      <c r="O548" s="25"/>
      <c r="S548" s="26"/>
    </row>
    <row r="549">
      <c r="F549" s="19"/>
      <c r="G549" s="19"/>
      <c r="H549" s="19"/>
      <c r="I549" s="19"/>
      <c r="N549" s="26"/>
      <c r="O549" s="25"/>
      <c r="S549" s="26"/>
    </row>
    <row r="550">
      <c r="F550" s="19"/>
      <c r="G550" s="19"/>
      <c r="H550" s="19"/>
      <c r="I550" s="19"/>
      <c r="N550" s="26"/>
      <c r="O550" s="25"/>
      <c r="S550" s="26"/>
    </row>
    <row r="551">
      <c r="F551" s="19"/>
      <c r="G551" s="19"/>
      <c r="H551" s="19"/>
      <c r="I551" s="19"/>
      <c r="N551" s="26"/>
      <c r="O551" s="25"/>
      <c r="S551" s="26"/>
    </row>
    <row r="552">
      <c r="F552" s="19"/>
      <c r="G552" s="19"/>
      <c r="H552" s="19"/>
      <c r="I552" s="19"/>
      <c r="N552" s="26"/>
      <c r="O552" s="25"/>
      <c r="S552" s="26"/>
    </row>
    <row r="553">
      <c r="F553" s="19"/>
      <c r="G553" s="19"/>
      <c r="H553" s="19"/>
      <c r="I553" s="19"/>
      <c r="N553" s="26"/>
      <c r="O553" s="25"/>
      <c r="S553" s="26"/>
    </row>
    <row r="554">
      <c r="F554" s="19"/>
      <c r="G554" s="19"/>
      <c r="H554" s="19"/>
      <c r="I554" s="19"/>
      <c r="N554" s="26"/>
      <c r="O554" s="25"/>
      <c r="S554" s="26"/>
    </row>
    <row r="555">
      <c r="F555" s="19"/>
      <c r="G555" s="19"/>
      <c r="H555" s="19"/>
      <c r="I555" s="19"/>
      <c r="N555" s="26"/>
      <c r="O555" s="25"/>
      <c r="S555" s="26"/>
    </row>
    <row r="556">
      <c r="F556" s="19"/>
      <c r="G556" s="19"/>
      <c r="H556" s="19"/>
      <c r="I556" s="19"/>
      <c r="N556" s="26"/>
      <c r="O556" s="25"/>
      <c r="S556" s="26"/>
    </row>
    <row r="557">
      <c r="F557" s="19"/>
      <c r="G557" s="19"/>
      <c r="H557" s="19"/>
      <c r="I557" s="19"/>
      <c r="N557" s="26"/>
      <c r="O557" s="25"/>
      <c r="S557" s="26"/>
    </row>
    <row r="558">
      <c r="F558" s="19"/>
      <c r="G558" s="19"/>
      <c r="H558" s="19"/>
      <c r="I558" s="19"/>
      <c r="N558" s="26"/>
      <c r="O558" s="25"/>
      <c r="S558" s="26"/>
    </row>
    <row r="559">
      <c r="F559" s="19"/>
      <c r="G559" s="19"/>
      <c r="H559" s="19"/>
      <c r="I559" s="19"/>
      <c r="N559" s="26"/>
      <c r="O559" s="25"/>
      <c r="S559" s="26"/>
    </row>
    <row r="560">
      <c r="F560" s="19"/>
      <c r="G560" s="19"/>
      <c r="H560" s="19"/>
      <c r="I560" s="19"/>
      <c r="N560" s="26"/>
      <c r="O560" s="25"/>
      <c r="S560" s="26"/>
    </row>
    <row r="561">
      <c r="F561" s="19"/>
      <c r="G561" s="19"/>
      <c r="H561" s="19"/>
      <c r="I561" s="19"/>
      <c r="N561" s="26"/>
      <c r="O561" s="25"/>
      <c r="S561" s="26"/>
    </row>
    <row r="562">
      <c r="F562" s="19"/>
      <c r="G562" s="19"/>
      <c r="H562" s="19"/>
      <c r="I562" s="19"/>
      <c r="N562" s="26"/>
      <c r="O562" s="25"/>
      <c r="S562" s="26"/>
    </row>
    <row r="563">
      <c r="F563" s="19"/>
      <c r="G563" s="19"/>
      <c r="H563" s="19"/>
      <c r="I563" s="19"/>
      <c r="N563" s="26"/>
      <c r="O563" s="25"/>
      <c r="S563" s="26"/>
    </row>
    <row r="564">
      <c r="F564" s="19"/>
      <c r="G564" s="19"/>
      <c r="H564" s="19"/>
      <c r="I564" s="19"/>
      <c r="N564" s="26"/>
      <c r="O564" s="25"/>
      <c r="S564" s="26"/>
    </row>
    <row r="565">
      <c r="F565" s="19"/>
      <c r="G565" s="19"/>
      <c r="H565" s="19"/>
      <c r="I565" s="19"/>
      <c r="N565" s="26"/>
      <c r="O565" s="25"/>
      <c r="S565" s="26"/>
    </row>
    <row r="566">
      <c r="F566" s="19"/>
      <c r="G566" s="19"/>
      <c r="H566" s="19"/>
      <c r="I566" s="19"/>
      <c r="N566" s="26"/>
      <c r="O566" s="25"/>
      <c r="S566" s="26"/>
    </row>
    <row r="567">
      <c r="F567" s="19"/>
      <c r="G567" s="19"/>
      <c r="H567" s="19"/>
      <c r="I567" s="19"/>
      <c r="N567" s="26"/>
      <c r="O567" s="25"/>
      <c r="S567" s="26"/>
    </row>
    <row r="568">
      <c r="F568" s="19"/>
      <c r="G568" s="19"/>
      <c r="H568" s="19"/>
      <c r="I568" s="19"/>
      <c r="N568" s="26"/>
      <c r="O568" s="25"/>
      <c r="S568" s="26"/>
    </row>
    <row r="569">
      <c r="F569" s="19"/>
      <c r="G569" s="19"/>
      <c r="H569" s="19"/>
      <c r="I569" s="19"/>
      <c r="N569" s="26"/>
      <c r="O569" s="25"/>
      <c r="S569" s="26"/>
    </row>
    <row r="570">
      <c r="F570" s="19"/>
      <c r="G570" s="19"/>
      <c r="H570" s="19"/>
      <c r="I570" s="19"/>
      <c r="N570" s="26"/>
      <c r="O570" s="25"/>
      <c r="S570" s="26"/>
    </row>
    <row r="571">
      <c r="F571" s="19"/>
      <c r="G571" s="19"/>
      <c r="H571" s="19"/>
      <c r="I571" s="19"/>
      <c r="N571" s="26"/>
      <c r="O571" s="25"/>
      <c r="S571" s="26"/>
    </row>
    <row r="572">
      <c r="F572" s="19"/>
      <c r="G572" s="19"/>
      <c r="H572" s="19"/>
      <c r="I572" s="19"/>
      <c r="N572" s="26"/>
      <c r="O572" s="25"/>
      <c r="S572" s="26"/>
    </row>
    <row r="573">
      <c r="F573" s="19"/>
      <c r="G573" s="19"/>
      <c r="H573" s="19"/>
      <c r="I573" s="19"/>
      <c r="N573" s="26"/>
      <c r="O573" s="25"/>
      <c r="S573" s="26"/>
    </row>
    <row r="574">
      <c r="F574" s="19"/>
      <c r="G574" s="19"/>
      <c r="H574" s="19"/>
      <c r="I574" s="19"/>
      <c r="N574" s="26"/>
      <c r="O574" s="25"/>
      <c r="S574" s="26"/>
    </row>
    <row r="575">
      <c r="F575" s="19"/>
      <c r="G575" s="19"/>
      <c r="H575" s="19"/>
      <c r="I575" s="19"/>
      <c r="N575" s="26"/>
      <c r="O575" s="25"/>
      <c r="S575" s="26"/>
    </row>
    <row r="576">
      <c r="F576" s="19"/>
      <c r="G576" s="19"/>
      <c r="H576" s="19"/>
      <c r="I576" s="19"/>
      <c r="N576" s="26"/>
      <c r="O576" s="25"/>
      <c r="S576" s="26"/>
    </row>
    <row r="577">
      <c r="F577" s="19"/>
      <c r="G577" s="19"/>
      <c r="H577" s="19"/>
      <c r="I577" s="19"/>
      <c r="N577" s="26"/>
      <c r="O577" s="25"/>
      <c r="S577" s="26"/>
    </row>
    <row r="578">
      <c r="F578" s="19"/>
      <c r="G578" s="19"/>
      <c r="H578" s="19"/>
      <c r="I578" s="19"/>
      <c r="N578" s="26"/>
      <c r="O578" s="25"/>
      <c r="S578" s="26"/>
    </row>
    <row r="579">
      <c r="F579" s="19"/>
      <c r="G579" s="19"/>
      <c r="H579" s="19"/>
      <c r="I579" s="19"/>
      <c r="N579" s="26"/>
      <c r="O579" s="25"/>
      <c r="S579" s="26"/>
    </row>
    <row r="580">
      <c r="F580" s="19"/>
      <c r="G580" s="19"/>
      <c r="H580" s="19"/>
      <c r="I580" s="19"/>
      <c r="N580" s="26"/>
      <c r="O580" s="25"/>
      <c r="S580" s="26"/>
    </row>
    <row r="581">
      <c r="F581" s="19"/>
      <c r="G581" s="19"/>
      <c r="H581" s="19"/>
      <c r="I581" s="19"/>
      <c r="N581" s="26"/>
      <c r="O581" s="25"/>
      <c r="S581" s="26"/>
    </row>
    <row r="582">
      <c r="F582" s="19"/>
      <c r="G582" s="19"/>
      <c r="H582" s="19"/>
      <c r="I582" s="19"/>
      <c r="N582" s="26"/>
      <c r="O582" s="25"/>
      <c r="S582" s="26"/>
    </row>
    <row r="583">
      <c r="F583" s="19"/>
      <c r="G583" s="19"/>
      <c r="H583" s="19"/>
      <c r="I583" s="19"/>
      <c r="N583" s="26"/>
      <c r="O583" s="25"/>
      <c r="S583" s="26"/>
    </row>
    <row r="584">
      <c r="F584" s="19"/>
      <c r="G584" s="19"/>
      <c r="H584" s="19"/>
      <c r="I584" s="19"/>
      <c r="N584" s="26"/>
      <c r="O584" s="25"/>
      <c r="S584" s="26"/>
    </row>
    <row r="585">
      <c r="F585" s="19"/>
      <c r="G585" s="19"/>
      <c r="H585" s="19"/>
      <c r="I585" s="19"/>
      <c r="N585" s="26"/>
      <c r="O585" s="25"/>
      <c r="S585" s="26"/>
    </row>
    <row r="586">
      <c r="F586" s="19"/>
      <c r="G586" s="19"/>
      <c r="H586" s="19"/>
      <c r="I586" s="19"/>
      <c r="N586" s="26"/>
      <c r="O586" s="25"/>
      <c r="S586" s="26"/>
    </row>
    <row r="587">
      <c r="F587" s="19"/>
      <c r="G587" s="19"/>
      <c r="H587" s="19"/>
      <c r="I587" s="19"/>
      <c r="N587" s="26"/>
      <c r="O587" s="25"/>
      <c r="S587" s="26"/>
    </row>
    <row r="588">
      <c r="F588" s="19"/>
      <c r="G588" s="19"/>
      <c r="H588" s="19"/>
      <c r="I588" s="19"/>
      <c r="N588" s="26"/>
      <c r="O588" s="25"/>
      <c r="S588" s="26"/>
    </row>
    <row r="589">
      <c r="F589" s="19"/>
      <c r="G589" s="19"/>
      <c r="H589" s="19"/>
      <c r="I589" s="19"/>
      <c r="N589" s="26"/>
      <c r="O589" s="25"/>
      <c r="S589" s="26"/>
    </row>
    <row r="590">
      <c r="F590" s="19"/>
      <c r="G590" s="19"/>
      <c r="H590" s="19"/>
      <c r="I590" s="19"/>
      <c r="N590" s="26"/>
      <c r="O590" s="25"/>
      <c r="S590" s="26"/>
    </row>
    <row r="591">
      <c r="F591" s="19"/>
      <c r="G591" s="19"/>
      <c r="H591" s="19"/>
      <c r="I591" s="19"/>
      <c r="N591" s="26"/>
      <c r="O591" s="25"/>
      <c r="S591" s="26"/>
    </row>
    <row r="592">
      <c r="F592" s="19"/>
      <c r="G592" s="19"/>
      <c r="H592" s="19"/>
      <c r="I592" s="19"/>
      <c r="N592" s="26"/>
      <c r="O592" s="25"/>
      <c r="S592" s="26"/>
    </row>
    <row r="593">
      <c r="F593" s="19"/>
      <c r="G593" s="19"/>
      <c r="H593" s="19"/>
      <c r="I593" s="19"/>
      <c r="N593" s="26"/>
      <c r="O593" s="25"/>
      <c r="S593" s="26"/>
    </row>
    <row r="594">
      <c r="F594" s="19"/>
      <c r="G594" s="19"/>
      <c r="H594" s="19"/>
      <c r="I594" s="19"/>
      <c r="N594" s="26"/>
      <c r="O594" s="25"/>
      <c r="S594" s="26"/>
    </row>
    <row r="595">
      <c r="F595" s="19"/>
      <c r="G595" s="19"/>
      <c r="H595" s="19"/>
      <c r="I595" s="19"/>
      <c r="N595" s="26"/>
      <c r="O595" s="25"/>
      <c r="S595" s="26"/>
    </row>
    <row r="596">
      <c r="F596" s="19"/>
      <c r="G596" s="19"/>
      <c r="H596" s="19"/>
      <c r="I596" s="19"/>
      <c r="N596" s="26"/>
      <c r="O596" s="25"/>
      <c r="S596" s="26"/>
    </row>
    <row r="597">
      <c r="F597" s="19"/>
      <c r="G597" s="19"/>
      <c r="H597" s="19"/>
      <c r="I597" s="19"/>
      <c r="N597" s="26"/>
      <c r="O597" s="25"/>
      <c r="S597" s="26"/>
    </row>
    <row r="598">
      <c r="F598" s="19"/>
      <c r="G598" s="19"/>
      <c r="H598" s="19"/>
      <c r="I598" s="19"/>
      <c r="N598" s="26"/>
      <c r="O598" s="25"/>
      <c r="S598" s="26"/>
    </row>
    <row r="599">
      <c r="F599" s="19"/>
      <c r="G599" s="19"/>
      <c r="H599" s="19"/>
      <c r="I599" s="19"/>
      <c r="N599" s="26"/>
      <c r="O599" s="25"/>
      <c r="S599" s="26"/>
    </row>
    <row r="600">
      <c r="F600" s="19"/>
      <c r="G600" s="19"/>
      <c r="H600" s="19"/>
      <c r="I600" s="19"/>
      <c r="N600" s="26"/>
      <c r="O600" s="25"/>
      <c r="S600" s="26"/>
    </row>
    <row r="601">
      <c r="F601" s="19"/>
      <c r="G601" s="19"/>
      <c r="H601" s="19"/>
      <c r="I601" s="19"/>
      <c r="N601" s="26"/>
      <c r="O601" s="25"/>
      <c r="S601" s="26"/>
    </row>
    <row r="602">
      <c r="F602" s="19"/>
      <c r="G602" s="19"/>
      <c r="H602" s="19"/>
      <c r="I602" s="19"/>
      <c r="N602" s="26"/>
      <c r="O602" s="25"/>
      <c r="S602" s="26"/>
    </row>
    <row r="603">
      <c r="F603" s="19"/>
      <c r="G603" s="19"/>
      <c r="H603" s="19"/>
      <c r="I603" s="19"/>
      <c r="N603" s="26"/>
      <c r="O603" s="25"/>
      <c r="S603" s="26"/>
    </row>
    <row r="604">
      <c r="F604" s="19"/>
      <c r="G604" s="19"/>
      <c r="H604" s="19"/>
      <c r="I604" s="19"/>
      <c r="N604" s="26"/>
      <c r="O604" s="25"/>
      <c r="S604" s="26"/>
    </row>
    <row r="605">
      <c r="F605" s="19"/>
      <c r="G605" s="19"/>
      <c r="H605" s="19"/>
      <c r="I605" s="19"/>
      <c r="N605" s="26"/>
      <c r="O605" s="25"/>
      <c r="S605" s="26"/>
    </row>
    <row r="606">
      <c r="F606" s="19"/>
      <c r="G606" s="19"/>
      <c r="H606" s="19"/>
      <c r="I606" s="19"/>
      <c r="N606" s="26"/>
      <c r="O606" s="25"/>
      <c r="S606" s="26"/>
    </row>
    <row r="607">
      <c r="F607" s="19"/>
      <c r="G607" s="19"/>
      <c r="H607" s="19"/>
      <c r="I607" s="19"/>
      <c r="N607" s="26"/>
      <c r="O607" s="25"/>
      <c r="S607" s="26"/>
    </row>
    <row r="608">
      <c r="F608" s="19"/>
      <c r="G608" s="19"/>
      <c r="H608" s="19"/>
      <c r="I608" s="19"/>
      <c r="N608" s="26"/>
      <c r="O608" s="25"/>
      <c r="S608" s="26"/>
    </row>
    <row r="609">
      <c r="F609" s="19"/>
      <c r="G609" s="19"/>
      <c r="H609" s="19"/>
      <c r="I609" s="19"/>
      <c r="N609" s="26"/>
      <c r="O609" s="25"/>
      <c r="S609" s="26"/>
    </row>
    <row r="610">
      <c r="F610" s="19"/>
      <c r="G610" s="19"/>
      <c r="H610" s="19"/>
      <c r="I610" s="19"/>
      <c r="N610" s="26"/>
      <c r="O610" s="25"/>
      <c r="S610" s="26"/>
    </row>
    <row r="611">
      <c r="F611" s="19"/>
      <c r="G611" s="19"/>
      <c r="H611" s="19"/>
      <c r="I611" s="19"/>
      <c r="N611" s="26"/>
      <c r="O611" s="25"/>
      <c r="S611" s="26"/>
    </row>
    <row r="612">
      <c r="F612" s="19"/>
      <c r="G612" s="19"/>
      <c r="H612" s="19"/>
      <c r="I612" s="19"/>
      <c r="N612" s="26"/>
      <c r="O612" s="25"/>
      <c r="S612" s="26"/>
    </row>
    <row r="613">
      <c r="F613" s="19"/>
      <c r="G613" s="19"/>
      <c r="H613" s="19"/>
      <c r="I613" s="19"/>
      <c r="N613" s="26"/>
      <c r="O613" s="25"/>
      <c r="S613" s="26"/>
    </row>
    <row r="614">
      <c r="F614" s="19"/>
      <c r="G614" s="19"/>
      <c r="H614" s="19"/>
      <c r="I614" s="19"/>
      <c r="N614" s="26"/>
      <c r="O614" s="25"/>
      <c r="S614" s="26"/>
    </row>
    <row r="615">
      <c r="F615" s="19"/>
      <c r="G615" s="19"/>
      <c r="H615" s="19"/>
      <c r="I615" s="19"/>
      <c r="N615" s="26"/>
      <c r="O615" s="25"/>
      <c r="S615" s="26"/>
    </row>
    <row r="616">
      <c r="F616" s="19"/>
      <c r="G616" s="19"/>
      <c r="H616" s="19"/>
      <c r="I616" s="19"/>
      <c r="N616" s="26"/>
      <c r="O616" s="25"/>
      <c r="S616" s="26"/>
    </row>
    <row r="617">
      <c r="F617" s="19"/>
      <c r="G617" s="19"/>
      <c r="H617" s="19"/>
      <c r="I617" s="19"/>
      <c r="N617" s="26"/>
      <c r="O617" s="25"/>
      <c r="S617" s="26"/>
    </row>
    <row r="618">
      <c r="F618" s="19"/>
      <c r="G618" s="19"/>
      <c r="H618" s="19"/>
      <c r="I618" s="19"/>
      <c r="N618" s="26"/>
      <c r="O618" s="25"/>
      <c r="S618" s="26"/>
    </row>
    <row r="619">
      <c r="F619" s="19"/>
      <c r="G619" s="19"/>
      <c r="H619" s="19"/>
      <c r="I619" s="19"/>
      <c r="N619" s="26"/>
      <c r="O619" s="25"/>
      <c r="S619" s="26"/>
    </row>
    <row r="620">
      <c r="F620" s="19"/>
      <c r="G620" s="19"/>
      <c r="H620" s="19"/>
      <c r="I620" s="19"/>
      <c r="N620" s="26"/>
      <c r="O620" s="25"/>
      <c r="S620" s="26"/>
    </row>
    <row r="621">
      <c r="F621" s="19"/>
      <c r="G621" s="19"/>
      <c r="H621" s="19"/>
      <c r="I621" s="19"/>
      <c r="N621" s="26"/>
      <c r="O621" s="25"/>
      <c r="S621" s="26"/>
    </row>
    <row r="622">
      <c r="F622" s="19"/>
      <c r="G622" s="19"/>
      <c r="H622" s="19"/>
      <c r="I622" s="19"/>
      <c r="N622" s="26"/>
      <c r="O622" s="25"/>
      <c r="S622" s="26"/>
    </row>
    <row r="623">
      <c r="F623" s="19"/>
      <c r="G623" s="19"/>
      <c r="H623" s="19"/>
      <c r="I623" s="19"/>
      <c r="N623" s="26"/>
      <c r="O623" s="25"/>
      <c r="S623" s="26"/>
    </row>
    <row r="624">
      <c r="F624" s="19"/>
      <c r="G624" s="19"/>
      <c r="H624" s="19"/>
      <c r="I624" s="19"/>
      <c r="N624" s="26"/>
      <c r="O624" s="25"/>
      <c r="S624" s="26"/>
    </row>
    <row r="625">
      <c r="F625" s="19"/>
      <c r="G625" s="19"/>
      <c r="H625" s="19"/>
      <c r="I625" s="19"/>
      <c r="N625" s="26"/>
      <c r="O625" s="25"/>
      <c r="S625" s="26"/>
    </row>
    <row r="626">
      <c r="F626" s="19"/>
      <c r="G626" s="19"/>
      <c r="H626" s="19"/>
      <c r="I626" s="19"/>
      <c r="N626" s="26"/>
      <c r="O626" s="25"/>
      <c r="S626" s="26"/>
    </row>
    <row r="627">
      <c r="F627" s="19"/>
      <c r="G627" s="19"/>
      <c r="H627" s="19"/>
      <c r="I627" s="19"/>
      <c r="N627" s="26"/>
      <c r="O627" s="25"/>
      <c r="S627" s="26"/>
    </row>
    <row r="628">
      <c r="F628" s="19"/>
      <c r="G628" s="19"/>
      <c r="H628" s="19"/>
      <c r="I628" s="19"/>
      <c r="N628" s="26"/>
      <c r="O628" s="25"/>
      <c r="S628" s="26"/>
    </row>
    <row r="629">
      <c r="F629" s="19"/>
      <c r="G629" s="19"/>
      <c r="H629" s="19"/>
      <c r="I629" s="19"/>
      <c r="N629" s="26"/>
      <c r="O629" s="25"/>
      <c r="S629" s="26"/>
    </row>
    <row r="630">
      <c r="F630" s="19"/>
      <c r="G630" s="19"/>
      <c r="H630" s="19"/>
      <c r="I630" s="19"/>
      <c r="N630" s="26"/>
      <c r="O630" s="25"/>
      <c r="S630" s="26"/>
    </row>
    <row r="631">
      <c r="F631" s="19"/>
      <c r="G631" s="19"/>
      <c r="H631" s="19"/>
      <c r="I631" s="19"/>
      <c r="N631" s="26"/>
      <c r="O631" s="25"/>
      <c r="S631" s="26"/>
    </row>
    <row r="632">
      <c r="F632" s="19"/>
      <c r="G632" s="19"/>
      <c r="H632" s="19"/>
      <c r="I632" s="19"/>
      <c r="N632" s="26"/>
      <c r="O632" s="25"/>
      <c r="S632" s="26"/>
    </row>
    <row r="633">
      <c r="F633" s="19"/>
      <c r="G633" s="19"/>
      <c r="H633" s="19"/>
      <c r="I633" s="19"/>
      <c r="N633" s="26"/>
      <c r="O633" s="25"/>
      <c r="S633" s="26"/>
    </row>
    <row r="634">
      <c r="F634" s="19"/>
      <c r="G634" s="19"/>
      <c r="H634" s="19"/>
      <c r="I634" s="19"/>
      <c r="N634" s="26"/>
      <c r="O634" s="25"/>
      <c r="S634" s="26"/>
    </row>
    <row r="635">
      <c r="F635" s="19"/>
      <c r="G635" s="19"/>
      <c r="H635" s="19"/>
      <c r="I635" s="19"/>
      <c r="N635" s="26"/>
      <c r="O635" s="25"/>
      <c r="S635" s="26"/>
    </row>
    <row r="636">
      <c r="F636" s="19"/>
      <c r="G636" s="19"/>
      <c r="H636" s="19"/>
      <c r="I636" s="19"/>
      <c r="N636" s="26"/>
      <c r="O636" s="25"/>
      <c r="S636" s="26"/>
    </row>
    <row r="637">
      <c r="F637" s="19"/>
      <c r="G637" s="19"/>
      <c r="H637" s="19"/>
      <c r="I637" s="19"/>
      <c r="N637" s="26"/>
      <c r="O637" s="25"/>
      <c r="S637" s="26"/>
    </row>
    <row r="638">
      <c r="F638" s="19"/>
      <c r="G638" s="19"/>
      <c r="H638" s="19"/>
      <c r="I638" s="19"/>
      <c r="N638" s="26"/>
      <c r="O638" s="25"/>
      <c r="S638" s="26"/>
    </row>
    <row r="639">
      <c r="F639" s="19"/>
      <c r="G639" s="19"/>
      <c r="H639" s="19"/>
      <c r="I639" s="19"/>
      <c r="N639" s="26"/>
      <c r="O639" s="25"/>
      <c r="S639" s="26"/>
    </row>
    <row r="640">
      <c r="F640" s="19"/>
      <c r="G640" s="19"/>
      <c r="H640" s="19"/>
      <c r="I640" s="19"/>
      <c r="N640" s="26"/>
      <c r="O640" s="25"/>
      <c r="S640" s="26"/>
    </row>
    <row r="641">
      <c r="F641" s="19"/>
      <c r="G641" s="19"/>
      <c r="H641" s="19"/>
      <c r="I641" s="19"/>
      <c r="N641" s="26"/>
      <c r="O641" s="25"/>
      <c r="S641" s="26"/>
    </row>
    <row r="642">
      <c r="F642" s="19"/>
      <c r="G642" s="19"/>
      <c r="H642" s="19"/>
      <c r="I642" s="19"/>
      <c r="N642" s="26"/>
      <c r="O642" s="25"/>
      <c r="S642" s="26"/>
    </row>
    <row r="643">
      <c r="F643" s="19"/>
      <c r="G643" s="19"/>
      <c r="H643" s="19"/>
      <c r="I643" s="19"/>
      <c r="N643" s="26"/>
      <c r="O643" s="25"/>
      <c r="S643" s="26"/>
    </row>
    <row r="644">
      <c r="F644" s="19"/>
      <c r="G644" s="19"/>
      <c r="H644" s="19"/>
      <c r="I644" s="19"/>
      <c r="N644" s="26"/>
      <c r="O644" s="25"/>
      <c r="S644" s="26"/>
    </row>
    <row r="645">
      <c r="F645" s="19"/>
      <c r="G645" s="19"/>
      <c r="H645" s="19"/>
      <c r="I645" s="19"/>
      <c r="N645" s="26"/>
      <c r="O645" s="25"/>
      <c r="S645" s="26"/>
    </row>
    <row r="646">
      <c r="F646" s="19"/>
      <c r="G646" s="19"/>
      <c r="H646" s="19"/>
      <c r="I646" s="19"/>
      <c r="N646" s="26"/>
      <c r="O646" s="25"/>
      <c r="S646" s="26"/>
    </row>
    <row r="647">
      <c r="F647" s="19"/>
      <c r="G647" s="19"/>
      <c r="H647" s="19"/>
      <c r="I647" s="19"/>
      <c r="N647" s="26"/>
      <c r="O647" s="25"/>
      <c r="S647" s="26"/>
    </row>
    <row r="648">
      <c r="F648" s="19"/>
      <c r="G648" s="19"/>
      <c r="H648" s="19"/>
      <c r="I648" s="19"/>
      <c r="N648" s="26"/>
      <c r="O648" s="25"/>
      <c r="S648" s="26"/>
    </row>
    <row r="649">
      <c r="F649" s="19"/>
      <c r="G649" s="19"/>
      <c r="H649" s="19"/>
      <c r="I649" s="19"/>
      <c r="N649" s="26"/>
      <c r="O649" s="25"/>
      <c r="S649" s="26"/>
    </row>
    <row r="650">
      <c r="F650" s="19"/>
      <c r="G650" s="19"/>
      <c r="H650" s="19"/>
      <c r="I650" s="19"/>
      <c r="N650" s="26"/>
      <c r="O650" s="25"/>
      <c r="S650" s="26"/>
    </row>
    <row r="651">
      <c r="F651" s="19"/>
      <c r="G651" s="19"/>
      <c r="H651" s="19"/>
      <c r="I651" s="19"/>
      <c r="N651" s="26"/>
      <c r="O651" s="25"/>
      <c r="S651" s="26"/>
    </row>
    <row r="652">
      <c r="F652" s="19"/>
      <c r="G652" s="19"/>
      <c r="H652" s="19"/>
      <c r="I652" s="19"/>
      <c r="N652" s="26"/>
      <c r="O652" s="25"/>
      <c r="S652" s="26"/>
    </row>
    <row r="653">
      <c r="F653" s="19"/>
      <c r="G653" s="19"/>
      <c r="H653" s="19"/>
      <c r="I653" s="19"/>
      <c r="N653" s="26"/>
      <c r="O653" s="25"/>
      <c r="S653" s="26"/>
    </row>
    <row r="654">
      <c r="F654" s="19"/>
      <c r="G654" s="19"/>
      <c r="H654" s="19"/>
      <c r="I654" s="19"/>
      <c r="N654" s="26"/>
      <c r="O654" s="25"/>
      <c r="S654" s="26"/>
    </row>
    <row r="655">
      <c r="F655" s="19"/>
      <c r="G655" s="19"/>
      <c r="H655" s="19"/>
      <c r="I655" s="19"/>
      <c r="N655" s="26"/>
      <c r="O655" s="25"/>
      <c r="S655" s="26"/>
    </row>
    <row r="656">
      <c r="F656" s="19"/>
      <c r="G656" s="19"/>
      <c r="H656" s="19"/>
      <c r="I656" s="19"/>
      <c r="N656" s="26"/>
      <c r="O656" s="25"/>
      <c r="S656" s="26"/>
    </row>
    <row r="657">
      <c r="F657" s="19"/>
      <c r="G657" s="19"/>
      <c r="H657" s="19"/>
      <c r="I657" s="19"/>
      <c r="N657" s="26"/>
      <c r="O657" s="25"/>
      <c r="S657" s="26"/>
    </row>
    <row r="658">
      <c r="F658" s="19"/>
      <c r="G658" s="19"/>
      <c r="H658" s="19"/>
      <c r="I658" s="19"/>
      <c r="N658" s="26"/>
      <c r="O658" s="25"/>
      <c r="S658" s="26"/>
    </row>
    <row r="659">
      <c r="F659" s="19"/>
      <c r="G659" s="19"/>
      <c r="H659" s="19"/>
      <c r="I659" s="19"/>
      <c r="N659" s="26"/>
      <c r="O659" s="25"/>
      <c r="S659" s="26"/>
    </row>
    <row r="660">
      <c r="F660" s="19"/>
      <c r="G660" s="19"/>
      <c r="H660" s="19"/>
      <c r="I660" s="19"/>
      <c r="N660" s="26"/>
      <c r="O660" s="25"/>
      <c r="S660" s="26"/>
    </row>
    <row r="661">
      <c r="F661" s="19"/>
      <c r="G661" s="19"/>
      <c r="H661" s="19"/>
      <c r="I661" s="19"/>
      <c r="N661" s="26"/>
      <c r="O661" s="25"/>
      <c r="S661" s="26"/>
    </row>
    <row r="662">
      <c r="F662" s="19"/>
      <c r="G662" s="19"/>
      <c r="H662" s="19"/>
      <c r="I662" s="19"/>
      <c r="N662" s="26"/>
      <c r="O662" s="25"/>
      <c r="S662" s="26"/>
    </row>
    <row r="663">
      <c r="F663" s="19"/>
      <c r="G663" s="19"/>
      <c r="H663" s="19"/>
      <c r="I663" s="19"/>
      <c r="N663" s="26"/>
      <c r="O663" s="25"/>
      <c r="S663" s="26"/>
    </row>
    <row r="664">
      <c r="F664" s="19"/>
      <c r="G664" s="19"/>
      <c r="H664" s="19"/>
      <c r="I664" s="19"/>
      <c r="N664" s="26"/>
      <c r="O664" s="25"/>
      <c r="S664" s="26"/>
    </row>
    <row r="665">
      <c r="F665" s="19"/>
      <c r="G665" s="19"/>
      <c r="H665" s="19"/>
      <c r="I665" s="19"/>
      <c r="N665" s="26"/>
      <c r="O665" s="25"/>
      <c r="S665" s="26"/>
    </row>
    <row r="666">
      <c r="F666" s="19"/>
      <c r="G666" s="19"/>
      <c r="H666" s="19"/>
      <c r="I666" s="19"/>
      <c r="N666" s="26"/>
      <c r="O666" s="25"/>
      <c r="S666" s="26"/>
    </row>
    <row r="667">
      <c r="F667" s="19"/>
      <c r="G667" s="19"/>
      <c r="H667" s="19"/>
      <c r="I667" s="19"/>
      <c r="N667" s="26"/>
      <c r="O667" s="25"/>
      <c r="S667" s="26"/>
    </row>
    <row r="668">
      <c r="F668" s="19"/>
      <c r="G668" s="19"/>
      <c r="H668" s="19"/>
      <c r="I668" s="19"/>
      <c r="N668" s="26"/>
      <c r="O668" s="25"/>
      <c r="S668" s="26"/>
    </row>
    <row r="669">
      <c r="F669" s="19"/>
      <c r="G669" s="19"/>
      <c r="H669" s="19"/>
      <c r="I669" s="19"/>
      <c r="N669" s="26"/>
      <c r="O669" s="25"/>
      <c r="S669" s="26"/>
    </row>
    <row r="670">
      <c r="F670" s="19"/>
      <c r="G670" s="19"/>
      <c r="H670" s="19"/>
      <c r="I670" s="19"/>
      <c r="N670" s="26"/>
      <c r="O670" s="25"/>
      <c r="S670" s="26"/>
    </row>
    <row r="671">
      <c r="F671" s="19"/>
      <c r="G671" s="19"/>
      <c r="H671" s="19"/>
      <c r="I671" s="19"/>
      <c r="N671" s="26"/>
      <c r="O671" s="25"/>
      <c r="S671" s="26"/>
    </row>
    <row r="672">
      <c r="F672" s="19"/>
      <c r="G672" s="19"/>
      <c r="H672" s="19"/>
      <c r="I672" s="19"/>
      <c r="N672" s="26"/>
      <c r="O672" s="25"/>
      <c r="S672" s="26"/>
    </row>
    <row r="673">
      <c r="F673" s="19"/>
      <c r="G673" s="19"/>
      <c r="H673" s="19"/>
      <c r="I673" s="19"/>
      <c r="N673" s="26"/>
      <c r="O673" s="25"/>
      <c r="S673" s="26"/>
    </row>
    <row r="674">
      <c r="F674" s="19"/>
      <c r="G674" s="19"/>
      <c r="H674" s="19"/>
      <c r="I674" s="19"/>
      <c r="N674" s="26"/>
      <c r="O674" s="25"/>
      <c r="S674" s="26"/>
    </row>
    <row r="675">
      <c r="F675" s="19"/>
      <c r="G675" s="19"/>
      <c r="H675" s="19"/>
      <c r="I675" s="19"/>
      <c r="N675" s="26"/>
      <c r="O675" s="25"/>
      <c r="S675" s="26"/>
    </row>
    <row r="676">
      <c r="F676" s="19"/>
      <c r="G676" s="19"/>
      <c r="H676" s="19"/>
      <c r="I676" s="19"/>
      <c r="N676" s="26"/>
      <c r="O676" s="25"/>
      <c r="S676" s="26"/>
    </row>
    <row r="677">
      <c r="F677" s="19"/>
      <c r="G677" s="19"/>
      <c r="H677" s="19"/>
      <c r="I677" s="19"/>
      <c r="N677" s="26"/>
      <c r="O677" s="25"/>
      <c r="S677" s="26"/>
    </row>
    <row r="678">
      <c r="F678" s="19"/>
      <c r="G678" s="19"/>
      <c r="H678" s="19"/>
      <c r="I678" s="19"/>
      <c r="N678" s="26"/>
      <c r="O678" s="25"/>
      <c r="S678" s="26"/>
    </row>
    <row r="679">
      <c r="F679" s="19"/>
      <c r="G679" s="19"/>
      <c r="H679" s="19"/>
      <c r="I679" s="19"/>
      <c r="N679" s="26"/>
      <c r="O679" s="25"/>
      <c r="S679" s="26"/>
    </row>
    <row r="680">
      <c r="F680" s="19"/>
      <c r="G680" s="19"/>
      <c r="H680" s="19"/>
      <c r="I680" s="19"/>
      <c r="N680" s="26"/>
      <c r="O680" s="25"/>
      <c r="S680" s="26"/>
    </row>
    <row r="681">
      <c r="F681" s="19"/>
      <c r="G681" s="19"/>
      <c r="H681" s="19"/>
      <c r="I681" s="19"/>
      <c r="N681" s="26"/>
      <c r="O681" s="25"/>
      <c r="S681" s="26"/>
    </row>
    <row r="682">
      <c r="F682" s="19"/>
      <c r="G682" s="19"/>
      <c r="H682" s="19"/>
      <c r="I682" s="19"/>
      <c r="N682" s="26"/>
      <c r="O682" s="25"/>
      <c r="S682" s="26"/>
    </row>
    <row r="683">
      <c r="F683" s="19"/>
      <c r="G683" s="19"/>
      <c r="H683" s="19"/>
      <c r="I683" s="19"/>
      <c r="N683" s="26"/>
      <c r="O683" s="25"/>
      <c r="S683" s="26"/>
    </row>
    <row r="684">
      <c r="F684" s="19"/>
      <c r="G684" s="19"/>
      <c r="H684" s="19"/>
      <c r="I684" s="19"/>
      <c r="N684" s="26"/>
      <c r="O684" s="25"/>
      <c r="S684" s="26"/>
    </row>
    <row r="685">
      <c r="F685" s="19"/>
      <c r="G685" s="19"/>
      <c r="H685" s="19"/>
      <c r="I685" s="19"/>
      <c r="N685" s="26"/>
      <c r="O685" s="25"/>
      <c r="S685" s="26"/>
    </row>
    <row r="686">
      <c r="F686" s="19"/>
      <c r="G686" s="19"/>
      <c r="H686" s="19"/>
      <c r="I686" s="19"/>
      <c r="N686" s="26"/>
      <c r="O686" s="25"/>
      <c r="S686" s="26"/>
    </row>
    <row r="687">
      <c r="F687" s="19"/>
      <c r="G687" s="19"/>
      <c r="H687" s="19"/>
      <c r="I687" s="19"/>
      <c r="N687" s="26"/>
      <c r="O687" s="25"/>
      <c r="S687" s="26"/>
    </row>
    <row r="688">
      <c r="F688" s="19"/>
      <c r="G688" s="19"/>
      <c r="H688" s="19"/>
      <c r="I688" s="19"/>
      <c r="N688" s="26"/>
      <c r="O688" s="25"/>
      <c r="S688" s="26"/>
    </row>
    <row r="689">
      <c r="F689" s="19"/>
      <c r="G689" s="19"/>
      <c r="H689" s="19"/>
      <c r="I689" s="19"/>
      <c r="N689" s="26"/>
      <c r="O689" s="25"/>
      <c r="S689" s="26"/>
    </row>
    <row r="690">
      <c r="F690" s="19"/>
      <c r="G690" s="19"/>
      <c r="H690" s="19"/>
      <c r="I690" s="19"/>
      <c r="N690" s="26"/>
      <c r="O690" s="25"/>
      <c r="S690" s="26"/>
    </row>
    <row r="691">
      <c r="F691" s="19"/>
      <c r="G691" s="19"/>
      <c r="H691" s="19"/>
      <c r="I691" s="19"/>
      <c r="N691" s="26"/>
      <c r="O691" s="25"/>
      <c r="S691" s="26"/>
    </row>
    <row r="692">
      <c r="F692" s="19"/>
      <c r="G692" s="19"/>
      <c r="H692" s="19"/>
      <c r="I692" s="19"/>
      <c r="N692" s="26"/>
      <c r="O692" s="25"/>
      <c r="S692" s="26"/>
    </row>
    <row r="693">
      <c r="F693" s="19"/>
      <c r="G693" s="19"/>
      <c r="H693" s="19"/>
      <c r="I693" s="19"/>
      <c r="N693" s="26"/>
      <c r="O693" s="25"/>
      <c r="S693" s="26"/>
    </row>
    <row r="694">
      <c r="F694" s="19"/>
      <c r="G694" s="19"/>
      <c r="H694" s="19"/>
      <c r="I694" s="19"/>
      <c r="N694" s="26"/>
      <c r="O694" s="25"/>
      <c r="S694" s="26"/>
    </row>
    <row r="695">
      <c r="F695" s="19"/>
      <c r="G695" s="19"/>
      <c r="H695" s="19"/>
      <c r="I695" s="19"/>
      <c r="N695" s="26"/>
      <c r="O695" s="25"/>
      <c r="S695" s="26"/>
    </row>
    <row r="696">
      <c r="F696" s="19"/>
      <c r="G696" s="19"/>
      <c r="H696" s="19"/>
      <c r="I696" s="19"/>
      <c r="N696" s="26"/>
      <c r="O696" s="25"/>
      <c r="S696" s="26"/>
    </row>
    <row r="697">
      <c r="F697" s="19"/>
      <c r="G697" s="19"/>
      <c r="H697" s="19"/>
      <c r="I697" s="19"/>
      <c r="N697" s="26"/>
      <c r="O697" s="25"/>
      <c r="S697" s="26"/>
    </row>
    <row r="698">
      <c r="F698" s="19"/>
      <c r="G698" s="19"/>
      <c r="H698" s="19"/>
      <c r="I698" s="19"/>
      <c r="N698" s="26"/>
      <c r="O698" s="25"/>
      <c r="S698" s="26"/>
    </row>
    <row r="699">
      <c r="F699" s="19"/>
      <c r="G699" s="19"/>
      <c r="H699" s="19"/>
      <c r="I699" s="19"/>
      <c r="N699" s="26"/>
      <c r="O699" s="25"/>
      <c r="S699" s="26"/>
    </row>
    <row r="700">
      <c r="F700" s="19"/>
      <c r="G700" s="19"/>
      <c r="H700" s="19"/>
      <c r="I700" s="19"/>
      <c r="N700" s="26"/>
      <c r="O700" s="25"/>
      <c r="S700" s="26"/>
    </row>
    <row r="701">
      <c r="F701" s="19"/>
      <c r="G701" s="19"/>
      <c r="H701" s="19"/>
      <c r="I701" s="19"/>
      <c r="N701" s="26"/>
      <c r="O701" s="25"/>
      <c r="S701" s="26"/>
    </row>
    <row r="702">
      <c r="F702" s="19"/>
      <c r="G702" s="19"/>
      <c r="H702" s="19"/>
      <c r="I702" s="19"/>
      <c r="N702" s="26"/>
      <c r="O702" s="25"/>
      <c r="S702" s="26"/>
    </row>
    <row r="703">
      <c r="F703" s="19"/>
      <c r="G703" s="19"/>
      <c r="H703" s="19"/>
      <c r="I703" s="19"/>
      <c r="N703" s="26"/>
      <c r="O703" s="25"/>
      <c r="S703" s="26"/>
    </row>
    <row r="704">
      <c r="F704" s="19"/>
      <c r="G704" s="19"/>
      <c r="H704" s="19"/>
      <c r="I704" s="19"/>
      <c r="N704" s="26"/>
      <c r="O704" s="25"/>
      <c r="S704" s="26"/>
    </row>
    <row r="705">
      <c r="F705" s="19"/>
      <c r="G705" s="19"/>
      <c r="H705" s="19"/>
      <c r="I705" s="19"/>
      <c r="N705" s="26"/>
      <c r="O705" s="25"/>
      <c r="S705" s="26"/>
    </row>
    <row r="706">
      <c r="F706" s="19"/>
      <c r="G706" s="19"/>
      <c r="H706" s="19"/>
      <c r="I706" s="19"/>
      <c r="N706" s="26"/>
      <c r="O706" s="25"/>
      <c r="S706" s="26"/>
    </row>
    <row r="707">
      <c r="F707" s="19"/>
      <c r="G707" s="19"/>
      <c r="H707" s="19"/>
      <c r="I707" s="19"/>
      <c r="N707" s="26"/>
      <c r="O707" s="25"/>
      <c r="S707" s="26"/>
    </row>
    <row r="708">
      <c r="F708" s="19"/>
      <c r="G708" s="19"/>
      <c r="H708" s="19"/>
      <c r="I708" s="19"/>
      <c r="N708" s="26"/>
      <c r="O708" s="25"/>
      <c r="S708" s="26"/>
    </row>
    <row r="709">
      <c r="F709" s="19"/>
      <c r="G709" s="19"/>
      <c r="H709" s="19"/>
      <c r="I709" s="19"/>
      <c r="N709" s="26"/>
      <c r="O709" s="25"/>
      <c r="S709" s="26"/>
    </row>
    <row r="710">
      <c r="F710" s="19"/>
      <c r="G710" s="19"/>
      <c r="H710" s="19"/>
      <c r="I710" s="19"/>
      <c r="N710" s="26"/>
      <c r="O710" s="25"/>
      <c r="S710" s="26"/>
    </row>
    <row r="711">
      <c r="F711" s="19"/>
      <c r="G711" s="19"/>
      <c r="H711" s="19"/>
      <c r="I711" s="19"/>
      <c r="N711" s="26"/>
      <c r="O711" s="25"/>
      <c r="S711" s="26"/>
    </row>
    <row r="712">
      <c r="F712" s="19"/>
      <c r="G712" s="19"/>
      <c r="H712" s="19"/>
      <c r="I712" s="19"/>
      <c r="N712" s="26"/>
      <c r="O712" s="25"/>
      <c r="S712" s="26"/>
    </row>
    <row r="713">
      <c r="F713" s="19"/>
      <c r="G713" s="19"/>
      <c r="H713" s="19"/>
      <c r="I713" s="19"/>
      <c r="N713" s="26"/>
      <c r="O713" s="25"/>
      <c r="S713" s="26"/>
    </row>
    <row r="714">
      <c r="F714" s="19"/>
      <c r="G714" s="19"/>
      <c r="H714" s="19"/>
      <c r="I714" s="19"/>
      <c r="N714" s="26"/>
      <c r="O714" s="25"/>
      <c r="S714" s="26"/>
    </row>
    <row r="715">
      <c r="F715" s="19"/>
      <c r="G715" s="19"/>
      <c r="H715" s="19"/>
      <c r="I715" s="19"/>
      <c r="N715" s="26"/>
      <c r="O715" s="25"/>
      <c r="S715" s="26"/>
    </row>
    <row r="716">
      <c r="F716" s="19"/>
      <c r="G716" s="19"/>
      <c r="H716" s="19"/>
      <c r="I716" s="19"/>
      <c r="N716" s="26"/>
      <c r="O716" s="25"/>
      <c r="S716" s="26"/>
    </row>
    <row r="717">
      <c r="F717" s="19"/>
      <c r="G717" s="19"/>
      <c r="H717" s="19"/>
      <c r="I717" s="19"/>
      <c r="N717" s="26"/>
      <c r="O717" s="25"/>
      <c r="S717" s="26"/>
    </row>
    <row r="718">
      <c r="F718" s="19"/>
      <c r="G718" s="19"/>
      <c r="H718" s="19"/>
      <c r="I718" s="19"/>
      <c r="N718" s="26"/>
      <c r="O718" s="25"/>
      <c r="S718" s="26"/>
    </row>
    <row r="719">
      <c r="F719" s="19"/>
      <c r="G719" s="19"/>
      <c r="H719" s="19"/>
      <c r="I719" s="19"/>
      <c r="N719" s="26"/>
      <c r="O719" s="25"/>
      <c r="S719" s="26"/>
    </row>
    <row r="720">
      <c r="F720" s="19"/>
      <c r="G720" s="19"/>
      <c r="H720" s="19"/>
      <c r="I720" s="19"/>
      <c r="N720" s="26"/>
      <c r="O720" s="25"/>
      <c r="S720" s="26"/>
    </row>
    <row r="721">
      <c r="F721" s="19"/>
      <c r="G721" s="19"/>
      <c r="H721" s="19"/>
      <c r="I721" s="19"/>
      <c r="N721" s="26"/>
      <c r="O721" s="25"/>
      <c r="S721" s="26"/>
    </row>
    <row r="722">
      <c r="F722" s="19"/>
      <c r="G722" s="19"/>
      <c r="H722" s="19"/>
      <c r="I722" s="19"/>
      <c r="N722" s="26"/>
      <c r="O722" s="25"/>
      <c r="S722" s="26"/>
    </row>
    <row r="723">
      <c r="F723" s="19"/>
      <c r="G723" s="19"/>
      <c r="H723" s="19"/>
      <c r="I723" s="19"/>
      <c r="N723" s="26"/>
      <c r="O723" s="25"/>
      <c r="S723" s="26"/>
    </row>
    <row r="724">
      <c r="F724" s="19"/>
      <c r="G724" s="19"/>
      <c r="H724" s="19"/>
      <c r="I724" s="19"/>
      <c r="N724" s="26"/>
      <c r="O724" s="25"/>
      <c r="S724" s="26"/>
    </row>
    <row r="725">
      <c r="F725" s="19"/>
      <c r="G725" s="19"/>
      <c r="H725" s="19"/>
      <c r="I725" s="19"/>
      <c r="N725" s="26"/>
      <c r="O725" s="25"/>
      <c r="S725" s="26"/>
    </row>
    <row r="726">
      <c r="F726" s="19"/>
      <c r="G726" s="19"/>
      <c r="H726" s="19"/>
      <c r="I726" s="19"/>
      <c r="N726" s="26"/>
      <c r="O726" s="25"/>
      <c r="S726" s="26"/>
    </row>
    <row r="727">
      <c r="F727" s="19"/>
      <c r="G727" s="19"/>
      <c r="H727" s="19"/>
      <c r="I727" s="19"/>
      <c r="N727" s="26"/>
      <c r="O727" s="25"/>
      <c r="S727" s="26"/>
    </row>
    <row r="728">
      <c r="F728" s="19"/>
      <c r="G728" s="19"/>
      <c r="H728" s="19"/>
      <c r="I728" s="19"/>
      <c r="N728" s="26"/>
      <c r="O728" s="25"/>
      <c r="S728" s="26"/>
    </row>
    <row r="729">
      <c r="F729" s="19"/>
      <c r="G729" s="19"/>
      <c r="H729" s="19"/>
      <c r="I729" s="19"/>
      <c r="N729" s="26"/>
      <c r="O729" s="25"/>
      <c r="S729" s="26"/>
    </row>
    <row r="730">
      <c r="F730" s="19"/>
      <c r="G730" s="19"/>
      <c r="H730" s="19"/>
      <c r="I730" s="19"/>
      <c r="N730" s="26"/>
      <c r="O730" s="25"/>
      <c r="S730" s="26"/>
    </row>
    <row r="731">
      <c r="F731" s="19"/>
      <c r="G731" s="19"/>
      <c r="H731" s="19"/>
      <c r="I731" s="19"/>
      <c r="N731" s="26"/>
      <c r="O731" s="25"/>
      <c r="S731" s="26"/>
    </row>
    <row r="732">
      <c r="F732" s="19"/>
      <c r="G732" s="19"/>
      <c r="H732" s="19"/>
      <c r="I732" s="19"/>
      <c r="N732" s="26"/>
      <c r="O732" s="25"/>
      <c r="S732" s="26"/>
    </row>
    <row r="733">
      <c r="F733" s="19"/>
      <c r="G733" s="19"/>
      <c r="H733" s="19"/>
      <c r="I733" s="19"/>
      <c r="N733" s="26"/>
      <c r="O733" s="25"/>
      <c r="S733" s="26"/>
    </row>
    <row r="734">
      <c r="F734" s="19"/>
      <c r="G734" s="19"/>
      <c r="H734" s="19"/>
      <c r="I734" s="19"/>
      <c r="N734" s="26"/>
      <c r="O734" s="25"/>
      <c r="S734" s="26"/>
    </row>
    <row r="735">
      <c r="F735" s="19"/>
      <c r="G735" s="19"/>
      <c r="H735" s="19"/>
      <c r="I735" s="19"/>
      <c r="N735" s="26"/>
      <c r="O735" s="25"/>
      <c r="S735" s="26"/>
    </row>
    <row r="736">
      <c r="F736" s="19"/>
      <c r="G736" s="19"/>
      <c r="H736" s="19"/>
      <c r="I736" s="19"/>
      <c r="N736" s="26"/>
      <c r="O736" s="25"/>
      <c r="S736" s="26"/>
    </row>
    <row r="737">
      <c r="F737" s="19"/>
      <c r="G737" s="19"/>
      <c r="H737" s="19"/>
      <c r="I737" s="19"/>
      <c r="N737" s="26"/>
      <c r="O737" s="25"/>
      <c r="S737" s="26"/>
    </row>
    <row r="738">
      <c r="F738" s="19"/>
      <c r="G738" s="19"/>
      <c r="H738" s="19"/>
      <c r="I738" s="19"/>
      <c r="N738" s="26"/>
      <c r="O738" s="25"/>
      <c r="S738" s="26"/>
    </row>
    <row r="739">
      <c r="F739" s="19"/>
      <c r="G739" s="19"/>
      <c r="H739" s="19"/>
      <c r="I739" s="19"/>
      <c r="N739" s="26"/>
      <c r="O739" s="25"/>
      <c r="S739" s="26"/>
    </row>
    <row r="740">
      <c r="F740" s="19"/>
      <c r="G740" s="19"/>
      <c r="H740" s="19"/>
      <c r="I740" s="19"/>
      <c r="N740" s="26"/>
      <c r="O740" s="25"/>
      <c r="S740" s="26"/>
    </row>
    <row r="741">
      <c r="F741" s="19"/>
      <c r="G741" s="19"/>
      <c r="H741" s="19"/>
      <c r="I741" s="19"/>
      <c r="N741" s="26"/>
      <c r="O741" s="25"/>
      <c r="S741" s="26"/>
    </row>
    <row r="742">
      <c r="F742" s="19"/>
      <c r="G742" s="19"/>
      <c r="H742" s="19"/>
      <c r="I742" s="19"/>
      <c r="N742" s="26"/>
      <c r="O742" s="25"/>
      <c r="S742" s="26"/>
    </row>
    <row r="743">
      <c r="F743" s="19"/>
      <c r="G743" s="19"/>
      <c r="H743" s="19"/>
      <c r="I743" s="19"/>
      <c r="N743" s="26"/>
      <c r="O743" s="25"/>
      <c r="S743" s="26"/>
    </row>
    <row r="744">
      <c r="F744" s="19"/>
      <c r="G744" s="19"/>
      <c r="H744" s="19"/>
      <c r="I744" s="19"/>
      <c r="N744" s="26"/>
      <c r="O744" s="25"/>
      <c r="S744" s="26"/>
    </row>
    <row r="745">
      <c r="F745" s="19"/>
      <c r="G745" s="19"/>
      <c r="H745" s="19"/>
      <c r="I745" s="19"/>
      <c r="N745" s="26"/>
      <c r="O745" s="25"/>
      <c r="S745" s="26"/>
    </row>
    <row r="746">
      <c r="F746" s="19"/>
      <c r="G746" s="19"/>
      <c r="H746" s="19"/>
      <c r="I746" s="19"/>
      <c r="N746" s="26"/>
      <c r="O746" s="25"/>
      <c r="S746" s="26"/>
    </row>
    <row r="747">
      <c r="F747" s="19"/>
      <c r="G747" s="19"/>
      <c r="H747" s="19"/>
      <c r="I747" s="19"/>
      <c r="N747" s="26"/>
      <c r="O747" s="25"/>
      <c r="S747" s="26"/>
    </row>
    <row r="748">
      <c r="F748" s="19"/>
      <c r="G748" s="19"/>
      <c r="H748" s="19"/>
      <c r="I748" s="19"/>
      <c r="N748" s="26"/>
      <c r="O748" s="25"/>
      <c r="S748" s="26"/>
    </row>
    <row r="749">
      <c r="F749" s="19"/>
      <c r="G749" s="19"/>
      <c r="H749" s="19"/>
      <c r="I749" s="19"/>
      <c r="N749" s="26"/>
      <c r="O749" s="25"/>
      <c r="S749" s="26"/>
    </row>
    <row r="750">
      <c r="F750" s="19"/>
      <c r="G750" s="19"/>
      <c r="H750" s="19"/>
      <c r="I750" s="19"/>
      <c r="N750" s="26"/>
      <c r="O750" s="25"/>
      <c r="S750" s="26"/>
    </row>
    <row r="751">
      <c r="F751" s="19"/>
      <c r="G751" s="19"/>
      <c r="H751" s="19"/>
      <c r="I751" s="19"/>
      <c r="N751" s="26"/>
      <c r="O751" s="25"/>
      <c r="S751" s="26"/>
    </row>
    <row r="752">
      <c r="F752" s="19"/>
      <c r="G752" s="19"/>
      <c r="H752" s="19"/>
      <c r="I752" s="19"/>
      <c r="N752" s="26"/>
      <c r="O752" s="25"/>
      <c r="S752" s="26"/>
    </row>
    <row r="753">
      <c r="F753" s="19"/>
      <c r="G753" s="19"/>
      <c r="H753" s="19"/>
      <c r="I753" s="19"/>
      <c r="N753" s="26"/>
      <c r="O753" s="25"/>
      <c r="S753" s="26"/>
    </row>
    <row r="754">
      <c r="F754" s="19"/>
      <c r="G754" s="19"/>
      <c r="H754" s="19"/>
      <c r="I754" s="19"/>
      <c r="N754" s="26"/>
      <c r="O754" s="25"/>
      <c r="S754" s="26"/>
    </row>
    <row r="755">
      <c r="F755" s="19"/>
      <c r="G755" s="19"/>
      <c r="H755" s="19"/>
      <c r="I755" s="19"/>
      <c r="N755" s="26"/>
      <c r="O755" s="25"/>
      <c r="S755" s="26"/>
    </row>
    <row r="756">
      <c r="F756" s="19"/>
      <c r="G756" s="19"/>
      <c r="H756" s="19"/>
      <c r="I756" s="19"/>
      <c r="N756" s="26"/>
      <c r="O756" s="25"/>
      <c r="S756" s="26"/>
    </row>
    <row r="757">
      <c r="F757" s="19"/>
      <c r="G757" s="19"/>
      <c r="H757" s="19"/>
      <c r="I757" s="19"/>
      <c r="N757" s="26"/>
      <c r="O757" s="25"/>
      <c r="S757" s="26"/>
    </row>
    <row r="758">
      <c r="F758" s="19"/>
      <c r="G758" s="19"/>
      <c r="H758" s="19"/>
      <c r="I758" s="19"/>
      <c r="N758" s="26"/>
      <c r="O758" s="25"/>
      <c r="S758" s="26"/>
    </row>
    <row r="759">
      <c r="F759" s="19"/>
      <c r="G759" s="19"/>
      <c r="H759" s="19"/>
      <c r="I759" s="19"/>
      <c r="N759" s="26"/>
      <c r="O759" s="25"/>
      <c r="S759" s="26"/>
    </row>
    <row r="760">
      <c r="F760" s="19"/>
      <c r="G760" s="19"/>
      <c r="H760" s="19"/>
      <c r="I760" s="19"/>
      <c r="N760" s="26"/>
      <c r="O760" s="25"/>
      <c r="S760" s="26"/>
    </row>
    <row r="761">
      <c r="F761" s="19"/>
      <c r="G761" s="19"/>
      <c r="H761" s="19"/>
      <c r="I761" s="19"/>
      <c r="N761" s="26"/>
      <c r="O761" s="25"/>
      <c r="S761" s="26"/>
    </row>
    <row r="762">
      <c r="F762" s="19"/>
      <c r="G762" s="19"/>
      <c r="H762" s="19"/>
      <c r="I762" s="19"/>
      <c r="N762" s="26"/>
      <c r="O762" s="25"/>
      <c r="S762" s="26"/>
    </row>
    <row r="763">
      <c r="F763" s="19"/>
      <c r="G763" s="19"/>
      <c r="H763" s="19"/>
      <c r="I763" s="19"/>
      <c r="N763" s="26"/>
      <c r="O763" s="25"/>
      <c r="S763" s="26"/>
    </row>
    <row r="764">
      <c r="F764" s="19"/>
      <c r="G764" s="19"/>
      <c r="H764" s="19"/>
      <c r="I764" s="19"/>
      <c r="N764" s="26"/>
      <c r="O764" s="25"/>
      <c r="S764" s="26"/>
    </row>
    <row r="765">
      <c r="F765" s="19"/>
      <c r="G765" s="19"/>
      <c r="H765" s="19"/>
      <c r="I765" s="19"/>
      <c r="N765" s="26"/>
      <c r="O765" s="25"/>
      <c r="S765" s="26"/>
    </row>
    <row r="766">
      <c r="F766" s="19"/>
      <c r="G766" s="19"/>
      <c r="H766" s="19"/>
      <c r="I766" s="19"/>
      <c r="N766" s="26"/>
      <c r="O766" s="25"/>
      <c r="S766" s="26"/>
    </row>
    <row r="767">
      <c r="F767" s="19"/>
      <c r="G767" s="19"/>
      <c r="H767" s="19"/>
      <c r="I767" s="19"/>
      <c r="N767" s="26"/>
      <c r="O767" s="25"/>
      <c r="S767" s="26"/>
    </row>
    <row r="768">
      <c r="F768" s="19"/>
      <c r="G768" s="19"/>
      <c r="H768" s="19"/>
      <c r="I768" s="19"/>
      <c r="N768" s="26"/>
      <c r="O768" s="25"/>
      <c r="S768" s="26"/>
    </row>
    <row r="769">
      <c r="F769" s="19"/>
      <c r="G769" s="19"/>
      <c r="H769" s="19"/>
      <c r="I769" s="19"/>
      <c r="N769" s="26"/>
      <c r="O769" s="25"/>
      <c r="S769" s="26"/>
    </row>
    <row r="770">
      <c r="F770" s="19"/>
      <c r="G770" s="19"/>
      <c r="H770" s="19"/>
      <c r="I770" s="19"/>
      <c r="N770" s="26"/>
      <c r="O770" s="25"/>
      <c r="S770" s="26"/>
    </row>
    <row r="771">
      <c r="F771" s="19"/>
      <c r="G771" s="19"/>
      <c r="H771" s="19"/>
      <c r="I771" s="19"/>
      <c r="N771" s="26"/>
      <c r="O771" s="25"/>
      <c r="S771" s="26"/>
    </row>
    <row r="772">
      <c r="F772" s="19"/>
      <c r="G772" s="19"/>
      <c r="H772" s="19"/>
      <c r="I772" s="19"/>
      <c r="N772" s="26"/>
      <c r="O772" s="25"/>
      <c r="S772" s="26"/>
    </row>
    <row r="773">
      <c r="F773" s="19"/>
      <c r="G773" s="19"/>
      <c r="H773" s="19"/>
      <c r="I773" s="19"/>
      <c r="N773" s="26"/>
      <c r="O773" s="25"/>
      <c r="S773" s="26"/>
    </row>
    <row r="774">
      <c r="F774" s="19"/>
      <c r="G774" s="19"/>
      <c r="H774" s="19"/>
      <c r="I774" s="19"/>
      <c r="N774" s="26"/>
      <c r="O774" s="25"/>
      <c r="S774" s="26"/>
    </row>
    <row r="775">
      <c r="F775" s="19"/>
      <c r="G775" s="19"/>
      <c r="H775" s="19"/>
      <c r="I775" s="19"/>
      <c r="N775" s="26"/>
      <c r="O775" s="25"/>
      <c r="S775" s="26"/>
    </row>
    <row r="776">
      <c r="F776" s="19"/>
      <c r="G776" s="19"/>
      <c r="H776" s="19"/>
      <c r="I776" s="19"/>
      <c r="N776" s="26"/>
      <c r="O776" s="25"/>
      <c r="S776" s="26"/>
    </row>
    <row r="777">
      <c r="F777" s="19"/>
      <c r="G777" s="19"/>
      <c r="H777" s="19"/>
      <c r="I777" s="19"/>
      <c r="N777" s="26"/>
      <c r="O777" s="25"/>
      <c r="S777" s="26"/>
    </row>
    <row r="778">
      <c r="F778" s="19"/>
      <c r="G778" s="19"/>
      <c r="H778" s="19"/>
      <c r="I778" s="19"/>
      <c r="N778" s="26"/>
      <c r="O778" s="25"/>
      <c r="S778" s="26"/>
    </row>
    <row r="779">
      <c r="F779" s="19"/>
      <c r="G779" s="19"/>
      <c r="H779" s="19"/>
      <c r="I779" s="19"/>
      <c r="N779" s="26"/>
      <c r="O779" s="25"/>
      <c r="S779" s="26"/>
    </row>
    <row r="780">
      <c r="F780" s="19"/>
      <c r="G780" s="19"/>
      <c r="H780" s="19"/>
      <c r="I780" s="19"/>
      <c r="N780" s="26"/>
      <c r="O780" s="25"/>
      <c r="S780" s="26"/>
    </row>
    <row r="781">
      <c r="F781" s="19"/>
      <c r="G781" s="19"/>
      <c r="H781" s="19"/>
      <c r="I781" s="19"/>
      <c r="N781" s="26"/>
      <c r="O781" s="25"/>
      <c r="S781" s="26"/>
    </row>
    <row r="782">
      <c r="F782" s="19"/>
      <c r="G782" s="19"/>
      <c r="H782" s="19"/>
      <c r="I782" s="19"/>
      <c r="N782" s="26"/>
      <c r="O782" s="25"/>
      <c r="S782" s="26"/>
    </row>
    <row r="783">
      <c r="F783" s="19"/>
      <c r="G783" s="19"/>
      <c r="H783" s="19"/>
      <c r="I783" s="19"/>
      <c r="N783" s="26"/>
      <c r="O783" s="25"/>
      <c r="S783" s="26"/>
    </row>
    <row r="784">
      <c r="F784" s="19"/>
      <c r="G784" s="19"/>
      <c r="H784" s="19"/>
      <c r="I784" s="19"/>
      <c r="N784" s="26"/>
      <c r="O784" s="25"/>
      <c r="S784" s="26"/>
    </row>
    <row r="785">
      <c r="F785" s="19"/>
      <c r="G785" s="19"/>
      <c r="H785" s="19"/>
      <c r="I785" s="19"/>
      <c r="N785" s="26"/>
      <c r="O785" s="25"/>
      <c r="S785" s="26"/>
    </row>
    <row r="786">
      <c r="F786" s="19"/>
      <c r="G786" s="19"/>
      <c r="H786" s="19"/>
      <c r="I786" s="19"/>
      <c r="N786" s="26"/>
      <c r="O786" s="25"/>
      <c r="S786" s="26"/>
    </row>
    <row r="787">
      <c r="F787" s="19"/>
      <c r="G787" s="19"/>
      <c r="H787" s="19"/>
      <c r="I787" s="19"/>
      <c r="N787" s="26"/>
      <c r="O787" s="25"/>
      <c r="S787" s="26"/>
    </row>
    <row r="788">
      <c r="F788" s="19"/>
      <c r="G788" s="19"/>
      <c r="H788" s="19"/>
      <c r="I788" s="19"/>
      <c r="N788" s="26"/>
      <c r="O788" s="25"/>
      <c r="S788" s="26"/>
    </row>
    <row r="789">
      <c r="F789" s="19"/>
      <c r="G789" s="19"/>
      <c r="H789" s="19"/>
      <c r="I789" s="19"/>
      <c r="N789" s="26"/>
      <c r="O789" s="25"/>
      <c r="S789" s="26"/>
    </row>
    <row r="790">
      <c r="F790" s="19"/>
      <c r="G790" s="19"/>
      <c r="H790" s="19"/>
      <c r="I790" s="19"/>
      <c r="N790" s="26"/>
      <c r="O790" s="25"/>
      <c r="S790" s="26"/>
    </row>
    <row r="791">
      <c r="F791" s="19"/>
      <c r="G791" s="19"/>
      <c r="H791" s="19"/>
      <c r="I791" s="19"/>
      <c r="N791" s="26"/>
      <c r="O791" s="25"/>
      <c r="S791" s="26"/>
    </row>
    <row r="792">
      <c r="F792" s="19"/>
      <c r="G792" s="19"/>
      <c r="H792" s="19"/>
      <c r="I792" s="19"/>
      <c r="N792" s="26"/>
      <c r="O792" s="25"/>
      <c r="S792" s="26"/>
    </row>
    <row r="793">
      <c r="F793" s="19"/>
      <c r="G793" s="19"/>
      <c r="H793" s="19"/>
      <c r="I793" s="19"/>
      <c r="N793" s="26"/>
      <c r="O793" s="25"/>
      <c r="S793" s="26"/>
    </row>
    <row r="794">
      <c r="F794" s="19"/>
      <c r="G794" s="19"/>
      <c r="H794" s="19"/>
      <c r="I794" s="19"/>
      <c r="N794" s="26"/>
      <c r="O794" s="25"/>
      <c r="S794" s="26"/>
    </row>
    <row r="795">
      <c r="F795" s="19"/>
      <c r="G795" s="19"/>
      <c r="H795" s="19"/>
      <c r="I795" s="19"/>
      <c r="N795" s="26"/>
      <c r="O795" s="25"/>
      <c r="S795" s="26"/>
    </row>
    <row r="796">
      <c r="F796" s="19"/>
      <c r="G796" s="19"/>
      <c r="H796" s="19"/>
      <c r="I796" s="19"/>
      <c r="N796" s="26"/>
      <c r="O796" s="25"/>
      <c r="S796" s="26"/>
    </row>
    <row r="797">
      <c r="F797" s="19"/>
      <c r="G797" s="19"/>
      <c r="H797" s="19"/>
      <c r="I797" s="19"/>
      <c r="N797" s="26"/>
      <c r="O797" s="25"/>
      <c r="S797" s="26"/>
    </row>
    <row r="798">
      <c r="F798" s="19"/>
      <c r="G798" s="19"/>
      <c r="H798" s="19"/>
      <c r="I798" s="19"/>
      <c r="N798" s="26"/>
      <c r="O798" s="25"/>
      <c r="S798" s="26"/>
    </row>
    <row r="799">
      <c r="F799" s="19"/>
      <c r="G799" s="19"/>
      <c r="H799" s="19"/>
      <c r="I799" s="19"/>
      <c r="N799" s="26"/>
      <c r="O799" s="25"/>
      <c r="S799" s="26"/>
    </row>
    <row r="800">
      <c r="F800" s="19"/>
      <c r="G800" s="19"/>
      <c r="H800" s="19"/>
      <c r="I800" s="19"/>
      <c r="N800" s="26"/>
      <c r="O800" s="25"/>
      <c r="S800" s="26"/>
    </row>
    <row r="801">
      <c r="F801" s="19"/>
      <c r="G801" s="19"/>
      <c r="H801" s="19"/>
      <c r="I801" s="19"/>
      <c r="N801" s="26"/>
      <c r="O801" s="25"/>
      <c r="S801" s="26"/>
    </row>
    <row r="802">
      <c r="F802" s="19"/>
      <c r="G802" s="19"/>
      <c r="H802" s="19"/>
      <c r="I802" s="19"/>
      <c r="N802" s="26"/>
      <c r="O802" s="25"/>
      <c r="S802" s="26"/>
    </row>
    <row r="803">
      <c r="F803" s="19"/>
      <c r="G803" s="19"/>
      <c r="H803" s="19"/>
      <c r="I803" s="19"/>
      <c r="N803" s="26"/>
      <c r="O803" s="25"/>
      <c r="S803" s="26"/>
    </row>
    <row r="804">
      <c r="F804" s="19"/>
      <c r="G804" s="19"/>
      <c r="H804" s="19"/>
      <c r="I804" s="19"/>
      <c r="N804" s="26"/>
      <c r="O804" s="25"/>
      <c r="S804" s="26"/>
    </row>
    <row r="805">
      <c r="F805" s="19"/>
      <c r="G805" s="19"/>
      <c r="H805" s="19"/>
      <c r="I805" s="19"/>
      <c r="N805" s="26"/>
      <c r="O805" s="25"/>
      <c r="S805" s="26"/>
    </row>
    <row r="806">
      <c r="F806" s="19"/>
      <c r="G806" s="19"/>
      <c r="H806" s="19"/>
      <c r="I806" s="19"/>
      <c r="N806" s="26"/>
      <c r="O806" s="25"/>
      <c r="S806" s="26"/>
    </row>
    <row r="807">
      <c r="F807" s="19"/>
      <c r="G807" s="19"/>
      <c r="H807" s="19"/>
      <c r="I807" s="19"/>
      <c r="N807" s="26"/>
      <c r="O807" s="25"/>
      <c r="S807" s="26"/>
    </row>
    <row r="808">
      <c r="F808" s="19"/>
      <c r="G808" s="19"/>
      <c r="H808" s="19"/>
      <c r="I808" s="19"/>
      <c r="N808" s="26"/>
      <c r="O808" s="25"/>
      <c r="S808" s="26"/>
    </row>
    <row r="809">
      <c r="F809" s="19"/>
      <c r="G809" s="19"/>
      <c r="H809" s="19"/>
      <c r="I809" s="19"/>
      <c r="N809" s="26"/>
      <c r="O809" s="25"/>
      <c r="S809" s="26"/>
    </row>
    <row r="810">
      <c r="F810" s="19"/>
      <c r="G810" s="19"/>
      <c r="H810" s="19"/>
      <c r="I810" s="19"/>
      <c r="N810" s="26"/>
      <c r="O810" s="25"/>
      <c r="S810" s="26"/>
    </row>
    <row r="811">
      <c r="F811" s="19"/>
      <c r="G811" s="19"/>
      <c r="H811" s="19"/>
      <c r="I811" s="19"/>
      <c r="N811" s="26"/>
      <c r="O811" s="25"/>
      <c r="S811" s="26"/>
    </row>
    <row r="812">
      <c r="F812" s="19"/>
      <c r="G812" s="19"/>
      <c r="H812" s="19"/>
      <c r="I812" s="19"/>
      <c r="N812" s="26"/>
      <c r="O812" s="25"/>
      <c r="S812" s="26"/>
    </row>
    <row r="813">
      <c r="F813" s="19"/>
      <c r="G813" s="19"/>
      <c r="H813" s="19"/>
      <c r="I813" s="19"/>
      <c r="N813" s="26"/>
      <c r="O813" s="25"/>
      <c r="S813" s="26"/>
    </row>
    <row r="814">
      <c r="F814" s="19"/>
      <c r="G814" s="19"/>
      <c r="H814" s="19"/>
      <c r="I814" s="19"/>
      <c r="N814" s="26"/>
      <c r="O814" s="25"/>
      <c r="S814" s="26"/>
    </row>
    <row r="815">
      <c r="F815" s="19"/>
      <c r="G815" s="19"/>
      <c r="H815" s="19"/>
      <c r="I815" s="19"/>
      <c r="N815" s="26"/>
      <c r="O815" s="25"/>
      <c r="S815" s="26"/>
    </row>
    <row r="816">
      <c r="F816" s="19"/>
      <c r="G816" s="19"/>
      <c r="H816" s="19"/>
      <c r="I816" s="19"/>
      <c r="N816" s="26"/>
      <c r="O816" s="25"/>
      <c r="S816" s="26"/>
    </row>
    <row r="817">
      <c r="F817" s="19"/>
      <c r="G817" s="19"/>
      <c r="H817" s="19"/>
      <c r="I817" s="19"/>
      <c r="N817" s="26"/>
      <c r="O817" s="25"/>
      <c r="S817" s="26"/>
    </row>
    <row r="818">
      <c r="F818" s="19"/>
      <c r="G818" s="19"/>
      <c r="H818" s="19"/>
      <c r="I818" s="19"/>
      <c r="N818" s="26"/>
      <c r="O818" s="25"/>
      <c r="S818" s="26"/>
    </row>
    <row r="819">
      <c r="F819" s="19"/>
      <c r="G819" s="19"/>
      <c r="H819" s="19"/>
      <c r="I819" s="19"/>
      <c r="N819" s="26"/>
      <c r="O819" s="25"/>
      <c r="S819" s="26"/>
    </row>
    <row r="820">
      <c r="F820" s="19"/>
      <c r="G820" s="19"/>
      <c r="H820" s="19"/>
      <c r="I820" s="19"/>
      <c r="N820" s="26"/>
      <c r="O820" s="25"/>
      <c r="S820" s="26"/>
    </row>
    <row r="821">
      <c r="F821" s="19"/>
      <c r="G821" s="19"/>
      <c r="H821" s="19"/>
      <c r="I821" s="19"/>
      <c r="N821" s="26"/>
      <c r="O821" s="25"/>
      <c r="S821" s="26"/>
    </row>
    <row r="822">
      <c r="F822" s="19"/>
      <c r="G822" s="19"/>
      <c r="H822" s="19"/>
      <c r="I822" s="19"/>
      <c r="N822" s="26"/>
      <c r="O822" s="25"/>
      <c r="S822" s="26"/>
    </row>
    <row r="823">
      <c r="F823" s="19"/>
      <c r="G823" s="19"/>
      <c r="H823" s="19"/>
      <c r="I823" s="19"/>
      <c r="N823" s="26"/>
      <c r="O823" s="25"/>
      <c r="S823" s="26"/>
    </row>
    <row r="824">
      <c r="F824" s="19"/>
      <c r="G824" s="19"/>
      <c r="H824" s="19"/>
      <c r="I824" s="19"/>
      <c r="N824" s="26"/>
      <c r="O824" s="25"/>
      <c r="S824" s="26"/>
    </row>
    <row r="825">
      <c r="F825" s="19"/>
      <c r="G825" s="19"/>
      <c r="H825" s="19"/>
      <c r="I825" s="19"/>
      <c r="N825" s="26"/>
      <c r="O825" s="25"/>
      <c r="S825" s="26"/>
    </row>
    <row r="826">
      <c r="F826" s="19"/>
      <c r="G826" s="19"/>
      <c r="H826" s="19"/>
      <c r="I826" s="19"/>
      <c r="N826" s="26"/>
      <c r="O826" s="25"/>
      <c r="S826" s="26"/>
    </row>
    <row r="827">
      <c r="F827" s="19"/>
      <c r="G827" s="19"/>
      <c r="H827" s="19"/>
      <c r="I827" s="19"/>
      <c r="N827" s="26"/>
      <c r="O827" s="25"/>
      <c r="S827" s="26"/>
    </row>
    <row r="828">
      <c r="F828" s="19"/>
      <c r="G828" s="19"/>
      <c r="H828" s="19"/>
      <c r="I828" s="19"/>
      <c r="N828" s="26"/>
      <c r="O828" s="25"/>
      <c r="S828" s="26"/>
    </row>
    <row r="829">
      <c r="F829" s="19"/>
      <c r="G829" s="19"/>
      <c r="H829" s="19"/>
      <c r="I829" s="19"/>
      <c r="N829" s="26"/>
      <c r="O829" s="25"/>
      <c r="S829" s="26"/>
    </row>
    <row r="830">
      <c r="F830" s="19"/>
      <c r="G830" s="19"/>
      <c r="H830" s="19"/>
      <c r="I830" s="19"/>
      <c r="N830" s="26"/>
      <c r="O830" s="25"/>
      <c r="S830" s="26"/>
    </row>
    <row r="831">
      <c r="F831" s="19"/>
      <c r="G831" s="19"/>
      <c r="H831" s="19"/>
      <c r="I831" s="19"/>
      <c r="N831" s="26"/>
      <c r="O831" s="25"/>
      <c r="S831" s="26"/>
    </row>
    <row r="832">
      <c r="F832" s="19"/>
      <c r="G832" s="19"/>
      <c r="H832" s="19"/>
      <c r="I832" s="19"/>
      <c r="N832" s="26"/>
      <c r="O832" s="25"/>
      <c r="S832" s="26"/>
    </row>
    <row r="833">
      <c r="F833" s="19"/>
      <c r="G833" s="19"/>
      <c r="H833" s="19"/>
      <c r="I833" s="19"/>
      <c r="N833" s="26"/>
      <c r="O833" s="25"/>
      <c r="S833" s="26"/>
    </row>
    <row r="834">
      <c r="F834" s="19"/>
      <c r="G834" s="19"/>
      <c r="H834" s="19"/>
      <c r="I834" s="19"/>
      <c r="N834" s="26"/>
      <c r="O834" s="25"/>
      <c r="S834" s="26"/>
    </row>
    <row r="835">
      <c r="F835" s="19"/>
      <c r="G835" s="19"/>
      <c r="H835" s="19"/>
      <c r="I835" s="19"/>
      <c r="N835" s="26"/>
      <c r="O835" s="25"/>
      <c r="S835" s="26"/>
    </row>
    <row r="836">
      <c r="F836" s="19"/>
      <c r="G836" s="19"/>
      <c r="H836" s="19"/>
      <c r="I836" s="19"/>
      <c r="N836" s="26"/>
      <c r="O836" s="25"/>
      <c r="S836" s="26"/>
    </row>
    <row r="837">
      <c r="F837" s="19"/>
      <c r="G837" s="19"/>
      <c r="H837" s="19"/>
      <c r="I837" s="19"/>
      <c r="N837" s="26"/>
      <c r="O837" s="25"/>
      <c r="S837" s="26"/>
    </row>
    <row r="838">
      <c r="F838" s="19"/>
      <c r="G838" s="19"/>
      <c r="H838" s="19"/>
      <c r="I838" s="19"/>
      <c r="N838" s="26"/>
      <c r="O838" s="25"/>
      <c r="S838" s="26"/>
    </row>
    <row r="839">
      <c r="F839" s="19"/>
      <c r="G839" s="19"/>
      <c r="H839" s="19"/>
      <c r="I839" s="19"/>
      <c r="N839" s="26"/>
      <c r="O839" s="25"/>
      <c r="S839" s="26"/>
    </row>
    <row r="840">
      <c r="F840" s="19"/>
      <c r="G840" s="19"/>
      <c r="H840" s="19"/>
      <c r="I840" s="19"/>
      <c r="N840" s="26"/>
      <c r="O840" s="25"/>
      <c r="S840" s="26"/>
    </row>
    <row r="841">
      <c r="F841" s="19"/>
      <c r="G841" s="19"/>
      <c r="H841" s="19"/>
      <c r="I841" s="19"/>
      <c r="N841" s="26"/>
      <c r="O841" s="25"/>
      <c r="S841" s="26"/>
    </row>
    <row r="842">
      <c r="F842" s="19"/>
      <c r="G842" s="19"/>
      <c r="H842" s="19"/>
      <c r="I842" s="19"/>
      <c r="N842" s="26"/>
      <c r="O842" s="25"/>
      <c r="S842" s="26"/>
    </row>
    <row r="843">
      <c r="F843" s="19"/>
      <c r="G843" s="19"/>
      <c r="H843" s="19"/>
      <c r="I843" s="19"/>
      <c r="N843" s="26"/>
      <c r="O843" s="25"/>
      <c r="S843" s="26"/>
    </row>
    <row r="844">
      <c r="F844" s="19"/>
      <c r="G844" s="19"/>
      <c r="H844" s="19"/>
      <c r="I844" s="19"/>
      <c r="N844" s="26"/>
      <c r="O844" s="25"/>
      <c r="S844" s="26"/>
    </row>
    <row r="845">
      <c r="F845" s="19"/>
      <c r="G845" s="19"/>
      <c r="H845" s="19"/>
      <c r="I845" s="19"/>
      <c r="N845" s="26"/>
      <c r="O845" s="25"/>
      <c r="S845" s="26"/>
    </row>
    <row r="846">
      <c r="F846" s="19"/>
      <c r="G846" s="19"/>
      <c r="H846" s="19"/>
      <c r="I846" s="19"/>
      <c r="N846" s="26"/>
      <c r="O846" s="25"/>
      <c r="S846" s="26"/>
    </row>
    <row r="847">
      <c r="F847" s="19"/>
      <c r="G847" s="19"/>
      <c r="H847" s="19"/>
      <c r="I847" s="19"/>
      <c r="N847" s="26"/>
      <c r="O847" s="25"/>
      <c r="S847" s="26"/>
    </row>
    <row r="848">
      <c r="F848" s="19"/>
      <c r="G848" s="19"/>
      <c r="H848" s="19"/>
      <c r="I848" s="19"/>
      <c r="N848" s="26"/>
      <c r="O848" s="25"/>
      <c r="S848" s="26"/>
    </row>
    <row r="849">
      <c r="F849" s="19"/>
      <c r="G849" s="19"/>
      <c r="H849" s="19"/>
      <c r="I849" s="19"/>
      <c r="N849" s="26"/>
      <c r="O849" s="25"/>
      <c r="S849" s="26"/>
    </row>
    <row r="850">
      <c r="F850" s="19"/>
      <c r="G850" s="19"/>
      <c r="H850" s="19"/>
      <c r="I850" s="19"/>
      <c r="N850" s="26"/>
      <c r="O850" s="25"/>
      <c r="S850" s="26"/>
    </row>
    <row r="851">
      <c r="F851" s="19"/>
      <c r="G851" s="19"/>
      <c r="H851" s="19"/>
      <c r="I851" s="19"/>
      <c r="N851" s="26"/>
      <c r="O851" s="25"/>
      <c r="S851" s="26"/>
    </row>
    <row r="852">
      <c r="F852" s="19"/>
      <c r="G852" s="19"/>
      <c r="H852" s="19"/>
      <c r="I852" s="19"/>
      <c r="N852" s="26"/>
      <c r="O852" s="25"/>
      <c r="S852" s="26"/>
    </row>
    <row r="853">
      <c r="F853" s="19"/>
      <c r="G853" s="19"/>
      <c r="H853" s="19"/>
      <c r="I853" s="19"/>
      <c r="N853" s="26"/>
      <c r="O853" s="25"/>
      <c r="S853" s="26"/>
    </row>
    <row r="854">
      <c r="F854" s="19"/>
      <c r="G854" s="19"/>
      <c r="H854" s="19"/>
      <c r="I854" s="19"/>
      <c r="N854" s="26"/>
      <c r="O854" s="25"/>
      <c r="S854" s="26"/>
    </row>
    <row r="855">
      <c r="F855" s="19"/>
      <c r="G855" s="19"/>
      <c r="H855" s="19"/>
      <c r="I855" s="19"/>
      <c r="N855" s="26"/>
      <c r="O855" s="25"/>
      <c r="S855" s="26"/>
    </row>
    <row r="856">
      <c r="F856" s="19"/>
      <c r="G856" s="19"/>
      <c r="H856" s="19"/>
      <c r="I856" s="19"/>
      <c r="N856" s="26"/>
      <c r="O856" s="25"/>
      <c r="S856" s="26"/>
    </row>
    <row r="857">
      <c r="F857" s="19"/>
      <c r="G857" s="19"/>
      <c r="H857" s="19"/>
      <c r="I857" s="19"/>
      <c r="N857" s="26"/>
      <c r="O857" s="25"/>
      <c r="S857" s="26"/>
    </row>
    <row r="858">
      <c r="F858" s="19"/>
      <c r="G858" s="19"/>
      <c r="H858" s="19"/>
      <c r="I858" s="19"/>
      <c r="N858" s="26"/>
      <c r="O858" s="25"/>
      <c r="S858" s="26"/>
    </row>
    <row r="859">
      <c r="F859" s="19"/>
      <c r="G859" s="19"/>
      <c r="H859" s="19"/>
      <c r="I859" s="19"/>
      <c r="N859" s="26"/>
      <c r="O859" s="25"/>
      <c r="S859" s="26"/>
    </row>
    <row r="860">
      <c r="F860" s="19"/>
      <c r="G860" s="19"/>
      <c r="H860" s="19"/>
      <c r="I860" s="19"/>
      <c r="N860" s="26"/>
      <c r="O860" s="25"/>
      <c r="S860" s="26"/>
    </row>
    <row r="861">
      <c r="F861" s="19"/>
      <c r="G861" s="19"/>
      <c r="H861" s="19"/>
      <c r="I861" s="19"/>
      <c r="N861" s="26"/>
      <c r="O861" s="25"/>
      <c r="S861" s="26"/>
    </row>
    <row r="862">
      <c r="F862" s="19"/>
      <c r="G862" s="19"/>
      <c r="H862" s="19"/>
      <c r="I862" s="19"/>
      <c r="N862" s="26"/>
      <c r="O862" s="25"/>
      <c r="S862" s="26"/>
    </row>
    <row r="863">
      <c r="F863" s="19"/>
      <c r="G863" s="19"/>
      <c r="H863" s="19"/>
      <c r="I863" s="19"/>
      <c r="N863" s="26"/>
      <c r="O863" s="25"/>
      <c r="S863" s="26"/>
    </row>
    <row r="864">
      <c r="F864" s="19"/>
      <c r="G864" s="19"/>
      <c r="H864" s="19"/>
      <c r="I864" s="19"/>
      <c r="N864" s="26"/>
      <c r="O864" s="25"/>
      <c r="S864" s="26"/>
    </row>
    <row r="865">
      <c r="F865" s="19"/>
      <c r="G865" s="19"/>
      <c r="H865" s="19"/>
      <c r="I865" s="19"/>
      <c r="N865" s="26"/>
      <c r="O865" s="25"/>
      <c r="S865" s="26"/>
    </row>
    <row r="866">
      <c r="F866" s="19"/>
      <c r="G866" s="19"/>
      <c r="H866" s="19"/>
      <c r="I866" s="19"/>
      <c r="N866" s="26"/>
      <c r="O866" s="25"/>
      <c r="S866" s="26"/>
    </row>
    <row r="867">
      <c r="F867" s="19"/>
      <c r="G867" s="19"/>
      <c r="H867" s="19"/>
      <c r="I867" s="19"/>
      <c r="N867" s="26"/>
      <c r="O867" s="25"/>
      <c r="S867" s="26"/>
    </row>
    <row r="868">
      <c r="F868" s="19"/>
      <c r="G868" s="19"/>
      <c r="H868" s="19"/>
      <c r="I868" s="19"/>
      <c r="N868" s="26"/>
      <c r="O868" s="25"/>
      <c r="S868" s="26"/>
    </row>
    <row r="869">
      <c r="F869" s="19"/>
      <c r="G869" s="19"/>
      <c r="H869" s="19"/>
      <c r="I869" s="19"/>
      <c r="N869" s="26"/>
      <c r="O869" s="25"/>
      <c r="S869" s="26"/>
    </row>
    <row r="870">
      <c r="F870" s="19"/>
      <c r="G870" s="19"/>
      <c r="H870" s="19"/>
      <c r="I870" s="19"/>
      <c r="N870" s="26"/>
      <c r="O870" s="25"/>
      <c r="S870" s="26"/>
    </row>
    <row r="871">
      <c r="F871" s="19"/>
      <c r="G871" s="19"/>
      <c r="H871" s="19"/>
      <c r="I871" s="19"/>
      <c r="N871" s="26"/>
      <c r="O871" s="25"/>
      <c r="S871" s="26"/>
    </row>
    <row r="872">
      <c r="F872" s="19"/>
      <c r="G872" s="19"/>
      <c r="H872" s="19"/>
      <c r="I872" s="19"/>
      <c r="N872" s="26"/>
      <c r="O872" s="25"/>
      <c r="S872" s="26"/>
    </row>
    <row r="873">
      <c r="F873" s="19"/>
      <c r="G873" s="19"/>
      <c r="H873" s="19"/>
      <c r="I873" s="19"/>
      <c r="N873" s="26"/>
      <c r="O873" s="25"/>
      <c r="S873" s="26"/>
    </row>
    <row r="874">
      <c r="F874" s="19"/>
      <c r="G874" s="19"/>
      <c r="H874" s="19"/>
      <c r="I874" s="19"/>
      <c r="N874" s="26"/>
      <c r="O874" s="25"/>
      <c r="S874" s="26"/>
    </row>
    <row r="875">
      <c r="F875" s="19"/>
      <c r="G875" s="19"/>
      <c r="H875" s="19"/>
      <c r="I875" s="19"/>
      <c r="N875" s="26"/>
      <c r="O875" s="25"/>
      <c r="S875" s="26"/>
    </row>
    <row r="876">
      <c r="F876" s="19"/>
      <c r="G876" s="19"/>
      <c r="H876" s="19"/>
      <c r="I876" s="19"/>
      <c r="N876" s="26"/>
      <c r="O876" s="25"/>
      <c r="S876" s="26"/>
    </row>
    <row r="877">
      <c r="F877" s="19"/>
      <c r="G877" s="19"/>
      <c r="H877" s="19"/>
      <c r="I877" s="19"/>
      <c r="N877" s="26"/>
      <c r="O877" s="25"/>
      <c r="S877" s="26"/>
    </row>
    <row r="878">
      <c r="F878" s="19"/>
      <c r="G878" s="19"/>
      <c r="H878" s="19"/>
      <c r="I878" s="19"/>
      <c r="N878" s="26"/>
      <c r="O878" s="25"/>
      <c r="S878" s="26"/>
    </row>
    <row r="879">
      <c r="F879" s="19"/>
      <c r="G879" s="19"/>
      <c r="H879" s="19"/>
      <c r="I879" s="19"/>
      <c r="N879" s="26"/>
      <c r="O879" s="25"/>
      <c r="S879" s="26"/>
    </row>
    <row r="880">
      <c r="F880" s="19"/>
      <c r="G880" s="19"/>
      <c r="H880" s="19"/>
      <c r="I880" s="19"/>
      <c r="N880" s="26"/>
      <c r="O880" s="25"/>
      <c r="S880" s="26"/>
    </row>
    <row r="881">
      <c r="F881" s="19"/>
      <c r="G881" s="19"/>
      <c r="H881" s="19"/>
      <c r="I881" s="19"/>
      <c r="N881" s="26"/>
      <c r="O881" s="25"/>
      <c r="S881" s="26"/>
    </row>
    <row r="882">
      <c r="F882" s="19"/>
      <c r="G882" s="19"/>
      <c r="H882" s="19"/>
      <c r="I882" s="19"/>
      <c r="N882" s="26"/>
      <c r="O882" s="25"/>
      <c r="S882" s="26"/>
    </row>
    <row r="883">
      <c r="F883" s="19"/>
      <c r="G883" s="19"/>
      <c r="H883" s="19"/>
      <c r="I883" s="19"/>
      <c r="N883" s="26"/>
      <c r="O883" s="25"/>
      <c r="S883" s="26"/>
    </row>
    <row r="884">
      <c r="F884" s="19"/>
      <c r="G884" s="19"/>
      <c r="H884" s="19"/>
      <c r="I884" s="19"/>
      <c r="N884" s="26"/>
      <c r="O884" s="25"/>
      <c r="S884" s="26"/>
    </row>
    <row r="885">
      <c r="F885" s="19"/>
      <c r="G885" s="19"/>
      <c r="H885" s="19"/>
      <c r="I885" s="19"/>
      <c r="N885" s="26"/>
      <c r="O885" s="25"/>
      <c r="S885" s="26"/>
    </row>
    <row r="886">
      <c r="F886" s="19"/>
      <c r="G886" s="19"/>
      <c r="H886" s="19"/>
      <c r="I886" s="19"/>
      <c r="N886" s="26"/>
      <c r="O886" s="25"/>
      <c r="S886" s="26"/>
    </row>
    <row r="887">
      <c r="F887" s="19"/>
      <c r="G887" s="19"/>
      <c r="H887" s="19"/>
      <c r="I887" s="19"/>
      <c r="N887" s="26"/>
      <c r="O887" s="25"/>
      <c r="S887" s="26"/>
    </row>
    <row r="888">
      <c r="F888" s="19"/>
      <c r="G888" s="19"/>
      <c r="H888" s="19"/>
      <c r="I888" s="19"/>
      <c r="N888" s="26"/>
      <c r="O888" s="25"/>
      <c r="S888" s="26"/>
    </row>
    <row r="889">
      <c r="F889" s="19"/>
      <c r="G889" s="19"/>
      <c r="H889" s="19"/>
      <c r="I889" s="19"/>
      <c r="N889" s="26"/>
      <c r="O889" s="25"/>
      <c r="S889" s="26"/>
    </row>
    <row r="890">
      <c r="F890" s="19"/>
      <c r="G890" s="19"/>
      <c r="H890" s="19"/>
      <c r="I890" s="19"/>
      <c r="N890" s="26"/>
      <c r="O890" s="25"/>
      <c r="S890" s="26"/>
    </row>
    <row r="891">
      <c r="F891" s="19"/>
      <c r="G891" s="19"/>
      <c r="H891" s="19"/>
      <c r="I891" s="19"/>
      <c r="N891" s="26"/>
      <c r="O891" s="25"/>
      <c r="S891" s="26"/>
    </row>
    <row r="892">
      <c r="F892" s="19"/>
      <c r="G892" s="19"/>
      <c r="H892" s="19"/>
      <c r="I892" s="19"/>
      <c r="N892" s="26"/>
      <c r="O892" s="25"/>
      <c r="S892" s="26"/>
    </row>
    <row r="893">
      <c r="F893" s="19"/>
      <c r="G893" s="19"/>
      <c r="H893" s="19"/>
      <c r="I893" s="19"/>
      <c r="N893" s="26"/>
      <c r="O893" s="25"/>
      <c r="S893" s="26"/>
    </row>
    <row r="894">
      <c r="F894" s="19"/>
      <c r="G894" s="19"/>
      <c r="H894" s="19"/>
      <c r="I894" s="19"/>
      <c r="N894" s="26"/>
      <c r="O894" s="25"/>
      <c r="S894" s="26"/>
    </row>
    <row r="895">
      <c r="F895" s="19"/>
      <c r="G895" s="19"/>
      <c r="H895" s="19"/>
      <c r="I895" s="19"/>
      <c r="N895" s="26"/>
      <c r="O895" s="25"/>
      <c r="S895" s="26"/>
    </row>
    <row r="896">
      <c r="F896" s="19"/>
      <c r="G896" s="19"/>
      <c r="H896" s="19"/>
      <c r="I896" s="19"/>
      <c r="N896" s="26"/>
      <c r="O896" s="25"/>
      <c r="S896" s="26"/>
    </row>
    <row r="897">
      <c r="F897" s="19"/>
      <c r="G897" s="19"/>
      <c r="H897" s="19"/>
      <c r="I897" s="19"/>
      <c r="N897" s="26"/>
      <c r="O897" s="25"/>
      <c r="S897" s="26"/>
    </row>
    <row r="898">
      <c r="F898" s="19"/>
      <c r="G898" s="19"/>
      <c r="H898" s="19"/>
      <c r="I898" s="19"/>
      <c r="N898" s="26"/>
      <c r="O898" s="25"/>
      <c r="S898" s="26"/>
    </row>
    <row r="899">
      <c r="F899" s="19"/>
      <c r="G899" s="19"/>
      <c r="H899" s="19"/>
      <c r="I899" s="19"/>
      <c r="N899" s="26"/>
      <c r="O899" s="25"/>
      <c r="S899" s="26"/>
    </row>
    <row r="900">
      <c r="F900" s="19"/>
      <c r="G900" s="19"/>
      <c r="H900" s="19"/>
      <c r="I900" s="19"/>
      <c r="N900" s="26"/>
      <c r="O900" s="25"/>
      <c r="S900" s="26"/>
    </row>
    <row r="901">
      <c r="F901" s="19"/>
      <c r="G901" s="19"/>
      <c r="H901" s="19"/>
      <c r="I901" s="19"/>
      <c r="N901" s="26"/>
      <c r="O901" s="25"/>
      <c r="S901" s="26"/>
    </row>
    <row r="902">
      <c r="F902" s="19"/>
      <c r="G902" s="19"/>
      <c r="H902" s="19"/>
      <c r="I902" s="19"/>
      <c r="N902" s="26"/>
      <c r="O902" s="25"/>
      <c r="S902" s="26"/>
    </row>
    <row r="903">
      <c r="F903" s="19"/>
      <c r="G903" s="19"/>
      <c r="H903" s="19"/>
      <c r="I903" s="19"/>
      <c r="N903" s="26"/>
      <c r="O903" s="25"/>
      <c r="S903" s="26"/>
    </row>
    <row r="904">
      <c r="F904" s="19"/>
      <c r="G904" s="19"/>
      <c r="H904" s="19"/>
      <c r="I904" s="19"/>
      <c r="N904" s="26"/>
      <c r="O904" s="25"/>
      <c r="S904" s="26"/>
    </row>
    <row r="905">
      <c r="F905" s="19"/>
      <c r="G905" s="19"/>
      <c r="H905" s="19"/>
      <c r="I905" s="19"/>
      <c r="N905" s="26"/>
      <c r="O905" s="25"/>
      <c r="S905" s="26"/>
    </row>
    <row r="906">
      <c r="F906" s="19"/>
      <c r="G906" s="19"/>
      <c r="H906" s="19"/>
      <c r="I906" s="19"/>
      <c r="N906" s="26"/>
      <c r="O906" s="25"/>
      <c r="S906" s="26"/>
    </row>
    <row r="907">
      <c r="F907" s="19"/>
      <c r="G907" s="19"/>
      <c r="H907" s="19"/>
      <c r="I907" s="19"/>
      <c r="N907" s="26"/>
      <c r="O907" s="25"/>
      <c r="S907" s="26"/>
    </row>
    <row r="908">
      <c r="F908" s="19"/>
      <c r="G908" s="19"/>
      <c r="H908" s="19"/>
      <c r="I908" s="19"/>
      <c r="N908" s="26"/>
      <c r="O908" s="25"/>
      <c r="S908" s="26"/>
    </row>
    <row r="909">
      <c r="F909" s="19"/>
      <c r="G909" s="19"/>
      <c r="H909" s="19"/>
      <c r="I909" s="19"/>
      <c r="N909" s="26"/>
      <c r="O909" s="25"/>
      <c r="S909" s="26"/>
    </row>
    <row r="910">
      <c r="F910" s="19"/>
      <c r="G910" s="19"/>
      <c r="H910" s="19"/>
      <c r="I910" s="19"/>
      <c r="N910" s="26"/>
      <c r="O910" s="25"/>
      <c r="S910" s="26"/>
    </row>
    <row r="911">
      <c r="F911" s="19"/>
      <c r="G911" s="19"/>
      <c r="H911" s="19"/>
      <c r="I911" s="19"/>
      <c r="N911" s="26"/>
      <c r="O911" s="25"/>
      <c r="S911" s="26"/>
    </row>
    <row r="912">
      <c r="F912" s="19"/>
      <c r="G912" s="19"/>
      <c r="H912" s="19"/>
      <c r="I912" s="19"/>
      <c r="N912" s="26"/>
      <c r="O912" s="25"/>
      <c r="S912" s="26"/>
    </row>
    <row r="913">
      <c r="F913" s="19"/>
      <c r="G913" s="19"/>
      <c r="H913" s="19"/>
      <c r="I913" s="19"/>
      <c r="N913" s="26"/>
      <c r="O913" s="25"/>
      <c r="S913" s="26"/>
    </row>
    <row r="914">
      <c r="F914" s="19"/>
      <c r="G914" s="19"/>
      <c r="H914" s="19"/>
      <c r="I914" s="19"/>
      <c r="N914" s="26"/>
      <c r="O914" s="25"/>
      <c r="S914" s="26"/>
    </row>
    <row r="915">
      <c r="F915" s="19"/>
      <c r="G915" s="19"/>
      <c r="H915" s="19"/>
      <c r="I915" s="19"/>
      <c r="N915" s="26"/>
      <c r="O915" s="25"/>
      <c r="S915" s="26"/>
    </row>
    <row r="916">
      <c r="F916" s="19"/>
      <c r="G916" s="19"/>
      <c r="H916" s="19"/>
      <c r="I916" s="19"/>
      <c r="N916" s="26"/>
      <c r="O916" s="25"/>
      <c r="S916" s="26"/>
    </row>
    <row r="917">
      <c r="F917" s="19"/>
      <c r="G917" s="19"/>
      <c r="H917" s="19"/>
      <c r="I917" s="19"/>
      <c r="N917" s="26"/>
      <c r="O917" s="25"/>
      <c r="S917" s="26"/>
    </row>
    <row r="918">
      <c r="F918" s="19"/>
      <c r="G918" s="19"/>
      <c r="H918" s="19"/>
      <c r="I918" s="19"/>
      <c r="N918" s="26"/>
      <c r="O918" s="25"/>
      <c r="S918" s="26"/>
    </row>
    <row r="919">
      <c r="F919" s="19"/>
      <c r="G919" s="19"/>
      <c r="H919" s="19"/>
      <c r="I919" s="19"/>
      <c r="N919" s="26"/>
      <c r="O919" s="25"/>
      <c r="S919" s="26"/>
    </row>
    <row r="920">
      <c r="F920" s="19"/>
      <c r="G920" s="19"/>
      <c r="H920" s="19"/>
      <c r="I920" s="19"/>
      <c r="N920" s="26"/>
      <c r="O920" s="25"/>
      <c r="S920" s="26"/>
    </row>
    <row r="921">
      <c r="F921" s="19"/>
      <c r="G921" s="19"/>
      <c r="H921" s="19"/>
      <c r="I921" s="19"/>
      <c r="N921" s="26"/>
      <c r="O921" s="25"/>
      <c r="S921" s="26"/>
    </row>
    <row r="922">
      <c r="F922" s="19"/>
      <c r="G922" s="19"/>
      <c r="H922" s="19"/>
      <c r="I922" s="19"/>
      <c r="N922" s="26"/>
      <c r="O922" s="25"/>
      <c r="S922" s="26"/>
    </row>
    <row r="923">
      <c r="F923" s="19"/>
      <c r="G923" s="19"/>
      <c r="H923" s="19"/>
      <c r="I923" s="19"/>
      <c r="N923" s="26"/>
      <c r="O923" s="25"/>
      <c r="S923" s="26"/>
    </row>
    <row r="924">
      <c r="F924" s="19"/>
      <c r="G924" s="19"/>
      <c r="H924" s="19"/>
      <c r="I924" s="19"/>
      <c r="N924" s="26"/>
      <c r="O924" s="25"/>
      <c r="S924" s="26"/>
    </row>
    <row r="925">
      <c r="F925" s="19"/>
      <c r="G925" s="19"/>
      <c r="H925" s="19"/>
      <c r="I925" s="19"/>
      <c r="N925" s="26"/>
      <c r="O925" s="25"/>
      <c r="S925" s="26"/>
    </row>
    <row r="926">
      <c r="F926" s="19"/>
      <c r="G926" s="19"/>
      <c r="H926" s="19"/>
      <c r="I926" s="19"/>
      <c r="N926" s="26"/>
      <c r="O926" s="25"/>
      <c r="S926" s="26"/>
    </row>
    <row r="927">
      <c r="F927" s="19"/>
      <c r="G927" s="19"/>
      <c r="H927" s="19"/>
      <c r="I927" s="19"/>
      <c r="N927" s="26"/>
      <c r="O927" s="25"/>
      <c r="S927" s="26"/>
    </row>
    <row r="928">
      <c r="F928" s="19"/>
      <c r="G928" s="19"/>
      <c r="H928" s="19"/>
      <c r="I928" s="19"/>
      <c r="N928" s="26"/>
      <c r="O928" s="25"/>
      <c r="S928" s="26"/>
    </row>
    <row r="929">
      <c r="F929" s="19"/>
      <c r="G929" s="19"/>
      <c r="H929" s="19"/>
      <c r="I929" s="19"/>
      <c r="N929" s="26"/>
      <c r="O929" s="25"/>
      <c r="S929" s="26"/>
    </row>
    <row r="930">
      <c r="F930" s="19"/>
      <c r="G930" s="19"/>
      <c r="H930" s="19"/>
      <c r="I930" s="19"/>
      <c r="N930" s="26"/>
      <c r="O930" s="25"/>
      <c r="S930" s="26"/>
    </row>
    <row r="931">
      <c r="F931" s="19"/>
      <c r="G931" s="19"/>
      <c r="H931" s="19"/>
      <c r="I931" s="19"/>
      <c r="N931" s="26"/>
      <c r="O931" s="25"/>
      <c r="S931" s="26"/>
    </row>
    <row r="932">
      <c r="F932" s="19"/>
      <c r="G932" s="19"/>
      <c r="H932" s="19"/>
      <c r="I932" s="19"/>
      <c r="N932" s="26"/>
      <c r="O932" s="25"/>
      <c r="S932" s="26"/>
    </row>
    <row r="933">
      <c r="F933" s="19"/>
      <c r="G933" s="19"/>
      <c r="H933" s="19"/>
      <c r="I933" s="19"/>
      <c r="N933" s="26"/>
      <c r="O933" s="25"/>
      <c r="S933" s="26"/>
    </row>
    <row r="934">
      <c r="F934" s="19"/>
      <c r="G934" s="19"/>
      <c r="H934" s="19"/>
      <c r="I934" s="19"/>
      <c r="N934" s="26"/>
      <c r="O934" s="25"/>
      <c r="S934" s="26"/>
    </row>
    <row r="935">
      <c r="F935" s="19"/>
      <c r="G935" s="19"/>
      <c r="H935" s="19"/>
      <c r="I935" s="19"/>
      <c r="N935" s="26"/>
      <c r="O935" s="25"/>
      <c r="S935" s="26"/>
    </row>
    <row r="936">
      <c r="F936" s="19"/>
      <c r="G936" s="19"/>
      <c r="H936" s="19"/>
      <c r="I936" s="19"/>
      <c r="N936" s="26"/>
      <c r="O936" s="25"/>
      <c r="S936" s="26"/>
    </row>
    <row r="937">
      <c r="F937" s="19"/>
      <c r="G937" s="19"/>
      <c r="H937" s="19"/>
      <c r="I937" s="19"/>
      <c r="N937" s="26"/>
      <c r="O937" s="25"/>
      <c r="S937" s="26"/>
    </row>
    <row r="938">
      <c r="F938" s="19"/>
      <c r="G938" s="19"/>
      <c r="H938" s="19"/>
      <c r="I938" s="19"/>
      <c r="N938" s="26"/>
      <c r="O938" s="25"/>
      <c r="S938" s="26"/>
    </row>
    <row r="939">
      <c r="F939" s="19"/>
      <c r="G939" s="19"/>
      <c r="H939" s="19"/>
      <c r="I939" s="19"/>
      <c r="N939" s="26"/>
      <c r="O939" s="25"/>
      <c r="S939" s="26"/>
    </row>
    <row r="940">
      <c r="F940" s="19"/>
      <c r="G940" s="19"/>
      <c r="H940" s="19"/>
      <c r="I940" s="19"/>
      <c r="N940" s="26"/>
      <c r="O940" s="25"/>
      <c r="S940" s="26"/>
    </row>
    <row r="941">
      <c r="F941" s="19"/>
      <c r="G941" s="19"/>
      <c r="H941" s="19"/>
      <c r="I941" s="19"/>
      <c r="N941" s="26"/>
      <c r="O941" s="25"/>
      <c r="S941" s="26"/>
    </row>
    <row r="942">
      <c r="F942" s="19"/>
      <c r="G942" s="19"/>
      <c r="H942" s="19"/>
      <c r="I942" s="19"/>
      <c r="N942" s="26"/>
      <c r="O942" s="25"/>
      <c r="S942" s="26"/>
    </row>
    <row r="943">
      <c r="F943" s="19"/>
      <c r="G943" s="19"/>
      <c r="H943" s="19"/>
      <c r="I943" s="19"/>
      <c r="N943" s="26"/>
      <c r="O943" s="25"/>
      <c r="S943" s="26"/>
    </row>
    <row r="944">
      <c r="F944" s="19"/>
      <c r="G944" s="19"/>
      <c r="H944" s="19"/>
      <c r="I944" s="19"/>
      <c r="N944" s="26"/>
      <c r="O944" s="25"/>
      <c r="S944" s="26"/>
    </row>
    <row r="945">
      <c r="F945" s="19"/>
      <c r="G945" s="19"/>
      <c r="H945" s="19"/>
      <c r="I945" s="19"/>
      <c r="N945" s="26"/>
      <c r="O945" s="25"/>
      <c r="S945" s="26"/>
    </row>
    <row r="946">
      <c r="F946" s="19"/>
      <c r="G946" s="19"/>
      <c r="H946" s="19"/>
      <c r="I946" s="19"/>
      <c r="N946" s="26"/>
      <c r="O946" s="25"/>
      <c r="S946" s="26"/>
    </row>
    <row r="947">
      <c r="F947" s="19"/>
      <c r="G947" s="19"/>
      <c r="H947" s="19"/>
      <c r="I947" s="19"/>
      <c r="N947" s="26"/>
      <c r="O947" s="25"/>
      <c r="S947" s="26"/>
    </row>
    <row r="948">
      <c r="F948" s="19"/>
      <c r="G948" s="19"/>
      <c r="H948" s="19"/>
      <c r="I948" s="19"/>
      <c r="N948" s="26"/>
      <c r="O948" s="25"/>
      <c r="S948" s="26"/>
    </row>
    <row r="949">
      <c r="F949" s="19"/>
      <c r="G949" s="19"/>
      <c r="H949" s="19"/>
      <c r="I949" s="19"/>
      <c r="N949" s="26"/>
      <c r="O949" s="25"/>
      <c r="S949" s="26"/>
    </row>
    <row r="950">
      <c r="F950" s="19"/>
      <c r="G950" s="19"/>
      <c r="H950" s="19"/>
      <c r="I950" s="19"/>
      <c r="N950" s="26"/>
      <c r="O950" s="25"/>
      <c r="S950" s="26"/>
    </row>
    <row r="951">
      <c r="F951" s="19"/>
      <c r="G951" s="19"/>
      <c r="H951" s="19"/>
      <c r="I951" s="19"/>
      <c r="N951" s="26"/>
      <c r="O951" s="25"/>
      <c r="S951" s="26"/>
    </row>
    <row r="952">
      <c r="F952" s="19"/>
      <c r="G952" s="19"/>
      <c r="H952" s="19"/>
      <c r="I952" s="19"/>
      <c r="N952" s="26"/>
      <c r="O952" s="25"/>
      <c r="S952" s="26"/>
    </row>
    <row r="953">
      <c r="F953" s="19"/>
      <c r="G953" s="19"/>
      <c r="H953" s="19"/>
      <c r="I953" s="19"/>
      <c r="N953" s="26"/>
      <c r="O953" s="25"/>
      <c r="S953" s="26"/>
    </row>
    <row r="954">
      <c r="F954" s="19"/>
      <c r="G954" s="19"/>
      <c r="H954" s="19"/>
      <c r="I954" s="19"/>
      <c r="N954" s="26"/>
      <c r="O954" s="25"/>
      <c r="S954" s="26"/>
    </row>
    <row r="955">
      <c r="F955" s="19"/>
      <c r="G955" s="19"/>
      <c r="H955" s="19"/>
      <c r="I955" s="19"/>
      <c r="N955" s="26"/>
      <c r="O955" s="25"/>
      <c r="S955" s="26"/>
    </row>
    <row r="956">
      <c r="F956" s="19"/>
      <c r="G956" s="19"/>
      <c r="H956" s="19"/>
      <c r="I956" s="19"/>
      <c r="N956" s="26"/>
      <c r="O956" s="25"/>
      <c r="S956" s="26"/>
    </row>
    <row r="957">
      <c r="F957" s="19"/>
      <c r="G957" s="19"/>
      <c r="H957" s="19"/>
      <c r="I957" s="19"/>
      <c r="N957" s="26"/>
      <c r="O957" s="25"/>
      <c r="S957" s="26"/>
    </row>
    <row r="958">
      <c r="F958" s="19"/>
      <c r="G958" s="19"/>
      <c r="H958" s="19"/>
      <c r="I958" s="19"/>
      <c r="N958" s="26"/>
      <c r="O958" s="25"/>
      <c r="S958" s="26"/>
    </row>
    <row r="959">
      <c r="F959" s="19"/>
      <c r="G959" s="19"/>
      <c r="H959" s="19"/>
      <c r="I959" s="19"/>
      <c r="N959" s="26"/>
      <c r="O959" s="25"/>
      <c r="S959" s="26"/>
    </row>
    <row r="960">
      <c r="F960" s="19"/>
      <c r="G960" s="19"/>
      <c r="H960" s="19"/>
      <c r="I960" s="19"/>
      <c r="N960" s="26"/>
      <c r="O960" s="25"/>
      <c r="S960" s="26"/>
    </row>
    <row r="961">
      <c r="F961" s="19"/>
      <c r="G961" s="19"/>
      <c r="H961" s="19"/>
      <c r="I961" s="19"/>
      <c r="N961" s="26"/>
      <c r="O961" s="25"/>
      <c r="S961" s="26"/>
    </row>
    <row r="962">
      <c r="F962" s="19"/>
      <c r="G962" s="19"/>
      <c r="H962" s="19"/>
      <c r="I962" s="19"/>
      <c r="N962" s="26"/>
      <c r="O962" s="25"/>
      <c r="S962" s="26"/>
    </row>
    <row r="963">
      <c r="F963" s="19"/>
      <c r="G963" s="19"/>
      <c r="H963" s="19"/>
      <c r="I963" s="19"/>
      <c r="N963" s="26"/>
      <c r="O963" s="25"/>
      <c r="S963" s="26"/>
    </row>
    <row r="964">
      <c r="F964" s="19"/>
      <c r="G964" s="19"/>
      <c r="H964" s="19"/>
      <c r="I964" s="19"/>
      <c r="N964" s="26"/>
      <c r="O964" s="25"/>
      <c r="S964" s="26"/>
    </row>
    <row r="965">
      <c r="F965" s="19"/>
      <c r="G965" s="19"/>
      <c r="H965" s="19"/>
      <c r="I965" s="19"/>
      <c r="N965" s="26"/>
      <c r="O965" s="25"/>
      <c r="S965" s="26"/>
    </row>
    <row r="966">
      <c r="F966" s="19"/>
      <c r="G966" s="19"/>
      <c r="H966" s="19"/>
      <c r="I966" s="19"/>
      <c r="N966" s="26"/>
      <c r="O966" s="25"/>
      <c r="S966" s="26"/>
    </row>
    <row r="967">
      <c r="F967" s="19"/>
      <c r="G967" s="19"/>
      <c r="H967" s="19"/>
      <c r="I967" s="19"/>
      <c r="N967" s="26"/>
      <c r="O967" s="25"/>
      <c r="S967" s="26"/>
    </row>
    <row r="968">
      <c r="F968" s="19"/>
      <c r="G968" s="19"/>
      <c r="H968" s="19"/>
      <c r="I968" s="19"/>
      <c r="N968" s="26"/>
      <c r="O968" s="25"/>
      <c r="S968" s="26"/>
    </row>
    <row r="969">
      <c r="F969" s="19"/>
      <c r="G969" s="19"/>
      <c r="H969" s="19"/>
      <c r="I969" s="19"/>
      <c r="N969" s="26"/>
      <c r="O969" s="25"/>
      <c r="S969" s="26"/>
    </row>
    <row r="970">
      <c r="F970" s="19"/>
      <c r="G970" s="19"/>
      <c r="H970" s="19"/>
      <c r="I970" s="19"/>
      <c r="N970" s="26"/>
      <c r="O970" s="25"/>
      <c r="S970" s="26"/>
    </row>
    <row r="971">
      <c r="F971" s="19"/>
      <c r="G971" s="19"/>
      <c r="H971" s="19"/>
      <c r="I971" s="19"/>
      <c r="N971" s="26"/>
      <c r="O971" s="25"/>
      <c r="S971" s="26"/>
    </row>
    <row r="972">
      <c r="F972" s="19"/>
      <c r="G972" s="19"/>
      <c r="H972" s="19"/>
      <c r="I972" s="19"/>
      <c r="N972" s="26"/>
      <c r="O972" s="25"/>
      <c r="S972" s="26"/>
    </row>
    <row r="973">
      <c r="F973" s="19"/>
      <c r="G973" s="19"/>
      <c r="H973" s="19"/>
      <c r="I973" s="19"/>
      <c r="N973" s="26"/>
      <c r="O973" s="25"/>
      <c r="S973" s="26"/>
    </row>
    <row r="974">
      <c r="F974" s="19"/>
      <c r="G974" s="19"/>
      <c r="H974" s="19"/>
      <c r="I974" s="19"/>
      <c r="N974" s="26"/>
      <c r="O974" s="25"/>
      <c r="S974" s="26"/>
    </row>
    <row r="975">
      <c r="F975" s="19"/>
      <c r="G975" s="19"/>
      <c r="H975" s="19"/>
      <c r="I975" s="19"/>
      <c r="N975" s="26"/>
      <c r="O975" s="25"/>
      <c r="S975" s="26"/>
    </row>
    <row r="976">
      <c r="F976" s="19"/>
      <c r="G976" s="19"/>
      <c r="H976" s="19"/>
      <c r="I976" s="19"/>
      <c r="N976" s="26"/>
      <c r="O976" s="25"/>
      <c r="S976" s="26"/>
    </row>
    <row r="977">
      <c r="F977" s="19"/>
      <c r="G977" s="19"/>
      <c r="H977" s="19"/>
      <c r="I977" s="19"/>
      <c r="N977" s="26"/>
      <c r="O977" s="25"/>
      <c r="S977" s="26"/>
    </row>
    <row r="978">
      <c r="F978" s="19"/>
      <c r="G978" s="19"/>
      <c r="H978" s="19"/>
      <c r="I978" s="19"/>
      <c r="N978" s="26"/>
      <c r="O978" s="25"/>
      <c r="S978" s="26"/>
    </row>
    <row r="979">
      <c r="F979" s="19"/>
      <c r="G979" s="19"/>
      <c r="H979" s="19"/>
      <c r="I979" s="19"/>
      <c r="N979" s="26"/>
      <c r="O979" s="25"/>
      <c r="S979" s="26"/>
    </row>
    <row r="980">
      <c r="F980" s="19"/>
      <c r="G980" s="19"/>
      <c r="H980" s="19"/>
      <c r="I980" s="19"/>
      <c r="N980" s="26"/>
      <c r="O980" s="25"/>
      <c r="S980" s="26"/>
    </row>
    <row r="981">
      <c r="F981" s="19"/>
      <c r="G981" s="19"/>
      <c r="H981" s="19"/>
      <c r="I981" s="19"/>
      <c r="N981" s="26"/>
      <c r="O981" s="25"/>
      <c r="S981" s="26"/>
    </row>
    <row r="982">
      <c r="F982" s="19"/>
      <c r="G982" s="19"/>
      <c r="H982" s="19"/>
      <c r="I982" s="19"/>
      <c r="N982" s="26"/>
      <c r="O982" s="25"/>
      <c r="S982" s="26"/>
    </row>
    <row r="983">
      <c r="F983" s="19"/>
      <c r="G983" s="19"/>
      <c r="H983" s="19"/>
      <c r="I983" s="19"/>
      <c r="N983" s="26"/>
      <c r="O983" s="25"/>
      <c r="S983" s="26"/>
    </row>
    <row r="984">
      <c r="F984" s="19"/>
      <c r="G984" s="19"/>
      <c r="H984" s="19"/>
      <c r="I984" s="19"/>
      <c r="N984" s="26"/>
      <c r="O984" s="25"/>
      <c r="S984" s="26"/>
    </row>
    <row r="985">
      <c r="F985" s="19"/>
      <c r="G985" s="19"/>
      <c r="H985" s="19"/>
      <c r="I985" s="19"/>
      <c r="N985" s="26"/>
      <c r="O985" s="25"/>
      <c r="S985" s="26"/>
    </row>
    <row r="986">
      <c r="F986" s="19"/>
      <c r="G986" s="19"/>
      <c r="H986" s="19"/>
      <c r="I986" s="19"/>
      <c r="N986" s="26"/>
      <c r="O986" s="25"/>
      <c r="S986" s="26"/>
    </row>
    <row r="987">
      <c r="F987" s="19"/>
      <c r="G987" s="19"/>
      <c r="H987" s="19"/>
      <c r="I987" s="19"/>
      <c r="N987" s="26"/>
      <c r="O987" s="25"/>
      <c r="S987" s="26"/>
    </row>
    <row r="988">
      <c r="F988" s="19"/>
      <c r="G988" s="19"/>
      <c r="H988" s="19"/>
      <c r="I988" s="19"/>
      <c r="N988" s="26"/>
      <c r="O988" s="25"/>
      <c r="S988" s="26"/>
    </row>
    <row r="989">
      <c r="F989" s="19"/>
      <c r="G989" s="19"/>
      <c r="H989" s="19"/>
      <c r="I989" s="19"/>
      <c r="N989" s="26"/>
      <c r="O989" s="25"/>
      <c r="S989" s="26"/>
    </row>
    <row r="990">
      <c r="F990" s="19"/>
      <c r="G990" s="19"/>
      <c r="H990" s="19"/>
      <c r="I990" s="19"/>
      <c r="N990" s="26"/>
      <c r="O990" s="25"/>
      <c r="S990" s="26"/>
    </row>
    <row r="991">
      <c r="F991" s="19"/>
      <c r="G991" s="19"/>
      <c r="H991" s="19"/>
      <c r="I991" s="19"/>
      <c r="N991" s="26"/>
      <c r="O991" s="25"/>
      <c r="S991" s="26"/>
    </row>
    <row r="992">
      <c r="F992" s="19"/>
      <c r="G992" s="19"/>
      <c r="H992" s="19"/>
      <c r="I992" s="19"/>
      <c r="N992" s="26"/>
      <c r="O992" s="25"/>
      <c r="S992" s="26"/>
    </row>
    <row r="993">
      <c r="F993" s="19"/>
      <c r="G993" s="19"/>
      <c r="H993" s="19"/>
      <c r="I993" s="19"/>
      <c r="N993" s="26"/>
      <c r="O993" s="25"/>
      <c r="S993" s="26"/>
    </row>
    <row r="994">
      <c r="F994" s="19"/>
      <c r="G994" s="19"/>
      <c r="H994" s="19"/>
      <c r="I994" s="19"/>
      <c r="N994" s="26"/>
      <c r="O994" s="25"/>
      <c r="S994" s="26"/>
    </row>
    <row r="995">
      <c r="F995" s="19"/>
      <c r="G995" s="19"/>
      <c r="H995" s="19"/>
      <c r="I995" s="19"/>
      <c r="N995" s="26"/>
      <c r="O995" s="25"/>
      <c r="S995" s="26"/>
    </row>
    <row r="996">
      <c r="F996" s="19"/>
      <c r="G996" s="19"/>
      <c r="H996" s="19"/>
      <c r="I996" s="19"/>
      <c r="N996" s="26"/>
      <c r="O996" s="25"/>
      <c r="S996" s="26"/>
    </row>
    <row r="997">
      <c r="F997" s="19"/>
      <c r="G997" s="19"/>
      <c r="H997" s="19"/>
      <c r="I997" s="19"/>
      <c r="N997" s="26"/>
      <c r="O997" s="25"/>
      <c r="S997" s="26"/>
    </row>
    <row r="998">
      <c r="F998" s="19"/>
      <c r="G998" s="19"/>
      <c r="H998" s="19"/>
      <c r="I998" s="19"/>
      <c r="N998" s="26"/>
      <c r="O998" s="25"/>
      <c r="S998" s="26"/>
    </row>
    <row r="999">
      <c r="F999" s="19"/>
      <c r="G999" s="19"/>
      <c r="H999" s="19"/>
      <c r="I999" s="19"/>
      <c r="N999" s="26"/>
      <c r="O999" s="25"/>
      <c r="S999" s="26"/>
    </row>
    <row r="1000">
      <c r="F1000" s="19"/>
      <c r="G1000" s="19"/>
      <c r="H1000" s="19"/>
      <c r="I1000" s="19"/>
      <c r="N1000" s="26"/>
      <c r="O1000" s="25"/>
      <c r="S1000" s="26"/>
    </row>
    <row r="1001">
      <c r="F1001" s="19"/>
      <c r="G1001" s="19"/>
      <c r="H1001" s="19"/>
      <c r="I1001" s="19"/>
      <c r="N1001" s="26"/>
      <c r="O1001" s="25"/>
      <c r="S1001" s="26"/>
    </row>
    <row r="1002">
      <c r="F1002" s="19"/>
      <c r="G1002" s="19"/>
      <c r="H1002" s="19"/>
      <c r="I1002" s="19"/>
      <c r="N1002" s="26"/>
      <c r="O1002" s="25"/>
      <c r="S1002" s="26"/>
    </row>
    <row r="1003">
      <c r="F1003" s="19"/>
      <c r="G1003" s="19"/>
      <c r="H1003" s="19"/>
      <c r="I1003" s="19"/>
      <c r="N1003" s="26"/>
      <c r="O1003" s="25"/>
      <c r="S1003" s="26"/>
    </row>
    <row r="1004">
      <c r="F1004" s="19"/>
      <c r="G1004" s="19"/>
      <c r="H1004" s="19"/>
      <c r="I1004" s="19"/>
      <c r="N1004" s="26"/>
      <c r="O1004" s="75"/>
      <c r="S1004" s="26"/>
    </row>
  </sheetData>
  <autoFilter ref="$A$1:$AH$1004">
    <sortState ref="A1:AH1004">
      <sortCondition ref="D1:D1004"/>
      <sortCondition ref="P1:P1004"/>
      <sortCondition ref="K1:K1004"/>
      <sortCondition ref="V1:V1004"/>
      <sortCondition ref="U1:U1004"/>
      <sortCondition descending="1" ref="W1:W1004"/>
      <sortCondition descending="1" ref="R1:R1004"/>
      <sortCondition descending="1" ref="M1:M1004"/>
      <sortCondition ref="B1:B1004"/>
      <sortCondition ref="C1:C1004"/>
      <sortCondition ref="Q1:Q1004"/>
      <sortCondition ref="L1:L1004"/>
    </sortState>
  </autoFilter>
  <conditionalFormatting sqref="F2:G359 H2:H387">
    <cfRule type="cellIs" dxfId="0" priority="1" operator="lessThan">
      <formula>4</formula>
    </cfRule>
  </conditionalFormatting>
  <conditionalFormatting sqref="F2:G359 H2:H387">
    <cfRule type="cellIs" dxfId="1" priority="2" operator="lessThan">
      <formula>8</formula>
    </cfRule>
  </conditionalFormatting>
  <conditionalFormatting sqref="F2:G359 H2:H387">
    <cfRule type="cellIs" dxfId="2" priority="3" operator="equal">
      <formula>11</formula>
    </cfRule>
  </conditionalFormatting>
  <conditionalFormatting sqref="S1:S1004">
    <cfRule type="expression" dxfId="0" priority="4">
      <formula>(P:P+Q:Q)&gt;100</formula>
    </cfRule>
  </conditionalFormatting>
  <conditionalFormatting sqref="N1:N1004">
    <cfRule type="expression" dxfId="0" priority="5">
      <formula>(K:K+L:L)&gt;250</formula>
    </cfRule>
  </conditionalFormatting>
  <conditionalFormatting sqref="X1:X1004">
    <cfRule type="expression" dxfId="0" priority="6">
      <formula>(U:U+V:V)&gt;100</formula>
    </cfRule>
  </conditionalFormatting>
  <conditionalFormatting sqref="N1:N1004">
    <cfRule type="expression" dxfId="3" priority="7">
      <formula>AND(K:K=0, L:L&gt;0)</formula>
    </cfRule>
  </conditionalFormatting>
  <conditionalFormatting sqref="S1:S1004">
    <cfRule type="expression" dxfId="3" priority="8">
      <formula>AND(P:P=0, Q:Q&gt;0)</formula>
    </cfRule>
  </conditionalFormatting>
  <conditionalFormatting sqref="X1:X1004">
    <cfRule type="expression" dxfId="3" priority="9">
      <formula>AND(U:U=0, V:V&gt;0)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25"/>
    <col customWidth="1" min="6" max="8" width="12.5"/>
    <col customWidth="1" min="14" max="14" width="19.75"/>
    <col customWidth="1" min="15" max="15" width="3.25"/>
    <col customWidth="1" min="19" max="19" width="19.13"/>
    <col customWidth="1" min="20" max="20" width="3.63"/>
    <col customWidth="1" min="24" max="24" width="45.88"/>
  </cols>
  <sheetData>
    <row r="1">
      <c r="A1" s="10"/>
      <c r="B1" s="10"/>
      <c r="C1" s="10">
        <f t="shared" ref="C1:E1" si="1">SUM(C3:C387)</f>
        <v>5140235</v>
      </c>
      <c r="D1" s="10">
        <f t="shared" si="1"/>
        <v>2364000</v>
      </c>
      <c r="E1" s="10">
        <f t="shared" si="1"/>
        <v>756025</v>
      </c>
      <c r="F1" s="3"/>
      <c r="G1" s="3"/>
      <c r="H1" s="3"/>
      <c r="I1" s="7"/>
      <c r="K1" s="10"/>
      <c r="L1" s="11"/>
      <c r="M1" s="5"/>
      <c r="N1" s="12"/>
      <c r="O1" s="78"/>
      <c r="P1" s="10"/>
      <c r="Q1" s="5"/>
      <c r="R1" s="5"/>
      <c r="S1" s="12"/>
      <c r="T1" s="5"/>
      <c r="U1" s="10"/>
      <c r="V1" s="11"/>
      <c r="W1" s="5"/>
    </row>
    <row r="2">
      <c r="A2" s="10" t="s">
        <v>0</v>
      </c>
      <c r="B2" s="10" t="s">
        <v>1</v>
      </c>
      <c r="C2" s="10" t="s">
        <v>4</v>
      </c>
      <c r="D2" s="10" t="s">
        <v>5</v>
      </c>
      <c r="E2" s="10" t="s">
        <v>7</v>
      </c>
      <c r="F2" s="3" t="s">
        <v>9</v>
      </c>
      <c r="G2" s="3"/>
      <c r="H2" s="3" t="s">
        <v>8</v>
      </c>
      <c r="I2" s="7" t="s">
        <v>11</v>
      </c>
      <c r="K2" s="10" t="s">
        <v>4</v>
      </c>
      <c r="L2" s="11" t="s">
        <v>20</v>
      </c>
      <c r="M2" s="5" t="s">
        <v>22</v>
      </c>
      <c r="N2" s="12"/>
      <c r="O2" s="15"/>
      <c r="P2" s="10" t="s">
        <v>5</v>
      </c>
      <c r="Q2" s="5" t="s">
        <v>24</v>
      </c>
      <c r="R2" s="5" t="s">
        <v>22</v>
      </c>
      <c r="S2" s="12"/>
      <c r="T2" s="5"/>
      <c r="U2" s="10" t="s">
        <v>7</v>
      </c>
      <c r="V2" s="11" t="s">
        <v>25</v>
      </c>
      <c r="W2" s="5" t="s">
        <v>22</v>
      </c>
    </row>
    <row r="3">
      <c r="A3" s="18" t="s">
        <v>604</v>
      </c>
      <c r="B3" s="18">
        <v>11.0</v>
      </c>
      <c r="C3" s="40">
        <v>19436.0</v>
      </c>
      <c r="D3" s="40">
        <v>6587.0</v>
      </c>
      <c r="E3" s="40">
        <v>497.0</v>
      </c>
      <c r="F3" s="14">
        <v>1032599.0</v>
      </c>
      <c r="G3" s="19"/>
      <c r="H3" s="19">
        <f>VLOOKUP(A3,'Kings Ratings'!$A$2:$B$1000,2,false)</f>
        <v>1</v>
      </c>
      <c r="I3" s="7" t="s">
        <v>673</v>
      </c>
      <c r="K3" s="40">
        <v>18986.0</v>
      </c>
      <c r="L3" s="22">
        <f t="shared" ref="L3:L387" si="2">C3-K3</f>
        <v>450</v>
      </c>
      <c r="M3" s="23">
        <f t="shared" ref="M3:M387" si="3">L3/K3</f>
        <v>0.02370167492</v>
      </c>
      <c r="N3" s="24" t="str">
        <f t="shared" ref="N3:N387" si="4">CONCATENATE(A3, " with +",L3, ", +", 100*round(M3,3), "% (",K3, " to ",C3,")")</f>
        <v>Peppers with +450, +2.4% (18986 to 19436)</v>
      </c>
      <c r="O3" s="41"/>
      <c r="P3" s="40">
        <v>6342.0</v>
      </c>
      <c r="Q3" s="18">
        <f t="shared" ref="Q3:Q387" si="5">D3-P3</f>
        <v>245</v>
      </c>
      <c r="R3" s="23">
        <f t="shared" ref="R3:R387" si="6">Q3/P3</f>
        <v>0.03863134658</v>
      </c>
      <c r="S3" s="24" t="str">
        <f t="shared" ref="S3:S387" si="7">CONCATENATE(A3, " with +",Q3, ", +", 100*round(R3,3), "% (",P3, " to ",D3,")")</f>
        <v>Peppers with +245, +3.9% (6342 to 6587)</v>
      </c>
      <c r="T3" s="18"/>
      <c r="U3" s="40">
        <v>292.0</v>
      </c>
      <c r="V3" s="22">
        <f t="shared" ref="V3:V387" si="8">E3-U3</f>
        <v>205</v>
      </c>
      <c r="W3" s="23">
        <f t="shared" ref="W3:W387" si="9">V3/U3</f>
        <v>0.7020547945</v>
      </c>
      <c r="X3" s="26" t="str">
        <f t="shared" ref="X3:X387" si="10">CONCATENATE(A3, " with +",V3, ", +", 100*round(W3,3), "% (",U3, " to ",E3,")")</f>
        <v>Peppers with +205, +70.2% (292 to 497)</v>
      </c>
    </row>
    <row r="4">
      <c r="A4" s="18" t="s">
        <v>250</v>
      </c>
      <c r="B4" s="18">
        <v>13.0</v>
      </c>
      <c r="C4" s="40">
        <v>17605.0</v>
      </c>
      <c r="D4" s="40">
        <v>4481.0</v>
      </c>
      <c r="E4" s="40">
        <v>300.0</v>
      </c>
      <c r="F4" s="14">
        <v>1103634.0</v>
      </c>
      <c r="G4" s="19"/>
      <c r="H4" s="19">
        <f>VLOOKUP(A4,'Kings Ratings'!$A$2:$B$1000,2,false)</f>
        <v>2</v>
      </c>
      <c r="I4" s="7"/>
      <c r="K4" s="40">
        <v>17137.0</v>
      </c>
      <c r="L4" s="22">
        <f t="shared" si="2"/>
        <v>468</v>
      </c>
      <c r="M4" s="23">
        <f t="shared" si="3"/>
        <v>0.02730933069</v>
      </c>
      <c r="N4" s="24" t="str">
        <f t="shared" si="4"/>
        <v>Eggplant with +468, +2.7% (17137 to 17605)</v>
      </c>
      <c r="O4" s="41"/>
      <c r="P4" s="40">
        <v>4333.0</v>
      </c>
      <c r="Q4" s="18">
        <f t="shared" si="5"/>
        <v>148</v>
      </c>
      <c r="R4" s="23">
        <f t="shared" si="6"/>
        <v>0.03415647357</v>
      </c>
      <c r="S4" s="24" t="str">
        <f t="shared" si="7"/>
        <v>Eggplant with +148, +3.4% (4333 to 4481)</v>
      </c>
      <c r="T4" s="18"/>
      <c r="U4" s="40">
        <v>263.0</v>
      </c>
      <c r="V4" s="22">
        <f t="shared" si="8"/>
        <v>37</v>
      </c>
      <c r="W4" s="23">
        <f t="shared" si="9"/>
        <v>0.1406844106</v>
      </c>
      <c r="X4" s="26" t="str">
        <f t="shared" si="10"/>
        <v>Eggplant with +37, +14.1% (263 to 300)</v>
      </c>
    </row>
    <row r="5">
      <c r="A5" s="18" t="s">
        <v>787</v>
      </c>
      <c r="B5" s="18">
        <v>15.0</v>
      </c>
      <c r="C5" s="40">
        <v>12208.0</v>
      </c>
      <c r="D5" s="40">
        <v>1649.0</v>
      </c>
      <c r="E5" s="40">
        <v>2.0</v>
      </c>
      <c r="F5" s="14">
        <v>116771.0</v>
      </c>
      <c r="G5" s="19"/>
      <c r="H5" s="19">
        <f>VLOOKUP(A5,'Kings Ratings'!$A$2:$B$1000,2,false)</f>
        <v>7</v>
      </c>
      <c r="I5" s="7"/>
      <c r="K5" s="40">
        <v>11710.0</v>
      </c>
      <c r="L5" s="22">
        <f t="shared" si="2"/>
        <v>498</v>
      </c>
      <c r="M5" s="23">
        <f t="shared" si="3"/>
        <v>0.04252775406</v>
      </c>
      <c r="N5" s="24" t="str">
        <f t="shared" si="4"/>
        <v>Tomato with +498, +4.3% (11710 to 12208)</v>
      </c>
      <c r="O5" s="41"/>
      <c r="P5" s="40">
        <v>1577.0</v>
      </c>
      <c r="Q5" s="18">
        <f t="shared" si="5"/>
        <v>72</v>
      </c>
      <c r="R5" s="23">
        <f t="shared" si="6"/>
        <v>0.04565630945</v>
      </c>
      <c r="S5" s="24" t="str">
        <f t="shared" si="7"/>
        <v>Tomato with +72, +4.6% (1577 to 1649)</v>
      </c>
      <c r="T5" s="18"/>
      <c r="U5" s="40">
        <v>2.0</v>
      </c>
      <c r="V5" s="22">
        <f t="shared" si="8"/>
        <v>0</v>
      </c>
      <c r="W5" s="23">
        <f t="shared" si="9"/>
        <v>0</v>
      </c>
      <c r="X5" s="26" t="str">
        <f t="shared" si="10"/>
        <v>Tomato with +0, +0% (2 to 2)</v>
      </c>
    </row>
    <row r="6">
      <c r="A6" s="18" t="s">
        <v>80</v>
      </c>
      <c r="B6" s="18">
        <v>17.0</v>
      </c>
      <c r="C6" s="40">
        <v>44511.0</v>
      </c>
      <c r="D6" s="40">
        <v>21286.0</v>
      </c>
      <c r="E6" s="40">
        <v>9856.0</v>
      </c>
      <c r="F6" s="14">
        <v>2.3216459E7</v>
      </c>
      <c r="G6" s="19"/>
      <c r="H6" s="19">
        <f>VLOOKUP(A6,'Kings Ratings'!$A$2:$B$1000,2,false)</f>
        <v>1</v>
      </c>
      <c r="I6" s="7" t="s">
        <v>291</v>
      </c>
      <c r="K6" s="40">
        <v>43595.0</v>
      </c>
      <c r="L6" s="22">
        <f t="shared" si="2"/>
        <v>916</v>
      </c>
      <c r="M6" s="23">
        <f t="shared" si="3"/>
        <v>0.0210115839</v>
      </c>
      <c r="N6" s="24" t="str">
        <f t="shared" si="4"/>
        <v>Drum with +916, +2.1% (43595 to 44511)</v>
      </c>
      <c r="O6" s="41"/>
      <c r="P6" s="40">
        <v>20741.0</v>
      </c>
      <c r="Q6" s="18">
        <f t="shared" si="5"/>
        <v>545</v>
      </c>
      <c r="R6" s="23">
        <f t="shared" si="6"/>
        <v>0.02627645726</v>
      </c>
      <c r="S6" s="24" t="str">
        <f t="shared" si="7"/>
        <v>Drum with +545, +2.6% (20741 to 21286)</v>
      </c>
      <c r="T6" s="18"/>
      <c r="U6" s="40">
        <v>9427.0</v>
      </c>
      <c r="V6" s="22">
        <f t="shared" si="8"/>
        <v>429</v>
      </c>
      <c r="W6" s="23">
        <f t="shared" si="9"/>
        <v>0.0455075846</v>
      </c>
      <c r="X6" s="26" t="str">
        <f t="shared" si="10"/>
        <v>Drum with +429, +4.6% (9427 to 9856)</v>
      </c>
    </row>
    <row r="7">
      <c r="A7" s="18" t="s">
        <v>177</v>
      </c>
      <c r="B7" s="18">
        <v>19.0</v>
      </c>
      <c r="C7" s="40">
        <v>22706.0</v>
      </c>
      <c r="D7" s="40">
        <v>8042.0</v>
      </c>
      <c r="E7" s="40">
        <v>709.0</v>
      </c>
      <c r="F7" s="14">
        <v>1813573.0</v>
      </c>
      <c r="G7" s="19"/>
      <c r="H7" s="19">
        <f>VLOOKUP(A7,'Kings Ratings'!$A$2:$B$1000,2,false)</f>
        <v>3</v>
      </c>
      <c r="I7" s="7" t="s">
        <v>589</v>
      </c>
      <c r="K7" s="40">
        <v>22179.0</v>
      </c>
      <c r="L7" s="22">
        <f t="shared" si="2"/>
        <v>527</v>
      </c>
      <c r="M7" s="23">
        <f t="shared" si="3"/>
        <v>0.02376121556</v>
      </c>
      <c r="N7" s="24" t="str">
        <f t="shared" si="4"/>
        <v>Carrot with +527, +2.4% (22179 to 22706)</v>
      </c>
      <c r="O7" s="41"/>
      <c r="P7" s="40">
        <v>7836.0</v>
      </c>
      <c r="Q7" s="18">
        <f t="shared" si="5"/>
        <v>206</v>
      </c>
      <c r="R7" s="23">
        <f t="shared" si="6"/>
        <v>0.02628892292</v>
      </c>
      <c r="S7" s="24" t="str">
        <f t="shared" si="7"/>
        <v>Carrot with +206, +2.6% (7836 to 8042)</v>
      </c>
      <c r="T7" s="18"/>
      <c r="U7" s="40">
        <v>628.0</v>
      </c>
      <c r="V7" s="22">
        <f t="shared" si="8"/>
        <v>81</v>
      </c>
      <c r="W7" s="23">
        <f t="shared" si="9"/>
        <v>0.1289808917</v>
      </c>
      <c r="X7" s="26" t="str">
        <f t="shared" si="10"/>
        <v>Carrot with +81, +12.9% (628 to 709)</v>
      </c>
    </row>
    <row r="8">
      <c r="A8" s="18" t="s">
        <v>23</v>
      </c>
      <c r="B8" s="18">
        <v>21.0</v>
      </c>
      <c r="C8" s="40">
        <v>73033.0</v>
      </c>
      <c r="D8" s="40">
        <v>52017.0</v>
      </c>
      <c r="E8" s="40">
        <v>23619.0</v>
      </c>
      <c r="F8" s="14">
        <v>1.80825445E8</v>
      </c>
      <c r="G8" s="19"/>
      <c r="H8" s="19">
        <f>VLOOKUP(A8,'Kings Ratings'!$A$2:$B$1000,2,false)</f>
        <v>1</v>
      </c>
      <c r="I8" s="7" t="s">
        <v>239</v>
      </c>
      <c r="K8" s="40">
        <v>71792.0</v>
      </c>
      <c r="L8" s="22">
        <f t="shared" si="2"/>
        <v>1241</v>
      </c>
      <c r="M8" s="23">
        <f t="shared" si="3"/>
        <v>0.01728604858</v>
      </c>
      <c r="N8" s="24" t="str">
        <f t="shared" si="4"/>
        <v>Board with +1241, +1.7% (71792 to 73033)</v>
      </c>
      <c r="O8" s="41"/>
      <c r="P8" s="40">
        <v>50880.0</v>
      </c>
      <c r="Q8" s="18">
        <f t="shared" si="5"/>
        <v>1137</v>
      </c>
      <c r="R8" s="23">
        <f t="shared" si="6"/>
        <v>0.02234669811</v>
      </c>
      <c r="S8" s="24" t="str">
        <f t="shared" si="7"/>
        <v>Board with +1137, +2.2% (50880 to 52017)</v>
      </c>
      <c r="T8" s="18"/>
      <c r="U8" s="40">
        <v>22763.0</v>
      </c>
      <c r="V8" s="22">
        <f t="shared" si="8"/>
        <v>856</v>
      </c>
      <c r="W8" s="23">
        <f t="shared" si="9"/>
        <v>0.03760488512</v>
      </c>
      <c r="X8" s="26" t="str">
        <f t="shared" si="10"/>
        <v>Board with +856, +3.8% (22763 to 23619)</v>
      </c>
    </row>
    <row r="9">
      <c r="A9" s="18" t="s">
        <v>147</v>
      </c>
      <c r="B9" s="18">
        <v>23.0</v>
      </c>
      <c r="C9" s="40">
        <v>20644.0</v>
      </c>
      <c r="D9" s="40">
        <v>10605.0</v>
      </c>
      <c r="E9" s="40">
        <v>3580.0</v>
      </c>
      <c r="F9" s="14">
        <v>2536798.0</v>
      </c>
      <c r="G9" s="19"/>
      <c r="H9" s="19">
        <f>VLOOKUP(A9,'Kings Ratings'!$A$2:$B$1000,2,false)</f>
        <v>1</v>
      </c>
      <c r="I9" s="7" t="s">
        <v>486</v>
      </c>
      <c r="K9" s="40">
        <v>20002.0</v>
      </c>
      <c r="L9" s="22">
        <f t="shared" si="2"/>
        <v>642</v>
      </c>
      <c r="M9" s="23">
        <f t="shared" si="3"/>
        <v>0.03209679032</v>
      </c>
      <c r="N9" s="24" t="str">
        <f t="shared" si="4"/>
        <v>Bucket with +642, +3.2% (20002 to 20644)</v>
      </c>
      <c r="O9" s="41"/>
      <c r="P9" s="40">
        <v>10201.0</v>
      </c>
      <c r="Q9" s="18">
        <f t="shared" si="5"/>
        <v>404</v>
      </c>
      <c r="R9" s="23">
        <f t="shared" si="6"/>
        <v>0.0396039604</v>
      </c>
      <c r="S9" s="24" t="str">
        <f t="shared" si="7"/>
        <v>Bucket with +404, +4% (10201 to 10605)</v>
      </c>
      <c r="T9" s="18"/>
      <c r="U9" s="40">
        <v>3349.0</v>
      </c>
      <c r="V9" s="22">
        <f t="shared" si="8"/>
        <v>231</v>
      </c>
      <c r="W9" s="23">
        <f t="shared" si="9"/>
        <v>0.06897581368</v>
      </c>
      <c r="X9" s="26" t="str">
        <f t="shared" si="10"/>
        <v>Bucket with +231, +6.9% (3349 to 3580)</v>
      </c>
    </row>
    <row r="10">
      <c r="A10" s="18" t="s">
        <v>111</v>
      </c>
      <c r="B10" s="18">
        <v>24.0</v>
      </c>
      <c r="C10" s="40">
        <v>43407.0</v>
      </c>
      <c r="D10" s="40">
        <v>21209.0</v>
      </c>
      <c r="E10" s="40">
        <v>9848.0</v>
      </c>
      <c r="F10" s="14">
        <v>2.3207707E7</v>
      </c>
      <c r="G10" s="19"/>
      <c r="H10" s="19">
        <f>VLOOKUP(A10,'Kings Ratings'!$A$2:$B$1000,2,false)</f>
        <v>1</v>
      </c>
      <c r="I10" s="7" t="s">
        <v>309</v>
      </c>
      <c r="K10" s="40">
        <v>42517.0</v>
      </c>
      <c r="L10" s="22">
        <f t="shared" si="2"/>
        <v>890</v>
      </c>
      <c r="M10" s="23">
        <f t="shared" si="3"/>
        <v>0.02093280335</v>
      </c>
      <c r="N10" s="24" t="str">
        <f t="shared" si="4"/>
        <v>Yellow Perch with +890, +2.1% (42517 to 43407)</v>
      </c>
      <c r="O10" s="41"/>
      <c r="P10" s="40">
        <v>20666.0</v>
      </c>
      <c r="Q10" s="18">
        <f t="shared" si="5"/>
        <v>543</v>
      </c>
      <c r="R10" s="23">
        <f t="shared" si="6"/>
        <v>0.02627504113</v>
      </c>
      <c r="S10" s="24" t="str">
        <f t="shared" si="7"/>
        <v>Yellow Perch with +543, +2.6% (20666 to 21209)</v>
      </c>
      <c r="T10" s="18"/>
      <c r="U10" s="40">
        <v>9417.0</v>
      </c>
      <c r="V10" s="22">
        <f t="shared" si="8"/>
        <v>431</v>
      </c>
      <c r="W10" s="23">
        <f t="shared" si="9"/>
        <v>0.04576829139</v>
      </c>
      <c r="X10" s="26" t="str">
        <f t="shared" si="10"/>
        <v>Yellow Perch with +431, +4.6% (9417 to 9848)</v>
      </c>
    </row>
    <row r="11">
      <c r="A11" s="18" t="s">
        <v>161</v>
      </c>
      <c r="B11" s="18">
        <v>25.0</v>
      </c>
      <c r="C11" s="40">
        <v>37270.0</v>
      </c>
      <c r="D11" s="40">
        <v>18855.0</v>
      </c>
      <c r="E11" s="40">
        <v>9467.0</v>
      </c>
      <c r="F11" s="14">
        <v>1.8731819E7</v>
      </c>
      <c r="G11" s="19"/>
      <c r="H11" s="19">
        <f>VLOOKUP(A11,'Kings Ratings'!$A$2:$B$1000,2,false)</f>
        <v>1</v>
      </c>
      <c r="I11" s="7" t="s">
        <v>349</v>
      </c>
      <c r="K11" s="40">
        <v>36480.0</v>
      </c>
      <c r="L11" s="22">
        <f t="shared" si="2"/>
        <v>790</v>
      </c>
      <c r="M11" s="23">
        <f t="shared" si="3"/>
        <v>0.02165570175</v>
      </c>
      <c r="N11" s="24" t="str">
        <f t="shared" si="4"/>
        <v>Largemouth Bass with +790, +2.2% (36480 to 37270)</v>
      </c>
      <c r="O11" s="41"/>
      <c r="P11" s="40">
        <v>18387.0</v>
      </c>
      <c r="Q11" s="18">
        <f t="shared" si="5"/>
        <v>468</v>
      </c>
      <c r="R11" s="23">
        <f t="shared" si="6"/>
        <v>0.02545276554</v>
      </c>
      <c r="S11" s="24" t="str">
        <f t="shared" si="7"/>
        <v>Largemouth Bass with +468, +2.5% (18387 to 18855)</v>
      </c>
      <c r="T11" s="18"/>
      <c r="U11" s="40">
        <v>9051.0</v>
      </c>
      <c r="V11" s="22">
        <f t="shared" si="8"/>
        <v>416</v>
      </c>
      <c r="W11" s="23">
        <f t="shared" si="9"/>
        <v>0.04596177218</v>
      </c>
      <c r="X11" s="26" t="str">
        <f t="shared" si="10"/>
        <v>Largemouth Bass with +416, +4.6% (9051 to 9467)</v>
      </c>
    </row>
    <row r="12">
      <c r="A12" s="18" t="s">
        <v>602</v>
      </c>
      <c r="B12" s="18">
        <v>27.0</v>
      </c>
      <c r="C12" s="40">
        <v>17290.0</v>
      </c>
      <c r="D12" s="40">
        <v>7629.0</v>
      </c>
      <c r="E12" s="40">
        <v>485.0</v>
      </c>
      <c r="F12" s="14">
        <v>1218793.0</v>
      </c>
      <c r="G12" s="19"/>
      <c r="H12" s="19">
        <f>VLOOKUP(A12,'Kings Ratings'!$A$2:$B$1000,2,false)</f>
        <v>1</v>
      </c>
      <c r="I12" s="7" t="s">
        <v>708</v>
      </c>
      <c r="K12" s="40">
        <v>16883.0</v>
      </c>
      <c r="L12" s="22">
        <f t="shared" si="2"/>
        <v>407</v>
      </c>
      <c r="M12" s="23">
        <f t="shared" si="3"/>
        <v>0.02410708997</v>
      </c>
      <c r="N12" s="24" t="str">
        <f t="shared" si="4"/>
        <v>Peas with +407, +2.4% (16883 to 17290)</v>
      </c>
      <c r="O12" s="41"/>
      <c r="P12" s="40">
        <v>7507.0</v>
      </c>
      <c r="Q12" s="18">
        <f t="shared" si="5"/>
        <v>122</v>
      </c>
      <c r="R12" s="23">
        <f t="shared" si="6"/>
        <v>0.0162514986</v>
      </c>
      <c r="S12" s="24" t="str">
        <f t="shared" si="7"/>
        <v>Peas with +122, +1.6% (7507 to 7629)</v>
      </c>
      <c r="T12" s="18"/>
      <c r="U12" s="40">
        <v>341.0</v>
      </c>
      <c r="V12" s="22">
        <f t="shared" si="8"/>
        <v>144</v>
      </c>
      <c r="W12" s="23">
        <f t="shared" si="9"/>
        <v>0.42228739</v>
      </c>
      <c r="X12" s="26" t="str">
        <f t="shared" si="10"/>
        <v>Peas with +144, +42.2% (341 to 485)</v>
      </c>
    </row>
    <row r="13">
      <c r="A13" s="18" t="s">
        <v>246</v>
      </c>
      <c r="B13" s="18">
        <v>29.0</v>
      </c>
      <c r="C13" s="40">
        <v>13309.0</v>
      </c>
      <c r="D13" s="40">
        <v>4184.0</v>
      </c>
      <c r="E13" s="40">
        <v>234.0</v>
      </c>
      <c r="F13" s="14">
        <v>1044868.0</v>
      </c>
      <c r="G13" s="19"/>
      <c r="H13" s="19">
        <f>VLOOKUP(A13,'Kings Ratings'!$A$2:$B$1000,2,false)</f>
        <v>2</v>
      </c>
      <c r="I13" s="7"/>
      <c r="K13" s="40">
        <v>12884.0</v>
      </c>
      <c r="L13" s="22">
        <f t="shared" si="2"/>
        <v>425</v>
      </c>
      <c r="M13" s="23">
        <f t="shared" si="3"/>
        <v>0.03298665011</v>
      </c>
      <c r="N13" s="24" t="str">
        <f t="shared" si="4"/>
        <v>Cucumber with +425, +3.3% (12884 to 13309)</v>
      </c>
      <c r="O13" s="41"/>
      <c r="P13" s="40">
        <v>4038.0</v>
      </c>
      <c r="Q13" s="18">
        <f t="shared" si="5"/>
        <v>146</v>
      </c>
      <c r="R13" s="23">
        <f t="shared" si="6"/>
        <v>0.03615651313</v>
      </c>
      <c r="S13" s="24" t="str">
        <f t="shared" si="7"/>
        <v>Cucumber with +146, +3.6% (4038 to 4184)</v>
      </c>
      <c r="T13" s="18"/>
      <c r="U13" s="40">
        <v>209.0</v>
      </c>
      <c r="V13" s="22">
        <f t="shared" si="8"/>
        <v>25</v>
      </c>
      <c r="W13" s="23">
        <f t="shared" si="9"/>
        <v>0.1196172249</v>
      </c>
      <c r="X13" s="26" t="str">
        <f t="shared" si="10"/>
        <v>Cucumber with +25, +12% (209 to 234)</v>
      </c>
    </row>
    <row r="14">
      <c r="A14" s="18" t="s">
        <v>650</v>
      </c>
      <c r="B14" s="18">
        <v>31.0</v>
      </c>
      <c r="C14" s="40">
        <v>8262.0</v>
      </c>
      <c r="D14" s="40">
        <v>865.0</v>
      </c>
      <c r="E14" s="40">
        <v>10.0</v>
      </c>
      <c r="F14" s="14">
        <v>71346.0</v>
      </c>
      <c r="G14" s="19"/>
      <c r="H14" s="19">
        <f>VLOOKUP(A14,'Kings Ratings'!$A$2:$B$1000,2,false)</f>
        <v>8</v>
      </c>
      <c r="I14" s="7"/>
      <c r="K14" s="40">
        <v>7731.0</v>
      </c>
      <c r="L14" s="22">
        <f t="shared" si="2"/>
        <v>531</v>
      </c>
      <c r="M14" s="23">
        <f t="shared" si="3"/>
        <v>0.06868451688</v>
      </c>
      <c r="N14" s="24" t="str">
        <f t="shared" si="4"/>
        <v>Radish with +531, +6.9% (7731 to 8262)</v>
      </c>
      <c r="O14" s="41"/>
      <c r="P14" s="40">
        <v>786.0</v>
      </c>
      <c r="Q14" s="18">
        <f t="shared" si="5"/>
        <v>79</v>
      </c>
      <c r="R14" s="23">
        <f t="shared" si="6"/>
        <v>0.1005089059</v>
      </c>
      <c r="S14" s="24" t="str">
        <f t="shared" si="7"/>
        <v>Radish with +79, +10.1% (786 to 865)</v>
      </c>
      <c r="T14" s="18"/>
      <c r="U14" s="40">
        <v>9.0</v>
      </c>
      <c r="V14" s="22">
        <f t="shared" si="8"/>
        <v>1</v>
      </c>
      <c r="W14" s="23">
        <f t="shared" si="9"/>
        <v>0.1111111111</v>
      </c>
      <c r="X14" s="26" t="str">
        <f t="shared" si="10"/>
        <v>Radish with +1, +11.1% (9 to 10)</v>
      </c>
    </row>
    <row r="15">
      <c r="A15" s="18" t="s">
        <v>576</v>
      </c>
      <c r="B15" s="18">
        <v>33.0</v>
      </c>
      <c r="C15" s="40">
        <v>15205.0</v>
      </c>
      <c r="D15" s="40">
        <v>1456.0</v>
      </c>
      <c r="E15" s="40">
        <v>11.0</v>
      </c>
      <c r="F15" s="14">
        <v>139301.0</v>
      </c>
      <c r="G15" s="19"/>
      <c r="H15" s="19">
        <f>VLOOKUP(A15,'Kings Ratings'!$A$2:$B$1000,2,false)</f>
        <v>7</v>
      </c>
      <c r="I15" s="7"/>
      <c r="K15" s="40">
        <v>14709.0</v>
      </c>
      <c r="L15" s="22">
        <f t="shared" si="2"/>
        <v>496</v>
      </c>
      <c r="M15" s="23">
        <f t="shared" si="3"/>
        <v>0.03372085118</v>
      </c>
      <c r="N15" s="24" t="str">
        <f t="shared" si="4"/>
        <v>Onion with +496, +3.4% (14709 to 15205)</v>
      </c>
      <c r="O15" s="41"/>
      <c r="P15" s="40">
        <v>1345.0</v>
      </c>
      <c r="Q15" s="18">
        <f t="shared" si="5"/>
        <v>111</v>
      </c>
      <c r="R15" s="23">
        <f t="shared" si="6"/>
        <v>0.08252788104</v>
      </c>
      <c r="S15" s="24" t="str">
        <f t="shared" si="7"/>
        <v>Onion with +111, +8.3% (1345 to 1456)</v>
      </c>
      <c r="T15" s="18"/>
      <c r="U15" s="40">
        <v>7.0</v>
      </c>
      <c r="V15" s="22">
        <f t="shared" si="8"/>
        <v>4</v>
      </c>
      <c r="W15" s="23">
        <f t="shared" si="9"/>
        <v>0.5714285714</v>
      </c>
      <c r="X15" s="26" t="str">
        <f t="shared" si="10"/>
        <v>Onion with +4, +57.1% (7 to 11)</v>
      </c>
    </row>
    <row r="16">
      <c r="A16" s="18" t="s">
        <v>97</v>
      </c>
      <c r="B16" s="18">
        <v>36.0</v>
      </c>
      <c r="C16" s="40">
        <v>45015.0</v>
      </c>
      <c r="D16" s="40">
        <v>21489.0</v>
      </c>
      <c r="E16" s="40">
        <v>7689.0</v>
      </c>
      <c r="F16" s="14">
        <v>2.8574629E7</v>
      </c>
      <c r="G16" s="19"/>
      <c r="H16" s="19">
        <f>VLOOKUP(A16,'Kings Ratings'!$A$2:$B$1000,2,false)</f>
        <v>1</v>
      </c>
      <c r="I16" s="7" t="s">
        <v>298</v>
      </c>
      <c r="K16" s="40">
        <v>44085.0</v>
      </c>
      <c r="L16" s="22">
        <f t="shared" si="2"/>
        <v>930</v>
      </c>
      <c r="M16" s="23">
        <f t="shared" si="3"/>
        <v>0.02109561075</v>
      </c>
      <c r="N16" s="24" t="str">
        <f t="shared" si="4"/>
        <v>Wooden Plank with +930, +2.1% (44085 to 45015)</v>
      </c>
      <c r="O16" s="41"/>
      <c r="P16" s="40">
        <v>20890.0</v>
      </c>
      <c r="Q16" s="18">
        <f t="shared" si="5"/>
        <v>599</v>
      </c>
      <c r="R16" s="23">
        <f t="shared" si="6"/>
        <v>0.0286740067</v>
      </c>
      <c r="S16" s="24" t="str">
        <f t="shared" si="7"/>
        <v>Wooden Plank with +599, +2.9% (20890 to 21489)</v>
      </c>
      <c r="T16" s="18"/>
      <c r="U16" s="40">
        <v>7315.0</v>
      </c>
      <c r="V16" s="22">
        <f t="shared" si="8"/>
        <v>374</v>
      </c>
      <c r="W16" s="23">
        <f t="shared" si="9"/>
        <v>0.05112781955</v>
      </c>
      <c r="X16" s="26" t="str">
        <f t="shared" si="10"/>
        <v>Wooden Plank with +374, +5.1% (7315 to 7689)</v>
      </c>
    </row>
    <row r="17">
      <c r="A17" s="18" t="s">
        <v>790</v>
      </c>
      <c r="B17" s="18">
        <v>37.0</v>
      </c>
      <c r="C17" s="40">
        <v>15234.0</v>
      </c>
      <c r="D17" s="40">
        <v>8693.0</v>
      </c>
      <c r="E17" s="40">
        <v>3015.0</v>
      </c>
      <c r="F17" s="14">
        <v>3965035.0</v>
      </c>
      <c r="G17" s="19"/>
      <c r="H17" s="19">
        <f>VLOOKUP(A17,'Kings Ratings'!$A$2:$B$1000,2,false)</f>
        <v>2</v>
      </c>
      <c r="I17" s="7" t="s">
        <v>749</v>
      </c>
      <c r="K17" s="40">
        <v>14679.0</v>
      </c>
      <c r="L17" s="22">
        <f t="shared" si="2"/>
        <v>555</v>
      </c>
      <c r="M17" s="23">
        <f t="shared" si="3"/>
        <v>0.03780911506</v>
      </c>
      <c r="N17" s="24" t="str">
        <f t="shared" si="4"/>
        <v>Wooden Box with +555, +3.8% (14679 to 15234)</v>
      </c>
      <c r="O17" s="41"/>
      <c r="P17" s="40">
        <v>8286.0</v>
      </c>
      <c r="Q17" s="18">
        <f t="shared" si="5"/>
        <v>407</v>
      </c>
      <c r="R17" s="23">
        <f t="shared" si="6"/>
        <v>0.0491189959</v>
      </c>
      <c r="S17" s="24" t="str">
        <f t="shared" si="7"/>
        <v>Wooden Box with +407, +4.9% (8286 to 8693)</v>
      </c>
      <c r="T17" s="18"/>
      <c r="U17" s="40">
        <v>2781.0</v>
      </c>
      <c r="V17" s="22">
        <f t="shared" si="8"/>
        <v>234</v>
      </c>
      <c r="W17" s="23">
        <f t="shared" si="9"/>
        <v>0.08414239482</v>
      </c>
      <c r="X17" s="26" t="str">
        <f t="shared" si="10"/>
        <v>Wooden Box with +234, +8.4% (2781 to 3015)</v>
      </c>
    </row>
    <row r="18">
      <c r="A18" s="18" t="s">
        <v>233</v>
      </c>
      <c r="B18" s="18">
        <v>39.0</v>
      </c>
      <c r="C18" s="40">
        <v>27144.0</v>
      </c>
      <c r="D18" s="40">
        <v>13448.0</v>
      </c>
      <c r="E18" s="40">
        <v>4952.0</v>
      </c>
      <c r="F18" s="14">
        <v>1284837.0</v>
      </c>
      <c r="G18" s="19"/>
      <c r="H18" s="19">
        <f>VLOOKUP(A18,'Kings Ratings'!$A$2:$B$1000,2,false)</f>
        <v>1</v>
      </c>
      <c r="I18" s="7" t="s">
        <v>428</v>
      </c>
      <c r="K18" s="40">
        <v>26402.0</v>
      </c>
      <c r="L18" s="22">
        <f t="shared" si="2"/>
        <v>742</v>
      </c>
      <c r="M18" s="23">
        <f t="shared" si="3"/>
        <v>0.02810393152</v>
      </c>
      <c r="N18" s="24" t="str">
        <f t="shared" si="4"/>
        <v>Crappie with +742, +2.8% (26402 to 27144)</v>
      </c>
      <c r="O18" s="41"/>
      <c r="P18" s="40">
        <v>12991.0</v>
      </c>
      <c r="Q18" s="18">
        <f t="shared" si="5"/>
        <v>457</v>
      </c>
      <c r="R18" s="23">
        <f t="shared" si="6"/>
        <v>0.03517820029</v>
      </c>
      <c r="S18" s="24" t="str">
        <f t="shared" si="7"/>
        <v>Crappie with +457, +3.5% (12991 to 13448)</v>
      </c>
      <c r="T18" s="18"/>
      <c r="U18" s="40">
        <v>4694.0</v>
      </c>
      <c r="V18" s="22">
        <f t="shared" si="8"/>
        <v>258</v>
      </c>
      <c r="W18" s="23">
        <f t="shared" si="9"/>
        <v>0.05496378355</v>
      </c>
      <c r="X18" s="26" t="str">
        <f t="shared" si="10"/>
        <v>Crappie with +258, +5.5% (4694 to 4952)</v>
      </c>
    </row>
    <row r="19">
      <c r="A19" s="18" t="s">
        <v>34</v>
      </c>
      <c r="B19" s="18">
        <v>43.0</v>
      </c>
      <c r="C19" s="40">
        <v>53744.0</v>
      </c>
      <c r="D19" s="40">
        <v>30750.0</v>
      </c>
      <c r="E19" s="40">
        <v>11662.0</v>
      </c>
      <c r="F19" s="14">
        <v>3.4175615E7</v>
      </c>
      <c r="G19" s="19"/>
      <c r="H19" s="19">
        <f>VLOOKUP(A19,'Kings Ratings'!$A$2:$B$1000,2,false)</f>
        <v>1</v>
      </c>
      <c r="I19" s="7" t="s">
        <v>256</v>
      </c>
      <c r="K19" s="40">
        <v>52662.0</v>
      </c>
      <c r="L19" s="22">
        <f t="shared" si="2"/>
        <v>1082</v>
      </c>
      <c r="M19" s="23">
        <f t="shared" si="3"/>
        <v>0.02054612434</v>
      </c>
      <c r="N19" s="24" t="str">
        <f t="shared" si="4"/>
        <v>Mushroom with +1082, +2.1% (52662 to 53744)</v>
      </c>
      <c r="O19" s="41"/>
      <c r="P19" s="40">
        <v>29908.0</v>
      </c>
      <c r="Q19" s="18">
        <f t="shared" si="5"/>
        <v>842</v>
      </c>
      <c r="R19" s="23">
        <f t="shared" si="6"/>
        <v>0.02815300254</v>
      </c>
      <c r="S19" s="24" t="str">
        <f t="shared" si="7"/>
        <v>Mushroom with +842, +2.8% (29908 to 30750)</v>
      </c>
      <c r="T19" s="18"/>
      <c r="U19" s="40">
        <v>11010.0</v>
      </c>
      <c r="V19" s="22">
        <f t="shared" si="8"/>
        <v>652</v>
      </c>
      <c r="W19" s="23">
        <f t="shared" si="9"/>
        <v>0.05921889192</v>
      </c>
      <c r="X19" s="26" t="str">
        <f t="shared" si="10"/>
        <v>Mushroom with +652, +5.9% (11010 to 11662)</v>
      </c>
    </row>
    <row r="20">
      <c r="A20" s="18" t="s">
        <v>303</v>
      </c>
      <c r="B20" s="18">
        <v>45.0</v>
      </c>
      <c r="C20" s="40">
        <v>21545.0</v>
      </c>
      <c r="D20" s="40">
        <v>10620.0</v>
      </c>
      <c r="E20" s="40">
        <v>3170.0</v>
      </c>
      <c r="F20" s="14">
        <v>2300673.0</v>
      </c>
      <c r="G20" s="19"/>
      <c r="H20" s="19">
        <f>VLOOKUP(A20,'Kings Ratings'!$A$2:$B$1000,2,false)</f>
        <v>4</v>
      </c>
      <c r="I20" s="7" t="s">
        <v>627</v>
      </c>
      <c r="K20" s="40">
        <v>20979.0</v>
      </c>
      <c r="L20" s="22">
        <f t="shared" si="2"/>
        <v>566</v>
      </c>
      <c r="M20" s="23">
        <f t="shared" si="3"/>
        <v>0.02697936031</v>
      </c>
      <c r="N20" s="24" t="str">
        <f t="shared" si="4"/>
        <v>Fish Bones with +566, +2.7% (20979 to 21545)</v>
      </c>
      <c r="O20" s="41"/>
      <c r="P20" s="40">
        <v>10204.0</v>
      </c>
      <c r="Q20" s="18">
        <f t="shared" si="5"/>
        <v>416</v>
      </c>
      <c r="R20" s="23">
        <f t="shared" si="6"/>
        <v>0.04076832615</v>
      </c>
      <c r="S20" s="24" t="str">
        <f t="shared" si="7"/>
        <v>Fish Bones with +416, +4.1% (10204 to 10620)</v>
      </c>
      <c r="T20" s="18"/>
      <c r="U20" s="40">
        <v>2962.0</v>
      </c>
      <c r="V20" s="22">
        <f t="shared" si="8"/>
        <v>208</v>
      </c>
      <c r="W20" s="23">
        <f t="shared" si="9"/>
        <v>0.07022282242</v>
      </c>
      <c r="X20" s="26" t="str">
        <f t="shared" si="10"/>
        <v>Fish Bones with +208, +7% (2962 to 3170)</v>
      </c>
    </row>
    <row r="21">
      <c r="A21" s="18" t="s">
        <v>448</v>
      </c>
      <c r="B21" s="18">
        <v>46.0</v>
      </c>
      <c r="C21" s="40">
        <v>21847.0</v>
      </c>
      <c r="D21" s="40">
        <v>940.0</v>
      </c>
      <c r="E21" s="40">
        <v>2.0</v>
      </c>
      <c r="F21" s="14">
        <v>151567.0</v>
      </c>
      <c r="G21" s="19"/>
      <c r="H21" s="19">
        <f>VLOOKUP(A21,'Kings Ratings'!$A$2:$B$1000,2,false)</f>
        <v>8</v>
      </c>
      <c r="I21" s="7"/>
      <c r="K21" s="40">
        <v>21167.0</v>
      </c>
      <c r="L21" s="22">
        <f t="shared" si="2"/>
        <v>680</v>
      </c>
      <c r="M21" s="23">
        <f t="shared" si="3"/>
        <v>0.03212547834</v>
      </c>
      <c r="N21" s="24" t="str">
        <f t="shared" si="4"/>
        <v>Hops with +680, +3.2% (21167 to 21847)</v>
      </c>
      <c r="O21" s="41"/>
      <c r="P21" s="40">
        <v>867.0</v>
      </c>
      <c r="Q21" s="18">
        <f t="shared" si="5"/>
        <v>73</v>
      </c>
      <c r="R21" s="23">
        <f t="shared" si="6"/>
        <v>0.08419838524</v>
      </c>
      <c r="S21" s="24" t="str">
        <f t="shared" si="7"/>
        <v>Hops with +73, +8.4% (867 to 940)</v>
      </c>
      <c r="T21" s="18"/>
      <c r="U21" s="40">
        <v>2.0</v>
      </c>
      <c r="V21" s="22">
        <f t="shared" si="8"/>
        <v>0</v>
      </c>
      <c r="W21" s="23">
        <f t="shared" si="9"/>
        <v>0</v>
      </c>
      <c r="X21" s="26" t="str">
        <f t="shared" si="10"/>
        <v>Hops with +0, +0% (2 to 2)</v>
      </c>
    </row>
    <row r="22">
      <c r="A22" s="18" t="s">
        <v>626</v>
      </c>
      <c r="B22" s="18">
        <v>48.0</v>
      </c>
      <c r="C22" s="40">
        <v>20275.0</v>
      </c>
      <c r="D22" s="40">
        <v>8175.0</v>
      </c>
      <c r="E22" s="40">
        <v>523.0</v>
      </c>
      <c r="F22" s="14">
        <v>626358.0</v>
      </c>
      <c r="G22" s="19"/>
      <c r="H22" s="19">
        <f>VLOOKUP(A22,'Kings Ratings'!$A$2:$B$1000,2,false)</f>
        <v>4</v>
      </c>
      <c r="I22" s="7" t="s">
        <v>661</v>
      </c>
      <c r="K22" s="40">
        <v>19620.0</v>
      </c>
      <c r="L22" s="22">
        <f t="shared" si="2"/>
        <v>655</v>
      </c>
      <c r="M22" s="23">
        <f t="shared" si="3"/>
        <v>0.03338430173</v>
      </c>
      <c r="N22" s="24" t="str">
        <f t="shared" si="4"/>
        <v>Potato with +655, +3.3% (19620 to 20275)</v>
      </c>
      <c r="O22" s="41"/>
      <c r="P22" s="40">
        <v>7820.0</v>
      </c>
      <c r="Q22" s="18">
        <f t="shared" si="5"/>
        <v>355</v>
      </c>
      <c r="R22" s="23">
        <f t="shared" si="6"/>
        <v>0.04539641944</v>
      </c>
      <c r="S22" s="24" t="str">
        <f t="shared" si="7"/>
        <v>Potato with +355, +4.5% (7820 to 8175)</v>
      </c>
      <c r="T22" s="18"/>
      <c r="U22" s="40">
        <v>474.0</v>
      </c>
      <c r="V22" s="22">
        <f t="shared" si="8"/>
        <v>49</v>
      </c>
      <c r="W22" s="23">
        <f t="shared" si="9"/>
        <v>0.1033755274</v>
      </c>
      <c r="X22" s="26" t="str">
        <f t="shared" si="10"/>
        <v>Potato with +49, +10.3% (474 to 523)</v>
      </c>
    </row>
    <row r="23">
      <c r="A23" s="18" t="s">
        <v>524</v>
      </c>
      <c r="B23" s="18">
        <v>50.0</v>
      </c>
      <c r="C23" s="40">
        <v>12234.0</v>
      </c>
      <c r="D23" s="40">
        <v>1088.0</v>
      </c>
      <c r="E23" s="40">
        <v>8.0</v>
      </c>
      <c r="F23" s="14">
        <v>122285.0</v>
      </c>
      <c r="G23" s="19"/>
      <c r="H23" s="19">
        <f>VLOOKUP(A23,'Kings Ratings'!$A$2:$B$1000,2,false)</f>
        <v>7</v>
      </c>
      <c r="I23" s="7"/>
      <c r="K23" s="40">
        <v>11677.0</v>
      </c>
      <c r="L23" s="22">
        <f t="shared" si="2"/>
        <v>557</v>
      </c>
      <c r="M23" s="23">
        <f t="shared" si="3"/>
        <v>0.04770060803</v>
      </c>
      <c r="N23" s="24" t="str">
        <f t="shared" si="4"/>
        <v>Leek with +557, +4.8% (11677 to 12234)</v>
      </c>
      <c r="O23" s="41"/>
      <c r="P23" s="40">
        <v>988.0</v>
      </c>
      <c r="Q23" s="18">
        <f t="shared" si="5"/>
        <v>100</v>
      </c>
      <c r="R23" s="23">
        <f t="shared" si="6"/>
        <v>0.1012145749</v>
      </c>
      <c r="S23" s="24" t="str">
        <f t="shared" si="7"/>
        <v>Leek with +100, +10.1% (988 to 1088)</v>
      </c>
      <c r="T23" s="18"/>
      <c r="U23" s="40">
        <v>6.0</v>
      </c>
      <c r="V23" s="22">
        <f t="shared" si="8"/>
        <v>2</v>
      </c>
      <c r="W23" s="23">
        <f t="shared" si="9"/>
        <v>0.3333333333</v>
      </c>
      <c r="X23" s="26" t="str">
        <f t="shared" si="10"/>
        <v>Leek with +2, +33.3% (6 to 8)</v>
      </c>
    </row>
    <row r="24">
      <c r="A24" s="18" t="s">
        <v>772</v>
      </c>
      <c r="B24" s="18">
        <v>55.0</v>
      </c>
      <c r="C24" s="40">
        <v>10644.0</v>
      </c>
      <c r="D24" s="40">
        <v>6597.0</v>
      </c>
      <c r="E24" s="40">
        <v>1249.0</v>
      </c>
      <c r="F24" s="14">
        <v>1012192.0</v>
      </c>
      <c r="G24" s="19"/>
      <c r="H24" s="19">
        <f>VLOOKUP(A24,'Kings Ratings'!$A$2:$B$1000,2,false)</f>
        <v>2</v>
      </c>
      <c r="I24" s="7" t="s">
        <v>924</v>
      </c>
      <c r="K24" s="40">
        <v>10270.0</v>
      </c>
      <c r="L24" s="22">
        <f t="shared" si="2"/>
        <v>374</v>
      </c>
      <c r="M24" s="23">
        <f t="shared" si="3"/>
        <v>0.03641674781</v>
      </c>
      <c r="N24" s="24" t="str">
        <f t="shared" si="4"/>
        <v>Sturdy Box with +374, +3.6% (10270 to 10644)</v>
      </c>
      <c r="O24" s="41"/>
      <c r="P24" s="40">
        <v>6249.0</v>
      </c>
      <c r="Q24" s="18">
        <f t="shared" si="5"/>
        <v>348</v>
      </c>
      <c r="R24" s="23">
        <f t="shared" si="6"/>
        <v>0.05568891023</v>
      </c>
      <c r="S24" s="24" t="str">
        <f t="shared" si="7"/>
        <v>Sturdy Box with +348, +5.6% (6249 to 6597)</v>
      </c>
      <c r="T24" s="18"/>
      <c r="U24" s="40">
        <v>1113.0</v>
      </c>
      <c r="V24" s="22">
        <f t="shared" si="8"/>
        <v>136</v>
      </c>
      <c r="W24" s="23">
        <f t="shared" si="9"/>
        <v>0.1221922731</v>
      </c>
      <c r="X24" s="26" t="str">
        <f t="shared" si="10"/>
        <v>Sturdy Box with +136, +12.2% (1113 to 1249)</v>
      </c>
    </row>
    <row r="25">
      <c r="A25" s="18" t="s">
        <v>390</v>
      </c>
      <c r="B25" s="18">
        <v>56.0</v>
      </c>
      <c r="C25" s="40">
        <v>27347.0</v>
      </c>
      <c r="D25" s="40">
        <v>14986.0</v>
      </c>
      <c r="E25" s="40">
        <v>5609.0</v>
      </c>
      <c r="F25" s="14">
        <v>4423181.0</v>
      </c>
      <c r="G25" s="19"/>
      <c r="H25" s="19">
        <f>VLOOKUP(A25,'Kings Ratings'!$A$2:$B$1000,2,false)</f>
        <v>1</v>
      </c>
      <c r="I25" s="7" t="s">
        <v>496</v>
      </c>
      <c r="K25" s="40">
        <v>26558.0</v>
      </c>
      <c r="L25" s="22">
        <f t="shared" si="2"/>
        <v>789</v>
      </c>
      <c r="M25" s="23">
        <f t="shared" si="3"/>
        <v>0.02970856239</v>
      </c>
      <c r="N25" s="24" t="str">
        <f t="shared" si="4"/>
        <v>Green Chromis with +789, +3% (26558 to 27347)</v>
      </c>
      <c r="O25" s="41"/>
      <c r="P25" s="40">
        <v>14563.0</v>
      </c>
      <c r="Q25" s="18">
        <f t="shared" si="5"/>
        <v>423</v>
      </c>
      <c r="R25" s="23">
        <f t="shared" si="6"/>
        <v>0.02904621301</v>
      </c>
      <c r="S25" s="24" t="str">
        <f t="shared" si="7"/>
        <v>Green Chromis with +423, +2.9% (14563 to 14986)</v>
      </c>
      <c r="T25" s="18"/>
      <c r="U25" s="40">
        <v>5341.0</v>
      </c>
      <c r="V25" s="22">
        <f t="shared" si="8"/>
        <v>268</v>
      </c>
      <c r="W25" s="23">
        <f t="shared" si="9"/>
        <v>0.05017786931</v>
      </c>
      <c r="X25" s="26" t="str">
        <f t="shared" si="10"/>
        <v>Green Chromis with +268, +5% (5341 to 5609)</v>
      </c>
    </row>
    <row r="26">
      <c r="A26" s="18" t="s">
        <v>76</v>
      </c>
      <c r="B26" s="18">
        <v>57.0</v>
      </c>
      <c r="C26" s="40">
        <v>26978.0</v>
      </c>
      <c r="D26" s="40">
        <v>14936.0</v>
      </c>
      <c r="E26" s="40">
        <v>5599.0</v>
      </c>
      <c r="F26" s="14">
        <v>4416721.0</v>
      </c>
      <c r="G26" s="19"/>
      <c r="H26" s="19">
        <f>VLOOKUP(A26,'Kings Ratings'!$A$2:$B$1000,2,false)</f>
        <v>2</v>
      </c>
      <c r="I26" s="7" t="s">
        <v>388</v>
      </c>
      <c r="K26" s="40">
        <v>26209.0</v>
      </c>
      <c r="L26" s="22">
        <f t="shared" si="2"/>
        <v>769</v>
      </c>
      <c r="M26" s="23">
        <f t="shared" si="3"/>
        <v>0.02934106605</v>
      </c>
      <c r="N26" s="24" t="str">
        <f t="shared" si="4"/>
        <v>Blue Crab with +769, +2.9% (26209 to 26978)</v>
      </c>
      <c r="O26" s="41"/>
      <c r="P26" s="40">
        <v>14519.0</v>
      </c>
      <c r="Q26" s="18">
        <f t="shared" si="5"/>
        <v>417</v>
      </c>
      <c r="R26" s="23">
        <f t="shared" si="6"/>
        <v>0.02872098629</v>
      </c>
      <c r="S26" s="24" t="str">
        <f t="shared" si="7"/>
        <v>Blue Crab with +417, +2.9% (14519 to 14936)</v>
      </c>
      <c r="T26" s="18"/>
      <c r="U26" s="40">
        <v>5332.0</v>
      </c>
      <c r="V26" s="22">
        <f t="shared" si="8"/>
        <v>267</v>
      </c>
      <c r="W26" s="23">
        <f t="shared" si="9"/>
        <v>0.05007501875</v>
      </c>
      <c r="X26" s="26" t="str">
        <f t="shared" si="10"/>
        <v>Blue Crab with +267, +5% (5332 to 5599)</v>
      </c>
    </row>
    <row r="27">
      <c r="A27" s="18" t="s">
        <v>301</v>
      </c>
      <c r="B27" s="18">
        <v>58.0</v>
      </c>
      <c r="C27" s="40">
        <v>30761.0</v>
      </c>
      <c r="D27" s="40">
        <v>20118.0</v>
      </c>
      <c r="E27" s="40">
        <v>9203.0</v>
      </c>
      <c r="F27" s="14">
        <v>1.1007321E7</v>
      </c>
      <c r="G27" s="19"/>
      <c r="H27" s="19">
        <f>VLOOKUP(A27,'Kings Ratings'!$A$2:$B$1000,2,false)</f>
        <v>1</v>
      </c>
      <c r="I27" s="7" t="s">
        <v>445</v>
      </c>
      <c r="K27" s="40">
        <v>29988.0</v>
      </c>
      <c r="L27" s="22">
        <f t="shared" si="2"/>
        <v>773</v>
      </c>
      <c r="M27" s="23">
        <f t="shared" si="3"/>
        <v>0.02577697746</v>
      </c>
      <c r="N27" s="24" t="str">
        <f t="shared" si="4"/>
        <v>Small Prawn with +773, +2.6% (29988 to 30761)</v>
      </c>
      <c r="O27" s="41"/>
      <c r="P27" s="40">
        <v>19286.0</v>
      </c>
      <c r="Q27" s="18">
        <f t="shared" si="5"/>
        <v>832</v>
      </c>
      <c r="R27" s="23">
        <f t="shared" si="6"/>
        <v>0.04314010163</v>
      </c>
      <c r="S27" s="24" t="str">
        <f t="shared" si="7"/>
        <v>Small Prawn with +832, +4.3% (19286 to 20118)</v>
      </c>
      <c r="T27" s="18"/>
      <c r="U27" s="40">
        <v>8817.0</v>
      </c>
      <c r="V27" s="22">
        <f t="shared" si="8"/>
        <v>386</v>
      </c>
      <c r="W27" s="23">
        <f t="shared" si="9"/>
        <v>0.04377906317</v>
      </c>
      <c r="X27" s="26" t="str">
        <f t="shared" si="10"/>
        <v>Small Prawn with +386, +4.4% (8817 to 9203)</v>
      </c>
    </row>
    <row r="28">
      <c r="A28" s="18" t="s">
        <v>764</v>
      </c>
      <c r="B28" s="18">
        <v>59.0</v>
      </c>
      <c r="C28" s="40">
        <v>16316.0</v>
      </c>
      <c r="D28" s="40">
        <v>3349.0</v>
      </c>
      <c r="E28" s="40">
        <v>18.0</v>
      </c>
      <c r="F28" s="14">
        <v>175336.0</v>
      </c>
      <c r="G28" s="19"/>
      <c r="H28" s="19">
        <f>VLOOKUP(A28,'Kings Ratings'!$A$2:$B$1000,2,false)</f>
        <v>8</v>
      </c>
      <c r="I28" s="7"/>
      <c r="K28" s="40">
        <v>15707.0</v>
      </c>
      <c r="L28" s="22">
        <f t="shared" si="2"/>
        <v>609</v>
      </c>
      <c r="M28" s="23">
        <f t="shared" si="3"/>
        <v>0.03877252181</v>
      </c>
      <c r="N28" s="24" t="str">
        <f t="shared" si="4"/>
        <v>Watermelon with +609, +3.9% (15707 to 16316)</v>
      </c>
      <c r="O28" s="41"/>
      <c r="P28" s="40">
        <v>3216.0</v>
      </c>
      <c r="Q28" s="18">
        <f t="shared" si="5"/>
        <v>133</v>
      </c>
      <c r="R28" s="23">
        <f t="shared" si="6"/>
        <v>0.04135572139</v>
      </c>
      <c r="S28" s="24" t="str">
        <f t="shared" si="7"/>
        <v>Watermelon with +133, +4.1% (3216 to 3349)</v>
      </c>
      <c r="T28" s="18"/>
      <c r="U28" s="40">
        <v>15.0</v>
      </c>
      <c r="V28" s="22">
        <f t="shared" si="8"/>
        <v>3</v>
      </c>
      <c r="W28" s="23">
        <f t="shared" si="9"/>
        <v>0.2</v>
      </c>
      <c r="X28" s="26" t="str">
        <f t="shared" si="10"/>
        <v>Watermelon with +3, +20% (15 to 18)</v>
      </c>
    </row>
    <row r="29">
      <c r="A29" s="18" t="s">
        <v>156</v>
      </c>
      <c r="B29" s="18">
        <v>63.0</v>
      </c>
      <c r="C29" s="40">
        <v>37587.0</v>
      </c>
      <c r="D29" s="40">
        <v>20898.0</v>
      </c>
      <c r="E29" s="40">
        <v>9878.0</v>
      </c>
      <c r="F29" s="14">
        <v>2.5256109E7</v>
      </c>
      <c r="G29" s="19"/>
      <c r="H29" s="19">
        <f>VLOOKUP(A29,'Kings Ratings'!$A$2:$B$1000,2,false)</f>
        <v>1</v>
      </c>
      <c r="I29" s="7" t="s">
        <v>341</v>
      </c>
      <c r="K29" s="40">
        <v>36964.0</v>
      </c>
      <c r="L29" s="22">
        <f t="shared" si="2"/>
        <v>623</v>
      </c>
      <c r="M29" s="23">
        <f t="shared" si="3"/>
        <v>0.01685423655</v>
      </c>
      <c r="N29" s="24" t="str">
        <f t="shared" si="4"/>
        <v>Trout with +623, +1.7% (36964 to 37587)</v>
      </c>
      <c r="O29" s="41"/>
      <c r="P29" s="40">
        <v>20447.0</v>
      </c>
      <c r="Q29" s="18">
        <f t="shared" si="5"/>
        <v>451</v>
      </c>
      <c r="R29" s="23">
        <f t="shared" si="6"/>
        <v>0.02205702548</v>
      </c>
      <c r="S29" s="24" t="str">
        <f t="shared" si="7"/>
        <v>Trout with +451, +2.2% (20447 to 20898)</v>
      </c>
      <c r="T29" s="18"/>
      <c r="U29" s="40">
        <v>9563.0</v>
      </c>
      <c r="V29" s="22">
        <f t="shared" si="8"/>
        <v>315</v>
      </c>
      <c r="W29" s="23">
        <f t="shared" si="9"/>
        <v>0.03293945415</v>
      </c>
      <c r="X29" s="26" t="str">
        <f t="shared" si="10"/>
        <v>Trout with +315, +3.3% (9563 to 9878)</v>
      </c>
    </row>
    <row r="30">
      <c r="A30" s="18" t="s">
        <v>204</v>
      </c>
      <c r="B30" s="18">
        <v>65.0</v>
      </c>
      <c r="C30" s="40">
        <v>35777.0</v>
      </c>
      <c r="D30" s="40">
        <v>7607.0</v>
      </c>
      <c r="E30" s="40">
        <v>207.0</v>
      </c>
      <c r="F30" s="14">
        <v>478310.0</v>
      </c>
      <c r="G30" s="19"/>
      <c r="H30" s="19">
        <f>VLOOKUP(A30,'Kings Ratings'!$A$2:$B$1000,2,false)</f>
        <v>7</v>
      </c>
      <c r="I30" s="7"/>
      <c r="K30" s="40">
        <v>34877.0</v>
      </c>
      <c r="L30" s="22">
        <f t="shared" si="2"/>
        <v>900</v>
      </c>
      <c r="M30" s="23">
        <f t="shared" si="3"/>
        <v>0.02580497176</v>
      </c>
      <c r="N30" s="24" t="str">
        <f t="shared" si="4"/>
        <v>Corn with +900, +2.6% (34877 to 35777)</v>
      </c>
      <c r="O30" s="41"/>
      <c r="P30" s="40">
        <v>7198.0</v>
      </c>
      <c r="Q30" s="18">
        <f t="shared" si="5"/>
        <v>409</v>
      </c>
      <c r="R30" s="23">
        <f t="shared" si="6"/>
        <v>0.05682133926</v>
      </c>
      <c r="S30" s="24" t="str">
        <f t="shared" si="7"/>
        <v>Corn with +409, +5.7% (7198 to 7607)</v>
      </c>
      <c r="T30" s="18"/>
      <c r="U30" s="40">
        <v>181.0</v>
      </c>
      <c r="V30" s="22">
        <f t="shared" si="8"/>
        <v>26</v>
      </c>
      <c r="W30" s="23">
        <f t="shared" si="9"/>
        <v>0.1436464088</v>
      </c>
      <c r="X30" s="26" t="str">
        <f t="shared" si="10"/>
        <v>Corn with +26, +14.4% (181 to 207)</v>
      </c>
    </row>
    <row r="31">
      <c r="A31" s="18" t="s">
        <v>162</v>
      </c>
      <c r="B31" s="18">
        <v>67.0</v>
      </c>
      <c r="C31" s="40">
        <v>17337.0</v>
      </c>
      <c r="D31" s="40">
        <v>4491.0</v>
      </c>
      <c r="E31" s="40">
        <v>2.0</v>
      </c>
      <c r="F31" s="14">
        <v>243676.0</v>
      </c>
      <c r="G31" s="19"/>
      <c r="H31" s="19">
        <f>VLOOKUP(A31,'Kings Ratings'!$A$2:$B$1000,2,false)</f>
        <v>8</v>
      </c>
      <c r="I31" s="7"/>
      <c r="K31" s="40">
        <v>16797.0</v>
      </c>
      <c r="L31" s="22">
        <f t="shared" si="2"/>
        <v>540</v>
      </c>
      <c r="M31" s="23">
        <f t="shared" si="3"/>
        <v>0.03214859796</v>
      </c>
      <c r="N31" s="24" t="str">
        <f t="shared" si="4"/>
        <v>Cabbage with +540, +3.2% (16797 to 17337)</v>
      </c>
      <c r="O31" s="41"/>
      <c r="P31" s="40">
        <v>4334.0</v>
      </c>
      <c r="Q31" s="18">
        <f t="shared" si="5"/>
        <v>157</v>
      </c>
      <c r="R31" s="23">
        <f t="shared" si="6"/>
        <v>0.03622519612</v>
      </c>
      <c r="S31" s="24" t="str">
        <f t="shared" si="7"/>
        <v>Cabbage with +157, +3.6% (4334 to 4491)</v>
      </c>
      <c r="T31" s="18"/>
      <c r="U31" s="40">
        <v>1.0</v>
      </c>
      <c r="V31" s="22">
        <f t="shared" si="8"/>
        <v>1</v>
      </c>
      <c r="W31" s="23">
        <f t="shared" si="9"/>
        <v>1</v>
      </c>
      <c r="X31" s="26" t="str">
        <f t="shared" si="10"/>
        <v>Cabbage with +1, +100% (1 to 2)</v>
      </c>
    </row>
    <row r="32">
      <c r="A32" s="18" t="s">
        <v>634</v>
      </c>
      <c r="B32" s="18">
        <v>69.0</v>
      </c>
      <c r="C32" s="40">
        <v>10447.0</v>
      </c>
      <c r="D32" s="40">
        <v>856.0</v>
      </c>
      <c r="E32" s="40">
        <v>0.0</v>
      </c>
      <c r="F32" s="14">
        <v>44490.0</v>
      </c>
      <c r="G32" s="19"/>
      <c r="H32" s="19">
        <f>VLOOKUP(A32,'Kings Ratings'!$A$2:$B$1000,2,false)</f>
        <v>9</v>
      </c>
      <c r="I32" s="7"/>
      <c r="K32" s="40">
        <v>10085.0</v>
      </c>
      <c r="L32" s="22">
        <f t="shared" si="2"/>
        <v>362</v>
      </c>
      <c r="M32" s="23">
        <f t="shared" si="3"/>
        <v>0.03589489341</v>
      </c>
      <c r="N32" s="24" t="str">
        <f t="shared" si="4"/>
        <v>Pumpkin with +362, +3.6% (10085 to 10447)</v>
      </c>
      <c r="O32" s="41"/>
      <c r="P32" s="40">
        <v>778.0</v>
      </c>
      <c r="Q32" s="18">
        <f t="shared" si="5"/>
        <v>78</v>
      </c>
      <c r="R32" s="23">
        <f t="shared" si="6"/>
        <v>0.1002570694</v>
      </c>
      <c r="S32" s="24" t="str">
        <f t="shared" si="7"/>
        <v>Pumpkin with +78, +10% (778 to 856)</v>
      </c>
      <c r="T32" s="18"/>
      <c r="U32" s="40">
        <v>0.0</v>
      </c>
      <c r="V32" s="22">
        <f t="shared" si="8"/>
        <v>0</v>
      </c>
      <c r="W32" s="23" t="str">
        <f t="shared" si="9"/>
        <v>#DIV/0!</v>
      </c>
      <c r="X32" s="26" t="str">
        <f t="shared" si="10"/>
        <v>#DIV/0!</v>
      </c>
    </row>
    <row r="33">
      <c r="A33" s="18" t="s">
        <v>809</v>
      </c>
      <c r="B33" s="18">
        <v>71.0</v>
      </c>
      <c r="C33" s="40">
        <v>10444.0</v>
      </c>
      <c r="D33" s="40">
        <v>645.0</v>
      </c>
      <c r="E33" s="40">
        <v>1.0</v>
      </c>
      <c r="F33" s="14">
        <v>101928.0</v>
      </c>
      <c r="G33" s="19"/>
      <c r="H33" s="19">
        <f>VLOOKUP(A33,'Kings Ratings'!$A$2:$B$1000,2,false)</f>
        <v>9</v>
      </c>
      <c r="I33" s="7"/>
      <c r="K33" s="40">
        <v>10038.0</v>
      </c>
      <c r="L33" s="22">
        <f t="shared" si="2"/>
        <v>406</v>
      </c>
      <c r="M33" s="23">
        <f t="shared" si="3"/>
        <v>0.04044630404</v>
      </c>
      <c r="N33" s="24" t="str">
        <f t="shared" si="4"/>
        <v>Wheat with +406, +4% (10038 to 10444)</v>
      </c>
      <c r="O33" s="41"/>
      <c r="P33" s="40">
        <v>562.0</v>
      </c>
      <c r="Q33" s="18">
        <f t="shared" si="5"/>
        <v>83</v>
      </c>
      <c r="R33" s="23">
        <f t="shared" si="6"/>
        <v>0.1476868327</v>
      </c>
      <c r="S33" s="24" t="str">
        <f t="shared" si="7"/>
        <v>Wheat with +83, +14.8% (562 to 645)</v>
      </c>
      <c r="T33" s="18"/>
      <c r="U33" s="40">
        <v>1.0</v>
      </c>
      <c r="V33" s="22">
        <f t="shared" si="8"/>
        <v>0</v>
      </c>
      <c r="W33" s="23">
        <f t="shared" si="9"/>
        <v>0</v>
      </c>
      <c r="X33" s="26" t="str">
        <f t="shared" si="10"/>
        <v>Wheat with +0, +0% (1 to 1)</v>
      </c>
    </row>
    <row r="34">
      <c r="A34" s="18" t="s">
        <v>819</v>
      </c>
      <c r="B34" s="18">
        <v>72.0</v>
      </c>
      <c r="C34" s="40">
        <v>13603.0</v>
      </c>
      <c r="D34" s="40">
        <v>7672.0</v>
      </c>
      <c r="E34" s="40">
        <v>1435.0</v>
      </c>
      <c r="F34" s="14">
        <v>1063980.0</v>
      </c>
      <c r="G34" s="19"/>
      <c r="H34" s="19">
        <f>VLOOKUP(A34,'Kings Ratings'!$A$2:$B$1000,2,false)</f>
        <v>1</v>
      </c>
      <c r="I34" s="7" t="s">
        <v>876</v>
      </c>
      <c r="K34" s="40">
        <v>13167.0</v>
      </c>
      <c r="L34" s="22">
        <f t="shared" si="2"/>
        <v>436</v>
      </c>
      <c r="M34" s="23">
        <f t="shared" si="3"/>
        <v>0.03311308574</v>
      </c>
      <c r="N34" s="24" t="str">
        <f t="shared" si="4"/>
        <v>Wooden Barrel with +436, +3.3% (13167 to 13603)</v>
      </c>
      <c r="O34" s="41"/>
      <c r="P34" s="40">
        <v>7423.0</v>
      </c>
      <c r="Q34" s="18">
        <f t="shared" si="5"/>
        <v>249</v>
      </c>
      <c r="R34" s="23">
        <f t="shared" si="6"/>
        <v>0.03354438906</v>
      </c>
      <c r="S34" s="24" t="str">
        <f t="shared" si="7"/>
        <v>Wooden Barrel with +249, +3.4% (7423 to 7672)</v>
      </c>
      <c r="T34" s="18"/>
      <c r="U34" s="40">
        <v>1326.0</v>
      </c>
      <c r="V34" s="22">
        <f t="shared" si="8"/>
        <v>109</v>
      </c>
      <c r="W34" s="23">
        <f t="shared" si="9"/>
        <v>0.08220211161</v>
      </c>
      <c r="X34" s="26" t="str">
        <f t="shared" si="10"/>
        <v>Wooden Barrel with +109, +8.2% (1326 to 1435)</v>
      </c>
    </row>
    <row r="35">
      <c r="A35" s="18" t="s">
        <v>644</v>
      </c>
      <c r="B35" s="18">
        <v>73.0</v>
      </c>
      <c r="C35" s="40">
        <v>11065.0</v>
      </c>
      <c r="D35" s="40">
        <v>4997.0</v>
      </c>
      <c r="E35" s="40">
        <v>127.0</v>
      </c>
      <c r="F35" s="14">
        <v>274730.0</v>
      </c>
      <c r="G35" s="19"/>
      <c r="H35" s="19">
        <f>VLOOKUP(A35,'Kings Ratings'!$A$2:$B$1000,2,false)</f>
        <v>3</v>
      </c>
      <c r="I35" s="7"/>
      <c r="K35" s="40">
        <v>10648.0</v>
      </c>
      <c r="L35" s="22">
        <f t="shared" si="2"/>
        <v>417</v>
      </c>
      <c r="M35" s="23">
        <f t="shared" si="3"/>
        <v>0.039162284</v>
      </c>
      <c r="N35" s="24" t="str">
        <f t="shared" si="4"/>
        <v>Purple Parchment with +417, +3.9% (10648 to 11065)</v>
      </c>
      <c r="O35" s="41"/>
      <c r="P35" s="40">
        <v>4789.0</v>
      </c>
      <c r="Q35" s="18">
        <f t="shared" si="5"/>
        <v>208</v>
      </c>
      <c r="R35" s="23">
        <f t="shared" si="6"/>
        <v>0.04343286699</v>
      </c>
      <c r="S35" s="24" t="str">
        <f t="shared" si="7"/>
        <v>Purple Parchment with +208, +4.3% (4789 to 4997)</v>
      </c>
      <c r="T35" s="18"/>
      <c r="U35" s="40">
        <v>112.0</v>
      </c>
      <c r="V35" s="22">
        <f t="shared" si="8"/>
        <v>15</v>
      </c>
      <c r="W35" s="23">
        <f t="shared" si="9"/>
        <v>0.1339285714</v>
      </c>
      <c r="X35" s="26" t="str">
        <f t="shared" si="10"/>
        <v>Purple Parchment with +15, +13.4% (112 to 127)</v>
      </c>
    </row>
    <row r="36">
      <c r="A36" s="18" t="s">
        <v>427</v>
      </c>
      <c r="B36" s="18">
        <v>74.0</v>
      </c>
      <c r="C36" s="40">
        <v>13956.0</v>
      </c>
      <c r="D36" s="40">
        <v>7276.0</v>
      </c>
      <c r="E36" s="40">
        <v>501.0</v>
      </c>
      <c r="F36" s="14">
        <v>732955.0</v>
      </c>
      <c r="G36" s="19"/>
      <c r="H36" s="19">
        <f>VLOOKUP(A36,'Kings Ratings'!$A$2:$B$1000,2,false)</f>
        <v>1</v>
      </c>
      <c r="I36" s="7" t="s">
        <v>851</v>
      </c>
      <c r="K36" s="40">
        <v>13429.0</v>
      </c>
      <c r="L36" s="22">
        <f t="shared" si="2"/>
        <v>527</v>
      </c>
      <c r="M36" s="23">
        <f t="shared" si="3"/>
        <v>0.0392434284</v>
      </c>
      <c r="N36" s="24" t="str">
        <f t="shared" si="4"/>
        <v>Green Parchment with +527, +3.9% (13429 to 13956)</v>
      </c>
      <c r="O36" s="41"/>
      <c r="P36" s="40">
        <v>6913.0</v>
      </c>
      <c r="Q36" s="18">
        <f t="shared" si="5"/>
        <v>363</v>
      </c>
      <c r="R36" s="23">
        <f t="shared" si="6"/>
        <v>0.05250976421</v>
      </c>
      <c r="S36" s="24" t="str">
        <f t="shared" si="7"/>
        <v>Green Parchment with +363, +5.3% (6913 to 7276)</v>
      </c>
      <c r="T36" s="18"/>
      <c r="U36" s="40">
        <v>433.0</v>
      </c>
      <c r="V36" s="22">
        <f t="shared" si="8"/>
        <v>68</v>
      </c>
      <c r="W36" s="23">
        <f t="shared" si="9"/>
        <v>0.1570438799</v>
      </c>
      <c r="X36" s="26" t="str">
        <f t="shared" si="10"/>
        <v>Green Parchment with +68, +15.7% (433 to 501)</v>
      </c>
    </row>
    <row r="37">
      <c r="A37" s="18" t="s">
        <v>123</v>
      </c>
      <c r="B37" s="18">
        <v>75.0</v>
      </c>
      <c r="C37" s="40">
        <v>40500.0</v>
      </c>
      <c r="D37" s="40">
        <v>19551.0</v>
      </c>
      <c r="E37" s="40">
        <v>7001.0</v>
      </c>
      <c r="F37" s="14">
        <v>1.5891294E7</v>
      </c>
      <c r="G37" s="19"/>
      <c r="H37" s="19">
        <f>VLOOKUP(A37,'Kings Ratings'!$A$2:$B$1000,2,false)</f>
        <v>1</v>
      </c>
      <c r="I37" s="7" t="s">
        <v>319</v>
      </c>
      <c r="K37" s="40">
        <v>39506.0</v>
      </c>
      <c r="L37" s="22">
        <f t="shared" si="2"/>
        <v>994</v>
      </c>
      <c r="M37" s="23">
        <f t="shared" si="3"/>
        <v>0.02516073508</v>
      </c>
      <c r="N37" s="24" t="str">
        <f t="shared" si="4"/>
        <v>Mushroom Paste with +994, +2.5% (39506 to 40500)</v>
      </c>
      <c r="O37" s="41"/>
      <c r="P37" s="40">
        <v>18897.0</v>
      </c>
      <c r="Q37" s="18">
        <f t="shared" si="5"/>
        <v>654</v>
      </c>
      <c r="R37" s="23">
        <f t="shared" si="6"/>
        <v>0.03460866804</v>
      </c>
      <c r="S37" s="24" t="str">
        <f t="shared" si="7"/>
        <v>Mushroom Paste with +654, +3.5% (18897 to 19551)</v>
      </c>
      <c r="T37" s="18"/>
      <c r="U37" s="40">
        <v>6610.0</v>
      </c>
      <c r="V37" s="22">
        <f t="shared" si="8"/>
        <v>391</v>
      </c>
      <c r="W37" s="23">
        <f t="shared" si="9"/>
        <v>0.05915279879</v>
      </c>
      <c r="X37" s="26" t="str">
        <f t="shared" si="10"/>
        <v>Mushroom Paste with +391, +5.9% (6610 to 7001)</v>
      </c>
    </row>
    <row r="38">
      <c r="A38" s="18" t="s">
        <v>51</v>
      </c>
      <c r="B38" s="18">
        <v>76.0</v>
      </c>
      <c r="C38" s="40">
        <v>50115.0</v>
      </c>
      <c r="D38" s="40">
        <v>25202.0</v>
      </c>
      <c r="E38" s="40">
        <v>8881.0</v>
      </c>
      <c r="F38" s="14">
        <v>1.3751579E7</v>
      </c>
      <c r="G38" s="19"/>
      <c r="H38" s="19">
        <f>VLOOKUP(A38,'Kings Ratings'!$A$2:$B$1000,2,false)</f>
        <v>1</v>
      </c>
      <c r="I38" s="7" t="s">
        <v>269</v>
      </c>
      <c r="K38" s="40">
        <v>49076.0</v>
      </c>
      <c r="L38" s="22">
        <f t="shared" si="2"/>
        <v>1039</v>
      </c>
      <c r="M38" s="23">
        <f t="shared" si="3"/>
        <v>0.0211712446</v>
      </c>
      <c r="N38" s="24" t="str">
        <f t="shared" si="4"/>
        <v>Unpolished Shimmer Stone with +1039, +2.1% (49076 to 50115)</v>
      </c>
      <c r="O38" s="41"/>
      <c r="P38" s="40">
        <v>24504.0</v>
      </c>
      <c r="Q38" s="18">
        <f t="shared" si="5"/>
        <v>698</v>
      </c>
      <c r="R38" s="23">
        <f t="shared" si="6"/>
        <v>0.02848514528</v>
      </c>
      <c r="S38" s="24" t="str">
        <f t="shared" si="7"/>
        <v>Unpolished Shimmer Stone with +698, +2.8% (24504 to 25202)</v>
      </c>
      <c r="T38" s="18"/>
      <c r="U38" s="40">
        <v>8469.0</v>
      </c>
      <c r="V38" s="22">
        <f t="shared" si="8"/>
        <v>412</v>
      </c>
      <c r="W38" s="23">
        <f t="shared" si="9"/>
        <v>0.04864801039</v>
      </c>
      <c r="X38" s="26" t="str">
        <f t="shared" si="10"/>
        <v>Unpolished Shimmer Stone with +412, +4.9% (8469 to 8881)</v>
      </c>
    </row>
    <row r="39">
      <c r="A39" s="18" t="s">
        <v>129</v>
      </c>
      <c r="B39" s="18">
        <v>77.0</v>
      </c>
      <c r="C39" s="40">
        <v>39725.0</v>
      </c>
      <c r="D39" s="40">
        <v>16850.0</v>
      </c>
      <c r="E39" s="40">
        <v>5348.0</v>
      </c>
      <c r="F39" s="14">
        <v>9046868.0</v>
      </c>
      <c r="G39" s="19"/>
      <c r="H39" s="19">
        <f>VLOOKUP(A39,'Kings Ratings'!$A$2:$B$1000,2,false)</f>
        <v>1</v>
      </c>
      <c r="I39" s="7" t="s">
        <v>324</v>
      </c>
      <c r="K39" s="40">
        <v>38828.0</v>
      </c>
      <c r="L39" s="22">
        <f t="shared" si="2"/>
        <v>897</v>
      </c>
      <c r="M39" s="23">
        <f t="shared" si="3"/>
        <v>0.02310188524</v>
      </c>
      <c r="N39" s="24" t="str">
        <f t="shared" si="4"/>
        <v>Shimmer Stone with +897, +2.3% (38828 to 39725)</v>
      </c>
      <c r="O39" s="41"/>
      <c r="P39" s="40">
        <v>16306.0</v>
      </c>
      <c r="Q39" s="18">
        <f t="shared" si="5"/>
        <v>544</v>
      </c>
      <c r="R39" s="23">
        <f t="shared" si="6"/>
        <v>0.03336195266</v>
      </c>
      <c r="S39" s="24" t="str">
        <f t="shared" si="7"/>
        <v>Shimmer Stone with +544, +3.3% (16306 to 16850)</v>
      </c>
      <c r="T39" s="18"/>
      <c r="U39" s="40">
        <v>5082.0</v>
      </c>
      <c r="V39" s="22">
        <f t="shared" si="8"/>
        <v>266</v>
      </c>
      <c r="W39" s="23">
        <f t="shared" si="9"/>
        <v>0.0523415978</v>
      </c>
      <c r="X39" s="26" t="str">
        <f t="shared" si="10"/>
        <v>Shimmer Stone with +266, +5.2% (5082 to 5348)</v>
      </c>
    </row>
    <row r="40">
      <c r="A40" s="18" t="s">
        <v>66</v>
      </c>
      <c r="B40" s="18">
        <v>78.0</v>
      </c>
      <c r="C40" s="40">
        <v>48618.0</v>
      </c>
      <c r="D40" s="40">
        <v>23264.0</v>
      </c>
      <c r="E40" s="40">
        <v>7980.0</v>
      </c>
      <c r="F40" s="14">
        <v>1.172056E7</v>
      </c>
      <c r="G40" s="19"/>
      <c r="H40" s="19">
        <f>VLOOKUP(A40,'Kings Ratings'!$A$2:$B$1000,2,false)</f>
        <v>1</v>
      </c>
      <c r="I40" s="7" t="s">
        <v>280</v>
      </c>
      <c r="K40" s="40">
        <v>47612.0</v>
      </c>
      <c r="L40" s="22">
        <f t="shared" si="2"/>
        <v>1006</v>
      </c>
      <c r="M40" s="23">
        <f t="shared" si="3"/>
        <v>0.02112912711</v>
      </c>
      <c r="N40" s="24" t="str">
        <f t="shared" si="4"/>
        <v>Glass Orb with +1006, +2.1% (47612 to 48618)</v>
      </c>
      <c r="O40" s="41"/>
      <c r="P40" s="40">
        <v>22584.0</v>
      </c>
      <c r="Q40" s="18">
        <f t="shared" si="5"/>
        <v>680</v>
      </c>
      <c r="R40" s="23">
        <f t="shared" si="6"/>
        <v>0.03010981226</v>
      </c>
      <c r="S40" s="24" t="str">
        <f t="shared" si="7"/>
        <v>Glass Orb with +680, +3% (22584 to 23264)</v>
      </c>
      <c r="T40" s="18"/>
      <c r="U40" s="40">
        <v>7651.0</v>
      </c>
      <c r="V40" s="22">
        <f t="shared" si="8"/>
        <v>329</v>
      </c>
      <c r="W40" s="23">
        <f t="shared" si="9"/>
        <v>0.04300091491</v>
      </c>
      <c r="X40" s="26" t="str">
        <f t="shared" si="10"/>
        <v>Glass Orb with +329, +4.3% (7651 to 7980)</v>
      </c>
    </row>
    <row r="41">
      <c r="A41" s="18" t="s">
        <v>532</v>
      </c>
      <c r="B41" s="18">
        <v>79.0</v>
      </c>
      <c r="C41" s="40">
        <v>9477.0</v>
      </c>
      <c r="D41" s="40">
        <v>5690.0</v>
      </c>
      <c r="E41" s="40">
        <v>673.0</v>
      </c>
      <c r="F41" s="14">
        <v>1021994.0</v>
      </c>
      <c r="G41" s="19"/>
      <c r="H41" s="19">
        <f>VLOOKUP(A41,'Kings Ratings'!$A$2:$B$1000,2,false)</f>
        <v>2</v>
      </c>
      <c r="I41" s="7" t="s">
        <v>492</v>
      </c>
      <c r="K41" s="40">
        <v>9101.0</v>
      </c>
      <c r="L41" s="22">
        <f t="shared" si="2"/>
        <v>376</v>
      </c>
      <c r="M41" s="23">
        <f t="shared" si="3"/>
        <v>0.0413141413</v>
      </c>
      <c r="N41" s="24" t="str">
        <f t="shared" si="4"/>
        <v>Looking Glass with +376, +4.1% (9101 to 9477)</v>
      </c>
      <c r="O41" s="41"/>
      <c r="P41" s="40">
        <v>5462.0</v>
      </c>
      <c r="Q41" s="18">
        <f t="shared" si="5"/>
        <v>228</v>
      </c>
      <c r="R41" s="23">
        <f t="shared" si="6"/>
        <v>0.0417429513</v>
      </c>
      <c r="S41" s="24" t="str">
        <f t="shared" si="7"/>
        <v>Looking Glass with +228, +4.2% (5462 to 5690)</v>
      </c>
      <c r="T41" s="18"/>
      <c r="U41" s="40">
        <v>582.0</v>
      </c>
      <c r="V41" s="22">
        <f t="shared" si="8"/>
        <v>91</v>
      </c>
      <c r="W41" s="23">
        <f t="shared" si="9"/>
        <v>0.1563573883</v>
      </c>
      <c r="X41" s="26" t="str">
        <f t="shared" si="10"/>
        <v>Looking Glass with +91, +15.6% (582 to 673)</v>
      </c>
    </row>
    <row r="42">
      <c r="A42" s="18" t="s">
        <v>396</v>
      </c>
      <c r="B42" s="18">
        <v>81.0</v>
      </c>
      <c r="C42" s="40">
        <v>26928.0</v>
      </c>
      <c r="D42" s="40">
        <v>12953.0</v>
      </c>
      <c r="E42" s="40">
        <v>4175.0</v>
      </c>
      <c r="F42" s="14">
        <v>3228196.0</v>
      </c>
      <c r="G42" s="19"/>
      <c r="H42" s="19">
        <f>VLOOKUP(A42,'Kings Ratings'!$A$2:$B$1000,2,false)</f>
        <v>1</v>
      </c>
      <c r="I42" s="7" t="s">
        <v>501</v>
      </c>
      <c r="K42" s="40">
        <v>26258.0</v>
      </c>
      <c r="L42" s="22">
        <f t="shared" si="2"/>
        <v>670</v>
      </c>
      <c r="M42" s="23">
        <f t="shared" si="3"/>
        <v>0.02551603321</v>
      </c>
      <c r="N42" s="24" t="str">
        <f t="shared" si="4"/>
        <v>White Parchment with +670, +2.6% (26258 to 26928)</v>
      </c>
      <c r="O42" s="41"/>
      <c r="P42" s="40">
        <v>12562.0</v>
      </c>
      <c r="Q42" s="18">
        <f t="shared" si="5"/>
        <v>391</v>
      </c>
      <c r="R42" s="23">
        <f t="shared" si="6"/>
        <v>0.03112561694</v>
      </c>
      <c r="S42" s="24" t="str">
        <f t="shared" si="7"/>
        <v>White Parchment with +391, +3.1% (12562 to 12953)</v>
      </c>
      <c r="T42" s="18"/>
      <c r="U42" s="40">
        <v>3959.0</v>
      </c>
      <c r="V42" s="22">
        <f t="shared" si="8"/>
        <v>216</v>
      </c>
      <c r="W42" s="23">
        <f t="shared" si="9"/>
        <v>0.05455923213</v>
      </c>
      <c r="X42" s="26" t="str">
        <f t="shared" si="10"/>
        <v>White Parchment with +216, +5.5% (3959 to 4175)</v>
      </c>
    </row>
    <row r="43">
      <c r="A43" s="18" t="s">
        <v>418</v>
      </c>
      <c r="B43" s="18">
        <v>82.0</v>
      </c>
      <c r="C43" s="40">
        <v>10835.0</v>
      </c>
      <c r="D43" s="40">
        <v>5731.0</v>
      </c>
      <c r="E43" s="40">
        <v>256.0</v>
      </c>
      <c r="F43" s="14">
        <v>301497.0</v>
      </c>
      <c r="G43" s="19"/>
      <c r="H43" s="19">
        <f>VLOOKUP(A43,'Kings Ratings'!$A$2:$B$1000,2,false)</f>
        <v>2</v>
      </c>
      <c r="I43" s="7"/>
      <c r="K43" s="40">
        <v>10402.0</v>
      </c>
      <c r="L43" s="22">
        <f t="shared" si="2"/>
        <v>433</v>
      </c>
      <c r="M43" s="23">
        <f t="shared" si="3"/>
        <v>0.04162661027</v>
      </c>
      <c r="N43" s="24" t="str">
        <f t="shared" si="4"/>
        <v>Green Diary with +433, +4.2% (10402 to 10835)</v>
      </c>
      <c r="O43" s="41"/>
      <c r="P43" s="40">
        <v>5442.0</v>
      </c>
      <c r="Q43" s="18">
        <f t="shared" si="5"/>
        <v>289</v>
      </c>
      <c r="R43" s="23">
        <f t="shared" si="6"/>
        <v>0.05310547593</v>
      </c>
      <c r="S43" s="24" t="str">
        <f t="shared" si="7"/>
        <v>Green Diary with +289, +5.3% (5442 to 5731)</v>
      </c>
      <c r="T43" s="18"/>
      <c r="U43" s="40">
        <v>217.0</v>
      </c>
      <c r="V43" s="22">
        <f t="shared" si="8"/>
        <v>39</v>
      </c>
      <c r="W43" s="23">
        <f t="shared" si="9"/>
        <v>0.1797235023</v>
      </c>
      <c r="X43" s="26" t="str">
        <f t="shared" si="10"/>
        <v>Green Diary with +39, +18% (217 to 256)</v>
      </c>
    </row>
    <row r="44">
      <c r="A44" s="18" t="s">
        <v>640</v>
      </c>
      <c r="B44" s="18">
        <v>83.0</v>
      </c>
      <c r="C44" s="40">
        <v>9398.0</v>
      </c>
      <c r="D44" s="40">
        <v>4121.0</v>
      </c>
      <c r="E44" s="40">
        <v>153.0</v>
      </c>
      <c r="F44" s="14">
        <v>377692.0</v>
      </c>
      <c r="G44" s="19"/>
      <c r="H44" s="19">
        <f>VLOOKUP(A44,'Kings Ratings'!$A$2:$B$1000,2,false)</f>
        <v>3</v>
      </c>
      <c r="I44" s="7"/>
      <c r="K44" s="40">
        <v>9018.0</v>
      </c>
      <c r="L44" s="22">
        <f t="shared" si="2"/>
        <v>380</v>
      </c>
      <c r="M44" s="23">
        <f t="shared" si="3"/>
        <v>0.04213794633</v>
      </c>
      <c r="N44" s="24" t="str">
        <f t="shared" si="4"/>
        <v>Purple Diary with +380, +4.2% (9018 to 9398)</v>
      </c>
      <c r="O44" s="41"/>
      <c r="P44" s="40">
        <v>3913.0</v>
      </c>
      <c r="Q44" s="18">
        <f t="shared" si="5"/>
        <v>208</v>
      </c>
      <c r="R44" s="23">
        <f t="shared" si="6"/>
        <v>0.05315614618</v>
      </c>
      <c r="S44" s="24" t="str">
        <f t="shared" si="7"/>
        <v>Purple Diary with +208, +5.3% (3913 to 4121)</v>
      </c>
      <c r="T44" s="18"/>
      <c r="U44" s="40">
        <v>132.0</v>
      </c>
      <c r="V44" s="22">
        <f t="shared" si="8"/>
        <v>21</v>
      </c>
      <c r="W44" s="23">
        <f t="shared" si="9"/>
        <v>0.1590909091</v>
      </c>
      <c r="X44" s="26" t="str">
        <f t="shared" si="10"/>
        <v>Purple Diary with +21, +15.9% (132 to 153)</v>
      </c>
    </row>
    <row r="45">
      <c r="A45" s="18" t="s">
        <v>210</v>
      </c>
      <c r="B45" s="18">
        <v>84.0</v>
      </c>
      <c r="C45" s="40">
        <v>35816.0</v>
      </c>
      <c r="D45" s="40">
        <v>14596.0</v>
      </c>
      <c r="E45" s="40">
        <v>3412.0</v>
      </c>
      <c r="F45" s="14">
        <v>1415169.0</v>
      </c>
      <c r="G45" s="19"/>
      <c r="H45" s="19">
        <f>VLOOKUP(A45,'Kings Ratings'!$A$2:$B$1000,2,false)</f>
        <v>3</v>
      </c>
      <c r="I45" s="7" t="s">
        <v>363</v>
      </c>
      <c r="K45" s="40">
        <v>34779.0</v>
      </c>
      <c r="L45" s="22">
        <f t="shared" si="2"/>
        <v>1037</v>
      </c>
      <c r="M45" s="23">
        <f t="shared" si="3"/>
        <v>0.0298168435</v>
      </c>
      <c r="N45" s="24" t="str">
        <f t="shared" si="4"/>
        <v>Orange Juice with +1037, +3% (34779 to 35816)</v>
      </c>
      <c r="O45" s="41"/>
      <c r="P45" s="40">
        <v>14077.0</v>
      </c>
      <c r="Q45" s="18">
        <f t="shared" si="5"/>
        <v>519</v>
      </c>
      <c r="R45" s="23">
        <f t="shared" si="6"/>
        <v>0.03686865099</v>
      </c>
      <c r="S45" s="24" t="str">
        <f t="shared" si="7"/>
        <v>Orange Juice with +519, +3.7% (14077 to 14596)</v>
      </c>
      <c r="T45" s="18"/>
      <c r="U45" s="40">
        <v>3144.0</v>
      </c>
      <c r="V45" s="22">
        <f t="shared" si="8"/>
        <v>268</v>
      </c>
      <c r="W45" s="23">
        <f t="shared" si="9"/>
        <v>0.08524173028</v>
      </c>
      <c r="X45" s="26" t="str">
        <f t="shared" si="10"/>
        <v>Orange Juice with +268, +8.5% (3144 to 3412)</v>
      </c>
    </row>
    <row r="46">
      <c r="A46" s="18" t="s">
        <v>290</v>
      </c>
      <c r="B46" s="18">
        <v>86.0</v>
      </c>
      <c r="C46" s="40">
        <v>32873.0</v>
      </c>
      <c r="D46" s="40">
        <v>13688.0</v>
      </c>
      <c r="E46" s="40">
        <v>3088.0</v>
      </c>
      <c r="F46" s="14">
        <v>1387595.0</v>
      </c>
      <c r="G46" s="19"/>
      <c r="H46" s="19">
        <f>VLOOKUP(A46,'Kings Ratings'!$A$2:$B$1000,2,false)</f>
        <v>3</v>
      </c>
      <c r="I46" s="7" t="s">
        <v>439</v>
      </c>
      <c r="K46" s="40">
        <v>32031.0</v>
      </c>
      <c r="L46" s="22">
        <f t="shared" si="2"/>
        <v>842</v>
      </c>
      <c r="M46" s="23">
        <f t="shared" si="3"/>
        <v>0.02628703444</v>
      </c>
      <c r="N46" s="24" t="str">
        <f t="shared" si="4"/>
        <v>Lemonade with +842, +2.6% (32031 to 32873)</v>
      </c>
      <c r="O46" s="41"/>
      <c r="P46" s="40">
        <v>13231.0</v>
      </c>
      <c r="Q46" s="18">
        <f t="shared" si="5"/>
        <v>457</v>
      </c>
      <c r="R46" s="23">
        <f t="shared" si="6"/>
        <v>0.03454009523</v>
      </c>
      <c r="S46" s="24" t="str">
        <f t="shared" si="7"/>
        <v>Lemonade with +457, +3.5% (13231 to 13688)</v>
      </c>
      <c r="T46" s="18"/>
      <c r="U46" s="40">
        <v>2842.0</v>
      </c>
      <c r="V46" s="22">
        <f t="shared" si="8"/>
        <v>246</v>
      </c>
      <c r="W46" s="23">
        <f t="shared" si="9"/>
        <v>0.08655876144</v>
      </c>
      <c r="X46" s="26" t="str">
        <f t="shared" si="10"/>
        <v>Lemonade with +246, +8.7% (2842 to 3088)</v>
      </c>
    </row>
    <row r="47">
      <c r="A47" s="18" t="s">
        <v>128</v>
      </c>
      <c r="B47" s="18">
        <v>87.0</v>
      </c>
      <c r="C47" s="40">
        <v>28819.0</v>
      </c>
      <c r="D47" s="40">
        <v>18743.0</v>
      </c>
      <c r="E47" s="40">
        <v>9404.0</v>
      </c>
      <c r="F47" s="14">
        <v>3.4090964E7</v>
      </c>
      <c r="G47" s="19"/>
      <c r="H47" s="19">
        <f>VLOOKUP(A47,'Kings Ratings'!$A$2:$B$1000,2,false)</f>
        <v>1</v>
      </c>
      <c r="I47" s="7" t="s">
        <v>453</v>
      </c>
      <c r="K47" s="40">
        <v>28427.0</v>
      </c>
      <c r="L47" s="22">
        <f t="shared" si="2"/>
        <v>392</v>
      </c>
      <c r="M47" s="23">
        <f t="shared" si="3"/>
        <v>0.01378970697</v>
      </c>
      <c r="N47" s="24" t="str">
        <f t="shared" si="4"/>
        <v>Bone Fish with +392, +1.4% (28427 to 28819)</v>
      </c>
      <c r="O47" s="41"/>
      <c r="P47" s="40">
        <v>18411.0</v>
      </c>
      <c r="Q47" s="18">
        <f t="shared" si="5"/>
        <v>332</v>
      </c>
      <c r="R47" s="23">
        <f t="shared" si="6"/>
        <v>0.01803269784</v>
      </c>
      <c r="S47" s="24" t="str">
        <f t="shared" si="7"/>
        <v>Bone Fish with +332, +1.8% (18411 to 18743)</v>
      </c>
      <c r="T47" s="18"/>
      <c r="U47" s="40">
        <v>9077.0</v>
      </c>
      <c r="V47" s="22">
        <f t="shared" si="8"/>
        <v>327</v>
      </c>
      <c r="W47" s="23">
        <f t="shared" si="9"/>
        <v>0.03602511843</v>
      </c>
      <c r="X47" s="26" t="str">
        <f t="shared" si="10"/>
        <v>Bone Fish with +327, +3.6% (9077 to 9404)</v>
      </c>
    </row>
    <row r="48">
      <c r="A48" s="18" t="s">
        <v>331</v>
      </c>
      <c r="B48" s="18">
        <v>88.0</v>
      </c>
      <c r="C48" s="40">
        <v>27919.0</v>
      </c>
      <c r="D48" s="40">
        <v>18716.0</v>
      </c>
      <c r="E48" s="40">
        <v>9397.0</v>
      </c>
      <c r="F48" s="14">
        <v>3.4072866E7</v>
      </c>
      <c r="G48" s="19"/>
      <c r="H48" s="19">
        <f>VLOOKUP(A48,'Kings Ratings'!$A$2:$B$1000,2,false)</f>
        <v>1</v>
      </c>
      <c r="I48" s="7" t="s">
        <v>453</v>
      </c>
      <c r="K48" s="40">
        <v>27550.0</v>
      </c>
      <c r="L48" s="22">
        <f t="shared" si="2"/>
        <v>369</v>
      </c>
      <c r="M48" s="23">
        <f t="shared" si="3"/>
        <v>0.0133938294</v>
      </c>
      <c r="N48" s="24" t="str">
        <f t="shared" si="4"/>
        <v>Sunfish with +369, +1.3% (27550 to 27919)</v>
      </c>
      <c r="O48" s="41"/>
      <c r="P48" s="40">
        <v>18384.0</v>
      </c>
      <c r="Q48" s="18">
        <f t="shared" si="5"/>
        <v>332</v>
      </c>
      <c r="R48" s="23">
        <f t="shared" si="6"/>
        <v>0.0180591819</v>
      </c>
      <c r="S48" s="24" t="str">
        <f t="shared" si="7"/>
        <v>Sunfish with +332, +1.8% (18384 to 18716)</v>
      </c>
      <c r="T48" s="18"/>
      <c r="U48" s="40">
        <v>9065.0</v>
      </c>
      <c r="V48" s="22">
        <f t="shared" si="8"/>
        <v>332</v>
      </c>
      <c r="W48" s="23">
        <f t="shared" si="9"/>
        <v>0.03662437948</v>
      </c>
      <c r="X48" s="26" t="str">
        <f t="shared" si="10"/>
        <v>Sunfish with +332, +3.7% (9065 to 9397)</v>
      </c>
    </row>
    <row r="49">
      <c r="A49" s="18" t="s">
        <v>73</v>
      </c>
      <c r="B49" s="18">
        <v>89.0</v>
      </c>
      <c r="C49" s="40">
        <v>21545.0</v>
      </c>
      <c r="D49" s="40">
        <v>13483.0</v>
      </c>
      <c r="E49" s="40">
        <v>5875.0</v>
      </c>
      <c r="F49" s="14">
        <v>9029559.0</v>
      </c>
      <c r="G49" s="19"/>
      <c r="H49" s="19">
        <f>VLOOKUP(A49,'Kings Ratings'!$A$2:$B$1000,2,false)</f>
        <v>3</v>
      </c>
      <c r="I49" s="7" t="s">
        <v>620</v>
      </c>
      <c r="K49" s="40">
        <v>21207.0</v>
      </c>
      <c r="L49" s="22">
        <f t="shared" si="2"/>
        <v>338</v>
      </c>
      <c r="M49" s="23">
        <f t="shared" si="3"/>
        <v>0.01593813364</v>
      </c>
      <c r="N49" s="24" t="str">
        <f t="shared" si="4"/>
        <v>Blue Catfish with +338, +1.6% (21207 to 21545)</v>
      </c>
      <c r="O49" s="41"/>
      <c r="P49" s="40">
        <v>13151.0</v>
      </c>
      <c r="Q49" s="18">
        <f t="shared" si="5"/>
        <v>332</v>
      </c>
      <c r="R49" s="23">
        <f t="shared" si="6"/>
        <v>0.0252452285</v>
      </c>
      <c r="S49" s="24" t="str">
        <f t="shared" si="7"/>
        <v>Blue Catfish with +332, +2.5% (13151 to 13483)</v>
      </c>
      <c r="T49" s="18"/>
      <c r="U49" s="40">
        <v>5603.0</v>
      </c>
      <c r="V49" s="22">
        <f t="shared" si="8"/>
        <v>272</v>
      </c>
      <c r="W49" s="23">
        <f t="shared" si="9"/>
        <v>0.0485454221</v>
      </c>
      <c r="X49" s="26" t="str">
        <f t="shared" si="10"/>
        <v>Blue Catfish with +272, +4.9% (5603 to 5875)</v>
      </c>
    </row>
    <row r="50">
      <c r="A50" s="18" t="s">
        <v>107</v>
      </c>
      <c r="B50" s="18">
        <v>90.0</v>
      </c>
      <c r="C50" s="40">
        <v>26204.0</v>
      </c>
      <c r="D50" s="40">
        <v>13213.0</v>
      </c>
      <c r="E50" s="40">
        <v>4669.0</v>
      </c>
      <c r="F50" s="14">
        <v>2816524.0</v>
      </c>
      <c r="G50" s="19"/>
      <c r="H50" s="19">
        <f>VLOOKUP(A50,'Kings Ratings'!$A$2:$B$1000,2,false)</f>
        <v>3</v>
      </c>
      <c r="I50" s="7" t="s">
        <v>501</v>
      </c>
      <c r="K50" s="40">
        <v>25380.0</v>
      </c>
      <c r="L50" s="22">
        <f t="shared" si="2"/>
        <v>824</v>
      </c>
      <c r="M50" s="23">
        <f t="shared" si="3"/>
        <v>0.03246650906</v>
      </c>
      <c r="N50" s="24" t="str">
        <f t="shared" si="4"/>
        <v>Blue Shell with +824, +3.2% (25380 to 26204)</v>
      </c>
      <c r="O50" s="41"/>
      <c r="P50" s="40">
        <v>12808.0</v>
      </c>
      <c r="Q50" s="18">
        <f t="shared" si="5"/>
        <v>405</v>
      </c>
      <c r="R50" s="23">
        <f t="shared" si="6"/>
        <v>0.03162086196</v>
      </c>
      <c r="S50" s="24" t="str">
        <f t="shared" si="7"/>
        <v>Blue Shell with +405, +3.2% (12808 to 13213)</v>
      </c>
      <c r="T50" s="18"/>
      <c r="U50" s="40">
        <v>4422.0</v>
      </c>
      <c r="V50" s="22">
        <f t="shared" si="8"/>
        <v>247</v>
      </c>
      <c r="W50" s="23">
        <f t="shared" si="9"/>
        <v>0.05585707825</v>
      </c>
      <c r="X50" s="26" t="str">
        <f t="shared" si="10"/>
        <v>Blue Shell with +247, +5.6% (4422 to 4669)</v>
      </c>
    </row>
    <row r="51">
      <c r="A51" s="18" t="s">
        <v>600</v>
      </c>
      <c r="B51" s="18">
        <v>94.0</v>
      </c>
      <c r="C51" s="40">
        <v>21536.0</v>
      </c>
      <c r="D51" s="40">
        <v>11772.0</v>
      </c>
      <c r="E51" s="40">
        <v>3324.0</v>
      </c>
      <c r="F51" s="14">
        <v>1947748.0</v>
      </c>
      <c r="G51" s="19"/>
      <c r="H51" s="19">
        <f>VLOOKUP(A51,'Kings Ratings'!$A$2:$B$1000,2,false)</f>
        <v>1</v>
      </c>
      <c r="I51" s="7" t="s">
        <v>439</v>
      </c>
      <c r="K51" s="40">
        <v>20889.0</v>
      </c>
      <c r="L51" s="22">
        <f t="shared" si="2"/>
        <v>647</v>
      </c>
      <c r="M51" s="23">
        <f t="shared" si="3"/>
        <v>0.0309732395</v>
      </c>
      <c r="N51" s="24" t="str">
        <f t="shared" si="4"/>
        <v>Ruby with +647, +3.1% (20889 to 21536)</v>
      </c>
      <c r="O51" s="41"/>
      <c r="P51" s="40">
        <v>11301.0</v>
      </c>
      <c r="Q51" s="18">
        <f t="shared" si="5"/>
        <v>471</v>
      </c>
      <c r="R51" s="23">
        <f t="shared" si="6"/>
        <v>0.04167772763</v>
      </c>
      <c r="S51" s="24" t="str">
        <f t="shared" si="7"/>
        <v>Ruby with +471, +4.2% (11301 to 11772)</v>
      </c>
      <c r="T51" s="18"/>
      <c r="U51" s="40">
        <v>3110.0</v>
      </c>
      <c r="V51" s="22">
        <f t="shared" si="8"/>
        <v>214</v>
      </c>
      <c r="W51" s="23">
        <f t="shared" si="9"/>
        <v>0.06881028939</v>
      </c>
      <c r="X51" s="26" t="str">
        <f t="shared" si="10"/>
        <v>Ruby with +214, +6.9% (3110 to 3324)</v>
      </c>
    </row>
    <row r="52">
      <c r="A52" s="18" t="s">
        <v>42</v>
      </c>
      <c r="B52" s="18">
        <v>95.0</v>
      </c>
      <c r="C52" s="40">
        <v>51412.0</v>
      </c>
      <c r="D52" s="40">
        <v>32443.0</v>
      </c>
      <c r="E52" s="40">
        <v>12823.0</v>
      </c>
      <c r="F52" s="14">
        <v>4.6603307E7</v>
      </c>
      <c r="G52" s="19"/>
      <c r="H52" s="19">
        <f>VLOOKUP(A52,'Kings Ratings'!$A$2:$B$1000,2,false)</f>
        <v>1</v>
      </c>
      <c r="I52" s="7" t="s">
        <v>262</v>
      </c>
      <c r="K52" s="40">
        <v>50404.0</v>
      </c>
      <c r="L52" s="22">
        <f t="shared" si="2"/>
        <v>1008</v>
      </c>
      <c r="M52" s="23">
        <f t="shared" si="3"/>
        <v>0.01999841282</v>
      </c>
      <c r="N52" s="24" t="str">
        <f t="shared" si="4"/>
        <v>Iron Ring with +1008, +2% (50404 to 51412)</v>
      </c>
      <c r="O52" s="41"/>
      <c r="P52" s="40">
        <v>31652.0</v>
      </c>
      <c r="Q52" s="18">
        <f t="shared" si="5"/>
        <v>791</v>
      </c>
      <c r="R52" s="23">
        <f t="shared" si="6"/>
        <v>0.02499052193</v>
      </c>
      <c r="S52" s="24" t="str">
        <f t="shared" si="7"/>
        <v>Iron Ring with +791, +2.5% (31652 to 32443)</v>
      </c>
      <c r="T52" s="18"/>
      <c r="U52" s="40">
        <v>12290.0</v>
      </c>
      <c r="V52" s="22">
        <f t="shared" si="8"/>
        <v>533</v>
      </c>
      <c r="W52" s="23">
        <f t="shared" si="9"/>
        <v>0.04336859235</v>
      </c>
      <c r="X52" s="26" t="str">
        <f t="shared" si="10"/>
        <v>Iron Ring with +533, +4.3% (12290 to 12823)</v>
      </c>
    </row>
    <row r="53">
      <c r="A53" s="18" t="s">
        <v>683</v>
      </c>
      <c r="B53" s="18">
        <v>96.0</v>
      </c>
      <c r="C53" s="40">
        <v>15257.0</v>
      </c>
      <c r="D53" s="40">
        <v>8099.0</v>
      </c>
      <c r="E53" s="40">
        <v>657.0</v>
      </c>
      <c r="F53" s="14">
        <v>1007104.0</v>
      </c>
      <c r="G53" s="19"/>
      <c r="H53" s="19">
        <f>VLOOKUP(A53,'Kings Ratings'!$A$2:$B$1000,2,false)</f>
        <v>2</v>
      </c>
      <c r="I53" s="7" t="s">
        <v>796</v>
      </c>
      <c r="K53" s="40">
        <v>14703.0</v>
      </c>
      <c r="L53" s="22">
        <f t="shared" si="2"/>
        <v>554</v>
      </c>
      <c r="M53" s="23">
        <f t="shared" si="3"/>
        <v>0.03767938516</v>
      </c>
      <c r="N53" s="24" t="str">
        <f t="shared" si="4"/>
        <v>Ruby Ring with +554, +3.8% (14703 to 15257)</v>
      </c>
      <c r="O53" s="41"/>
      <c r="P53" s="40">
        <v>7732.0</v>
      </c>
      <c r="Q53" s="18">
        <f t="shared" si="5"/>
        <v>367</v>
      </c>
      <c r="R53" s="23">
        <f t="shared" si="6"/>
        <v>0.04746508019</v>
      </c>
      <c r="S53" s="24" t="str">
        <f t="shared" si="7"/>
        <v>Ruby Ring with +367, +4.7% (7732 to 8099)</v>
      </c>
      <c r="T53" s="18"/>
      <c r="U53" s="40">
        <v>555.0</v>
      </c>
      <c r="V53" s="22">
        <f t="shared" si="8"/>
        <v>102</v>
      </c>
      <c r="W53" s="23">
        <f t="shared" si="9"/>
        <v>0.1837837838</v>
      </c>
      <c r="X53" s="26" t="str">
        <f t="shared" si="10"/>
        <v>Ruby Ring with +102, +18.4% (555 to 657)</v>
      </c>
    </row>
    <row r="54">
      <c r="A54" s="18" t="s">
        <v>192</v>
      </c>
      <c r="B54" s="18">
        <v>97.0</v>
      </c>
      <c r="C54" s="40">
        <v>33416.0</v>
      </c>
      <c r="D54" s="40">
        <v>22627.0</v>
      </c>
      <c r="E54" s="40">
        <v>11524.0</v>
      </c>
      <c r="F54" s="14">
        <v>4.2371942E7</v>
      </c>
      <c r="G54" s="19"/>
      <c r="H54" s="19">
        <f>VLOOKUP(A54,'Kings Ratings'!$A$2:$B$1000,2,false)</f>
        <v>1</v>
      </c>
      <c r="I54" s="7" t="s">
        <v>415</v>
      </c>
      <c r="K54" s="40">
        <v>32026.0</v>
      </c>
      <c r="L54" s="22">
        <f t="shared" si="2"/>
        <v>1390</v>
      </c>
      <c r="M54" s="23">
        <f t="shared" si="3"/>
        <v>0.04340223568</v>
      </c>
      <c r="N54" s="24" t="str">
        <f t="shared" si="4"/>
        <v>Clam Shell with +1390, +4.3% (32026 to 33416)</v>
      </c>
      <c r="O54" s="41"/>
      <c r="P54" s="40">
        <v>21666.0</v>
      </c>
      <c r="Q54" s="18">
        <f t="shared" si="5"/>
        <v>961</v>
      </c>
      <c r="R54" s="23">
        <f t="shared" si="6"/>
        <v>0.04435521093</v>
      </c>
      <c r="S54" s="24" t="str">
        <f t="shared" si="7"/>
        <v>Clam Shell with +961, +4.4% (21666 to 22627)</v>
      </c>
      <c r="T54" s="18"/>
      <c r="U54" s="40">
        <v>10661.0</v>
      </c>
      <c r="V54" s="22">
        <f t="shared" si="8"/>
        <v>863</v>
      </c>
      <c r="W54" s="23">
        <f t="shared" si="9"/>
        <v>0.08094925429</v>
      </c>
      <c r="X54" s="26" t="str">
        <f t="shared" si="10"/>
        <v>Clam Shell with +863, +8.1% (10661 to 11524)</v>
      </c>
    </row>
    <row r="55">
      <c r="A55" s="18" t="s">
        <v>366</v>
      </c>
      <c r="B55" s="18">
        <v>98.0</v>
      </c>
      <c r="C55" s="40">
        <v>27779.0</v>
      </c>
      <c r="D55" s="40">
        <v>17045.0</v>
      </c>
      <c r="E55" s="40">
        <v>7605.0</v>
      </c>
      <c r="F55" s="14">
        <v>1.8160042E7</v>
      </c>
      <c r="G55" s="19"/>
      <c r="H55" s="19">
        <f>VLOOKUP(A55,'Kings Ratings'!$A$2:$B$1000,2,false)</f>
        <v>1</v>
      </c>
      <c r="I55" s="7" t="s">
        <v>478</v>
      </c>
      <c r="K55" s="40">
        <v>26659.0</v>
      </c>
      <c r="L55" s="22">
        <f t="shared" si="2"/>
        <v>1120</v>
      </c>
      <c r="M55" s="23">
        <f t="shared" si="3"/>
        <v>0.04201207847</v>
      </c>
      <c r="N55" s="24" t="str">
        <f t="shared" si="4"/>
        <v>Starfish with +1120, +4.2% (26659 to 27779)</v>
      </c>
      <c r="O55" s="41"/>
      <c r="P55" s="40">
        <v>16040.0</v>
      </c>
      <c r="Q55" s="18">
        <f t="shared" si="5"/>
        <v>1005</v>
      </c>
      <c r="R55" s="23">
        <f t="shared" si="6"/>
        <v>0.06265586035</v>
      </c>
      <c r="S55" s="24" t="str">
        <f t="shared" si="7"/>
        <v>Starfish with +1005, +6.3% (16040 to 17045)</v>
      </c>
      <c r="T55" s="18"/>
      <c r="U55" s="40">
        <v>6369.0</v>
      </c>
      <c r="V55" s="22">
        <f t="shared" si="8"/>
        <v>1236</v>
      </c>
      <c r="W55" s="23">
        <f t="shared" si="9"/>
        <v>0.1940650024</v>
      </c>
      <c r="X55" s="26" t="str">
        <f t="shared" si="10"/>
        <v>Starfish with +1236, +19.4% (6369 to 7605)</v>
      </c>
    </row>
    <row r="56">
      <c r="A56" s="18" t="s">
        <v>195</v>
      </c>
      <c r="B56" s="18">
        <v>99.0</v>
      </c>
      <c r="C56" s="40">
        <v>25729.0</v>
      </c>
      <c r="D56" s="40">
        <v>14754.0</v>
      </c>
      <c r="E56" s="40">
        <v>6347.0</v>
      </c>
      <c r="F56" s="14">
        <v>1.1668376E7</v>
      </c>
      <c r="G56" s="19"/>
      <c r="H56" s="19">
        <f>VLOOKUP(A56,'Kings Ratings'!$A$2:$B$1000,2,false)</f>
        <v>2</v>
      </c>
      <c r="I56" s="7" t="s">
        <v>367</v>
      </c>
      <c r="K56" s="40">
        <v>24772.0</v>
      </c>
      <c r="L56" s="22">
        <f t="shared" si="2"/>
        <v>957</v>
      </c>
      <c r="M56" s="23">
        <f t="shared" si="3"/>
        <v>0.03863232682</v>
      </c>
      <c r="N56" s="24" t="str">
        <f t="shared" si="4"/>
        <v>Clownfish with +957, +3.9% (24772 to 25729)</v>
      </c>
      <c r="O56" s="41"/>
      <c r="P56" s="40">
        <v>13720.0</v>
      </c>
      <c r="Q56" s="18">
        <f t="shared" si="5"/>
        <v>1034</v>
      </c>
      <c r="R56" s="23">
        <f t="shared" si="6"/>
        <v>0.07536443149</v>
      </c>
      <c r="S56" s="24" t="str">
        <f t="shared" si="7"/>
        <v>Clownfish with +1034, +7.5% (13720 to 14754)</v>
      </c>
      <c r="T56" s="18"/>
      <c r="U56" s="40">
        <v>5364.0</v>
      </c>
      <c r="V56" s="22">
        <f t="shared" si="8"/>
        <v>983</v>
      </c>
      <c r="W56" s="23">
        <f t="shared" si="9"/>
        <v>0.1832587621</v>
      </c>
      <c r="X56" s="26" t="str">
        <f t="shared" si="10"/>
        <v>Clownfish with +983, +18.3% (5364 to 6347)</v>
      </c>
    </row>
    <row r="57">
      <c r="A57" s="18" t="s">
        <v>487</v>
      </c>
      <c r="B57" s="18">
        <v>100.0</v>
      </c>
      <c r="C57" s="40">
        <v>24904.0</v>
      </c>
      <c r="D57" s="40">
        <v>14527.0</v>
      </c>
      <c r="E57" s="40">
        <v>5763.0</v>
      </c>
      <c r="F57" s="14">
        <v>7023299.0</v>
      </c>
      <c r="G57" s="19"/>
      <c r="H57" s="19">
        <f>VLOOKUP(A57,'Kings Ratings'!$A$2:$B$1000,2,false)</f>
        <v>1</v>
      </c>
      <c r="I57" s="7" t="s">
        <v>496</v>
      </c>
      <c r="K57" s="40">
        <v>24011.0</v>
      </c>
      <c r="L57" s="22">
        <f t="shared" si="2"/>
        <v>893</v>
      </c>
      <c r="M57" s="23">
        <f t="shared" si="3"/>
        <v>0.03719128733</v>
      </c>
      <c r="N57" s="24" t="str">
        <f t="shared" si="4"/>
        <v>Pearl with +893, +3.7% (24011 to 24904)</v>
      </c>
      <c r="O57" s="41"/>
      <c r="P57" s="40">
        <v>13719.0</v>
      </c>
      <c r="Q57" s="18">
        <f t="shared" si="5"/>
        <v>808</v>
      </c>
      <c r="R57" s="23">
        <f t="shared" si="6"/>
        <v>0.05889642102</v>
      </c>
      <c r="S57" s="24" t="str">
        <f t="shared" si="7"/>
        <v>Pearl with +808, +5.9% (13719 to 14527)</v>
      </c>
      <c r="T57" s="18"/>
      <c r="U57" s="40">
        <v>5077.0</v>
      </c>
      <c r="V57" s="22">
        <f t="shared" si="8"/>
        <v>686</v>
      </c>
      <c r="W57" s="23">
        <f t="shared" si="9"/>
        <v>0.1351191649</v>
      </c>
      <c r="X57" s="26" t="str">
        <f t="shared" si="10"/>
        <v>Pearl with +686, +13.5% (5077 to 5763)</v>
      </c>
    </row>
    <row r="58">
      <c r="A58" s="18" t="s">
        <v>203</v>
      </c>
      <c r="B58" s="18">
        <v>101.0</v>
      </c>
      <c r="C58" s="40">
        <v>33495.0</v>
      </c>
      <c r="D58" s="40">
        <v>22637.0</v>
      </c>
      <c r="E58" s="40">
        <v>11525.0</v>
      </c>
      <c r="F58" s="14">
        <v>4.237525E7</v>
      </c>
      <c r="G58" s="19"/>
      <c r="H58" s="19">
        <f>VLOOKUP(A58,'Kings Ratings'!$A$2:$B$1000,2,false)</f>
        <v>1</v>
      </c>
      <c r="I58" s="7" t="s">
        <v>412</v>
      </c>
      <c r="K58" s="40">
        <v>32104.0</v>
      </c>
      <c r="L58" s="22">
        <f t="shared" si="2"/>
        <v>1391</v>
      </c>
      <c r="M58" s="23">
        <f t="shared" si="3"/>
        <v>0.04332793421</v>
      </c>
      <c r="N58" s="24" t="str">
        <f t="shared" si="4"/>
        <v>Conch Shell with +1391, +4.3% (32104 to 33495)</v>
      </c>
      <c r="O58" s="41"/>
      <c r="P58" s="40">
        <v>21672.0</v>
      </c>
      <c r="Q58" s="18">
        <f t="shared" si="5"/>
        <v>965</v>
      </c>
      <c r="R58" s="23">
        <f t="shared" si="6"/>
        <v>0.04452750092</v>
      </c>
      <c r="S58" s="24" t="str">
        <f t="shared" si="7"/>
        <v>Conch Shell with +965, +4.5% (21672 to 22637)</v>
      </c>
      <c r="T58" s="18"/>
      <c r="U58" s="40">
        <v>10662.0</v>
      </c>
      <c r="V58" s="22">
        <f t="shared" si="8"/>
        <v>863</v>
      </c>
      <c r="W58" s="23">
        <f t="shared" si="9"/>
        <v>0.08094166198</v>
      </c>
      <c r="X58" s="26" t="str">
        <f t="shared" si="10"/>
        <v>Conch Shell with +863, +8.1% (10662 to 11525)</v>
      </c>
    </row>
    <row r="59">
      <c r="A59" s="18" t="s">
        <v>68</v>
      </c>
      <c r="B59" s="18">
        <v>104.0</v>
      </c>
      <c r="C59" s="40">
        <v>27230.0</v>
      </c>
      <c r="D59" s="40">
        <v>12024.0</v>
      </c>
      <c r="E59" s="40">
        <v>3794.0</v>
      </c>
      <c r="F59" s="14">
        <v>7643308.0</v>
      </c>
      <c r="G59" s="19"/>
      <c r="H59" s="19">
        <f>VLOOKUP(A59,'Kings Ratings'!$A$2:$B$1000,2,false)</f>
        <v>2</v>
      </c>
      <c r="I59" s="7" t="s">
        <v>486</v>
      </c>
      <c r="K59" s="40">
        <v>26421.0</v>
      </c>
      <c r="L59" s="22">
        <f t="shared" si="2"/>
        <v>809</v>
      </c>
      <c r="M59" s="23">
        <f t="shared" si="3"/>
        <v>0.03061958291</v>
      </c>
      <c r="N59" s="24" t="str">
        <f t="shared" si="4"/>
        <v>Black Powder with +809, +3.1% (26421 to 27230)</v>
      </c>
      <c r="O59" s="41"/>
      <c r="P59" s="40">
        <v>11598.0</v>
      </c>
      <c r="Q59" s="18">
        <f t="shared" si="5"/>
        <v>426</v>
      </c>
      <c r="R59" s="23">
        <f t="shared" si="6"/>
        <v>0.03673047077</v>
      </c>
      <c r="S59" s="24" t="str">
        <f t="shared" si="7"/>
        <v>Black Powder with +426, +3.7% (11598 to 12024)</v>
      </c>
      <c r="T59" s="18"/>
      <c r="U59" s="40">
        <v>3558.0</v>
      </c>
      <c r="V59" s="22">
        <f t="shared" si="8"/>
        <v>236</v>
      </c>
      <c r="W59" s="23">
        <f t="shared" si="9"/>
        <v>0.06632939854</v>
      </c>
      <c r="X59" s="26" t="str">
        <f t="shared" si="10"/>
        <v>Black Powder with +236, +6.6% (3558 to 3794)</v>
      </c>
    </row>
    <row r="60">
      <c r="A60" s="18" t="s">
        <v>132</v>
      </c>
      <c r="B60" s="18">
        <v>105.0</v>
      </c>
      <c r="C60" s="40">
        <v>14221.0</v>
      </c>
      <c r="D60" s="40">
        <v>6274.0</v>
      </c>
      <c r="E60" s="40">
        <v>645.0</v>
      </c>
      <c r="F60" s="14">
        <v>539702.0</v>
      </c>
      <c r="G60" s="19"/>
      <c r="H60" s="19">
        <f>VLOOKUP(A60,'Kings Ratings'!$A$2:$B$1000,2,false)</f>
        <v>3</v>
      </c>
      <c r="I60" s="7" t="s">
        <v>698</v>
      </c>
      <c r="K60" s="40">
        <v>13823.0</v>
      </c>
      <c r="L60" s="22">
        <f t="shared" si="2"/>
        <v>398</v>
      </c>
      <c r="M60" s="23">
        <f t="shared" si="3"/>
        <v>0.02879259206</v>
      </c>
      <c r="N60" s="24" t="str">
        <f t="shared" si="4"/>
        <v>Bottle Rocket with +398, +2.9% (13823 to 14221)</v>
      </c>
      <c r="O60" s="41"/>
      <c r="P60" s="40">
        <v>6057.0</v>
      </c>
      <c r="Q60" s="18">
        <f t="shared" si="5"/>
        <v>217</v>
      </c>
      <c r="R60" s="23">
        <f t="shared" si="6"/>
        <v>0.03582631666</v>
      </c>
      <c r="S60" s="24" t="str">
        <f t="shared" si="7"/>
        <v>Bottle Rocket with +217, +3.6% (6057 to 6274)</v>
      </c>
      <c r="T60" s="18"/>
      <c r="U60" s="40">
        <v>582.0</v>
      </c>
      <c r="V60" s="22">
        <f t="shared" si="8"/>
        <v>63</v>
      </c>
      <c r="W60" s="23">
        <f t="shared" si="9"/>
        <v>0.1082474227</v>
      </c>
      <c r="X60" s="26" t="str">
        <f t="shared" si="10"/>
        <v>Bottle Rocket with +63, +10.8% (582 to 645)</v>
      </c>
    </row>
    <row r="61">
      <c r="A61" s="18" t="s">
        <v>271</v>
      </c>
      <c r="B61" s="18">
        <v>106.0</v>
      </c>
      <c r="C61" s="40">
        <v>14386.0</v>
      </c>
      <c r="D61" s="40">
        <v>5987.0</v>
      </c>
      <c r="E61" s="40">
        <v>666.0</v>
      </c>
      <c r="F61" s="14">
        <v>1274557.0</v>
      </c>
      <c r="G61" s="19"/>
      <c r="H61" s="19">
        <f>VLOOKUP(A61,'Kings Ratings'!$A$2:$B$1000,2,false)</f>
        <v>3</v>
      </c>
      <c r="I61" s="7" t="s">
        <v>825</v>
      </c>
      <c r="K61" s="40">
        <v>13829.0</v>
      </c>
      <c r="L61" s="22">
        <f t="shared" si="2"/>
        <v>557</v>
      </c>
      <c r="M61" s="23">
        <f t="shared" si="3"/>
        <v>0.04027767734</v>
      </c>
      <c r="N61" s="24" t="str">
        <f t="shared" si="4"/>
        <v>Explosive with +557, +4% (13829 to 14386)</v>
      </c>
      <c r="O61" s="41"/>
      <c r="P61" s="40">
        <v>5741.0</v>
      </c>
      <c r="Q61" s="18">
        <f t="shared" si="5"/>
        <v>246</v>
      </c>
      <c r="R61" s="23">
        <f t="shared" si="6"/>
        <v>0.04284967776</v>
      </c>
      <c r="S61" s="24" t="str">
        <f t="shared" si="7"/>
        <v>Explosive with +246, +4.3% (5741 to 5987)</v>
      </c>
      <c r="T61" s="18"/>
      <c r="U61" s="40">
        <v>617.0</v>
      </c>
      <c r="V61" s="22">
        <f t="shared" si="8"/>
        <v>49</v>
      </c>
      <c r="W61" s="23">
        <f t="shared" si="9"/>
        <v>0.0794165316</v>
      </c>
      <c r="X61" s="26" t="str">
        <f t="shared" si="10"/>
        <v>Explosive with +49, +7.9% (617 to 666)</v>
      </c>
    </row>
    <row r="62">
      <c r="A62" s="18" t="s">
        <v>184</v>
      </c>
      <c r="B62" s="18">
        <v>107.0</v>
      </c>
      <c r="C62" s="40">
        <v>13998.0</v>
      </c>
      <c r="D62" s="40">
        <v>9178.0</v>
      </c>
      <c r="E62" s="40">
        <v>1323.0</v>
      </c>
      <c r="F62" s="14">
        <v>1401316.0</v>
      </c>
      <c r="G62" s="19"/>
      <c r="H62" s="19">
        <f>VLOOKUP(A62,'Kings Ratings'!$A$2:$B$1000,2,false)</f>
        <v>5</v>
      </c>
      <c r="I62" s="7" t="s">
        <v>708</v>
      </c>
      <c r="K62" s="40">
        <v>13575.0</v>
      </c>
      <c r="L62" s="22">
        <f t="shared" si="2"/>
        <v>423</v>
      </c>
      <c r="M62" s="23">
        <f t="shared" si="3"/>
        <v>0.03116022099</v>
      </c>
      <c r="N62" s="24" t="str">
        <f t="shared" si="4"/>
        <v>Catfish with +423, +3.1% (13575 to 13998)</v>
      </c>
      <c r="O62" s="41"/>
      <c r="P62" s="40">
        <v>8815.0</v>
      </c>
      <c r="Q62" s="18">
        <f t="shared" si="5"/>
        <v>363</v>
      </c>
      <c r="R62" s="23">
        <f t="shared" si="6"/>
        <v>0.04117980715</v>
      </c>
      <c r="S62" s="24" t="str">
        <f t="shared" si="7"/>
        <v>Catfish with +363, +4.1% (8815 to 9178)</v>
      </c>
      <c r="T62" s="18"/>
      <c r="U62" s="40">
        <v>1161.0</v>
      </c>
      <c r="V62" s="22">
        <f t="shared" si="8"/>
        <v>162</v>
      </c>
      <c r="W62" s="23">
        <f t="shared" si="9"/>
        <v>0.1395348837</v>
      </c>
      <c r="X62" s="26" t="str">
        <f t="shared" si="10"/>
        <v>Catfish with +162, +14.% (1161 to 1323)</v>
      </c>
    </row>
    <row r="63">
      <c r="A63" s="18" t="s">
        <v>241</v>
      </c>
      <c r="B63" s="18">
        <v>110.0</v>
      </c>
      <c r="C63" s="40">
        <v>33913.0</v>
      </c>
      <c r="D63" s="40">
        <v>14216.0</v>
      </c>
      <c r="E63" s="40">
        <v>4828.0</v>
      </c>
      <c r="F63" s="14">
        <v>5316680.0</v>
      </c>
      <c r="G63" s="19"/>
      <c r="H63" s="19">
        <f>VLOOKUP(A63,'Kings Ratings'!$A$2:$B$1000,2,false)</f>
        <v>1</v>
      </c>
      <c r="I63" s="7" t="s">
        <v>406</v>
      </c>
      <c r="K63" s="40">
        <v>33008.0</v>
      </c>
      <c r="L63" s="22">
        <f t="shared" si="2"/>
        <v>905</v>
      </c>
      <c r="M63" s="23">
        <f t="shared" si="3"/>
        <v>0.02741759573</v>
      </c>
      <c r="N63" s="24" t="str">
        <f t="shared" si="4"/>
        <v>Leather with +905, +2.7% (33008 to 33913)</v>
      </c>
      <c r="O63" s="41"/>
      <c r="P63" s="40">
        <v>13646.0</v>
      </c>
      <c r="Q63" s="18">
        <f t="shared" si="5"/>
        <v>570</v>
      </c>
      <c r="R63" s="23">
        <f t="shared" si="6"/>
        <v>0.04177048219</v>
      </c>
      <c r="S63" s="24" t="str">
        <f t="shared" si="7"/>
        <v>Leather with +570, +4.2% (13646 to 14216)</v>
      </c>
      <c r="T63" s="18"/>
      <c r="U63" s="40">
        <v>4497.0</v>
      </c>
      <c r="V63" s="22">
        <f t="shared" si="8"/>
        <v>331</v>
      </c>
      <c r="W63" s="23">
        <f t="shared" si="9"/>
        <v>0.07360462531</v>
      </c>
      <c r="X63" s="26" t="str">
        <f t="shared" si="10"/>
        <v>Leather with +331, +7.4% (4497 to 4828)</v>
      </c>
    </row>
    <row r="64">
      <c r="A64" s="18" t="s">
        <v>407</v>
      </c>
      <c r="B64" s="18">
        <v>112.0</v>
      </c>
      <c r="C64" s="40">
        <v>8233.0</v>
      </c>
      <c r="D64" s="40">
        <v>190.0</v>
      </c>
      <c r="E64" s="40">
        <v>0.0</v>
      </c>
      <c r="F64" s="14">
        <v>48319.0</v>
      </c>
      <c r="G64" s="19"/>
      <c r="H64" s="19">
        <f>VLOOKUP(A64,'Kings Ratings'!$A$2:$B$1000,2,false)</f>
        <v>10</v>
      </c>
      <c r="I64" s="7"/>
      <c r="K64" s="40">
        <v>7840.0</v>
      </c>
      <c r="L64" s="22">
        <f t="shared" si="2"/>
        <v>393</v>
      </c>
      <c r="M64" s="23">
        <f t="shared" si="3"/>
        <v>0.05012755102</v>
      </c>
      <c r="N64" s="24" t="str">
        <f t="shared" si="4"/>
        <v>Grape Juice with +393, +5% (7840 to 8233)</v>
      </c>
      <c r="O64" s="41"/>
      <c r="P64" s="40">
        <v>154.0</v>
      </c>
      <c r="Q64" s="18">
        <f t="shared" si="5"/>
        <v>36</v>
      </c>
      <c r="R64" s="23">
        <f t="shared" si="6"/>
        <v>0.2337662338</v>
      </c>
      <c r="S64" s="24" t="str">
        <f t="shared" si="7"/>
        <v>Grape Juice with +36, +23.4% (154 to 190)</v>
      </c>
      <c r="T64" s="18"/>
      <c r="U64" s="40">
        <v>0.0</v>
      </c>
      <c r="V64" s="22">
        <f t="shared" si="8"/>
        <v>0</v>
      </c>
      <c r="W64" s="23" t="str">
        <f t="shared" si="9"/>
        <v>#DIV/0!</v>
      </c>
      <c r="X64" s="26" t="str">
        <f t="shared" si="10"/>
        <v>#DIV/0!</v>
      </c>
    </row>
    <row r="65">
      <c r="A65" s="18" t="s">
        <v>541</v>
      </c>
      <c r="B65" s="18">
        <v>114.0</v>
      </c>
      <c r="C65" s="40">
        <v>22350.0</v>
      </c>
      <c r="D65" s="40">
        <v>12698.0</v>
      </c>
      <c r="E65" s="40">
        <v>4206.0</v>
      </c>
      <c r="F65" s="14">
        <v>2661428.0</v>
      </c>
      <c r="G65" s="19"/>
      <c r="H65" s="19">
        <f>VLOOKUP(A65,'Kings Ratings'!$A$2:$B$1000,2,false)</f>
        <v>3</v>
      </c>
      <c r="I65" s="7" t="s">
        <v>609</v>
      </c>
      <c r="K65" s="40">
        <v>21523.0</v>
      </c>
      <c r="L65" s="22">
        <f t="shared" si="2"/>
        <v>827</v>
      </c>
      <c r="M65" s="23">
        <f t="shared" si="3"/>
        <v>0.03842401152</v>
      </c>
      <c r="N65" s="24" t="str">
        <f t="shared" si="4"/>
        <v>Marlin with +827, +3.8% (21523 to 22350)</v>
      </c>
      <c r="O65" s="41"/>
      <c r="P65" s="40">
        <v>12025.0</v>
      </c>
      <c r="Q65" s="18">
        <f t="shared" si="5"/>
        <v>673</v>
      </c>
      <c r="R65" s="23">
        <f t="shared" si="6"/>
        <v>0.05596673597</v>
      </c>
      <c r="S65" s="24" t="str">
        <f t="shared" si="7"/>
        <v>Marlin with +673, +5.6% (12025 to 12698)</v>
      </c>
      <c r="T65" s="18"/>
      <c r="U65" s="40">
        <v>3789.0</v>
      </c>
      <c r="V65" s="22">
        <f t="shared" si="8"/>
        <v>417</v>
      </c>
      <c r="W65" s="23">
        <f t="shared" si="9"/>
        <v>0.1100554236</v>
      </c>
      <c r="X65" s="26" t="str">
        <f t="shared" si="10"/>
        <v>Marlin with +417, +11% (3789 to 4206)</v>
      </c>
    </row>
    <row r="66">
      <c r="A66" s="18" t="s">
        <v>555</v>
      </c>
      <c r="B66" s="18">
        <v>115.0</v>
      </c>
      <c r="C66" s="40">
        <v>22304.0</v>
      </c>
      <c r="D66" s="40">
        <v>12661.0</v>
      </c>
      <c r="E66" s="40">
        <v>4381.0</v>
      </c>
      <c r="F66" s="14">
        <v>4200890.0</v>
      </c>
      <c r="G66" s="19"/>
      <c r="H66" s="19">
        <f>VLOOKUP(A66,'Kings Ratings'!$A$2:$B$1000,2,false)</f>
        <v>3</v>
      </c>
      <c r="I66" s="7" t="s">
        <v>617</v>
      </c>
      <c r="K66" s="40">
        <v>21369.0</v>
      </c>
      <c r="L66" s="22">
        <f t="shared" si="2"/>
        <v>935</v>
      </c>
      <c r="M66" s="23">
        <f t="shared" si="3"/>
        <v>0.04375497216</v>
      </c>
      <c r="N66" s="24" t="str">
        <f t="shared" si="4"/>
        <v>Puffer with +935, +4.4% (21369 to 22304)</v>
      </c>
      <c r="O66" s="41"/>
      <c r="P66" s="40">
        <v>11819.0</v>
      </c>
      <c r="Q66" s="18">
        <f t="shared" si="5"/>
        <v>842</v>
      </c>
      <c r="R66" s="23">
        <f t="shared" si="6"/>
        <v>0.07124122176</v>
      </c>
      <c r="S66" s="24" t="str">
        <f t="shared" si="7"/>
        <v>Puffer with +842, +7.1% (11819 to 12661)</v>
      </c>
      <c r="T66" s="18"/>
      <c r="U66" s="40">
        <v>3880.0</v>
      </c>
      <c r="V66" s="22">
        <f t="shared" si="8"/>
        <v>501</v>
      </c>
      <c r="W66" s="23">
        <f t="shared" si="9"/>
        <v>0.1291237113</v>
      </c>
      <c r="X66" s="26" t="str">
        <f t="shared" si="10"/>
        <v>Puffer with +501, +12.9% (3880 to 4381)</v>
      </c>
    </row>
    <row r="67">
      <c r="A67" s="18" t="s">
        <v>104</v>
      </c>
      <c r="B67" s="18">
        <v>117.0</v>
      </c>
      <c r="C67" s="40">
        <v>44965.0</v>
      </c>
      <c r="D67" s="40">
        <v>22610.0</v>
      </c>
      <c r="E67" s="40">
        <v>7314.0</v>
      </c>
      <c r="F67" s="14">
        <v>6984808.0</v>
      </c>
      <c r="G67" s="19"/>
      <c r="H67" s="19">
        <f>VLOOKUP(A67,'Kings Ratings'!$A$2:$B$1000,2,false)</f>
        <v>1</v>
      </c>
      <c r="I67" s="7" t="s">
        <v>304</v>
      </c>
      <c r="K67" s="40">
        <v>44041.0</v>
      </c>
      <c r="L67" s="22">
        <f t="shared" si="2"/>
        <v>924</v>
      </c>
      <c r="M67" s="23">
        <f t="shared" si="3"/>
        <v>0.02098045004</v>
      </c>
      <c r="N67" s="24" t="str">
        <f t="shared" si="4"/>
        <v>Glass Bottle with +924, +2.1% (44041 to 44965)</v>
      </c>
      <c r="O67" s="41"/>
      <c r="P67" s="40">
        <v>21993.0</v>
      </c>
      <c r="Q67" s="18">
        <f t="shared" si="5"/>
        <v>617</v>
      </c>
      <c r="R67" s="23">
        <f t="shared" si="6"/>
        <v>0.02805438094</v>
      </c>
      <c r="S67" s="24" t="str">
        <f t="shared" si="7"/>
        <v>Glass Bottle with +617, +2.8% (21993 to 22610)</v>
      </c>
      <c r="T67" s="18"/>
      <c r="U67" s="40">
        <v>6968.0</v>
      </c>
      <c r="V67" s="22">
        <f t="shared" si="8"/>
        <v>346</v>
      </c>
      <c r="W67" s="23">
        <f t="shared" si="9"/>
        <v>0.04965556831</v>
      </c>
      <c r="X67" s="26" t="str">
        <f t="shared" si="10"/>
        <v>Glass Bottle with +346, +5% (6968 to 7314)</v>
      </c>
    </row>
    <row r="68">
      <c r="A68" s="18" t="s">
        <v>519</v>
      </c>
      <c r="B68" s="18">
        <v>118.0</v>
      </c>
      <c r="C68" s="40">
        <v>13879.0</v>
      </c>
      <c r="D68" s="40">
        <v>6732.0</v>
      </c>
      <c r="E68" s="40">
        <v>323.0</v>
      </c>
      <c r="F68" s="14">
        <v>654046.0</v>
      </c>
      <c r="G68" s="19"/>
      <c r="H68" s="19">
        <f>VLOOKUP(A68,'Kings Ratings'!$A$2:$B$1000,2,false)</f>
        <v>2</v>
      </c>
      <c r="I68" s="7" t="s">
        <v>825</v>
      </c>
      <c r="K68" s="40">
        <v>13261.0</v>
      </c>
      <c r="L68" s="22">
        <f t="shared" si="2"/>
        <v>618</v>
      </c>
      <c r="M68" s="23">
        <f t="shared" si="3"/>
        <v>0.0466028203</v>
      </c>
      <c r="N68" s="24" t="str">
        <f t="shared" si="4"/>
        <v>Leather Diary with +618, +4.7% (13261 to 13879)</v>
      </c>
      <c r="O68" s="41"/>
      <c r="P68" s="40">
        <v>6319.0</v>
      </c>
      <c r="Q68" s="18">
        <f t="shared" si="5"/>
        <v>413</v>
      </c>
      <c r="R68" s="23">
        <f t="shared" si="6"/>
        <v>0.06535844279</v>
      </c>
      <c r="S68" s="24" t="str">
        <f t="shared" si="7"/>
        <v>Leather Diary with +413, +6.5% (6319 to 6732)</v>
      </c>
      <c r="T68" s="18"/>
      <c r="U68" s="40">
        <v>227.0</v>
      </c>
      <c r="V68" s="22">
        <f t="shared" si="8"/>
        <v>96</v>
      </c>
      <c r="W68" s="23">
        <f t="shared" si="9"/>
        <v>0.422907489</v>
      </c>
      <c r="X68" s="26" t="str">
        <f t="shared" si="10"/>
        <v>Leather Diary with +96, +42.3% (227 to 323)</v>
      </c>
    </row>
    <row r="69">
      <c r="A69" s="18" t="s">
        <v>472</v>
      </c>
      <c r="B69" s="18">
        <v>119.0</v>
      </c>
      <c r="C69" s="40">
        <v>25133.0</v>
      </c>
      <c r="D69" s="40">
        <v>13618.0</v>
      </c>
      <c r="E69" s="40">
        <v>5336.0</v>
      </c>
      <c r="F69" s="14">
        <v>2181742.0</v>
      </c>
      <c r="G69" s="19"/>
      <c r="H69" s="19">
        <f>VLOOKUP(A69,'Kings Ratings'!$A$2:$B$1000,2,false)</f>
        <v>2</v>
      </c>
      <c r="I69" s="7" t="s">
        <v>406</v>
      </c>
      <c r="K69" s="40">
        <v>24332.0</v>
      </c>
      <c r="L69" s="22">
        <f t="shared" si="2"/>
        <v>801</v>
      </c>
      <c r="M69" s="23">
        <f t="shared" si="3"/>
        <v>0.03291961203</v>
      </c>
      <c r="N69" s="24" t="str">
        <f t="shared" si="4"/>
        <v>Jellyfish with +801, +3.3% (24332 to 25133)</v>
      </c>
      <c r="O69" s="41"/>
      <c r="P69" s="40">
        <v>13116.0</v>
      </c>
      <c r="Q69" s="18">
        <f t="shared" si="5"/>
        <v>502</v>
      </c>
      <c r="R69" s="23">
        <f t="shared" si="6"/>
        <v>0.03827386398</v>
      </c>
      <c r="S69" s="24" t="str">
        <f t="shared" si="7"/>
        <v>Jellyfish with +502, +3.8% (13116 to 13618)</v>
      </c>
      <c r="T69" s="18"/>
      <c r="U69" s="40">
        <v>5038.0</v>
      </c>
      <c r="V69" s="22">
        <f t="shared" si="8"/>
        <v>298</v>
      </c>
      <c r="W69" s="23">
        <f t="shared" si="9"/>
        <v>0.05915045653</v>
      </c>
      <c r="X69" s="26" t="str">
        <f t="shared" si="10"/>
        <v>Jellyfish with +298, +5.9% (5038 to 5336)</v>
      </c>
    </row>
    <row r="70">
      <c r="A70" s="18" t="s">
        <v>581</v>
      </c>
      <c r="B70" s="18">
        <v>121.0</v>
      </c>
      <c r="C70" s="40">
        <v>7366.0</v>
      </c>
      <c r="D70" s="40">
        <v>63.0</v>
      </c>
      <c r="E70" s="40">
        <v>0.0</v>
      </c>
      <c r="F70" s="14">
        <v>23771.0</v>
      </c>
      <c r="G70" s="19"/>
      <c r="H70" s="19">
        <f>VLOOKUP(A70,'Kings Ratings'!$A$2:$B$1000,2,false)</f>
        <v>10</v>
      </c>
      <c r="I70" s="7"/>
      <c r="K70" s="40">
        <v>6873.0</v>
      </c>
      <c r="L70" s="22">
        <f t="shared" si="2"/>
        <v>493</v>
      </c>
      <c r="M70" s="23">
        <f t="shared" si="3"/>
        <v>0.07172995781</v>
      </c>
      <c r="N70" s="24" t="str">
        <f t="shared" si="4"/>
        <v>Wine with +493, +7.2% (6873 to 7366)</v>
      </c>
      <c r="O70" s="41"/>
      <c r="P70" s="40">
        <v>55.0</v>
      </c>
      <c r="Q70" s="18">
        <f t="shared" si="5"/>
        <v>8</v>
      </c>
      <c r="R70" s="23">
        <f t="shared" si="6"/>
        <v>0.1454545455</v>
      </c>
      <c r="S70" s="24" t="str">
        <f t="shared" si="7"/>
        <v>Wine with +8, +14.5% (55 to 63)</v>
      </c>
      <c r="T70" s="18"/>
      <c r="U70" s="40">
        <v>0.0</v>
      </c>
      <c r="V70" s="22">
        <f t="shared" si="8"/>
        <v>0</v>
      </c>
      <c r="W70" s="23" t="str">
        <f t="shared" si="9"/>
        <v>#DIV/0!</v>
      </c>
      <c r="X70" s="26" t="str">
        <f t="shared" si="10"/>
        <v>#DIV/0!</v>
      </c>
    </row>
    <row r="71">
      <c r="A71" s="18" t="s">
        <v>199</v>
      </c>
      <c r="B71" s="18">
        <v>122.0</v>
      </c>
      <c r="C71" s="40">
        <v>17974.0</v>
      </c>
      <c r="D71" s="40">
        <v>8664.0</v>
      </c>
      <c r="E71" s="40">
        <v>579.0</v>
      </c>
      <c r="F71" s="14">
        <v>1116649.0</v>
      </c>
      <c r="G71" s="19"/>
      <c r="H71" s="19">
        <f>VLOOKUP(A71,'Kings Ratings'!$A$2:$B$1000,2,false)</f>
        <v>5</v>
      </c>
      <c r="I71" s="7" t="s">
        <v>700</v>
      </c>
      <c r="K71" s="40">
        <v>17412.0</v>
      </c>
      <c r="L71" s="22">
        <f t="shared" si="2"/>
        <v>562</v>
      </c>
      <c r="M71" s="23">
        <f t="shared" si="3"/>
        <v>0.03227659086</v>
      </c>
      <c r="N71" s="24" t="str">
        <f t="shared" si="4"/>
        <v>Coin Purse with +562, +3.2% (17412 to 17974)</v>
      </c>
      <c r="O71" s="41"/>
      <c r="P71" s="40">
        <v>8280.0</v>
      </c>
      <c r="Q71" s="18">
        <f t="shared" si="5"/>
        <v>384</v>
      </c>
      <c r="R71" s="23">
        <f t="shared" si="6"/>
        <v>0.04637681159</v>
      </c>
      <c r="S71" s="24" t="str">
        <f t="shared" si="7"/>
        <v>Coin Purse with +384, +4.6% (8280 to 8664)</v>
      </c>
      <c r="T71" s="18"/>
      <c r="U71" s="40">
        <v>484.0</v>
      </c>
      <c r="V71" s="22">
        <f t="shared" si="8"/>
        <v>95</v>
      </c>
      <c r="W71" s="23">
        <f t="shared" si="9"/>
        <v>0.1962809917</v>
      </c>
      <c r="X71" s="26" t="str">
        <f t="shared" si="10"/>
        <v>Coin Purse with +95, +19.6% (484 to 579)</v>
      </c>
    </row>
    <row r="72">
      <c r="A72" s="18" t="s">
        <v>526</v>
      </c>
      <c r="B72" s="18">
        <v>124.0</v>
      </c>
      <c r="C72" s="40">
        <v>14673.0</v>
      </c>
      <c r="D72" s="40">
        <v>7220.0</v>
      </c>
      <c r="E72" s="40">
        <v>1011.0</v>
      </c>
      <c r="F72" s="14">
        <v>1014393.0</v>
      </c>
      <c r="G72" s="19"/>
      <c r="H72" s="19">
        <f>VLOOKUP(A72,'Kings Ratings'!$A$2:$B$1000,2,false)</f>
        <v>1</v>
      </c>
      <c r="I72" s="7" t="s">
        <v>829</v>
      </c>
      <c r="K72" s="40">
        <v>14177.0</v>
      </c>
      <c r="L72" s="22">
        <f t="shared" si="2"/>
        <v>496</v>
      </c>
      <c r="M72" s="23">
        <f t="shared" si="3"/>
        <v>0.03498624533</v>
      </c>
      <c r="N72" s="24" t="str">
        <f t="shared" si="4"/>
        <v>Lemon Quartz Ring with +496, +3.5% (14177 to 14673)</v>
      </c>
      <c r="O72" s="41"/>
      <c r="P72" s="40">
        <v>6890.0</v>
      </c>
      <c r="Q72" s="18">
        <f t="shared" si="5"/>
        <v>330</v>
      </c>
      <c r="R72" s="23">
        <f t="shared" si="6"/>
        <v>0.04789550073</v>
      </c>
      <c r="S72" s="24" t="str">
        <f t="shared" si="7"/>
        <v>Lemon Quartz Ring with +330, +4.8% (6890 to 7220)</v>
      </c>
      <c r="T72" s="18"/>
      <c r="U72" s="40">
        <v>937.0</v>
      </c>
      <c r="V72" s="22">
        <f t="shared" si="8"/>
        <v>74</v>
      </c>
      <c r="W72" s="23">
        <f t="shared" si="9"/>
        <v>0.07897545358</v>
      </c>
      <c r="X72" s="26" t="str">
        <f t="shared" si="10"/>
        <v>Lemon Quartz Ring with +74, +7.9% (937 to 1011)</v>
      </c>
    </row>
    <row r="73">
      <c r="A73" s="18" t="s">
        <v>37</v>
      </c>
      <c r="B73" s="18">
        <v>125.0</v>
      </c>
      <c r="C73" s="40">
        <v>13917.0</v>
      </c>
      <c r="D73" s="40">
        <v>7342.0</v>
      </c>
      <c r="E73" s="40">
        <v>501.0</v>
      </c>
      <c r="F73" s="14">
        <v>1004303.0</v>
      </c>
      <c r="G73" s="19"/>
      <c r="H73" s="19">
        <f>VLOOKUP(A73,'Kings Ratings'!$A$2:$B$1000,2,false)</f>
        <v>3</v>
      </c>
      <c r="I73" s="7" t="s">
        <v>859</v>
      </c>
      <c r="K73" s="40">
        <v>13455.0</v>
      </c>
      <c r="L73" s="22">
        <f t="shared" si="2"/>
        <v>462</v>
      </c>
      <c r="M73" s="23">
        <f t="shared" si="3"/>
        <v>0.03433667781</v>
      </c>
      <c r="N73" s="24" t="str">
        <f t="shared" si="4"/>
        <v>Aquamarine Ring with +462, +3.4% (13455 to 13917)</v>
      </c>
      <c r="O73" s="41"/>
      <c r="P73" s="40">
        <v>7088.0</v>
      </c>
      <c r="Q73" s="18">
        <f t="shared" si="5"/>
        <v>254</v>
      </c>
      <c r="R73" s="23">
        <f t="shared" si="6"/>
        <v>0.03583521445</v>
      </c>
      <c r="S73" s="24" t="str">
        <f t="shared" si="7"/>
        <v>Aquamarine Ring with +254, +3.6% (7088 to 7342)</v>
      </c>
      <c r="T73" s="18"/>
      <c r="U73" s="40">
        <v>413.0</v>
      </c>
      <c r="V73" s="22">
        <f t="shared" si="8"/>
        <v>88</v>
      </c>
      <c r="W73" s="23">
        <f t="shared" si="9"/>
        <v>0.2130750605</v>
      </c>
      <c r="X73" s="26" t="str">
        <f t="shared" si="10"/>
        <v>Aquamarine Ring with +88, +21.3% (413 to 501)</v>
      </c>
    </row>
    <row r="74">
      <c r="A74" s="18" t="s">
        <v>31</v>
      </c>
      <c r="B74" s="18">
        <v>126.0</v>
      </c>
      <c r="C74" s="40">
        <v>15907.0</v>
      </c>
      <c r="D74" s="40">
        <v>8258.0</v>
      </c>
      <c r="E74" s="40">
        <v>989.0</v>
      </c>
      <c r="F74" s="14">
        <v>1087254.0</v>
      </c>
      <c r="G74" s="19"/>
      <c r="H74" s="19">
        <f>VLOOKUP(A74,'Kings Ratings'!$A$2:$B$1000,2,false)</f>
        <v>2</v>
      </c>
      <c r="I74" s="7" t="s">
        <v>768</v>
      </c>
      <c r="K74" s="40">
        <v>15407.0</v>
      </c>
      <c r="L74" s="22">
        <f t="shared" si="2"/>
        <v>500</v>
      </c>
      <c r="M74" s="23">
        <f t="shared" si="3"/>
        <v>0.0324527812</v>
      </c>
      <c r="N74" s="24" t="str">
        <f t="shared" si="4"/>
        <v>Amethyst Necklace with +500, +3.2% (15407 to 15907)</v>
      </c>
      <c r="O74" s="41"/>
      <c r="P74" s="40">
        <v>7975.0</v>
      </c>
      <c r="Q74" s="18">
        <f t="shared" si="5"/>
        <v>283</v>
      </c>
      <c r="R74" s="23">
        <f t="shared" si="6"/>
        <v>0.03548589342</v>
      </c>
      <c r="S74" s="24" t="str">
        <f t="shared" si="7"/>
        <v>Amethyst Necklace with +283, +3.5% (7975 to 8258)</v>
      </c>
      <c r="T74" s="18"/>
      <c r="U74" s="40">
        <v>913.0</v>
      </c>
      <c r="V74" s="22">
        <f t="shared" si="8"/>
        <v>76</v>
      </c>
      <c r="W74" s="23">
        <f t="shared" si="9"/>
        <v>0.08324205915</v>
      </c>
      <c r="X74" s="26" t="str">
        <f t="shared" si="10"/>
        <v>Amethyst Necklace with +76, +8.3% (913 to 989)</v>
      </c>
    </row>
    <row r="75">
      <c r="A75" s="18" t="s">
        <v>747</v>
      </c>
      <c r="B75" s="18">
        <v>127.0</v>
      </c>
      <c r="C75" s="40">
        <v>16852.0</v>
      </c>
      <c r="D75" s="40">
        <v>9957.0</v>
      </c>
      <c r="E75" s="40">
        <v>3066.0</v>
      </c>
      <c r="F75" s="14">
        <v>1216469.0</v>
      </c>
      <c r="G75" s="19"/>
      <c r="H75" s="19">
        <f>VLOOKUP(A75,'Kings Ratings'!$A$2:$B$1000,2,false)</f>
        <v>1</v>
      </c>
      <c r="I75" s="7" t="s">
        <v>749</v>
      </c>
      <c r="K75" s="40">
        <v>16407.0</v>
      </c>
      <c r="L75" s="22">
        <f t="shared" si="2"/>
        <v>445</v>
      </c>
      <c r="M75" s="23">
        <f t="shared" si="3"/>
        <v>0.02712256963</v>
      </c>
      <c r="N75" s="24" t="str">
        <f t="shared" si="4"/>
        <v>Wooden Shield with +445, +2.7% (16407 to 16852)</v>
      </c>
      <c r="O75" s="41"/>
      <c r="P75" s="40">
        <v>9619.0</v>
      </c>
      <c r="Q75" s="18">
        <f t="shared" si="5"/>
        <v>338</v>
      </c>
      <c r="R75" s="23">
        <f t="shared" si="6"/>
        <v>0.03513878782</v>
      </c>
      <c r="S75" s="24" t="str">
        <f t="shared" si="7"/>
        <v>Wooden Shield with +338, +3.5% (9619 to 9957)</v>
      </c>
      <c r="T75" s="18"/>
      <c r="U75" s="40">
        <v>2834.0</v>
      </c>
      <c r="V75" s="22">
        <f t="shared" si="8"/>
        <v>232</v>
      </c>
      <c r="W75" s="23">
        <f t="shared" si="9"/>
        <v>0.08186309104</v>
      </c>
      <c r="X75" s="26" t="str">
        <f t="shared" si="10"/>
        <v>Wooden Shield with +232, +8.2% (2834 to 3066)</v>
      </c>
    </row>
    <row r="76">
      <c r="A76" s="18" t="s">
        <v>145</v>
      </c>
      <c r="B76" s="18">
        <v>129.0</v>
      </c>
      <c r="C76" s="40">
        <v>15053.0</v>
      </c>
      <c r="D76" s="40">
        <v>9918.0</v>
      </c>
      <c r="E76" s="40">
        <v>3411.0</v>
      </c>
      <c r="F76" s="14">
        <v>1006252.0</v>
      </c>
      <c r="G76" s="19"/>
      <c r="H76" s="19">
        <f>VLOOKUP(A76,'Kings Ratings'!$A$2:$B$1000,2,false)</f>
        <v>1</v>
      </c>
      <c r="I76" s="7" t="s">
        <v>598</v>
      </c>
      <c r="K76" s="40">
        <v>14587.0</v>
      </c>
      <c r="L76" s="22">
        <f t="shared" si="2"/>
        <v>466</v>
      </c>
      <c r="M76" s="23">
        <f t="shared" si="3"/>
        <v>0.03194625351</v>
      </c>
      <c r="N76" s="24" t="str">
        <f t="shared" si="4"/>
        <v>Broom with +466, +3.2% (14587 to 15053)</v>
      </c>
      <c r="O76" s="41"/>
      <c r="P76" s="40">
        <v>9595.0</v>
      </c>
      <c r="Q76" s="18">
        <f t="shared" si="5"/>
        <v>323</v>
      </c>
      <c r="R76" s="23">
        <f t="shared" si="6"/>
        <v>0.03366336634</v>
      </c>
      <c r="S76" s="24" t="str">
        <f t="shared" si="7"/>
        <v>Broom with +323, +3.4% (9595 to 9918)</v>
      </c>
      <c r="T76" s="18"/>
      <c r="U76" s="40">
        <v>3182.0</v>
      </c>
      <c r="V76" s="22">
        <f t="shared" si="8"/>
        <v>229</v>
      </c>
      <c r="W76" s="23">
        <f t="shared" si="9"/>
        <v>0.07196731615</v>
      </c>
      <c r="X76" s="26" t="str">
        <f t="shared" si="10"/>
        <v>Broom with +229, +7.2% (3182 to 3411)</v>
      </c>
    </row>
    <row r="77">
      <c r="A77" s="18" t="s">
        <v>477</v>
      </c>
      <c r="B77" s="18">
        <v>130.0</v>
      </c>
      <c r="C77" s="40">
        <v>21838.0</v>
      </c>
      <c r="D77" s="40">
        <v>14313.0</v>
      </c>
      <c r="E77" s="40">
        <v>6006.0</v>
      </c>
      <c r="F77" s="14">
        <v>3957726.0</v>
      </c>
      <c r="G77" s="19"/>
      <c r="H77" s="19">
        <f>VLOOKUP(A77,'Kings Ratings'!$A$2:$B$1000,2,false)</f>
        <v>1</v>
      </c>
      <c r="I77" s="7" t="s">
        <v>324</v>
      </c>
      <c r="K77" s="40">
        <v>21282.0</v>
      </c>
      <c r="L77" s="22">
        <f t="shared" si="2"/>
        <v>556</v>
      </c>
      <c r="M77" s="23">
        <f t="shared" si="3"/>
        <v>0.02612536416</v>
      </c>
      <c r="N77" s="24" t="str">
        <f t="shared" si="4"/>
        <v>Iron Cup with +556, +2.6% (21282 to 21838)</v>
      </c>
      <c r="O77" s="41"/>
      <c r="P77" s="40">
        <v>13953.0</v>
      </c>
      <c r="Q77" s="18">
        <f t="shared" si="5"/>
        <v>360</v>
      </c>
      <c r="R77" s="23">
        <f t="shared" si="6"/>
        <v>0.02580090303</v>
      </c>
      <c r="S77" s="24" t="str">
        <f t="shared" si="7"/>
        <v>Iron Cup with +360, +2.6% (13953 to 14313)</v>
      </c>
      <c r="T77" s="18"/>
      <c r="U77" s="40">
        <v>5736.0</v>
      </c>
      <c r="V77" s="22">
        <f t="shared" si="8"/>
        <v>270</v>
      </c>
      <c r="W77" s="23">
        <f t="shared" si="9"/>
        <v>0.04707112971</v>
      </c>
      <c r="X77" s="26" t="str">
        <f t="shared" si="10"/>
        <v>Iron Cup with +270, +4.7% (5736 to 6006)</v>
      </c>
    </row>
    <row r="78">
      <c r="A78" s="18" t="s">
        <v>115</v>
      </c>
      <c r="B78" s="18">
        <v>131.0</v>
      </c>
      <c r="C78" s="40">
        <v>20218.0</v>
      </c>
      <c r="D78" s="40">
        <v>10786.0</v>
      </c>
      <c r="E78" s="40">
        <v>5280.0</v>
      </c>
      <c r="F78" s="14">
        <v>3732803.0</v>
      </c>
      <c r="G78" s="19"/>
      <c r="H78" s="19">
        <f>VLOOKUP(A78,'Kings Ratings'!$A$2:$B$1000,2,false)</f>
        <v>2</v>
      </c>
      <c r="I78" s="7" t="s">
        <v>392</v>
      </c>
      <c r="K78" s="40">
        <v>19708.0</v>
      </c>
      <c r="L78" s="22">
        <f t="shared" si="2"/>
        <v>510</v>
      </c>
      <c r="M78" s="23">
        <f t="shared" si="3"/>
        <v>0.02587781612</v>
      </c>
      <c r="N78" s="24" t="str">
        <f t="shared" si="4"/>
        <v>Bluegill with +510, +2.6% (19708 to 20218)</v>
      </c>
      <c r="O78" s="41"/>
      <c r="P78" s="40">
        <v>10408.0</v>
      </c>
      <c r="Q78" s="18">
        <f t="shared" si="5"/>
        <v>378</v>
      </c>
      <c r="R78" s="23">
        <f t="shared" si="6"/>
        <v>0.03631821676</v>
      </c>
      <c r="S78" s="24" t="str">
        <f t="shared" si="7"/>
        <v>Bluegill with +378, +3.6% (10408 to 10786)</v>
      </c>
      <c r="T78" s="18"/>
      <c r="U78" s="40">
        <v>5001.0</v>
      </c>
      <c r="V78" s="22">
        <f t="shared" si="8"/>
        <v>279</v>
      </c>
      <c r="W78" s="23">
        <f t="shared" si="9"/>
        <v>0.05578884223</v>
      </c>
      <c r="X78" s="26" t="str">
        <f t="shared" si="10"/>
        <v>Bluegill with +279, +5.6% (5001 to 5280)</v>
      </c>
    </row>
    <row r="79">
      <c r="A79" s="18" t="s">
        <v>173</v>
      </c>
      <c r="B79" s="18">
        <v>132.0</v>
      </c>
      <c r="C79" s="40">
        <v>21509.0</v>
      </c>
      <c r="D79" s="40">
        <v>11007.0</v>
      </c>
      <c r="E79" s="40">
        <v>3332.0</v>
      </c>
      <c r="F79" s="14">
        <v>3878475.0</v>
      </c>
      <c r="G79" s="19"/>
      <c r="H79" s="19">
        <f>VLOOKUP(A79,'Kings Ratings'!$A$2:$B$1000,2,false)</f>
        <v>3</v>
      </c>
      <c r="I79" s="7" t="s">
        <v>620</v>
      </c>
      <c r="K79" s="40">
        <v>20901.0</v>
      </c>
      <c r="L79" s="22">
        <f t="shared" si="2"/>
        <v>608</v>
      </c>
      <c r="M79" s="23">
        <f t="shared" si="3"/>
        <v>0.02908951725</v>
      </c>
      <c r="N79" s="24" t="str">
        <f t="shared" si="4"/>
        <v>Carp with +608, +2.9% (20901 to 21509)</v>
      </c>
      <c r="O79" s="41"/>
      <c r="P79" s="40">
        <v>10584.0</v>
      </c>
      <c r="Q79" s="18">
        <f t="shared" si="5"/>
        <v>423</v>
      </c>
      <c r="R79" s="23">
        <f t="shared" si="6"/>
        <v>0.03996598639</v>
      </c>
      <c r="S79" s="24" t="str">
        <f t="shared" si="7"/>
        <v>Carp with +423, +4% (10584 to 11007)</v>
      </c>
      <c r="T79" s="18"/>
      <c r="U79" s="40">
        <v>3100.0</v>
      </c>
      <c r="V79" s="22">
        <f t="shared" si="8"/>
        <v>232</v>
      </c>
      <c r="W79" s="23">
        <f t="shared" si="9"/>
        <v>0.07483870968</v>
      </c>
      <c r="X79" s="26" t="str">
        <f t="shared" si="10"/>
        <v>Carp with +232, +7.5% (3100 to 3332)</v>
      </c>
    </row>
    <row r="80">
      <c r="A80" s="18" t="s">
        <v>103</v>
      </c>
      <c r="B80" s="18">
        <v>133.0</v>
      </c>
      <c r="C80" s="40">
        <v>26616.0</v>
      </c>
      <c r="D80" s="40">
        <v>14134.0</v>
      </c>
      <c r="E80" s="40">
        <v>6507.0</v>
      </c>
      <c r="F80" s="14">
        <v>2941331.0</v>
      </c>
      <c r="G80" s="19"/>
      <c r="H80" s="19">
        <f>VLOOKUP(A80,'Kings Ratings'!$A$2:$B$1000,2,false)</f>
        <v>2</v>
      </c>
      <c r="I80" s="7" t="s">
        <v>433</v>
      </c>
      <c r="K80" s="40">
        <v>25800.0</v>
      </c>
      <c r="L80" s="22">
        <f t="shared" si="2"/>
        <v>816</v>
      </c>
      <c r="M80" s="23">
        <f t="shared" si="3"/>
        <v>0.03162790698</v>
      </c>
      <c r="N80" s="24" t="str">
        <f t="shared" si="4"/>
        <v>Blue Sea Bass with +816, +3.2% (25800 to 26616)</v>
      </c>
      <c r="O80" s="41"/>
      <c r="P80" s="40">
        <v>13646.0</v>
      </c>
      <c r="Q80" s="18">
        <f t="shared" si="5"/>
        <v>488</v>
      </c>
      <c r="R80" s="23">
        <f t="shared" si="6"/>
        <v>0.03576139528</v>
      </c>
      <c r="S80" s="24" t="str">
        <f t="shared" si="7"/>
        <v>Blue Sea Bass with +488, +3.6% (13646 to 14134)</v>
      </c>
      <c r="T80" s="18"/>
      <c r="U80" s="40">
        <v>6146.0</v>
      </c>
      <c r="V80" s="22">
        <f t="shared" si="8"/>
        <v>361</v>
      </c>
      <c r="W80" s="23">
        <f t="shared" si="9"/>
        <v>0.05873739017</v>
      </c>
      <c r="X80" s="26" t="str">
        <f t="shared" si="10"/>
        <v>Blue Sea Bass with +361, +5.9% (6146 to 6507)</v>
      </c>
    </row>
    <row r="81">
      <c r="A81" s="18" t="s">
        <v>458</v>
      </c>
      <c r="B81" s="18">
        <v>134.0</v>
      </c>
      <c r="C81" s="40">
        <v>25562.0</v>
      </c>
      <c r="D81" s="40">
        <v>14119.0</v>
      </c>
      <c r="E81" s="40">
        <v>6214.0</v>
      </c>
      <c r="F81" s="14">
        <v>5371896.0</v>
      </c>
      <c r="G81" s="19"/>
      <c r="H81" s="19">
        <f>VLOOKUP(A81,'Kings Ratings'!$A$2:$B$1000,2,false)</f>
        <v>2</v>
      </c>
      <c r="I81" s="7" t="s">
        <v>546</v>
      </c>
      <c r="K81" s="40">
        <v>24669.0</v>
      </c>
      <c r="L81" s="22">
        <f t="shared" si="2"/>
        <v>893</v>
      </c>
      <c r="M81" s="23">
        <f t="shared" si="3"/>
        <v>0.03619927845</v>
      </c>
      <c r="N81" s="24" t="str">
        <f t="shared" si="4"/>
        <v>Stingray with +893, +3.6% (24669 to 25562)</v>
      </c>
      <c r="O81" s="41"/>
      <c r="P81" s="40">
        <v>13430.0</v>
      </c>
      <c r="Q81" s="18">
        <f t="shared" si="5"/>
        <v>689</v>
      </c>
      <c r="R81" s="23">
        <f t="shared" si="6"/>
        <v>0.05130305287</v>
      </c>
      <c r="S81" s="24" t="str">
        <f t="shared" si="7"/>
        <v>Stingray with +689, +5.1% (13430 to 14119)</v>
      </c>
      <c r="T81" s="18"/>
      <c r="U81" s="40">
        <v>5514.0</v>
      </c>
      <c r="V81" s="22">
        <f t="shared" si="8"/>
        <v>700</v>
      </c>
      <c r="W81" s="23">
        <f t="shared" si="9"/>
        <v>0.1269495829</v>
      </c>
      <c r="X81" s="26" t="str">
        <f t="shared" si="10"/>
        <v>Stingray with +700, +12.7% (5514 to 6214)</v>
      </c>
    </row>
    <row r="82">
      <c r="A82" s="18" t="s">
        <v>554</v>
      </c>
      <c r="B82" s="18">
        <v>135.0</v>
      </c>
      <c r="C82" s="40">
        <v>18317.0</v>
      </c>
      <c r="D82" s="40">
        <v>10768.0</v>
      </c>
      <c r="E82" s="40">
        <v>2168.0</v>
      </c>
      <c r="F82" s="14">
        <v>1566570.0</v>
      </c>
      <c r="G82" s="19"/>
      <c r="H82" s="19">
        <f>VLOOKUP(A82,'Kings Ratings'!$A$2:$B$1000,2,false)</f>
        <v>4</v>
      </c>
      <c r="I82" s="7" t="s">
        <v>698</v>
      </c>
      <c r="K82" s="40">
        <v>17419.0</v>
      </c>
      <c r="L82" s="22">
        <f t="shared" si="2"/>
        <v>898</v>
      </c>
      <c r="M82" s="23">
        <f t="shared" si="3"/>
        <v>0.051552902</v>
      </c>
      <c r="N82" s="24" t="str">
        <f t="shared" si="4"/>
        <v>MIAB with +898, +5.2% (17419 to 18317)</v>
      </c>
      <c r="O82" s="41"/>
      <c r="P82" s="40">
        <v>10110.0</v>
      </c>
      <c r="Q82" s="18">
        <f t="shared" si="5"/>
        <v>658</v>
      </c>
      <c r="R82" s="23">
        <f t="shared" si="6"/>
        <v>0.06508407517</v>
      </c>
      <c r="S82" s="24" t="str">
        <f t="shared" si="7"/>
        <v>MIAB with +658, +6.5% (10110 to 10768)</v>
      </c>
      <c r="T82" s="18"/>
      <c r="U82" s="40">
        <v>1548.0</v>
      </c>
      <c r="V82" s="22">
        <f t="shared" si="8"/>
        <v>620</v>
      </c>
      <c r="W82" s="23">
        <f t="shared" si="9"/>
        <v>0.4005167959</v>
      </c>
      <c r="X82" s="26" t="str">
        <f t="shared" si="10"/>
        <v>MIAB with +620, +40.1% (1548 to 2168)</v>
      </c>
    </row>
    <row r="83">
      <c r="A83" s="18" t="s">
        <v>565</v>
      </c>
      <c r="B83" s="18">
        <v>136.0</v>
      </c>
      <c r="C83" s="40">
        <v>17411.0</v>
      </c>
      <c r="D83" s="40">
        <v>9799.0</v>
      </c>
      <c r="E83" s="40">
        <v>1805.0</v>
      </c>
      <c r="F83" s="14">
        <v>1002458.0</v>
      </c>
      <c r="G83" s="19"/>
      <c r="H83" s="19">
        <f>VLOOKUP(A83,'Kings Ratings'!$A$2:$B$1000,2,false)</f>
        <v>4</v>
      </c>
      <c r="I83" s="7" t="s">
        <v>714</v>
      </c>
      <c r="K83" s="40">
        <v>16766.0</v>
      </c>
      <c r="L83" s="22">
        <f t="shared" si="2"/>
        <v>645</v>
      </c>
      <c r="M83" s="23">
        <f t="shared" si="3"/>
        <v>0.03847071454</v>
      </c>
      <c r="N83" s="24" t="str">
        <f t="shared" si="4"/>
        <v>Mussel with +645, +3.8% (16766 to 17411)</v>
      </c>
      <c r="O83" s="41"/>
      <c r="P83" s="40">
        <v>9414.0</v>
      </c>
      <c r="Q83" s="18">
        <f t="shared" si="5"/>
        <v>385</v>
      </c>
      <c r="R83" s="23">
        <f t="shared" si="6"/>
        <v>0.04089653707</v>
      </c>
      <c r="S83" s="24" t="str">
        <f t="shared" si="7"/>
        <v>Mussel with +385, +4.1% (9414 to 9799)</v>
      </c>
      <c r="T83" s="18"/>
      <c r="U83" s="40">
        <v>1572.0</v>
      </c>
      <c r="V83" s="22">
        <f t="shared" si="8"/>
        <v>233</v>
      </c>
      <c r="W83" s="23">
        <f t="shared" si="9"/>
        <v>0.1482188295</v>
      </c>
      <c r="X83" s="26" t="str">
        <f t="shared" si="10"/>
        <v>Mussel with +233, +14.8% (1572 to 1805)</v>
      </c>
    </row>
    <row r="84">
      <c r="A84" s="18" t="s">
        <v>410</v>
      </c>
      <c r="B84" s="18">
        <v>138.0</v>
      </c>
      <c r="C84" s="40">
        <v>26976.0</v>
      </c>
      <c r="D84" s="40">
        <v>14244.0</v>
      </c>
      <c r="E84" s="40">
        <v>7257.0</v>
      </c>
      <c r="F84" s="14">
        <v>2446224.0</v>
      </c>
      <c r="G84" s="19"/>
      <c r="H84" s="19">
        <f>VLOOKUP(A84,'Kings Ratings'!$A$2:$B$1000,2,false)</f>
        <v>2</v>
      </c>
      <c r="I84" s="7" t="s">
        <v>478</v>
      </c>
      <c r="K84" s="40">
        <v>26179.0</v>
      </c>
      <c r="L84" s="22">
        <f t="shared" si="2"/>
        <v>797</v>
      </c>
      <c r="M84" s="23">
        <f t="shared" si="3"/>
        <v>0.03044424921</v>
      </c>
      <c r="N84" s="24" t="str">
        <f t="shared" si="4"/>
        <v>Green Jellyfish with +797, +3% (26179 to 26976)</v>
      </c>
      <c r="O84" s="41"/>
      <c r="P84" s="40">
        <v>13744.0</v>
      </c>
      <c r="Q84" s="18">
        <f t="shared" si="5"/>
        <v>500</v>
      </c>
      <c r="R84" s="23">
        <f t="shared" si="6"/>
        <v>0.03637951106</v>
      </c>
      <c r="S84" s="24" t="str">
        <f t="shared" si="7"/>
        <v>Green Jellyfish with +500, +3.6% (13744 to 14244)</v>
      </c>
      <c r="T84" s="18"/>
      <c r="U84" s="40">
        <v>6849.0</v>
      </c>
      <c r="V84" s="22">
        <f t="shared" si="8"/>
        <v>408</v>
      </c>
      <c r="W84" s="23">
        <f t="shared" si="9"/>
        <v>0.05957074025</v>
      </c>
      <c r="X84" s="26" t="str">
        <f t="shared" si="10"/>
        <v>Green Jellyfish with +408, +6% (6849 to 7257)</v>
      </c>
    </row>
    <row r="85">
      <c r="A85" s="18" t="s">
        <v>72</v>
      </c>
      <c r="B85" s="18">
        <v>139.0</v>
      </c>
      <c r="C85" s="40">
        <v>46299.0</v>
      </c>
      <c r="D85" s="40">
        <v>24837.0</v>
      </c>
      <c r="E85" s="40">
        <v>11922.0</v>
      </c>
      <c r="F85" s="14">
        <v>1.344747E7</v>
      </c>
      <c r="G85" s="19"/>
      <c r="H85" s="19">
        <f>VLOOKUP(A85,'Kings Ratings'!$A$2:$B$1000,2,false)</f>
        <v>1</v>
      </c>
      <c r="I85" s="7" t="s">
        <v>286</v>
      </c>
      <c r="K85" s="40">
        <v>45307.0</v>
      </c>
      <c r="L85" s="22">
        <f t="shared" si="2"/>
        <v>992</v>
      </c>
      <c r="M85" s="23">
        <f t="shared" si="3"/>
        <v>0.0218950714</v>
      </c>
      <c r="N85" s="24" t="str">
        <f t="shared" si="4"/>
        <v>Skipjack with +992, +2.2% (45307 to 46299)</v>
      </c>
      <c r="O85" s="41"/>
      <c r="P85" s="40">
        <v>24068.0</v>
      </c>
      <c r="Q85" s="18">
        <f t="shared" si="5"/>
        <v>769</v>
      </c>
      <c r="R85" s="23">
        <f t="shared" si="6"/>
        <v>0.03195113844</v>
      </c>
      <c r="S85" s="24" t="str">
        <f t="shared" si="7"/>
        <v>Skipjack with +769, +3.2% (24068 to 24837)</v>
      </c>
      <c r="T85" s="18"/>
      <c r="U85" s="40">
        <v>11401.0</v>
      </c>
      <c r="V85" s="22">
        <f t="shared" si="8"/>
        <v>521</v>
      </c>
      <c r="W85" s="23">
        <f t="shared" si="9"/>
        <v>0.04569774581</v>
      </c>
      <c r="X85" s="26" t="str">
        <f t="shared" si="10"/>
        <v>Skipjack with +521, +4.6% (11401 to 11922)</v>
      </c>
    </row>
    <row r="86">
      <c r="A86" s="18" t="s">
        <v>359</v>
      </c>
      <c r="B86" s="18">
        <v>140.0</v>
      </c>
      <c r="C86" s="40">
        <v>15245.0</v>
      </c>
      <c r="D86" s="40">
        <v>9174.0</v>
      </c>
      <c r="E86" s="40">
        <v>633.0</v>
      </c>
      <c r="F86" s="14">
        <v>301955.0</v>
      </c>
      <c r="G86" s="19"/>
      <c r="H86" s="19">
        <f>VLOOKUP(A86,'Kings Ratings'!$A$2:$B$1000,2,false)</f>
        <v>7</v>
      </c>
      <c r="I86" s="7" t="s">
        <v>691</v>
      </c>
      <c r="K86" s="40">
        <v>14674.0</v>
      </c>
      <c r="L86" s="22">
        <f t="shared" si="2"/>
        <v>571</v>
      </c>
      <c r="M86" s="23">
        <f t="shared" si="3"/>
        <v>0.038912362</v>
      </c>
      <c r="N86" s="24" t="str">
        <f t="shared" si="4"/>
        <v>Giant Squid with +571, +3.9% (14674 to 15245)</v>
      </c>
      <c r="O86" s="41"/>
      <c r="P86" s="40">
        <v>8760.0</v>
      </c>
      <c r="Q86" s="18">
        <f t="shared" si="5"/>
        <v>414</v>
      </c>
      <c r="R86" s="23">
        <f t="shared" si="6"/>
        <v>0.04726027397</v>
      </c>
      <c r="S86" s="24" t="str">
        <f t="shared" si="7"/>
        <v>Giant Squid with +414, +4.7% (8760 to 9174)</v>
      </c>
      <c r="T86" s="18"/>
      <c r="U86" s="40">
        <v>580.0</v>
      </c>
      <c r="V86" s="22">
        <f t="shared" si="8"/>
        <v>53</v>
      </c>
      <c r="W86" s="23">
        <f t="shared" si="9"/>
        <v>0.09137931034</v>
      </c>
      <c r="X86" s="26" t="str">
        <f t="shared" si="10"/>
        <v>Giant Squid with +53, +9.1% (580 to 633)</v>
      </c>
    </row>
    <row r="87">
      <c r="A87" s="18" t="s">
        <v>316</v>
      </c>
      <c r="B87" s="18">
        <v>141.0</v>
      </c>
      <c r="C87" s="40">
        <v>29477.0</v>
      </c>
      <c r="D87" s="40">
        <v>15596.0</v>
      </c>
      <c r="E87" s="40">
        <v>9545.0</v>
      </c>
      <c r="F87" s="14">
        <v>5229234.0</v>
      </c>
      <c r="G87" s="19"/>
      <c r="H87" s="19">
        <f>VLOOKUP(A87,'Kings Ratings'!$A$2:$B$1000,2,false)</f>
        <v>1</v>
      </c>
      <c r="I87" s="7" t="s">
        <v>451</v>
      </c>
      <c r="K87" s="40">
        <v>28592.0</v>
      </c>
      <c r="L87" s="22">
        <f t="shared" si="2"/>
        <v>885</v>
      </c>
      <c r="M87" s="23">
        <f t="shared" si="3"/>
        <v>0.03095271405</v>
      </c>
      <c r="N87" s="24" t="str">
        <f t="shared" si="4"/>
        <v>Shrimp with +885, +3.1% (28592 to 29477)</v>
      </c>
      <c r="O87" s="41"/>
      <c r="P87" s="40">
        <v>15060.0</v>
      </c>
      <c r="Q87" s="18">
        <f t="shared" si="5"/>
        <v>536</v>
      </c>
      <c r="R87" s="23">
        <f t="shared" si="6"/>
        <v>0.03559096946</v>
      </c>
      <c r="S87" s="24" t="str">
        <f t="shared" si="7"/>
        <v>Shrimp with +536, +3.6% (15060 to 15596)</v>
      </c>
      <c r="T87" s="18"/>
      <c r="U87" s="40">
        <v>9087.0</v>
      </c>
      <c r="V87" s="22">
        <f t="shared" si="8"/>
        <v>458</v>
      </c>
      <c r="W87" s="23">
        <f t="shared" si="9"/>
        <v>0.05040167272</v>
      </c>
      <c r="X87" s="26" t="str">
        <f t="shared" si="10"/>
        <v>Shrimp with +458, +5% (9087 to 9545)</v>
      </c>
    </row>
    <row r="88">
      <c r="A88" s="18" t="s">
        <v>252</v>
      </c>
      <c r="B88" s="18">
        <v>143.0</v>
      </c>
      <c r="C88" s="40">
        <v>22512.0</v>
      </c>
      <c r="D88" s="40">
        <v>11905.0</v>
      </c>
      <c r="E88" s="40">
        <v>3845.0</v>
      </c>
      <c r="F88" s="14">
        <v>2818849.0</v>
      </c>
      <c r="G88" s="19"/>
      <c r="H88" s="19">
        <f>VLOOKUP(A88,'Kings Ratings'!$A$2:$B$1000,2,false)</f>
        <v>1</v>
      </c>
      <c r="I88" s="7" t="s">
        <v>584</v>
      </c>
      <c r="K88" s="40">
        <v>21847.0</v>
      </c>
      <c r="L88" s="22">
        <f t="shared" si="2"/>
        <v>665</v>
      </c>
      <c r="M88" s="23">
        <f t="shared" si="3"/>
        <v>0.03043896187</v>
      </c>
      <c r="N88" s="24" t="str">
        <f t="shared" si="4"/>
        <v>Emerald with +665, +3% (21847 to 22512)</v>
      </c>
      <c r="O88" s="41"/>
      <c r="P88" s="40">
        <v>11457.0</v>
      </c>
      <c r="Q88" s="18">
        <f t="shared" si="5"/>
        <v>448</v>
      </c>
      <c r="R88" s="23">
        <f t="shared" si="6"/>
        <v>0.03910273195</v>
      </c>
      <c r="S88" s="24" t="str">
        <f t="shared" si="7"/>
        <v>Emerald with +448, +3.9% (11457 to 11905)</v>
      </c>
      <c r="T88" s="18"/>
      <c r="U88" s="40">
        <v>3626.0</v>
      </c>
      <c r="V88" s="22">
        <f t="shared" si="8"/>
        <v>219</v>
      </c>
      <c r="W88" s="23">
        <f t="shared" si="9"/>
        <v>0.06039713183</v>
      </c>
      <c r="X88" s="26" t="str">
        <f t="shared" si="10"/>
        <v>Emerald with +219, +6% (3626 to 3845)</v>
      </c>
    </row>
    <row r="89">
      <c r="A89" s="18" t="s">
        <v>149</v>
      </c>
      <c r="B89" s="18">
        <v>145.0</v>
      </c>
      <c r="C89" s="40">
        <v>38345.0</v>
      </c>
      <c r="D89" s="40">
        <v>22376.0</v>
      </c>
      <c r="E89" s="40">
        <v>9127.0</v>
      </c>
      <c r="F89" s="14">
        <v>1.6689273E7</v>
      </c>
      <c r="G89" s="19"/>
      <c r="H89" s="19">
        <f>VLOOKUP(A89,'Kings Ratings'!$A$2:$B$1000,2,false)</f>
        <v>1</v>
      </c>
      <c r="I89" s="7" t="s">
        <v>336</v>
      </c>
      <c r="K89" s="40">
        <v>37403.0</v>
      </c>
      <c r="L89" s="22">
        <f t="shared" si="2"/>
        <v>942</v>
      </c>
      <c r="M89" s="23">
        <f t="shared" si="3"/>
        <v>0.02518514558</v>
      </c>
      <c r="N89" s="24" t="str">
        <f t="shared" si="4"/>
        <v>Steel with +942, +2.5% (37403 to 38345)</v>
      </c>
      <c r="O89" s="41"/>
      <c r="P89" s="40">
        <v>21731.0</v>
      </c>
      <c r="Q89" s="18">
        <f t="shared" si="5"/>
        <v>645</v>
      </c>
      <c r="R89" s="23">
        <f t="shared" si="6"/>
        <v>0.02968110073</v>
      </c>
      <c r="S89" s="24" t="str">
        <f t="shared" si="7"/>
        <v>Steel with +645, +3% (21731 to 22376)</v>
      </c>
      <c r="T89" s="18"/>
      <c r="U89" s="40">
        <v>8696.0</v>
      </c>
      <c r="V89" s="22">
        <f t="shared" si="8"/>
        <v>431</v>
      </c>
      <c r="W89" s="23">
        <f t="shared" si="9"/>
        <v>0.04956301748</v>
      </c>
      <c r="X89" s="26" t="str">
        <f t="shared" si="10"/>
        <v>Steel with +431, +5% (8696 to 9127)</v>
      </c>
    </row>
    <row r="90">
      <c r="A90" s="18" t="s">
        <v>257</v>
      </c>
      <c r="B90" s="18">
        <v>146.0</v>
      </c>
      <c r="C90" s="40">
        <v>16476.0</v>
      </c>
      <c r="D90" s="40">
        <v>8295.0</v>
      </c>
      <c r="E90" s="40">
        <v>743.0</v>
      </c>
      <c r="F90" s="14">
        <v>1012729.0</v>
      </c>
      <c r="G90" s="19"/>
      <c r="H90" s="19">
        <f>VLOOKUP(A90,'Kings Ratings'!$A$2:$B$1000,2,false)</f>
        <v>2</v>
      </c>
      <c r="I90" s="7" t="s">
        <v>589</v>
      </c>
      <c r="K90" s="40">
        <v>15932.0</v>
      </c>
      <c r="L90" s="22">
        <f t="shared" si="2"/>
        <v>544</v>
      </c>
      <c r="M90" s="23">
        <f t="shared" si="3"/>
        <v>0.03414511675</v>
      </c>
      <c r="N90" s="24" t="str">
        <f t="shared" si="4"/>
        <v>Emerald Ring with +544, +3.4% (15932 to 16476)</v>
      </c>
      <c r="O90" s="41"/>
      <c r="P90" s="40">
        <v>7985.0</v>
      </c>
      <c r="Q90" s="18">
        <f t="shared" si="5"/>
        <v>310</v>
      </c>
      <c r="R90" s="23">
        <f t="shared" si="6"/>
        <v>0.03882279274</v>
      </c>
      <c r="S90" s="24" t="str">
        <f t="shared" si="7"/>
        <v>Emerald Ring with +310, +3.9% (7985 to 8295)</v>
      </c>
      <c r="T90" s="18"/>
      <c r="U90" s="40">
        <v>648.0</v>
      </c>
      <c r="V90" s="22">
        <f t="shared" si="8"/>
        <v>95</v>
      </c>
      <c r="W90" s="23">
        <f t="shared" si="9"/>
        <v>0.1466049383</v>
      </c>
      <c r="X90" s="26" t="str">
        <f t="shared" si="10"/>
        <v>Emerald Ring with +95, +14.7% (648 to 743)</v>
      </c>
    </row>
    <row r="91">
      <c r="A91" s="18" t="s">
        <v>499</v>
      </c>
      <c r="B91" s="18">
        <v>147.0</v>
      </c>
      <c r="C91" s="40">
        <v>9781.0</v>
      </c>
      <c r="D91" s="40">
        <v>27.0</v>
      </c>
      <c r="E91" s="40">
        <v>0.0</v>
      </c>
      <c r="F91" s="14">
        <v>37338.0</v>
      </c>
      <c r="G91" s="19"/>
      <c r="H91" s="19">
        <f>VLOOKUP(A91,'Kings Ratings'!$A$2:$B$1000,2,false)</f>
        <v>10</v>
      </c>
      <c r="I91" s="7"/>
      <c r="K91" s="40">
        <v>9415.0</v>
      </c>
      <c r="L91" s="22">
        <f t="shared" si="2"/>
        <v>366</v>
      </c>
      <c r="M91" s="23">
        <f t="shared" si="3"/>
        <v>0.03887413702</v>
      </c>
      <c r="N91" s="24" t="str">
        <f t="shared" si="4"/>
        <v>Runestone 01 with +366, +3.9% (9415 to 9781)</v>
      </c>
      <c r="O91" s="41"/>
      <c r="P91" s="40">
        <v>20.0</v>
      </c>
      <c r="Q91" s="18">
        <f t="shared" si="5"/>
        <v>7</v>
      </c>
      <c r="R91" s="23">
        <f t="shared" si="6"/>
        <v>0.35</v>
      </c>
      <c r="S91" s="24" t="str">
        <f t="shared" si="7"/>
        <v>Runestone 01 with +7, +35% (20 to 27)</v>
      </c>
      <c r="T91" s="18"/>
      <c r="U91" s="40">
        <v>0.0</v>
      </c>
      <c r="V91" s="22">
        <f t="shared" si="8"/>
        <v>0</v>
      </c>
      <c r="W91" s="23" t="str">
        <f t="shared" si="9"/>
        <v>#DIV/0!</v>
      </c>
      <c r="X91" s="26" t="str">
        <f t="shared" si="10"/>
        <v>#DIV/0!</v>
      </c>
    </row>
    <row r="92">
      <c r="A92" s="18" t="s">
        <v>686</v>
      </c>
      <c r="B92" s="18">
        <v>148.0</v>
      </c>
      <c r="C92" s="40">
        <v>11000.0</v>
      </c>
      <c r="D92" s="40">
        <v>691.0</v>
      </c>
      <c r="E92" s="40">
        <v>0.0</v>
      </c>
      <c r="F92" s="14">
        <v>100406.0</v>
      </c>
      <c r="G92" s="19"/>
      <c r="H92" s="19">
        <f>VLOOKUP(A92,'Kings Ratings'!$A$2:$B$1000,2,false)</f>
        <v>10</v>
      </c>
      <c r="I92" s="7"/>
      <c r="K92" s="40">
        <v>10562.0</v>
      </c>
      <c r="L92" s="22">
        <f t="shared" si="2"/>
        <v>438</v>
      </c>
      <c r="M92" s="23">
        <f t="shared" si="3"/>
        <v>0.04146941867</v>
      </c>
      <c r="N92" s="24" t="str">
        <f t="shared" si="4"/>
        <v>Runestone 02 with +438, +4.1% (10562 to 11000)</v>
      </c>
      <c r="O92" s="41"/>
      <c r="P92" s="40">
        <v>613.0</v>
      </c>
      <c r="Q92" s="18">
        <f t="shared" si="5"/>
        <v>78</v>
      </c>
      <c r="R92" s="23">
        <f t="shared" si="6"/>
        <v>0.1272430669</v>
      </c>
      <c r="S92" s="24" t="str">
        <f t="shared" si="7"/>
        <v>Runestone 02 with +78, +12.7% (613 to 691)</v>
      </c>
      <c r="T92" s="18"/>
      <c r="U92" s="40">
        <v>0.0</v>
      </c>
      <c r="V92" s="22">
        <f t="shared" si="8"/>
        <v>0</v>
      </c>
      <c r="W92" s="23" t="str">
        <f t="shared" si="9"/>
        <v>#DIV/0!</v>
      </c>
      <c r="X92" s="26" t="str">
        <f t="shared" si="10"/>
        <v>#DIV/0!</v>
      </c>
    </row>
    <row r="93">
      <c r="A93" s="18" t="s">
        <v>688</v>
      </c>
      <c r="B93" s="18">
        <v>149.0</v>
      </c>
      <c r="C93" s="40">
        <v>10682.0</v>
      </c>
      <c r="D93" s="40">
        <v>849.0</v>
      </c>
      <c r="E93" s="40">
        <v>2.0</v>
      </c>
      <c r="F93" s="14">
        <v>74169.0</v>
      </c>
      <c r="G93" s="19"/>
      <c r="H93" s="19">
        <f>VLOOKUP(A93,'Kings Ratings'!$A$2:$B$1000,2,false)</f>
        <v>10</v>
      </c>
      <c r="I93" s="7"/>
      <c r="K93" s="40">
        <v>10265.0</v>
      </c>
      <c r="L93" s="22">
        <f t="shared" si="2"/>
        <v>417</v>
      </c>
      <c r="M93" s="23">
        <f t="shared" si="3"/>
        <v>0.04062347784</v>
      </c>
      <c r="N93" s="24" t="str">
        <f t="shared" si="4"/>
        <v>Runestone 03 with +417, +4.1% (10265 to 10682)</v>
      </c>
      <c r="O93" s="41"/>
      <c r="P93" s="40">
        <v>749.0</v>
      </c>
      <c r="Q93" s="18">
        <f t="shared" si="5"/>
        <v>100</v>
      </c>
      <c r="R93" s="23">
        <f t="shared" si="6"/>
        <v>0.1335113485</v>
      </c>
      <c r="S93" s="24" t="str">
        <f t="shared" si="7"/>
        <v>Runestone 03 with +100, +13.4% (749 to 849)</v>
      </c>
      <c r="T93" s="18"/>
      <c r="U93" s="40">
        <v>2.0</v>
      </c>
      <c r="V93" s="22">
        <f t="shared" si="8"/>
        <v>0</v>
      </c>
      <c r="W93" s="23">
        <f t="shared" si="9"/>
        <v>0</v>
      </c>
      <c r="X93" s="26" t="str">
        <f t="shared" si="10"/>
        <v>Runestone 03 with +0, +0% (2 to 2)</v>
      </c>
    </row>
    <row r="94">
      <c r="A94" s="18" t="s">
        <v>613</v>
      </c>
      <c r="B94" s="18">
        <v>150.0</v>
      </c>
      <c r="C94" s="40">
        <v>9840.0</v>
      </c>
      <c r="D94" s="40">
        <v>172.0</v>
      </c>
      <c r="E94" s="40">
        <v>0.0</v>
      </c>
      <c r="F94" s="14">
        <v>45596.0</v>
      </c>
      <c r="G94" s="19"/>
      <c r="H94" s="19">
        <f>VLOOKUP(A94,'Kings Ratings'!$A$2:$B$1000,2,false)</f>
        <v>10</v>
      </c>
      <c r="I94" s="7"/>
      <c r="K94" s="40">
        <v>9451.0</v>
      </c>
      <c r="L94" s="22">
        <f t="shared" si="2"/>
        <v>389</v>
      </c>
      <c r="M94" s="23">
        <f t="shared" si="3"/>
        <v>0.04115966564</v>
      </c>
      <c r="N94" s="24" t="str">
        <f t="shared" si="4"/>
        <v>Runestone 04 with +389, +4.1% (9451 to 9840)</v>
      </c>
      <c r="O94" s="41"/>
      <c r="P94" s="40">
        <v>119.0</v>
      </c>
      <c r="Q94" s="18">
        <f t="shared" si="5"/>
        <v>53</v>
      </c>
      <c r="R94" s="23">
        <f t="shared" si="6"/>
        <v>0.4453781513</v>
      </c>
      <c r="S94" s="24" t="str">
        <f t="shared" si="7"/>
        <v>Runestone 04 with +53, +44.5% (119 to 172)</v>
      </c>
      <c r="T94" s="18"/>
      <c r="U94" s="40">
        <v>0.0</v>
      </c>
      <c r="V94" s="22">
        <f t="shared" si="8"/>
        <v>0</v>
      </c>
      <c r="W94" s="23" t="str">
        <f t="shared" si="9"/>
        <v>#DIV/0!</v>
      </c>
      <c r="X94" s="26" t="str">
        <f t="shared" si="10"/>
        <v>#DIV/0!</v>
      </c>
    </row>
    <row r="95">
      <c r="A95" s="18" t="s">
        <v>608</v>
      </c>
      <c r="B95" s="18">
        <v>151.0</v>
      </c>
      <c r="C95" s="40">
        <v>12498.0</v>
      </c>
      <c r="D95" s="40">
        <v>197.0</v>
      </c>
      <c r="E95" s="40">
        <v>0.0</v>
      </c>
      <c r="F95" s="14">
        <v>46336.0</v>
      </c>
      <c r="G95" s="19"/>
      <c r="H95" s="19">
        <f>VLOOKUP(A95,'Kings Ratings'!$A$2:$B$1000,2,false)</f>
        <v>10</v>
      </c>
      <c r="I95" s="7"/>
      <c r="K95" s="40">
        <v>11978.0</v>
      </c>
      <c r="L95" s="22">
        <f t="shared" si="2"/>
        <v>520</v>
      </c>
      <c r="M95" s="23">
        <f t="shared" si="3"/>
        <v>0.04341292369</v>
      </c>
      <c r="N95" s="24" t="str">
        <f t="shared" si="4"/>
        <v>Runestone 05 with +520, +4.3% (11978 to 12498)</v>
      </c>
      <c r="O95" s="41"/>
      <c r="P95" s="40">
        <v>149.0</v>
      </c>
      <c r="Q95" s="18">
        <f t="shared" si="5"/>
        <v>48</v>
      </c>
      <c r="R95" s="23">
        <f t="shared" si="6"/>
        <v>0.322147651</v>
      </c>
      <c r="S95" s="24" t="str">
        <f t="shared" si="7"/>
        <v>Runestone 05 with +48, +32.2% (149 to 197)</v>
      </c>
      <c r="T95" s="18"/>
      <c r="U95" s="40">
        <v>0.0</v>
      </c>
      <c r="V95" s="22">
        <f t="shared" si="8"/>
        <v>0</v>
      </c>
      <c r="W95" s="23" t="str">
        <f t="shared" si="9"/>
        <v>#DIV/0!</v>
      </c>
      <c r="X95" s="26" t="str">
        <f t="shared" si="10"/>
        <v>#DIV/0!</v>
      </c>
    </row>
    <row r="96">
      <c r="A96" s="18" t="s">
        <v>553</v>
      </c>
      <c r="B96" s="18">
        <v>152.0</v>
      </c>
      <c r="C96" s="40">
        <v>10713.0</v>
      </c>
      <c r="D96" s="40">
        <v>7.0</v>
      </c>
      <c r="E96" s="40">
        <v>0.0</v>
      </c>
      <c r="F96" s="14">
        <v>34719.0</v>
      </c>
      <c r="G96" s="19"/>
      <c r="H96" s="19">
        <f>VLOOKUP(A96,'Kings Ratings'!$A$2:$B$1000,2,false)</f>
        <v>10</v>
      </c>
      <c r="I96" s="7"/>
      <c r="K96" s="40">
        <v>10240.0</v>
      </c>
      <c r="L96" s="22">
        <f t="shared" si="2"/>
        <v>473</v>
      </c>
      <c r="M96" s="23">
        <f t="shared" si="3"/>
        <v>0.04619140625</v>
      </c>
      <c r="N96" s="24" t="str">
        <f t="shared" si="4"/>
        <v>Runestone 06 with +473, +4.6% (10240 to 10713)</v>
      </c>
      <c r="O96" s="41"/>
      <c r="P96" s="40">
        <v>4.0</v>
      </c>
      <c r="Q96" s="18">
        <f t="shared" si="5"/>
        <v>3</v>
      </c>
      <c r="R96" s="23">
        <f t="shared" si="6"/>
        <v>0.75</v>
      </c>
      <c r="S96" s="24" t="str">
        <f t="shared" si="7"/>
        <v>Runestone 06 with +3, +75% (4 to 7)</v>
      </c>
      <c r="T96" s="18"/>
      <c r="U96" s="40">
        <v>0.0</v>
      </c>
      <c r="V96" s="22">
        <f t="shared" si="8"/>
        <v>0</v>
      </c>
      <c r="W96" s="23" t="str">
        <f t="shared" si="9"/>
        <v>#DIV/0!</v>
      </c>
      <c r="X96" s="26" t="str">
        <f t="shared" si="10"/>
        <v>#DIV/0!</v>
      </c>
    </row>
    <row r="97">
      <c r="A97" s="18" t="s">
        <v>360</v>
      </c>
      <c r="B97" s="18">
        <v>153.0</v>
      </c>
      <c r="C97" s="40">
        <v>9178.0</v>
      </c>
      <c r="D97" s="40">
        <v>0.0</v>
      </c>
      <c r="E97" s="40">
        <v>0.0</v>
      </c>
      <c r="F97" s="14">
        <v>24934.0</v>
      </c>
      <c r="G97" s="19"/>
      <c r="H97" s="19">
        <f>VLOOKUP(A97,'Kings Ratings'!$A$2:$B$1000,2,false)</f>
        <v>10</v>
      </c>
      <c r="I97" s="7"/>
      <c r="K97" s="40">
        <v>8801.0</v>
      </c>
      <c r="L97" s="22">
        <f t="shared" si="2"/>
        <v>377</v>
      </c>
      <c r="M97" s="23">
        <f t="shared" si="3"/>
        <v>0.04283604136</v>
      </c>
      <c r="N97" s="24" t="str">
        <f t="shared" si="4"/>
        <v>Runestone 07 with +377, +4.3% (8801 to 9178)</v>
      </c>
      <c r="O97" s="41"/>
      <c r="P97" s="40">
        <v>0.0</v>
      </c>
      <c r="Q97" s="18">
        <f t="shared" si="5"/>
        <v>0</v>
      </c>
      <c r="R97" s="23" t="str">
        <f t="shared" si="6"/>
        <v>#DIV/0!</v>
      </c>
      <c r="S97" s="24" t="str">
        <f t="shared" si="7"/>
        <v>#DIV/0!</v>
      </c>
      <c r="T97" s="18"/>
      <c r="U97" s="40">
        <v>0.0</v>
      </c>
      <c r="V97" s="22">
        <f t="shared" si="8"/>
        <v>0</v>
      </c>
      <c r="W97" s="23" t="str">
        <f t="shared" si="9"/>
        <v>#DIV/0!</v>
      </c>
      <c r="X97" s="26" t="str">
        <f t="shared" si="10"/>
        <v>#DIV/0!</v>
      </c>
    </row>
    <row r="98">
      <c r="A98" s="18" t="s">
        <v>522</v>
      </c>
      <c r="B98" s="18">
        <v>154.0</v>
      </c>
      <c r="C98" s="40">
        <v>9274.0</v>
      </c>
      <c r="D98" s="40">
        <v>22.0</v>
      </c>
      <c r="E98" s="40">
        <v>0.0</v>
      </c>
      <c r="F98" s="14">
        <v>33020.0</v>
      </c>
      <c r="G98" s="19"/>
      <c r="H98" s="19">
        <f>VLOOKUP(A98,'Kings Ratings'!$A$2:$B$1000,2,false)</f>
        <v>10</v>
      </c>
      <c r="I98" s="7"/>
      <c r="K98" s="40">
        <v>8886.0</v>
      </c>
      <c r="L98" s="22">
        <f t="shared" si="2"/>
        <v>388</v>
      </c>
      <c r="M98" s="23">
        <f t="shared" si="3"/>
        <v>0.04366419086</v>
      </c>
      <c r="N98" s="24" t="str">
        <f t="shared" si="4"/>
        <v>Runestone 08 with +388, +4.4% (8886 to 9274)</v>
      </c>
      <c r="O98" s="41"/>
      <c r="P98" s="40">
        <v>19.0</v>
      </c>
      <c r="Q98" s="18">
        <f t="shared" si="5"/>
        <v>3</v>
      </c>
      <c r="R98" s="23">
        <f t="shared" si="6"/>
        <v>0.1578947368</v>
      </c>
      <c r="S98" s="24" t="str">
        <f t="shared" si="7"/>
        <v>Runestone 08 with +3, +15.8% (19 to 22)</v>
      </c>
      <c r="T98" s="18"/>
      <c r="U98" s="40">
        <v>0.0</v>
      </c>
      <c r="V98" s="22">
        <f t="shared" si="8"/>
        <v>0</v>
      </c>
      <c r="W98" s="23" t="str">
        <f t="shared" si="9"/>
        <v>#DIV/0!</v>
      </c>
      <c r="X98" s="26" t="str">
        <f t="shared" si="10"/>
        <v>#DIV/0!</v>
      </c>
    </row>
    <row r="99">
      <c r="A99" s="18" t="s">
        <v>560</v>
      </c>
      <c r="B99" s="18">
        <v>155.0</v>
      </c>
      <c r="C99" s="40">
        <v>9312.0</v>
      </c>
      <c r="D99" s="40">
        <v>19.0</v>
      </c>
      <c r="E99" s="40">
        <v>0.0</v>
      </c>
      <c r="F99" s="14">
        <v>31700.0</v>
      </c>
      <c r="G99" s="19"/>
      <c r="H99" s="19">
        <f>VLOOKUP(A99,'Kings Ratings'!$A$2:$B$1000,2,false)</f>
        <v>10</v>
      </c>
      <c r="I99" s="7"/>
      <c r="K99" s="40">
        <v>8938.0</v>
      </c>
      <c r="L99" s="22">
        <f t="shared" si="2"/>
        <v>374</v>
      </c>
      <c r="M99" s="23">
        <f t="shared" si="3"/>
        <v>0.04184381293</v>
      </c>
      <c r="N99" s="24" t="str">
        <f t="shared" si="4"/>
        <v>Runestone 09 with +374, +4.2% (8938 to 9312)</v>
      </c>
      <c r="O99" s="41"/>
      <c r="P99" s="40">
        <v>15.0</v>
      </c>
      <c r="Q99" s="18">
        <f t="shared" si="5"/>
        <v>4</v>
      </c>
      <c r="R99" s="23">
        <f t="shared" si="6"/>
        <v>0.2666666667</v>
      </c>
      <c r="S99" s="24" t="str">
        <f t="shared" si="7"/>
        <v>Runestone 09 with +4, +26.7% (15 to 19)</v>
      </c>
      <c r="T99" s="18"/>
      <c r="U99" s="40">
        <v>0.0</v>
      </c>
      <c r="V99" s="22">
        <f t="shared" si="8"/>
        <v>0</v>
      </c>
      <c r="W99" s="23" t="str">
        <f t="shared" si="9"/>
        <v>#DIV/0!</v>
      </c>
      <c r="X99" s="26" t="str">
        <f t="shared" si="10"/>
        <v>#DIV/0!</v>
      </c>
    </row>
    <row r="100">
      <c r="A100" s="18" t="s">
        <v>345</v>
      </c>
      <c r="B100" s="18">
        <v>156.0</v>
      </c>
      <c r="C100" s="40">
        <v>8719.0</v>
      </c>
      <c r="D100" s="40">
        <v>0.0</v>
      </c>
      <c r="E100" s="40">
        <v>0.0</v>
      </c>
      <c r="F100" s="14">
        <v>25643.0</v>
      </c>
      <c r="G100" s="19"/>
      <c r="H100" s="19">
        <f>VLOOKUP(A100,'Kings Ratings'!$A$2:$B$1000,2,false)</f>
        <v>10</v>
      </c>
      <c r="I100" s="7"/>
      <c r="K100" s="40">
        <v>8361.0</v>
      </c>
      <c r="L100" s="22">
        <f t="shared" si="2"/>
        <v>358</v>
      </c>
      <c r="M100" s="23">
        <f t="shared" si="3"/>
        <v>0.04281784476</v>
      </c>
      <c r="N100" s="24" t="str">
        <f t="shared" si="4"/>
        <v>Runestone 10 with +358, +4.3% (8361 to 8719)</v>
      </c>
      <c r="O100" s="41"/>
      <c r="P100" s="40">
        <v>0.0</v>
      </c>
      <c r="Q100" s="18">
        <f t="shared" si="5"/>
        <v>0</v>
      </c>
      <c r="R100" s="23" t="str">
        <f t="shared" si="6"/>
        <v>#DIV/0!</v>
      </c>
      <c r="S100" s="24" t="str">
        <f t="shared" si="7"/>
        <v>#DIV/0!</v>
      </c>
      <c r="T100" s="18"/>
      <c r="U100" s="40">
        <v>0.0</v>
      </c>
      <c r="V100" s="22">
        <f t="shared" si="8"/>
        <v>0</v>
      </c>
      <c r="W100" s="23" t="str">
        <f t="shared" si="9"/>
        <v>#DIV/0!</v>
      </c>
      <c r="X100" s="26" t="str">
        <f t="shared" si="10"/>
        <v>#DIV/0!</v>
      </c>
    </row>
    <row r="101">
      <c r="A101" s="18" t="s">
        <v>397</v>
      </c>
      <c r="B101" s="18">
        <v>157.0</v>
      </c>
      <c r="C101" s="40">
        <v>9207.0</v>
      </c>
      <c r="D101" s="40">
        <v>291.0</v>
      </c>
      <c r="E101" s="40">
        <v>7.0</v>
      </c>
      <c r="F101" s="14">
        <v>104608.0</v>
      </c>
      <c r="G101" s="19"/>
      <c r="H101" s="19">
        <f>VLOOKUP(A101,'Kings Ratings'!$A$2:$B$1000,2,false)</f>
        <v>10</v>
      </c>
      <c r="I101" s="7"/>
      <c r="K101" s="40">
        <v>8832.0</v>
      </c>
      <c r="L101" s="22">
        <f t="shared" si="2"/>
        <v>375</v>
      </c>
      <c r="M101" s="23">
        <f t="shared" si="3"/>
        <v>0.04245923913</v>
      </c>
      <c r="N101" s="24" t="str">
        <f t="shared" si="4"/>
        <v>Gold Peppers with +375, +4.2% (8832 to 9207)</v>
      </c>
      <c r="O101" s="41"/>
      <c r="P101" s="40">
        <v>282.0</v>
      </c>
      <c r="Q101" s="18">
        <f t="shared" si="5"/>
        <v>9</v>
      </c>
      <c r="R101" s="23">
        <f t="shared" si="6"/>
        <v>0.03191489362</v>
      </c>
      <c r="S101" s="24" t="str">
        <f t="shared" si="7"/>
        <v>Gold Peppers with +9, +3.2% (282 to 291)</v>
      </c>
      <c r="T101" s="18"/>
      <c r="U101" s="40">
        <v>6.0</v>
      </c>
      <c r="V101" s="22">
        <f t="shared" si="8"/>
        <v>1</v>
      </c>
      <c r="W101" s="23">
        <f t="shared" si="9"/>
        <v>0.1666666667</v>
      </c>
      <c r="X101" s="26" t="str">
        <f t="shared" si="10"/>
        <v>Gold Peppers with +1, +16.7% (6 to 7)</v>
      </c>
    </row>
    <row r="102">
      <c r="A102" s="18" t="s">
        <v>376</v>
      </c>
      <c r="B102" s="18">
        <v>159.0</v>
      </c>
      <c r="C102" s="40">
        <v>8799.0</v>
      </c>
      <c r="D102" s="40">
        <v>257.0</v>
      </c>
      <c r="E102" s="40">
        <v>3.0</v>
      </c>
      <c r="F102" s="14">
        <v>45998.0</v>
      </c>
      <c r="G102" s="19"/>
      <c r="H102" s="19">
        <f>VLOOKUP(A102,'Kings Ratings'!$A$2:$B$1000,2,false)</f>
        <v>10</v>
      </c>
      <c r="I102" s="7"/>
      <c r="K102" s="40">
        <v>8439.0</v>
      </c>
      <c r="L102" s="22">
        <f t="shared" si="2"/>
        <v>360</v>
      </c>
      <c r="M102" s="23">
        <f t="shared" si="3"/>
        <v>0.04265908283</v>
      </c>
      <c r="N102" s="24" t="str">
        <f t="shared" si="4"/>
        <v>Gold Carrot with +360, +4.3% (8439 to 8799)</v>
      </c>
      <c r="O102" s="41"/>
      <c r="P102" s="40">
        <v>250.0</v>
      </c>
      <c r="Q102" s="18">
        <f t="shared" si="5"/>
        <v>7</v>
      </c>
      <c r="R102" s="23">
        <f t="shared" si="6"/>
        <v>0.028</v>
      </c>
      <c r="S102" s="24" t="str">
        <f t="shared" si="7"/>
        <v>Gold Carrot with +7, +2.8% (250 to 257)</v>
      </c>
      <c r="T102" s="18"/>
      <c r="U102" s="40">
        <v>3.0</v>
      </c>
      <c r="V102" s="22">
        <f t="shared" si="8"/>
        <v>0</v>
      </c>
      <c r="W102" s="23">
        <f t="shared" si="9"/>
        <v>0</v>
      </c>
      <c r="X102" s="26" t="str">
        <f t="shared" si="10"/>
        <v>Gold Carrot with +0, +0% (3 to 3)</v>
      </c>
    </row>
    <row r="103">
      <c r="A103" s="18" t="s">
        <v>393</v>
      </c>
      <c r="B103" s="18">
        <v>161.0</v>
      </c>
      <c r="C103" s="40">
        <v>9718.0</v>
      </c>
      <c r="D103" s="40">
        <v>189.0</v>
      </c>
      <c r="E103" s="40">
        <v>1.0</v>
      </c>
      <c r="F103" s="14">
        <v>43670.0</v>
      </c>
      <c r="G103" s="19"/>
      <c r="H103" s="19">
        <f>VLOOKUP(A103,'Kings Ratings'!$A$2:$B$1000,2,false)</f>
        <v>10</v>
      </c>
      <c r="I103" s="7"/>
      <c r="K103" s="40">
        <v>9318.0</v>
      </c>
      <c r="L103" s="22">
        <f t="shared" si="2"/>
        <v>400</v>
      </c>
      <c r="M103" s="23">
        <f t="shared" si="3"/>
        <v>0.04292766688</v>
      </c>
      <c r="N103" s="24" t="str">
        <f t="shared" si="4"/>
        <v>Gold Peas with +400, +4.3% (9318 to 9718)</v>
      </c>
      <c r="O103" s="41"/>
      <c r="P103" s="40">
        <v>173.0</v>
      </c>
      <c r="Q103" s="18">
        <f t="shared" si="5"/>
        <v>16</v>
      </c>
      <c r="R103" s="23">
        <f t="shared" si="6"/>
        <v>0.09248554913</v>
      </c>
      <c r="S103" s="24" t="str">
        <f t="shared" si="7"/>
        <v>Gold Peas with +16, +9.2% (173 to 189)</v>
      </c>
      <c r="T103" s="18"/>
      <c r="U103" s="40">
        <v>0.0</v>
      </c>
      <c r="V103" s="22">
        <f t="shared" si="8"/>
        <v>1</v>
      </c>
      <c r="W103" s="23" t="str">
        <f t="shared" si="9"/>
        <v>#DIV/0!</v>
      </c>
      <c r="X103" s="26" t="str">
        <f t="shared" si="10"/>
        <v>#DIV/0!</v>
      </c>
    </row>
    <row r="104">
      <c r="A104" s="18" t="s">
        <v>59</v>
      </c>
      <c r="B104" s="18">
        <v>163.0</v>
      </c>
      <c r="C104" s="40">
        <v>49885.0</v>
      </c>
      <c r="D104" s="40">
        <v>33659.0</v>
      </c>
      <c r="E104" s="40">
        <v>15853.0</v>
      </c>
      <c r="F104" s="14">
        <v>9.8207167E7</v>
      </c>
      <c r="G104" s="19"/>
      <c r="H104" s="19">
        <f>VLOOKUP(A104,'Kings Ratings'!$A$2:$B$1000,2,false)</f>
        <v>1</v>
      </c>
      <c r="I104" s="7" t="s">
        <v>276</v>
      </c>
      <c r="K104" s="40">
        <v>48912.0</v>
      </c>
      <c r="L104" s="22">
        <f t="shared" si="2"/>
        <v>973</v>
      </c>
      <c r="M104" s="23">
        <f t="shared" si="3"/>
        <v>0.01989286883</v>
      </c>
      <c r="N104" s="24" t="str">
        <f t="shared" si="4"/>
        <v>Twine with +973, +2% (48912 to 49885)</v>
      </c>
      <c r="O104" s="41"/>
      <c r="P104" s="40">
        <v>32844.0</v>
      </c>
      <c r="Q104" s="18">
        <f t="shared" si="5"/>
        <v>815</v>
      </c>
      <c r="R104" s="23">
        <f t="shared" si="6"/>
        <v>0.02481427354</v>
      </c>
      <c r="S104" s="24" t="str">
        <f t="shared" si="7"/>
        <v>Twine with +815, +2.5% (32844 to 33659)</v>
      </c>
      <c r="T104" s="18"/>
      <c r="U104" s="40">
        <v>15220.0</v>
      </c>
      <c r="V104" s="22">
        <f t="shared" si="8"/>
        <v>633</v>
      </c>
      <c r="W104" s="23">
        <f t="shared" si="9"/>
        <v>0.04159001314</v>
      </c>
      <c r="X104" s="26" t="str">
        <f t="shared" si="10"/>
        <v>Twine with +633, +4.2% (15220 to 15853)</v>
      </c>
    </row>
    <row r="105">
      <c r="A105" s="18" t="s">
        <v>452</v>
      </c>
      <c r="B105" s="18">
        <v>165.0</v>
      </c>
      <c r="C105" s="40">
        <v>10144.0</v>
      </c>
      <c r="D105" s="40">
        <v>4264.0</v>
      </c>
      <c r="E105" s="40">
        <v>433.0</v>
      </c>
      <c r="F105" s="14">
        <v>848373.0</v>
      </c>
      <c r="G105" s="19"/>
      <c r="H105" s="19">
        <f>VLOOKUP(A105,'Kings Ratings'!$A$2:$B$1000,2,false)</f>
        <v>3</v>
      </c>
      <c r="I105" s="7" t="s">
        <v>851</v>
      </c>
      <c r="K105" s="40">
        <v>9783.0</v>
      </c>
      <c r="L105" s="22">
        <f t="shared" si="2"/>
        <v>361</v>
      </c>
      <c r="M105" s="23">
        <f t="shared" si="3"/>
        <v>0.03690074619</v>
      </c>
      <c r="N105" s="24" t="str">
        <f t="shared" si="4"/>
        <v>Horn Canteen with +361, +3.7% (9783 to 10144)</v>
      </c>
      <c r="O105" s="41"/>
      <c r="P105" s="40">
        <v>4098.0</v>
      </c>
      <c r="Q105" s="18">
        <f t="shared" si="5"/>
        <v>166</v>
      </c>
      <c r="R105" s="23">
        <f t="shared" si="6"/>
        <v>0.04050756467</v>
      </c>
      <c r="S105" s="24" t="str">
        <f t="shared" si="7"/>
        <v>Horn Canteen with +166, +4.1% (4098 to 4264)</v>
      </c>
      <c r="T105" s="18"/>
      <c r="U105" s="40">
        <v>405.0</v>
      </c>
      <c r="V105" s="22">
        <f t="shared" si="8"/>
        <v>28</v>
      </c>
      <c r="W105" s="23">
        <f t="shared" si="9"/>
        <v>0.06913580247</v>
      </c>
      <c r="X105" s="26" t="str">
        <f t="shared" si="10"/>
        <v>Horn Canteen with +28, +6.9% (405 to 433)</v>
      </c>
    </row>
    <row r="106">
      <c r="A106" s="18" t="s">
        <v>514</v>
      </c>
      <c r="B106" s="18">
        <v>166.0</v>
      </c>
      <c r="C106" s="40">
        <v>9353.0</v>
      </c>
      <c r="D106" s="40">
        <v>3759.0</v>
      </c>
      <c r="E106" s="40">
        <v>88.0</v>
      </c>
      <c r="F106" s="14">
        <v>285154.0</v>
      </c>
      <c r="G106" s="19"/>
      <c r="H106" s="19">
        <f>VLOOKUP(A106,'Kings Ratings'!$A$2:$B$1000,2,false)</f>
        <v>2</v>
      </c>
      <c r="I106" s="7" t="s">
        <v>692</v>
      </c>
      <c r="K106" s="40">
        <v>8988.0</v>
      </c>
      <c r="L106" s="22">
        <f t="shared" si="2"/>
        <v>365</v>
      </c>
      <c r="M106" s="23">
        <f t="shared" si="3"/>
        <v>0.04060970182</v>
      </c>
      <c r="N106" s="24" t="str">
        <f t="shared" si="4"/>
        <v>Leather Bag with +365, +4.1% (8988 to 9353)</v>
      </c>
      <c r="O106" s="41"/>
      <c r="P106" s="40">
        <v>3585.0</v>
      </c>
      <c r="Q106" s="18">
        <f t="shared" si="5"/>
        <v>174</v>
      </c>
      <c r="R106" s="23">
        <f t="shared" si="6"/>
        <v>0.04853556485</v>
      </c>
      <c r="S106" s="24" t="str">
        <f t="shared" si="7"/>
        <v>Leather Bag with +174, +4.9% (3585 to 3759)</v>
      </c>
      <c r="T106" s="18"/>
      <c r="U106" s="40">
        <v>72.0</v>
      </c>
      <c r="V106" s="22">
        <f t="shared" si="8"/>
        <v>16</v>
      </c>
      <c r="W106" s="23">
        <f t="shared" si="9"/>
        <v>0.2222222222</v>
      </c>
      <c r="X106" s="26" t="str">
        <f t="shared" si="10"/>
        <v>Leather Bag with +16, +22.2% (72 to 88)</v>
      </c>
    </row>
    <row r="107">
      <c r="A107" s="18" t="s">
        <v>183</v>
      </c>
      <c r="B107" s="18">
        <v>167.0</v>
      </c>
      <c r="C107" s="40">
        <v>37658.0</v>
      </c>
      <c r="D107" s="40">
        <v>17131.0</v>
      </c>
      <c r="E107" s="40">
        <v>4470.0</v>
      </c>
      <c r="F107" s="14">
        <v>1145596.0</v>
      </c>
      <c r="G107" s="19"/>
      <c r="H107" s="19">
        <f>VLOOKUP(A107,'Kings Ratings'!$A$2:$B$1000,2,false)</f>
        <v>1</v>
      </c>
      <c r="I107" s="7" t="s">
        <v>363</v>
      </c>
      <c r="K107" s="40">
        <v>36908.0</v>
      </c>
      <c r="L107" s="22">
        <f t="shared" si="2"/>
        <v>750</v>
      </c>
      <c r="M107" s="23">
        <f t="shared" si="3"/>
        <v>0.02032079766</v>
      </c>
      <c r="N107" s="24" t="str">
        <f t="shared" si="4"/>
        <v>Sturdy Shield with +750, +2% (36908 to 37658)</v>
      </c>
      <c r="O107" s="41"/>
      <c r="P107" s="40">
        <v>16657.0</v>
      </c>
      <c r="Q107" s="18">
        <f t="shared" si="5"/>
        <v>474</v>
      </c>
      <c r="R107" s="23">
        <f t="shared" si="6"/>
        <v>0.02845650477</v>
      </c>
      <c r="S107" s="24" t="str">
        <f t="shared" si="7"/>
        <v>Sturdy Shield with +474, +2.8% (16657 to 17131)</v>
      </c>
      <c r="T107" s="18"/>
      <c r="U107" s="40">
        <v>4211.0</v>
      </c>
      <c r="V107" s="22">
        <f t="shared" si="8"/>
        <v>259</v>
      </c>
      <c r="W107" s="23">
        <f t="shared" si="9"/>
        <v>0.06150558062</v>
      </c>
      <c r="X107" s="26" t="str">
        <f t="shared" si="10"/>
        <v>Sturdy Shield with +259, +6.2% (4211 to 4470)</v>
      </c>
    </row>
    <row r="108">
      <c r="A108" s="18" t="s">
        <v>474</v>
      </c>
      <c r="B108" s="18">
        <v>169.0</v>
      </c>
      <c r="C108" s="40">
        <v>11849.0</v>
      </c>
      <c r="D108" s="40">
        <v>379.0</v>
      </c>
      <c r="E108" s="40">
        <v>0.0</v>
      </c>
      <c r="F108" s="14">
        <v>53539.0</v>
      </c>
      <c r="G108" s="19"/>
      <c r="H108" s="19">
        <f>VLOOKUP(A108,'Kings Ratings'!$A$2:$B$1000,2,false)</f>
        <v>10</v>
      </c>
      <c r="I108" s="7"/>
      <c r="K108" s="40">
        <v>11420.0</v>
      </c>
      <c r="L108" s="22">
        <f t="shared" si="2"/>
        <v>429</v>
      </c>
      <c r="M108" s="23">
        <f t="shared" si="3"/>
        <v>0.03756567426</v>
      </c>
      <c r="N108" s="24" t="str">
        <f t="shared" si="4"/>
        <v>Inferno Sphere with +429, +3.8% (11420 to 11849)</v>
      </c>
      <c r="O108" s="41"/>
      <c r="P108" s="40">
        <v>337.0</v>
      </c>
      <c r="Q108" s="18">
        <f t="shared" si="5"/>
        <v>42</v>
      </c>
      <c r="R108" s="23">
        <f t="shared" si="6"/>
        <v>0.1246290801</v>
      </c>
      <c r="S108" s="24" t="str">
        <f t="shared" si="7"/>
        <v>Inferno Sphere with +42, +12.5% (337 to 379)</v>
      </c>
      <c r="T108" s="18"/>
      <c r="U108" s="40">
        <v>0.0</v>
      </c>
      <c r="V108" s="22">
        <f t="shared" si="8"/>
        <v>0</v>
      </c>
      <c r="W108" s="23" t="str">
        <f t="shared" si="9"/>
        <v>#DIV/0!</v>
      </c>
      <c r="X108" s="26" t="str">
        <f t="shared" si="10"/>
        <v>#DIV/0!</v>
      </c>
    </row>
    <row r="109">
      <c r="A109" s="18" t="s">
        <v>318</v>
      </c>
      <c r="B109" s="18">
        <v>173.0</v>
      </c>
      <c r="C109" s="40">
        <v>15163.0</v>
      </c>
      <c r="D109" s="40">
        <v>9354.0</v>
      </c>
      <c r="E109" s="40">
        <v>1192.0</v>
      </c>
      <c r="F109" s="14">
        <v>1036224.0</v>
      </c>
      <c r="G109" s="19"/>
      <c r="H109" s="19">
        <f>VLOOKUP(A109,'Kings Ratings'!$A$2:$B$1000,2,false)</f>
        <v>5</v>
      </c>
      <c r="I109" s="7" t="s">
        <v>689</v>
      </c>
      <c r="K109" s="40">
        <v>14695.0</v>
      </c>
      <c r="L109" s="22">
        <f t="shared" si="2"/>
        <v>468</v>
      </c>
      <c r="M109" s="23">
        <f t="shared" si="3"/>
        <v>0.0318475672</v>
      </c>
      <c r="N109" s="24" t="str">
        <f t="shared" si="4"/>
        <v>Flier with +468, +3.2% (14695 to 15163)</v>
      </c>
      <c r="O109" s="41"/>
      <c r="P109" s="40">
        <v>8985.0</v>
      </c>
      <c r="Q109" s="18">
        <f t="shared" si="5"/>
        <v>369</v>
      </c>
      <c r="R109" s="23">
        <f t="shared" si="6"/>
        <v>0.04106844741</v>
      </c>
      <c r="S109" s="24" t="str">
        <f t="shared" si="7"/>
        <v>Flier with +369, +4.1% (8985 to 9354)</v>
      </c>
      <c r="T109" s="18"/>
      <c r="U109" s="40">
        <v>1058.0</v>
      </c>
      <c r="V109" s="22">
        <f t="shared" si="8"/>
        <v>134</v>
      </c>
      <c r="W109" s="23">
        <f t="shared" si="9"/>
        <v>0.1266540643</v>
      </c>
      <c r="X109" s="26" t="str">
        <f t="shared" si="10"/>
        <v>Flier with +134, +12.7% (1058 to 1192)</v>
      </c>
    </row>
    <row r="110">
      <c r="A110" s="18" t="s">
        <v>614</v>
      </c>
      <c r="B110" s="18">
        <v>174.0</v>
      </c>
      <c r="C110" s="40">
        <v>21462.0</v>
      </c>
      <c r="D110" s="40">
        <v>12653.0</v>
      </c>
      <c r="E110" s="40">
        <v>4199.0</v>
      </c>
      <c r="F110" s="14">
        <v>2654246.0</v>
      </c>
      <c r="G110" s="19"/>
      <c r="H110" s="19">
        <f>VLOOKUP(A110,'Kings Ratings'!$A$2:$B$1000,2,false)</f>
        <v>3</v>
      </c>
      <c r="I110" s="7" t="s">
        <v>609</v>
      </c>
      <c r="K110" s="40">
        <v>20618.0</v>
      </c>
      <c r="L110" s="22">
        <f t="shared" si="2"/>
        <v>844</v>
      </c>
      <c r="M110" s="23">
        <f t="shared" si="3"/>
        <v>0.04093510525</v>
      </c>
      <c r="N110" s="24" t="str">
        <f t="shared" si="4"/>
        <v>Ruby Fish with +844, +4.1% (20618 to 21462)</v>
      </c>
      <c r="O110" s="41"/>
      <c r="P110" s="40">
        <v>11986.0</v>
      </c>
      <c r="Q110" s="18">
        <f t="shared" si="5"/>
        <v>667</v>
      </c>
      <c r="R110" s="23">
        <f t="shared" si="6"/>
        <v>0.0556482563</v>
      </c>
      <c r="S110" s="24" t="str">
        <f t="shared" si="7"/>
        <v>Ruby Fish with +667, +5.6% (11986 to 12653)</v>
      </c>
      <c r="T110" s="18"/>
      <c r="U110" s="40">
        <v>3778.0</v>
      </c>
      <c r="V110" s="22">
        <f t="shared" si="8"/>
        <v>421</v>
      </c>
      <c r="W110" s="23">
        <f t="shared" si="9"/>
        <v>0.1114346215</v>
      </c>
      <c r="X110" s="26" t="str">
        <f t="shared" si="10"/>
        <v>Ruby Fish with +421, +11.1% (3778 to 4199)</v>
      </c>
    </row>
    <row r="111">
      <c r="A111" s="18" t="s">
        <v>540</v>
      </c>
      <c r="B111" s="18">
        <v>176.0</v>
      </c>
      <c r="C111" s="40">
        <v>18281.0</v>
      </c>
      <c r="D111" s="40">
        <v>7206.0</v>
      </c>
      <c r="E111" s="40">
        <v>554.0</v>
      </c>
      <c r="F111" s="14">
        <v>1065445.0</v>
      </c>
      <c r="G111" s="19"/>
      <c r="H111" s="19">
        <f>VLOOKUP(A111,'Kings Ratings'!$A$2:$B$1000,2,false)</f>
        <v>5</v>
      </c>
      <c r="I111" s="7" t="s">
        <v>691</v>
      </c>
      <c r="K111" s="40">
        <v>17717.0</v>
      </c>
      <c r="L111" s="22">
        <f t="shared" si="2"/>
        <v>564</v>
      </c>
      <c r="M111" s="23">
        <f t="shared" si="3"/>
        <v>0.03183383191</v>
      </c>
      <c r="N111" s="24" t="str">
        <f t="shared" si="4"/>
        <v>Magicite with +564, +3.2% (17717 to 18281)</v>
      </c>
      <c r="O111" s="41"/>
      <c r="P111" s="40">
        <v>6920.0</v>
      </c>
      <c r="Q111" s="18">
        <f t="shared" si="5"/>
        <v>286</v>
      </c>
      <c r="R111" s="23">
        <f t="shared" si="6"/>
        <v>0.04132947977</v>
      </c>
      <c r="S111" s="24" t="str">
        <f t="shared" si="7"/>
        <v>Magicite with +286, +4.1% (6920 to 7206)</v>
      </c>
      <c r="T111" s="18"/>
      <c r="U111" s="40">
        <v>469.0</v>
      </c>
      <c r="V111" s="22">
        <f t="shared" si="8"/>
        <v>85</v>
      </c>
      <c r="W111" s="23">
        <f t="shared" si="9"/>
        <v>0.1812366738</v>
      </c>
      <c r="X111" s="26" t="str">
        <f t="shared" si="10"/>
        <v>Magicite with +85, +18.1% (469 to 554)</v>
      </c>
    </row>
    <row r="112">
      <c r="A112" s="18" t="s">
        <v>469</v>
      </c>
      <c r="B112" s="18">
        <v>185.0</v>
      </c>
      <c r="C112" s="40">
        <v>13757.0</v>
      </c>
      <c r="D112" s="40">
        <v>2797.0</v>
      </c>
      <c r="E112" s="40">
        <v>12.0</v>
      </c>
      <c r="F112" s="14">
        <v>567877.0</v>
      </c>
      <c r="G112" s="19"/>
      <c r="H112" s="19">
        <f>VLOOKUP(A112,'Kings Ratings'!$A$2:$B$1000,2,false)</f>
        <v>9</v>
      </c>
      <c r="I112" s="7"/>
      <c r="K112" s="40">
        <v>13245.0</v>
      </c>
      <c r="L112" s="22">
        <f t="shared" si="2"/>
        <v>512</v>
      </c>
      <c r="M112" s="23">
        <f t="shared" si="3"/>
        <v>0.03865609664</v>
      </c>
      <c r="N112" s="24" t="str">
        <f t="shared" si="4"/>
        <v>Iced Tea with +512, +3.9% (13245 to 13757)</v>
      </c>
      <c r="O112" s="41"/>
      <c r="P112" s="40">
        <v>2492.0</v>
      </c>
      <c r="Q112" s="18">
        <f t="shared" si="5"/>
        <v>305</v>
      </c>
      <c r="R112" s="23">
        <f t="shared" si="6"/>
        <v>0.1223916533</v>
      </c>
      <c r="S112" s="24" t="str">
        <f t="shared" si="7"/>
        <v>Iced Tea with +305, +12.2% (2492 to 2797)</v>
      </c>
      <c r="T112" s="18"/>
      <c r="U112" s="40">
        <v>9.0</v>
      </c>
      <c r="V112" s="22">
        <f t="shared" si="8"/>
        <v>3</v>
      </c>
      <c r="W112" s="23">
        <f t="shared" si="9"/>
        <v>0.3333333333</v>
      </c>
      <c r="X112" s="26" t="str">
        <f t="shared" si="10"/>
        <v>Iced Tea with +3, +33.3% (9 to 12)</v>
      </c>
    </row>
    <row r="113">
      <c r="A113" s="18" t="s">
        <v>382</v>
      </c>
      <c r="B113" s="18">
        <v>189.0</v>
      </c>
      <c r="C113" s="40">
        <v>14177.0</v>
      </c>
      <c r="D113" s="40">
        <v>5167.0</v>
      </c>
      <c r="E113" s="40">
        <v>363.0</v>
      </c>
      <c r="F113" s="14">
        <v>354557.0</v>
      </c>
      <c r="G113" s="19"/>
      <c r="H113" s="19">
        <f>VLOOKUP(A113,'Kings Ratings'!$A$2:$B$1000,2,false)</f>
        <v>8</v>
      </c>
      <c r="I113" s="7"/>
      <c r="K113" s="40">
        <v>13721.0</v>
      </c>
      <c r="L113" s="22">
        <f t="shared" si="2"/>
        <v>456</v>
      </c>
      <c r="M113" s="23">
        <f t="shared" si="3"/>
        <v>0.03323372932</v>
      </c>
      <c r="N113" s="24" t="str">
        <f t="shared" si="4"/>
        <v>Gold Cucumber with +456, +3.3% (13721 to 14177)</v>
      </c>
      <c r="O113" s="41"/>
      <c r="P113" s="40">
        <v>4909.0</v>
      </c>
      <c r="Q113" s="18">
        <f t="shared" si="5"/>
        <v>258</v>
      </c>
      <c r="R113" s="23">
        <f t="shared" si="6"/>
        <v>0.05255652882</v>
      </c>
      <c r="S113" s="24" t="str">
        <f t="shared" si="7"/>
        <v>Gold Cucumber with +258, +5.3% (4909 to 5167)</v>
      </c>
      <c r="T113" s="18"/>
      <c r="U113" s="40">
        <v>330.0</v>
      </c>
      <c r="V113" s="22">
        <f t="shared" si="8"/>
        <v>33</v>
      </c>
      <c r="W113" s="23">
        <f t="shared" si="9"/>
        <v>0.1</v>
      </c>
      <c r="X113" s="26" t="str">
        <f t="shared" si="10"/>
        <v>Gold Cucumber with +33, +10% (330 to 363)</v>
      </c>
    </row>
    <row r="114">
      <c r="A114" s="18" t="s">
        <v>138</v>
      </c>
      <c r="B114" s="18">
        <v>193.0</v>
      </c>
      <c r="C114" s="40">
        <v>39862.0</v>
      </c>
      <c r="D114" s="40">
        <v>24593.0</v>
      </c>
      <c r="E114" s="40">
        <v>11693.0</v>
      </c>
      <c r="F114" s="14">
        <v>2.9303874E7</v>
      </c>
      <c r="G114" s="19"/>
      <c r="H114" s="19">
        <f>VLOOKUP(A114,'Kings Ratings'!$A$2:$B$1000,2,false)</f>
        <v>1</v>
      </c>
      <c r="I114" s="7" t="s">
        <v>330</v>
      </c>
      <c r="K114" s="40">
        <v>38992.0</v>
      </c>
      <c r="L114" s="22">
        <f t="shared" si="2"/>
        <v>870</v>
      </c>
      <c r="M114" s="23">
        <f t="shared" si="3"/>
        <v>0.02231226918</v>
      </c>
      <c r="N114" s="24" t="str">
        <f t="shared" si="4"/>
        <v>Rope with +870, +2.2% (38992 to 39862)</v>
      </c>
      <c r="O114" s="41"/>
      <c r="P114" s="40">
        <v>23815.0</v>
      </c>
      <c r="Q114" s="18">
        <f t="shared" si="5"/>
        <v>778</v>
      </c>
      <c r="R114" s="23">
        <f t="shared" si="6"/>
        <v>0.03266848625</v>
      </c>
      <c r="S114" s="24" t="str">
        <f t="shared" si="7"/>
        <v>Rope with +778, +3.3% (23815 to 24593)</v>
      </c>
      <c r="T114" s="18"/>
      <c r="U114" s="40">
        <v>11146.0</v>
      </c>
      <c r="V114" s="22">
        <f t="shared" si="8"/>
        <v>547</v>
      </c>
      <c r="W114" s="23">
        <f t="shared" si="9"/>
        <v>0.04907590167</v>
      </c>
      <c r="X114" s="26" t="str">
        <f t="shared" si="10"/>
        <v>Rope with +547, +4.9% (11146 to 11693)</v>
      </c>
    </row>
    <row r="115">
      <c r="A115" s="18" t="s">
        <v>175</v>
      </c>
      <c r="B115" s="18">
        <v>194.0</v>
      </c>
      <c r="C115" s="40">
        <v>38164.0</v>
      </c>
      <c r="D115" s="40">
        <v>22446.0</v>
      </c>
      <c r="E115" s="40">
        <v>10553.0</v>
      </c>
      <c r="F115" s="14">
        <v>2.1250391E7</v>
      </c>
      <c r="G115" s="19"/>
      <c r="H115" s="19">
        <f>VLOOKUP(A115,'Kings Ratings'!$A$2:$B$1000,2,false)</f>
        <v>2</v>
      </c>
      <c r="I115" s="7" t="s">
        <v>357</v>
      </c>
      <c r="K115" s="40">
        <v>37340.0</v>
      </c>
      <c r="L115" s="22">
        <f t="shared" si="2"/>
        <v>824</v>
      </c>
      <c r="M115" s="23">
        <f t="shared" si="3"/>
        <v>0.02206748795</v>
      </c>
      <c r="N115" s="24" t="str">
        <f t="shared" si="4"/>
        <v>Fishing Net with +824, +2.2% (37340 to 38164)</v>
      </c>
      <c r="O115" s="41"/>
      <c r="P115" s="40">
        <v>21719.0</v>
      </c>
      <c r="Q115" s="18">
        <f t="shared" si="5"/>
        <v>727</v>
      </c>
      <c r="R115" s="23">
        <f t="shared" si="6"/>
        <v>0.03347299599</v>
      </c>
      <c r="S115" s="24" t="str">
        <f t="shared" si="7"/>
        <v>Fishing Net with +727, +3.3% (21719 to 22446)</v>
      </c>
      <c r="T115" s="18"/>
      <c r="U115" s="40">
        <v>10049.0</v>
      </c>
      <c r="V115" s="22">
        <f t="shared" si="8"/>
        <v>504</v>
      </c>
      <c r="W115" s="23">
        <f t="shared" si="9"/>
        <v>0.0501542442</v>
      </c>
      <c r="X115" s="26" t="str">
        <f t="shared" si="10"/>
        <v>Fishing Net with +504, +5% (10049 to 10553)</v>
      </c>
    </row>
    <row r="116">
      <c r="A116" s="18" t="s">
        <v>568</v>
      </c>
      <c r="B116" s="18">
        <v>195.0</v>
      </c>
      <c r="C116" s="40">
        <v>10790.0</v>
      </c>
      <c r="D116" s="40">
        <v>4321.0</v>
      </c>
      <c r="E116" s="40">
        <v>123.0</v>
      </c>
      <c r="F116" s="14">
        <v>467716.0</v>
      </c>
      <c r="G116" s="19"/>
      <c r="H116" s="19">
        <f>VLOOKUP(A116,'Kings Ratings'!$A$2:$B$1000,2,false)</f>
        <v>4</v>
      </c>
      <c r="I116" s="7" t="s">
        <v>851</v>
      </c>
      <c r="K116" s="40">
        <v>10338.0</v>
      </c>
      <c r="L116" s="22">
        <f t="shared" si="2"/>
        <v>452</v>
      </c>
      <c r="M116" s="23">
        <f t="shared" si="3"/>
        <v>0.04372218998</v>
      </c>
      <c r="N116" s="24" t="str">
        <f t="shared" si="4"/>
        <v>Mystic Ring with +452, +4.4% (10338 to 10790)</v>
      </c>
      <c r="O116" s="41"/>
      <c r="P116" s="40">
        <v>4089.0</v>
      </c>
      <c r="Q116" s="18">
        <f t="shared" si="5"/>
        <v>232</v>
      </c>
      <c r="R116" s="23">
        <f t="shared" si="6"/>
        <v>0.05673758865</v>
      </c>
      <c r="S116" s="24" t="str">
        <f t="shared" si="7"/>
        <v>Mystic Ring with +232, +5.7% (4089 to 4321)</v>
      </c>
      <c r="T116" s="18"/>
      <c r="U116" s="40">
        <v>94.0</v>
      </c>
      <c r="V116" s="22">
        <f t="shared" si="8"/>
        <v>29</v>
      </c>
      <c r="W116" s="23">
        <f t="shared" si="9"/>
        <v>0.3085106383</v>
      </c>
      <c r="X116" s="26" t="str">
        <f t="shared" si="10"/>
        <v>Mystic Ring with +29, +30.9% (94 to 123)</v>
      </c>
    </row>
    <row r="117">
      <c r="A117" s="18" t="s">
        <v>599</v>
      </c>
      <c r="B117" s="18">
        <v>196.0</v>
      </c>
      <c r="C117" s="40">
        <v>11125.0</v>
      </c>
      <c r="D117" s="40">
        <v>5972.0</v>
      </c>
      <c r="E117" s="40">
        <v>882.0</v>
      </c>
      <c r="F117" s="14">
        <v>1017433.0</v>
      </c>
      <c r="G117" s="19"/>
      <c r="H117" s="19">
        <f>VLOOKUP(A117,'Kings Ratings'!$A$2:$B$1000,2,false)</f>
        <v>2</v>
      </c>
      <c r="I117" s="7" t="s">
        <v>829</v>
      </c>
      <c r="K117" s="40">
        <v>10666.0</v>
      </c>
      <c r="L117" s="22">
        <f t="shared" si="2"/>
        <v>459</v>
      </c>
      <c r="M117" s="23">
        <f t="shared" si="3"/>
        <v>0.04303393962</v>
      </c>
      <c r="N117" s="24" t="str">
        <f t="shared" si="4"/>
        <v>Pearl Necklace with +459, +4.3% (10666 to 11125)</v>
      </c>
      <c r="O117" s="41"/>
      <c r="P117" s="40">
        <v>5670.0</v>
      </c>
      <c r="Q117" s="18">
        <f t="shared" si="5"/>
        <v>302</v>
      </c>
      <c r="R117" s="23">
        <f t="shared" si="6"/>
        <v>0.0532627866</v>
      </c>
      <c r="S117" s="24" t="str">
        <f t="shared" si="7"/>
        <v>Pearl Necklace with +302, +5.3% (5670 to 5972)</v>
      </c>
      <c r="T117" s="18"/>
      <c r="U117" s="40">
        <v>734.0</v>
      </c>
      <c r="V117" s="22">
        <f t="shared" si="8"/>
        <v>148</v>
      </c>
      <c r="W117" s="23">
        <f t="shared" si="9"/>
        <v>0.2016348774</v>
      </c>
      <c r="X117" s="26" t="str">
        <f t="shared" si="10"/>
        <v>Pearl Necklace with +148, +20.2% (734 to 882)</v>
      </c>
    </row>
    <row r="118">
      <c r="A118" s="18" t="s">
        <v>196</v>
      </c>
      <c r="B118" s="18">
        <v>198.0</v>
      </c>
      <c r="C118" s="40">
        <v>36212.0</v>
      </c>
      <c r="D118" s="40">
        <v>21219.0</v>
      </c>
      <c r="E118" s="40">
        <v>10301.0</v>
      </c>
      <c r="F118" s="14">
        <v>9656774.0</v>
      </c>
      <c r="G118" s="19"/>
      <c r="H118" s="19">
        <f>VLOOKUP(A118,'Kings Ratings'!$A$2:$B$1000,2,false)</f>
        <v>1</v>
      </c>
      <c r="I118" s="7" t="s">
        <v>373</v>
      </c>
      <c r="K118" s="40">
        <v>35305.0</v>
      </c>
      <c r="L118" s="22">
        <f t="shared" si="2"/>
        <v>907</v>
      </c>
      <c r="M118" s="23">
        <f t="shared" si="3"/>
        <v>0.02569041212</v>
      </c>
      <c r="N118" s="24" t="str">
        <f t="shared" si="4"/>
        <v>Mackerel with +907, +2.6% (35305 to 36212)</v>
      </c>
      <c r="O118" s="41"/>
      <c r="P118" s="40">
        <v>20514.0</v>
      </c>
      <c r="Q118" s="18">
        <f t="shared" si="5"/>
        <v>705</v>
      </c>
      <c r="R118" s="23">
        <f t="shared" si="6"/>
        <v>0.03436677391</v>
      </c>
      <c r="S118" s="24" t="str">
        <f t="shared" si="7"/>
        <v>Mackerel with +705, +3.4% (20514 to 21219)</v>
      </c>
      <c r="T118" s="18"/>
      <c r="U118" s="40">
        <v>9815.0</v>
      </c>
      <c r="V118" s="22">
        <f t="shared" si="8"/>
        <v>486</v>
      </c>
      <c r="W118" s="23">
        <f t="shared" si="9"/>
        <v>0.04951604687</v>
      </c>
      <c r="X118" s="26" t="str">
        <f t="shared" si="10"/>
        <v>Mackerel with +486, +5% (9815 to 10301)</v>
      </c>
    </row>
    <row r="119">
      <c r="A119" s="18" t="s">
        <v>372</v>
      </c>
      <c r="B119" s="18">
        <v>199.0</v>
      </c>
      <c r="C119" s="40">
        <v>22027.0</v>
      </c>
      <c r="D119" s="40">
        <v>13406.0</v>
      </c>
      <c r="E119" s="40">
        <v>5592.0</v>
      </c>
      <c r="F119" s="14">
        <v>6938091.0</v>
      </c>
      <c r="G119" s="19"/>
      <c r="H119" s="19">
        <f>VLOOKUP(A119,'Kings Ratings'!$A$2:$B$1000,2,false)</f>
        <v>4</v>
      </c>
      <c r="I119" s="7" t="s">
        <v>598</v>
      </c>
      <c r="K119" s="40">
        <v>21679.0</v>
      </c>
      <c r="L119" s="22">
        <f t="shared" si="2"/>
        <v>348</v>
      </c>
      <c r="M119" s="23">
        <f t="shared" si="3"/>
        <v>0.01605240094</v>
      </c>
      <c r="N119" s="24" t="str">
        <f t="shared" si="4"/>
        <v>Globber with +348, +1.6% (21679 to 22027)</v>
      </c>
      <c r="O119" s="41"/>
      <c r="P119" s="40">
        <v>13047.0</v>
      </c>
      <c r="Q119" s="18">
        <f t="shared" si="5"/>
        <v>359</v>
      </c>
      <c r="R119" s="23">
        <f t="shared" si="6"/>
        <v>0.02751590404</v>
      </c>
      <c r="S119" s="24" t="str">
        <f t="shared" si="7"/>
        <v>Globber with +359, +2.8% (13047 to 13406)</v>
      </c>
      <c r="T119" s="18"/>
      <c r="U119" s="40">
        <v>5278.0</v>
      </c>
      <c r="V119" s="22">
        <f t="shared" si="8"/>
        <v>314</v>
      </c>
      <c r="W119" s="23">
        <f t="shared" si="9"/>
        <v>0.05949223191</v>
      </c>
      <c r="X119" s="26" t="str">
        <f t="shared" si="10"/>
        <v>Globber with +314, +5.9% (5278 to 5592)</v>
      </c>
    </row>
    <row r="120">
      <c r="A120" s="18" t="s">
        <v>109</v>
      </c>
      <c r="B120" s="18">
        <v>200.0</v>
      </c>
      <c r="C120" s="40">
        <v>24320.0</v>
      </c>
      <c r="D120" s="40">
        <v>13657.0</v>
      </c>
      <c r="E120" s="40">
        <v>5313.0</v>
      </c>
      <c r="F120" s="14">
        <v>6814991.0</v>
      </c>
      <c r="G120" s="19"/>
      <c r="H120" s="19">
        <f>VLOOKUP(A120,'Kings Ratings'!$A$2:$B$1000,2,false)</f>
        <v>2</v>
      </c>
      <c r="I120" s="7" t="s">
        <v>399</v>
      </c>
      <c r="K120" s="40">
        <v>23365.0</v>
      </c>
      <c r="L120" s="22">
        <f t="shared" si="2"/>
        <v>955</v>
      </c>
      <c r="M120" s="23">
        <f t="shared" si="3"/>
        <v>0.04087310079</v>
      </c>
      <c r="N120" s="24" t="str">
        <f t="shared" si="4"/>
        <v>Blue Tiger Fish with +955, +4.1% (23365 to 24320)</v>
      </c>
      <c r="O120" s="41"/>
      <c r="P120" s="40">
        <v>12747.0</v>
      </c>
      <c r="Q120" s="18">
        <f t="shared" si="5"/>
        <v>910</v>
      </c>
      <c r="R120" s="23">
        <f t="shared" si="6"/>
        <v>0.07138934651</v>
      </c>
      <c r="S120" s="24" t="str">
        <f t="shared" si="7"/>
        <v>Blue Tiger Fish with +910, +7.1% (12747 to 13657)</v>
      </c>
      <c r="T120" s="18"/>
      <c r="U120" s="40">
        <v>4558.0</v>
      </c>
      <c r="V120" s="22">
        <f t="shared" si="8"/>
        <v>755</v>
      </c>
      <c r="W120" s="23">
        <f t="shared" si="9"/>
        <v>0.1656428258</v>
      </c>
      <c r="X120" s="26" t="str">
        <f t="shared" si="10"/>
        <v>Blue Tiger Fish with +755, +16.6% (4558 to 5313)</v>
      </c>
    </row>
    <row r="121">
      <c r="A121" s="18" t="s">
        <v>326</v>
      </c>
      <c r="B121" s="18">
        <v>201.0</v>
      </c>
      <c r="C121" s="40">
        <v>22844.0</v>
      </c>
      <c r="D121" s="40">
        <v>12977.0</v>
      </c>
      <c r="E121" s="40">
        <v>4402.0</v>
      </c>
      <c r="F121" s="14">
        <v>1193138.0</v>
      </c>
      <c r="G121" s="19"/>
      <c r="H121" s="19">
        <f>VLOOKUP(A121,'Kings Ratings'!$A$2:$B$1000,2,false)</f>
        <v>3</v>
      </c>
      <c r="I121" s="7" t="s">
        <v>584</v>
      </c>
      <c r="K121" s="40">
        <v>22133.0</v>
      </c>
      <c r="L121" s="22">
        <f t="shared" si="2"/>
        <v>711</v>
      </c>
      <c r="M121" s="23">
        <f t="shared" si="3"/>
        <v>0.03212397777</v>
      </c>
      <c r="N121" s="24" t="str">
        <f t="shared" si="4"/>
        <v>Fluorifish with +711, +3.2% (22133 to 22844)</v>
      </c>
      <c r="O121" s="41"/>
      <c r="P121" s="40">
        <v>12469.0</v>
      </c>
      <c r="Q121" s="18">
        <f t="shared" si="5"/>
        <v>508</v>
      </c>
      <c r="R121" s="23">
        <f t="shared" si="6"/>
        <v>0.04074103777</v>
      </c>
      <c r="S121" s="24" t="str">
        <f t="shared" si="7"/>
        <v>Fluorifish with +508, +4.1% (12469 to 12977)</v>
      </c>
      <c r="T121" s="18"/>
      <c r="U121" s="40">
        <v>4139.0</v>
      </c>
      <c r="V121" s="22">
        <f t="shared" si="8"/>
        <v>263</v>
      </c>
      <c r="W121" s="23">
        <f t="shared" si="9"/>
        <v>0.06354191834</v>
      </c>
      <c r="X121" s="26" t="str">
        <f t="shared" si="10"/>
        <v>Fluorifish with +263, +6.4% (4139 to 4402)</v>
      </c>
    </row>
    <row r="122">
      <c r="A122" s="18" t="s">
        <v>422</v>
      </c>
      <c r="B122" s="18">
        <v>203.0</v>
      </c>
      <c r="C122" s="40">
        <v>21524.0</v>
      </c>
      <c r="D122" s="40">
        <v>9084.0</v>
      </c>
      <c r="E122" s="40">
        <v>1224.0</v>
      </c>
      <c r="F122" s="14">
        <v>1528818.0</v>
      </c>
      <c r="G122" s="19"/>
      <c r="H122" s="19">
        <f>VLOOKUP(A122,'Kings Ratings'!$A$2:$B$1000,2,false)</f>
        <v>2</v>
      </c>
      <c r="I122" s="7" t="s">
        <v>395</v>
      </c>
      <c r="K122" s="40">
        <v>20860.0</v>
      </c>
      <c r="L122" s="22">
        <f t="shared" si="2"/>
        <v>664</v>
      </c>
      <c r="M122" s="23">
        <f t="shared" si="3"/>
        <v>0.03183125599</v>
      </c>
      <c r="N122" s="24" t="str">
        <f t="shared" si="4"/>
        <v>Green Dye with +664, +3.2% (20860 to 21524)</v>
      </c>
      <c r="O122" s="41"/>
      <c r="P122" s="40">
        <v>8695.0</v>
      </c>
      <c r="Q122" s="18">
        <f t="shared" si="5"/>
        <v>389</v>
      </c>
      <c r="R122" s="23">
        <f t="shared" si="6"/>
        <v>0.04473835538</v>
      </c>
      <c r="S122" s="24" t="str">
        <f t="shared" si="7"/>
        <v>Green Dye with +389, +4.5% (8695 to 9084)</v>
      </c>
      <c r="T122" s="18"/>
      <c r="U122" s="40">
        <v>1075.0</v>
      </c>
      <c r="V122" s="22">
        <f t="shared" si="8"/>
        <v>149</v>
      </c>
      <c r="W122" s="23">
        <f t="shared" si="9"/>
        <v>0.1386046512</v>
      </c>
      <c r="X122" s="26" t="str">
        <f t="shared" si="10"/>
        <v>Green Dye with +149, +13.9% (1075 to 1224)</v>
      </c>
    </row>
    <row r="123">
      <c r="A123" s="18" t="s">
        <v>434</v>
      </c>
      <c r="B123" s="18">
        <v>204.0</v>
      </c>
      <c r="C123" s="40">
        <v>12140.0</v>
      </c>
      <c r="D123" s="40">
        <v>5964.0</v>
      </c>
      <c r="E123" s="40">
        <v>359.0</v>
      </c>
      <c r="F123" s="14">
        <v>352635.0</v>
      </c>
      <c r="G123" s="19"/>
      <c r="H123" s="19">
        <f>VLOOKUP(A123,'Kings Ratings'!$A$2:$B$1000,2,false)</f>
        <v>2</v>
      </c>
      <c r="I123" s="7" t="s">
        <v>761</v>
      </c>
      <c r="K123" s="40">
        <v>11715.0</v>
      </c>
      <c r="L123" s="22">
        <f t="shared" si="2"/>
        <v>425</v>
      </c>
      <c r="M123" s="23">
        <f t="shared" si="3"/>
        <v>0.03627827571</v>
      </c>
      <c r="N123" s="24" t="str">
        <f t="shared" si="4"/>
        <v>Green Shield with +425, +3.6% (11715 to 12140)</v>
      </c>
      <c r="O123" s="41"/>
      <c r="P123" s="40">
        <v>5706.0</v>
      </c>
      <c r="Q123" s="18">
        <f t="shared" si="5"/>
        <v>258</v>
      </c>
      <c r="R123" s="23">
        <f t="shared" si="6"/>
        <v>0.04521556257</v>
      </c>
      <c r="S123" s="24" t="str">
        <f t="shared" si="7"/>
        <v>Green Shield with +258, +4.5% (5706 to 5964)</v>
      </c>
      <c r="T123" s="18"/>
      <c r="U123" s="40">
        <v>327.0</v>
      </c>
      <c r="V123" s="22">
        <f t="shared" si="8"/>
        <v>32</v>
      </c>
      <c r="W123" s="23">
        <f t="shared" si="9"/>
        <v>0.09785932722</v>
      </c>
      <c r="X123" s="26" t="str">
        <f t="shared" si="10"/>
        <v>Green Shield with +32, +9.8% (327 to 359)</v>
      </c>
    </row>
    <row r="124">
      <c r="A124" s="18" t="s">
        <v>465</v>
      </c>
      <c r="B124" s="18">
        <v>205.0</v>
      </c>
      <c r="C124" s="40">
        <v>25288.0</v>
      </c>
      <c r="D124" s="40">
        <v>14721.0</v>
      </c>
      <c r="E124" s="40">
        <v>6344.0</v>
      </c>
      <c r="F124" s="14">
        <v>1.1655421E7</v>
      </c>
      <c r="G124" s="19"/>
      <c r="H124" s="19">
        <f>VLOOKUP(A124,'Kings Ratings'!$A$2:$B$1000,2,false)</f>
        <v>2</v>
      </c>
      <c r="I124" s="7" t="s">
        <v>546</v>
      </c>
      <c r="K124" s="40">
        <v>24330.0</v>
      </c>
      <c r="L124" s="22">
        <f t="shared" si="2"/>
        <v>958</v>
      </c>
      <c r="M124" s="23">
        <f t="shared" si="3"/>
        <v>0.03937525688</v>
      </c>
      <c r="N124" s="24" t="str">
        <f t="shared" si="4"/>
        <v>Red Starfish with +958, +3.9% (24330 to 25288)</v>
      </c>
      <c r="O124" s="41"/>
      <c r="P124" s="40">
        <v>13692.0</v>
      </c>
      <c r="Q124" s="18">
        <f t="shared" si="5"/>
        <v>1029</v>
      </c>
      <c r="R124" s="23">
        <f t="shared" si="6"/>
        <v>0.07515337423</v>
      </c>
      <c r="S124" s="24" t="str">
        <f t="shared" si="7"/>
        <v>Red Starfish with +1029, +7.5% (13692 to 14721)</v>
      </c>
      <c r="T124" s="18"/>
      <c r="U124" s="40">
        <v>5359.0</v>
      </c>
      <c r="V124" s="22">
        <f t="shared" si="8"/>
        <v>985</v>
      </c>
      <c r="W124" s="23">
        <f t="shared" si="9"/>
        <v>0.1838029483</v>
      </c>
      <c r="X124" s="26" t="str">
        <f t="shared" si="10"/>
        <v>Red Starfish with +985, +18.4% (5359 to 6344)</v>
      </c>
    </row>
    <row r="125">
      <c r="A125" s="18" t="s">
        <v>606</v>
      </c>
      <c r="B125" s="18">
        <v>206.0</v>
      </c>
      <c r="C125" s="40">
        <v>21747.0</v>
      </c>
      <c r="D125" s="40">
        <v>12651.0</v>
      </c>
      <c r="E125" s="40">
        <v>4380.0</v>
      </c>
      <c r="F125" s="14">
        <v>4201614.0</v>
      </c>
      <c r="G125" s="19"/>
      <c r="H125" s="19">
        <f>VLOOKUP(A125,'Kings Ratings'!$A$2:$B$1000,2,false)</f>
        <v>3</v>
      </c>
      <c r="I125" s="7" t="s">
        <v>617</v>
      </c>
      <c r="K125" s="40">
        <v>20823.0</v>
      </c>
      <c r="L125" s="22">
        <f t="shared" si="2"/>
        <v>924</v>
      </c>
      <c r="M125" s="23">
        <f t="shared" si="3"/>
        <v>0.04437400951</v>
      </c>
      <c r="N125" s="24" t="str">
        <f t="shared" si="4"/>
        <v>Seahorse with +924, +4.4% (20823 to 21747)</v>
      </c>
      <c r="O125" s="41"/>
      <c r="P125" s="40">
        <v>11809.0</v>
      </c>
      <c r="Q125" s="18">
        <f t="shared" si="5"/>
        <v>842</v>
      </c>
      <c r="R125" s="23">
        <f t="shared" si="6"/>
        <v>0.07130154967</v>
      </c>
      <c r="S125" s="24" t="str">
        <f t="shared" si="7"/>
        <v>Seahorse with +842, +7.1% (11809 to 12651)</v>
      </c>
      <c r="T125" s="18"/>
      <c r="U125" s="40">
        <v>3880.0</v>
      </c>
      <c r="V125" s="22">
        <f t="shared" si="8"/>
        <v>500</v>
      </c>
      <c r="W125" s="23">
        <f t="shared" si="9"/>
        <v>0.1288659794</v>
      </c>
      <c r="X125" s="26" t="str">
        <f t="shared" si="10"/>
        <v>Seahorse with +500, +12.9% (3880 to 4380)</v>
      </c>
    </row>
    <row r="126">
      <c r="A126" s="18" t="s">
        <v>574</v>
      </c>
      <c r="B126" s="18">
        <v>207.0</v>
      </c>
      <c r="C126" s="40">
        <v>16064.0</v>
      </c>
      <c r="D126" s="40">
        <v>9833.0</v>
      </c>
      <c r="E126" s="40">
        <v>788.0</v>
      </c>
      <c r="F126" s="14">
        <v>399307.0</v>
      </c>
      <c r="G126" s="19"/>
      <c r="H126" s="19">
        <f>VLOOKUP(A126,'Kings Ratings'!$A$2:$B$1000,2,false)</f>
        <v>5</v>
      </c>
      <c r="I126" s="7" t="s">
        <v>761</v>
      </c>
      <c r="K126" s="40">
        <v>15518.0</v>
      </c>
      <c r="L126" s="22">
        <f t="shared" si="2"/>
        <v>546</v>
      </c>
      <c r="M126" s="23">
        <f t="shared" si="3"/>
        <v>0.03518494651</v>
      </c>
      <c r="N126" s="24" t="str">
        <f t="shared" si="4"/>
        <v>Octopus with +546, +3.5% (15518 to 16064)</v>
      </c>
      <c r="O126" s="41"/>
      <c r="P126" s="40">
        <v>9385.0</v>
      </c>
      <c r="Q126" s="18">
        <f t="shared" si="5"/>
        <v>448</v>
      </c>
      <c r="R126" s="23">
        <f t="shared" si="6"/>
        <v>0.04773574853</v>
      </c>
      <c r="S126" s="24" t="str">
        <f t="shared" si="7"/>
        <v>Octopus with +448, +4.8% (9385 to 9833)</v>
      </c>
      <c r="T126" s="18"/>
      <c r="U126" s="40">
        <v>725.0</v>
      </c>
      <c r="V126" s="22">
        <f t="shared" si="8"/>
        <v>63</v>
      </c>
      <c r="W126" s="23">
        <f t="shared" si="9"/>
        <v>0.08689655172</v>
      </c>
      <c r="X126" s="26" t="str">
        <f t="shared" si="10"/>
        <v>Octopus with +63, +8.7% (725 to 788)</v>
      </c>
    </row>
    <row r="127">
      <c r="A127" s="18" t="s">
        <v>545</v>
      </c>
      <c r="B127" s="18">
        <v>216.0</v>
      </c>
      <c r="C127" s="40">
        <v>9605.0</v>
      </c>
      <c r="D127" s="40">
        <v>5580.0</v>
      </c>
      <c r="E127" s="40">
        <v>702.0</v>
      </c>
      <c r="F127" s="14">
        <v>1000958.0</v>
      </c>
      <c r="G127" s="19"/>
      <c r="H127" s="19">
        <f>VLOOKUP(A127,'Kings Ratings'!$A$2:$B$1000,2,false)</f>
        <v>2</v>
      </c>
      <c r="I127" s="7" t="s">
        <v>768</v>
      </c>
      <c r="K127" s="40">
        <v>9255.0</v>
      </c>
      <c r="L127" s="22">
        <f t="shared" si="2"/>
        <v>350</v>
      </c>
      <c r="M127" s="23">
        <f t="shared" si="3"/>
        <v>0.037817396</v>
      </c>
      <c r="N127" s="24" t="str">
        <f t="shared" si="4"/>
        <v>Magnifying Glass with +350, +3.8% (9255 to 9605)</v>
      </c>
      <c r="O127" s="41"/>
      <c r="P127" s="40">
        <v>5404.0</v>
      </c>
      <c r="Q127" s="18">
        <f t="shared" si="5"/>
        <v>176</v>
      </c>
      <c r="R127" s="23">
        <f t="shared" si="6"/>
        <v>0.0325684678</v>
      </c>
      <c r="S127" s="24" t="str">
        <f t="shared" si="7"/>
        <v>Magnifying Glass with +176, +3.3% (5404 to 5580)</v>
      </c>
      <c r="T127" s="18"/>
      <c r="U127" s="40">
        <v>647.0</v>
      </c>
      <c r="V127" s="22">
        <f t="shared" si="8"/>
        <v>55</v>
      </c>
      <c r="W127" s="23">
        <f t="shared" si="9"/>
        <v>0.08500772798</v>
      </c>
      <c r="X127" s="26" t="str">
        <f t="shared" si="10"/>
        <v>Magnifying Glass with +55, +8.5% (647 to 702)</v>
      </c>
    </row>
    <row r="128">
      <c r="A128" s="18" t="s">
        <v>456</v>
      </c>
      <c r="B128" s="18">
        <v>217.0</v>
      </c>
      <c r="C128" s="40">
        <v>19780.0</v>
      </c>
      <c r="D128" s="40">
        <v>12654.0</v>
      </c>
      <c r="E128" s="40">
        <v>5122.0</v>
      </c>
      <c r="F128" s="14">
        <v>1045148.0</v>
      </c>
      <c r="G128" s="19"/>
      <c r="H128" s="19">
        <f>VLOOKUP(A128,'Kings Ratings'!$A$2:$B$1000,2,false)</f>
        <v>1</v>
      </c>
      <c r="I128" s="7" t="s">
        <v>419</v>
      </c>
      <c r="K128" s="40">
        <v>19277.0</v>
      </c>
      <c r="L128" s="22">
        <f t="shared" si="2"/>
        <v>503</v>
      </c>
      <c r="M128" s="23">
        <f t="shared" si="3"/>
        <v>0.02609327177</v>
      </c>
      <c r="N128" s="24" t="str">
        <f t="shared" si="4"/>
        <v>Horseshoe with +503, +2.6% (19277 to 19780)</v>
      </c>
      <c r="O128" s="41"/>
      <c r="P128" s="40">
        <v>12324.0</v>
      </c>
      <c r="Q128" s="18">
        <f t="shared" si="5"/>
        <v>330</v>
      </c>
      <c r="R128" s="23">
        <f t="shared" si="6"/>
        <v>0.02677702045</v>
      </c>
      <c r="S128" s="24" t="str">
        <f t="shared" si="7"/>
        <v>Horseshoe with +330, +2.7% (12324 to 12654)</v>
      </c>
      <c r="T128" s="18"/>
      <c r="U128" s="40">
        <v>4877.0</v>
      </c>
      <c r="V128" s="22">
        <f t="shared" si="8"/>
        <v>245</v>
      </c>
      <c r="W128" s="23">
        <f t="shared" si="9"/>
        <v>0.0502358007</v>
      </c>
      <c r="X128" s="26" t="str">
        <f t="shared" si="10"/>
        <v>Horseshoe with +245, +5% (4877 to 5122)</v>
      </c>
    </row>
    <row r="129">
      <c r="A129" s="18" t="s">
        <v>510</v>
      </c>
      <c r="B129" s="18">
        <v>220.0</v>
      </c>
      <c r="C129" s="40">
        <v>11075.0</v>
      </c>
      <c r="D129" s="40">
        <v>265.0</v>
      </c>
      <c r="E129" s="40">
        <v>0.0</v>
      </c>
      <c r="F129" s="14">
        <v>49432.0</v>
      </c>
      <c r="G129" s="19"/>
      <c r="H129" s="19">
        <f>VLOOKUP(A129,'Kings Ratings'!$A$2:$B$1000,2,false)</f>
        <v>10</v>
      </c>
      <c r="I129" s="7"/>
      <c r="K129" s="40">
        <v>10638.0</v>
      </c>
      <c r="L129" s="22">
        <f t="shared" si="2"/>
        <v>437</v>
      </c>
      <c r="M129" s="23">
        <f t="shared" si="3"/>
        <v>0.04107915022</v>
      </c>
      <c r="N129" s="24" t="str">
        <f t="shared" si="4"/>
        <v>Lava Sphere with +437, +4.1% (10638 to 11075)</v>
      </c>
      <c r="O129" s="41"/>
      <c r="P129" s="40">
        <v>233.0</v>
      </c>
      <c r="Q129" s="18">
        <f t="shared" si="5"/>
        <v>32</v>
      </c>
      <c r="R129" s="23">
        <f t="shared" si="6"/>
        <v>0.1373390558</v>
      </c>
      <c r="S129" s="24" t="str">
        <f t="shared" si="7"/>
        <v>Lava Sphere with +32, +13.7% (233 to 265)</v>
      </c>
      <c r="T129" s="18"/>
      <c r="U129" s="40">
        <v>0.0</v>
      </c>
      <c r="V129" s="22">
        <f t="shared" si="8"/>
        <v>0</v>
      </c>
      <c r="W129" s="23" t="str">
        <f t="shared" si="9"/>
        <v>#DIV/0!</v>
      </c>
      <c r="X129" s="26" t="str">
        <f t="shared" si="10"/>
        <v>#DIV/0!</v>
      </c>
    </row>
    <row r="130">
      <c r="A130" s="18" t="s">
        <v>398</v>
      </c>
      <c r="B130" s="18">
        <v>221.0</v>
      </c>
      <c r="C130" s="40">
        <v>8697.0</v>
      </c>
      <c r="D130" s="40">
        <v>2.0</v>
      </c>
      <c r="E130" s="40">
        <v>0.0</v>
      </c>
      <c r="F130" s="14">
        <v>23641.0</v>
      </c>
      <c r="G130" s="19"/>
      <c r="H130" s="19">
        <f>VLOOKUP(A130,'Kings Ratings'!$A$2:$B$1000,2,false)</f>
        <v>10</v>
      </c>
      <c r="I130" s="7"/>
      <c r="K130" s="40">
        <v>8308.0</v>
      </c>
      <c r="L130" s="22">
        <f t="shared" si="2"/>
        <v>389</v>
      </c>
      <c r="M130" s="23">
        <f t="shared" si="3"/>
        <v>0.04682233991</v>
      </c>
      <c r="N130" s="24" t="str">
        <f t="shared" si="4"/>
        <v>Runestone 11 with +389, +4.7% (8308 to 8697)</v>
      </c>
      <c r="O130" s="41"/>
      <c r="P130" s="40">
        <v>2.0</v>
      </c>
      <c r="Q130" s="18">
        <f t="shared" si="5"/>
        <v>0</v>
      </c>
      <c r="R130" s="23">
        <f t="shared" si="6"/>
        <v>0</v>
      </c>
      <c r="S130" s="24" t="str">
        <f t="shared" si="7"/>
        <v>Runestone 11 with +0, +0% (2 to 2)</v>
      </c>
      <c r="T130" s="18"/>
      <c r="U130" s="40">
        <v>0.0</v>
      </c>
      <c r="V130" s="22">
        <f t="shared" si="8"/>
        <v>0</v>
      </c>
      <c r="W130" s="23" t="str">
        <f t="shared" si="9"/>
        <v>#DIV/0!</v>
      </c>
      <c r="X130" s="26" t="str">
        <f t="shared" si="10"/>
        <v>#DIV/0!</v>
      </c>
    </row>
    <row r="131">
      <c r="A131" s="18" t="s">
        <v>621</v>
      </c>
      <c r="B131" s="18">
        <v>222.0</v>
      </c>
      <c r="C131" s="40">
        <v>9525.0</v>
      </c>
      <c r="D131" s="40">
        <v>251.0</v>
      </c>
      <c r="E131" s="40">
        <v>0.0</v>
      </c>
      <c r="F131" s="14">
        <v>66447.0</v>
      </c>
      <c r="G131" s="19"/>
      <c r="H131" s="19">
        <f>VLOOKUP(A131,'Kings Ratings'!$A$2:$B$1000,2,false)</f>
        <v>10</v>
      </c>
      <c r="I131" s="7"/>
      <c r="K131" s="40">
        <v>9134.0</v>
      </c>
      <c r="L131" s="22">
        <f t="shared" si="2"/>
        <v>391</v>
      </c>
      <c r="M131" s="23">
        <f t="shared" si="3"/>
        <v>0.04280709437</v>
      </c>
      <c r="N131" s="24" t="str">
        <f t="shared" si="4"/>
        <v>Runestone 12 with +391, +4.3% (9134 to 9525)</v>
      </c>
      <c r="O131" s="41"/>
      <c r="P131" s="40">
        <v>163.0</v>
      </c>
      <c r="Q131" s="18">
        <f t="shared" si="5"/>
        <v>88</v>
      </c>
      <c r="R131" s="23">
        <f t="shared" si="6"/>
        <v>0.5398773006</v>
      </c>
      <c r="S131" s="24" t="str">
        <f t="shared" si="7"/>
        <v>Runestone 12 with +88, +54% (163 to 251)</v>
      </c>
      <c r="T131" s="18"/>
      <c r="U131" s="40">
        <v>0.0</v>
      </c>
      <c r="V131" s="22">
        <f t="shared" si="8"/>
        <v>0</v>
      </c>
      <c r="W131" s="23" t="str">
        <f t="shared" si="9"/>
        <v>#DIV/0!</v>
      </c>
      <c r="X131" s="26" t="str">
        <f t="shared" si="10"/>
        <v>#DIV/0!</v>
      </c>
    </row>
    <row r="132">
      <c r="A132" s="18" t="s">
        <v>544</v>
      </c>
      <c r="B132" s="18">
        <v>223.0</v>
      </c>
      <c r="C132" s="40">
        <v>8853.0</v>
      </c>
      <c r="D132" s="40">
        <v>6.0</v>
      </c>
      <c r="E132" s="40">
        <v>0.0</v>
      </c>
      <c r="F132" s="14">
        <v>27300.0</v>
      </c>
      <c r="G132" s="19"/>
      <c r="H132" s="19">
        <f>VLOOKUP(A132,'Kings Ratings'!$A$2:$B$1000,2,false)</f>
        <v>10</v>
      </c>
      <c r="I132" s="7"/>
      <c r="K132" s="40">
        <v>8460.0</v>
      </c>
      <c r="L132" s="22">
        <f t="shared" si="2"/>
        <v>393</v>
      </c>
      <c r="M132" s="23">
        <f t="shared" si="3"/>
        <v>0.04645390071</v>
      </c>
      <c r="N132" s="24" t="str">
        <f t="shared" si="4"/>
        <v>Runestone 13 with +393, +4.6% (8460 to 8853)</v>
      </c>
      <c r="O132" s="41"/>
      <c r="P132" s="40">
        <v>5.0</v>
      </c>
      <c r="Q132" s="18">
        <f t="shared" si="5"/>
        <v>1</v>
      </c>
      <c r="R132" s="23">
        <f t="shared" si="6"/>
        <v>0.2</v>
      </c>
      <c r="S132" s="24" t="str">
        <f t="shared" si="7"/>
        <v>Runestone 13 with +1, +20% (5 to 6)</v>
      </c>
      <c r="T132" s="18"/>
      <c r="U132" s="40">
        <v>0.0</v>
      </c>
      <c r="V132" s="22">
        <f t="shared" si="8"/>
        <v>0</v>
      </c>
      <c r="W132" s="23" t="str">
        <f t="shared" si="9"/>
        <v>#DIV/0!</v>
      </c>
      <c r="X132" s="26" t="str">
        <f t="shared" si="10"/>
        <v>#DIV/0!</v>
      </c>
    </row>
    <row r="133">
      <c r="A133" s="18" t="s">
        <v>517</v>
      </c>
      <c r="B133" s="18">
        <v>224.0</v>
      </c>
      <c r="C133" s="40">
        <v>8782.0</v>
      </c>
      <c r="D133" s="40">
        <v>5.0</v>
      </c>
      <c r="E133" s="40">
        <v>0.0</v>
      </c>
      <c r="F133" s="14">
        <v>28672.0</v>
      </c>
      <c r="G133" s="19"/>
      <c r="H133" s="19">
        <f>VLOOKUP(A133,'Kings Ratings'!$A$2:$B$1000,2,false)</f>
        <v>10</v>
      </c>
      <c r="I133" s="7"/>
      <c r="K133" s="40">
        <v>8412.0</v>
      </c>
      <c r="L133" s="22">
        <f t="shared" si="2"/>
        <v>370</v>
      </c>
      <c r="M133" s="23">
        <f t="shared" si="3"/>
        <v>0.04398478364</v>
      </c>
      <c r="N133" s="24" t="str">
        <f t="shared" si="4"/>
        <v>Runestone 14 with +370, +4.4% (8412 to 8782)</v>
      </c>
      <c r="O133" s="41"/>
      <c r="P133" s="40">
        <v>5.0</v>
      </c>
      <c r="Q133" s="18">
        <f t="shared" si="5"/>
        <v>0</v>
      </c>
      <c r="R133" s="23">
        <f t="shared" si="6"/>
        <v>0</v>
      </c>
      <c r="S133" s="24" t="str">
        <f t="shared" si="7"/>
        <v>Runestone 14 with +0, +0% (5 to 5)</v>
      </c>
      <c r="T133" s="18"/>
      <c r="U133" s="40">
        <v>0.0</v>
      </c>
      <c r="V133" s="22">
        <f t="shared" si="8"/>
        <v>0</v>
      </c>
      <c r="W133" s="23" t="str">
        <f t="shared" si="9"/>
        <v>#DIV/0!</v>
      </c>
      <c r="X133" s="26" t="str">
        <f t="shared" si="10"/>
        <v>#DIV/0!</v>
      </c>
    </row>
    <row r="134">
      <c r="A134" s="18" t="s">
        <v>425</v>
      </c>
      <c r="B134" s="18">
        <v>225.0</v>
      </c>
      <c r="C134" s="40">
        <v>8876.0</v>
      </c>
      <c r="D134" s="40">
        <v>1.0</v>
      </c>
      <c r="E134" s="40">
        <v>0.0</v>
      </c>
      <c r="F134" s="14">
        <v>24500.0</v>
      </c>
      <c r="G134" s="19"/>
      <c r="H134" s="19">
        <f>VLOOKUP(A134,'Kings Ratings'!$A$2:$B$1000,2,false)</f>
        <v>10</v>
      </c>
      <c r="I134" s="7"/>
      <c r="K134" s="40">
        <v>8501.0</v>
      </c>
      <c r="L134" s="22">
        <f t="shared" si="2"/>
        <v>375</v>
      </c>
      <c r="M134" s="23">
        <f t="shared" si="3"/>
        <v>0.04411245736</v>
      </c>
      <c r="N134" s="24" t="str">
        <f t="shared" si="4"/>
        <v>Runestone 15 with +375, +4.4% (8501 to 8876)</v>
      </c>
      <c r="O134" s="41"/>
      <c r="P134" s="40">
        <v>1.0</v>
      </c>
      <c r="Q134" s="18">
        <f t="shared" si="5"/>
        <v>0</v>
      </c>
      <c r="R134" s="23">
        <f t="shared" si="6"/>
        <v>0</v>
      </c>
      <c r="S134" s="24" t="str">
        <f t="shared" si="7"/>
        <v>Runestone 15 with +0, +0% (1 to 1)</v>
      </c>
      <c r="T134" s="18"/>
      <c r="U134" s="40">
        <v>0.0</v>
      </c>
      <c r="V134" s="22">
        <f t="shared" si="8"/>
        <v>0</v>
      </c>
      <c r="W134" s="23" t="str">
        <f t="shared" si="9"/>
        <v>#DIV/0!</v>
      </c>
      <c r="X134" s="26" t="str">
        <f t="shared" si="10"/>
        <v>#DIV/0!</v>
      </c>
    </row>
    <row r="135">
      <c r="A135" s="18" t="s">
        <v>272</v>
      </c>
      <c r="B135" s="18">
        <v>226.0</v>
      </c>
      <c r="C135" s="40">
        <v>8094.0</v>
      </c>
      <c r="D135" s="40">
        <v>0.0</v>
      </c>
      <c r="E135" s="40">
        <v>0.0</v>
      </c>
      <c r="F135" s="14">
        <v>22631.0</v>
      </c>
      <c r="G135" s="19"/>
      <c r="H135" s="19">
        <f>VLOOKUP(A135,'Kings Ratings'!$A$2:$B$1000,2,false)</f>
        <v>10</v>
      </c>
      <c r="I135" s="7"/>
      <c r="K135" s="40">
        <v>7693.0</v>
      </c>
      <c r="L135" s="22">
        <f t="shared" si="2"/>
        <v>401</v>
      </c>
      <c r="M135" s="23">
        <f t="shared" si="3"/>
        <v>0.05212530872</v>
      </c>
      <c r="N135" s="24" t="str">
        <f t="shared" si="4"/>
        <v>Runestone 16 with +401, +5.2% (7693 to 8094)</v>
      </c>
      <c r="O135" s="41"/>
      <c r="P135" s="40">
        <v>0.0</v>
      </c>
      <c r="Q135" s="18">
        <f t="shared" si="5"/>
        <v>0</v>
      </c>
      <c r="R135" s="23" t="str">
        <f t="shared" si="6"/>
        <v>#DIV/0!</v>
      </c>
      <c r="S135" s="24" t="str">
        <f t="shared" si="7"/>
        <v>#DIV/0!</v>
      </c>
      <c r="T135" s="18"/>
      <c r="U135" s="40">
        <v>0.0</v>
      </c>
      <c r="V135" s="22">
        <f t="shared" si="8"/>
        <v>0</v>
      </c>
      <c r="W135" s="23" t="str">
        <f t="shared" si="9"/>
        <v>#DIV/0!</v>
      </c>
      <c r="X135" s="26" t="str">
        <f t="shared" si="10"/>
        <v>#DIV/0!</v>
      </c>
    </row>
    <row r="136">
      <c r="A136" s="18" t="s">
        <v>570</v>
      </c>
      <c r="B136" s="18">
        <v>227.0</v>
      </c>
      <c r="C136" s="40">
        <v>9217.0</v>
      </c>
      <c r="D136" s="40">
        <v>24.0</v>
      </c>
      <c r="E136" s="40">
        <v>0.0</v>
      </c>
      <c r="F136" s="14">
        <v>37970.0</v>
      </c>
      <c r="G136" s="19"/>
      <c r="H136" s="19">
        <f>VLOOKUP(A136,'Kings Ratings'!$A$2:$B$1000,2,false)</f>
        <v>10</v>
      </c>
      <c r="I136" s="7"/>
      <c r="K136" s="40">
        <v>8829.0</v>
      </c>
      <c r="L136" s="22">
        <f t="shared" si="2"/>
        <v>388</v>
      </c>
      <c r="M136" s="23">
        <f t="shared" si="3"/>
        <v>0.04394608676</v>
      </c>
      <c r="N136" s="24" t="str">
        <f t="shared" si="4"/>
        <v>Runestone 17 with +388, +4.4% (8829 to 9217)</v>
      </c>
      <c r="O136" s="41"/>
      <c r="P136" s="40">
        <v>19.0</v>
      </c>
      <c r="Q136" s="18">
        <f t="shared" si="5"/>
        <v>5</v>
      </c>
      <c r="R136" s="23">
        <f t="shared" si="6"/>
        <v>0.2631578947</v>
      </c>
      <c r="S136" s="24" t="str">
        <f t="shared" si="7"/>
        <v>Runestone 17 with +5, +26.3% (19 to 24)</v>
      </c>
      <c r="T136" s="18"/>
      <c r="U136" s="40">
        <v>0.0</v>
      </c>
      <c r="V136" s="22">
        <f t="shared" si="8"/>
        <v>0</v>
      </c>
      <c r="W136" s="23" t="str">
        <f t="shared" si="9"/>
        <v>#DIV/0!</v>
      </c>
      <c r="X136" s="26" t="str">
        <f t="shared" si="10"/>
        <v>#DIV/0!</v>
      </c>
    </row>
    <row r="137">
      <c r="A137" s="18" t="s">
        <v>595</v>
      </c>
      <c r="B137" s="18">
        <v>228.0</v>
      </c>
      <c r="C137" s="40">
        <v>10225.0</v>
      </c>
      <c r="D137" s="40">
        <v>86.0</v>
      </c>
      <c r="E137" s="40">
        <v>0.0</v>
      </c>
      <c r="F137" s="14">
        <v>33130.0</v>
      </c>
      <c r="G137" s="19"/>
      <c r="H137" s="19">
        <f>VLOOKUP(A137,'Kings Ratings'!$A$2:$B$1000,2,false)</f>
        <v>10</v>
      </c>
      <c r="I137" s="7"/>
      <c r="K137" s="40">
        <v>9786.0</v>
      </c>
      <c r="L137" s="22">
        <f t="shared" si="2"/>
        <v>439</v>
      </c>
      <c r="M137" s="23">
        <f t="shared" si="3"/>
        <v>0.04486000409</v>
      </c>
      <c r="N137" s="24" t="str">
        <f t="shared" si="4"/>
        <v>Runestone 18 with +439, +4.5% (9786 to 10225)</v>
      </c>
      <c r="O137" s="41"/>
      <c r="P137" s="40">
        <v>64.0</v>
      </c>
      <c r="Q137" s="18">
        <f t="shared" si="5"/>
        <v>22</v>
      </c>
      <c r="R137" s="23">
        <f t="shared" si="6"/>
        <v>0.34375</v>
      </c>
      <c r="S137" s="24" t="str">
        <f t="shared" si="7"/>
        <v>Runestone 18 with +22, +34.4% (64 to 86)</v>
      </c>
      <c r="T137" s="18"/>
      <c r="U137" s="40">
        <v>0.0</v>
      </c>
      <c r="V137" s="22">
        <f t="shared" si="8"/>
        <v>0</v>
      </c>
      <c r="W137" s="23" t="str">
        <f t="shared" si="9"/>
        <v>#DIV/0!</v>
      </c>
      <c r="X137" s="26" t="str">
        <f t="shared" si="10"/>
        <v>#DIV/0!</v>
      </c>
    </row>
    <row r="138">
      <c r="A138" s="18" t="s">
        <v>431</v>
      </c>
      <c r="B138" s="18">
        <v>229.0</v>
      </c>
      <c r="C138" s="40">
        <v>8447.0</v>
      </c>
      <c r="D138" s="40">
        <v>1.0</v>
      </c>
      <c r="E138" s="40">
        <v>0.0</v>
      </c>
      <c r="F138" s="14">
        <v>28234.0</v>
      </c>
      <c r="G138" s="19"/>
      <c r="H138" s="19">
        <f>VLOOKUP(A138,'Kings Ratings'!$A$2:$B$1000,2,false)</f>
        <v>10</v>
      </c>
      <c r="I138" s="7"/>
      <c r="K138" s="40">
        <v>8059.0</v>
      </c>
      <c r="L138" s="22">
        <f t="shared" si="2"/>
        <v>388</v>
      </c>
      <c r="M138" s="23">
        <f t="shared" si="3"/>
        <v>0.04814493113</v>
      </c>
      <c r="N138" s="24" t="str">
        <f t="shared" si="4"/>
        <v>Runestone 19 with +388, +4.8% (8059 to 8447)</v>
      </c>
      <c r="O138" s="41"/>
      <c r="P138" s="40">
        <v>1.0</v>
      </c>
      <c r="Q138" s="18">
        <f t="shared" si="5"/>
        <v>0</v>
      </c>
      <c r="R138" s="23">
        <f t="shared" si="6"/>
        <v>0</v>
      </c>
      <c r="S138" s="24" t="str">
        <f t="shared" si="7"/>
        <v>Runestone 19 with +0, +0% (1 to 1)</v>
      </c>
      <c r="T138" s="18"/>
      <c r="U138" s="40">
        <v>0.0</v>
      </c>
      <c r="V138" s="22">
        <f t="shared" si="8"/>
        <v>0</v>
      </c>
      <c r="W138" s="23" t="str">
        <f t="shared" si="9"/>
        <v>#DIV/0!</v>
      </c>
      <c r="X138" s="26" t="str">
        <f t="shared" si="10"/>
        <v>#DIV/0!</v>
      </c>
    </row>
    <row r="139">
      <c r="A139" s="18" t="s">
        <v>265</v>
      </c>
      <c r="B139" s="18">
        <v>230.0</v>
      </c>
      <c r="C139" s="40">
        <v>8211.0</v>
      </c>
      <c r="D139" s="40">
        <v>0.0</v>
      </c>
      <c r="E139" s="40">
        <v>0.0</v>
      </c>
      <c r="F139" s="14">
        <v>24012.0</v>
      </c>
      <c r="G139" s="19"/>
      <c r="H139" s="19">
        <f>VLOOKUP(A139,'Kings Ratings'!$A$2:$B$1000,2,false)</f>
        <v>10</v>
      </c>
      <c r="I139" s="7"/>
      <c r="K139" s="40">
        <v>7849.0</v>
      </c>
      <c r="L139" s="22">
        <f t="shared" si="2"/>
        <v>362</v>
      </c>
      <c r="M139" s="23">
        <f t="shared" si="3"/>
        <v>0.04612052491</v>
      </c>
      <c r="N139" s="24" t="str">
        <f t="shared" si="4"/>
        <v>Runestone 20 with +362, +4.6% (7849 to 8211)</v>
      </c>
      <c r="O139" s="41"/>
      <c r="P139" s="40">
        <v>0.0</v>
      </c>
      <c r="Q139" s="18">
        <f t="shared" si="5"/>
        <v>0</v>
      </c>
      <c r="R139" s="23" t="str">
        <f t="shared" si="6"/>
        <v>#DIV/0!</v>
      </c>
      <c r="S139" s="24" t="str">
        <f t="shared" si="7"/>
        <v>#DIV/0!</v>
      </c>
      <c r="T139" s="18"/>
      <c r="U139" s="40">
        <v>0.0</v>
      </c>
      <c r="V139" s="22">
        <f t="shared" si="8"/>
        <v>0</v>
      </c>
      <c r="W139" s="23" t="str">
        <f t="shared" si="9"/>
        <v>#DIV/0!</v>
      </c>
      <c r="X139" s="26" t="str">
        <f t="shared" si="10"/>
        <v>#DIV/0!</v>
      </c>
    </row>
    <row r="140">
      <c r="A140" s="18" t="s">
        <v>118</v>
      </c>
      <c r="B140" s="18">
        <v>231.0</v>
      </c>
      <c r="C140" s="40">
        <v>42378.0</v>
      </c>
      <c r="D140" s="40">
        <v>22992.0</v>
      </c>
      <c r="E140" s="40">
        <v>10786.0</v>
      </c>
      <c r="F140" s="14">
        <v>2.154962E7</v>
      </c>
      <c r="G140" s="19"/>
      <c r="H140" s="19">
        <f>VLOOKUP(A140,'Kings Ratings'!$A$2:$B$1000,2,false)</f>
        <v>1</v>
      </c>
      <c r="I140" s="7" t="s">
        <v>313</v>
      </c>
      <c r="K140" s="40">
        <v>41363.0</v>
      </c>
      <c r="L140" s="22">
        <f t="shared" si="2"/>
        <v>1015</v>
      </c>
      <c r="M140" s="23">
        <f t="shared" si="3"/>
        <v>0.02453883906</v>
      </c>
      <c r="N140" s="24" t="str">
        <f t="shared" si="4"/>
        <v>Torch Fish with +1015, +2.5% (41363 to 42378)</v>
      </c>
      <c r="O140" s="41"/>
      <c r="P140" s="40">
        <v>22297.0</v>
      </c>
      <c r="Q140" s="18">
        <f t="shared" si="5"/>
        <v>695</v>
      </c>
      <c r="R140" s="23">
        <f t="shared" si="6"/>
        <v>0.03117011257</v>
      </c>
      <c r="S140" s="24" t="str">
        <f t="shared" si="7"/>
        <v>Torch Fish with +695, +3.1% (22297 to 22992)</v>
      </c>
      <c r="T140" s="18"/>
      <c r="U140" s="40">
        <v>10320.0</v>
      </c>
      <c r="V140" s="22">
        <f t="shared" si="8"/>
        <v>466</v>
      </c>
      <c r="W140" s="23">
        <f t="shared" si="9"/>
        <v>0.04515503876</v>
      </c>
      <c r="X140" s="26" t="str">
        <f t="shared" si="10"/>
        <v>Torch Fish with +466, +4.5% (10320 to 10786)</v>
      </c>
    </row>
    <row r="141">
      <c r="A141" s="18" t="s">
        <v>282</v>
      </c>
      <c r="B141" s="18">
        <v>232.0</v>
      </c>
      <c r="C141" s="40">
        <v>32140.0</v>
      </c>
      <c r="D141" s="40">
        <v>16370.0</v>
      </c>
      <c r="E141" s="40">
        <v>6523.0</v>
      </c>
      <c r="F141" s="14">
        <v>7520666.0</v>
      </c>
      <c r="G141" s="19"/>
      <c r="H141" s="19">
        <f>VLOOKUP(A141,'Kings Ratings'!$A$2:$B$1000,2,false)</f>
        <v>1</v>
      </c>
      <c r="I141" s="7" t="s">
        <v>433</v>
      </c>
      <c r="K141" s="40">
        <v>31286.0</v>
      </c>
      <c r="L141" s="22">
        <f t="shared" si="2"/>
        <v>854</v>
      </c>
      <c r="M141" s="23">
        <f t="shared" si="3"/>
        <v>0.02729655437</v>
      </c>
      <c r="N141" s="24" t="str">
        <f t="shared" si="4"/>
        <v>Flamejack with +854, +2.7% (31286 to 32140)</v>
      </c>
      <c r="O141" s="41"/>
      <c r="P141" s="40">
        <v>15847.0</v>
      </c>
      <c r="Q141" s="18">
        <f t="shared" si="5"/>
        <v>523</v>
      </c>
      <c r="R141" s="23">
        <f t="shared" si="6"/>
        <v>0.03300309207</v>
      </c>
      <c r="S141" s="24" t="str">
        <f t="shared" si="7"/>
        <v>Flamejack with +523, +3.3% (15847 to 16370)</v>
      </c>
      <c r="T141" s="18"/>
      <c r="U141" s="40">
        <v>6362.0</v>
      </c>
      <c r="V141" s="22">
        <f t="shared" si="8"/>
        <v>161</v>
      </c>
      <c r="W141" s="23">
        <f t="shared" si="9"/>
        <v>0.02530650739</v>
      </c>
      <c r="X141" s="26" t="str">
        <f t="shared" si="10"/>
        <v>Flamejack with +161, +2.5% (6362 to 6523)</v>
      </c>
    </row>
    <row r="142">
      <c r="A142" s="18" t="s">
        <v>479</v>
      </c>
      <c r="B142" s="18">
        <v>233.0</v>
      </c>
      <c r="C142" s="40">
        <v>24598.0</v>
      </c>
      <c r="D142" s="40">
        <v>13170.0</v>
      </c>
      <c r="E142" s="40">
        <v>4613.0</v>
      </c>
      <c r="F142" s="14">
        <v>3433015.0</v>
      </c>
      <c r="G142" s="19"/>
      <c r="H142" s="19">
        <f>VLOOKUP(A142,'Kings Ratings'!$A$2:$B$1000,2,false)</f>
        <v>1</v>
      </c>
      <c r="I142" s="7" t="s">
        <v>563</v>
      </c>
      <c r="K142" s="40">
        <v>23865.0</v>
      </c>
      <c r="L142" s="22">
        <f t="shared" si="2"/>
        <v>733</v>
      </c>
      <c r="M142" s="23">
        <f t="shared" si="3"/>
        <v>0.03071443537</v>
      </c>
      <c r="N142" s="24" t="str">
        <f t="shared" si="4"/>
        <v>Redgill with +733, +3.1% (23865 to 24598)</v>
      </c>
      <c r="O142" s="41"/>
      <c r="P142" s="40">
        <v>12651.0</v>
      </c>
      <c r="Q142" s="18">
        <f t="shared" si="5"/>
        <v>519</v>
      </c>
      <c r="R142" s="23">
        <f t="shared" si="6"/>
        <v>0.04102442495</v>
      </c>
      <c r="S142" s="24" t="str">
        <f t="shared" si="7"/>
        <v>Redgill with +519, +4.1% (12651 to 13170)</v>
      </c>
      <c r="T142" s="18"/>
      <c r="U142" s="40">
        <v>4409.0</v>
      </c>
      <c r="V142" s="22">
        <f t="shared" si="8"/>
        <v>204</v>
      </c>
      <c r="W142" s="23">
        <f t="shared" si="9"/>
        <v>0.04626899524</v>
      </c>
      <c r="X142" s="26" t="str">
        <f t="shared" si="10"/>
        <v>Redgill with +204, +4.6% (4409 to 4613)</v>
      </c>
    </row>
    <row r="143">
      <c r="A143" s="18" t="s">
        <v>314</v>
      </c>
      <c r="B143" s="18">
        <v>234.0</v>
      </c>
      <c r="C143" s="40">
        <v>19112.0</v>
      </c>
      <c r="D143" s="40">
        <v>11335.0</v>
      </c>
      <c r="E143" s="40">
        <v>3306.0</v>
      </c>
      <c r="F143" s="14">
        <v>1651532.0</v>
      </c>
      <c r="G143" s="19"/>
      <c r="H143" s="19">
        <f>VLOOKUP(A143,'Kings Ratings'!$A$2:$B$1000,2,false)</f>
        <v>3</v>
      </c>
      <c r="I143" s="7" t="s">
        <v>638</v>
      </c>
      <c r="K143" s="40">
        <v>18487.0</v>
      </c>
      <c r="L143" s="22">
        <f t="shared" si="2"/>
        <v>625</v>
      </c>
      <c r="M143" s="23">
        <f t="shared" si="3"/>
        <v>0.03380754043</v>
      </c>
      <c r="N143" s="24" t="str">
        <f t="shared" si="4"/>
        <v>Flarefin with +625, +3.4% (18487 to 19112)</v>
      </c>
      <c r="O143" s="41"/>
      <c r="P143" s="40">
        <v>10877.0</v>
      </c>
      <c r="Q143" s="18">
        <f t="shared" si="5"/>
        <v>458</v>
      </c>
      <c r="R143" s="23">
        <f t="shared" si="6"/>
        <v>0.04210719868</v>
      </c>
      <c r="S143" s="24" t="str">
        <f t="shared" si="7"/>
        <v>Flarefin with +458, +4.2% (10877 to 11335)</v>
      </c>
      <c r="T143" s="18"/>
      <c r="U143" s="40">
        <v>3121.0</v>
      </c>
      <c r="V143" s="22">
        <f t="shared" si="8"/>
        <v>185</v>
      </c>
      <c r="W143" s="23">
        <f t="shared" si="9"/>
        <v>0.05927587312</v>
      </c>
      <c r="X143" s="26" t="str">
        <f t="shared" si="10"/>
        <v>Flarefin with +185, +5.9% (3121 to 3306)</v>
      </c>
    </row>
    <row r="144">
      <c r="A144" s="18" t="s">
        <v>441</v>
      </c>
      <c r="B144" s="18">
        <v>236.0</v>
      </c>
      <c r="C144" s="40">
        <v>23044.0</v>
      </c>
      <c r="D144" s="40">
        <v>9660.0</v>
      </c>
      <c r="E144" s="40">
        <v>1009.0</v>
      </c>
      <c r="F144" s="14">
        <v>2102193.0</v>
      </c>
      <c r="G144" s="19"/>
      <c r="H144" s="19">
        <f>VLOOKUP(A144,'Kings Ratings'!$A$2:$B$1000,2,false)</f>
        <v>1</v>
      </c>
      <c r="I144" s="7" t="s">
        <v>580</v>
      </c>
      <c r="K144" s="40">
        <v>22372.0</v>
      </c>
      <c r="L144" s="22">
        <f t="shared" si="2"/>
        <v>672</v>
      </c>
      <c r="M144" s="23">
        <f t="shared" si="3"/>
        <v>0.03003754693</v>
      </c>
      <c r="N144" s="24" t="str">
        <f t="shared" si="4"/>
        <v>Hammer with +672, +3% (22372 to 23044)</v>
      </c>
      <c r="O144" s="41"/>
      <c r="P144" s="40">
        <v>9237.0</v>
      </c>
      <c r="Q144" s="18">
        <f t="shared" si="5"/>
        <v>423</v>
      </c>
      <c r="R144" s="23">
        <f t="shared" si="6"/>
        <v>0.04579408899</v>
      </c>
      <c r="S144" s="24" t="str">
        <f t="shared" si="7"/>
        <v>Hammer with +423, +4.6% (9237 to 9660)</v>
      </c>
      <c r="T144" s="18"/>
      <c r="U144" s="40">
        <v>881.0</v>
      </c>
      <c r="V144" s="22">
        <f t="shared" si="8"/>
        <v>128</v>
      </c>
      <c r="W144" s="23">
        <f t="shared" si="9"/>
        <v>0.1452894438</v>
      </c>
      <c r="X144" s="26" t="str">
        <f t="shared" si="10"/>
        <v>Hammer with +128, +14.5% (881 to 1009)</v>
      </c>
    </row>
    <row r="145">
      <c r="A145" s="18" t="s">
        <v>47</v>
      </c>
      <c r="B145" s="18">
        <v>237.0</v>
      </c>
      <c r="C145" s="40">
        <v>18669.0</v>
      </c>
      <c r="D145" s="40">
        <v>8399.0</v>
      </c>
      <c r="E145" s="40">
        <v>659.0</v>
      </c>
      <c r="F145" s="14">
        <v>2668876.0</v>
      </c>
      <c r="G145" s="19"/>
      <c r="H145" s="19">
        <f>VLOOKUP(A145,'Kings Ratings'!$A$2:$B$1000,2,false)</f>
        <v>2</v>
      </c>
      <c r="I145" s="7" t="s">
        <v>580</v>
      </c>
      <c r="K145" s="40">
        <v>18039.0</v>
      </c>
      <c r="L145" s="22">
        <f t="shared" si="2"/>
        <v>630</v>
      </c>
      <c r="M145" s="23">
        <f t="shared" si="3"/>
        <v>0.03492433062</v>
      </c>
      <c r="N145" s="24" t="str">
        <f t="shared" si="4"/>
        <v>Axe with +630, +3.5% (18039 to 18669)</v>
      </c>
      <c r="O145" s="41"/>
      <c r="P145" s="40">
        <v>7999.0</v>
      </c>
      <c r="Q145" s="18">
        <f t="shared" si="5"/>
        <v>400</v>
      </c>
      <c r="R145" s="23">
        <f t="shared" si="6"/>
        <v>0.05000625078</v>
      </c>
      <c r="S145" s="24" t="str">
        <f t="shared" si="7"/>
        <v>Axe with +400, +5% (7999 to 8399)</v>
      </c>
      <c r="T145" s="18"/>
      <c r="U145" s="40">
        <v>556.0</v>
      </c>
      <c r="V145" s="22">
        <f t="shared" si="8"/>
        <v>103</v>
      </c>
      <c r="W145" s="23">
        <f t="shared" si="9"/>
        <v>0.1852517986</v>
      </c>
      <c r="X145" s="26" t="str">
        <f t="shared" si="10"/>
        <v>Axe with +103, +18.5% (556 to 659)</v>
      </c>
    </row>
    <row r="146">
      <c r="A146" s="18" t="s">
        <v>723</v>
      </c>
      <c r="B146" s="18">
        <v>238.0</v>
      </c>
      <c r="C146" s="40">
        <v>12299.0</v>
      </c>
      <c r="D146" s="40">
        <v>5231.0</v>
      </c>
      <c r="E146" s="40">
        <v>463.0</v>
      </c>
      <c r="F146" s="14">
        <v>1010960.0</v>
      </c>
      <c r="G146" s="19"/>
      <c r="H146" s="19">
        <f>VLOOKUP(A146,'Kings Ratings'!$A$2:$B$1000,2,false)</f>
        <v>1</v>
      </c>
      <c r="I146" s="7" t="s">
        <v>580</v>
      </c>
      <c r="K146" s="40">
        <v>11832.0</v>
      </c>
      <c r="L146" s="22">
        <f t="shared" si="2"/>
        <v>467</v>
      </c>
      <c r="M146" s="23">
        <f t="shared" si="3"/>
        <v>0.03946923597</v>
      </c>
      <c r="N146" s="24" t="str">
        <f t="shared" si="4"/>
        <v>Shovel with +467, +3.9% (11832 to 12299)</v>
      </c>
      <c r="O146" s="41"/>
      <c r="P146" s="40">
        <v>4995.0</v>
      </c>
      <c r="Q146" s="18">
        <f t="shared" si="5"/>
        <v>236</v>
      </c>
      <c r="R146" s="23">
        <f t="shared" si="6"/>
        <v>0.04724724725</v>
      </c>
      <c r="S146" s="24" t="str">
        <f t="shared" si="7"/>
        <v>Shovel with +236, +4.7% (4995 to 5231)</v>
      </c>
      <c r="T146" s="18"/>
      <c r="U146" s="40">
        <v>383.0</v>
      </c>
      <c r="V146" s="22">
        <f t="shared" si="8"/>
        <v>80</v>
      </c>
      <c r="W146" s="23">
        <f t="shared" si="9"/>
        <v>0.2088772846</v>
      </c>
      <c r="X146" s="26" t="str">
        <f t="shared" si="10"/>
        <v>Shovel with +80, +20.9% (383 to 463)</v>
      </c>
    </row>
    <row r="147">
      <c r="A147" s="18" t="s">
        <v>523</v>
      </c>
      <c r="B147" s="18">
        <v>239.0</v>
      </c>
      <c r="C147" s="40">
        <v>8117.0</v>
      </c>
      <c r="D147" s="40">
        <v>3271.0</v>
      </c>
      <c r="E147" s="40">
        <v>138.0</v>
      </c>
      <c r="F147" s="14">
        <v>262805.0</v>
      </c>
      <c r="G147" s="19"/>
      <c r="H147" s="19">
        <f>VLOOKUP(A147,'Kings Ratings'!$A$2:$B$1000,2,false)</f>
        <v>2</v>
      </c>
      <c r="I147" s="7"/>
      <c r="K147" s="40">
        <v>7735.0</v>
      </c>
      <c r="L147" s="22">
        <f t="shared" si="2"/>
        <v>382</v>
      </c>
      <c r="M147" s="23">
        <f t="shared" si="3"/>
        <v>0.04938590821</v>
      </c>
      <c r="N147" s="24" t="str">
        <f t="shared" si="4"/>
        <v>Leather Waterskin with +382, +4.9% (7735 to 8117)</v>
      </c>
      <c r="O147" s="41"/>
      <c r="P147" s="40">
        <v>3120.0</v>
      </c>
      <c r="Q147" s="18">
        <f t="shared" si="5"/>
        <v>151</v>
      </c>
      <c r="R147" s="23">
        <f t="shared" si="6"/>
        <v>0.0483974359</v>
      </c>
      <c r="S147" s="24" t="str">
        <f t="shared" si="7"/>
        <v>Leather Waterskin with +151, +4.8% (3120 to 3271)</v>
      </c>
      <c r="T147" s="18"/>
      <c r="U147" s="40">
        <v>128.0</v>
      </c>
      <c r="V147" s="22">
        <f t="shared" si="8"/>
        <v>10</v>
      </c>
      <c r="W147" s="23">
        <f t="shared" si="9"/>
        <v>0.078125</v>
      </c>
      <c r="X147" s="26" t="str">
        <f t="shared" si="10"/>
        <v>Leather Waterskin with +10, +7.8% (128 to 138)</v>
      </c>
    </row>
    <row r="148">
      <c r="A148" s="18" t="s">
        <v>817</v>
      </c>
      <c r="B148" s="18">
        <v>240.0</v>
      </c>
      <c r="C148" s="40">
        <v>6912.0</v>
      </c>
      <c r="D148" s="40">
        <v>538.0</v>
      </c>
      <c r="E148" s="40">
        <v>15.0</v>
      </c>
      <c r="F148" s="14">
        <v>100121.0</v>
      </c>
      <c r="G148" s="19"/>
      <c r="H148" s="19">
        <f>VLOOKUP(A148,'Kings Ratings'!$A$2:$B$1000,2,false)</f>
        <v>7</v>
      </c>
      <c r="I148" s="7" t="s">
        <v>927</v>
      </c>
      <c r="K148" s="40">
        <v>6602.0</v>
      </c>
      <c r="L148" s="22">
        <f t="shared" si="2"/>
        <v>310</v>
      </c>
      <c r="M148" s="23">
        <f t="shared" si="3"/>
        <v>0.04695546804</v>
      </c>
      <c r="N148" s="24" t="str">
        <f t="shared" si="4"/>
        <v>Wizard Hat with +310, +4.7% (6602 to 6912)</v>
      </c>
      <c r="O148" s="41"/>
      <c r="P148" s="40">
        <v>491.0</v>
      </c>
      <c r="Q148" s="18">
        <f t="shared" si="5"/>
        <v>47</v>
      </c>
      <c r="R148" s="23">
        <f t="shared" si="6"/>
        <v>0.09572301426</v>
      </c>
      <c r="S148" s="24" t="str">
        <f t="shared" si="7"/>
        <v>Wizard Hat with +47, +9.6% (491 to 538)</v>
      </c>
      <c r="T148" s="18"/>
      <c r="U148" s="40">
        <v>9.0</v>
      </c>
      <c r="V148" s="22">
        <f t="shared" si="8"/>
        <v>6</v>
      </c>
      <c r="W148" s="23">
        <f t="shared" si="9"/>
        <v>0.6666666667</v>
      </c>
      <c r="X148" s="26" t="str">
        <f t="shared" si="10"/>
        <v>Wizard Hat with +6, +66.7% (9 to 15)</v>
      </c>
    </row>
    <row r="149">
      <c r="A149" s="18" t="s">
        <v>596</v>
      </c>
      <c r="B149" s="18">
        <v>248.0</v>
      </c>
      <c r="C149" s="40">
        <v>21641.0</v>
      </c>
      <c r="D149" s="40">
        <v>11030.0</v>
      </c>
      <c r="E149" s="40">
        <v>2928.0</v>
      </c>
      <c r="F149" s="14">
        <v>1579080.0</v>
      </c>
      <c r="G149" s="19"/>
      <c r="H149" s="19">
        <f>VLOOKUP(A149,'Kings Ratings'!$A$2:$B$1000,2,false)</f>
        <v>1</v>
      </c>
      <c r="I149" s="7" t="s">
        <v>638</v>
      </c>
      <c r="K149" s="40">
        <v>20995.0</v>
      </c>
      <c r="L149" s="22">
        <f t="shared" si="2"/>
        <v>646</v>
      </c>
      <c r="M149" s="23">
        <f t="shared" si="3"/>
        <v>0.03076923077</v>
      </c>
      <c r="N149" s="24" t="str">
        <f t="shared" si="4"/>
        <v>Shimmer Topaz with +646, +3.1% (20995 to 21641)</v>
      </c>
      <c r="O149" s="41"/>
      <c r="P149" s="40">
        <v>10641.0</v>
      </c>
      <c r="Q149" s="18">
        <f t="shared" si="5"/>
        <v>389</v>
      </c>
      <c r="R149" s="23">
        <f t="shared" si="6"/>
        <v>0.03655671459</v>
      </c>
      <c r="S149" s="24" t="str">
        <f t="shared" si="7"/>
        <v>Shimmer Topaz with +389, +3.7% (10641 to 11030)</v>
      </c>
      <c r="T149" s="18"/>
      <c r="U149" s="40">
        <v>2700.0</v>
      </c>
      <c r="V149" s="22">
        <f t="shared" si="8"/>
        <v>228</v>
      </c>
      <c r="W149" s="23">
        <f t="shared" si="9"/>
        <v>0.08444444444</v>
      </c>
      <c r="X149" s="26" t="str">
        <f t="shared" si="10"/>
        <v>Shimmer Topaz with +228, +8.4% (2700 to 2928)</v>
      </c>
    </row>
    <row r="150">
      <c r="A150" s="18" t="s">
        <v>713</v>
      </c>
      <c r="B150" s="18">
        <v>249.0</v>
      </c>
      <c r="C150" s="40">
        <v>15435.0</v>
      </c>
      <c r="D150" s="40">
        <v>7099.0</v>
      </c>
      <c r="E150" s="40">
        <v>488.0</v>
      </c>
      <c r="F150" s="14">
        <v>1006634.0</v>
      </c>
      <c r="G150" s="19"/>
      <c r="H150" s="19">
        <f>VLOOKUP(A150,'Kings Ratings'!$A$2:$B$1000,2,false)</f>
        <v>2</v>
      </c>
      <c r="I150" s="7" t="s">
        <v>778</v>
      </c>
      <c r="K150" s="40">
        <v>14906.0</v>
      </c>
      <c r="L150" s="22">
        <f t="shared" si="2"/>
        <v>529</v>
      </c>
      <c r="M150" s="23">
        <f t="shared" si="3"/>
        <v>0.03548906481</v>
      </c>
      <c r="N150" s="24" t="str">
        <f t="shared" si="4"/>
        <v>Shimmer Ring with +529, +3.5% (14906 to 15435)</v>
      </c>
      <c r="O150" s="41"/>
      <c r="P150" s="40">
        <v>6828.0</v>
      </c>
      <c r="Q150" s="18">
        <f t="shared" si="5"/>
        <v>271</v>
      </c>
      <c r="R150" s="23">
        <f t="shared" si="6"/>
        <v>0.03968951377</v>
      </c>
      <c r="S150" s="24" t="str">
        <f t="shared" si="7"/>
        <v>Shimmer Ring with +271, +4% (6828 to 7099)</v>
      </c>
      <c r="T150" s="18"/>
      <c r="U150" s="40">
        <v>435.0</v>
      </c>
      <c r="V150" s="22">
        <f t="shared" si="8"/>
        <v>53</v>
      </c>
      <c r="W150" s="23">
        <f t="shared" si="9"/>
        <v>0.1218390805</v>
      </c>
      <c r="X150" s="26" t="str">
        <f t="shared" si="10"/>
        <v>Shimmer Ring with +53, +12.2% (435 to 488)</v>
      </c>
    </row>
    <row r="151">
      <c r="A151" s="18" t="s">
        <v>792</v>
      </c>
      <c r="B151" s="18">
        <v>252.0</v>
      </c>
      <c r="C151" s="40">
        <v>10632.0</v>
      </c>
      <c r="D151" s="40">
        <v>6323.0</v>
      </c>
      <c r="E151" s="40">
        <v>1210.0</v>
      </c>
      <c r="F151" s="14">
        <v>1012206.0</v>
      </c>
      <c r="G151" s="19"/>
      <c r="H151" s="19">
        <f>VLOOKUP(A151,'Kings Ratings'!$A$2:$B$1000,2,false)</f>
        <v>2</v>
      </c>
      <c r="I151" s="7" t="s">
        <v>925</v>
      </c>
      <c r="K151" s="40">
        <v>10243.0</v>
      </c>
      <c r="L151" s="22">
        <f t="shared" si="2"/>
        <v>389</v>
      </c>
      <c r="M151" s="23">
        <f t="shared" si="3"/>
        <v>0.03797715513</v>
      </c>
      <c r="N151" s="24" t="str">
        <f t="shared" si="4"/>
        <v>Treasure Chest with +389, +3.8% (10243 to 10632)</v>
      </c>
      <c r="O151" s="41"/>
      <c r="P151" s="40">
        <v>6085.0</v>
      </c>
      <c r="Q151" s="18">
        <f t="shared" si="5"/>
        <v>238</v>
      </c>
      <c r="R151" s="23">
        <f t="shared" si="6"/>
        <v>0.0391125719</v>
      </c>
      <c r="S151" s="24" t="str">
        <f t="shared" si="7"/>
        <v>Treasure Chest with +238, +3.9% (6085 to 6323)</v>
      </c>
      <c r="T151" s="18"/>
      <c r="U151" s="40">
        <v>1116.0</v>
      </c>
      <c r="V151" s="22">
        <f t="shared" si="8"/>
        <v>94</v>
      </c>
      <c r="W151" s="23">
        <f t="shared" si="9"/>
        <v>0.08422939068</v>
      </c>
      <c r="X151" s="26" t="str">
        <f t="shared" si="10"/>
        <v>Treasure Chest with +94, +8.4% (1116 to 1210)</v>
      </c>
    </row>
    <row r="152">
      <c r="A152" s="18" t="s">
        <v>224</v>
      </c>
      <c r="B152" s="18">
        <v>254.0</v>
      </c>
      <c r="C152" s="40">
        <v>14927.0</v>
      </c>
      <c r="D152" s="40">
        <v>3854.0</v>
      </c>
      <c r="E152" s="40">
        <v>38.0</v>
      </c>
      <c r="F152" s="14">
        <v>191438.0</v>
      </c>
      <c r="G152" s="19"/>
      <c r="H152" s="19">
        <f>VLOOKUP(A152,'Kings Ratings'!$A$2:$B$1000,2,false)</f>
        <v>9</v>
      </c>
      <c r="I152" s="7"/>
      <c r="K152" s="40">
        <v>14325.0</v>
      </c>
      <c r="L152" s="22">
        <f t="shared" si="2"/>
        <v>602</v>
      </c>
      <c r="M152" s="23">
        <f t="shared" si="3"/>
        <v>0.04202443281</v>
      </c>
      <c r="N152" s="24" t="str">
        <f t="shared" si="4"/>
        <v>Cotton with +602, +4.2% (14325 to 14927)</v>
      </c>
      <c r="O152" s="41"/>
      <c r="P152" s="40">
        <v>3608.0</v>
      </c>
      <c r="Q152" s="18">
        <f t="shared" si="5"/>
        <v>246</v>
      </c>
      <c r="R152" s="23">
        <f t="shared" si="6"/>
        <v>0.06818181818</v>
      </c>
      <c r="S152" s="24" t="str">
        <f t="shared" si="7"/>
        <v>Cotton with +246, +6.8% (3608 to 3854)</v>
      </c>
      <c r="T152" s="18"/>
      <c r="U152" s="40">
        <v>34.0</v>
      </c>
      <c r="V152" s="22">
        <f t="shared" si="8"/>
        <v>4</v>
      </c>
      <c r="W152" s="23">
        <f t="shared" si="9"/>
        <v>0.1176470588</v>
      </c>
      <c r="X152" s="26" t="str">
        <f t="shared" si="10"/>
        <v>Cotton with +4, +11.8% (34 to 38)</v>
      </c>
    </row>
    <row r="153">
      <c r="A153" s="18" t="s">
        <v>142</v>
      </c>
      <c r="B153" s="18">
        <v>256.0</v>
      </c>
      <c r="C153" s="40">
        <v>16187.0</v>
      </c>
      <c r="D153" s="40">
        <v>880.0</v>
      </c>
      <c r="E153" s="40">
        <v>0.0</v>
      </c>
      <c r="F153" s="14">
        <v>107009.0</v>
      </c>
      <c r="G153" s="19"/>
      <c r="H153" s="19">
        <f>VLOOKUP(A153,'Kings Ratings'!$A$2:$B$1000,2,false)</f>
        <v>8</v>
      </c>
      <c r="I153" s="7"/>
      <c r="K153" s="40">
        <v>15688.0</v>
      </c>
      <c r="L153" s="22">
        <f t="shared" si="2"/>
        <v>499</v>
      </c>
      <c r="M153" s="23">
        <f t="shared" si="3"/>
        <v>0.03180775115</v>
      </c>
      <c r="N153" s="24" t="str">
        <f t="shared" si="4"/>
        <v>Broccoli with +499, +3.2% (15688 to 16187)</v>
      </c>
      <c r="O153" s="41"/>
      <c r="P153" s="40">
        <v>751.0</v>
      </c>
      <c r="Q153" s="18">
        <f t="shared" si="5"/>
        <v>129</v>
      </c>
      <c r="R153" s="23">
        <f t="shared" si="6"/>
        <v>0.171770972</v>
      </c>
      <c r="S153" s="24" t="str">
        <f t="shared" si="7"/>
        <v>Broccoli with +129, +17.2% (751 to 880)</v>
      </c>
      <c r="T153" s="18"/>
      <c r="U153" s="40">
        <v>0.0</v>
      </c>
      <c r="V153" s="22">
        <f t="shared" si="8"/>
        <v>0</v>
      </c>
      <c r="W153" s="23" t="str">
        <f t="shared" si="9"/>
        <v>#DIV/0!</v>
      </c>
      <c r="X153" s="26" t="str">
        <f t="shared" si="10"/>
        <v>#DIV/0!</v>
      </c>
    </row>
    <row r="154">
      <c r="A154" s="18" t="s">
        <v>502</v>
      </c>
      <c r="B154" s="18">
        <v>260.0</v>
      </c>
      <c r="C154" s="40">
        <v>12597.0</v>
      </c>
      <c r="D154" s="40">
        <v>8061.0</v>
      </c>
      <c r="E154" s="40">
        <v>2827.0</v>
      </c>
      <c r="F154" s="14">
        <v>1068757.0</v>
      </c>
      <c r="G154" s="19"/>
      <c r="H154" s="19">
        <f>VLOOKUP(A154,'Kings Ratings'!$A$2:$B$1000,2,false)</f>
        <v>1</v>
      </c>
      <c r="I154" s="7" t="s">
        <v>666</v>
      </c>
      <c r="K154" s="40">
        <v>12184.0</v>
      </c>
      <c r="L154" s="22">
        <f t="shared" si="2"/>
        <v>413</v>
      </c>
      <c r="M154" s="23">
        <f t="shared" si="3"/>
        <v>0.03389691399</v>
      </c>
      <c r="N154" s="24" t="str">
        <f t="shared" si="4"/>
        <v>Ladder with +413, +3.4% (12184 to 12597)</v>
      </c>
      <c r="O154" s="41"/>
      <c r="P154" s="40">
        <v>7789.0</v>
      </c>
      <c r="Q154" s="18">
        <f t="shared" si="5"/>
        <v>272</v>
      </c>
      <c r="R154" s="23">
        <f t="shared" si="6"/>
        <v>0.0349210425</v>
      </c>
      <c r="S154" s="24" t="str">
        <f t="shared" si="7"/>
        <v>Ladder with +272, +3.5% (7789 to 8061)</v>
      </c>
      <c r="T154" s="18"/>
      <c r="U154" s="40">
        <v>2592.0</v>
      </c>
      <c r="V154" s="22">
        <f t="shared" si="8"/>
        <v>235</v>
      </c>
      <c r="W154" s="23">
        <f t="shared" si="9"/>
        <v>0.09066358025</v>
      </c>
      <c r="X154" s="26" t="str">
        <f t="shared" si="10"/>
        <v>Ladder with +235, +9.1% (2592 to 2827)</v>
      </c>
    </row>
    <row r="155">
      <c r="A155" s="18" t="s">
        <v>387</v>
      </c>
      <c r="B155" s="18">
        <v>262.0</v>
      </c>
      <c r="C155" s="40">
        <v>8852.0</v>
      </c>
      <c r="D155" s="40">
        <v>136.0</v>
      </c>
      <c r="E155" s="40">
        <v>0.0</v>
      </c>
      <c r="F155" s="14">
        <v>48523.0</v>
      </c>
      <c r="G155" s="19"/>
      <c r="H155" s="19">
        <f>VLOOKUP(A155,'Kings Ratings'!$A$2:$B$1000,2,false)</f>
        <v>10</v>
      </c>
      <c r="I155" s="7"/>
      <c r="K155" s="40">
        <v>8500.0</v>
      </c>
      <c r="L155" s="22">
        <f t="shared" si="2"/>
        <v>352</v>
      </c>
      <c r="M155" s="23">
        <f t="shared" si="3"/>
        <v>0.04141176471</v>
      </c>
      <c r="N155" s="24" t="str">
        <f t="shared" si="4"/>
        <v>Gold Eggplant with +352, +4.1% (8500 to 8852)</v>
      </c>
      <c r="O155" s="41"/>
      <c r="P155" s="40">
        <v>133.0</v>
      </c>
      <c r="Q155" s="18">
        <f t="shared" si="5"/>
        <v>3</v>
      </c>
      <c r="R155" s="23">
        <f t="shared" si="6"/>
        <v>0.02255639098</v>
      </c>
      <c r="S155" s="24" t="str">
        <f t="shared" si="7"/>
        <v>Gold Eggplant with +3, +2.3% (133 to 136)</v>
      </c>
      <c r="T155" s="18"/>
      <c r="U155" s="40">
        <v>0.0</v>
      </c>
      <c r="V155" s="22">
        <f t="shared" si="8"/>
        <v>0</v>
      </c>
      <c r="W155" s="23" t="str">
        <f t="shared" si="9"/>
        <v>#DIV/0!</v>
      </c>
      <c r="X155" s="26" t="str">
        <f t="shared" si="10"/>
        <v>#DIV/0!</v>
      </c>
    </row>
    <row r="156">
      <c r="A156" s="18" t="s">
        <v>485</v>
      </c>
      <c r="B156" s="18">
        <v>264.0</v>
      </c>
      <c r="C156" s="40">
        <v>20192.0</v>
      </c>
      <c r="D156" s="40">
        <v>10773.0</v>
      </c>
      <c r="E156" s="40">
        <v>2889.0</v>
      </c>
      <c r="F156" s="14">
        <v>1489861.0</v>
      </c>
      <c r="G156" s="19"/>
      <c r="H156" s="19">
        <f>VLOOKUP(A156,'Kings Ratings'!$A$2:$B$1000,2,false)</f>
        <v>2</v>
      </c>
      <c r="I156" s="7" t="s">
        <v>536</v>
      </c>
      <c r="K156" s="40">
        <v>19581.0</v>
      </c>
      <c r="L156" s="22">
        <f t="shared" si="2"/>
        <v>611</v>
      </c>
      <c r="M156" s="23">
        <f t="shared" si="3"/>
        <v>0.03120371789</v>
      </c>
      <c r="N156" s="24" t="str">
        <f t="shared" si="4"/>
        <v>Jade with +611, +3.1% (19581 to 20192)</v>
      </c>
      <c r="O156" s="41"/>
      <c r="P156" s="40">
        <v>10386.0</v>
      </c>
      <c r="Q156" s="18">
        <f t="shared" si="5"/>
        <v>387</v>
      </c>
      <c r="R156" s="23">
        <f t="shared" si="6"/>
        <v>0.03726169844</v>
      </c>
      <c r="S156" s="24" t="str">
        <f t="shared" si="7"/>
        <v>Jade with +387, +3.7% (10386 to 10773)</v>
      </c>
      <c r="T156" s="18"/>
      <c r="U156" s="40">
        <v>2664.0</v>
      </c>
      <c r="V156" s="22">
        <f t="shared" si="8"/>
        <v>225</v>
      </c>
      <c r="W156" s="23">
        <f t="shared" si="9"/>
        <v>0.08445945946</v>
      </c>
      <c r="X156" s="26" t="str">
        <f t="shared" si="10"/>
        <v>Jade with +225, +8.4% (2664 to 2889)</v>
      </c>
    </row>
    <row r="157">
      <c r="A157" s="18" t="s">
        <v>491</v>
      </c>
      <c r="B157" s="18">
        <v>265.0</v>
      </c>
      <c r="C157" s="40">
        <v>10940.0</v>
      </c>
      <c r="D157" s="40">
        <v>4670.0</v>
      </c>
      <c r="E157" s="40">
        <v>469.0</v>
      </c>
      <c r="F157" s="14">
        <v>1018038.0</v>
      </c>
      <c r="G157" s="19"/>
      <c r="H157" s="19">
        <f>VLOOKUP(A157,'Kings Ratings'!$A$2:$B$1000,2,false)</f>
        <v>5</v>
      </c>
      <c r="I157" s="7" t="s">
        <v>808</v>
      </c>
      <c r="K157" s="40">
        <v>10537.0</v>
      </c>
      <c r="L157" s="22">
        <f t="shared" si="2"/>
        <v>403</v>
      </c>
      <c r="M157" s="23">
        <f t="shared" si="3"/>
        <v>0.03824618013</v>
      </c>
      <c r="N157" s="24" t="str">
        <f t="shared" si="4"/>
        <v>Jade Charm with +403, +3.8% (10537 to 10940)</v>
      </c>
      <c r="O157" s="41"/>
      <c r="P157" s="40">
        <v>4466.0</v>
      </c>
      <c r="Q157" s="18">
        <f t="shared" si="5"/>
        <v>204</v>
      </c>
      <c r="R157" s="23">
        <f t="shared" si="6"/>
        <v>0.04567845947</v>
      </c>
      <c r="S157" s="24" t="str">
        <f t="shared" si="7"/>
        <v>Jade Charm with +204, +4.6% (4466 to 4670)</v>
      </c>
      <c r="T157" s="18"/>
      <c r="U157" s="40">
        <v>425.0</v>
      </c>
      <c r="V157" s="22">
        <f t="shared" si="8"/>
        <v>44</v>
      </c>
      <c r="W157" s="23">
        <f t="shared" si="9"/>
        <v>0.1035294118</v>
      </c>
      <c r="X157" s="26" t="str">
        <f t="shared" si="10"/>
        <v>Jade Charm with +44, +10.4% (425 to 469)</v>
      </c>
    </row>
    <row r="158">
      <c r="A158" s="18" t="s">
        <v>297</v>
      </c>
      <c r="B158" s="18">
        <v>275.0</v>
      </c>
      <c r="C158" s="40">
        <v>27947.0</v>
      </c>
      <c r="D158" s="40">
        <v>8808.0</v>
      </c>
      <c r="E158" s="40">
        <v>337.0</v>
      </c>
      <c r="F158" s="14">
        <v>867041.0</v>
      </c>
      <c r="G158" s="19"/>
      <c r="H158" s="19">
        <f>VLOOKUP(A158,'Kings Ratings'!$A$2:$B$1000,2,false)</f>
        <v>5</v>
      </c>
      <c r="I158" s="7"/>
      <c r="K158" s="40">
        <v>27132.0</v>
      </c>
      <c r="L158" s="22">
        <f t="shared" si="2"/>
        <v>815</v>
      </c>
      <c r="M158" s="23">
        <f t="shared" si="3"/>
        <v>0.03003833112</v>
      </c>
      <c r="N158" s="24" t="str">
        <f t="shared" si="4"/>
        <v>Feed with +815, +3% (27132 to 27947)</v>
      </c>
      <c r="O158" s="41"/>
      <c r="P158" s="40">
        <v>8375.0</v>
      </c>
      <c r="Q158" s="18">
        <f t="shared" si="5"/>
        <v>433</v>
      </c>
      <c r="R158" s="23">
        <f t="shared" si="6"/>
        <v>0.05170149254</v>
      </c>
      <c r="S158" s="24" t="str">
        <f t="shared" si="7"/>
        <v>Feed with +433, +5.2% (8375 to 8808)</v>
      </c>
      <c r="T158" s="18"/>
      <c r="U158" s="40">
        <v>290.0</v>
      </c>
      <c r="V158" s="22">
        <f t="shared" si="8"/>
        <v>47</v>
      </c>
      <c r="W158" s="23">
        <f t="shared" si="9"/>
        <v>0.1620689655</v>
      </c>
      <c r="X158" s="26" t="str">
        <f t="shared" si="10"/>
        <v>Feed with +47, +16.2% (290 to 337)</v>
      </c>
    </row>
    <row r="159">
      <c r="A159" s="18" t="s">
        <v>321</v>
      </c>
      <c r="B159" s="18">
        <v>276.0</v>
      </c>
      <c r="C159" s="40">
        <v>19190.0</v>
      </c>
      <c r="D159" s="40">
        <v>5781.0</v>
      </c>
      <c r="E159" s="40">
        <v>273.0</v>
      </c>
      <c r="F159" s="14">
        <v>816923.0</v>
      </c>
      <c r="G159" s="19"/>
      <c r="H159" s="19">
        <f>VLOOKUP(A159,'Kings Ratings'!$A$2:$B$1000,2,false)</f>
        <v>6</v>
      </c>
      <c r="I159" s="7"/>
      <c r="K159" s="40">
        <v>18654.0</v>
      </c>
      <c r="L159" s="22">
        <f t="shared" si="2"/>
        <v>536</v>
      </c>
      <c r="M159" s="23">
        <f t="shared" si="3"/>
        <v>0.02873378364</v>
      </c>
      <c r="N159" s="24" t="str">
        <f t="shared" si="4"/>
        <v>Flour with +536, +2.9% (18654 to 19190)</v>
      </c>
      <c r="O159" s="41"/>
      <c r="P159" s="40">
        <v>5530.0</v>
      </c>
      <c r="Q159" s="18">
        <f t="shared" si="5"/>
        <v>251</v>
      </c>
      <c r="R159" s="23">
        <f t="shared" si="6"/>
        <v>0.04538878843</v>
      </c>
      <c r="S159" s="24" t="str">
        <f t="shared" si="7"/>
        <v>Flour with +251, +4.5% (5530 to 5781)</v>
      </c>
      <c r="T159" s="18"/>
      <c r="U159" s="40">
        <v>240.0</v>
      </c>
      <c r="V159" s="22">
        <f t="shared" si="8"/>
        <v>33</v>
      </c>
      <c r="W159" s="23">
        <f t="shared" si="9"/>
        <v>0.1375</v>
      </c>
      <c r="X159" s="26" t="str">
        <f t="shared" si="10"/>
        <v>Flour with +33, +13.8% (240 to 273)</v>
      </c>
    </row>
    <row r="160">
      <c r="A160" s="18" t="s">
        <v>833</v>
      </c>
      <c r="B160" s="18">
        <v>299.0</v>
      </c>
      <c r="C160" s="40">
        <v>9874.0</v>
      </c>
      <c r="D160" s="40">
        <v>6816.0</v>
      </c>
      <c r="E160" s="40">
        <v>1086.0</v>
      </c>
      <c r="F160" s="14">
        <v>1041196.0</v>
      </c>
      <c r="G160" s="19"/>
      <c r="H160" s="19">
        <f>VLOOKUP(A160,'Kings Ratings'!$A$2:$B$1000,2,false)</f>
        <v>1</v>
      </c>
      <c r="I160" s="7" t="s">
        <v>920</v>
      </c>
      <c r="K160" s="40">
        <v>9457.0</v>
      </c>
      <c r="L160" s="22">
        <f t="shared" si="2"/>
        <v>417</v>
      </c>
      <c r="M160" s="23">
        <f t="shared" si="3"/>
        <v>0.04409432167</v>
      </c>
      <c r="N160" s="24" t="str">
        <f t="shared" si="4"/>
        <v>Wooden Sword with +417, +4.4% (9457 to 9874)</v>
      </c>
      <c r="O160" s="41"/>
      <c r="P160" s="40">
        <v>6596.0</v>
      </c>
      <c r="Q160" s="18">
        <f t="shared" si="5"/>
        <v>220</v>
      </c>
      <c r="R160" s="23">
        <f t="shared" si="6"/>
        <v>0.0333535476</v>
      </c>
      <c r="S160" s="24" t="str">
        <f t="shared" si="7"/>
        <v>Wooden Sword with +220, +3.3% (6596 to 6816)</v>
      </c>
      <c r="T160" s="18"/>
      <c r="U160" s="40">
        <v>1016.0</v>
      </c>
      <c r="V160" s="22">
        <f t="shared" si="8"/>
        <v>70</v>
      </c>
      <c r="W160" s="23">
        <f t="shared" si="9"/>
        <v>0.0688976378</v>
      </c>
      <c r="X160" s="26" t="str">
        <f t="shared" si="10"/>
        <v>Wooden Sword with +70, +6.9% (1016 to 1086)</v>
      </c>
    </row>
    <row r="161">
      <c r="A161" s="18" t="s">
        <v>776</v>
      </c>
      <c r="B161" s="18">
        <v>300.0</v>
      </c>
      <c r="C161" s="40">
        <v>15352.0</v>
      </c>
      <c r="D161" s="40">
        <v>5735.0</v>
      </c>
      <c r="E161" s="40">
        <v>220.0</v>
      </c>
      <c r="F161" s="14">
        <v>243721.0</v>
      </c>
      <c r="G161" s="19"/>
      <c r="H161" s="19">
        <f>VLOOKUP(A161,'Kings Ratings'!$A$2:$B$1000,2,false)</f>
        <v>2</v>
      </c>
      <c r="I161" s="7" t="s">
        <v>808</v>
      </c>
      <c r="K161" s="40">
        <v>14727.0</v>
      </c>
      <c r="L161" s="22">
        <f t="shared" si="2"/>
        <v>625</v>
      </c>
      <c r="M161" s="23">
        <f t="shared" si="3"/>
        <v>0.04243905751</v>
      </c>
      <c r="N161" s="24" t="str">
        <f t="shared" si="4"/>
        <v>Sturdy Sword with +625, +4.2% (14727 to 15352)</v>
      </c>
      <c r="O161" s="41"/>
      <c r="P161" s="40">
        <v>5378.0</v>
      </c>
      <c r="Q161" s="18">
        <f t="shared" si="5"/>
        <v>357</v>
      </c>
      <c r="R161" s="23">
        <f t="shared" si="6"/>
        <v>0.06638155448</v>
      </c>
      <c r="S161" s="24" t="str">
        <f t="shared" si="7"/>
        <v>Sturdy Sword with +357, +6.6% (5378 to 5735)</v>
      </c>
      <c r="T161" s="18"/>
      <c r="U161" s="40">
        <v>175.0</v>
      </c>
      <c r="V161" s="22">
        <f t="shared" si="8"/>
        <v>45</v>
      </c>
      <c r="W161" s="23">
        <f t="shared" si="9"/>
        <v>0.2571428571</v>
      </c>
      <c r="X161" s="26" t="str">
        <f t="shared" si="10"/>
        <v>Sturdy Sword with +45, +25.7% (175 to 220)</v>
      </c>
    </row>
    <row r="162">
      <c r="A162" s="18" t="s">
        <v>266</v>
      </c>
      <c r="B162" s="18">
        <v>301.0</v>
      </c>
      <c r="C162" s="40">
        <v>33383.0</v>
      </c>
      <c r="D162" s="40">
        <v>14937.0</v>
      </c>
      <c r="E162" s="40">
        <v>4109.0</v>
      </c>
      <c r="F162" s="14">
        <v>1012834.0</v>
      </c>
      <c r="G162" s="19"/>
      <c r="H162" s="19">
        <f>VLOOKUP(A162,'Kings Ratings'!$A$2:$B$1000,2,false)</f>
        <v>1</v>
      </c>
      <c r="I162" s="7" t="s">
        <v>424</v>
      </c>
      <c r="K162" s="40">
        <v>32694.0</v>
      </c>
      <c r="L162" s="22">
        <f t="shared" si="2"/>
        <v>689</v>
      </c>
      <c r="M162" s="23">
        <f t="shared" si="3"/>
        <v>0.02107420322</v>
      </c>
      <c r="N162" s="24" t="str">
        <f t="shared" si="4"/>
        <v>Fancy Pipe with +689, +2.1% (32694 to 33383)</v>
      </c>
      <c r="O162" s="41"/>
      <c r="P162" s="40">
        <v>14539.0</v>
      </c>
      <c r="Q162" s="18">
        <f t="shared" si="5"/>
        <v>398</v>
      </c>
      <c r="R162" s="23">
        <f t="shared" si="6"/>
        <v>0.0273746475</v>
      </c>
      <c r="S162" s="24" t="str">
        <f t="shared" si="7"/>
        <v>Fancy Pipe with +398, +2.7% (14539 to 14937)</v>
      </c>
      <c r="T162" s="18"/>
      <c r="U162" s="40">
        <v>3856.0</v>
      </c>
      <c r="V162" s="22">
        <f t="shared" si="8"/>
        <v>253</v>
      </c>
      <c r="W162" s="23">
        <f t="shared" si="9"/>
        <v>0.0656120332</v>
      </c>
      <c r="X162" s="26" t="str">
        <f t="shared" si="10"/>
        <v>Fancy Pipe with +253, +6.6% (3856 to 4109)</v>
      </c>
    </row>
    <row r="163">
      <c r="A163" s="18" t="s">
        <v>694</v>
      </c>
      <c r="B163" s="18">
        <v>305.0</v>
      </c>
      <c r="C163" s="40">
        <v>15345.0</v>
      </c>
      <c r="D163" s="40">
        <v>4458.0</v>
      </c>
      <c r="E163" s="40">
        <v>82.0</v>
      </c>
      <c r="F163" s="14">
        <v>276958.0</v>
      </c>
      <c r="G163" s="19"/>
      <c r="H163" s="19">
        <f>VLOOKUP(A163,'Kings Ratings'!$A$2:$B$1000,2,false)</f>
        <v>7</v>
      </c>
      <c r="I163" s="7" t="s">
        <v>778</v>
      </c>
      <c r="K163" s="40">
        <v>14850.0</v>
      </c>
      <c r="L163" s="22">
        <f t="shared" si="2"/>
        <v>495</v>
      </c>
      <c r="M163" s="23">
        <f t="shared" si="3"/>
        <v>0.03333333333</v>
      </c>
      <c r="N163" s="24" t="str">
        <f t="shared" si="4"/>
        <v>Salt with +495, +3.3% (14850 to 15345)</v>
      </c>
      <c r="O163" s="41"/>
      <c r="P163" s="40">
        <v>4227.0</v>
      </c>
      <c r="Q163" s="18">
        <f t="shared" si="5"/>
        <v>231</v>
      </c>
      <c r="R163" s="23">
        <f t="shared" si="6"/>
        <v>0.05464868701</v>
      </c>
      <c r="S163" s="24" t="str">
        <f t="shared" si="7"/>
        <v>Salt with +231, +5.5% (4227 to 4458)</v>
      </c>
      <c r="T163" s="18"/>
      <c r="U163" s="40">
        <v>63.0</v>
      </c>
      <c r="V163" s="22">
        <f t="shared" si="8"/>
        <v>19</v>
      </c>
      <c r="W163" s="23">
        <f t="shared" si="9"/>
        <v>0.3015873016</v>
      </c>
      <c r="X163" s="26" t="str">
        <f t="shared" si="10"/>
        <v>Salt with +19, +30.2% (63 to 82)</v>
      </c>
    </row>
    <row r="164">
      <c r="A164" s="18" t="s">
        <v>168</v>
      </c>
      <c r="B164" s="18">
        <v>306.0</v>
      </c>
      <c r="C164" s="40">
        <v>37936.0</v>
      </c>
      <c r="D164" s="40">
        <v>24359.0</v>
      </c>
      <c r="E164" s="40">
        <v>7342.0</v>
      </c>
      <c r="F164" s="14">
        <v>6631030.0</v>
      </c>
      <c r="G164" s="19"/>
      <c r="H164" s="19">
        <f>VLOOKUP(A164,'Kings Ratings'!$A$2:$B$1000,2,false)</f>
        <v>1</v>
      </c>
      <c r="I164" s="7" t="s">
        <v>353</v>
      </c>
      <c r="K164" s="40">
        <v>37007.0</v>
      </c>
      <c r="L164" s="22">
        <f t="shared" si="2"/>
        <v>929</v>
      </c>
      <c r="M164" s="23">
        <f t="shared" si="3"/>
        <v>0.02510335882</v>
      </c>
      <c r="N164" s="24" t="str">
        <f t="shared" si="4"/>
        <v>Swordfish with +929, +2.5% (37007 to 37936)</v>
      </c>
      <c r="O164" s="41"/>
      <c r="P164" s="40">
        <v>23695.0</v>
      </c>
      <c r="Q164" s="18">
        <f t="shared" si="5"/>
        <v>664</v>
      </c>
      <c r="R164" s="23">
        <f t="shared" si="6"/>
        <v>0.02802278962</v>
      </c>
      <c r="S164" s="24" t="str">
        <f t="shared" si="7"/>
        <v>Swordfish with +664, +2.8% (23695 to 24359)</v>
      </c>
      <c r="T164" s="18"/>
      <c r="U164" s="40">
        <v>7016.0</v>
      </c>
      <c r="V164" s="22">
        <f t="shared" si="8"/>
        <v>326</v>
      </c>
      <c r="W164" s="23">
        <f t="shared" si="9"/>
        <v>0.04646522235</v>
      </c>
      <c r="X164" s="26" t="str">
        <f t="shared" si="10"/>
        <v>Swordfish with +326, +4.6% (7016 to 7342)</v>
      </c>
    </row>
    <row r="165">
      <c r="A165" s="18" t="s">
        <v>52</v>
      </c>
      <c r="B165" s="18">
        <v>307.0</v>
      </c>
      <c r="C165" s="40">
        <v>36754.0</v>
      </c>
      <c r="D165" s="40">
        <v>22498.0</v>
      </c>
      <c r="E165" s="40">
        <v>6554.0</v>
      </c>
      <c r="F165" s="14">
        <v>4607378.0</v>
      </c>
      <c r="G165" s="19"/>
      <c r="H165" s="19">
        <f>VLOOKUP(A165,'Kings Ratings'!$A$2:$B$1000,2,false)</f>
        <v>1</v>
      </c>
      <c r="I165" s="7" t="s">
        <v>367</v>
      </c>
      <c r="K165" s="40">
        <v>35849.0</v>
      </c>
      <c r="L165" s="22">
        <f t="shared" si="2"/>
        <v>905</v>
      </c>
      <c r="M165" s="23">
        <f t="shared" si="3"/>
        <v>0.0252447767</v>
      </c>
      <c r="N165" s="24" t="str">
        <f t="shared" si="4"/>
        <v>Barracuda with +905, +2.5% (35849 to 36754)</v>
      </c>
      <c r="O165" s="41"/>
      <c r="P165" s="40">
        <v>21863.0</v>
      </c>
      <c r="Q165" s="18">
        <f t="shared" si="5"/>
        <v>635</v>
      </c>
      <c r="R165" s="23">
        <f t="shared" si="6"/>
        <v>0.02904450441</v>
      </c>
      <c r="S165" s="24" t="str">
        <f t="shared" si="7"/>
        <v>Barracuda with +635, +2.9% (21863 to 22498)</v>
      </c>
      <c r="T165" s="18"/>
      <c r="U165" s="40">
        <v>6283.0</v>
      </c>
      <c r="V165" s="22">
        <f t="shared" si="8"/>
        <v>271</v>
      </c>
      <c r="W165" s="23">
        <f t="shared" si="9"/>
        <v>0.04313226166</v>
      </c>
      <c r="X165" s="26" t="str">
        <f t="shared" si="10"/>
        <v>Barracuda with +271, +4.3% (6283 to 6554)</v>
      </c>
    </row>
    <row r="166">
      <c r="A166" s="18" t="s">
        <v>215</v>
      </c>
      <c r="B166" s="18">
        <v>308.0</v>
      </c>
      <c r="C166" s="40">
        <v>35608.0</v>
      </c>
      <c r="D166" s="40">
        <v>21059.0</v>
      </c>
      <c r="E166" s="40">
        <v>6018.0</v>
      </c>
      <c r="F166" s="14">
        <v>3550003.0</v>
      </c>
      <c r="G166" s="19"/>
      <c r="H166" s="19">
        <f>VLOOKUP(A166,'Kings Ratings'!$A$2:$B$1000,2,false)</f>
        <v>1</v>
      </c>
      <c r="I166" s="7" t="s">
        <v>388</v>
      </c>
      <c r="K166" s="40">
        <v>34746.0</v>
      </c>
      <c r="L166" s="22">
        <f t="shared" si="2"/>
        <v>862</v>
      </c>
      <c r="M166" s="23">
        <f t="shared" si="3"/>
        <v>0.02480861106</v>
      </c>
      <c r="N166" s="24" t="str">
        <f t="shared" si="4"/>
        <v>Sea Catfish with +862, +2.5% (34746 to 35608)</v>
      </c>
      <c r="O166" s="41"/>
      <c r="P166" s="40">
        <v>20427.0</v>
      </c>
      <c r="Q166" s="18">
        <f t="shared" si="5"/>
        <v>632</v>
      </c>
      <c r="R166" s="23">
        <f t="shared" si="6"/>
        <v>0.03093944289</v>
      </c>
      <c r="S166" s="24" t="str">
        <f t="shared" si="7"/>
        <v>Sea Catfish with +632, +3.1% (20427 to 21059)</v>
      </c>
      <c r="T166" s="18"/>
      <c r="U166" s="40">
        <v>5746.0</v>
      </c>
      <c r="V166" s="22">
        <f t="shared" si="8"/>
        <v>272</v>
      </c>
      <c r="W166" s="23">
        <f t="shared" si="9"/>
        <v>0.04733727811</v>
      </c>
      <c r="X166" s="26" t="str">
        <f t="shared" si="10"/>
        <v>Sea Catfish with +272, +4.7% (5746 to 6018)</v>
      </c>
    </row>
    <row r="167">
      <c r="A167" s="18" t="s">
        <v>221</v>
      </c>
      <c r="B167" s="18">
        <v>309.0</v>
      </c>
      <c r="C167" s="40">
        <v>35154.0</v>
      </c>
      <c r="D167" s="40">
        <v>20237.0</v>
      </c>
      <c r="E167" s="40">
        <v>5861.0</v>
      </c>
      <c r="F167" s="14">
        <v>3190083.0</v>
      </c>
      <c r="G167" s="19"/>
      <c r="H167" s="19">
        <f>VLOOKUP(A167,'Kings Ratings'!$A$2:$B$1000,2,false)</f>
        <v>1</v>
      </c>
      <c r="I167" s="7" t="s">
        <v>392</v>
      </c>
      <c r="K167" s="40">
        <v>34301.0</v>
      </c>
      <c r="L167" s="22">
        <f t="shared" si="2"/>
        <v>853</v>
      </c>
      <c r="M167" s="23">
        <f t="shared" si="3"/>
        <v>0.02486807965</v>
      </c>
      <c r="N167" s="24" t="str">
        <f t="shared" si="4"/>
        <v>Plumbfish with +853, +2.5% (34301 to 35154)</v>
      </c>
      <c r="O167" s="41"/>
      <c r="P167" s="40">
        <v>19611.0</v>
      </c>
      <c r="Q167" s="18">
        <f t="shared" si="5"/>
        <v>626</v>
      </c>
      <c r="R167" s="23">
        <f t="shared" si="6"/>
        <v>0.03192086074</v>
      </c>
      <c r="S167" s="24" t="str">
        <f t="shared" si="7"/>
        <v>Plumbfish with +626, +3.2% (19611 to 20237)</v>
      </c>
      <c r="T167" s="18"/>
      <c r="U167" s="40">
        <v>5585.0</v>
      </c>
      <c r="V167" s="22">
        <f t="shared" si="8"/>
        <v>276</v>
      </c>
      <c r="W167" s="23">
        <f t="shared" si="9"/>
        <v>0.04941808415</v>
      </c>
      <c r="X167" s="26" t="str">
        <f t="shared" si="10"/>
        <v>Plumbfish with +276, +4.9% (5585 to 5861)</v>
      </c>
    </row>
    <row r="168">
      <c r="A168" s="18" t="s">
        <v>235</v>
      </c>
      <c r="B168" s="18">
        <v>310.0</v>
      </c>
      <c r="C168" s="40">
        <v>33989.0</v>
      </c>
      <c r="D168" s="40">
        <v>19359.0</v>
      </c>
      <c r="E168" s="40">
        <v>5498.0</v>
      </c>
      <c r="F168" s="14">
        <v>2641236.0</v>
      </c>
      <c r="G168" s="19"/>
      <c r="H168" s="19">
        <f>VLOOKUP(A168,'Kings Ratings'!$A$2:$B$1000,2,false)</f>
        <v>1</v>
      </c>
      <c r="I168" s="7" t="s">
        <v>399</v>
      </c>
      <c r="K168" s="40">
        <v>33171.0</v>
      </c>
      <c r="L168" s="22">
        <f t="shared" si="2"/>
        <v>818</v>
      </c>
      <c r="M168" s="23">
        <f t="shared" si="3"/>
        <v>0.02466009466</v>
      </c>
      <c r="N168" s="24" t="str">
        <f t="shared" si="4"/>
        <v>Spiral Shell with +818, +2.5% (33171 to 33989)</v>
      </c>
      <c r="O168" s="41"/>
      <c r="P168" s="40">
        <v>18762.0</v>
      </c>
      <c r="Q168" s="18">
        <f t="shared" si="5"/>
        <v>597</v>
      </c>
      <c r="R168" s="23">
        <f t="shared" si="6"/>
        <v>0.03181963543</v>
      </c>
      <c r="S168" s="24" t="str">
        <f t="shared" si="7"/>
        <v>Spiral Shell with +597, +3.2% (18762 to 19359)</v>
      </c>
      <c r="T168" s="18"/>
      <c r="U168" s="40">
        <v>5261.0</v>
      </c>
      <c r="V168" s="22">
        <f t="shared" si="8"/>
        <v>237</v>
      </c>
      <c r="W168" s="23">
        <f t="shared" si="9"/>
        <v>0.04504846987</v>
      </c>
      <c r="X168" s="26" t="str">
        <f t="shared" si="10"/>
        <v>Spiral Shell with +237, +4.5% (5261 to 5498)</v>
      </c>
    </row>
    <row r="169">
      <c r="A169" s="18" t="s">
        <v>259</v>
      </c>
      <c r="B169" s="18">
        <v>311.0</v>
      </c>
      <c r="C169" s="40">
        <v>33379.0</v>
      </c>
      <c r="D169" s="40">
        <v>18885.0</v>
      </c>
      <c r="E169" s="40">
        <v>5426.0</v>
      </c>
      <c r="F169" s="14">
        <v>2443298.0</v>
      </c>
      <c r="G169" s="19"/>
      <c r="H169" s="19">
        <f>VLOOKUP(A169,'Kings Ratings'!$A$2:$B$1000,2,false)</f>
        <v>1</v>
      </c>
      <c r="I169" s="7" t="s">
        <v>419</v>
      </c>
      <c r="K169" s="40">
        <v>32574.0</v>
      </c>
      <c r="L169" s="22">
        <f t="shared" si="2"/>
        <v>805</v>
      </c>
      <c r="M169" s="23">
        <f t="shared" si="3"/>
        <v>0.02471296126</v>
      </c>
      <c r="N169" s="24" t="str">
        <f t="shared" si="4"/>
        <v>Serpent Eel with +805, +2.5% (32574 to 33379)</v>
      </c>
      <c r="O169" s="41"/>
      <c r="P169" s="40">
        <v>18293.0</v>
      </c>
      <c r="Q169" s="18">
        <f t="shared" si="5"/>
        <v>592</v>
      </c>
      <c r="R169" s="23">
        <f t="shared" si="6"/>
        <v>0.03236210572</v>
      </c>
      <c r="S169" s="24" t="str">
        <f t="shared" si="7"/>
        <v>Serpent Eel with +592, +3.2% (18293 to 18885)</v>
      </c>
      <c r="T169" s="18"/>
      <c r="U169" s="40">
        <v>5165.0</v>
      </c>
      <c r="V169" s="22">
        <f t="shared" si="8"/>
        <v>261</v>
      </c>
      <c r="W169" s="23">
        <f t="shared" si="9"/>
        <v>0.05053242982</v>
      </c>
      <c r="X169" s="26" t="str">
        <f t="shared" si="10"/>
        <v>Serpent Eel with +261, +5.1% (5165 to 5426)</v>
      </c>
    </row>
    <row r="170">
      <c r="A170" s="18" t="s">
        <v>274</v>
      </c>
      <c r="B170" s="18">
        <v>312.0</v>
      </c>
      <c r="C170" s="40">
        <v>32755.0</v>
      </c>
      <c r="D170" s="40">
        <v>18362.0</v>
      </c>
      <c r="E170" s="40">
        <v>5202.0</v>
      </c>
      <c r="F170" s="14">
        <v>2117144.0</v>
      </c>
      <c r="G170" s="19"/>
      <c r="H170" s="19">
        <f>VLOOKUP(A170,'Kings Ratings'!$A$2:$B$1000,2,false)</f>
        <v>1</v>
      </c>
      <c r="I170" s="7" t="s">
        <v>428</v>
      </c>
      <c r="K170" s="40">
        <v>31950.0</v>
      </c>
      <c r="L170" s="22">
        <f t="shared" si="2"/>
        <v>805</v>
      </c>
      <c r="M170" s="23">
        <f t="shared" si="3"/>
        <v>0.02519561815</v>
      </c>
      <c r="N170" s="24" t="str">
        <f t="shared" si="4"/>
        <v>Ruby Coral with +805, +2.5% (31950 to 32755)</v>
      </c>
      <c r="O170" s="41"/>
      <c r="P170" s="40">
        <v>17773.0</v>
      </c>
      <c r="Q170" s="18">
        <f t="shared" si="5"/>
        <v>589</v>
      </c>
      <c r="R170" s="23">
        <f t="shared" si="6"/>
        <v>0.03314015642</v>
      </c>
      <c r="S170" s="24" t="str">
        <f t="shared" si="7"/>
        <v>Ruby Coral with +589, +3.3% (17773 to 18362)</v>
      </c>
      <c r="T170" s="18"/>
      <c r="U170" s="40">
        <v>4926.0</v>
      </c>
      <c r="V170" s="22">
        <f t="shared" si="8"/>
        <v>276</v>
      </c>
      <c r="W170" s="23">
        <f t="shared" si="9"/>
        <v>0.05602923264</v>
      </c>
      <c r="X170" s="26" t="str">
        <f t="shared" si="10"/>
        <v>Ruby Coral with +276, +5.6% (4926 to 5202)</v>
      </c>
    </row>
    <row r="171">
      <c r="A171" s="18" t="s">
        <v>201</v>
      </c>
      <c r="B171" s="18">
        <v>315.0</v>
      </c>
      <c r="C171" s="40">
        <v>870.0</v>
      </c>
      <c r="D171" s="40">
        <v>3.0</v>
      </c>
      <c r="E171" s="40">
        <v>0.0</v>
      </c>
      <c r="F171" s="14">
        <v>10087.0</v>
      </c>
      <c r="G171" s="19"/>
      <c r="H171" s="19">
        <f>VLOOKUP(A171,'Kings Ratings'!$A$2:$B$1000,2,false)</f>
        <v>10</v>
      </c>
      <c r="I171" s="7"/>
      <c r="K171" s="40">
        <v>763.0</v>
      </c>
      <c r="L171" s="22">
        <f t="shared" si="2"/>
        <v>107</v>
      </c>
      <c r="M171" s="23">
        <f t="shared" si="3"/>
        <v>0.1402359109</v>
      </c>
      <c r="N171" s="24" t="str">
        <f t="shared" si="4"/>
        <v>Compass with +107, +14.% (763 to 870)</v>
      </c>
      <c r="O171" s="41"/>
      <c r="P171" s="40">
        <v>3.0</v>
      </c>
      <c r="Q171" s="18">
        <f t="shared" si="5"/>
        <v>0</v>
      </c>
      <c r="R171" s="23">
        <f t="shared" si="6"/>
        <v>0</v>
      </c>
      <c r="S171" s="24" t="str">
        <f t="shared" si="7"/>
        <v>Compass with +0, +0% (3 to 3)</v>
      </c>
      <c r="T171" s="18"/>
      <c r="U171" s="40">
        <v>0.0</v>
      </c>
      <c r="V171" s="22">
        <f t="shared" si="8"/>
        <v>0</v>
      </c>
      <c r="W171" s="23" t="str">
        <f t="shared" si="9"/>
        <v>#DIV/0!</v>
      </c>
      <c r="X171" s="26" t="str">
        <f t="shared" si="10"/>
        <v>#DIV/0!</v>
      </c>
    </row>
    <row r="172">
      <c r="A172" s="18" t="s">
        <v>356</v>
      </c>
      <c r="B172" s="18">
        <v>316.0</v>
      </c>
      <c r="C172" s="40">
        <v>22584.0</v>
      </c>
      <c r="D172" s="40">
        <v>10141.0</v>
      </c>
      <c r="E172" s="40">
        <v>1594.0</v>
      </c>
      <c r="F172" s="14">
        <v>1071074.0</v>
      </c>
      <c r="G172" s="19"/>
      <c r="H172" s="19">
        <f>VLOOKUP(A172,'Kings Ratings'!$A$2:$B$1000,2,false)</f>
        <v>3</v>
      </c>
      <c r="I172" s="7" t="s">
        <v>611</v>
      </c>
      <c r="K172" s="40">
        <v>21955.0</v>
      </c>
      <c r="L172" s="22">
        <f t="shared" si="2"/>
        <v>629</v>
      </c>
      <c r="M172" s="23">
        <f t="shared" si="3"/>
        <v>0.02864951036</v>
      </c>
      <c r="N172" s="24" t="str">
        <f t="shared" si="4"/>
        <v>Garnet Ring with +629, +2.9% (21955 to 22584)</v>
      </c>
      <c r="O172" s="41"/>
      <c r="P172" s="40">
        <v>9716.0</v>
      </c>
      <c r="Q172" s="18">
        <f t="shared" si="5"/>
        <v>425</v>
      </c>
      <c r="R172" s="23">
        <f t="shared" si="6"/>
        <v>0.04374228077</v>
      </c>
      <c r="S172" s="24" t="str">
        <f t="shared" si="7"/>
        <v>Garnet Ring with +425, +4.4% (9716 to 10141)</v>
      </c>
      <c r="T172" s="18"/>
      <c r="U172" s="40">
        <v>1177.0</v>
      </c>
      <c r="V172" s="22">
        <f t="shared" si="8"/>
        <v>417</v>
      </c>
      <c r="W172" s="23">
        <f t="shared" si="9"/>
        <v>0.3542905692</v>
      </c>
      <c r="X172" s="26" t="str">
        <f t="shared" si="10"/>
        <v>Garnet Ring with +417, +35.4% (1177 to 1594)</v>
      </c>
    </row>
    <row r="173">
      <c r="A173" s="18" t="s">
        <v>352</v>
      </c>
      <c r="B173" s="18">
        <v>317.0</v>
      </c>
      <c r="C173" s="40">
        <v>26560.0</v>
      </c>
      <c r="D173" s="40">
        <v>11143.0</v>
      </c>
      <c r="E173" s="40">
        <v>2781.0</v>
      </c>
      <c r="F173" s="14">
        <v>1505546.0</v>
      </c>
      <c r="G173" s="19"/>
      <c r="H173" s="19">
        <f>VLOOKUP(A173,'Kings Ratings'!$A$2:$B$1000,2,false)</f>
        <v>2</v>
      </c>
      <c r="I173" s="7" t="s">
        <v>536</v>
      </c>
      <c r="K173" s="40">
        <v>25794.0</v>
      </c>
      <c r="L173" s="22">
        <f t="shared" si="2"/>
        <v>766</v>
      </c>
      <c r="M173" s="23">
        <f t="shared" si="3"/>
        <v>0.02969682872</v>
      </c>
      <c r="N173" s="24" t="str">
        <f t="shared" si="4"/>
        <v>Garnet with +766, +3% (25794 to 26560)</v>
      </c>
      <c r="O173" s="41"/>
      <c r="P173" s="40">
        <v>10677.0</v>
      </c>
      <c r="Q173" s="18">
        <f t="shared" si="5"/>
        <v>466</v>
      </c>
      <c r="R173" s="23">
        <f t="shared" si="6"/>
        <v>0.04364521869</v>
      </c>
      <c r="S173" s="24" t="str">
        <f t="shared" si="7"/>
        <v>Garnet with +466, +4.4% (10677 to 11143)</v>
      </c>
      <c r="T173" s="18"/>
      <c r="U173" s="40">
        <v>2566.0</v>
      </c>
      <c r="V173" s="22">
        <f t="shared" si="8"/>
        <v>215</v>
      </c>
      <c r="W173" s="23">
        <f t="shared" si="9"/>
        <v>0.08378799688</v>
      </c>
      <c r="X173" s="26" t="str">
        <f t="shared" si="10"/>
        <v>Garnet with +215, +8.4% (2566 to 2781)</v>
      </c>
    </row>
    <row r="174">
      <c r="A174" s="18" t="s">
        <v>697</v>
      </c>
      <c r="B174" s="18">
        <v>326.0</v>
      </c>
      <c r="C174" s="40">
        <v>10276.0</v>
      </c>
      <c r="D174" s="40">
        <v>5476.0</v>
      </c>
      <c r="E174" s="40">
        <v>797.0</v>
      </c>
      <c r="F174" s="14">
        <v>1051180.0</v>
      </c>
      <c r="G174" s="19"/>
      <c r="H174" s="19">
        <f>VLOOKUP(A174,'Kings Ratings'!$A$2:$B$1000,2,false)</f>
        <v>2</v>
      </c>
      <c r="I174" s="7" t="s">
        <v>661</v>
      </c>
      <c r="K174" s="40">
        <v>9900.0</v>
      </c>
      <c r="L174" s="22">
        <f t="shared" si="2"/>
        <v>376</v>
      </c>
      <c r="M174" s="23">
        <f t="shared" si="3"/>
        <v>0.03797979798</v>
      </c>
      <c r="N174" s="24" t="str">
        <f t="shared" si="4"/>
        <v>Scissors with +376, +3.8% (9900 to 10276)</v>
      </c>
      <c r="O174" s="41"/>
      <c r="P174" s="40">
        <v>5290.0</v>
      </c>
      <c r="Q174" s="18">
        <f t="shared" si="5"/>
        <v>186</v>
      </c>
      <c r="R174" s="23">
        <f t="shared" si="6"/>
        <v>0.03516068053</v>
      </c>
      <c r="S174" s="24" t="str">
        <f t="shared" si="7"/>
        <v>Scissors with +186, +3.5% (5290 to 5476)</v>
      </c>
      <c r="T174" s="18"/>
      <c r="U174" s="40">
        <v>748.0</v>
      </c>
      <c r="V174" s="22">
        <f t="shared" si="8"/>
        <v>49</v>
      </c>
      <c r="W174" s="23">
        <f t="shared" si="9"/>
        <v>0.06550802139</v>
      </c>
      <c r="X174" s="26" t="str">
        <f t="shared" si="10"/>
        <v>Scissors with +49, +6.6% (748 to 797)</v>
      </c>
    </row>
    <row r="175">
      <c r="A175" s="18" t="s">
        <v>801</v>
      </c>
      <c r="B175" s="18">
        <v>328.0</v>
      </c>
      <c r="C175" s="40">
        <v>11159.0</v>
      </c>
      <c r="D175" s="40">
        <v>6342.0</v>
      </c>
      <c r="E175" s="40">
        <v>1096.0</v>
      </c>
      <c r="F175" s="14">
        <v>1050097.0</v>
      </c>
      <c r="G175" s="19"/>
      <c r="H175" s="19">
        <f>VLOOKUP(A175,'Kings Ratings'!$A$2:$B$1000,2,false)</f>
        <v>2</v>
      </c>
      <c r="I175" s="7" t="s">
        <v>920</v>
      </c>
      <c r="K175" s="40">
        <v>10742.0</v>
      </c>
      <c r="L175" s="22">
        <f t="shared" si="2"/>
        <v>417</v>
      </c>
      <c r="M175" s="23">
        <f t="shared" si="3"/>
        <v>0.03881958667</v>
      </c>
      <c r="N175" s="24" t="str">
        <f t="shared" si="4"/>
        <v>Wagon Wheel with +417, +3.9% (10742 to 11159)</v>
      </c>
      <c r="O175" s="41"/>
      <c r="P175" s="40">
        <v>6120.0</v>
      </c>
      <c r="Q175" s="18">
        <f t="shared" si="5"/>
        <v>222</v>
      </c>
      <c r="R175" s="23">
        <f t="shared" si="6"/>
        <v>0.0362745098</v>
      </c>
      <c r="S175" s="24" t="str">
        <f t="shared" si="7"/>
        <v>Wagon Wheel with +222, +3.6% (6120 to 6342)</v>
      </c>
      <c r="T175" s="18"/>
      <c r="U175" s="40">
        <v>1024.0</v>
      </c>
      <c r="V175" s="22">
        <f t="shared" si="8"/>
        <v>72</v>
      </c>
      <c r="W175" s="23">
        <f t="shared" si="9"/>
        <v>0.0703125</v>
      </c>
      <c r="X175" s="26" t="str">
        <f t="shared" si="10"/>
        <v>Wagon Wheel with +72, +7% (1024 to 1096)</v>
      </c>
    </row>
    <row r="176">
      <c r="A176" s="18" t="s">
        <v>333</v>
      </c>
      <c r="B176" s="18">
        <v>341.0</v>
      </c>
      <c r="C176" s="40">
        <v>3309.0</v>
      </c>
      <c r="D176" s="40">
        <v>5.0</v>
      </c>
      <c r="E176" s="40">
        <v>0.0</v>
      </c>
      <c r="F176" s="14">
        <v>17378.0</v>
      </c>
      <c r="G176" s="19"/>
      <c r="H176" s="19">
        <f>VLOOKUP(A176,'Kings Ratings'!$A$2:$B$1000,2,false)</f>
        <v>10</v>
      </c>
      <c r="I176" s="7"/>
      <c r="K176" s="40">
        <v>3086.0</v>
      </c>
      <c r="L176" s="22">
        <f t="shared" si="2"/>
        <v>223</v>
      </c>
      <c r="M176" s="23">
        <f t="shared" si="3"/>
        <v>0.07226182761</v>
      </c>
      <c r="N176" s="24" t="str">
        <f t="shared" si="4"/>
        <v>Flywheel with +223, +7.2% (3086 to 3309)</v>
      </c>
      <c r="O176" s="41"/>
      <c r="P176" s="40">
        <v>5.0</v>
      </c>
      <c r="Q176" s="18">
        <f t="shared" si="5"/>
        <v>0</v>
      </c>
      <c r="R176" s="23">
        <f t="shared" si="6"/>
        <v>0</v>
      </c>
      <c r="S176" s="24" t="str">
        <f t="shared" si="7"/>
        <v>Flywheel with +0, +0% (5 to 5)</v>
      </c>
      <c r="T176" s="18"/>
      <c r="U176" s="40">
        <v>0.0</v>
      </c>
      <c r="V176" s="22">
        <f t="shared" si="8"/>
        <v>0</v>
      </c>
      <c r="W176" s="23" t="str">
        <f t="shared" si="9"/>
        <v>#DIV/0!</v>
      </c>
      <c r="X176" s="26" t="str">
        <f t="shared" si="10"/>
        <v>#DIV/0!</v>
      </c>
    </row>
    <row r="177">
      <c r="A177" s="18" t="s">
        <v>416</v>
      </c>
      <c r="B177" s="18">
        <v>350.0</v>
      </c>
      <c r="C177" s="40">
        <v>10859.0</v>
      </c>
      <c r="D177" s="40">
        <v>1021.0</v>
      </c>
      <c r="E177" s="40">
        <v>4.0</v>
      </c>
      <c r="F177" s="14">
        <v>100213.0</v>
      </c>
      <c r="G177" s="19"/>
      <c r="H177" s="19">
        <f>VLOOKUP(A177,'Kings Ratings'!$A$2:$B$1000,2,false)</f>
        <v>9</v>
      </c>
      <c r="I177" s="7"/>
      <c r="K177" s="40">
        <v>10396.0</v>
      </c>
      <c r="L177" s="22">
        <f t="shared" si="2"/>
        <v>463</v>
      </c>
      <c r="M177" s="23">
        <f t="shared" si="3"/>
        <v>0.04453636014</v>
      </c>
      <c r="N177" s="24" t="str">
        <f t="shared" si="4"/>
        <v>Green Cloak with +463, +4.5% (10396 to 10859)</v>
      </c>
      <c r="O177" s="41"/>
      <c r="P177" s="40">
        <v>897.0</v>
      </c>
      <c r="Q177" s="18">
        <f t="shared" si="5"/>
        <v>124</v>
      </c>
      <c r="R177" s="23">
        <f t="shared" si="6"/>
        <v>0.138238573</v>
      </c>
      <c r="S177" s="24" t="str">
        <f t="shared" si="7"/>
        <v>Green Cloak with +124, +13.8% (897 to 1021)</v>
      </c>
      <c r="T177" s="18"/>
      <c r="U177" s="40">
        <v>4.0</v>
      </c>
      <c r="V177" s="22">
        <f t="shared" si="8"/>
        <v>0</v>
      </c>
      <c r="W177" s="23">
        <f t="shared" si="9"/>
        <v>0</v>
      </c>
      <c r="X177" s="26" t="str">
        <f t="shared" si="10"/>
        <v>Green Cloak with +0, +0% (4 to 4)</v>
      </c>
    </row>
    <row r="178">
      <c r="A178" s="18" t="s">
        <v>484</v>
      </c>
      <c r="B178" s="18">
        <v>355.0</v>
      </c>
      <c r="C178" s="40">
        <v>10115.0</v>
      </c>
      <c r="D178" s="40">
        <v>2897.0</v>
      </c>
      <c r="E178" s="40">
        <v>33.0</v>
      </c>
      <c r="F178" s="14">
        <v>201971.0</v>
      </c>
      <c r="G178" s="19"/>
      <c r="H178" s="19">
        <f>VLOOKUP(A178,'Kings Ratings'!$A$2:$B$1000,2,false)</f>
        <v>11</v>
      </c>
      <c r="I178" s="7"/>
      <c r="K178" s="40">
        <v>10110.0</v>
      </c>
      <c r="L178" s="22">
        <f t="shared" si="2"/>
        <v>5</v>
      </c>
      <c r="M178" s="23">
        <f t="shared" si="3"/>
        <v>0.0004945598417</v>
      </c>
      <c r="N178" s="24" t="str">
        <f t="shared" si="4"/>
        <v>Jack-o-lantern with +5, +0% (10110 to 10115)</v>
      </c>
      <c r="O178" s="41"/>
      <c r="P178" s="40">
        <v>2894.0</v>
      </c>
      <c r="Q178" s="18">
        <f t="shared" si="5"/>
        <v>3</v>
      </c>
      <c r="R178" s="23">
        <f t="shared" si="6"/>
        <v>0.001036627505</v>
      </c>
      <c r="S178" s="24" t="str">
        <f t="shared" si="7"/>
        <v>Jack-o-lantern with +3, +0.1% (2894 to 2897)</v>
      </c>
      <c r="T178" s="18"/>
      <c r="U178" s="40">
        <v>33.0</v>
      </c>
      <c r="V178" s="22">
        <f t="shared" si="8"/>
        <v>0</v>
      </c>
      <c r="W178" s="23">
        <f t="shared" si="9"/>
        <v>0</v>
      </c>
      <c r="X178" s="26" t="str">
        <f t="shared" si="10"/>
        <v>Jack-o-lantern with +0, +0% (33 to 33)</v>
      </c>
    </row>
    <row r="179">
      <c r="A179" s="18" t="s">
        <v>167</v>
      </c>
      <c r="B179" s="18">
        <v>361.0</v>
      </c>
      <c r="C179" s="40">
        <v>10344.0</v>
      </c>
      <c r="D179" s="40">
        <v>2937.0</v>
      </c>
      <c r="E179" s="40">
        <v>29.0</v>
      </c>
      <c r="F179" s="14">
        <v>195572.0</v>
      </c>
      <c r="G179" s="19"/>
      <c r="H179" s="19">
        <f>VLOOKUP(A179,'Kings Ratings'!$A$2:$B$1000,2,false)</f>
        <v>11</v>
      </c>
      <c r="I179" s="7"/>
      <c r="K179" s="40">
        <v>10338.0</v>
      </c>
      <c r="L179" s="22">
        <f t="shared" si="2"/>
        <v>6</v>
      </c>
      <c r="M179" s="23">
        <f t="shared" si="3"/>
        <v>0.0005803830528</v>
      </c>
      <c r="N179" s="24" t="str">
        <f t="shared" si="4"/>
        <v>Candy Corn with +6, +0.1% (10338 to 10344)</v>
      </c>
      <c r="O179" s="41"/>
      <c r="P179" s="40">
        <v>2932.0</v>
      </c>
      <c r="Q179" s="18">
        <f t="shared" si="5"/>
        <v>5</v>
      </c>
      <c r="R179" s="23">
        <f t="shared" si="6"/>
        <v>0.0017053206</v>
      </c>
      <c r="S179" s="24" t="str">
        <f t="shared" si="7"/>
        <v>Candy Corn with +5, +0.2% (2932 to 2937)</v>
      </c>
      <c r="T179" s="18"/>
      <c r="U179" s="40">
        <v>29.0</v>
      </c>
      <c r="V179" s="22">
        <f t="shared" si="8"/>
        <v>0</v>
      </c>
      <c r="W179" s="23">
        <f t="shared" si="9"/>
        <v>0</v>
      </c>
      <c r="X179" s="26" t="str">
        <f t="shared" si="10"/>
        <v>Candy Corn with +0, +0% (29 to 29)</v>
      </c>
    </row>
    <row r="180">
      <c r="A180" s="18" t="s">
        <v>227</v>
      </c>
      <c r="B180" s="18">
        <v>368.0</v>
      </c>
      <c r="C180" s="40">
        <v>34152.0</v>
      </c>
      <c r="D180" s="40">
        <v>10852.0</v>
      </c>
      <c r="E180" s="40">
        <v>718.0</v>
      </c>
      <c r="F180" s="14">
        <v>481318.0</v>
      </c>
      <c r="G180" s="19"/>
      <c r="H180" s="19">
        <f>VLOOKUP(A180,'Kings Ratings'!$A$2:$B$1000,2,false)</f>
        <v>2</v>
      </c>
      <c r="I180" s="7" t="s">
        <v>395</v>
      </c>
      <c r="K180" s="40">
        <v>33325.0</v>
      </c>
      <c r="L180" s="22">
        <f t="shared" si="2"/>
        <v>827</v>
      </c>
      <c r="M180" s="23">
        <f t="shared" si="3"/>
        <v>0.02481620405</v>
      </c>
      <c r="N180" s="24" t="str">
        <f t="shared" si="4"/>
        <v>Lantern with +827, +2.5% (33325 to 34152)</v>
      </c>
      <c r="O180" s="41"/>
      <c r="P180" s="40">
        <v>10466.0</v>
      </c>
      <c r="Q180" s="18">
        <f t="shared" si="5"/>
        <v>386</v>
      </c>
      <c r="R180" s="23">
        <f t="shared" si="6"/>
        <v>0.03688133002</v>
      </c>
      <c r="S180" s="24" t="str">
        <f t="shared" si="7"/>
        <v>Lantern with +386, +3.7% (10466 to 10852)</v>
      </c>
      <c r="T180" s="18"/>
      <c r="U180" s="40">
        <v>617.0</v>
      </c>
      <c r="V180" s="22">
        <f t="shared" si="8"/>
        <v>101</v>
      </c>
      <c r="W180" s="23">
        <f t="shared" si="9"/>
        <v>0.1636952998</v>
      </c>
      <c r="X180" s="26" t="str">
        <f t="shared" si="10"/>
        <v>Lantern with +101, +16.4% (617 to 718)</v>
      </c>
    </row>
    <row r="181">
      <c r="A181" s="18" t="s">
        <v>780</v>
      </c>
      <c r="B181" s="18">
        <v>373.0</v>
      </c>
      <c r="C181" s="40">
        <v>14603.0</v>
      </c>
      <c r="D181" s="40">
        <v>3779.0</v>
      </c>
      <c r="E181" s="40">
        <v>110.0</v>
      </c>
      <c r="F181" s="14">
        <v>244592.0</v>
      </c>
      <c r="G181" s="19"/>
      <c r="H181" s="19">
        <f>VLOOKUP(A181,'Kings Ratings'!$A$2:$B$1000,2,false)</f>
        <v>6</v>
      </c>
      <c r="I181" s="7"/>
      <c r="K181" s="40">
        <v>14022.0</v>
      </c>
      <c r="L181" s="22">
        <f t="shared" si="2"/>
        <v>581</v>
      </c>
      <c r="M181" s="23">
        <f t="shared" si="3"/>
        <v>0.04143488803</v>
      </c>
      <c r="N181" s="24" t="str">
        <f t="shared" si="4"/>
        <v>Sunflower with +581, +4.1% (14022 to 14603)</v>
      </c>
      <c r="O181" s="41"/>
      <c r="P181" s="40">
        <v>3529.0</v>
      </c>
      <c r="Q181" s="18">
        <f t="shared" si="5"/>
        <v>250</v>
      </c>
      <c r="R181" s="23">
        <f t="shared" si="6"/>
        <v>0.07084159819</v>
      </c>
      <c r="S181" s="24" t="str">
        <f t="shared" si="7"/>
        <v>Sunflower with +250, +7.1% (3529 to 3779)</v>
      </c>
      <c r="T181" s="18"/>
      <c r="U181" s="40">
        <v>104.0</v>
      </c>
      <c r="V181" s="22">
        <f t="shared" si="8"/>
        <v>6</v>
      </c>
      <c r="W181" s="23">
        <f t="shared" si="9"/>
        <v>0.05769230769</v>
      </c>
      <c r="X181" s="26" t="str">
        <f t="shared" si="10"/>
        <v>Sunflower with +6, +5.8% (104 to 110)</v>
      </c>
    </row>
    <row r="182">
      <c r="A182" s="18" t="s">
        <v>804</v>
      </c>
      <c r="B182" s="18">
        <v>378.0</v>
      </c>
      <c r="C182" s="40">
        <v>8693.0</v>
      </c>
      <c r="D182" s="40">
        <v>1932.0</v>
      </c>
      <c r="E182" s="40">
        <v>47.0</v>
      </c>
      <c r="F182" s="14">
        <v>124211.0</v>
      </c>
      <c r="G182" s="19"/>
      <c r="H182" s="19">
        <f>VLOOKUP(A182,'Kings Ratings'!$A$2:$B$1000,2,false)</f>
        <v>10</v>
      </c>
      <c r="I182" s="7" t="s">
        <v>927</v>
      </c>
      <c r="K182" s="40">
        <v>8337.0</v>
      </c>
      <c r="L182" s="22">
        <f t="shared" si="2"/>
        <v>356</v>
      </c>
      <c r="M182" s="23">
        <f t="shared" si="3"/>
        <v>0.04270121147</v>
      </c>
      <c r="N182" s="24" t="str">
        <f t="shared" si="4"/>
        <v>Water Lily with +356, +4.3% (8337 to 8693)</v>
      </c>
      <c r="O182" s="41"/>
      <c r="P182" s="40">
        <v>1739.0</v>
      </c>
      <c r="Q182" s="18">
        <f t="shared" si="5"/>
        <v>193</v>
      </c>
      <c r="R182" s="23">
        <f t="shared" si="6"/>
        <v>0.1109833237</v>
      </c>
      <c r="S182" s="24" t="str">
        <f t="shared" si="7"/>
        <v>Water Lily with +193, +11.1% (1739 to 1932)</v>
      </c>
      <c r="T182" s="18"/>
      <c r="U182" s="40">
        <v>34.0</v>
      </c>
      <c r="V182" s="22">
        <f t="shared" si="8"/>
        <v>13</v>
      </c>
      <c r="W182" s="23">
        <f t="shared" si="9"/>
        <v>0.3823529412</v>
      </c>
      <c r="X182" s="26" t="str">
        <f t="shared" si="10"/>
        <v>Water Lily with +13, +38.2% (34 to 47)</v>
      </c>
    </row>
    <row r="183">
      <c r="A183" s="18" t="s">
        <v>33</v>
      </c>
      <c r="B183" s="18">
        <v>379.0</v>
      </c>
      <c r="C183" s="40">
        <v>17276.0</v>
      </c>
      <c r="D183" s="40">
        <v>5140.0</v>
      </c>
      <c r="E183" s="40">
        <v>11.0</v>
      </c>
      <c r="F183" s="14">
        <v>333885.0</v>
      </c>
      <c r="G183" s="19"/>
      <c r="H183" s="19">
        <f>VLOOKUP(A183,'Kings Ratings'!$A$2:$B$1000,2,false)</f>
        <v>8</v>
      </c>
      <c r="I183" s="7"/>
      <c r="K183" s="40">
        <v>16619.0</v>
      </c>
      <c r="L183" s="22">
        <f t="shared" si="2"/>
        <v>657</v>
      </c>
      <c r="M183" s="23">
        <f t="shared" si="3"/>
        <v>0.03953306456</v>
      </c>
      <c r="N183" s="24" t="str">
        <f t="shared" si="4"/>
        <v>Apple Cider with +657, +4% (16619 to 17276)</v>
      </c>
      <c r="O183" s="41"/>
      <c r="P183" s="40">
        <v>4826.0</v>
      </c>
      <c r="Q183" s="18">
        <f t="shared" si="5"/>
        <v>314</v>
      </c>
      <c r="R183" s="23">
        <f t="shared" si="6"/>
        <v>0.06506423539</v>
      </c>
      <c r="S183" s="24" t="str">
        <f t="shared" si="7"/>
        <v>Apple Cider with +314, +6.5% (4826 to 5140)</v>
      </c>
      <c r="T183" s="18"/>
      <c r="U183" s="40">
        <v>10.0</v>
      </c>
      <c r="V183" s="22">
        <f t="shared" si="8"/>
        <v>1</v>
      </c>
      <c r="W183" s="23">
        <f t="shared" si="9"/>
        <v>0.1</v>
      </c>
      <c r="X183" s="26" t="str">
        <f t="shared" si="10"/>
        <v>Apple Cider with +1, +10% (10 to 11)</v>
      </c>
    </row>
    <row r="184">
      <c r="A184" s="18" t="s">
        <v>402</v>
      </c>
      <c r="B184" s="18">
        <v>387.0</v>
      </c>
      <c r="C184" s="40">
        <v>26656.0</v>
      </c>
      <c r="D184" s="40">
        <v>20117.0</v>
      </c>
      <c r="E184" s="40">
        <v>10765.0</v>
      </c>
      <c r="F184" s="14">
        <v>1.7439329E7</v>
      </c>
      <c r="G184" s="19"/>
      <c r="H184" s="19">
        <f>VLOOKUP(A184,'Kings Ratings'!$A$2:$B$1000,2,false)</f>
        <v>1</v>
      </c>
      <c r="I184" s="7" t="s">
        <v>507</v>
      </c>
      <c r="K184" s="40">
        <v>25786.0</v>
      </c>
      <c r="L184" s="22">
        <f t="shared" si="2"/>
        <v>870</v>
      </c>
      <c r="M184" s="23">
        <f t="shared" si="3"/>
        <v>0.03373923835</v>
      </c>
      <c r="N184" s="24" t="str">
        <f t="shared" si="4"/>
        <v>Sand with +870, +3.4% (25786 to 26656)</v>
      </c>
      <c r="O184" s="41"/>
      <c r="P184" s="40">
        <v>19469.0</v>
      </c>
      <c r="Q184" s="18">
        <f t="shared" si="5"/>
        <v>648</v>
      </c>
      <c r="R184" s="23">
        <f t="shared" si="6"/>
        <v>0.03328368175</v>
      </c>
      <c r="S184" s="24" t="str">
        <f t="shared" si="7"/>
        <v>Sand with +648, +3.3% (19469 to 20117)</v>
      </c>
      <c r="T184" s="18"/>
      <c r="U184" s="40">
        <v>10329.0</v>
      </c>
      <c r="V184" s="22">
        <f t="shared" si="8"/>
        <v>436</v>
      </c>
      <c r="W184" s="23">
        <f t="shared" si="9"/>
        <v>0.04221124988</v>
      </c>
      <c r="X184" s="26" t="str">
        <f t="shared" si="10"/>
        <v>Sand with +436, +4.2% (10329 to 10765)</v>
      </c>
    </row>
    <row r="185">
      <c r="A185" s="18" t="s">
        <v>462</v>
      </c>
      <c r="B185" s="18">
        <v>388.0</v>
      </c>
      <c r="C185" s="40">
        <v>8950.0</v>
      </c>
      <c r="D185" s="40">
        <v>2896.0</v>
      </c>
      <c r="E185" s="40">
        <v>216.0</v>
      </c>
      <c r="F185" s="14">
        <v>438606.0</v>
      </c>
      <c r="G185" s="19"/>
      <c r="H185" s="19">
        <f>VLOOKUP(A185,'Kings Ratings'!$A$2:$B$1000,2,false)</f>
        <v>5</v>
      </c>
      <c r="I185" s="7" t="s">
        <v>812</v>
      </c>
      <c r="K185" s="40">
        <v>8586.0</v>
      </c>
      <c r="L185" s="22">
        <f t="shared" si="2"/>
        <v>364</v>
      </c>
      <c r="M185" s="23">
        <f t="shared" si="3"/>
        <v>0.04239459585</v>
      </c>
      <c r="N185" s="24" t="str">
        <f t="shared" si="4"/>
        <v>Hourglass with +364, +4.2% (8586 to 8950)</v>
      </c>
      <c r="O185" s="41"/>
      <c r="P185" s="40">
        <v>2770.0</v>
      </c>
      <c r="Q185" s="18">
        <f t="shared" si="5"/>
        <v>126</v>
      </c>
      <c r="R185" s="23">
        <f t="shared" si="6"/>
        <v>0.04548736462</v>
      </c>
      <c r="S185" s="24" t="str">
        <f t="shared" si="7"/>
        <v>Hourglass with +126, +4.5% (2770 to 2896)</v>
      </c>
      <c r="T185" s="18"/>
      <c r="U185" s="40">
        <v>186.0</v>
      </c>
      <c r="V185" s="22">
        <f t="shared" si="8"/>
        <v>30</v>
      </c>
      <c r="W185" s="23">
        <f t="shared" si="9"/>
        <v>0.1612903226</v>
      </c>
      <c r="X185" s="26" t="str">
        <f t="shared" si="10"/>
        <v>Hourglass with +30, +16.1% (186 to 216)</v>
      </c>
    </row>
    <row r="186">
      <c r="A186" s="18" t="s">
        <v>707</v>
      </c>
      <c r="B186" s="18">
        <v>390.0</v>
      </c>
      <c r="C186" s="40">
        <v>10879.0</v>
      </c>
      <c r="D186" s="40">
        <v>2532.0</v>
      </c>
      <c r="E186" s="40">
        <v>26.0</v>
      </c>
      <c r="F186" s="14">
        <v>139347.0</v>
      </c>
      <c r="G186" s="19"/>
      <c r="H186" s="19">
        <f>VLOOKUP(A186,'Kings Ratings'!$A$2:$B$1000,2,false)</f>
        <v>9</v>
      </c>
      <c r="I186" s="7"/>
      <c r="K186" s="40">
        <v>10479.0</v>
      </c>
      <c r="L186" s="22">
        <f t="shared" si="2"/>
        <v>400</v>
      </c>
      <c r="M186" s="23">
        <f t="shared" si="3"/>
        <v>0.03817158126</v>
      </c>
      <c r="N186" s="24" t="str">
        <f t="shared" si="4"/>
        <v>Seaweed with +400, +3.8% (10479 to 10879)</v>
      </c>
      <c r="O186" s="41"/>
      <c r="P186" s="40">
        <v>2301.0</v>
      </c>
      <c r="Q186" s="18">
        <f t="shared" si="5"/>
        <v>231</v>
      </c>
      <c r="R186" s="23">
        <f t="shared" si="6"/>
        <v>0.1003911343</v>
      </c>
      <c r="S186" s="24" t="str">
        <f t="shared" si="7"/>
        <v>Seaweed with +231, +10% (2301 to 2532)</v>
      </c>
      <c r="T186" s="18"/>
      <c r="U186" s="40">
        <v>25.0</v>
      </c>
      <c r="V186" s="22">
        <f t="shared" si="8"/>
        <v>1</v>
      </c>
      <c r="W186" s="23">
        <f t="shared" si="9"/>
        <v>0.04</v>
      </c>
      <c r="X186" s="26" t="str">
        <f t="shared" si="10"/>
        <v>Seaweed with +1, +4% (25 to 26)</v>
      </c>
    </row>
    <row r="187">
      <c r="A187" s="18" t="s">
        <v>308</v>
      </c>
      <c r="B187" s="18">
        <v>392.0</v>
      </c>
      <c r="C187" s="40">
        <v>30792.0</v>
      </c>
      <c r="D187" s="40">
        <v>16169.0</v>
      </c>
      <c r="E187" s="40">
        <v>6138.0</v>
      </c>
      <c r="F187" s="14">
        <v>6295749.0</v>
      </c>
      <c r="G187" s="19"/>
      <c r="H187" s="19">
        <f>VLOOKUP(A187,'Kings Ratings'!$A$2:$B$1000,2,false)</f>
        <v>2</v>
      </c>
      <c r="I187" s="7" t="s">
        <v>353</v>
      </c>
      <c r="K187" s="40">
        <v>29907.0</v>
      </c>
      <c r="L187" s="22">
        <f t="shared" si="2"/>
        <v>885</v>
      </c>
      <c r="M187" s="23">
        <f t="shared" si="3"/>
        <v>0.02959173438</v>
      </c>
      <c r="N187" s="24" t="str">
        <f t="shared" si="4"/>
        <v>Steel Wire with +885, +3% (29907 to 30792)</v>
      </c>
      <c r="O187" s="41"/>
      <c r="P187" s="40">
        <v>15574.0</v>
      </c>
      <c r="Q187" s="18">
        <f t="shared" si="5"/>
        <v>595</v>
      </c>
      <c r="R187" s="23">
        <f t="shared" si="6"/>
        <v>0.03820470014</v>
      </c>
      <c r="S187" s="24" t="str">
        <f t="shared" si="7"/>
        <v>Steel Wire with +595, +3.8% (15574 to 16169)</v>
      </c>
      <c r="T187" s="18"/>
      <c r="U187" s="40">
        <v>5821.0</v>
      </c>
      <c r="V187" s="22">
        <f t="shared" si="8"/>
        <v>317</v>
      </c>
      <c r="W187" s="23">
        <f t="shared" si="9"/>
        <v>0.05445799691</v>
      </c>
      <c r="X187" s="26" t="str">
        <f t="shared" si="10"/>
        <v>Steel Wire with +317, +5.4% (5821 to 6138)</v>
      </c>
    </row>
    <row r="188">
      <c r="A188" s="18" t="s">
        <v>283</v>
      </c>
      <c r="B188" s="18">
        <v>393.0</v>
      </c>
      <c r="C188" s="40">
        <v>10034.0</v>
      </c>
      <c r="D188" s="40">
        <v>2232.0</v>
      </c>
      <c r="E188" s="40">
        <v>79.0</v>
      </c>
      <c r="F188" s="14">
        <v>265048.0</v>
      </c>
      <c r="G188" s="19"/>
      <c r="H188" s="19">
        <f>VLOOKUP(A188,'Kings Ratings'!$A$2:$B$1000,2,false)</f>
        <v>6</v>
      </c>
      <c r="I188" s="7" t="s">
        <v>926</v>
      </c>
      <c r="K188" s="40">
        <v>9671.0</v>
      </c>
      <c r="L188" s="22">
        <f t="shared" si="2"/>
        <v>363</v>
      </c>
      <c r="M188" s="23">
        <f t="shared" si="3"/>
        <v>0.03753489815</v>
      </c>
      <c r="N188" s="24" t="str">
        <f t="shared" si="4"/>
        <v>Fancy Guitar with +363, +3.8% (9671 to 10034)</v>
      </c>
      <c r="O188" s="41"/>
      <c r="P188" s="40">
        <v>2110.0</v>
      </c>
      <c r="Q188" s="18">
        <f t="shared" si="5"/>
        <v>122</v>
      </c>
      <c r="R188" s="23">
        <f t="shared" si="6"/>
        <v>0.05781990521</v>
      </c>
      <c r="S188" s="24" t="str">
        <f t="shared" si="7"/>
        <v>Fancy Guitar with +122, +5.8% (2110 to 2232)</v>
      </c>
      <c r="T188" s="18"/>
      <c r="U188" s="40">
        <v>55.0</v>
      </c>
      <c r="V188" s="22">
        <f t="shared" si="8"/>
        <v>24</v>
      </c>
      <c r="W188" s="23">
        <f t="shared" si="9"/>
        <v>0.4363636364</v>
      </c>
      <c r="X188" s="26" t="str">
        <f t="shared" si="10"/>
        <v>Fancy Guitar with +24, +43.6% (55 to 79)</v>
      </c>
    </row>
    <row r="189">
      <c r="A189" s="18" t="s">
        <v>188</v>
      </c>
      <c r="B189" s="18">
        <v>408.0</v>
      </c>
      <c r="C189" s="40">
        <v>5451.0</v>
      </c>
      <c r="D189" s="40">
        <v>738.0</v>
      </c>
      <c r="E189" s="40">
        <v>6.0</v>
      </c>
      <c r="F189" s="14">
        <v>125431.0</v>
      </c>
      <c r="G189" s="19"/>
      <c r="H189" s="19">
        <f>VLOOKUP(A189,'Kings Ratings'!$A$2:$B$1000,2,false)</f>
        <v>11</v>
      </c>
      <c r="I189" s="7"/>
      <c r="K189" s="40">
        <v>5450.0</v>
      </c>
      <c r="L189" s="22">
        <f t="shared" si="2"/>
        <v>1</v>
      </c>
      <c r="M189" s="23">
        <f t="shared" si="3"/>
        <v>0.0001834862385</v>
      </c>
      <c r="N189" s="24" t="str">
        <f t="shared" si="4"/>
        <v>Christmas Tree with +1, +0% (5450 to 5451)</v>
      </c>
      <c r="O189" s="41"/>
      <c r="P189" s="40">
        <v>738.0</v>
      </c>
      <c r="Q189" s="18">
        <f t="shared" si="5"/>
        <v>0</v>
      </c>
      <c r="R189" s="23">
        <f t="shared" si="6"/>
        <v>0</v>
      </c>
      <c r="S189" s="24" t="str">
        <f t="shared" si="7"/>
        <v>Christmas Tree with +0, +0% (738 to 738)</v>
      </c>
      <c r="T189" s="18"/>
      <c r="U189" s="40">
        <v>6.0</v>
      </c>
      <c r="V189" s="22">
        <f t="shared" si="8"/>
        <v>0</v>
      </c>
      <c r="W189" s="23">
        <f t="shared" si="9"/>
        <v>0</v>
      </c>
      <c r="X189" s="26" t="str">
        <f t="shared" si="10"/>
        <v>Christmas Tree with +0, +0% (6 to 6)</v>
      </c>
    </row>
    <row r="190">
      <c r="A190" s="18" t="s">
        <v>616</v>
      </c>
      <c r="B190" s="18">
        <v>409.0</v>
      </c>
      <c r="C190" s="40">
        <v>11933.0</v>
      </c>
      <c r="D190" s="40">
        <v>1966.0</v>
      </c>
      <c r="E190" s="40">
        <v>7.0</v>
      </c>
      <c r="F190" s="14">
        <v>231831.0</v>
      </c>
      <c r="G190" s="19"/>
      <c r="H190" s="19">
        <f>VLOOKUP(A190,'Kings Ratings'!$A$2:$B$1000,2,false)</f>
        <v>8</v>
      </c>
      <c r="I190" s="7"/>
      <c r="K190" s="40">
        <v>11654.0</v>
      </c>
      <c r="L190" s="22">
        <f t="shared" si="2"/>
        <v>279</v>
      </c>
      <c r="M190" s="23">
        <f t="shared" si="3"/>
        <v>0.02394027802</v>
      </c>
      <c r="N190" s="24" t="str">
        <f t="shared" si="4"/>
        <v>Pine Tree with +279, +2.4% (11654 to 11933)</v>
      </c>
      <c r="O190" s="41"/>
      <c r="P190" s="40">
        <v>1870.0</v>
      </c>
      <c r="Q190" s="18">
        <f t="shared" si="5"/>
        <v>96</v>
      </c>
      <c r="R190" s="23">
        <f t="shared" si="6"/>
        <v>0.0513368984</v>
      </c>
      <c r="S190" s="24" t="str">
        <f t="shared" si="7"/>
        <v>Pine Tree with +96, +5.1% (1870 to 1966)</v>
      </c>
      <c r="T190" s="18"/>
      <c r="U190" s="40">
        <v>6.0</v>
      </c>
      <c r="V190" s="22">
        <f t="shared" si="8"/>
        <v>1</v>
      </c>
      <c r="W190" s="23">
        <f t="shared" si="9"/>
        <v>0.1666666667</v>
      </c>
      <c r="X190" s="26" t="str">
        <f t="shared" si="10"/>
        <v>Pine Tree with +1, +16.7% (6 to 7)</v>
      </c>
    </row>
    <row r="191">
      <c r="A191" s="18" t="s">
        <v>736</v>
      </c>
      <c r="B191" s="18">
        <v>411.0</v>
      </c>
      <c r="C191" s="40">
        <v>3314.0</v>
      </c>
      <c r="D191" s="40">
        <v>317.0</v>
      </c>
      <c r="E191" s="40">
        <v>3.0</v>
      </c>
      <c r="F191" s="14">
        <v>61391.0</v>
      </c>
      <c r="G191" s="19"/>
      <c r="H191" s="19">
        <f>VLOOKUP(A191,'Kings Ratings'!$A$2:$B$1000,2,false)</f>
        <v>11</v>
      </c>
      <c r="I191" s="7"/>
      <c r="K191" s="40">
        <v>3312.0</v>
      </c>
      <c r="L191" s="22">
        <f t="shared" si="2"/>
        <v>2</v>
      </c>
      <c r="M191" s="23">
        <f t="shared" si="3"/>
        <v>0.0006038647343</v>
      </c>
      <c r="N191" s="24" t="str">
        <f t="shared" si="4"/>
        <v>Snowman with +2, +0.1% (3312 to 3314)</v>
      </c>
      <c r="O191" s="41"/>
      <c r="P191" s="40">
        <v>316.0</v>
      </c>
      <c r="Q191" s="18">
        <f t="shared" si="5"/>
        <v>1</v>
      </c>
      <c r="R191" s="23">
        <f t="shared" si="6"/>
        <v>0.003164556962</v>
      </c>
      <c r="S191" s="24" t="str">
        <f t="shared" si="7"/>
        <v>Snowman with +1, +0.3% (316 to 317)</v>
      </c>
      <c r="T191" s="18"/>
      <c r="U191" s="40">
        <v>3.0</v>
      </c>
      <c r="V191" s="22">
        <f t="shared" si="8"/>
        <v>0</v>
      </c>
      <c r="W191" s="23">
        <f t="shared" si="9"/>
        <v>0</v>
      </c>
      <c r="X191" s="26" t="str">
        <f t="shared" si="10"/>
        <v>Snowman with +0, +0% (3 to 3)</v>
      </c>
    </row>
    <row r="192">
      <c r="A192" s="18" t="s">
        <v>430</v>
      </c>
      <c r="B192" s="18">
        <v>414.0</v>
      </c>
      <c r="C192" s="40">
        <v>10135.0</v>
      </c>
      <c r="D192" s="40">
        <v>4202.0</v>
      </c>
      <c r="E192" s="40">
        <v>159.0</v>
      </c>
      <c r="F192" s="14">
        <v>379194.0</v>
      </c>
      <c r="G192" s="19"/>
      <c r="H192" s="19">
        <f>VLOOKUP(A192,'Kings Ratings'!$A$2:$B$1000,2,false)</f>
        <v>2</v>
      </c>
      <c r="I192" s="7" t="s">
        <v>700</v>
      </c>
      <c r="K192" s="40">
        <v>9781.0</v>
      </c>
      <c r="L192" s="22">
        <f t="shared" si="2"/>
        <v>354</v>
      </c>
      <c r="M192" s="23">
        <f t="shared" si="3"/>
        <v>0.03619261834</v>
      </c>
      <c r="N192" s="24" t="str">
        <f t="shared" si="4"/>
        <v>Green Scarf with +354, +3.6% (9781 to 10135)</v>
      </c>
      <c r="O192" s="41"/>
      <c r="P192" s="40">
        <v>4048.0</v>
      </c>
      <c r="Q192" s="18">
        <f t="shared" si="5"/>
        <v>154</v>
      </c>
      <c r="R192" s="23">
        <f t="shared" si="6"/>
        <v>0.03804347826</v>
      </c>
      <c r="S192" s="24" t="str">
        <f t="shared" si="7"/>
        <v>Green Scarf with +154, +3.8% (4048 to 4202)</v>
      </c>
      <c r="T192" s="18"/>
      <c r="U192" s="40">
        <v>134.0</v>
      </c>
      <c r="V192" s="22">
        <f t="shared" si="8"/>
        <v>25</v>
      </c>
      <c r="W192" s="23">
        <f t="shared" si="9"/>
        <v>0.1865671642</v>
      </c>
      <c r="X192" s="26" t="str">
        <f t="shared" si="10"/>
        <v>Green Scarf with +25, +18.7% (134 to 159)</v>
      </c>
    </row>
    <row r="193">
      <c r="A193" s="18" t="s">
        <v>590</v>
      </c>
      <c r="B193" s="18">
        <v>427.0</v>
      </c>
      <c r="C193" s="40">
        <v>21545.0</v>
      </c>
      <c r="D193" s="40">
        <v>11642.0</v>
      </c>
      <c r="E193" s="40">
        <v>4517.0</v>
      </c>
      <c r="F193" s="14">
        <v>1.016127E7</v>
      </c>
      <c r="G193" s="19"/>
      <c r="H193" s="19">
        <f>VLOOKUP(A193,'Kings Ratings'!$A$2:$B$1000,2,false)</f>
        <v>1</v>
      </c>
      <c r="I193" s="7" t="s">
        <v>563</v>
      </c>
      <c r="K193" s="40">
        <v>20949.0</v>
      </c>
      <c r="L193" s="22">
        <f t="shared" si="2"/>
        <v>596</v>
      </c>
      <c r="M193" s="23">
        <f t="shared" si="3"/>
        <v>0.02845004535</v>
      </c>
      <c r="N193" s="24" t="str">
        <f t="shared" si="4"/>
        <v>Yarn with +596, +2.8% (20949 to 21545)</v>
      </c>
      <c r="O193" s="41"/>
      <c r="P193" s="40">
        <v>11283.0</v>
      </c>
      <c r="Q193" s="18">
        <f t="shared" si="5"/>
        <v>359</v>
      </c>
      <c r="R193" s="23">
        <f t="shared" si="6"/>
        <v>0.03181777896</v>
      </c>
      <c r="S193" s="24" t="str">
        <f t="shared" si="7"/>
        <v>Yarn with +359, +3.2% (11283 to 11642)</v>
      </c>
      <c r="T193" s="18"/>
      <c r="U193" s="40">
        <v>4280.0</v>
      </c>
      <c r="V193" s="22">
        <f t="shared" si="8"/>
        <v>237</v>
      </c>
      <c r="W193" s="23">
        <f t="shared" si="9"/>
        <v>0.05537383178</v>
      </c>
      <c r="X193" s="26" t="str">
        <f t="shared" si="10"/>
        <v>Yarn with +237, +5.5% (4280 to 4517)</v>
      </c>
    </row>
    <row r="194">
      <c r="A194" s="18" t="s">
        <v>735</v>
      </c>
      <c r="B194" s="18">
        <v>428.0</v>
      </c>
      <c r="C194" s="40">
        <v>2599.0</v>
      </c>
      <c r="D194" s="40">
        <v>344.0</v>
      </c>
      <c r="E194" s="40">
        <v>4.0</v>
      </c>
      <c r="F194" s="14">
        <v>74157.0</v>
      </c>
      <c r="G194" s="19"/>
      <c r="H194" s="19">
        <f>VLOOKUP(A194,'Kings Ratings'!$A$2:$B$1000,2,false)</f>
        <v>11</v>
      </c>
      <c r="I194" s="7"/>
      <c r="K194" s="40">
        <v>2598.0</v>
      </c>
      <c r="L194" s="22">
        <f t="shared" si="2"/>
        <v>1</v>
      </c>
      <c r="M194" s="23">
        <f t="shared" si="3"/>
        <v>0.0003849114704</v>
      </c>
      <c r="N194" s="24" t="str">
        <f t="shared" si="4"/>
        <v>Snow Globe with +1, +0% (2598 to 2599)</v>
      </c>
      <c r="O194" s="41"/>
      <c r="P194" s="40">
        <v>343.0</v>
      </c>
      <c r="Q194" s="18">
        <f t="shared" si="5"/>
        <v>1</v>
      </c>
      <c r="R194" s="23">
        <f t="shared" si="6"/>
        <v>0.002915451895</v>
      </c>
      <c r="S194" s="24" t="str">
        <f t="shared" si="7"/>
        <v>Snow Globe with +1, +0.3% (343 to 344)</v>
      </c>
      <c r="T194" s="18"/>
      <c r="U194" s="40">
        <v>4.0</v>
      </c>
      <c r="V194" s="22">
        <f t="shared" si="8"/>
        <v>0</v>
      </c>
      <c r="W194" s="23">
        <f t="shared" si="9"/>
        <v>0</v>
      </c>
      <c r="X194" s="26" t="str">
        <f t="shared" si="10"/>
        <v>Snow Globe with +0, +0% (4 to 4)</v>
      </c>
    </row>
    <row r="195">
      <c r="A195" s="18" t="s">
        <v>56</v>
      </c>
      <c r="B195" s="18">
        <v>450.0</v>
      </c>
      <c r="C195" s="40">
        <v>18470.0</v>
      </c>
      <c r="D195" s="40">
        <v>5740.0</v>
      </c>
      <c r="E195" s="40">
        <v>260.0</v>
      </c>
      <c r="F195" s="14">
        <v>309718.0</v>
      </c>
      <c r="G195" s="19"/>
      <c r="H195" s="19">
        <f>VLOOKUP(A195,'Kings Ratings'!$A$2:$B$1000,2,false)</f>
        <v>5</v>
      </c>
      <c r="I195" s="7" t="s">
        <v>692</v>
      </c>
      <c r="K195" s="40">
        <v>17894.0</v>
      </c>
      <c r="L195" s="22">
        <f t="shared" si="2"/>
        <v>576</v>
      </c>
      <c r="M195" s="23">
        <f t="shared" si="3"/>
        <v>0.03218956075</v>
      </c>
      <c r="N195" s="24" t="str">
        <f t="shared" si="4"/>
        <v>Beet with +576, +3.2% (17894 to 18470)</v>
      </c>
      <c r="O195" s="41"/>
      <c r="P195" s="40">
        <v>5505.0</v>
      </c>
      <c r="Q195" s="18">
        <f t="shared" si="5"/>
        <v>235</v>
      </c>
      <c r="R195" s="23">
        <f t="shared" si="6"/>
        <v>0.04268846503</v>
      </c>
      <c r="S195" s="24" t="str">
        <f t="shared" si="7"/>
        <v>Beet with +235, +4.3% (5505 to 5740)</v>
      </c>
      <c r="T195" s="18"/>
      <c r="U195" s="40">
        <v>214.0</v>
      </c>
      <c r="V195" s="22">
        <f t="shared" si="8"/>
        <v>46</v>
      </c>
      <c r="W195" s="23">
        <f t="shared" si="9"/>
        <v>0.214953271</v>
      </c>
      <c r="X195" s="26" t="str">
        <f t="shared" si="10"/>
        <v>Beet with +46, +21.5% (214 to 260)</v>
      </c>
    </row>
    <row r="196">
      <c r="A196" s="18" t="s">
        <v>821</v>
      </c>
      <c r="B196" s="18">
        <v>455.0</v>
      </c>
      <c r="C196" s="40">
        <v>8135.0</v>
      </c>
      <c r="D196" s="40">
        <v>4061.0</v>
      </c>
      <c r="E196" s="40">
        <v>288.0</v>
      </c>
      <c r="F196" s="14">
        <v>1000880.0</v>
      </c>
      <c r="G196" s="19"/>
      <c r="H196" s="19">
        <f>VLOOKUP(A196,'Kings Ratings'!$A$2:$B$1000,2,false)</f>
        <v>2</v>
      </c>
      <c r="I196" s="7" t="s">
        <v>761</v>
      </c>
      <c r="K196" s="40">
        <v>7718.0</v>
      </c>
      <c r="L196" s="22">
        <f t="shared" si="2"/>
        <v>417</v>
      </c>
      <c r="M196" s="23">
        <f t="shared" si="3"/>
        <v>0.05402954133</v>
      </c>
      <c r="N196" s="24" t="str">
        <f t="shared" si="4"/>
        <v>Wooden Bow with +417, +5.4% (7718 to 8135)</v>
      </c>
      <c r="O196" s="41"/>
      <c r="P196" s="40">
        <v>3899.0</v>
      </c>
      <c r="Q196" s="18">
        <f t="shared" si="5"/>
        <v>162</v>
      </c>
      <c r="R196" s="23">
        <f t="shared" si="6"/>
        <v>0.04154911516</v>
      </c>
      <c r="S196" s="24" t="str">
        <f t="shared" si="7"/>
        <v>Wooden Bow with +162, +4.2% (3899 to 4061)</v>
      </c>
      <c r="T196" s="18"/>
      <c r="U196" s="40">
        <v>261.0</v>
      </c>
      <c r="V196" s="22">
        <f t="shared" si="8"/>
        <v>27</v>
      </c>
      <c r="W196" s="23">
        <f t="shared" si="9"/>
        <v>0.1034482759</v>
      </c>
      <c r="X196" s="26" t="str">
        <f t="shared" si="10"/>
        <v>Wooden Bow with +27, +10.3% (261 to 288)</v>
      </c>
    </row>
    <row r="197">
      <c r="A197" s="18" t="s">
        <v>770</v>
      </c>
      <c r="B197" s="18">
        <v>456.0</v>
      </c>
      <c r="C197" s="40">
        <v>14376.0</v>
      </c>
      <c r="D197" s="40">
        <v>3106.0</v>
      </c>
      <c r="E197" s="40">
        <v>136.0</v>
      </c>
      <c r="F197" s="14">
        <v>272047.0</v>
      </c>
      <c r="G197" s="19"/>
      <c r="H197" s="19">
        <f>VLOOKUP(A197,'Kings Ratings'!$A$2:$B$1000,2,false)</f>
        <v>5</v>
      </c>
      <c r="I197" s="7"/>
      <c r="K197" s="40">
        <v>13902.0</v>
      </c>
      <c r="L197" s="22">
        <f t="shared" si="2"/>
        <v>474</v>
      </c>
      <c r="M197" s="23">
        <f t="shared" si="3"/>
        <v>0.03409581355</v>
      </c>
      <c r="N197" s="24" t="str">
        <f t="shared" si="4"/>
        <v>Sturdy Bow with +474, +3.4% (13902 to 14376)</v>
      </c>
      <c r="O197" s="41"/>
      <c r="P197" s="40">
        <v>2983.0</v>
      </c>
      <c r="Q197" s="18">
        <f t="shared" si="5"/>
        <v>123</v>
      </c>
      <c r="R197" s="23">
        <f t="shared" si="6"/>
        <v>0.04123365739</v>
      </c>
      <c r="S197" s="24" t="str">
        <f t="shared" si="7"/>
        <v>Sturdy Bow with +123, +4.1% (2983 to 3106)</v>
      </c>
      <c r="T197" s="18"/>
      <c r="U197" s="40">
        <v>110.0</v>
      </c>
      <c r="V197" s="22">
        <f t="shared" si="8"/>
        <v>26</v>
      </c>
      <c r="W197" s="23">
        <f t="shared" si="9"/>
        <v>0.2363636364</v>
      </c>
      <c r="X197" s="26" t="str">
        <f t="shared" si="10"/>
        <v>Sturdy Bow with +26, +23.6% (110 to 136)</v>
      </c>
    </row>
    <row r="198">
      <c r="A198" s="18" t="s">
        <v>401</v>
      </c>
      <c r="B198" s="18">
        <v>457.0</v>
      </c>
      <c r="C198" s="40">
        <v>2275.0</v>
      </c>
      <c r="D198" s="40">
        <v>43.0</v>
      </c>
      <c r="E198" s="40">
        <v>3.0</v>
      </c>
      <c r="F198" s="14">
        <v>21061.0</v>
      </c>
      <c r="G198" s="19"/>
      <c r="H198" s="19">
        <f>VLOOKUP(A198,'Kings Ratings'!$A$2:$B$1000,2,false)</f>
        <v>10</v>
      </c>
      <c r="I198" s="7"/>
      <c r="K198" s="40">
        <v>2126.0</v>
      </c>
      <c r="L198" s="22">
        <f t="shared" si="2"/>
        <v>149</v>
      </c>
      <c r="M198" s="23">
        <f t="shared" si="3"/>
        <v>0.07008466604</v>
      </c>
      <c r="N198" s="24" t="str">
        <f t="shared" si="4"/>
        <v>Gold Trout with +149, +7% (2126 to 2275)</v>
      </c>
      <c r="O198" s="41"/>
      <c r="P198" s="40">
        <v>41.0</v>
      </c>
      <c r="Q198" s="18">
        <f t="shared" si="5"/>
        <v>2</v>
      </c>
      <c r="R198" s="23">
        <f t="shared" si="6"/>
        <v>0.0487804878</v>
      </c>
      <c r="S198" s="24" t="str">
        <f t="shared" si="7"/>
        <v>Gold Trout with +2, +4.9% (41 to 43)</v>
      </c>
      <c r="T198" s="18"/>
      <c r="U198" s="40">
        <v>3.0</v>
      </c>
      <c r="V198" s="22">
        <f t="shared" si="8"/>
        <v>0</v>
      </c>
      <c r="W198" s="23">
        <f t="shared" si="9"/>
        <v>0</v>
      </c>
      <c r="X198" s="26" t="str">
        <f t="shared" si="10"/>
        <v>Gold Trout with +0, +0% (3 to 3)</v>
      </c>
    </row>
    <row r="199">
      <c r="A199" s="18" t="s">
        <v>380</v>
      </c>
      <c r="B199" s="18">
        <v>458.0</v>
      </c>
      <c r="C199" s="40">
        <v>1813.0</v>
      </c>
      <c r="D199" s="40">
        <v>10.0</v>
      </c>
      <c r="E199" s="40">
        <v>0.0</v>
      </c>
      <c r="F199" s="14">
        <v>19272.0</v>
      </c>
      <c r="G199" s="19"/>
      <c r="H199" s="19">
        <f>VLOOKUP(A199,'Kings Ratings'!$A$2:$B$1000,2,false)</f>
        <v>10</v>
      </c>
      <c r="I199" s="7"/>
      <c r="K199" s="40">
        <v>1686.0</v>
      </c>
      <c r="L199" s="22">
        <f t="shared" si="2"/>
        <v>127</v>
      </c>
      <c r="M199" s="23">
        <f t="shared" si="3"/>
        <v>0.0753262159</v>
      </c>
      <c r="N199" s="24" t="str">
        <f t="shared" si="4"/>
        <v>Gold Catfish with +127, +7.5% (1686 to 1813)</v>
      </c>
      <c r="O199" s="41"/>
      <c r="P199" s="40">
        <v>10.0</v>
      </c>
      <c r="Q199" s="18">
        <f t="shared" si="5"/>
        <v>0</v>
      </c>
      <c r="R199" s="23">
        <f t="shared" si="6"/>
        <v>0</v>
      </c>
      <c r="S199" s="24" t="str">
        <f t="shared" si="7"/>
        <v>Gold Catfish with +0, +0% (10 to 10)</v>
      </c>
      <c r="T199" s="18"/>
      <c r="U199" s="40">
        <v>0.0</v>
      </c>
      <c r="V199" s="22">
        <f t="shared" si="8"/>
        <v>0</v>
      </c>
      <c r="W199" s="23" t="str">
        <f t="shared" si="9"/>
        <v>#DIV/0!</v>
      </c>
      <c r="X199" s="26" t="str">
        <f t="shared" si="10"/>
        <v>#DIV/0!</v>
      </c>
    </row>
    <row r="200">
      <c r="A200" s="18" t="s">
        <v>381</v>
      </c>
      <c r="B200" s="18">
        <v>459.0</v>
      </c>
      <c r="C200" s="40">
        <v>4494.0</v>
      </c>
      <c r="D200" s="40">
        <v>13.0</v>
      </c>
      <c r="E200" s="40">
        <v>0.0</v>
      </c>
      <c r="F200" s="14">
        <v>19273.0</v>
      </c>
      <c r="G200" s="19"/>
      <c r="H200" s="19">
        <f>VLOOKUP(A200,'Kings Ratings'!$A$2:$B$1000,2,false)</f>
        <v>10</v>
      </c>
      <c r="I200" s="7"/>
      <c r="K200" s="40">
        <v>4289.0</v>
      </c>
      <c r="L200" s="22">
        <f t="shared" si="2"/>
        <v>205</v>
      </c>
      <c r="M200" s="23">
        <f t="shared" si="3"/>
        <v>0.0477966892</v>
      </c>
      <c r="N200" s="24" t="str">
        <f t="shared" si="4"/>
        <v>Gold Coral with +205, +4.8% (4289 to 4494)</v>
      </c>
      <c r="O200" s="41"/>
      <c r="P200" s="40">
        <v>13.0</v>
      </c>
      <c r="Q200" s="18">
        <f t="shared" si="5"/>
        <v>0</v>
      </c>
      <c r="R200" s="23">
        <f t="shared" si="6"/>
        <v>0</v>
      </c>
      <c r="S200" s="24" t="str">
        <f t="shared" si="7"/>
        <v>Gold Coral with +0, +0% (13 to 13)</v>
      </c>
      <c r="T200" s="18"/>
      <c r="U200" s="40">
        <v>0.0</v>
      </c>
      <c r="V200" s="22">
        <f t="shared" si="8"/>
        <v>0</v>
      </c>
      <c r="W200" s="23" t="str">
        <f t="shared" si="9"/>
        <v>#DIV/0!</v>
      </c>
      <c r="X200" s="26" t="str">
        <f t="shared" si="10"/>
        <v>#DIV/0!</v>
      </c>
    </row>
    <row r="201">
      <c r="A201" s="18" t="s">
        <v>385</v>
      </c>
      <c r="B201" s="18">
        <v>460.0</v>
      </c>
      <c r="C201" s="40">
        <v>2567.0</v>
      </c>
      <c r="D201" s="40">
        <v>11.0</v>
      </c>
      <c r="E201" s="40">
        <v>1.0</v>
      </c>
      <c r="F201" s="14">
        <v>78436.0</v>
      </c>
      <c r="G201" s="19"/>
      <c r="H201" s="19">
        <f>VLOOKUP(A201,'Kings Ratings'!$A$2:$B$1000,2,false)</f>
        <v>10</v>
      </c>
      <c r="I201" s="7"/>
      <c r="K201" s="40">
        <v>2374.0</v>
      </c>
      <c r="L201" s="22">
        <f t="shared" si="2"/>
        <v>193</v>
      </c>
      <c r="M201" s="23">
        <f t="shared" si="3"/>
        <v>0.08129738837</v>
      </c>
      <c r="N201" s="24" t="str">
        <f t="shared" si="4"/>
        <v>Gold Drum with +193, +8.1% (2374 to 2567)</v>
      </c>
      <c r="O201" s="41"/>
      <c r="P201" s="40">
        <v>10.0</v>
      </c>
      <c r="Q201" s="18">
        <f t="shared" si="5"/>
        <v>1</v>
      </c>
      <c r="R201" s="23">
        <f t="shared" si="6"/>
        <v>0.1</v>
      </c>
      <c r="S201" s="24" t="str">
        <f t="shared" si="7"/>
        <v>Gold Drum with +1, +10% (10 to 11)</v>
      </c>
      <c r="T201" s="18"/>
      <c r="U201" s="40">
        <v>1.0</v>
      </c>
      <c r="V201" s="22">
        <f t="shared" si="8"/>
        <v>0</v>
      </c>
      <c r="W201" s="23">
        <f t="shared" si="9"/>
        <v>0</v>
      </c>
      <c r="X201" s="26" t="str">
        <f t="shared" si="10"/>
        <v>Gold Drum with +0, +0% (1 to 1)</v>
      </c>
    </row>
    <row r="202">
      <c r="A202" s="18" t="s">
        <v>355</v>
      </c>
      <c r="B202" s="18">
        <v>461.0</v>
      </c>
      <c r="C202" s="40">
        <v>1392.0</v>
      </c>
      <c r="D202" s="40">
        <v>3.0</v>
      </c>
      <c r="E202" s="40">
        <v>0.0</v>
      </c>
      <c r="F202" s="14">
        <v>12983.0</v>
      </c>
      <c r="G202" s="19"/>
      <c r="H202" s="19">
        <f>VLOOKUP(A202,'Kings Ratings'!$A$2:$B$1000,2,false)</f>
        <v>10</v>
      </c>
      <c r="I202" s="7"/>
      <c r="K202" s="40">
        <v>1297.0</v>
      </c>
      <c r="L202" s="22">
        <f t="shared" si="2"/>
        <v>95</v>
      </c>
      <c r="M202" s="23">
        <f t="shared" si="3"/>
        <v>0.0732459522</v>
      </c>
      <c r="N202" s="24" t="str">
        <f t="shared" si="4"/>
        <v>Goldfin with +95, +7.3% (1297 to 1392)</v>
      </c>
      <c r="O202" s="41"/>
      <c r="P202" s="40">
        <v>3.0</v>
      </c>
      <c r="Q202" s="18">
        <f t="shared" si="5"/>
        <v>0</v>
      </c>
      <c r="R202" s="23">
        <f t="shared" si="6"/>
        <v>0</v>
      </c>
      <c r="S202" s="24" t="str">
        <f t="shared" si="7"/>
        <v>Goldfin with +0, +0% (3 to 3)</v>
      </c>
      <c r="T202" s="18"/>
      <c r="U202" s="40">
        <v>0.0</v>
      </c>
      <c r="V202" s="22">
        <f t="shared" si="8"/>
        <v>0</v>
      </c>
      <c r="W202" s="23" t="str">
        <f t="shared" si="9"/>
        <v>#DIV/0!</v>
      </c>
      <c r="X202" s="26" t="str">
        <f t="shared" si="10"/>
        <v>#DIV/0!</v>
      </c>
    </row>
    <row r="203">
      <c r="A203" s="18" t="s">
        <v>365</v>
      </c>
      <c r="B203" s="18">
        <v>462.0</v>
      </c>
      <c r="C203" s="40">
        <v>1303.0</v>
      </c>
      <c r="D203" s="40">
        <v>3.0</v>
      </c>
      <c r="E203" s="40">
        <v>0.0</v>
      </c>
      <c r="F203" s="14">
        <v>12378.0</v>
      </c>
      <c r="G203" s="19"/>
      <c r="H203" s="19">
        <f>VLOOKUP(A203,'Kings Ratings'!$A$2:$B$1000,2,false)</f>
        <v>10</v>
      </c>
      <c r="I203" s="7"/>
      <c r="K203" s="40">
        <v>1208.0</v>
      </c>
      <c r="L203" s="22">
        <f t="shared" si="2"/>
        <v>95</v>
      </c>
      <c r="M203" s="23">
        <f t="shared" si="3"/>
        <v>0.07864238411</v>
      </c>
      <c r="N203" s="24" t="str">
        <f t="shared" si="4"/>
        <v>Gold Flier with +95, +7.9% (1208 to 1303)</v>
      </c>
      <c r="O203" s="41"/>
      <c r="P203" s="40">
        <v>3.0</v>
      </c>
      <c r="Q203" s="18">
        <f t="shared" si="5"/>
        <v>0</v>
      </c>
      <c r="R203" s="23">
        <f t="shared" si="6"/>
        <v>0</v>
      </c>
      <c r="S203" s="24" t="str">
        <f t="shared" si="7"/>
        <v>Gold Flier with +0, +0% (3 to 3)</v>
      </c>
      <c r="T203" s="18"/>
      <c r="U203" s="40">
        <v>0.0</v>
      </c>
      <c r="V203" s="22">
        <f t="shared" si="8"/>
        <v>0</v>
      </c>
      <c r="W203" s="23" t="str">
        <f t="shared" si="9"/>
        <v>#DIV/0!</v>
      </c>
      <c r="X203" s="26" t="str">
        <f t="shared" si="10"/>
        <v>#DIV/0!</v>
      </c>
    </row>
    <row r="204">
      <c r="A204" s="18" t="s">
        <v>403</v>
      </c>
      <c r="B204" s="18">
        <v>463.0</v>
      </c>
      <c r="C204" s="40">
        <v>4770.0</v>
      </c>
      <c r="D204" s="40">
        <v>15.0</v>
      </c>
      <c r="E204" s="40">
        <v>0.0</v>
      </c>
      <c r="F204" s="14">
        <v>20045.0</v>
      </c>
      <c r="G204" s="19"/>
      <c r="H204" s="19">
        <f>VLOOKUP(A204,'Kings Ratings'!$A$2:$B$1000,2,false)</f>
        <v>10</v>
      </c>
      <c r="I204" s="7"/>
      <c r="K204" s="40">
        <v>4525.0</v>
      </c>
      <c r="L204" s="22">
        <f t="shared" si="2"/>
        <v>245</v>
      </c>
      <c r="M204" s="23">
        <f t="shared" si="3"/>
        <v>0.05414364641</v>
      </c>
      <c r="N204" s="24" t="str">
        <f t="shared" si="4"/>
        <v>Goldgill with +245, +5.4% (4525 to 4770)</v>
      </c>
      <c r="O204" s="41"/>
      <c r="P204" s="40">
        <v>14.0</v>
      </c>
      <c r="Q204" s="18">
        <f t="shared" si="5"/>
        <v>1</v>
      </c>
      <c r="R204" s="23">
        <f t="shared" si="6"/>
        <v>0.07142857143</v>
      </c>
      <c r="S204" s="24" t="str">
        <f t="shared" si="7"/>
        <v>Goldgill with +1, +7.1% (14 to 15)</v>
      </c>
      <c r="T204" s="18"/>
      <c r="U204" s="40">
        <v>0.0</v>
      </c>
      <c r="V204" s="22">
        <f t="shared" si="8"/>
        <v>0</v>
      </c>
      <c r="W204" s="23" t="str">
        <f t="shared" si="9"/>
        <v>#DIV/0!</v>
      </c>
      <c r="X204" s="26" t="str">
        <f t="shared" si="10"/>
        <v>#DIV/0!</v>
      </c>
    </row>
    <row r="205">
      <c r="A205" s="18" t="s">
        <v>379</v>
      </c>
      <c r="B205" s="18">
        <v>464.0</v>
      </c>
      <c r="C205" s="40">
        <v>2574.0</v>
      </c>
      <c r="D205" s="40">
        <v>4.0</v>
      </c>
      <c r="E205" s="40">
        <v>0.0</v>
      </c>
      <c r="F205" s="14">
        <v>14828.0</v>
      </c>
      <c r="G205" s="19"/>
      <c r="H205" s="19">
        <f>VLOOKUP(A205,'Kings Ratings'!$A$2:$B$1000,2,false)</f>
        <v>10</v>
      </c>
      <c r="I205" s="7"/>
      <c r="K205" s="40">
        <v>2368.0</v>
      </c>
      <c r="L205" s="22">
        <f t="shared" si="2"/>
        <v>206</v>
      </c>
      <c r="M205" s="23">
        <f t="shared" si="3"/>
        <v>0.08699324324</v>
      </c>
      <c r="N205" s="24" t="str">
        <f t="shared" si="4"/>
        <v>Goldray with +206, +8.7% (2368 to 2574)</v>
      </c>
      <c r="O205" s="41"/>
      <c r="P205" s="40">
        <v>3.0</v>
      </c>
      <c r="Q205" s="18">
        <f t="shared" si="5"/>
        <v>1</v>
      </c>
      <c r="R205" s="23">
        <f t="shared" si="6"/>
        <v>0.3333333333</v>
      </c>
      <c r="S205" s="24" t="str">
        <f t="shared" si="7"/>
        <v>Goldray with +1, +33.3% (3 to 4)</v>
      </c>
      <c r="T205" s="18"/>
      <c r="U205" s="40">
        <v>0.0</v>
      </c>
      <c r="V205" s="22">
        <f t="shared" si="8"/>
        <v>0</v>
      </c>
      <c r="W205" s="23" t="str">
        <f t="shared" si="9"/>
        <v>#DIV/0!</v>
      </c>
      <c r="X205" s="26" t="str">
        <f t="shared" si="10"/>
        <v>#DIV/0!</v>
      </c>
    </row>
    <row r="206">
      <c r="A206" s="18" t="s">
        <v>377</v>
      </c>
      <c r="B206" s="18">
        <v>465.0</v>
      </c>
      <c r="C206" s="40">
        <v>2183.0</v>
      </c>
      <c r="D206" s="40">
        <v>4.0</v>
      </c>
      <c r="E206" s="40">
        <v>0.0</v>
      </c>
      <c r="F206" s="14">
        <v>12817.0</v>
      </c>
      <c r="G206" s="19"/>
      <c r="H206" s="19">
        <f>VLOOKUP(A206,'Kings Ratings'!$A$2:$B$1000,2,false)</f>
        <v>10</v>
      </c>
      <c r="I206" s="7"/>
      <c r="K206" s="40">
        <v>2030.0</v>
      </c>
      <c r="L206" s="22">
        <f t="shared" si="2"/>
        <v>153</v>
      </c>
      <c r="M206" s="23">
        <f t="shared" si="3"/>
        <v>0.07536945813</v>
      </c>
      <c r="N206" s="24" t="str">
        <f t="shared" si="4"/>
        <v>Gold Sea Bass with +153, +7.5% (2030 to 2183)</v>
      </c>
      <c r="O206" s="41"/>
      <c r="P206" s="40">
        <v>4.0</v>
      </c>
      <c r="Q206" s="18">
        <f t="shared" si="5"/>
        <v>0</v>
      </c>
      <c r="R206" s="23">
        <f t="shared" si="6"/>
        <v>0</v>
      </c>
      <c r="S206" s="24" t="str">
        <f t="shared" si="7"/>
        <v>Gold Sea Bass with +0, +0% (4 to 4)</v>
      </c>
      <c r="T206" s="18"/>
      <c r="U206" s="40">
        <v>0.0</v>
      </c>
      <c r="V206" s="22">
        <f t="shared" si="8"/>
        <v>0</v>
      </c>
      <c r="W206" s="23" t="str">
        <f t="shared" si="9"/>
        <v>#DIV/0!</v>
      </c>
      <c r="X206" s="26" t="str">
        <f t="shared" si="10"/>
        <v>#DIV/0!</v>
      </c>
    </row>
    <row r="207">
      <c r="A207" s="18" t="s">
        <v>404</v>
      </c>
      <c r="B207" s="18">
        <v>466.0</v>
      </c>
      <c r="C207" s="40">
        <v>1634.0</v>
      </c>
      <c r="D207" s="40">
        <v>11.0</v>
      </c>
      <c r="E207" s="40">
        <v>0.0</v>
      </c>
      <c r="F207" s="14">
        <v>18464.0</v>
      </c>
      <c r="G207" s="19"/>
      <c r="H207" s="19">
        <f>VLOOKUP(A207,'Kings Ratings'!$A$2:$B$1000,2,false)</f>
        <v>10</v>
      </c>
      <c r="I207" s="7"/>
      <c r="K207" s="40">
        <v>1511.0</v>
      </c>
      <c r="L207" s="22">
        <f t="shared" si="2"/>
        <v>123</v>
      </c>
      <c r="M207" s="23">
        <f t="shared" si="3"/>
        <v>0.08140304434</v>
      </c>
      <c r="N207" s="24" t="str">
        <f t="shared" si="4"/>
        <v>Goldjack with +123, +8.1% (1511 to 1634)</v>
      </c>
      <c r="O207" s="41"/>
      <c r="P207" s="40">
        <v>10.0</v>
      </c>
      <c r="Q207" s="18">
        <f t="shared" si="5"/>
        <v>1</v>
      </c>
      <c r="R207" s="23">
        <f t="shared" si="6"/>
        <v>0.1</v>
      </c>
      <c r="S207" s="24" t="str">
        <f t="shared" si="7"/>
        <v>Goldjack with +1, +10% (10 to 11)</v>
      </c>
      <c r="T207" s="18"/>
      <c r="U207" s="40">
        <v>0.0</v>
      </c>
      <c r="V207" s="22">
        <f t="shared" si="8"/>
        <v>0</v>
      </c>
      <c r="W207" s="23" t="str">
        <f t="shared" si="9"/>
        <v>#DIV/0!</v>
      </c>
      <c r="X207" s="26" t="str">
        <f t="shared" si="10"/>
        <v>#DIV/0!</v>
      </c>
    </row>
    <row r="208">
      <c r="A208" s="18" t="s">
        <v>591</v>
      </c>
      <c r="B208" s="18">
        <v>473.0</v>
      </c>
      <c r="C208" s="40">
        <v>5410.0</v>
      </c>
      <c r="D208" s="40">
        <v>45.0</v>
      </c>
      <c r="E208" s="40">
        <v>0.0</v>
      </c>
      <c r="F208" s="14">
        <v>57042.0</v>
      </c>
      <c r="G208" s="19"/>
      <c r="H208" s="19">
        <f>VLOOKUP(A208,'Kings Ratings'!$A$2:$B$1000,2,false)</f>
        <v>10</v>
      </c>
      <c r="I208" s="7"/>
      <c r="K208" s="40">
        <v>4665.0</v>
      </c>
      <c r="L208" s="22">
        <f t="shared" si="2"/>
        <v>745</v>
      </c>
      <c r="M208" s="23">
        <f t="shared" si="3"/>
        <v>0.1596998928</v>
      </c>
      <c r="N208" s="24" t="str">
        <f t="shared" si="4"/>
        <v>Spiked Shell with +745, +16% (4665 to 5410)</v>
      </c>
      <c r="O208" s="41"/>
      <c r="P208" s="40">
        <v>19.0</v>
      </c>
      <c r="Q208" s="18">
        <f t="shared" si="5"/>
        <v>26</v>
      </c>
      <c r="R208" s="23">
        <f t="shared" si="6"/>
        <v>1.368421053</v>
      </c>
      <c r="S208" s="24" t="str">
        <f t="shared" si="7"/>
        <v>Spiked Shell with +26, +136.8% (19 to 45)</v>
      </c>
      <c r="T208" s="18"/>
      <c r="U208" s="40">
        <v>0.0</v>
      </c>
      <c r="V208" s="22">
        <f t="shared" si="8"/>
        <v>0</v>
      </c>
      <c r="W208" s="23" t="str">
        <f t="shared" si="9"/>
        <v>#DIV/0!</v>
      </c>
      <c r="X208" s="26" t="str">
        <f t="shared" si="10"/>
        <v>#DIV/0!</v>
      </c>
    </row>
    <row r="209">
      <c r="A209" s="18" t="s">
        <v>278</v>
      </c>
      <c r="B209" s="18">
        <v>474.0</v>
      </c>
      <c r="C209" s="40">
        <v>7223.0</v>
      </c>
      <c r="D209" s="40">
        <v>1431.0</v>
      </c>
      <c r="E209" s="40">
        <v>49.0</v>
      </c>
      <c r="F209" s="14">
        <v>141406.0</v>
      </c>
      <c r="G209" s="19"/>
      <c r="H209" s="19">
        <f>VLOOKUP(A209,'Kings Ratings'!$A$2:$B$1000,2,false)</f>
        <v>6</v>
      </c>
      <c r="I209" s="7" t="s">
        <v>926</v>
      </c>
      <c r="K209" s="40">
        <v>6902.0</v>
      </c>
      <c r="L209" s="22">
        <f t="shared" si="2"/>
        <v>321</v>
      </c>
      <c r="M209" s="23">
        <f t="shared" si="3"/>
        <v>0.04650825848</v>
      </c>
      <c r="N209" s="24" t="str">
        <f t="shared" si="4"/>
        <v>Fancy Drum with +321, +4.7% (6902 to 7223)</v>
      </c>
      <c r="O209" s="41"/>
      <c r="P209" s="40">
        <v>1366.0</v>
      </c>
      <c r="Q209" s="18">
        <f t="shared" si="5"/>
        <v>65</v>
      </c>
      <c r="R209" s="23">
        <f t="shared" si="6"/>
        <v>0.04758418741</v>
      </c>
      <c r="S209" s="24" t="str">
        <f t="shared" si="7"/>
        <v>Fancy Drum with +65, +4.8% (1366 to 1431)</v>
      </c>
      <c r="T209" s="18"/>
      <c r="U209" s="40">
        <v>37.0</v>
      </c>
      <c r="V209" s="22">
        <f t="shared" si="8"/>
        <v>12</v>
      </c>
      <c r="W209" s="23">
        <f t="shared" si="9"/>
        <v>0.3243243243</v>
      </c>
      <c r="X209" s="26" t="str">
        <f t="shared" si="10"/>
        <v>Fancy Drum with +12, +32.4% (37 to 49)</v>
      </c>
    </row>
    <row r="210">
      <c r="A210" s="18" t="s">
        <v>229</v>
      </c>
      <c r="B210" s="18">
        <v>475.0</v>
      </c>
      <c r="C210" s="40">
        <v>8069.0</v>
      </c>
      <c r="D210" s="40">
        <v>410.0</v>
      </c>
      <c r="E210" s="40">
        <v>1.0</v>
      </c>
      <c r="F210" s="14">
        <v>83629.0</v>
      </c>
      <c r="G210" s="19"/>
      <c r="H210" s="19">
        <f>VLOOKUP(A210,'Kings Ratings'!$A$2:$B$1000,2,false)</f>
        <v>9</v>
      </c>
      <c r="I210" s="7"/>
      <c r="K210" s="40">
        <v>7349.0</v>
      </c>
      <c r="L210" s="22">
        <f t="shared" si="2"/>
        <v>720</v>
      </c>
      <c r="M210" s="23">
        <f t="shared" si="3"/>
        <v>0.09797251327</v>
      </c>
      <c r="N210" s="24" t="str">
        <f t="shared" si="4"/>
        <v>Crab Claw with +720, +9.8% (7349 to 8069)</v>
      </c>
      <c r="O210" s="41"/>
      <c r="P210" s="40">
        <v>200.0</v>
      </c>
      <c r="Q210" s="18">
        <f t="shared" si="5"/>
        <v>210</v>
      </c>
      <c r="R210" s="23">
        <f t="shared" si="6"/>
        <v>1.05</v>
      </c>
      <c r="S210" s="24" t="str">
        <f t="shared" si="7"/>
        <v>Crab Claw with +210, +105% (200 to 410)</v>
      </c>
      <c r="T210" s="18"/>
      <c r="U210" s="40">
        <v>1.0</v>
      </c>
      <c r="V210" s="22">
        <f t="shared" si="8"/>
        <v>0</v>
      </c>
      <c r="W210" s="23">
        <f t="shared" si="9"/>
        <v>0</v>
      </c>
      <c r="X210" s="26" t="str">
        <f t="shared" si="10"/>
        <v>Crab Claw with +0, +0% (1 to 1)</v>
      </c>
    </row>
    <row r="211">
      <c r="A211" s="18" t="s">
        <v>687</v>
      </c>
      <c r="B211" s="18">
        <v>478.0</v>
      </c>
      <c r="C211" s="40">
        <v>6464.0</v>
      </c>
      <c r="D211" s="40">
        <v>38.0</v>
      </c>
      <c r="E211" s="40">
        <v>0.0</v>
      </c>
      <c r="F211" s="14">
        <v>25869.0</v>
      </c>
      <c r="G211" s="19"/>
      <c r="H211" s="19">
        <f>VLOOKUP(A211,'Kings Ratings'!$A$2:$B$1000,2,false)</f>
        <v>10</v>
      </c>
      <c r="I211" s="7"/>
      <c r="K211" s="40">
        <v>6045.0</v>
      </c>
      <c r="L211" s="22">
        <f t="shared" si="2"/>
        <v>419</v>
      </c>
      <c r="M211" s="23">
        <f t="shared" si="3"/>
        <v>0.06931348222</v>
      </c>
      <c r="N211" s="24" t="str">
        <f t="shared" si="4"/>
        <v>Sea Dragon with +419, +6.9% (6045 to 6464)</v>
      </c>
      <c r="O211" s="41"/>
      <c r="P211" s="40">
        <v>36.0</v>
      </c>
      <c r="Q211" s="18">
        <f t="shared" si="5"/>
        <v>2</v>
      </c>
      <c r="R211" s="23">
        <f t="shared" si="6"/>
        <v>0.05555555556</v>
      </c>
      <c r="S211" s="24" t="str">
        <f t="shared" si="7"/>
        <v>Sea Dragon with +2, +5.6% (36 to 38)</v>
      </c>
      <c r="T211" s="18"/>
      <c r="U211" s="40">
        <v>0.0</v>
      </c>
      <c r="V211" s="22">
        <f t="shared" si="8"/>
        <v>0</v>
      </c>
      <c r="W211" s="23" t="str">
        <f t="shared" si="9"/>
        <v>#DIV/0!</v>
      </c>
      <c r="X211" s="26" t="str">
        <f t="shared" si="10"/>
        <v>#DIV/0!</v>
      </c>
    </row>
    <row r="212">
      <c r="A212" s="18" t="s">
        <v>190</v>
      </c>
      <c r="B212" s="18">
        <v>481.0</v>
      </c>
      <c r="C212" s="40">
        <v>15638.0</v>
      </c>
      <c r="D212" s="40">
        <v>7924.0</v>
      </c>
      <c r="E212" s="40">
        <v>3281.0</v>
      </c>
      <c r="F212" s="14">
        <v>1021038.0</v>
      </c>
      <c r="G212" s="19"/>
      <c r="H212" s="19">
        <f>VLOOKUP(A212,'Kings Ratings'!$A$2:$B$1000,2,false)</f>
        <v>3</v>
      </c>
      <c r="I212" s="7" t="s">
        <v>774</v>
      </c>
      <c r="K212" s="40">
        <v>15092.0</v>
      </c>
      <c r="L212" s="22">
        <f t="shared" si="2"/>
        <v>546</v>
      </c>
      <c r="M212" s="23">
        <f t="shared" si="3"/>
        <v>0.03617810761</v>
      </c>
      <c r="N212" s="24" t="str">
        <f t="shared" si="4"/>
        <v>Chum with +546, +3.6% (15092 to 15638)</v>
      </c>
      <c r="O212" s="41"/>
      <c r="P212" s="40">
        <v>7597.0</v>
      </c>
      <c r="Q212" s="18">
        <f t="shared" si="5"/>
        <v>327</v>
      </c>
      <c r="R212" s="23">
        <f t="shared" si="6"/>
        <v>0.04304330657</v>
      </c>
      <c r="S212" s="24" t="str">
        <f t="shared" si="7"/>
        <v>Chum with +327, +4.3% (7597 to 7924)</v>
      </c>
      <c r="T212" s="18"/>
      <c r="U212" s="40">
        <v>3056.0</v>
      </c>
      <c r="V212" s="22">
        <f t="shared" si="8"/>
        <v>225</v>
      </c>
      <c r="W212" s="23">
        <f t="shared" si="9"/>
        <v>0.07362565445</v>
      </c>
      <c r="X212" s="26" t="str">
        <f t="shared" si="10"/>
        <v>Chum with +225, +7.4% (3056 to 3281)</v>
      </c>
    </row>
    <row r="213">
      <c r="A213" s="18" t="s">
        <v>444</v>
      </c>
      <c r="B213" s="18">
        <v>486.0</v>
      </c>
      <c r="C213" s="40">
        <v>4398.0</v>
      </c>
      <c r="D213" s="40">
        <v>20.0</v>
      </c>
      <c r="E213" s="40">
        <v>0.0</v>
      </c>
      <c r="F213" s="14">
        <v>19545.0</v>
      </c>
      <c r="G213" s="19"/>
      <c r="H213" s="19">
        <f>VLOOKUP(A213,'Kings Ratings'!$A$2:$B$1000,2,false)</f>
        <v>11</v>
      </c>
      <c r="I213" s="7"/>
      <c r="K213" s="40">
        <v>4397.0</v>
      </c>
      <c r="L213" s="22">
        <f t="shared" si="2"/>
        <v>1</v>
      </c>
      <c r="M213" s="23">
        <f t="shared" si="3"/>
        <v>0.0002274277917</v>
      </c>
      <c r="N213" s="24" t="str">
        <f t="shared" si="4"/>
        <v>Heart Necklace with +1, +0% (4397 to 4398)</v>
      </c>
      <c r="O213" s="41"/>
      <c r="P213" s="40">
        <v>20.0</v>
      </c>
      <c r="Q213" s="18">
        <f t="shared" si="5"/>
        <v>0</v>
      </c>
      <c r="R213" s="23">
        <f t="shared" si="6"/>
        <v>0</v>
      </c>
      <c r="S213" s="24" t="str">
        <f t="shared" si="7"/>
        <v>Heart Necklace with +0, +0% (20 to 20)</v>
      </c>
      <c r="T213" s="18"/>
      <c r="U213" s="40">
        <v>0.0</v>
      </c>
      <c r="V213" s="22">
        <f t="shared" si="8"/>
        <v>0</v>
      </c>
      <c r="W213" s="23" t="str">
        <f t="shared" si="9"/>
        <v>#DIV/0!</v>
      </c>
      <c r="X213" s="26" t="str">
        <f t="shared" si="10"/>
        <v>#DIV/0!</v>
      </c>
    </row>
    <row r="214">
      <c r="A214" s="18" t="s">
        <v>800</v>
      </c>
      <c r="B214" s="18">
        <v>488.0</v>
      </c>
      <c r="C214" s="40">
        <v>5563.0</v>
      </c>
      <c r="D214" s="40">
        <v>1495.0</v>
      </c>
      <c r="E214" s="40">
        <v>37.0</v>
      </c>
      <c r="F214" s="14">
        <v>148706.0</v>
      </c>
      <c r="G214" s="19"/>
      <c r="H214" s="19">
        <f>VLOOKUP(A214,'Kings Ratings'!$A$2:$B$1000,2,false)</f>
        <v>11</v>
      </c>
      <c r="I214" s="7"/>
      <c r="K214" s="40">
        <v>5562.0</v>
      </c>
      <c r="L214" s="22">
        <f t="shared" si="2"/>
        <v>1</v>
      </c>
      <c r="M214" s="23">
        <f t="shared" si="3"/>
        <v>0.0001797914419</v>
      </c>
      <c r="N214" s="24" t="str">
        <f t="shared" si="4"/>
        <v>Valentines Card with +1, +0% (5562 to 5563)</v>
      </c>
      <c r="O214" s="41"/>
      <c r="P214" s="40">
        <v>1494.0</v>
      </c>
      <c r="Q214" s="18">
        <f t="shared" si="5"/>
        <v>1</v>
      </c>
      <c r="R214" s="23">
        <f t="shared" si="6"/>
        <v>0.0006693440428</v>
      </c>
      <c r="S214" s="24" t="str">
        <f t="shared" si="7"/>
        <v>Valentines Card with +1, +0.1% (1494 to 1495)</v>
      </c>
      <c r="T214" s="18"/>
      <c r="U214" s="40">
        <v>37.0</v>
      </c>
      <c r="V214" s="22">
        <f t="shared" si="8"/>
        <v>0</v>
      </c>
      <c r="W214" s="23">
        <f t="shared" si="9"/>
        <v>0</v>
      </c>
      <c r="X214" s="26" t="str">
        <f t="shared" si="10"/>
        <v>Valentines Card with +0, +0% (37 to 37)</v>
      </c>
    </row>
    <row r="215">
      <c r="A215" s="18" t="s">
        <v>268</v>
      </c>
      <c r="B215" s="18">
        <v>492.0</v>
      </c>
      <c r="C215" s="40">
        <v>14934.0</v>
      </c>
      <c r="D215" s="40">
        <v>6342.0</v>
      </c>
      <c r="E215" s="40">
        <v>476.0</v>
      </c>
      <c r="F215" s="14">
        <v>825099.0</v>
      </c>
      <c r="G215" s="19"/>
      <c r="H215" s="19">
        <f>VLOOKUP(A215,'Kings Ratings'!$A$2:$B$1000,2,false)</f>
        <v>3</v>
      </c>
      <c r="I215" s="7" t="s">
        <v>812</v>
      </c>
      <c r="K215" s="40">
        <v>14403.0</v>
      </c>
      <c r="L215" s="22">
        <f t="shared" si="2"/>
        <v>531</v>
      </c>
      <c r="M215" s="23">
        <f t="shared" si="3"/>
        <v>0.03686731931</v>
      </c>
      <c r="N215" s="24" t="str">
        <f t="shared" si="4"/>
        <v>Essence of Slime with +531, +3.7% (14403 to 14934)</v>
      </c>
      <c r="O215" s="41"/>
      <c r="P215" s="40">
        <v>6056.0</v>
      </c>
      <c r="Q215" s="18">
        <f t="shared" si="5"/>
        <v>286</v>
      </c>
      <c r="R215" s="23">
        <f t="shared" si="6"/>
        <v>0.04722589168</v>
      </c>
      <c r="S215" s="24" t="str">
        <f t="shared" si="7"/>
        <v>Essence of Slime with +286, +4.7% (6056 to 6342)</v>
      </c>
      <c r="T215" s="18"/>
      <c r="U215" s="40">
        <v>413.0</v>
      </c>
      <c r="V215" s="22">
        <f t="shared" si="8"/>
        <v>63</v>
      </c>
      <c r="W215" s="23">
        <f t="shared" si="9"/>
        <v>0.1525423729</v>
      </c>
      <c r="X215" s="26" t="str">
        <f t="shared" si="10"/>
        <v>Essence of Slime with +63, +15.3% (413 to 476)</v>
      </c>
    </row>
    <row r="216">
      <c r="A216" s="18" t="s">
        <v>506</v>
      </c>
      <c r="B216" s="18">
        <v>500.0</v>
      </c>
      <c r="C216" s="40">
        <v>20334.0</v>
      </c>
      <c r="D216" s="40">
        <v>10129.0</v>
      </c>
      <c r="E216" s="40">
        <v>2503.0</v>
      </c>
      <c r="F216" s="14">
        <v>1715632.0</v>
      </c>
      <c r="G216" s="19"/>
      <c r="H216" s="19">
        <f>VLOOKUP(A216,'Kings Ratings'!$A$2:$B$1000,2,false)</f>
        <v>4</v>
      </c>
      <c r="I216" s="7" t="s">
        <v>666</v>
      </c>
      <c r="K216" s="40">
        <v>19673.0</v>
      </c>
      <c r="L216" s="22">
        <f t="shared" si="2"/>
        <v>661</v>
      </c>
      <c r="M216" s="23">
        <f t="shared" si="3"/>
        <v>0.03359934936</v>
      </c>
      <c r="N216" s="24" t="str">
        <f t="shared" si="4"/>
        <v>Large Net with +661, +3.4% (19673 to 20334)</v>
      </c>
      <c r="O216" s="41"/>
      <c r="P216" s="40">
        <v>9636.0</v>
      </c>
      <c r="Q216" s="18">
        <f t="shared" si="5"/>
        <v>493</v>
      </c>
      <c r="R216" s="23">
        <f t="shared" si="6"/>
        <v>0.05116230801</v>
      </c>
      <c r="S216" s="24" t="str">
        <f t="shared" si="7"/>
        <v>Large Net with +493, +5.1% (9636 to 10129)</v>
      </c>
      <c r="T216" s="18"/>
      <c r="U216" s="40">
        <v>2263.0</v>
      </c>
      <c r="V216" s="22">
        <f t="shared" si="8"/>
        <v>240</v>
      </c>
      <c r="W216" s="23">
        <f t="shared" si="9"/>
        <v>0.1060539107</v>
      </c>
      <c r="X216" s="26" t="str">
        <f t="shared" si="10"/>
        <v>Large Net with +240, +10.6% (2263 to 2503)</v>
      </c>
    </row>
    <row r="217">
      <c r="A217" s="18" t="s">
        <v>436</v>
      </c>
      <c r="B217" s="18">
        <v>506.0</v>
      </c>
      <c r="C217" s="40">
        <v>4305.0</v>
      </c>
      <c r="D217" s="40">
        <v>56.0</v>
      </c>
      <c r="E217" s="40">
        <v>0.0</v>
      </c>
      <c r="F217" s="14">
        <v>16751.0</v>
      </c>
      <c r="G217" s="19"/>
      <c r="H217" s="19">
        <f>VLOOKUP(A217,'Kings Ratings'!$A$2:$B$1000,2,false)</f>
        <v>11</v>
      </c>
      <c r="I217" s="7"/>
      <c r="K217" s="40">
        <v>4303.0</v>
      </c>
      <c r="L217" s="22">
        <f t="shared" si="2"/>
        <v>2</v>
      </c>
      <c r="M217" s="23">
        <f t="shared" si="3"/>
        <v>0.0004647920056</v>
      </c>
      <c r="N217" s="24" t="str">
        <f t="shared" si="4"/>
        <v>Green Top Hat with +2, +0% (4303 to 4305)</v>
      </c>
      <c r="O217" s="41"/>
      <c r="P217" s="40">
        <v>56.0</v>
      </c>
      <c r="Q217" s="18">
        <f t="shared" si="5"/>
        <v>0</v>
      </c>
      <c r="R217" s="23">
        <f t="shared" si="6"/>
        <v>0</v>
      </c>
      <c r="S217" s="24" t="str">
        <f t="shared" si="7"/>
        <v>Green Top Hat with +0, +0% (56 to 56)</v>
      </c>
      <c r="T217" s="18"/>
      <c r="U217" s="40">
        <v>0.0</v>
      </c>
      <c r="V217" s="22">
        <f t="shared" si="8"/>
        <v>0</v>
      </c>
      <c r="W217" s="23" t="str">
        <f t="shared" si="9"/>
        <v>#DIV/0!</v>
      </c>
      <c r="X217" s="26" t="str">
        <f t="shared" si="10"/>
        <v>#DIV/0!</v>
      </c>
    </row>
    <row r="218">
      <c r="A218" s="18" t="s">
        <v>41</v>
      </c>
      <c r="B218" s="18">
        <v>508.0</v>
      </c>
      <c r="C218" s="40">
        <v>15410.0</v>
      </c>
      <c r="D218" s="40">
        <v>5478.0</v>
      </c>
      <c r="E218" s="40">
        <v>2.0</v>
      </c>
      <c r="F218" s="14">
        <v>260654.0</v>
      </c>
      <c r="G218" s="19"/>
      <c r="H218" s="19">
        <f>VLOOKUP(A218,'Kings Ratings'!$A$2:$B$1000,2,false)</f>
        <v>8</v>
      </c>
      <c r="I218" s="7"/>
      <c r="K218" s="40">
        <v>14796.0</v>
      </c>
      <c r="L218" s="22">
        <f t="shared" si="2"/>
        <v>614</v>
      </c>
      <c r="M218" s="23">
        <f t="shared" si="3"/>
        <v>0.04149770208</v>
      </c>
      <c r="N218" s="24" t="str">
        <f t="shared" si="4"/>
        <v>Arnold Palmer with +614, +4.1% (14796 to 15410)</v>
      </c>
      <c r="O218" s="41"/>
      <c r="P218" s="40">
        <v>5225.0</v>
      </c>
      <c r="Q218" s="18">
        <f t="shared" si="5"/>
        <v>253</v>
      </c>
      <c r="R218" s="23">
        <f t="shared" si="6"/>
        <v>0.04842105263</v>
      </c>
      <c r="S218" s="24" t="str">
        <f t="shared" si="7"/>
        <v>Arnold Palmer with +253, +4.8% (5225 to 5478)</v>
      </c>
      <c r="T218" s="18"/>
      <c r="U218" s="40">
        <v>2.0</v>
      </c>
      <c r="V218" s="22">
        <f t="shared" si="8"/>
        <v>0</v>
      </c>
      <c r="W218" s="23">
        <f t="shared" si="9"/>
        <v>0</v>
      </c>
      <c r="X218" s="26" t="str">
        <f t="shared" si="10"/>
        <v>Arnold Palmer with +0, +0% (2 to 2)</v>
      </c>
    </row>
    <row r="219">
      <c r="A219" s="18" t="s">
        <v>93</v>
      </c>
      <c r="B219" s="18">
        <v>535.0</v>
      </c>
      <c r="C219" s="40">
        <v>18576.0</v>
      </c>
      <c r="D219" s="40">
        <v>9214.0</v>
      </c>
      <c r="E219" s="40">
        <v>906.0</v>
      </c>
      <c r="F219" s="14">
        <v>1001188.0</v>
      </c>
      <c r="G219" s="19"/>
      <c r="H219" s="19">
        <f>VLOOKUP(A219,'Kings Ratings'!$A$2:$B$1000,2,false)</f>
        <v>3</v>
      </c>
      <c r="I219" s="7" t="s">
        <v>689</v>
      </c>
      <c r="K219" s="40">
        <v>18001.0</v>
      </c>
      <c r="L219" s="22">
        <f t="shared" si="2"/>
        <v>575</v>
      </c>
      <c r="M219" s="23">
        <f t="shared" si="3"/>
        <v>0.03194266985</v>
      </c>
      <c r="N219" s="24" t="str">
        <f t="shared" si="4"/>
        <v>Blue Dye with +575, +3.2% (18001 to 18576)</v>
      </c>
      <c r="O219" s="41"/>
      <c r="P219" s="40">
        <v>8771.0</v>
      </c>
      <c r="Q219" s="18">
        <f t="shared" si="5"/>
        <v>443</v>
      </c>
      <c r="R219" s="23">
        <f t="shared" si="6"/>
        <v>0.05050735378</v>
      </c>
      <c r="S219" s="24" t="str">
        <f t="shared" si="7"/>
        <v>Blue Dye with +443, +5.1% (8771 to 9214)</v>
      </c>
      <c r="T219" s="18"/>
      <c r="U219" s="40">
        <v>789.0</v>
      </c>
      <c r="V219" s="22">
        <f t="shared" si="8"/>
        <v>117</v>
      </c>
      <c r="W219" s="23">
        <f t="shared" si="9"/>
        <v>0.1482889734</v>
      </c>
      <c r="X219" s="26" t="str">
        <f t="shared" si="10"/>
        <v>Blue Dye with +117, +14.8% (789 to 906)</v>
      </c>
    </row>
    <row r="220">
      <c r="A220" s="18" t="s">
        <v>659</v>
      </c>
      <c r="B220" s="18">
        <v>536.0</v>
      </c>
      <c r="C220" s="40">
        <v>18485.0</v>
      </c>
      <c r="D220" s="40">
        <v>7923.0</v>
      </c>
      <c r="E220" s="40">
        <v>413.0</v>
      </c>
      <c r="F220" s="14">
        <v>655102.0</v>
      </c>
      <c r="G220" s="19"/>
      <c r="H220" s="19">
        <f>VLOOKUP(A220,'Kings Ratings'!$A$2:$B$1000,2,false)</f>
        <v>3</v>
      </c>
      <c r="I220" s="7" t="s">
        <v>692</v>
      </c>
      <c r="K220" s="40">
        <v>17463.0</v>
      </c>
      <c r="L220" s="22">
        <f t="shared" si="2"/>
        <v>1022</v>
      </c>
      <c r="M220" s="23">
        <f t="shared" si="3"/>
        <v>0.0585237359</v>
      </c>
      <c r="N220" s="24" t="str">
        <f t="shared" si="4"/>
        <v>Red Dye with +1022, +5.9% (17463 to 18485)</v>
      </c>
      <c r="O220" s="41"/>
      <c r="P220" s="40">
        <v>7537.0</v>
      </c>
      <c r="Q220" s="18">
        <f t="shared" si="5"/>
        <v>386</v>
      </c>
      <c r="R220" s="23">
        <f t="shared" si="6"/>
        <v>0.05121401088</v>
      </c>
      <c r="S220" s="24" t="str">
        <f t="shared" si="7"/>
        <v>Red Dye with +386, +5.1% (7537 to 7923)</v>
      </c>
      <c r="T220" s="18"/>
      <c r="U220" s="40">
        <v>356.0</v>
      </c>
      <c r="V220" s="22">
        <f t="shared" si="8"/>
        <v>57</v>
      </c>
      <c r="W220" s="23">
        <f t="shared" si="9"/>
        <v>0.1601123596</v>
      </c>
      <c r="X220" s="26" t="str">
        <f t="shared" si="10"/>
        <v>Red Dye with +57, +16% (356 to 413)</v>
      </c>
    </row>
    <row r="221">
      <c r="A221" s="18" t="s">
        <v>641</v>
      </c>
      <c r="B221" s="18">
        <v>537.0</v>
      </c>
      <c r="C221" s="40">
        <v>11958.0</v>
      </c>
      <c r="D221" s="40">
        <v>4761.0</v>
      </c>
      <c r="E221" s="40">
        <v>102.0</v>
      </c>
      <c r="F221" s="14">
        <v>458776.0</v>
      </c>
      <c r="G221" s="19"/>
      <c r="H221" s="19">
        <f>VLOOKUP(A221,'Kings Ratings'!$A$2:$B$1000,2,false)</f>
        <v>5</v>
      </c>
      <c r="I221" s="7"/>
      <c r="K221" s="40">
        <v>11547.0</v>
      </c>
      <c r="L221" s="22">
        <f t="shared" si="2"/>
        <v>411</v>
      </c>
      <c r="M221" s="23">
        <f t="shared" si="3"/>
        <v>0.03559366069</v>
      </c>
      <c r="N221" s="24" t="str">
        <f t="shared" si="4"/>
        <v>Purple Dye with +411, +3.6% (11547 to 11958)</v>
      </c>
      <c r="O221" s="41"/>
      <c r="P221" s="40">
        <v>4541.0</v>
      </c>
      <c r="Q221" s="18">
        <f t="shared" si="5"/>
        <v>220</v>
      </c>
      <c r="R221" s="23">
        <f t="shared" si="6"/>
        <v>0.04844747853</v>
      </c>
      <c r="S221" s="24" t="str">
        <f t="shared" si="7"/>
        <v>Purple Dye with +220, +4.8% (4541 to 4761)</v>
      </c>
      <c r="T221" s="18"/>
      <c r="U221" s="40">
        <v>88.0</v>
      </c>
      <c r="V221" s="22">
        <f t="shared" si="8"/>
        <v>14</v>
      </c>
      <c r="W221" s="23">
        <f t="shared" si="9"/>
        <v>0.1590909091</v>
      </c>
      <c r="X221" s="26" t="str">
        <f t="shared" si="10"/>
        <v>Purple Dye with +14, +15.9% (88 to 102)</v>
      </c>
    </row>
    <row r="222">
      <c r="A222" s="18" t="s">
        <v>664</v>
      </c>
      <c r="B222" s="18">
        <v>538.0</v>
      </c>
      <c r="C222" s="40">
        <v>12686.0</v>
      </c>
      <c r="D222" s="40">
        <v>4607.0</v>
      </c>
      <c r="E222" s="40">
        <v>80.0</v>
      </c>
      <c r="F222" s="14">
        <v>204193.0</v>
      </c>
      <c r="G222" s="19"/>
      <c r="H222" s="19">
        <f>VLOOKUP(A222,'Kings Ratings'!$A$2:$B$1000,2,false)</f>
        <v>4</v>
      </c>
      <c r="I222" s="7"/>
      <c r="K222" s="40">
        <v>12296.0</v>
      </c>
      <c r="L222" s="22">
        <f t="shared" si="2"/>
        <v>390</v>
      </c>
      <c r="M222" s="23">
        <f t="shared" si="3"/>
        <v>0.03171763175</v>
      </c>
      <c r="N222" s="24" t="str">
        <f t="shared" si="4"/>
        <v>Red Shield with +390, +3.2% (12296 to 12686)</v>
      </c>
      <c r="O222" s="41"/>
      <c r="P222" s="40">
        <v>4453.0</v>
      </c>
      <c r="Q222" s="18">
        <f t="shared" si="5"/>
        <v>154</v>
      </c>
      <c r="R222" s="23">
        <f t="shared" si="6"/>
        <v>0.0345834269</v>
      </c>
      <c r="S222" s="24" t="str">
        <f t="shared" si="7"/>
        <v>Red Shield with +154, +3.5% (4453 to 4607)</v>
      </c>
      <c r="T222" s="18"/>
      <c r="U222" s="40">
        <v>74.0</v>
      </c>
      <c r="V222" s="22">
        <f t="shared" si="8"/>
        <v>6</v>
      </c>
      <c r="W222" s="23">
        <f t="shared" si="9"/>
        <v>0.08108108108</v>
      </c>
      <c r="X222" s="26" t="str">
        <f t="shared" si="10"/>
        <v>Red Shield with +6, +8.1% (74 to 80)</v>
      </c>
    </row>
    <row r="223">
      <c r="A223" s="18" t="s">
        <v>636</v>
      </c>
      <c r="B223" s="18">
        <v>539.0</v>
      </c>
      <c r="C223" s="40">
        <v>8455.0</v>
      </c>
      <c r="D223" s="40">
        <v>3109.0</v>
      </c>
      <c r="E223" s="40">
        <v>59.0</v>
      </c>
      <c r="F223" s="14">
        <v>215445.0</v>
      </c>
      <c r="G223" s="19"/>
      <c r="H223" s="19">
        <f>VLOOKUP(A223,'Kings Ratings'!$A$2:$B$1000,2,false)</f>
        <v>5</v>
      </c>
      <c r="I223" s="7"/>
      <c r="K223" s="40">
        <v>8148.0</v>
      </c>
      <c r="L223" s="22">
        <f t="shared" si="2"/>
        <v>307</v>
      </c>
      <c r="M223" s="23">
        <f t="shared" si="3"/>
        <v>0.03767795778</v>
      </c>
      <c r="N223" s="24" t="str">
        <f t="shared" si="4"/>
        <v>Purple Bag with +307, +3.8% (8148 to 8455)</v>
      </c>
      <c r="O223" s="41"/>
      <c r="P223" s="40">
        <v>3007.0</v>
      </c>
      <c r="Q223" s="18">
        <f t="shared" si="5"/>
        <v>102</v>
      </c>
      <c r="R223" s="23">
        <f t="shared" si="6"/>
        <v>0.03392085135</v>
      </c>
      <c r="S223" s="24" t="str">
        <f t="shared" si="7"/>
        <v>Purple Bag with +102, +3.4% (3007 to 3109)</v>
      </c>
      <c r="T223" s="18"/>
      <c r="U223" s="40">
        <v>54.0</v>
      </c>
      <c r="V223" s="22">
        <f t="shared" si="8"/>
        <v>5</v>
      </c>
      <c r="W223" s="23">
        <f t="shared" si="9"/>
        <v>0.09259259259</v>
      </c>
      <c r="X223" s="26" t="str">
        <f t="shared" si="10"/>
        <v>Purple Bag with +5, +9.3% (54 to 59)</v>
      </c>
    </row>
    <row r="224">
      <c r="A224" s="18" t="s">
        <v>100</v>
      </c>
      <c r="B224" s="18">
        <v>540.0</v>
      </c>
      <c r="C224" s="40">
        <v>14750.0</v>
      </c>
      <c r="D224" s="40">
        <v>7901.0</v>
      </c>
      <c r="E224" s="40">
        <v>598.0</v>
      </c>
      <c r="F224" s="14">
        <v>672257.0</v>
      </c>
      <c r="G224" s="19"/>
      <c r="H224" s="19">
        <f>VLOOKUP(A224,'Kings Ratings'!$A$2:$B$1000,2,false)</f>
        <v>4</v>
      </c>
      <c r="I224" s="7" t="s">
        <v>700</v>
      </c>
      <c r="K224" s="40">
        <v>14238.0</v>
      </c>
      <c r="L224" s="22">
        <f t="shared" si="2"/>
        <v>512</v>
      </c>
      <c r="M224" s="23">
        <f t="shared" si="3"/>
        <v>0.03596010676</v>
      </c>
      <c r="N224" s="24" t="str">
        <f t="shared" si="4"/>
        <v>Blue Purse with +512, +3.6% (14238 to 14750)</v>
      </c>
      <c r="O224" s="41"/>
      <c r="P224" s="40">
        <v>7576.0</v>
      </c>
      <c r="Q224" s="18">
        <f t="shared" si="5"/>
        <v>325</v>
      </c>
      <c r="R224" s="23">
        <f t="shared" si="6"/>
        <v>0.04289862724</v>
      </c>
      <c r="S224" s="24" t="str">
        <f t="shared" si="7"/>
        <v>Blue Purse with +325, +4.3% (7576 to 7901)</v>
      </c>
      <c r="T224" s="18"/>
      <c r="U224" s="40">
        <v>499.0</v>
      </c>
      <c r="V224" s="22">
        <f t="shared" si="8"/>
        <v>99</v>
      </c>
      <c r="W224" s="23">
        <f t="shared" si="9"/>
        <v>0.1983967936</v>
      </c>
      <c r="X224" s="26" t="str">
        <f t="shared" si="10"/>
        <v>Blue Purse with +99, +19.8% (499 to 598)</v>
      </c>
    </row>
    <row r="225">
      <c r="A225" s="11" t="s">
        <v>334</v>
      </c>
      <c r="B225" s="18">
        <v>565.0</v>
      </c>
      <c r="C225" s="40">
        <v>1422.0</v>
      </c>
      <c r="D225" s="40">
        <v>9.0</v>
      </c>
      <c r="E225" s="40">
        <v>0.0</v>
      </c>
      <c r="F225" s="14">
        <v>16749.0</v>
      </c>
      <c r="G225" s="19"/>
      <c r="H225" s="19">
        <f>VLOOKUP(A225,'Kings Ratings'!$A$2:$B$1000,2,false)</f>
        <v>11</v>
      </c>
      <c r="I225" s="7"/>
      <c r="K225" s="40">
        <v>1408.0</v>
      </c>
      <c r="L225" s="22">
        <f t="shared" si="2"/>
        <v>14</v>
      </c>
      <c r="M225" s="23">
        <f t="shared" si="3"/>
        <v>0.009943181818</v>
      </c>
      <c r="N225" s="24" t="str">
        <f t="shared" si="4"/>
        <v>Hot Potato with +14, +1% (1408 to 1422)</v>
      </c>
      <c r="O225" s="41"/>
      <c r="P225" s="40">
        <v>9.0</v>
      </c>
      <c r="Q225" s="18">
        <f t="shared" si="5"/>
        <v>0</v>
      </c>
      <c r="R225" s="23">
        <f t="shared" si="6"/>
        <v>0</v>
      </c>
      <c r="S225" s="24" t="str">
        <f t="shared" si="7"/>
        <v>Hot Potato with +0, +0% (9 to 9)</v>
      </c>
      <c r="T225" s="18"/>
      <c r="U225" s="40">
        <v>0.0</v>
      </c>
      <c r="V225" s="22">
        <f t="shared" si="8"/>
        <v>0</v>
      </c>
      <c r="W225" s="23" t="str">
        <f t="shared" si="9"/>
        <v>#DIV/0!</v>
      </c>
      <c r="X225" s="26" t="str">
        <f t="shared" si="10"/>
        <v>#DIV/0!</v>
      </c>
    </row>
    <row r="226">
      <c r="A226" s="18" t="s">
        <v>338</v>
      </c>
      <c r="B226" s="18">
        <v>570.0</v>
      </c>
      <c r="C226" s="40">
        <v>28675.0</v>
      </c>
      <c r="D226" s="40">
        <v>22907.0</v>
      </c>
      <c r="E226" s="40">
        <v>11535.0</v>
      </c>
      <c r="F226" s="14">
        <v>2.2488519E7</v>
      </c>
      <c r="G226" s="19"/>
      <c r="H226" s="19">
        <f>VLOOKUP(A226,'Kings Ratings'!$A$2:$B$1000,2,false)</f>
        <v>1</v>
      </c>
      <c r="I226" s="7" t="s">
        <v>459</v>
      </c>
      <c r="K226" s="40">
        <v>27884.0</v>
      </c>
      <c r="L226" s="22">
        <f t="shared" si="2"/>
        <v>791</v>
      </c>
      <c r="M226" s="23">
        <f t="shared" si="3"/>
        <v>0.02836752259</v>
      </c>
      <c r="N226" s="24" t="str">
        <f t="shared" si="4"/>
        <v>Purple Butterfly Fish with +791, +2.8% (27884 to 28675)</v>
      </c>
      <c r="O226" s="41"/>
      <c r="P226" s="40">
        <v>22172.0</v>
      </c>
      <c r="Q226" s="18">
        <f t="shared" si="5"/>
        <v>735</v>
      </c>
      <c r="R226" s="23">
        <f t="shared" si="6"/>
        <v>0.03314991882</v>
      </c>
      <c r="S226" s="24" t="str">
        <f t="shared" si="7"/>
        <v>Purple Butterfly Fish with +735, +3.3% (22172 to 22907)</v>
      </c>
      <c r="T226" s="18"/>
      <c r="U226" s="40">
        <v>11114.0</v>
      </c>
      <c r="V226" s="22">
        <f t="shared" si="8"/>
        <v>421</v>
      </c>
      <c r="W226" s="23">
        <f t="shared" si="9"/>
        <v>0.03788015116</v>
      </c>
      <c r="X226" s="26" t="str">
        <f t="shared" si="10"/>
        <v>Purple Butterfly Fish with +421, +3.8% (11114 to 11535)</v>
      </c>
    </row>
    <row r="227">
      <c r="A227" s="18" t="s">
        <v>226</v>
      </c>
      <c r="B227" s="18">
        <v>574.0</v>
      </c>
      <c r="C227" s="40">
        <v>28390.0</v>
      </c>
      <c r="D227" s="40">
        <v>22527.0</v>
      </c>
      <c r="E227" s="40">
        <v>11084.0</v>
      </c>
      <c r="F227" s="14">
        <v>2.2391707E7</v>
      </c>
      <c r="G227" s="19"/>
      <c r="H227" s="19">
        <f>VLOOKUP(A227,'Kings Ratings'!$A$2:$B$1000,2,false)</f>
        <v>1</v>
      </c>
      <c r="I227" s="7" t="s">
        <v>464</v>
      </c>
      <c r="K227" s="40">
        <v>27614.0</v>
      </c>
      <c r="L227" s="22">
        <f t="shared" si="2"/>
        <v>776</v>
      </c>
      <c r="M227" s="23">
        <f t="shared" si="3"/>
        <v>0.02810168755</v>
      </c>
      <c r="N227" s="24" t="str">
        <f t="shared" si="4"/>
        <v>Crab with +776, +2.8% (27614 to 28390)</v>
      </c>
      <c r="O227" s="41"/>
      <c r="P227" s="40">
        <v>21784.0</v>
      </c>
      <c r="Q227" s="18">
        <f t="shared" si="5"/>
        <v>743</v>
      </c>
      <c r="R227" s="23">
        <f t="shared" si="6"/>
        <v>0.03410760191</v>
      </c>
      <c r="S227" s="24" t="str">
        <f t="shared" si="7"/>
        <v>Crab with +743, +3.4% (21784 to 22527)</v>
      </c>
      <c r="T227" s="18"/>
      <c r="U227" s="40">
        <v>10681.0</v>
      </c>
      <c r="V227" s="22">
        <f t="shared" si="8"/>
        <v>403</v>
      </c>
      <c r="W227" s="23">
        <f t="shared" si="9"/>
        <v>0.03773054957</v>
      </c>
      <c r="X227" s="26" t="str">
        <f t="shared" si="10"/>
        <v>Crab with +403, +3.8% (10681 to 11084)</v>
      </c>
    </row>
    <row r="228">
      <c r="A228" s="18" t="s">
        <v>361</v>
      </c>
      <c r="B228" s="18">
        <v>575.0</v>
      </c>
      <c r="C228" s="40">
        <v>27941.0</v>
      </c>
      <c r="D228" s="40">
        <v>21713.0</v>
      </c>
      <c r="E228" s="40">
        <v>9751.0</v>
      </c>
      <c r="F228" s="14">
        <v>1.5739693E7</v>
      </c>
      <c r="G228" s="19"/>
      <c r="H228" s="19">
        <f>VLOOKUP(A228,'Kings Ratings'!$A$2:$B$1000,2,false)</f>
        <v>1</v>
      </c>
      <c r="I228" s="7" t="s">
        <v>473</v>
      </c>
      <c r="K228" s="40">
        <v>27155.0</v>
      </c>
      <c r="L228" s="22">
        <f t="shared" si="2"/>
        <v>786</v>
      </c>
      <c r="M228" s="23">
        <f t="shared" si="3"/>
        <v>0.02894494568</v>
      </c>
      <c r="N228" s="24" t="str">
        <f t="shared" si="4"/>
        <v>Green Barracuda with +786, +2.9% (27155 to 27941)</v>
      </c>
      <c r="O228" s="41"/>
      <c r="P228" s="40">
        <v>21001.0</v>
      </c>
      <c r="Q228" s="18">
        <f t="shared" si="5"/>
        <v>712</v>
      </c>
      <c r="R228" s="23">
        <f t="shared" si="6"/>
        <v>0.03390314747</v>
      </c>
      <c r="S228" s="24" t="str">
        <f t="shared" si="7"/>
        <v>Green Barracuda with +712, +3.4% (21001 to 21713)</v>
      </c>
      <c r="T228" s="18"/>
      <c r="U228" s="40">
        <v>9411.0</v>
      </c>
      <c r="V228" s="22">
        <f t="shared" si="8"/>
        <v>340</v>
      </c>
      <c r="W228" s="23">
        <f t="shared" si="9"/>
        <v>0.03612793539</v>
      </c>
      <c r="X228" s="26" t="str">
        <f t="shared" si="10"/>
        <v>Green Barracuda with +340, +3.6% (9411 to 9751)</v>
      </c>
    </row>
    <row r="229">
      <c r="A229" s="18" t="s">
        <v>384</v>
      </c>
      <c r="B229" s="18">
        <v>576.0</v>
      </c>
      <c r="C229" s="40">
        <v>27491.0</v>
      </c>
      <c r="D229" s="40">
        <v>21170.0</v>
      </c>
      <c r="E229" s="40">
        <v>8705.0</v>
      </c>
      <c r="F229" s="14">
        <v>1.2198941E7</v>
      </c>
      <c r="G229" s="19"/>
      <c r="H229" s="19">
        <f>VLOOKUP(A229,'Kings Ratings'!$A$2:$B$1000,2,false)</f>
        <v>1</v>
      </c>
      <c r="I229" s="7" t="s">
        <v>492</v>
      </c>
      <c r="K229" s="40">
        <v>26725.0</v>
      </c>
      <c r="L229" s="22">
        <f t="shared" si="2"/>
        <v>766</v>
      </c>
      <c r="M229" s="23">
        <f t="shared" si="3"/>
        <v>0.02866230122</v>
      </c>
      <c r="N229" s="24" t="str">
        <f t="shared" si="4"/>
        <v>Mulberry Snapper with +766, +2.9% (26725 to 27491)</v>
      </c>
      <c r="O229" s="41"/>
      <c r="P229" s="40">
        <v>20467.0</v>
      </c>
      <c r="Q229" s="18">
        <f t="shared" si="5"/>
        <v>703</v>
      </c>
      <c r="R229" s="23">
        <f t="shared" si="6"/>
        <v>0.03434797479</v>
      </c>
      <c r="S229" s="24" t="str">
        <f t="shared" si="7"/>
        <v>Mulberry Snapper with +703, +3.4% (20467 to 21170)</v>
      </c>
      <c r="T229" s="18"/>
      <c r="U229" s="40">
        <v>8417.0</v>
      </c>
      <c r="V229" s="22">
        <f t="shared" si="8"/>
        <v>288</v>
      </c>
      <c r="W229" s="23">
        <f t="shared" si="9"/>
        <v>0.03421646667</v>
      </c>
      <c r="X229" s="26" t="str">
        <f t="shared" si="10"/>
        <v>Mulberry Snapper with +288, +3.4% (8417 to 8705)</v>
      </c>
    </row>
    <row r="230">
      <c r="A230" s="18" t="s">
        <v>414</v>
      </c>
      <c r="B230" s="18">
        <v>577.0</v>
      </c>
      <c r="C230" s="40">
        <v>27135.0</v>
      </c>
      <c r="D230" s="40">
        <v>20736.0</v>
      </c>
      <c r="E230" s="40">
        <v>8301.0</v>
      </c>
      <c r="F230" s="14">
        <v>1.0943023E7</v>
      </c>
      <c r="G230" s="19"/>
      <c r="H230" s="19">
        <f>VLOOKUP(A230,'Kings Ratings'!$A$2:$B$1000,2,false)</f>
        <v>1</v>
      </c>
      <c r="I230" s="7" t="s">
        <v>511</v>
      </c>
      <c r="K230" s="40">
        <v>26372.0</v>
      </c>
      <c r="L230" s="22">
        <f t="shared" si="2"/>
        <v>763</v>
      </c>
      <c r="M230" s="23">
        <f t="shared" si="3"/>
        <v>0.02893220082</v>
      </c>
      <c r="N230" s="24" t="str">
        <f t="shared" si="4"/>
        <v>Jumbo Fish with +763, +2.9% (26372 to 27135)</v>
      </c>
      <c r="O230" s="41"/>
      <c r="P230" s="40">
        <v>20074.0</v>
      </c>
      <c r="Q230" s="18">
        <f t="shared" si="5"/>
        <v>662</v>
      </c>
      <c r="R230" s="23">
        <f t="shared" si="6"/>
        <v>0.03297798147</v>
      </c>
      <c r="S230" s="24" t="str">
        <f t="shared" si="7"/>
        <v>Jumbo Fish with +662, +3.3% (20074 to 20736)</v>
      </c>
      <c r="T230" s="18"/>
      <c r="U230" s="40">
        <v>8033.0</v>
      </c>
      <c r="V230" s="22">
        <f t="shared" si="8"/>
        <v>268</v>
      </c>
      <c r="W230" s="23">
        <f t="shared" si="9"/>
        <v>0.03336238018</v>
      </c>
      <c r="X230" s="26" t="str">
        <f t="shared" si="10"/>
        <v>Jumbo Fish with +268, +3.3% (8033 to 8301)</v>
      </c>
    </row>
    <row r="231">
      <c r="A231" s="18" t="s">
        <v>440</v>
      </c>
      <c r="B231" s="18">
        <v>578.0</v>
      </c>
      <c r="C231" s="40">
        <v>26491.0</v>
      </c>
      <c r="D231" s="40">
        <v>19942.0</v>
      </c>
      <c r="E231" s="40">
        <v>7550.0</v>
      </c>
      <c r="F231" s="14">
        <v>8405383.0</v>
      </c>
      <c r="G231" s="19"/>
      <c r="H231" s="19">
        <f>VLOOKUP(A231,'Kings Ratings'!$A$2:$B$1000,2,false)</f>
        <v>1</v>
      </c>
      <c r="I231" s="7" t="s">
        <v>527</v>
      </c>
      <c r="K231" s="40">
        <v>25710.0</v>
      </c>
      <c r="L231" s="22">
        <f t="shared" si="2"/>
        <v>781</v>
      </c>
      <c r="M231" s="23">
        <f t="shared" si="3"/>
        <v>0.0303772851</v>
      </c>
      <c r="N231" s="24" t="str">
        <f t="shared" si="4"/>
        <v>Speckled Grouper with +781, +3% (25710 to 26491)</v>
      </c>
      <c r="O231" s="41"/>
      <c r="P231" s="40">
        <v>19282.0</v>
      </c>
      <c r="Q231" s="18">
        <f t="shared" si="5"/>
        <v>660</v>
      </c>
      <c r="R231" s="23">
        <f t="shared" si="6"/>
        <v>0.03422881444</v>
      </c>
      <c r="S231" s="24" t="str">
        <f t="shared" si="7"/>
        <v>Speckled Grouper with +660, +3.4% (19282 to 19942)</v>
      </c>
      <c r="T231" s="18"/>
      <c r="U231" s="40">
        <v>7291.0</v>
      </c>
      <c r="V231" s="22">
        <f t="shared" si="8"/>
        <v>259</v>
      </c>
      <c r="W231" s="23">
        <f t="shared" si="9"/>
        <v>0.03552324784</v>
      </c>
      <c r="X231" s="26" t="str">
        <f t="shared" si="10"/>
        <v>Speckled Grouper with +259, +3.6% (7291 to 7550)</v>
      </c>
    </row>
    <row r="232">
      <c r="A232" s="18" t="s">
        <v>426</v>
      </c>
      <c r="B232" s="18">
        <v>579.0</v>
      </c>
      <c r="C232" s="40">
        <v>26802.0</v>
      </c>
      <c r="D232" s="40">
        <v>20319.0</v>
      </c>
      <c r="E232" s="40">
        <v>7787.0</v>
      </c>
      <c r="F232" s="14">
        <v>9114263.0</v>
      </c>
      <c r="G232" s="19"/>
      <c r="H232" s="19">
        <f>VLOOKUP(A232,'Kings Ratings'!$A$2:$B$1000,2,false)</f>
        <v>1</v>
      </c>
      <c r="I232" s="7" t="s">
        <v>520</v>
      </c>
      <c r="K232" s="40">
        <v>26025.0</v>
      </c>
      <c r="L232" s="22">
        <f t="shared" si="2"/>
        <v>777</v>
      </c>
      <c r="M232" s="23">
        <f t="shared" si="3"/>
        <v>0.02985590778</v>
      </c>
      <c r="N232" s="24" t="str">
        <f t="shared" si="4"/>
        <v>Orcafish with +777, +3% (26025 to 26802)</v>
      </c>
      <c r="O232" s="41"/>
      <c r="P232" s="40">
        <v>19643.0</v>
      </c>
      <c r="Q232" s="18">
        <f t="shared" si="5"/>
        <v>676</v>
      </c>
      <c r="R232" s="23">
        <f t="shared" si="6"/>
        <v>0.03441429517</v>
      </c>
      <c r="S232" s="24" t="str">
        <f t="shared" si="7"/>
        <v>Orcafish with +676, +3.4% (19643 to 20319)</v>
      </c>
      <c r="T232" s="18"/>
      <c r="U232" s="40">
        <v>7525.0</v>
      </c>
      <c r="V232" s="22">
        <f t="shared" si="8"/>
        <v>262</v>
      </c>
      <c r="W232" s="23">
        <f t="shared" si="9"/>
        <v>0.03481727575</v>
      </c>
      <c r="X232" s="26" t="str">
        <f t="shared" si="10"/>
        <v>Orcafish with +262, +3.5% (7525 to 7787)</v>
      </c>
    </row>
    <row r="233">
      <c r="A233" s="18" t="s">
        <v>391</v>
      </c>
      <c r="B233" s="18">
        <v>580.0</v>
      </c>
      <c r="C233" s="40">
        <v>1523.0</v>
      </c>
      <c r="D233" s="40">
        <v>10.0</v>
      </c>
      <c r="E233" s="40">
        <v>0.0</v>
      </c>
      <c r="F233" s="14">
        <v>13005.0</v>
      </c>
      <c r="G233" s="19"/>
      <c r="H233" s="19">
        <f>VLOOKUP(A233,'Kings Ratings'!$A$2:$B$1000,2,false)</f>
        <v>10</v>
      </c>
      <c r="I233" s="7"/>
      <c r="K233" s="40">
        <v>1404.0</v>
      </c>
      <c r="L233" s="22">
        <f t="shared" si="2"/>
        <v>119</v>
      </c>
      <c r="M233" s="23">
        <f t="shared" si="3"/>
        <v>0.08475783476</v>
      </c>
      <c r="N233" s="24" t="str">
        <f t="shared" si="4"/>
        <v>Gold Jelly with +119, +8.5% (1404 to 1523)</v>
      </c>
      <c r="O233" s="41"/>
      <c r="P233" s="40">
        <v>9.0</v>
      </c>
      <c r="Q233" s="18">
        <f t="shared" si="5"/>
        <v>1</v>
      </c>
      <c r="R233" s="23">
        <f t="shared" si="6"/>
        <v>0.1111111111</v>
      </c>
      <c r="S233" s="24" t="str">
        <f t="shared" si="7"/>
        <v>Gold Jelly with +1, +11.1% (9 to 10)</v>
      </c>
      <c r="T233" s="18"/>
      <c r="U233" s="40">
        <v>0.0</v>
      </c>
      <c r="V233" s="22">
        <f t="shared" si="8"/>
        <v>0</v>
      </c>
      <c r="W233" s="23" t="str">
        <f t="shared" si="9"/>
        <v>#DIV/0!</v>
      </c>
      <c r="X233" s="26" t="str">
        <f t="shared" si="10"/>
        <v>#DIV/0!</v>
      </c>
    </row>
    <row r="234">
      <c r="A234" s="18" t="s">
        <v>236</v>
      </c>
      <c r="B234" s="18">
        <v>585.0</v>
      </c>
      <c r="C234" s="40">
        <v>14313.0</v>
      </c>
      <c r="D234" s="40">
        <v>7574.0</v>
      </c>
      <c r="E234" s="40">
        <v>851.0</v>
      </c>
      <c r="F234" s="14">
        <v>1002466.0</v>
      </c>
      <c r="G234" s="19"/>
      <c r="H234" s="19">
        <f>VLOOKUP(A234,'Kings Ratings'!$A$2:$B$1000,2,false)</f>
        <v>4</v>
      </c>
      <c r="I234" s="7" t="s">
        <v>872</v>
      </c>
      <c r="K234" s="40">
        <v>13866.0</v>
      </c>
      <c r="L234" s="22">
        <f t="shared" si="2"/>
        <v>447</v>
      </c>
      <c r="M234" s="23">
        <f t="shared" si="3"/>
        <v>0.03223712678</v>
      </c>
      <c r="N234" s="24" t="str">
        <f t="shared" si="4"/>
        <v>Crossbow with +447, +3.2% (13866 to 14313)</v>
      </c>
      <c r="O234" s="41"/>
      <c r="P234" s="40">
        <v>7276.0</v>
      </c>
      <c r="Q234" s="18">
        <f t="shared" si="5"/>
        <v>298</v>
      </c>
      <c r="R234" s="23">
        <f t="shared" si="6"/>
        <v>0.04095656954</v>
      </c>
      <c r="S234" s="24" t="str">
        <f t="shared" si="7"/>
        <v>Crossbow with +298, +4.1% (7276 to 7574)</v>
      </c>
      <c r="T234" s="18"/>
      <c r="U234" s="40">
        <v>747.0</v>
      </c>
      <c r="V234" s="22">
        <f t="shared" si="8"/>
        <v>104</v>
      </c>
      <c r="W234" s="23">
        <f t="shared" si="9"/>
        <v>0.1392235609</v>
      </c>
      <c r="X234" s="26" t="str">
        <f t="shared" si="10"/>
        <v>Crossbow with +104, +13.9% (747 to 851)</v>
      </c>
    </row>
    <row r="235">
      <c r="A235" s="18" t="s">
        <v>144</v>
      </c>
      <c r="B235" s="18">
        <v>587.0</v>
      </c>
      <c r="C235" s="40">
        <v>229.0</v>
      </c>
      <c r="D235" s="40">
        <v>0.0</v>
      </c>
      <c r="E235" s="40">
        <v>0.0</v>
      </c>
      <c r="F235" s="14">
        <v>4609.0</v>
      </c>
      <c r="G235" s="19"/>
      <c r="H235" s="19">
        <f>VLOOKUP(A235,'Kings Ratings'!$A$2:$B$1000,2,false)</f>
        <v>10</v>
      </c>
      <c r="I235" s="7"/>
      <c r="K235" s="40">
        <v>205.0</v>
      </c>
      <c r="L235" s="22">
        <f t="shared" si="2"/>
        <v>24</v>
      </c>
      <c r="M235" s="23">
        <f t="shared" si="3"/>
        <v>0.1170731707</v>
      </c>
      <c r="N235" s="24" t="str">
        <f t="shared" si="4"/>
        <v>Peach Juice with +24, +11.7% (205 to 229)</v>
      </c>
      <c r="O235" s="41"/>
      <c r="P235" s="40">
        <v>0.0</v>
      </c>
      <c r="Q235" s="18">
        <f t="shared" si="5"/>
        <v>0</v>
      </c>
      <c r="R235" s="23" t="str">
        <f t="shared" si="6"/>
        <v>#DIV/0!</v>
      </c>
      <c r="S235" s="24" t="str">
        <f t="shared" si="7"/>
        <v>#DIV/0!</v>
      </c>
      <c r="T235" s="18"/>
      <c r="U235" s="40">
        <v>0.0</v>
      </c>
      <c r="V235" s="22">
        <f t="shared" si="8"/>
        <v>0</v>
      </c>
      <c r="W235" s="23" t="str">
        <f t="shared" si="9"/>
        <v>#DIV/0!</v>
      </c>
      <c r="X235" s="26" t="str">
        <f t="shared" si="10"/>
        <v>#DIV/0!</v>
      </c>
    </row>
    <row r="236">
      <c r="A236" s="18" t="s">
        <v>756</v>
      </c>
      <c r="B236" s="18">
        <v>592.0</v>
      </c>
      <c r="C236" s="40">
        <v>10415.0</v>
      </c>
      <c r="D236" s="40">
        <v>2113.0</v>
      </c>
      <c r="E236" s="40">
        <v>4.0</v>
      </c>
      <c r="F236" s="14">
        <v>187737.0</v>
      </c>
      <c r="G236" s="19"/>
      <c r="H236" s="19">
        <f>VLOOKUP(A236,'Kings Ratings'!$A$2:$B$1000,2,false)</f>
        <v>8</v>
      </c>
      <c r="I236" s="7"/>
      <c r="K236" s="40">
        <v>10004.0</v>
      </c>
      <c r="L236" s="22">
        <f t="shared" si="2"/>
        <v>411</v>
      </c>
      <c r="M236" s="23">
        <f t="shared" si="3"/>
        <v>0.04108356657</v>
      </c>
      <c r="N236" s="24" t="str">
        <f t="shared" si="4"/>
        <v>Steel Plate with +411, +4.1% (10004 to 10415)</v>
      </c>
      <c r="O236" s="41"/>
      <c r="P236" s="40">
        <v>1968.0</v>
      </c>
      <c r="Q236" s="18">
        <f t="shared" si="5"/>
        <v>145</v>
      </c>
      <c r="R236" s="23">
        <f t="shared" si="6"/>
        <v>0.07367886179</v>
      </c>
      <c r="S236" s="24" t="str">
        <f t="shared" si="7"/>
        <v>Steel Plate with +145, +7.4% (1968 to 2113)</v>
      </c>
      <c r="T236" s="18"/>
      <c r="U236" s="40">
        <v>4.0</v>
      </c>
      <c r="V236" s="22">
        <f t="shared" si="8"/>
        <v>0</v>
      </c>
      <c r="W236" s="23">
        <f t="shared" si="9"/>
        <v>0</v>
      </c>
      <c r="X236" s="26" t="str">
        <f t="shared" si="10"/>
        <v>Steel Plate with +0, +0% (4 to 4)</v>
      </c>
    </row>
    <row r="237">
      <c r="A237" s="18" t="s">
        <v>838</v>
      </c>
      <c r="B237" s="18">
        <v>594.0</v>
      </c>
      <c r="C237" s="40">
        <v>10161.0</v>
      </c>
      <c r="D237" s="40">
        <v>1677.0</v>
      </c>
      <c r="E237" s="40">
        <v>30.0</v>
      </c>
      <c r="F237" s="14">
        <v>142411.0</v>
      </c>
      <c r="G237" s="19"/>
      <c r="H237" s="19">
        <f>VLOOKUP(A237,'Kings Ratings'!$A$2:$B$1000,2,false)</f>
        <v>6</v>
      </c>
      <c r="I237" s="7" t="s">
        <v>812</v>
      </c>
      <c r="K237" s="40">
        <v>9774.0</v>
      </c>
      <c r="L237" s="22">
        <f t="shared" si="2"/>
        <v>387</v>
      </c>
      <c r="M237" s="23">
        <f t="shared" si="3"/>
        <v>0.03959484346</v>
      </c>
      <c r="N237" s="24" t="str">
        <f t="shared" si="4"/>
        <v>Wrench with +387, +4% (9774 to 10161)</v>
      </c>
      <c r="O237" s="41"/>
      <c r="P237" s="40">
        <v>1571.0</v>
      </c>
      <c r="Q237" s="18">
        <f t="shared" si="5"/>
        <v>106</v>
      </c>
      <c r="R237" s="23">
        <f t="shared" si="6"/>
        <v>0.06747294717</v>
      </c>
      <c r="S237" s="24" t="str">
        <f t="shared" si="7"/>
        <v>Wrench with +106, +6.7% (1571 to 1677)</v>
      </c>
      <c r="T237" s="18"/>
      <c r="U237" s="40">
        <v>22.0</v>
      </c>
      <c r="V237" s="22">
        <f t="shared" si="8"/>
        <v>8</v>
      </c>
      <c r="W237" s="23">
        <f t="shared" si="9"/>
        <v>0.3636363636</v>
      </c>
      <c r="X237" s="26" t="str">
        <f t="shared" si="10"/>
        <v>Wrench with +8, +36.4% (22 to 30)</v>
      </c>
    </row>
    <row r="238">
      <c r="A238" s="18" t="s">
        <v>170</v>
      </c>
      <c r="B238" s="18">
        <v>615.0</v>
      </c>
      <c r="C238" s="40">
        <v>5924.0</v>
      </c>
      <c r="D238" s="40">
        <v>415.0</v>
      </c>
      <c r="E238" s="40">
        <v>10.0</v>
      </c>
      <c r="F238" s="14">
        <v>16493.0</v>
      </c>
      <c r="G238" s="19"/>
      <c r="H238" s="19">
        <f>VLOOKUP(A238,'Kings Ratings'!$A$2:$B$1000,2,false)</f>
        <v>9</v>
      </c>
      <c r="I238" s="7"/>
      <c r="K238" s="40">
        <v>5598.0</v>
      </c>
      <c r="L238" s="22">
        <f t="shared" si="2"/>
        <v>326</v>
      </c>
      <c r="M238" s="23">
        <f t="shared" si="3"/>
        <v>0.05823508396</v>
      </c>
      <c r="N238" s="24" t="str">
        <f t="shared" si="4"/>
        <v>Canoe with +326, +5.8% (5598 to 5924)</v>
      </c>
      <c r="O238" s="41"/>
      <c r="P238" s="40">
        <v>390.0</v>
      </c>
      <c r="Q238" s="18">
        <f t="shared" si="5"/>
        <v>25</v>
      </c>
      <c r="R238" s="23">
        <f t="shared" si="6"/>
        <v>0.0641025641</v>
      </c>
      <c r="S238" s="24" t="str">
        <f t="shared" si="7"/>
        <v>Canoe with +25, +6.4% (390 to 415)</v>
      </c>
      <c r="T238" s="18"/>
      <c r="U238" s="40">
        <v>9.0</v>
      </c>
      <c r="V238" s="22">
        <f t="shared" si="8"/>
        <v>1</v>
      </c>
      <c r="W238" s="23">
        <f t="shared" si="9"/>
        <v>0.1111111111</v>
      </c>
      <c r="X238" s="26" t="str">
        <f t="shared" si="10"/>
        <v>Canoe with +1, +11.1% (9 to 10)</v>
      </c>
    </row>
    <row r="239">
      <c r="A239" s="18" t="s">
        <v>786</v>
      </c>
      <c r="B239" s="18">
        <v>616.0</v>
      </c>
      <c r="C239" s="40">
        <v>4382.0</v>
      </c>
      <c r="D239" s="40">
        <v>332.0</v>
      </c>
      <c r="E239" s="40">
        <v>9.0</v>
      </c>
      <c r="F239" s="14">
        <v>152780.0</v>
      </c>
      <c r="G239" s="19"/>
      <c r="H239" s="19">
        <f>VLOOKUP(A239,'Kings Ratings'!$A$2:$B$1000,2,false)</f>
        <v>11</v>
      </c>
      <c r="I239" s="7"/>
      <c r="K239" s="40">
        <v>4379.0</v>
      </c>
      <c r="L239" s="22">
        <f t="shared" si="2"/>
        <v>3</v>
      </c>
      <c r="M239" s="23">
        <f t="shared" si="3"/>
        <v>0.0006850879196</v>
      </c>
      <c r="N239" s="24" t="str">
        <f t="shared" si="4"/>
        <v>Toilet Paper with +3, +0.1% (4379 to 4382)</v>
      </c>
      <c r="O239" s="41"/>
      <c r="P239" s="40">
        <v>332.0</v>
      </c>
      <c r="Q239" s="18">
        <f t="shared" si="5"/>
        <v>0</v>
      </c>
      <c r="R239" s="23">
        <f t="shared" si="6"/>
        <v>0</v>
      </c>
      <c r="S239" s="24" t="str">
        <f t="shared" si="7"/>
        <v>Toilet Paper with +0, +0% (332 to 332)</v>
      </c>
      <c r="T239" s="18"/>
      <c r="U239" s="40">
        <v>9.0</v>
      </c>
      <c r="V239" s="22">
        <f t="shared" si="8"/>
        <v>0</v>
      </c>
      <c r="W239" s="23">
        <f t="shared" si="9"/>
        <v>0</v>
      </c>
      <c r="X239" s="26" t="str">
        <f t="shared" si="10"/>
        <v>Toilet Paper with +0, +0% (9 to 9)</v>
      </c>
    </row>
    <row r="240">
      <c r="A240" s="18" t="s">
        <v>844</v>
      </c>
      <c r="B240" s="18">
        <v>623.0</v>
      </c>
      <c r="C240" s="40">
        <v>3443.0</v>
      </c>
      <c r="D240" s="40">
        <v>577.0</v>
      </c>
      <c r="E240" s="40">
        <v>5.0</v>
      </c>
      <c r="F240" s="14">
        <v>115393.0</v>
      </c>
      <c r="G240" s="19"/>
      <c r="H240" s="19">
        <f>VLOOKUP(A240,'Kings Ratings'!$A$2:$B$1000,2,false)</f>
        <v>11</v>
      </c>
      <c r="I240" s="7"/>
      <c r="K240" s="40">
        <v>3441.0</v>
      </c>
      <c r="L240" s="22">
        <f t="shared" si="2"/>
        <v>2</v>
      </c>
      <c r="M240" s="23">
        <f t="shared" si="3"/>
        <v>0.0005812263877</v>
      </c>
      <c r="N240" s="24" t="str">
        <f t="shared" si="4"/>
        <v>Milk Carton with +2, +0.1% (3441 to 3443)</v>
      </c>
      <c r="O240" s="41"/>
      <c r="P240" s="40">
        <v>577.0</v>
      </c>
      <c r="Q240" s="18">
        <f t="shared" si="5"/>
        <v>0</v>
      </c>
      <c r="R240" s="23">
        <f t="shared" si="6"/>
        <v>0</v>
      </c>
      <c r="S240" s="24" t="str">
        <f t="shared" si="7"/>
        <v>Milk Carton with +0, +0% (577 to 577)</v>
      </c>
      <c r="T240" s="18"/>
      <c r="U240" s="40">
        <v>5.0</v>
      </c>
      <c r="V240" s="22">
        <f t="shared" si="8"/>
        <v>0</v>
      </c>
      <c r="W240" s="23">
        <f t="shared" si="9"/>
        <v>0</v>
      </c>
      <c r="X240" s="26" t="str">
        <f t="shared" si="10"/>
        <v>Milk Carton with +0, +0% (5 to 5)</v>
      </c>
    </row>
    <row r="241">
      <c r="A241" s="18" t="s">
        <v>535</v>
      </c>
      <c r="B241" s="18">
        <v>628.0</v>
      </c>
      <c r="C241" s="40">
        <v>7051.0</v>
      </c>
      <c r="D241" s="40">
        <v>1026.0</v>
      </c>
      <c r="E241" s="40">
        <v>2.0</v>
      </c>
      <c r="F241" s="14">
        <v>142522.0</v>
      </c>
      <c r="G241" s="19"/>
      <c r="H241" s="19">
        <f>VLOOKUP(A241,'Kings Ratings'!$A$2:$B$1000,2,false)</f>
        <v>8</v>
      </c>
      <c r="I241" s="7"/>
      <c r="K241" s="40">
        <v>6770.0</v>
      </c>
      <c r="L241" s="22">
        <f t="shared" si="2"/>
        <v>281</v>
      </c>
      <c r="M241" s="23">
        <f t="shared" si="3"/>
        <v>0.04150664697</v>
      </c>
      <c r="N241" s="24" t="str">
        <f t="shared" si="4"/>
        <v>Machine Press with +281, +4.2% (6770 to 7051)</v>
      </c>
      <c r="O241" s="41"/>
      <c r="P241" s="40">
        <v>897.0</v>
      </c>
      <c r="Q241" s="18">
        <f t="shared" si="5"/>
        <v>129</v>
      </c>
      <c r="R241" s="23">
        <f t="shared" si="6"/>
        <v>0.143812709</v>
      </c>
      <c r="S241" s="24" t="str">
        <f t="shared" si="7"/>
        <v>Machine Press with +129, +14.4% (897 to 1026)</v>
      </c>
      <c r="T241" s="18"/>
      <c r="U241" s="40">
        <v>1.0</v>
      </c>
      <c r="V241" s="22">
        <f t="shared" si="8"/>
        <v>1</v>
      </c>
      <c r="W241" s="23">
        <f t="shared" si="9"/>
        <v>1</v>
      </c>
      <c r="X241" s="26" t="str">
        <f t="shared" si="10"/>
        <v>Machine Press with +1, +100% (1 to 2)</v>
      </c>
    </row>
    <row r="242">
      <c r="A242" s="18" t="s">
        <v>222</v>
      </c>
      <c r="B242" s="18">
        <v>629.0</v>
      </c>
      <c r="C242" s="40">
        <v>6996.0</v>
      </c>
      <c r="D242" s="40">
        <v>509.0</v>
      </c>
      <c r="E242" s="40">
        <v>0.0</v>
      </c>
      <c r="F242" s="14">
        <v>65451.0</v>
      </c>
      <c r="G242" s="19"/>
      <c r="H242" s="19">
        <f>VLOOKUP(A242,'Kings Ratings'!$A$2:$B$1000,2,false)</f>
        <v>9</v>
      </c>
      <c r="I242" s="7"/>
      <c r="K242" s="40">
        <v>6664.0</v>
      </c>
      <c r="L242" s="22">
        <f t="shared" si="2"/>
        <v>332</v>
      </c>
      <c r="M242" s="23">
        <f t="shared" si="3"/>
        <v>0.04981992797</v>
      </c>
      <c r="N242" s="24" t="str">
        <f t="shared" si="4"/>
        <v>Corn Oil with +332, +5% (6664 to 6996)</v>
      </c>
      <c r="O242" s="41"/>
      <c r="P242" s="40">
        <v>416.0</v>
      </c>
      <c r="Q242" s="18">
        <f t="shared" si="5"/>
        <v>93</v>
      </c>
      <c r="R242" s="23">
        <f t="shared" si="6"/>
        <v>0.2235576923</v>
      </c>
      <c r="S242" s="24" t="str">
        <f t="shared" si="7"/>
        <v>Corn Oil with +93, +22.4% (416 to 509)</v>
      </c>
      <c r="T242" s="18"/>
      <c r="U242" s="40">
        <v>0.0</v>
      </c>
      <c r="V242" s="22">
        <f t="shared" si="8"/>
        <v>0</v>
      </c>
      <c r="W242" s="23" t="str">
        <f t="shared" si="9"/>
        <v>#DIV/0!</v>
      </c>
      <c r="X242" s="26" t="str">
        <f t="shared" si="10"/>
        <v>#DIV/0!</v>
      </c>
    </row>
    <row r="243">
      <c r="A243" s="18" t="s">
        <v>675</v>
      </c>
      <c r="B243" s="18">
        <v>630.0</v>
      </c>
      <c r="C243" s="40">
        <v>11689.0</v>
      </c>
      <c r="D243" s="40">
        <v>1071.0</v>
      </c>
      <c r="E243" s="40">
        <v>2.0</v>
      </c>
      <c r="F243" s="14">
        <v>61234.0</v>
      </c>
      <c r="G243" s="19"/>
      <c r="H243" s="19">
        <f>VLOOKUP(A243,'Kings Ratings'!$A$2:$B$1000,2,false)</f>
        <v>8</v>
      </c>
      <c r="I243" s="7"/>
      <c r="K243" s="40">
        <v>11228.0</v>
      </c>
      <c r="L243" s="22">
        <f t="shared" si="2"/>
        <v>461</v>
      </c>
      <c r="M243" s="23">
        <f t="shared" si="3"/>
        <v>0.04105806911</v>
      </c>
      <c r="N243" s="24" t="str">
        <f t="shared" si="4"/>
        <v>Rice with +461, +4.1% (11228 to 11689)</v>
      </c>
      <c r="O243" s="41"/>
      <c r="P243" s="40">
        <v>946.0</v>
      </c>
      <c r="Q243" s="18">
        <f t="shared" si="5"/>
        <v>125</v>
      </c>
      <c r="R243" s="23">
        <f t="shared" si="6"/>
        <v>0.1321353066</v>
      </c>
      <c r="S243" s="24" t="str">
        <f t="shared" si="7"/>
        <v>Rice with +125, +13.2% (946 to 1071)</v>
      </c>
      <c r="T243" s="18"/>
      <c r="U243" s="40">
        <v>2.0</v>
      </c>
      <c r="V243" s="22">
        <f t="shared" si="8"/>
        <v>0</v>
      </c>
      <c r="W243" s="23">
        <f t="shared" si="9"/>
        <v>0</v>
      </c>
      <c r="X243" s="26" t="str">
        <f t="shared" si="10"/>
        <v>Rice with +0, +0% (2 to 2)</v>
      </c>
    </row>
    <row r="244">
      <c r="A244" s="18" t="s">
        <v>562</v>
      </c>
      <c r="B244" s="18">
        <v>634.0</v>
      </c>
      <c r="C244" s="40">
        <v>1630.0</v>
      </c>
      <c r="D244" s="40">
        <v>81.0</v>
      </c>
      <c r="E244" s="40">
        <v>2.0</v>
      </c>
      <c r="F244" s="14">
        <v>19893.0</v>
      </c>
      <c r="G244" s="19"/>
      <c r="H244" s="19">
        <f>VLOOKUP(A244,'Kings Ratings'!$A$2:$B$1000,2,false)</f>
        <v>10</v>
      </c>
      <c r="I244" s="7"/>
      <c r="K244" s="40">
        <v>1525.0</v>
      </c>
      <c r="L244" s="22">
        <f t="shared" si="2"/>
        <v>105</v>
      </c>
      <c r="M244" s="23">
        <f t="shared" si="3"/>
        <v>0.06885245902</v>
      </c>
      <c r="N244" s="24" t="str">
        <f t="shared" si="4"/>
        <v>Mushroom Stew with +105, +6.9% (1525 to 1630)</v>
      </c>
      <c r="O244" s="41"/>
      <c r="P244" s="40">
        <v>75.0</v>
      </c>
      <c r="Q244" s="18">
        <f t="shared" si="5"/>
        <v>6</v>
      </c>
      <c r="R244" s="23">
        <f t="shared" si="6"/>
        <v>0.08</v>
      </c>
      <c r="S244" s="24" t="str">
        <f t="shared" si="7"/>
        <v>Mushroom Stew with +6, +8% (75 to 81)</v>
      </c>
      <c r="T244" s="18"/>
      <c r="U244" s="40">
        <v>1.0</v>
      </c>
      <c r="V244" s="22">
        <f t="shared" si="8"/>
        <v>1</v>
      </c>
      <c r="W244" s="23">
        <f t="shared" si="9"/>
        <v>1</v>
      </c>
      <c r="X244" s="26" t="str">
        <f t="shared" si="10"/>
        <v>Mushroom Stew with +1, +100% (1 to 2)</v>
      </c>
    </row>
    <row r="245">
      <c r="A245" s="18" t="s">
        <v>311</v>
      </c>
      <c r="B245" s="18">
        <v>635.0</v>
      </c>
      <c r="C245" s="40">
        <v>115.0</v>
      </c>
      <c r="D245" s="40">
        <v>4.0</v>
      </c>
      <c r="E245" s="40">
        <v>0.0</v>
      </c>
      <c r="F245" s="14">
        <v>686.0</v>
      </c>
      <c r="G245" s="19"/>
      <c r="H245" s="19">
        <f>VLOOKUP(A245,'Kings Ratings'!$A$2:$B$1000,2,false)</f>
        <v>10</v>
      </c>
      <c r="I245" s="7"/>
      <c r="K245" s="40">
        <v>111.0</v>
      </c>
      <c r="L245" s="22">
        <f t="shared" si="2"/>
        <v>4</v>
      </c>
      <c r="M245" s="23">
        <f t="shared" si="3"/>
        <v>0.03603603604</v>
      </c>
      <c r="N245" s="24" t="str">
        <f t="shared" si="4"/>
        <v>Onion Soup with +4, +3.6% (111 to 115)</v>
      </c>
      <c r="O245" s="41"/>
      <c r="P245" s="40">
        <v>3.0</v>
      </c>
      <c r="Q245" s="18">
        <f t="shared" si="5"/>
        <v>1</v>
      </c>
      <c r="R245" s="23">
        <f t="shared" si="6"/>
        <v>0.3333333333</v>
      </c>
      <c r="S245" s="24" t="str">
        <f t="shared" si="7"/>
        <v>Onion Soup with +1, +33.3% (3 to 4)</v>
      </c>
      <c r="T245" s="18"/>
      <c r="U245" s="40">
        <v>0.0</v>
      </c>
      <c r="V245" s="22">
        <f t="shared" si="8"/>
        <v>0</v>
      </c>
      <c r="W245" s="23" t="str">
        <f t="shared" si="9"/>
        <v>#DIV/0!</v>
      </c>
      <c r="X245" s="26" t="str">
        <f t="shared" si="10"/>
        <v>#DIV/0!</v>
      </c>
    </row>
    <row r="246">
      <c r="A246" s="18" t="s">
        <v>212</v>
      </c>
      <c r="B246" s="18">
        <v>637.0</v>
      </c>
      <c r="C246" s="40">
        <v>5728.0</v>
      </c>
      <c r="D246" s="40">
        <v>141.0</v>
      </c>
      <c r="E246" s="40">
        <v>3.0</v>
      </c>
      <c r="F246" s="14">
        <v>61272.0</v>
      </c>
      <c r="G246" s="19"/>
      <c r="H246" s="19">
        <f>VLOOKUP(A246,'Kings Ratings'!$A$2:$B$1000,2,false)</f>
        <v>9</v>
      </c>
      <c r="I246" s="7"/>
      <c r="K246" s="40">
        <v>5438.0</v>
      </c>
      <c r="L246" s="22">
        <f t="shared" si="2"/>
        <v>290</v>
      </c>
      <c r="M246" s="23">
        <f t="shared" si="3"/>
        <v>0.05332842957</v>
      </c>
      <c r="N246" s="24" t="str">
        <f t="shared" si="4"/>
        <v>Cooking Pot with +290, +5.3% (5438 to 5728)</v>
      </c>
      <c r="O246" s="41"/>
      <c r="P246" s="40">
        <v>130.0</v>
      </c>
      <c r="Q246" s="18">
        <f t="shared" si="5"/>
        <v>11</v>
      </c>
      <c r="R246" s="23">
        <f t="shared" si="6"/>
        <v>0.08461538462</v>
      </c>
      <c r="S246" s="24" t="str">
        <f t="shared" si="7"/>
        <v>Cooking Pot with +11, +8.5% (130 to 141)</v>
      </c>
      <c r="T246" s="18"/>
      <c r="U246" s="40">
        <v>3.0</v>
      </c>
      <c r="V246" s="22">
        <f t="shared" si="8"/>
        <v>0</v>
      </c>
      <c r="W246" s="23">
        <f t="shared" si="9"/>
        <v>0</v>
      </c>
      <c r="X246" s="26" t="str">
        <f t="shared" si="10"/>
        <v>Cooking Pot with +0, +0% (3 to 3)</v>
      </c>
    </row>
    <row r="247">
      <c r="A247" s="18" t="s">
        <v>124</v>
      </c>
      <c r="B247" s="18">
        <v>641.0</v>
      </c>
      <c r="C247" s="40">
        <v>3120.0</v>
      </c>
      <c r="D247" s="40">
        <v>6.0</v>
      </c>
      <c r="E247" s="40">
        <v>0.0</v>
      </c>
      <c r="F247" s="14">
        <v>14584.0</v>
      </c>
      <c r="G247" s="19"/>
      <c r="H247" s="19">
        <f>VLOOKUP(A247,'Kings Ratings'!$A$2:$B$1000,2,false)</f>
        <v>9</v>
      </c>
      <c r="I247" s="7"/>
      <c r="K247" s="40">
        <v>2903.0</v>
      </c>
      <c r="L247" s="22">
        <f t="shared" si="2"/>
        <v>217</v>
      </c>
      <c r="M247" s="23">
        <f t="shared" si="3"/>
        <v>0.07475025835</v>
      </c>
      <c r="N247" s="24" t="str">
        <f t="shared" si="4"/>
        <v>Bone Broth with +217, +7.5% (2903 to 3120)</v>
      </c>
      <c r="O247" s="41"/>
      <c r="P247" s="40">
        <v>5.0</v>
      </c>
      <c r="Q247" s="18">
        <f t="shared" si="5"/>
        <v>1</v>
      </c>
      <c r="R247" s="23">
        <f t="shared" si="6"/>
        <v>0.2</v>
      </c>
      <c r="S247" s="24" t="str">
        <f t="shared" si="7"/>
        <v>Bone Broth with +1, +20% (5 to 6)</v>
      </c>
      <c r="T247" s="18"/>
      <c r="U247" s="40">
        <v>0.0</v>
      </c>
      <c r="V247" s="22">
        <f t="shared" si="8"/>
        <v>0</v>
      </c>
      <c r="W247" s="23" t="str">
        <f t="shared" si="9"/>
        <v>#DIV/0!</v>
      </c>
      <c r="X247" s="26" t="str">
        <f t="shared" si="10"/>
        <v>#DIV/0!</v>
      </c>
    </row>
    <row r="248">
      <c r="A248" s="18" t="s">
        <v>180</v>
      </c>
      <c r="B248" s="18">
        <v>643.0</v>
      </c>
      <c r="C248" s="40">
        <v>1076.0</v>
      </c>
      <c r="D248" s="40">
        <v>23.0</v>
      </c>
      <c r="E248" s="40">
        <v>0.0</v>
      </c>
      <c r="F248" s="14">
        <v>10261.0</v>
      </c>
      <c r="G248" s="19"/>
      <c r="H248" s="19">
        <f>VLOOKUP(A248,'Kings Ratings'!$A$2:$B$1000,2,false)</f>
        <v>9</v>
      </c>
      <c r="I248" s="7"/>
      <c r="K248" s="40">
        <v>983.0</v>
      </c>
      <c r="L248" s="22">
        <f t="shared" si="2"/>
        <v>93</v>
      </c>
      <c r="M248" s="23">
        <f t="shared" si="3"/>
        <v>0.09460834181</v>
      </c>
      <c r="N248" s="24" t="str">
        <f t="shared" si="4"/>
        <v>Cat's Meow with +93, +9.5% (983 to 1076)</v>
      </c>
      <c r="O248" s="41"/>
      <c r="P248" s="40">
        <v>23.0</v>
      </c>
      <c r="Q248" s="18">
        <f t="shared" si="5"/>
        <v>0</v>
      </c>
      <c r="R248" s="23">
        <f t="shared" si="6"/>
        <v>0</v>
      </c>
      <c r="S248" s="24" t="str">
        <f t="shared" si="7"/>
        <v>Cat's Meow with +0, +0% (23 to 23)</v>
      </c>
      <c r="T248" s="18"/>
      <c r="U248" s="40">
        <v>0.0</v>
      </c>
      <c r="V248" s="22">
        <f t="shared" si="8"/>
        <v>0</v>
      </c>
      <c r="W248" s="23" t="str">
        <f t="shared" si="9"/>
        <v>#DIV/0!</v>
      </c>
      <c r="X248" s="26" t="str">
        <f t="shared" si="10"/>
        <v>#DIV/0!</v>
      </c>
    </row>
    <row r="249">
      <c r="A249" s="18" t="s">
        <v>490</v>
      </c>
      <c r="B249" s="18">
        <v>644.0</v>
      </c>
      <c r="C249" s="40">
        <v>1589.0</v>
      </c>
      <c r="D249" s="40">
        <v>58.0</v>
      </c>
      <c r="E249" s="40">
        <v>0.0</v>
      </c>
      <c r="F249" s="14">
        <v>1566.0</v>
      </c>
      <c r="G249" s="19"/>
      <c r="H249" s="19">
        <f>VLOOKUP(A249,'Kings Ratings'!$A$2:$B$1000,2,false)</f>
        <v>10</v>
      </c>
      <c r="I249" s="7"/>
      <c r="K249" s="40">
        <v>1537.0</v>
      </c>
      <c r="L249" s="22">
        <f t="shared" si="2"/>
        <v>52</v>
      </c>
      <c r="M249" s="23">
        <f t="shared" si="3"/>
        <v>0.03383214053</v>
      </c>
      <c r="N249" s="24" t="str">
        <f t="shared" si="4"/>
        <v>Quandary Chowder with +52, +3.4% (1537 to 1589)</v>
      </c>
      <c r="O249" s="41"/>
      <c r="P249" s="40">
        <v>57.0</v>
      </c>
      <c r="Q249" s="18">
        <f t="shared" si="5"/>
        <v>1</v>
      </c>
      <c r="R249" s="23">
        <f t="shared" si="6"/>
        <v>0.01754385965</v>
      </c>
      <c r="S249" s="24" t="str">
        <f t="shared" si="7"/>
        <v>Quandary Chowder with +1, +1.8% (57 to 58)</v>
      </c>
      <c r="T249" s="18"/>
      <c r="U249" s="40">
        <v>0.0</v>
      </c>
      <c r="V249" s="22">
        <f t="shared" si="8"/>
        <v>0</v>
      </c>
      <c r="W249" s="23" t="str">
        <f t="shared" si="9"/>
        <v>#DIV/0!</v>
      </c>
      <c r="X249" s="26" t="str">
        <f t="shared" si="10"/>
        <v>#DIV/0!</v>
      </c>
    </row>
    <row r="250">
      <c r="A250" s="18" t="s">
        <v>676</v>
      </c>
      <c r="B250" s="18">
        <v>645.0</v>
      </c>
      <c r="C250" s="40">
        <v>2301.0</v>
      </c>
      <c r="D250" s="40">
        <v>161.0</v>
      </c>
      <c r="E250" s="40">
        <v>1.0</v>
      </c>
      <c r="F250" s="14">
        <v>10500.0</v>
      </c>
      <c r="G250" s="19"/>
      <c r="H250" s="19">
        <f>VLOOKUP(A250,'Kings Ratings'!$A$2:$B$1000,2,false)</f>
        <v>9</v>
      </c>
      <c r="I250" s="7"/>
      <c r="K250" s="40">
        <v>2252.0</v>
      </c>
      <c r="L250" s="22">
        <f t="shared" si="2"/>
        <v>49</v>
      </c>
      <c r="M250" s="23">
        <f t="shared" si="3"/>
        <v>0.02175843694</v>
      </c>
      <c r="N250" s="24" t="str">
        <f t="shared" si="4"/>
        <v>Sea Pincher Special with +49, +2.2% (2252 to 2301)</v>
      </c>
      <c r="O250" s="41"/>
      <c r="P250" s="40">
        <v>158.0</v>
      </c>
      <c r="Q250" s="18">
        <f t="shared" si="5"/>
        <v>3</v>
      </c>
      <c r="R250" s="23">
        <f t="shared" si="6"/>
        <v>0.01898734177</v>
      </c>
      <c r="S250" s="24" t="str">
        <f t="shared" si="7"/>
        <v>Sea Pincher Special with +3, +1.9% (158 to 161)</v>
      </c>
      <c r="T250" s="18"/>
      <c r="U250" s="40">
        <v>1.0</v>
      </c>
      <c r="V250" s="22">
        <f t="shared" si="8"/>
        <v>0</v>
      </c>
      <c r="W250" s="23">
        <f t="shared" si="9"/>
        <v>0</v>
      </c>
      <c r="X250" s="26" t="str">
        <f t="shared" si="10"/>
        <v>Sea Pincher Special with +0, +0% (1 to 1)</v>
      </c>
    </row>
    <row r="251">
      <c r="A251" s="18" t="s">
        <v>405</v>
      </c>
      <c r="B251" s="18">
        <v>646.0</v>
      </c>
      <c r="C251" s="40">
        <v>463.0</v>
      </c>
      <c r="D251" s="40">
        <v>19.0</v>
      </c>
      <c r="E251" s="40">
        <v>0.0</v>
      </c>
      <c r="F251" s="14">
        <v>3700.0</v>
      </c>
      <c r="G251" s="19"/>
      <c r="H251" s="19">
        <f>VLOOKUP(A251,'Kings Ratings'!$A$2:$B$1000,2,false)</f>
        <v>10</v>
      </c>
      <c r="I251" s="7"/>
      <c r="K251" s="40">
        <v>433.0</v>
      </c>
      <c r="L251" s="22">
        <f t="shared" si="2"/>
        <v>30</v>
      </c>
      <c r="M251" s="23">
        <f t="shared" si="3"/>
        <v>0.06928406467</v>
      </c>
      <c r="N251" s="24" t="str">
        <f t="shared" si="4"/>
        <v>Shrimp-a-Plenty with +30, +6.9% (433 to 463)</v>
      </c>
      <c r="O251" s="41"/>
      <c r="P251" s="40">
        <v>19.0</v>
      </c>
      <c r="Q251" s="18">
        <f t="shared" si="5"/>
        <v>0</v>
      </c>
      <c r="R251" s="23">
        <f t="shared" si="6"/>
        <v>0</v>
      </c>
      <c r="S251" s="24" t="str">
        <f t="shared" si="7"/>
        <v>Shrimp-a-Plenty with +0, +0% (19 to 19)</v>
      </c>
      <c r="T251" s="18"/>
      <c r="U251" s="40">
        <v>0.0</v>
      </c>
      <c r="V251" s="22">
        <f t="shared" si="8"/>
        <v>0</v>
      </c>
      <c r="W251" s="23" t="str">
        <f t="shared" si="9"/>
        <v>#DIV/0!</v>
      </c>
      <c r="X251" s="26" t="str">
        <f t="shared" si="10"/>
        <v>#DIV/0!</v>
      </c>
    </row>
    <row r="252">
      <c r="A252" s="11" t="s">
        <v>669</v>
      </c>
      <c r="B252" s="18">
        <v>647.0</v>
      </c>
      <c r="C252" s="40">
        <v>2899.0</v>
      </c>
      <c r="D252" s="40">
        <v>41.0</v>
      </c>
      <c r="E252" s="40">
        <v>0.0</v>
      </c>
      <c r="F252" s="14">
        <v>19458.0</v>
      </c>
      <c r="G252" s="19"/>
      <c r="H252" s="19">
        <f>VLOOKUP(A252,'Kings Ratings'!$A$2:$B$1000,2,false)</f>
        <v>10</v>
      </c>
      <c r="I252" s="7"/>
      <c r="K252" s="40">
        <v>2331.0</v>
      </c>
      <c r="L252" s="22">
        <f t="shared" si="2"/>
        <v>568</v>
      </c>
      <c r="M252" s="23">
        <f t="shared" si="3"/>
        <v>0.2436722437</v>
      </c>
      <c r="N252" s="24" t="str">
        <f t="shared" si="4"/>
        <v>Over The Moon with +568, +24.4% (2331 to 2899)</v>
      </c>
      <c r="O252" s="41"/>
      <c r="P252" s="40">
        <v>37.0</v>
      </c>
      <c r="Q252" s="18">
        <f t="shared" si="5"/>
        <v>4</v>
      </c>
      <c r="R252" s="23">
        <f t="shared" si="6"/>
        <v>0.1081081081</v>
      </c>
      <c r="S252" s="24" t="str">
        <f t="shared" si="7"/>
        <v>Over The Moon with +4, +10.8% (37 to 41)</v>
      </c>
      <c r="T252" s="18"/>
      <c r="U252" s="40">
        <v>0.0</v>
      </c>
      <c r="V252" s="22">
        <f t="shared" si="8"/>
        <v>0</v>
      </c>
      <c r="W252" s="23" t="str">
        <f t="shared" si="9"/>
        <v>#DIV/0!</v>
      </c>
      <c r="X252" s="26" t="str">
        <f t="shared" si="10"/>
        <v>#DIV/0!</v>
      </c>
    </row>
    <row r="253">
      <c r="A253" s="18" t="s">
        <v>348</v>
      </c>
      <c r="B253" s="18">
        <v>653.0</v>
      </c>
      <c r="C253" s="40">
        <v>751.0</v>
      </c>
      <c r="D253" s="40">
        <v>8.0</v>
      </c>
      <c r="E253" s="40">
        <v>1.0</v>
      </c>
      <c r="F253" s="14">
        <v>10627.0</v>
      </c>
      <c r="G253" s="19"/>
      <c r="H253" s="19">
        <f>VLOOKUP(A253,'Kings Ratings'!$A$2:$B$1000,2,false)</f>
        <v>10</v>
      </c>
      <c r="I253" s="7"/>
      <c r="K253" s="40">
        <v>654.0</v>
      </c>
      <c r="L253" s="22">
        <f t="shared" si="2"/>
        <v>97</v>
      </c>
      <c r="M253" s="23">
        <f t="shared" si="3"/>
        <v>0.1483180428</v>
      </c>
      <c r="N253" s="24" t="str">
        <f t="shared" si="4"/>
        <v>Fruit Punch with +97, +14.8% (654 to 751)</v>
      </c>
      <c r="O253" s="41"/>
      <c r="P253" s="40">
        <v>8.0</v>
      </c>
      <c r="Q253" s="18">
        <f t="shared" si="5"/>
        <v>0</v>
      </c>
      <c r="R253" s="23">
        <f t="shared" si="6"/>
        <v>0</v>
      </c>
      <c r="S253" s="24" t="str">
        <f t="shared" si="7"/>
        <v>Fruit Punch with +0, +0% (8 to 8)</v>
      </c>
      <c r="T253" s="18"/>
      <c r="U253" s="40">
        <v>1.0</v>
      </c>
      <c r="V253" s="22">
        <f t="shared" si="8"/>
        <v>0</v>
      </c>
      <c r="W253" s="23">
        <f t="shared" si="9"/>
        <v>0</v>
      </c>
      <c r="X253" s="26" t="str">
        <f t="shared" si="10"/>
        <v>Fruit Punch with +0, +0% (1 to 1)</v>
      </c>
    </row>
    <row r="254">
      <c r="A254" s="18" t="s">
        <v>461</v>
      </c>
      <c r="B254" s="18">
        <v>654.0</v>
      </c>
      <c r="C254" s="40">
        <v>959.0</v>
      </c>
      <c r="D254" s="40">
        <v>31.0</v>
      </c>
      <c r="E254" s="40">
        <v>0.0</v>
      </c>
      <c r="F254" s="14">
        <v>3904.0</v>
      </c>
      <c r="G254" s="19"/>
      <c r="H254" s="19">
        <f>VLOOKUP(A254,'Kings Ratings'!$A$2:$B$1000,2,false)</f>
        <v>9</v>
      </c>
      <c r="I254" s="7"/>
      <c r="K254" s="40">
        <v>917.0</v>
      </c>
      <c r="L254" s="22">
        <f t="shared" si="2"/>
        <v>42</v>
      </c>
      <c r="M254" s="23">
        <f t="shared" si="3"/>
        <v>0.04580152672</v>
      </c>
      <c r="N254" s="24" t="str">
        <f t="shared" si="4"/>
        <v>Neigh with +42, +4.6% (917 to 959)</v>
      </c>
      <c r="O254" s="41"/>
      <c r="P254" s="40">
        <v>28.0</v>
      </c>
      <c r="Q254" s="18">
        <f t="shared" si="5"/>
        <v>3</v>
      </c>
      <c r="R254" s="23">
        <f t="shared" si="6"/>
        <v>0.1071428571</v>
      </c>
      <c r="S254" s="24" t="str">
        <f t="shared" si="7"/>
        <v>Neigh with +3, +10.7% (28 to 31)</v>
      </c>
      <c r="T254" s="18"/>
      <c r="U254" s="40">
        <v>0.0</v>
      </c>
      <c r="V254" s="22">
        <f t="shared" si="8"/>
        <v>0</v>
      </c>
      <c r="W254" s="23" t="str">
        <f t="shared" si="9"/>
        <v>#DIV/0!</v>
      </c>
      <c r="X254" s="26" t="str">
        <f t="shared" si="10"/>
        <v>#DIV/0!</v>
      </c>
    </row>
    <row r="255">
      <c r="A255" s="18" t="s">
        <v>158</v>
      </c>
      <c r="B255" s="18">
        <v>659.0</v>
      </c>
      <c r="C255" s="40">
        <v>10505.0</v>
      </c>
      <c r="D255" s="40">
        <v>5837.0</v>
      </c>
      <c r="E255" s="40">
        <v>1226.0</v>
      </c>
      <c r="F255" s="14">
        <v>1068530.0</v>
      </c>
      <c r="G255" s="19"/>
      <c r="H255" s="19">
        <f>VLOOKUP(A255,'Kings Ratings'!$A$2:$B$1000,2,false)</f>
        <v>1</v>
      </c>
      <c r="I255" s="7" t="s">
        <v>872</v>
      </c>
      <c r="K255" s="40">
        <v>10099.0</v>
      </c>
      <c r="L255" s="22">
        <f t="shared" si="2"/>
        <v>406</v>
      </c>
      <c r="M255" s="23">
        <f t="shared" si="3"/>
        <v>0.0402020002</v>
      </c>
      <c r="N255" s="24" t="str">
        <f t="shared" si="4"/>
        <v>Butter Churn with +406, +4% (10099 to 10505)</v>
      </c>
      <c r="O255" s="41"/>
      <c r="P255" s="40">
        <v>5618.0</v>
      </c>
      <c r="Q255" s="18">
        <f t="shared" si="5"/>
        <v>219</v>
      </c>
      <c r="R255" s="23">
        <f t="shared" si="6"/>
        <v>0.03898184407</v>
      </c>
      <c r="S255" s="24" t="str">
        <f t="shared" si="7"/>
        <v>Butter Churn with +219, +3.9% (5618 to 5837)</v>
      </c>
      <c r="T255" s="18"/>
      <c r="U255" s="40">
        <v>1120.0</v>
      </c>
      <c r="V255" s="22">
        <f t="shared" si="8"/>
        <v>106</v>
      </c>
      <c r="W255" s="23">
        <f t="shared" si="9"/>
        <v>0.09464285714</v>
      </c>
      <c r="X255" s="26" t="str">
        <f t="shared" si="10"/>
        <v>Butter Churn with +106, +9.5% (1120 to 1226)</v>
      </c>
    </row>
    <row r="256">
      <c r="A256" s="18" t="s">
        <v>154</v>
      </c>
      <c r="B256" s="18">
        <v>660.0</v>
      </c>
      <c r="C256" s="40">
        <v>8103.0</v>
      </c>
      <c r="D256" s="40">
        <v>828.0</v>
      </c>
      <c r="E256" s="40">
        <v>2.0</v>
      </c>
      <c r="F256" s="14">
        <v>153137.0</v>
      </c>
      <c r="G256" s="19"/>
      <c r="H256" s="19">
        <f>VLOOKUP(A256,'Kings Ratings'!$A$2:$B$1000,2,false)</f>
        <v>9</v>
      </c>
      <c r="I256" s="7"/>
      <c r="K256" s="40">
        <v>7675.0</v>
      </c>
      <c r="L256" s="22">
        <f t="shared" si="2"/>
        <v>428</v>
      </c>
      <c r="M256" s="23">
        <f t="shared" si="3"/>
        <v>0.05576547231</v>
      </c>
      <c r="N256" s="24" t="str">
        <f t="shared" si="4"/>
        <v>Butter with +428, +5.6% (7675 to 8103)</v>
      </c>
      <c r="O256" s="41"/>
      <c r="P256" s="40">
        <v>769.0</v>
      </c>
      <c r="Q256" s="18">
        <f t="shared" si="5"/>
        <v>59</v>
      </c>
      <c r="R256" s="23">
        <f t="shared" si="6"/>
        <v>0.07672301691</v>
      </c>
      <c r="S256" s="24" t="str">
        <f t="shared" si="7"/>
        <v>Butter with +59, +7.7% (769 to 828)</v>
      </c>
      <c r="T256" s="18"/>
      <c r="U256" s="40">
        <v>2.0</v>
      </c>
      <c r="V256" s="22">
        <f t="shared" si="8"/>
        <v>0</v>
      </c>
      <c r="W256" s="23">
        <f t="shared" si="9"/>
        <v>0</v>
      </c>
      <c r="X256" s="26" t="str">
        <f t="shared" si="10"/>
        <v>Butter with +0, +0% (2 to 2)</v>
      </c>
    </row>
    <row r="257">
      <c r="A257" s="18" t="s">
        <v>137</v>
      </c>
      <c r="B257" s="18">
        <v>661.0</v>
      </c>
      <c r="C257" s="40">
        <v>2201.0</v>
      </c>
      <c r="D257" s="40">
        <v>62.0</v>
      </c>
      <c r="E257" s="40">
        <v>0.0</v>
      </c>
      <c r="F257" s="14">
        <v>11538.0</v>
      </c>
      <c r="G257" s="19"/>
      <c r="H257" s="19">
        <f>VLOOKUP(A257,'Kings Ratings'!$A$2:$B$1000,2,false)</f>
        <v>7</v>
      </c>
      <c r="I257" s="7"/>
      <c r="K257" s="40">
        <v>2089.0</v>
      </c>
      <c r="L257" s="22">
        <f t="shared" si="2"/>
        <v>112</v>
      </c>
      <c r="M257" s="23">
        <f t="shared" si="3"/>
        <v>0.05361416946</v>
      </c>
      <c r="N257" s="24" t="str">
        <f t="shared" si="4"/>
        <v>Breakfast Boost with +112, +5.4% (2089 to 2201)</v>
      </c>
      <c r="O257" s="41"/>
      <c r="P257" s="40">
        <v>61.0</v>
      </c>
      <c r="Q257" s="18">
        <f t="shared" si="5"/>
        <v>1</v>
      </c>
      <c r="R257" s="23">
        <f t="shared" si="6"/>
        <v>0.01639344262</v>
      </c>
      <c r="S257" s="24" t="str">
        <f t="shared" si="7"/>
        <v>Breakfast Boost with +1, +1.6% (61 to 62)</v>
      </c>
      <c r="T257" s="18"/>
      <c r="U257" s="40">
        <v>0.0</v>
      </c>
      <c r="V257" s="22">
        <f t="shared" si="8"/>
        <v>0</v>
      </c>
      <c r="W257" s="23" t="str">
        <f t="shared" si="9"/>
        <v>#DIV/0!</v>
      </c>
      <c r="X257" s="26" t="str">
        <f t="shared" si="10"/>
        <v>#DIV/0!</v>
      </c>
    </row>
    <row r="258">
      <c r="A258" s="18" t="s">
        <v>153</v>
      </c>
      <c r="B258" s="18">
        <v>663.0</v>
      </c>
      <c r="C258" s="40">
        <v>318.0</v>
      </c>
      <c r="D258" s="40">
        <v>0.0</v>
      </c>
      <c r="E258" s="40">
        <v>0.0</v>
      </c>
      <c r="F258" s="14">
        <v>10015.0</v>
      </c>
      <c r="G258" s="19"/>
      <c r="H258" s="19">
        <f>VLOOKUP(A258,'Kings Ratings'!$A$2:$B$1000,2,false)</f>
        <v>11</v>
      </c>
      <c r="I258" s="7"/>
      <c r="K258" s="40">
        <v>318.0</v>
      </c>
      <c r="L258" s="22">
        <f t="shared" si="2"/>
        <v>0</v>
      </c>
      <c r="M258" s="23">
        <f t="shared" si="3"/>
        <v>0</v>
      </c>
      <c r="N258" s="24" t="str">
        <f t="shared" si="4"/>
        <v>Witch's Broom with +0, +0% (318 to 318)</v>
      </c>
      <c r="O258" s="41"/>
      <c r="P258" s="40">
        <v>0.0</v>
      </c>
      <c r="Q258" s="18">
        <f t="shared" si="5"/>
        <v>0</v>
      </c>
      <c r="R258" s="23" t="str">
        <f t="shared" si="6"/>
        <v>#DIV/0!</v>
      </c>
      <c r="S258" s="24" t="str">
        <f t="shared" si="7"/>
        <v>#DIV/0!</v>
      </c>
      <c r="T258" s="18"/>
      <c r="U258" s="40">
        <v>0.0</v>
      </c>
      <c r="V258" s="22">
        <f t="shared" si="8"/>
        <v>0</v>
      </c>
      <c r="W258" s="23" t="str">
        <f t="shared" si="9"/>
        <v>#DIV/0!</v>
      </c>
      <c r="X258" s="26" t="str">
        <f t="shared" si="10"/>
        <v>#DIV/0!</v>
      </c>
    </row>
    <row r="259">
      <c r="A259" s="18" t="s">
        <v>449</v>
      </c>
      <c r="B259" s="18">
        <v>664.0</v>
      </c>
      <c r="C259" s="40">
        <v>947.0</v>
      </c>
      <c r="D259" s="40">
        <v>30.0</v>
      </c>
      <c r="E259" s="40">
        <v>0.0</v>
      </c>
      <c r="F259" s="14">
        <v>52126.0</v>
      </c>
      <c r="G259" s="19"/>
      <c r="H259" s="19">
        <f>VLOOKUP(A259,'Kings Ratings'!$A$2:$B$1000,2,false)</f>
        <v>11</v>
      </c>
      <c r="I259" s="7"/>
      <c r="K259" s="40">
        <v>945.0</v>
      </c>
      <c r="L259" s="22">
        <f t="shared" si="2"/>
        <v>2</v>
      </c>
      <c r="M259" s="23">
        <f t="shared" si="3"/>
        <v>0.002116402116</v>
      </c>
      <c r="N259" s="24" t="str">
        <f t="shared" si="4"/>
        <v>Glass Eyes with +2, +0.2% (945 to 947)</v>
      </c>
      <c r="O259" s="41"/>
      <c r="P259" s="40">
        <v>30.0</v>
      </c>
      <c r="Q259" s="18">
        <f t="shared" si="5"/>
        <v>0</v>
      </c>
      <c r="R259" s="23">
        <f t="shared" si="6"/>
        <v>0</v>
      </c>
      <c r="S259" s="24" t="str">
        <f t="shared" si="7"/>
        <v>Glass Eyes with +0, +0% (30 to 30)</v>
      </c>
      <c r="T259" s="18"/>
      <c r="U259" s="40">
        <v>0.0</v>
      </c>
      <c r="V259" s="22">
        <f t="shared" si="8"/>
        <v>0</v>
      </c>
      <c r="W259" s="23" t="str">
        <f t="shared" si="9"/>
        <v>#DIV/0!</v>
      </c>
      <c r="X259" s="26" t="str">
        <f t="shared" si="10"/>
        <v>#DIV/0!</v>
      </c>
    </row>
    <row r="260">
      <c r="A260" s="18" t="s">
        <v>157</v>
      </c>
      <c r="B260" s="18">
        <v>666.0</v>
      </c>
      <c r="C260" s="40">
        <v>6.0</v>
      </c>
      <c r="D260" s="40">
        <v>0.0</v>
      </c>
      <c r="E260" s="40">
        <v>0.0</v>
      </c>
      <c r="F260" s="14">
        <v>115.0</v>
      </c>
      <c r="G260" s="19"/>
      <c r="H260" s="19">
        <f>VLOOKUP(A260,'Kings Ratings'!$A$2:$B$1000,2,false)</f>
        <v>11</v>
      </c>
      <c r="I260" s="7"/>
      <c r="K260" s="40">
        <v>6.0</v>
      </c>
      <c r="L260" s="22">
        <f t="shared" si="2"/>
        <v>0</v>
      </c>
      <c r="M260" s="23">
        <f t="shared" si="3"/>
        <v>0</v>
      </c>
      <c r="N260" s="24" t="str">
        <f t="shared" si="4"/>
        <v>Witch's Brew with +0, +0% (6 to 6)</v>
      </c>
      <c r="O260" s="41"/>
      <c r="P260" s="40">
        <v>0.0</v>
      </c>
      <c r="Q260" s="18">
        <f t="shared" si="5"/>
        <v>0</v>
      </c>
      <c r="R260" s="23" t="str">
        <f t="shared" si="6"/>
        <v>#DIV/0!</v>
      </c>
      <c r="S260" s="24" t="str">
        <f t="shared" si="7"/>
        <v>#DIV/0!</v>
      </c>
      <c r="T260" s="18"/>
      <c r="U260" s="40">
        <v>0.0</v>
      </c>
      <c r="V260" s="22">
        <f t="shared" si="8"/>
        <v>0</v>
      </c>
      <c r="W260" s="23" t="str">
        <f t="shared" si="9"/>
        <v>#DIV/0!</v>
      </c>
      <c r="X260" s="26" t="str">
        <f t="shared" si="10"/>
        <v>#DIV/0!</v>
      </c>
    </row>
    <row r="261">
      <c r="A261" s="18" t="s">
        <v>746</v>
      </c>
      <c r="B261" s="18">
        <v>675.0</v>
      </c>
      <c r="C261" s="40">
        <v>8680.0</v>
      </c>
      <c r="D261" s="40">
        <v>3874.0</v>
      </c>
      <c r="E261" s="40">
        <v>239.0</v>
      </c>
      <c r="F261" s="14">
        <v>258788.0</v>
      </c>
      <c r="G261" s="19"/>
      <c r="H261" s="19">
        <f>VLOOKUP(A261,'Kings Ratings'!$A$2:$B$1000,2,false)</f>
        <v>5</v>
      </c>
      <c r="I261" s="7"/>
      <c r="K261" s="40">
        <v>8367.0</v>
      </c>
      <c r="L261" s="22">
        <f t="shared" si="2"/>
        <v>313</v>
      </c>
      <c r="M261" s="23">
        <f t="shared" si="3"/>
        <v>0.03740886817</v>
      </c>
      <c r="N261" s="24" t="str">
        <f t="shared" si="4"/>
        <v>Spoon with +313, +3.7% (8367 to 8680)</v>
      </c>
      <c r="O261" s="41"/>
      <c r="P261" s="40">
        <v>3666.0</v>
      </c>
      <c r="Q261" s="18">
        <f t="shared" si="5"/>
        <v>208</v>
      </c>
      <c r="R261" s="23">
        <f t="shared" si="6"/>
        <v>0.05673758865</v>
      </c>
      <c r="S261" s="24" t="str">
        <f t="shared" si="7"/>
        <v>Spoon with +208, +5.7% (3666 to 3874)</v>
      </c>
      <c r="T261" s="18"/>
      <c r="U261" s="40">
        <v>221.0</v>
      </c>
      <c r="V261" s="22">
        <f t="shared" si="8"/>
        <v>18</v>
      </c>
      <c r="W261" s="23">
        <f t="shared" si="9"/>
        <v>0.0814479638</v>
      </c>
      <c r="X261" s="26" t="str">
        <f t="shared" si="10"/>
        <v>Spoon with +18, +8.1% (221 to 239)</v>
      </c>
    </row>
    <row r="262">
      <c r="A262" s="18" t="s">
        <v>63</v>
      </c>
      <c r="B262" s="18">
        <v>677.0</v>
      </c>
      <c r="C262" s="40">
        <v>8091.0</v>
      </c>
      <c r="D262" s="40">
        <v>1673.0</v>
      </c>
      <c r="E262" s="40">
        <v>9.0</v>
      </c>
      <c r="F262" s="14">
        <v>180075.0</v>
      </c>
      <c r="G262" s="19"/>
      <c r="H262" s="19">
        <f>VLOOKUP(A262,'Kings Ratings'!$A$2:$B$1000,2,false)</f>
        <v>7</v>
      </c>
      <c r="I262" s="7"/>
      <c r="K262" s="40">
        <v>7766.0</v>
      </c>
      <c r="L262" s="22">
        <f t="shared" si="2"/>
        <v>325</v>
      </c>
      <c r="M262" s="23">
        <f t="shared" si="3"/>
        <v>0.04184908576</v>
      </c>
      <c r="N262" s="24" t="str">
        <f t="shared" si="4"/>
        <v>Belt Drive with +325, +4.2% (7766 to 8091)</v>
      </c>
      <c r="O262" s="41"/>
      <c r="P262" s="40">
        <v>1555.0</v>
      </c>
      <c r="Q262" s="18">
        <f t="shared" si="5"/>
        <v>118</v>
      </c>
      <c r="R262" s="23">
        <f t="shared" si="6"/>
        <v>0.07588424437</v>
      </c>
      <c r="S262" s="24" t="str">
        <f t="shared" si="7"/>
        <v>Belt Drive with +118, +7.6% (1555 to 1673)</v>
      </c>
      <c r="T262" s="18"/>
      <c r="U262" s="40">
        <v>8.0</v>
      </c>
      <c r="V262" s="22">
        <f t="shared" si="8"/>
        <v>1</v>
      </c>
      <c r="W262" s="23">
        <f t="shared" si="9"/>
        <v>0.125</v>
      </c>
      <c r="X262" s="26" t="str">
        <f t="shared" si="10"/>
        <v>Belt Drive with +1, +12.5% (8 to 9)</v>
      </c>
    </row>
    <row r="263">
      <c r="A263" s="18" t="s">
        <v>550</v>
      </c>
      <c r="B263" s="18">
        <v>678.0</v>
      </c>
      <c r="C263" s="40">
        <v>9780.0</v>
      </c>
      <c r="D263" s="40">
        <v>1560.0</v>
      </c>
      <c r="E263" s="40">
        <v>23.0</v>
      </c>
      <c r="F263" s="14">
        <v>351588.0</v>
      </c>
      <c r="G263" s="19"/>
      <c r="H263" s="19">
        <f>VLOOKUP(A263,'Kings Ratings'!$A$2:$B$1000,2,false)</f>
        <v>5</v>
      </c>
      <c r="I263" s="7"/>
      <c r="K263" s="40">
        <v>9369.0</v>
      </c>
      <c r="L263" s="22">
        <f t="shared" si="2"/>
        <v>411</v>
      </c>
      <c r="M263" s="23">
        <f t="shared" si="3"/>
        <v>0.04386807557</v>
      </c>
      <c r="N263" s="24" t="str">
        <f t="shared" si="4"/>
        <v>Metal Spool with +411, +4.4% (9369 to 9780)</v>
      </c>
      <c r="O263" s="41"/>
      <c r="P263" s="40">
        <v>1497.0</v>
      </c>
      <c r="Q263" s="18">
        <f t="shared" si="5"/>
        <v>63</v>
      </c>
      <c r="R263" s="23">
        <f t="shared" si="6"/>
        <v>0.04208416834</v>
      </c>
      <c r="S263" s="24" t="str">
        <f t="shared" si="7"/>
        <v>Metal Spool with +63, +4.2% (1497 to 1560)</v>
      </c>
      <c r="T263" s="18"/>
      <c r="U263" s="40">
        <v>18.0</v>
      </c>
      <c r="V263" s="22">
        <f t="shared" si="8"/>
        <v>5</v>
      </c>
      <c r="W263" s="23">
        <f t="shared" si="9"/>
        <v>0.2777777778</v>
      </c>
      <c r="X263" s="26" t="str">
        <f t="shared" si="10"/>
        <v>Metal Spool with +5, +27.8% (18 to 23)</v>
      </c>
    </row>
    <row r="264">
      <c r="A264" s="18" t="s">
        <v>738</v>
      </c>
      <c r="B264" s="18">
        <v>679.0</v>
      </c>
      <c r="C264" s="40">
        <v>9001.0</v>
      </c>
      <c r="D264" s="40">
        <v>435.0</v>
      </c>
      <c r="E264" s="40">
        <v>0.0</v>
      </c>
      <c r="F264" s="14">
        <v>79629.0</v>
      </c>
      <c r="G264" s="19"/>
      <c r="H264" s="19">
        <f>VLOOKUP(A264,'Kings Ratings'!$A$2:$B$1000,2,false)</f>
        <v>10</v>
      </c>
      <c r="I264" s="7"/>
      <c r="K264" s="40">
        <v>8608.0</v>
      </c>
      <c r="L264" s="22">
        <f t="shared" si="2"/>
        <v>393</v>
      </c>
      <c r="M264" s="23">
        <f t="shared" si="3"/>
        <v>0.04565520446</v>
      </c>
      <c r="N264" s="24" t="str">
        <f t="shared" si="4"/>
        <v>Spool of Copper with +393, +4.6% (8608 to 9001)</v>
      </c>
      <c r="O264" s="41"/>
      <c r="P264" s="40">
        <v>381.0</v>
      </c>
      <c r="Q264" s="18">
        <f t="shared" si="5"/>
        <v>54</v>
      </c>
      <c r="R264" s="23">
        <f t="shared" si="6"/>
        <v>0.1417322835</v>
      </c>
      <c r="S264" s="24" t="str">
        <f t="shared" si="7"/>
        <v>Spool of Copper with +54, +14.2% (381 to 435)</v>
      </c>
      <c r="T264" s="18"/>
      <c r="U264" s="40">
        <v>0.0</v>
      </c>
      <c r="V264" s="22">
        <f t="shared" si="8"/>
        <v>0</v>
      </c>
      <c r="W264" s="23" t="str">
        <f t="shared" si="9"/>
        <v>#DIV/0!</v>
      </c>
      <c r="X264" s="26" t="str">
        <f t="shared" si="10"/>
        <v>#DIV/0!</v>
      </c>
    </row>
    <row r="265">
      <c r="A265" s="18" t="s">
        <v>261</v>
      </c>
      <c r="B265" s="18">
        <v>680.0</v>
      </c>
      <c r="C265" s="40">
        <v>4602.0</v>
      </c>
      <c r="D265" s="40">
        <v>69.0</v>
      </c>
      <c r="E265" s="40">
        <v>0.0</v>
      </c>
      <c r="F265" s="14">
        <v>50573.0</v>
      </c>
      <c r="G265" s="19"/>
      <c r="H265" s="19">
        <f>VLOOKUP(A265,'Kings Ratings'!$A$2:$B$1000,2,false)</f>
        <v>9</v>
      </c>
      <c r="I265" s="7"/>
      <c r="K265" s="40">
        <v>4401.0</v>
      </c>
      <c r="L265" s="22">
        <f t="shared" si="2"/>
        <v>201</v>
      </c>
      <c r="M265" s="23">
        <f t="shared" si="3"/>
        <v>0.04567143831</v>
      </c>
      <c r="N265" s="24" t="str">
        <f t="shared" si="4"/>
        <v>Energy Coil with +201, +4.6% (4401 to 4602)</v>
      </c>
      <c r="O265" s="41"/>
      <c r="P265" s="40">
        <v>61.0</v>
      </c>
      <c r="Q265" s="18">
        <f t="shared" si="5"/>
        <v>8</v>
      </c>
      <c r="R265" s="23">
        <f t="shared" si="6"/>
        <v>0.131147541</v>
      </c>
      <c r="S265" s="24" t="str">
        <f t="shared" si="7"/>
        <v>Energy Coil with +8, +13.1% (61 to 69)</v>
      </c>
      <c r="T265" s="18"/>
      <c r="U265" s="40">
        <v>0.0</v>
      </c>
      <c r="V265" s="22">
        <f t="shared" si="8"/>
        <v>0</v>
      </c>
      <c r="W265" s="23" t="str">
        <f t="shared" si="9"/>
        <v>#DIV/0!</v>
      </c>
      <c r="X265" s="26" t="str">
        <f t="shared" si="10"/>
        <v>#DIV/0!</v>
      </c>
    </row>
    <row r="266">
      <c r="A266" s="18" t="s">
        <v>208</v>
      </c>
      <c r="B266" s="18">
        <v>681.0</v>
      </c>
      <c r="C266" s="40">
        <v>2886.0</v>
      </c>
      <c r="D266" s="40">
        <v>3.0</v>
      </c>
      <c r="E266" s="40">
        <v>0.0</v>
      </c>
      <c r="F266" s="14">
        <v>13512.0</v>
      </c>
      <c r="G266" s="19"/>
      <c r="H266" s="19">
        <f>VLOOKUP(A266,'Kings Ratings'!$A$2:$B$1000,2,false)</f>
        <v>7</v>
      </c>
      <c r="I266" s="7"/>
      <c r="K266" s="40">
        <v>2675.0</v>
      </c>
      <c r="L266" s="22">
        <f t="shared" si="2"/>
        <v>211</v>
      </c>
      <c r="M266" s="23">
        <f t="shared" si="3"/>
        <v>0.07887850467</v>
      </c>
      <c r="N266" s="24" t="str">
        <f t="shared" si="4"/>
        <v>Control Box with +211, +7.9% (2675 to 2886)</v>
      </c>
      <c r="O266" s="41"/>
      <c r="P266" s="40">
        <v>3.0</v>
      </c>
      <c r="Q266" s="18">
        <f t="shared" si="5"/>
        <v>0</v>
      </c>
      <c r="R266" s="23">
        <f t="shared" si="6"/>
        <v>0</v>
      </c>
      <c r="S266" s="24" t="str">
        <f t="shared" si="7"/>
        <v>Control Box with +0, +0% (3 to 3)</v>
      </c>
      <c r="T266" s="18"/>
      <c r="U266" s="40">
        <v>0.0</v>
      </c>
      <c r="V266" s="22">
        <f t="shared" si="8"/>
        <v>0</v>
      </c>
      <c r="W266" s="23" t="str">
        <f t="shared" si="9"/>
        <v>#DIV/0!</v>
      </c>
      <c r="X266" s="26" t="str">
        <f t="shared" si="10"/>
        <v>#DIV/0!</v>
      </c>
    </row>
    <row r="267">
      <c r="A267" s="18" t="s">
        <v>498</v>
      </c>
      <c r="B267" s="18">
        <v>682.0</v>
      </c>
      <c r="C267" s="40">
        <v>5681.0</v>
      </c>
      <c r="D267" s="40">
        <v>373.0</v>
      </c>
      <c r="E267" s="40">
        <v>5.0</v>
      </c>
      <c r="F267" s="14">
        <v>101819.0</v>
      </c>
      <c r="G267" s="19"/>
      <c r="H267" s="19">
        <f>VLOOKUP(A267,'Kings Ratings'!$A$2:$B$1000,2,false)</f>
        <v>8</v>
      </c>
      <c r="I267" s="7"/>
      <c r="K267" s="40">
        <v>5417.0</v>
      </c>
      <c r="L267" s="22">
        <f t="shared" si="2"/>
        <v>264</v>
      </c>
      <c r="M267" s="23">
        <f t="shared" si="3"/>
        <v>0.04873546243</v>
      </c>
      <c r="N267" s="24" t="str">
        <f t="shared" si="4"/>
        <v>Kill Switch with +264, +4.9% (5417 to 5681)</v>
      </c>
      <c r="O267" s="41"/>
      <c r="P267" s="40">
        <v>360.0</v>
      </c>
      <c r="Q267" s="18">
        <f t="shared" si="5"/>
        <v>13</v>
      </c>
      <c r="R267" s="23">
        <f t="shared" si="6"/>
        <v>0.03611111111</v>
      </c>
      <c r="S267" s="24" t="str">
        <f t="shared" si="7"/>
        <v>Kill Switch with +13, +3.6% (360 to 373)</v>
      </c>
      <c r="T267" s="18"/>
      <c r="U267" s="40">
        <v>5.0</v>
      </c>
      <c r="V267" s="22">
        <f t="shared" si="8"/>
        <v>0</v>
      </c>
      <c r="W267" s="23">
        <f t="shared" si="9"/>
        <v>0</v>
      </c>
      <c r="X267" s="26" t="str">
        <f t="shared" si="10"/>
        <v>Kill Switch with +0, +0% (5 to 5)</v>
      </c>
    </row>
    <row r="268">
      <c r="A268" s="18" t="s">
        <v>593</v>
      </c>
      <c r="B268" s="18">
        <v>683.0</v>
      </c>
      <c r="C268" s="40">
        <v>7132.0</v>
      </c>
      <c r="D268" s="40">
        <v>259.0</v>
      </c>
      <c r="E268" s="40">
        <v>0.0</v>
      </c>
      <c r="F268" s="14">
        <v>73469.0</v>
      </c>
      <c r="G268" s="19"/>
      <c r="H268" s="19">
        <f>VLOOKUP(A268,'Kings Ratings'!$A$2:$B$1000,2,false)</f>
        <v>9</v>
      </c>
      <c r="I268" s="7"/>
      <c r="K268" s="40">
        <v>6824.0</v>
      </c>
      <c r="L268" s="22">
        <f t="shared" si="2"/>
        <v>308</v>
      </c>
      <c r="M268" s="23">
        <f t="shared" si="3"/>
        <v>0.04513481829</v>
      </c>
      <c r="N268" s="24" t="str">
        <f t="shared" si="4"/>
        <v>Pear Grease with +308, +4.5% (6824 to 7132)</v>
      </c>
      <c r="O268" s="41"/>
      <c r="P268" s="40">
        <v>227.0</v>
      </c>
      <c r="Q268" s="18">
        <f t="shared" si="5"/>
        <v>32</v>
      </c>
      <c r="R268" s="23">
        <f t="shared" si="6"/>
        <v>0.140969163</v>
      </c>
      <c r="S268" s="24" t="str">
        <f t="shared" si="7"/>
        <v>Pear Grease with +32, +14.1% (227 to 259)</v>
      </c>
      <c r="T268" s="18"/>
      <c r="U268" s="40">
        <v>0.0</v>
      </c>
      <c r="V268" s="22">
        <f t="shared" si="8"/>
        <v>0</v>
      </c>
      <c r="W268" s="23" t="str">
        <f t="shared" si="9"/>
        <v>#DIV/0!</v>
      </c>
      <c r="X268" s="26" t="str">
        <f t="shared" si="10"/>
        <v>#DIV/0!</v>
      </c>
    </row>
    <row r="269">
      <c r="A269" s="18" t="s">
        <v>587</v>
      </c>
      <c r="B269" s="18">
        <v>684.0</v>
      </c>
      <c r="C269" s="40">
        <v>3665.0</v>
      </c>
      <c r="D269" s="40">
        <v>109.0</v>
      </c>
      <c r="E269" s="40">
        <v>0.0</v>
      </c>
      <c r="F269" s="14">
        <v>82185.0</v>
      </c>
      <c r="G269" s="19"/>
      <c r="H269" s="19">
        <f>VLOOKUP(A269,'Kings Ratings'!$A$2:$B$1000,2,false)</f>
        <v>10</v>
      </c>
      <c r="I269" s="7"/>
      <c r="K269" s="40">
        <v>3396.0</v>
      </c>
      <c r="L269" s="22">
        <f t="shared" si="2"/>
        <v>269</v>
      </c>
      <c r="M269" s="23">
        <f t="shared" si="3"/>
        <v>0.07921083628</v>
      </c>
      <c r="N269" s="24" t="str">
        <f t="shared" si="4"/>
        <v>Power Monitor with +269, +7.9% (3396 to 3665)</v>
      </c>
      <c r="O269" s="41"/>
      <c r="P269" s="40">
        <v>102.0</v>
      </c>
      <c r="Q269" s="18">
        <f t="shared" si="5"/>
        <v>7</v>
      </c>
      <c r="R269" s="23">
        <f t="shared" si="6"/>
        <v>0.06862745098</v>
      </c>
      <c r="S269" s="24" t="str">
        <f t="shared" si="7"/>
        <v>Power Monitor with +7, +6.9% (102 to 109)</v>
      </c>
      <c r="T269" s="18"/>
      <c r="U269" s="40">
        <v>0.0</v>
      </c>
      <c r="V269" s="22">
        <f t="shared" si="8"/>
        <v>0</v>
      </c>
      <c r="W269" s="23" t="str">
        <f t="shared" si="9"/>
        <v>#DIV/0!</v>
      </c>
      <c r="X269" s="26" t="str">
        <f t="shared" si="10"/>
        <v>#DIV/0!</v>
      </c>
    </row>
    <row r="270">
      <c r="A270" s="18" t="s">
        <v>264</v>
      </c>
      <c r="B270" s="18">
        <v>685.0</v>
      </c>
      <c r="C270" s="40">
        <v>1898.0</v>
      </c>
      <c r="D270" s="40">
        <v>6.0</v>
      </c>
      <c r="E270" s="40">
        <v>0.0</v>
      </c>
      <c r="F270" s="14">
        <v>13968.0</v>
      </c>
      <c r="G270" s="19"/>
      <c r="H270" s="19">
        <f>VLOOKUP(A270,'Kings Ratings'!$A$2:$B$1000,2,false)</f>
        <v>10</v>
      </c>
      <c r="I270" s="7"/>
      <c r="K270" s="40">
        <v>1733.0</v>
      </c>
      <c r="L270" s="22">
        <f t="shared" si="2"/>
        <v>165</v>
      </c>
      <c r="M270" s="23">
        <f t="shared" si="3"/>
        <v>0.09521061743</v>
      </c>
      <c r="N270" s="24" t="str">
        <f t="shared" si="4"/>
        <v>Engine with +165, +9.5% (1733 to 1898)</v>
      </c>
      <c r="O270" s="41"/>
      <c r="P270" s="40">
        <v>5.0</v>
      </c>
      <c r="Q270" s="18">
        <f t="shared" si="5"/>
        <v>1</v>
      </c>
      <c r="R270" s="23">
        <f t="shared" si="6"/>
        <v>0.2</v>
      </c>
      <c r="S270" s="24" t="str">
        <f t="shared" si="7"/>
        <v>Engine with +1, +20% (5 to 6)</v>
      </c>
      <c r="T270" s="18"/>
      <c r="U270" s="40">
        <v>0.0</v>
      </c>
      <c r="V270" s="22">
        <f t="shared" si="8"/>
        <v>0</v>
      </c>
      <c r="W270" s="23" t="str">
        <f t="shared" si="9"/>
        <v>#DIV/0!</v>
      </c>
      <c r="X270" s="26" t="str">
        <f t="shared" si="10"/>
        <v>#DIV/0!</v>
      </c>
    </row>
    <row r="271">
      <c r="A271" s="18" t="s">
        <v>481</v>
      </c>
      <c r="B271" s="18">
        <v>687.0</v>
      </c>
      <c r="C271" s="40">
        <v>4053.0</v>
      </c>
      <c r="D271" s="40">
        <v>25.0</v>
      </c>
      <c r="E271" s="40">
        <v>0.0</v>
      </c>
      <c r="F271" s="14">
        <v>23094.0</v>
      </c>
      <c r="G271" s="19"/>
      <c r="H271" s="19">
        <f>VLOOKUP(A271,'Kings Ratings'!$A$2:$B$1000,2,false)</f>
        <v>11</v>
      </c>
      <c r="I271" s="7"/>
      <c r="K271" s="40">
        <v>4052.0</v>
      </c>
      <c r="L271" s="22">
        <f t="shared" si="2"/>
        <v>1</v>
      </c>
      <c r="M271" s="23">
        <f t="shared" si="3"/>
        <v>0.0002467917078</v>
      </c>
      <c r="N271" s="24" t="str">
        <f t="shared" si="4"/>
        <v>Holiday Wreath with +1, +0% (4052 to 4053)</v>
      </c>
      <c r="O271" s="41"/>
      <c r="P271" s="40">
        <v>25.0</v>
      </c>
      <c r="Q271" s="18">
        <f t="shared" si="5"/>
        <v>0</v>
      </c>
      <c r="R271" s="23">
        <f t="shared" si="6"/>
        <v>0</v>
      </c>
      <c r="S271" s="24" t="str">
        <f t="shared" si="7"/>
        <v>Holiday Wreath with +0, +0% (25 to 25)</v>
      </c>
      <c r="T271" s="18"/>
      <c r="U271" s="40">
        <v>0.0</v>
      </c>
      <c r="V271" s="22">
        <f t="shared" si="8"/>
        <v>0</v>
      </c>
      <c r="W271" s="23" t="str">
        <f t="shared" si="9"/>
        <v>#DIV/0!</v>
      </c>
      <c r="X271" s="26" t="str">
        <f t="shared" si="10"/>
        <v>#DIV/0!</v>
      </c>
    </row>
    <row r="272">
      <c r="A272" s="18" t="s">
        <v>340</v>
      </c>
      <c r="B272" s="18">
        <v>688.0</v>
      </c>
      <c r="C272" s="40">
        <v>16820.0</v>
      </c>
      <c r="D272" s="40">
        <v>15355.0</v>
      </c>
      <c r="E272" s="40">
        <v>10524.0</v>
      </c>
      <c r="F272" s="14">
        <v>5.5201391E7</v>
      </c>
      <c r="G272" s="19"/>
      <c r="H272" s="19">
        <f>VLOOKUP(A272,'Kings Ratings'!$A$2:$B$1000,2,false)</f>
        <v>1</v>
      </c>
      <c r="I272" s="7" t="s">
        <v>717</v>
      </c>
      <c r="K272" s="40">
        <v>16228.0</v>
      </c>
      <c r="L272" s="22">
        <f t="shared" si="2"/>
        <v>592</v>
      </c>
      <c r="M272" s="23">
        <f t="shared" si="3"/>
        <v>0.03648015775</v>
      </c>
      <c r="N272" s="24" t="str">
        <f t="shared" si="4"/>
        <v>Frosteye with +592, +3.6% (16228 to 16820)</v>
      </c>
      <c r="O272" s="41"/>
      <c r="P272" s="40">
        <v>14804.0</v>
      </c>
      <c r="Q272" s="18">
        <f t="shared" si="5"/>
        <v>551</v>
      </c>
      <c r="R272" s="23">
        <f t="shared" si="6"/>
        <v>0.03721967036</v>
      </c>
      <c r="S272" s="24" t="str">
        <f t="shared" si="7"/>
        <v>Frosteye with +551, +3.7% (14804 to 15355)</v>
      </c>
      <c r="T272" s="18"/>
      <c r="U272" s="40">
        <v>10123.0</v>
      </c>
      <c r="V272" s="22">
        <f t="shared" si="8"/>
        <v>401</v>
      </c>
      <c r="W272" s="23">
        <f t="shared" si="9"/>
        <v>0.03961276301</v>
      </c>
      <c r="X272" s="26" t="str">
        <f t="shared" si="10"/>
        <v>Frosteye with +401, +4% (10123 to 10524)</v>
      </c>
    </row>
    <row r="273">
      <c r="A273" s="18" t="s">
        <v>240</v>
      </c>
      <c r="B273" s="18">
        <v>689.0</v>
      </c>
      <c r="C273" s="40">
        <v>16783.0</v>
      </c>
      <c r="D273" s="40">
        <v>15297.0</v>
      </c>
      <c r="E273" s="40">
        <v>10479.0</v>
      </c>
      <c r="F273" s="14">
        <v>5.5194776E7</v>
      </c>
      <c r="G273" s="19"/>
      <c r="H273" s="19">
        <f>VLOOKUP(A273,'Kings Ratings'!$A$2:$B$1000,2,false)</f>
        <v>1</v>
      </c>
      <c r="I273" s="7" t="s">
        <v>719</v>
      </c>
      <c r="K273" s="40">
        <v>16202.0</v>
      </c>
      <c r="L273" s="22">
        <f t="shared" si="2"/>
        <v>581</v>
      </c>
      <c r="M273" s="23">
        <f t="shared" si="3"/>
        <v>0.0358597704</v>
      </c>
      <c r="N273" s="24" t="str">
        <f t="shared" si="4"/>
        <v>Crowfish with +581, +3.6% (16202 to 16783)</v>
      </c>
      <c r="O273" s="41"/>
      <c r="P273" s="40">
        <v>14738.0</v>
      </c>
      <c r="Q273" s="18">
        <f t="shared" si="5"/>
        <v>559</v>
      </c>
      <c r="R273" s="23">
        <f t="shared" si="6"/>
        <v>0.03792916271</v>
      </c>
      <c r="S273" s="24" t="str">
        <f t="shared" si="7"/>
        <v>Crowfish with +559, +3.8% (14738 to 15297)</v>
      </c>
      <c r="T273" s="18"/>
      <c r="U273" s="40">
        <v>10077.0</v>
      </c>
      <c r="V273" s="22">
        <f t="shared" si="8"/>
        <v>402</v>
      </c>
      <c r="W273" s="23">
        <f t="shared" si="9"/>
        <v>0.03989282525</v>
      </c>
      <c r="X273" s="26" t="str">
        <f t="shared" si="10"/>
        <v>Crowfish with +402, +4% (10077 to 10479)</v>
      </c>
    </row>
    <row r="274">
      <c r="A274" s="18" t="s">
        <v>151</v>
      </c>
      <c r="B274" s="18">
        <v>690.0</v>
      </c>
      <c r="C274" s="40">
        <v>16691.0</v>
      </c>
      <c r="D274" s="40">
        <v>15060.0</v>
      </c>
      <c r="E274" s="40">
        <v>9791.0</v>
      </c>
      <c r="F274" s="14">
        <v>3.8903734E7</v>
      </c>
      <c r="G274" s="19"/>
      <c r="H274" s="19">
        <f>VLOOKUP(A274,'Kings Ratings'!$A$2:$B$1000,2,false)</f>
        <v>1</v>
      </c>
      <c r="I274" s="7" t="s">
        <v>724</v>
      </c>
      <c r="K274" s="40">
        <v>16095.0</v>
      </c>
      <c r="L274" s="22">
        <f t="shared" si="2"/>
        <v>596</v>
      </c>
      <c r="M274" s="23">
        <f t="shared" si="3"/>
        <v>0.03703013358</v>
      </c>
      <c r="N274" s="24" t="str">
        <f t="shared" si="4"/>
        <v>Bullfish with +596, +3.7% (16095 to 16691)</v>
      </c>
      <c r="O274" s="41"/>
      <c r="P274" s="40">
        <v>14487.0</v>
      </c>
      <c r="Q274" s="18">
        <f t="shared" si="5"/>
        <v>573</v>
      </c>
      <c r="R274" s="23">
        <f t="shared" si="6"/>
        <v>0.03955270242</v>
      </c>
      <c r="S274" s="24" t="str">
        <f t="shared" si="7"/>
        <v>Bullfish with +573, +4% (14487 to 15060)</v>
      </c>
      <c r="T274" s="18"/>
      <c r="U274" s="40">
        <v>9434.0</v>
      </c>
      <c r="V274" s="22">
        <f t="shared" si="8"/>
        <v>357</v>
      </c>
      <c r="W274" s="23">
        <f t="shared" si="9"/>
        <v>0.03784184863</v>
      </c>
      <c r="X274" s="26" t="str">
        <f t="shared" si="10"/>
        <v>Bullfish with +357, +3.8% (9434 to 9791)</v>
      </c>
    </row>
    <row r="275">
      <c r="A275" s="18" t="s">
        <v>370</v>
      </c>
      <c r="B275" s="18">
        <v>691.0</v>
      </c>
      <c r="C275" s="40">
        <v>16595.0</v>
      </c>
      <c r="D275" s="40">
        <v>14878.0</v>
      </c>
      <c r="E275" s="40">
        <v>9232.0</v>
      </c>
      <c r="F275" s="14">
        <v>3.0168385E7</v>
      </c>
      <c r="G275" s="19"/>
      <c r="H275" s="19">
        <f>VLOOKUP(A275,'Kings Ratings'!$A$2:$B$1000,2,false)</f>
        <v>1</v>
      </c>
      <c r="I275" s="7" t="s">
        <v>727</v>
      </c>
      <c r="K275" s="40">
        <v>16009.0</v>
      </c>
      <c r="L275" s="22">
        <f t="shared" si="2"/>
        <v>586</v>
      </c>
      <c r="M275" s="23">
        <f t="shared" si="3"/>
        <v>0.03660441002</v>
      </c>
      <c r="N275" s="24" t="str">
        <f t="shared" si="4"/>
        <v>Glassback with +586, +3.7% (16009 to 16595)</v>
      </c>
      <c r="O275" s="41"/>
      <c r="P275" s="40">
        <v>14308.0</v>
      </c>
      <c r="Q275" s="18">
        <f t="shared" si="5"/>
        <v>570</v>
      </c>
      <c r="R275" s="23">
        <f t="shared" si="6"/>
        <v>0.03983785295</v>
      </c>
      <c r="S275" s="24" t="str">
        <f t="shared" si="7"/>
        <v>Glassback with +570, +4% (14308 to 14878)</v>
      </c>
      <c r="T275" s="18"/>
      <c r="U275" s="40">
        <v>8905.0</v>
      </c>
      <c r="V275" s="22">
        <f t="shared" si="8"/>
        <v>327</v>
      </c>
      <c r="W275" s="23">
        <f t="shared" si="9"/>
        <v>0.03672094329</v>
      </c>
      <c r="X275" s="26" t="str">
        <f t="shared" si="10"/>
        <v>Glassback with +327, +3.7% (8905 to 9232)</v>
      </c>
    </row>
    <row r="276">
      <c r="A276" s="18" t="s">
        <v>702</v>
      </c>
      <c r="B276" s="18">
        <v>692.0</v>
      </c>
      <c r="C276" s="40">
        <v>16541.0</v>
      </c>
      <c r="D276" s="40">
        <v>14762.0</v>
      </c>
      <c r="E276" s="40">
        <v>9026.0</v>
      </c>
      <c r="F276" s="14">
        <v>2.7139746E7</v>
      </c>
      <c r="G276" s="19"/>
      <c r="H276" s="19">
        <f>VLOOKUP(A276,'Kings Ratings'!$A$2:$B$1000,2,false)</f>
        <v>1</v>
      </c>
      <c r="I276" s="7" t="s">
        <v>730</v>
      </c>
      <c r="K276" s="40">
        <v>15951.0</v>
      </c>
      <c r="L276" s="22">
        <f t="shared" si="2"/>
        <v>590</v>
      </c>
      <c r="M276" s="23">
        <f t="shared" si="3"/>
        <v>0.0369882766</v>
      </c>
      <c r="N276" s="24" t="str">
        <f t="shared" si="4"/>
        <v>Sea Crest with +590, +3.7% (15951 to 16541)</v>
      </c>
      <c r="O276" s="41"/>
      <c r="P276" s="40">
        <v>14213.0</v>
      </c>
      <c r="Q276" s="18">
        <f t="shared" si="5"/>
        <v>549</v>
      </c>
      <c r="R276" s="23">
        <f t="shared" si="6"/>
        <v>0.03862660944</v>
      </c>
      <c r="S276" s="24" t="str">
        <f t="shared" si="7"/>
        <v>Sea Crest with +549, +3.9% (14213 to 14762)</v>
      </c>
      <c r="T276" s="18"/>
      <c r="U276" s="40">
        <v>8732.0</v>
      </c>
      <c r="V276" s="22">
        <f t="shared" si="8"/>
        <v>294</v>
      </c>
      <c r="W276" s="23">
        <f t="shared" si="9"/>
        <v>0.03366926248</v>
      </c>
      <c r="X276" s="26" t="str">
        <f t="shared" si="10"/>
        <v>Sea Crest with +294, +3.4% (8732 to 9026)</v>
      </c>
    </row>
    <row r="277">
      <c r="A277" s="18" t="s">
        <v>710</v>
      </c>
      <c r="B277" s="18">
        <v>693.0</v>
      </c>
      <c r="C277" s="40">
        <v>16464.0</v>
      </c>
      <c r="D277" s="40">
        <v>14619.0</v>
      </c>
      <c r="E277" s="40">
        <v>8692.0</v>
      </c>
      <c r="F277" s="14">
        <v>2.2616165E7</v>
      </c>
      <c r="G277" s="19"/>
      <c r="H277" s="19">
        <f>VLOOKUP(A277,'Kings Ratings'!$A$2:$B$1000,2,false)</f>
        <v>1</v>
      </c>
      <c r="I277" s="7" t="s">
        <v>733</v>
      </c>
      <c r="K277" s="40">
        <v>15885.0</v>
      </c>
      <c r="L277" s="22">
        <f t="shared" si="2"/>
        <v>579</v>
      </c>
      <c r="M277" s="23">
        <f t="shared" si="3"/>
        <v>0.03644948064</v>
      </c>
      <c r="N277" s="24" t="str">
        <f t="shared" si="4"/>
        <v>Seeker with +579, +3.6% (15885 to 16464)</v>
      </c>
      <c r="O277" s="41"/>
      <c r="P277" s="40">
        <v>14071.0</v>
      </c>
      <c r="Q277" s="18">
        <f t="shared" si="5"/>
        <v>548</v>
      </c>
      <c r="R277" s="23">
        <f t="shared" si="6"/>
        <v>0.03894534859</v>
      </c>
      <c r="S277" s="24" t="str">
        <f t="shared" si="7"/>
        <v>Seeker with +548, +3.9% (14071 to 14619)</v>
      </c>
      <c r="T277" s="18"/>
      <c r="U277" s="40">
        <v>8394.0</v>
      </c>
      <c r="V277" s="22">
        <f t="shared" si="8"/>
        <v>298</v>
      </c>
      <c r="W277" s="23">
        <f t="shared" si="9"/>
        <v>0.03550154873</v>
      </c>
      <c r="X277" s="26" t="str">
        <f t="shared" si="10"/>
        <v>Seeker with +298, +3.6% (8394 to 8692)</v>
      </c>
    </row>
    <row r="278">
      <c r="A278" s="18" t="s">
        <v>737</v>
      </c>
      <c r="B278" s="18">
        <v>694.0</v>
      </c>
      <c r="C278" s="40">
        <v>16411.0</v>
      </c>
      <c r="D278" s="40">
        <v>14533.0</v>
      </c>
      <c r="E278" s="40">
        <v>8543.0</v>
      </c>
      <c r="F278" s="14">
        <v>2.0867133E7</v>
      </c>
      <c r="G278" s="19"/>
      <c r="H278" s="19">
        <f>VLOOKUP(A278,'Kings Ratings'!$A$2:$B$1000,2,false)</f>
        <v>1</v>
      </c>
      <c r="I278" s="7" t="s">
        <v>739</v>
      </c>
      <c r="K278" s="40">
        <v>15835.0</v>
      </c>
      <c r="L278" s="22">
        <f t="shared" si="2"/>
        <v>576</v>
      </c>
      <c r="M278" s="23">
        <f t="shared" si="3"/>
        <v>0.03637511841</v>
      </c>
      <c r="N278" s="24" t="str">
        <f t="shared" si="4"/>
        <v>Stone Jelly with +576, +3.6% (15835 to 16411)</v>
      </c>
      <c r="O278" s="41"/>
      <c r="P278" s="40">
        <v>13983.0</v>
      </c>
      <c r="Q278" s="18">
        <f t="shared" si="5"/>
        <v>550</v>
      </c>
      <c r="R278" s="23">
        <f t="shared" si="6"/>
        <v>0.03933347636</v>
      </c>
      <c r="S278" s="24" t="str">
        <f t="shared" si="7"/>
        <v>Stone Jelly with +550, +3.9% (13983 to 14533)</v>
      </c>
      <c r="T278" s="18"/>
      <c r="U278" s="40">
        <v>8241.0</v>
      </c>
      <c r="V278" s="22">
        <f t="shared" si="8"/>
        <v>302</v>
      </c>
      <c r="W278" s="23">
        <f t="shared" si="9"/>
        <v>0.0366460381</v>
      </c>
      <c r="X278" s="26" t="str">
        <f t="shared" si="10"/>
        <v>Stone Jelly with +302, +3.7% (8241 to 8543)</v>
      </c>
    </row>
    <row r="279">
      <c r="A279" s="18" t="s">
        <v>400</v>
      </c>
      <c r="B279" s="18">
        <v>695.0</v>
      </c>
      <c r="C279" s="40">
        <v>5647.0</v>
      </c>
      <c r="D279" s="40">
        <v>9.0</v>
      </c>
      <c r="E279" s="40">
        <v>0.0</v>
      </c>
      <c r="F279" s="14">
        <v>28868.0</v>
      </c>
      <c r="G279" s="19"/>
      <c r="H279" s="19">
        <f>VLOOKUP(A279,'Kings Ratings'!$A$2:$B$1000,2,false)</f>
        <v>10</v>
      </c>
      <c r="I279" s="7"/>
      <c r="K279" s="40">
        <v>5346.0</v>
      </c>
      <c r="L279" s="22">
        <f t="shared" si="2"/>
        <v>301</v>
      </c>
      <c r="M279" s="23">
        <f t="shared" si="3"/>
        <v>0.05630377853</v>
      </c>
      <c r="N279" s="24" t="str">
        <f t="shared" si="4"/>
        <v>Gold Sea Crest with +301, +5.6% (5346 to 5647)</v>
      </c>
      <c r="O279" s="41"/>
      <c r="P279" s="40">
        <v>9.0</v>
      </c>
      <c r="Q279" s="18">
        <f t="shared" si="5"/>
        <v>0</v>
      </c>
      <c r="R279" s="23">
        <f t="shared" si="6"/>
        <v>0</v>
      </c>
      <c r="S279" s="24" t="str">
        <f t="shared" si="7"/>
        <v>Gold Sea Crest with +0, +0% (9 to 9)</v>
      </c>
      <c r="T279" s="18"/>
      <c r="U279" s="40">
        <v>0.0</v>
      </c>
      <c r="V279" s="22">
        <f t="shared" si="8"/>
        <v>0</v>
      </c>
      <c r="W279" s="23" t="str">
        <f t="shared" si="9"/>
        <v>#DIV/0!</v>
      </c>
      <c r="X279" s="26" t="str">
        <f t="shared" si="10"/>
        <v>#DIV/0!</v>
      </c>
    </row>
    <row r="280">
      <c r="A280" s="18" t="s">
        <v>466</v>
      </c>
      <c r="B280" s="18">
        <v>696.0</v>
      </c>
      <c r="C280" s="40">
        <v>16401.0</v>
      </c>
      <c r="D280" s="40">
        <v>14491.0</v>
      </c>
      <c r="E280" s="40">
        <v>8412.0</v>
      </c>
      <c r="F280" s="14">
        <v>1.9373688E7</v>
      </c>
      <c r="G280" s="19"/>
      <c r="H280" s="19">
        <f>VLOOKUP(A280,'Kings Ratings'!$A$2:$B$1000,2,false)</f>
        <v>1</v>
      </c>
      <c r="I280" s="7" t="s">
        <v>743</v>
      </c>
      <c r="K280" s="40">
        <v>15828.0</v>
      </c>
      <c r="L280" s="22">
        <f t="shared" si="2"/>
        <v>573</v>
      </c>
      <c r="M280" s="23">
        <f t="shared" si="3"/>
        <v>0.03620166793</v>
      </c>
      <c r="N280" s="24" t="str">
        <f t="shared" si="4"/>
        <v>Ice Shark with +573, +3.6% (15828 to 16401)</v>
      </c>
      <c r="O280" s="41"/>
      <c r="P280" s="40">
        <v>13948.0</v>
      </c>
      <c r="Q280" s="18">
        <f t="shared" si="5"/>
        <v>543</v>
      </c>
      <c r="R280" s="23">
        <f t="shared" si="6"/>
        <v>0.03893031259</v>
      </c>
      <c r="S280" s="24" t="str">
        <f t="shared" si="7"/>
        <v>Ice Shark with +543, +3.9% (13948 to 14491)</v>
      </c>
      <c r="T280" s="18"/>
      <c r="U280" s="40">
        <v>8110.0</v>
      </c>
      <c r="V280" s="22">
        <f t="shared" si="8"/>
        <v>302</v>
      </c>
      <c r="W280" s="23">
        <f t="shared" si="9"/>
        <v>0.03723797781</v>
      </c>
      <c r="X280" s="26" t="str">
        <f t="shared" si="10"/>
        <v>Ice Shark with +302, +3.7% (8110 to 8412)</v>
      </c>
    </row>
    <row r="281">
      <c r="A281" s="18" t="s">
        <v>624</v>
      </c>
      <c r="B281" s="18">
        <v>712.0</v>
      </c>
      <c r="C281" s="40">
        <v>3173.0</v>
      </c>
      <c r="D281" s="40">
        <v>105.0</v>
      </c>
      <c r="E281" s="40">
        <v>0.0</v>
      </c>
      <c r="F281" s="14">
        <v>28400.0</v>
      </c>
      <c r="G281" s="19"/>
      <c r="H281" s="19">
        <f>VLOOKUP(A281,'Kings Ratings'!$A$2:$B$1000,2,false)</f>
        <v>10</v>
      </c>
      <c r="I281" s="7"/>
      <c r="K281" s="40">
        <v>3003.0</v>
      </c>
      <c r="L281" s="22">
        <f t="shared" si="2"/>
        <v>170</v>
      </c>
      <c r="M281" s="23">
        <f t="shared" si="3"/>
        <v>0.05661005661</v>
      </c>
      <c r="N281" s="24" t="str">
        <f t="shared" si="4"/>
        <v>Polished Boot with +170, +5.7% (3003 to 3173)</v>
      </c>
      <c r="O281" s="41"/>
      <c r="P281" s="40">
        <v>99.0</v>
      </c>
      <c r="Q281" s="18">
        <f t="shared" si="5"/>
        <v>6</v>
      </c>
      <c r="R281" s="23">
        <f t="shared" si="6"/>
        <v>0.06060606061</v>
      </c>
      <c r="S281" s="24" t="str">
        <f t="shared" si="7"/>
        <v>Polished Boot with +6, +6.1% (99 to 105)</v>
      </c>
      <c r="T281" s="18"/>
      <c r="U281" s="40">
        <v>0.0</v>
      </c>
      <c r="V281" s="22">
        <f t="shared" si="8"/>
        <v>0</v>
      </c>
      <c r="W281" s="23" t="str">
        <f t="shared" si="9"/>
        <v>#DIV/0!</v>
      </c>
      <c r="X281" s="26" t="str">
        <f t="shared" si="10"/>
        <v>#DIV/0!</v>
      </c>
    </row>
    <row r="282">
      <c r="A282" s="18" t="s">
        <v>586</v>
      </c>
      <c r="B282" s="18">
        <v>713.0</v>
      </c>
      <c r="C282" s="40">
        <v>2160.0</v>
      </c>
      <c r="D282" s="40">
        <v>44.0</v>
      </c>
      <c r="E282" s="40">
        <v>0.0</v>
      </c>
      <c r="F282" s="14">
        <v>11831.0</v>
      </c>
      <c r="G282" s="19"/>
      <c r="H282" s="19">
        <f>VLOOKUP(A282,'Kings Ratings'!$A$2:$B$1000,2,false)</f>
        <v>10</v>
      </c>
      <c r="I282" s="7"/>
      <c r="K282" s="40">
        <v>2069.0</v>
      </c>
      <c r="L282" s="22">
        <f t="shared" si="2"/>
        <v>91</v>
      </c>
      <c r="M282" s="23">
        <f t="shared" si="3"/>
        <v>0.04398260029</v>
      </c>
      <c r="N282" s="24" t="str">
        <f t="shared" si="4"/>
        <v>Pair of Boots with +91, +4.4% (2069 to 2160)</v>
      </c>
      <c r="O282" s="41"/>
      <c r="P282" s="40">
        <v>41.0</v>
      </c>
      <c r="Q282" s="18">
        <f t="shared" si="5"/>
        <v>3</v>
      </c>
      <c r="R282" s="23">
        <f t="shared" si="6"/>
        <v>0.07317073171</v>
      </c>
      <c r="S282" s="24" t="str">
        <f t="shared" si="7"/>
        <v>Pair of Boots with +3, +7.3% (41 to 44)</v>
      </c>
      <c r="T282" s="18"/>
      <c r="U282" s="40">
        <v>0.0</v>
      </c>
      <c r="V282" s="22">
        <f t="shared" si="8"/>
        <v>0</v>
      </c>
      <c r="W282" s="23" t="str">
        <f t="shared" si="9"/>
        <v>#DIV/0!</v>
      </c>
      <c r="X282" s="26" t="str">
        <f t="shared" si="10"/>
        <v>#DIV/0!</v>
      </c>
    </row>
    <row r="283">
      <c r="A283" s="18" t="s">
        <v>337</v>
      </c>
      <c r="B283" s="18">
        <v>717.0</v>
      </c>
      <c r="C283" s="40">
        <v>3920.0</v>
      </c>
      <c r="D283" s="40">
        <v>19.0</v>
      </c>
      <c r="E283" s="40">
        <v>0.0</v>
      </c>
      <c r="F283" s="14">
        <v>30113.0</v>
      </c>
      <c r="G283" s="19"/>
      <c r="H283" s="19">
        <f>VLOOKUP(A283,'Kings Ratings'!$A$2:$B$1000,2,false)</f>
        <v>10</v>
      </c>
      <c r="I283" s="7"/>
      <c r="K283" s="40">
        <v>3698.0</v>
      </c>
      <c r="L283" s="22">
        <f t="shared" si="2"/>
        <v>222</v>
      </c>
      <c r="M283" s="23">
        <f t="shared" si="3"/>
        <v>0.06003244997</v>
      </c>
      <c r="N283" s="24" t="str">
        <f t="shared" si="4"/>
        <v>Frost Shield with +222, +6% (3698 to 3920)</v>
      </c>
      <c r="O283" s="41"/>
      <c r="P283" s="40">
        <v>16.0</v>
      </c>
      <c r="Q283" s="18">
        <f t="shared" si="5"/>
        <v>3</v>
      </c>
      <c r="R283" s="23">
        <f t="shared" si="6"/>
        <v>0.1875</v>
      </c>
      <c r="S283" s="24" t="str">
        <f t="shared" si="7"/>
        <v>Frost Shield with +3, +18.8% (16 to 19)</v>
      </c>
      <c r="T283" s="18"/>
      <c r="U283" s="40">
        <v>0.0</v>
      </c>
      <c r="V283" s="22">
        <f t="shared" si="8"/>
        <v>0</v>
      </c>
      <c r="W283" s="23" t="str">
        <f t="shared" si="9"/>
        <v>#DIV/0!</v>
      </c>
      <c r="X283" s="26" t="str">
        <f t="shared" si="10"/>
        <v>#DIV/0!</v>
      </c>
    </row>
    <row r="284">
      <c r="A284" s="18" t="s">
        <v>653</v>
      </c>
      <c r="B284" s="18">
        <v>723.0</v>
      </c>
      <c r="C284" s="40">
        <v>8292.0</v>
      </c>
      <c r="D284" s="40">
        <v>2669.0</v>
      </c>
      <c r="E284" s="40">
        <v>62.0</v>
      </c>
      <c r="F284" s="14">
        <v>133264.0</v>
      </c>
      <c r="G284" s="19"/>
      <c r="H284" s="19">
        <f>VLOOKUP(A284,'Kings Ratings'!$A$2:$B$1000,2,false)</f>
        <v>6</v>
      </c>
      <c r="I284" s="7"/>
      <c r="K284" s="40">
        <v>7853.0</v>
      </c>
      <c r="L284" s="22">
        <f t="shared" si="2"/>
        <v>439</v>
      </c>
      <c r="M284" s="23">
        <f t="shared" si="3"/>
        <v>0.05590220298</v>
      </c>
      <c r="N284" s="24" t="str">
        <f t="shared" si="4"/>
        <v>Red Berry Pie with +439, +5.6% (7853 to 8292)</v>
      </c>
      <c r="O284" s="41"/>
      <c r="P284" s="40">
        <v>2542.0</v>
      </c>
      <c r="Q284" s="18">
        <f t="shared" si="5"/>
        <v>127</v>
      </c>
      <c r="R284" s="23">
        <f t="shared" si="6"/>
        <v>0.0499606609</v>
      </c>
      <c r="S284" s="24" t="str">
        <f t="shared" si="7"/>
        <v>Red Berry Pie with +127, +5% (2542 to 2669)</v>
      </c>
      <c r="T284" s="18"/>
      <c r="U284" s="40">
        <v>54.0</v>
      </c>
      <c r="V284" s="22">
        <f t="shared" si="8"/>
        <v>8</v>
      </c>
      <c r="W284" s="23">
        <f t="shared" si="9"/>
        <v>0.1481481481</v>
      </c>
      <c r="X284" s="26" t="str">
        <f t="shared" si="10"/>
        <v>Red Berry Pie with +8, +14.8% (54 to 62)</v>
      </c>
    </row>
    <row r="285">
      <c r="A285" s="18" t="s">
        <v>607</v>
      </c>
      <c r="B285" s="18">
        <v>725.0</v>
      </c>
      <c r="C285" s="40">
        <v>5632.0</v>
      </c>
      <c r="D285" s="40">
        <v>518.0</v>
      </c>
      <c r="E285" s="40">
        <v>1.0</v>
      </c>
      <c r="F285" s="14">
        <v>83591.0</v>
      </c>
      <c r="G285" s="19"/>
      <c r="H285" s="19">
        <f>VLOOKUP(A285,'Kings Ratings'!$A$2:$B$1000,2,false)</f>
        <v>9</v>
      </c>
      <c r="I285" s="7"/>
      <c r="K285" s="40">
        <v>5357.0</v>
      </c>
      <c r="L285" s="22">
        <f t="shared" si="2"/>
        <v>275</v>
      </c>
      <c r="M285" s="23">
        <f t="shared" si="3"/>
        <v>0.05133470226</v>
      </c>
      <c r="N285" s="24" t="str">
        <f t="shared" si="4"/>
        <v>Pie Pan with +275, +5.1% (5357 to 5632)</v>
      </c>
      <c r="O285" s="41"/>
      <c r="P285" s="40">
        <v>482.0</v>
      </c>
      <c r="Q285" s="18">
        <f t="shared" si="5"/>
        <v>36</v>
      </c>
      <c r="R285" s="23">
        <f t="shared" si="6"/>
        <v>0.07468879668</v>
      </c>
      <c r="S285" s="24" t="str">
        <f t="shared" si="7"/>
        <v>Pie Pan with +36, +7.5% (482 to 518)</v>
      </c>
      <c r="T285" s="18"/>
      <c r="U285" s="40">
        <v>1.0</v>
      </c>
      <c r="V285" s="22">
        <f t="shared" si="8"/>
        <v>0</v>
      </c>
      <c r="W285" s="23">
        <f t="shared" si="9"/>
        <v>0</v>
      </c>
      <c r="X285" s="26" t="str">
        <f t="shared" si="10"/>
        <v>Pie Pan with +0, +0% (1 to 1)</v>
      </c>
    </row>
    <row r="286">
      <c r="A286" s="18" t="s">
        <v>206</v>
      </c>
      <c r="B286" s="18">
        <v>726.0</v>
      </c>
      <c r="C286" s="40">
        <v>7558.0</v>
      </c>
      <c r="D286" s="40">
        <v>2751.0</v>
      </c>
      <c r="E286" s="40">
        <v>110.0</v>
      </c>
      <c r="F286" s="14">
        <v>137287.0</v>
      </c>
      <c r="G286" s="19"/>
      <c r="H286" s="19">
        <f>VLOOKUP(A286,'Kings Ratings'!$A$2:$B$1000,2,false)</f>
        <v>8</v>
      </c>
      <c r="I286" s="7"/>
      <c r="K286" s="40">
        <v>7259.0</v>
      </c>
      <c r="L286" s="22">
        <f t="shared" si="2"/>
        <v>299</v>
      </c>
      <c r="M286" s="23">
        <f t="shared" si="3"/>
        <v>0.04119024659</v>
      </c>
      <c r="N286" s="24" t="str">
        <f t="shared" si="4"/>
        <v>Concord Grape Pie with +299, +4.1% (7259 to 7558)</v>
      </c>
      <c r="O286" s="41"/>
      <c r="P286" s="40">
        <v>2628.0</v>
      </c>
      <c r="Q286" s="18">
        <f t="shared" si="5"/>
        <v>123</v>
      </c>
      <c r="R286" s="23">
        <f t="shared" si="6"/>
        <v>0.04680365297</v>
      </c>
      <c r="S286" s="24" t="str">
        <f t="shared" si="7"/>
        <v>Concord Grape Pie with +123, +4.7% (2628 to 2751)</v>
      </c>
      <c r="T286" s="18"/>
      <c r="U286" s="40">
        <v>105.0</v>
      </c>
      <c r="V286" s="22">
        <f t="shared" si="8"/>
        <v>5</v>
      </c>
      <c r="W286" s="23">
        <f t="shared" si="9"/>
        <v>0.04761904762</v>
      </c>
      <c r="X286" s="26" t="str">
        <f t="shared" si="10"/>
        <v>Concord Grape Pie with +5, +4.8% (105 to 110)</v>
      </c>
    </row>
    <row r="287">
      <c r="A287" s="18" t="s">
        <v>275</v>
      </c>
      <c r="B287" s="18">
        <v>736.0</v>
      </c>
      <c r="C287" s="40">
        <v>3806.0</v>
      </c>
      <c r="D287" s="40">
        <v>38.0</v>
      </c>
      <c r="E287" s="40">
        <v>0.0</v>
      </c>
      <c r="F287" s="14">
        <v>18332.0</v>
      </c>
      <c r="G287" s="19"/>
      <c r="H287" s="19">
        <f>VLOOKUP(A287,'Kings Ratings'!$A$2:$B$1000,2,false)</f>
        <v>9</v>
      </c>
      <c r="I287" s="7"/>
      <c r="K287" s="40">
        <v>3603.0</v>
      </c>
      <c r="L287" s="22">
        <f t="shared" si="2"/>
        <v>203</v>
      </c>
      <c r="M287" s="23">
        <f t="shared" si="3"/>
        <v>0.05634193727</v>
      </c>
      <c r="N287" s="24" t="str">
        <f t="shared" si="4"/>
        <v>Fancy Chair with +203, +5.6% (3603 to 3806)</v>
      </c>
      <c r="O287" s="41"/>
      <c r="P287" s="40">
        <v>37.0</v>
      </c>
      <c r="Q287" s="18">
        <f t="shared" si="5"/>
        <v>1</v>
      </c>
      <c r="R287" s="23">
        <f t="shared" si="6"/>
        <v>0.02702702703</v>
      </c>
      <c r="S287" s="24" t="str">
        <f t="shared" si="7"/>
        <v>Fancy Chair with +1, +2.7% (37 to 38)</v>
      </c>
      <c r="T287" s="18"/>
      <c r="U287" s="40">
        <v>0.0</v>
      </c>
      <c r="V287" s="22">
        <f t="shared" si="8"/>
        <v>0</v>
      </c>
      <c r="W287" s="23" t="str">
        <f t="shared" si="9"/>
        <v>#DIV/0!</v>
      </c>
      <c r="X287" s="26" t="str">
        <f t="shared" si="10"/>
        <v>#DIV/0!</v>
      </c>
    </row>
    <row r="288">
      <c r="A288" s="18" t="s">
        <v>287</v>
      </c>
      <c r="B288" s="18">
        <v>737.0</v>
      </c>
      <c r="C288" s="40">
        <v>4328.0</v>
      </c>
      <c r="D288" s="40">
        <v>1428.0</v>
      </c>
      <c r="E288" s="40">
        <v>71.0</v>
      </c>
      <c r="F288" s="14">
        <v>129658.0</v>
      </c>
      <c r="G288" s="19"/>
      <c r="H288" s="19">
        <f>VLOOKUP(A288,'Kings Ratings'!$A$2:$B$1000,2,false)</f>
        <v>6</v>
      </c>
      <c r="I288" s="7" t="s">
        <v>926</v>
      </c>
      <c r="K288" s="40">
        <v>4132.0</v>
      </c>
      <c r="L288" s="22">
        <f t="shared" si="2"/>
        <v>196</v>
      </c>
      <c r="M288" s="23">
        <f t="shared" si="3"/>
        <v>0.04743465634</v>
      </c>
      <c r="N288" s="24" t="str">
        <f t="shared" si="4"/>
        <v>Fancy Pan Flute with +196, +4.7% (4132 to 4328)</v>
      </c>
      <c r="O288" s="41"/>
      <c r="P288" s="40">
        <v>1360.0</v>
      </c>
      <c r="Q288" s="18">
        <f t="shared" si="5"/>
        <v>68</v>
      </c>
      <c r="R288" s="23">
        <f t="shared" si="6"/>
        <v>0.05</v>
      </c>
      <c r="S288" s="24" t="str">
        <f t="shared" si="7"/>
        <v>Fancy Pan Flute with +68, +5% (1360 to 1428)</v>
      </c>
      <c r="T288" s="18"/>
      <c r="U288" s="40">
        <v>64.0</v>
      </c>
      <c r="V288" s="22">
        <f t="shared" si="8"/>
        <v>7</v>
      </c>
      <c r="W288" s="23">
        <f t="shared" si="9"/>
        <v>0.109375</v>
      </c>
      <c r="X288" s="26" t="str">
        <f t="shared" si="10"/>
        <v>Fancy Pan Flute with +7, +10.9% (64 to 71)</v>
      </c>
    </row>
    <row r="289">
      <c r="A289" s="18" t="s">
        <v>835</v>
      </c>
      <c r="B289" s="18">
        <v>738.0</v>
      </c>
      <c r="C289" s="40">
        <v>9229.0</v>
      </c>
      <c r="D289" s="40">
        <v>5815.0</v>
      </c>
      <c r="E289" s="40">
        <v>1234.0</v>
      </c>
      <c r="F289" s="14">
        <v>3024933.0</v>
      </c>
      <c r="G289" s="19"/>
      <c r="H289" s="19">
        <f>VLOOKUP(A289,'Kings Ratings'!$A$2:$B$1000,2,false)</f>
        <v>2</v>
      </c>
      <c r="I289" s="7" t="s">
        <v>673</v>
      </c>
      <c r="K289" s="40">
        <v>8763.0</v>
      </c>
      <c r="L289" s="22">
        <f t="shared" si="2"/>
        <v>466</v>
      </c>
      <c r="M289" s="23">
        <f t="shared" si="3"/>
        <v>0.05317813534</v>
      </c>
      <c r="N289" s="24" t="str">
        <f t="shared" si="4"/>
        <v>Wooden Table with +466, +5.3% (8763 to 9229)</v>
      </c>
      <c r="O289" s="41"/>
      <c r="P289" s="40">
        <v>5539.0</v>
      </c>
      <c r="Q289" s="18">
        <f t="shared" si="5"/>
        <v>276</v>
      </c>
      <c r="R289" s="23">
        <f t="shared" si="6"/>
        <v>0.0498284889</v>
      </c>
      <c r="S289" s="24" t="str">
        <f t="shared" si="7"/>
        <v>Wooden Table with +276, +5% (5539 to 5815)</v>
      </c>
      <c r="T289" s="18"/>
      <c r="U289" s="40">
        <v>1152.0</v>
      </c>
      <c r="V289" s="22">
        <f t="shared" si="8"/>
        <v>82</v>
      </c>
      <c r="W289" s="23">
        <f t="shared" si="9"/>
        <v>0.07118055556</v>
      </c>
      <c r="X289" s="26" t="str">
        <f t="shared" si="10"/>
        <v>Wooden Table with +82, +7.1% (1152 to 1234)</v>
      </c>
    </row>
    <row r="290">
      <c r="A290" s="18" t="s">
        <v>134</v>
      </c>
      <c r="B290" s="18">
        <v>742.0</v>
      </c>
      <c r="C290" s="40">
        <v>3078.0</v>
      </c>
      <c r="D290" s="40">
        <v>83.0</v>
      </c>
      <c r="E290" s="40">
        <v>0.0</v>
      </c>
      <c r="F290" s="14">
        <v>102293.0</v>
      </c>
      <c r="G290" s="19"/>
      <c r="H290" s="19">
        <f>VLOOKUP(A290,'Kings Ratings'!$A$2:$B$1000,2,false)</f>
        <v>10</v>
      </c>
      <c r="I290" s="7"/>
      <c r="K290" s="40">
        <v>2987.0</v>
      </c>
      <c r="L290" s="22">
        <f t="shared" si="2"/>
        <v>91</v>
      </c>
      <c r="M290" s="23">
        <f t="shared" si="3"/>
        <v>0.03046534985</v>
      </c>
      <c r="N290" s="24" t="str">
        <f t="shared" si="4"/>
        <v>Bouquet of Flowers with +91, +3% (2987 to 3078)</v>
      </c>
      <c r="O290" s="41"/>
      <c r="P290" s="40">
        <v>79.0</v>
      </c>
      <c r="Q290" s="18">
        <f t="shared" si="5"/>
        <v>4</v>
      </c>
      <c r="R290" s="23">
        <f t="shared" si="6"/>
        <v>0.05063291139</v>
      </c>
      <c r="S290" s="24" t="str">
        <f t="shared" si="7"/>
        <v>Bouquet of Flowers with +4, +5.1% (79 to 83)</v>
      </c>
      <c r="T290" s="18"/>
      <c r="U290" s="40">
        <v>0.0</v>
      </c>
      <c r="V290" s="22">
        <f t="shared" si="8"/>
        <v>0</v>
      </c>
      <c r="W290" s="23" t="str">
        <f t="shared" si="9"/>
        <v>#DIV/0!</v>
      </c>
      <c r="X290" s="26" t="str">
        <f t="shared" si="10"/>
        <v>#DIV/0!</v>
      </c>
    </row>
    <row r="291">
      <c r="A291" s="18" t="s">
        <v>690</v>
      </c>
      <c r="B291" s="18">
        <v>743.0</v>
      </c>
      <c r="C291" s="40">
        <v>4966.0</v>
      </c>
      <c r="D291" s="40">
        <v>67.0</v>
      </c>
      <c r="E291" s="40">
        <v>0.0</v>
      </c>
      <c r="F291" s="14">
        <v>38913.0</v>
      </c>
      <c r="G291" s="19"/>
      <c r="H291" s="19">
        <f>VLOOKUP(A291,'Kings Ratings'!$A$2:$B$1000,2,false)</f>
        <v>10</v>
      </c>
      <c r="I291" s="7"/>
      <c r="K291" s="40">
        <v>4715.0</v>
      </c>
      <c r="L291" s="22">
        <f t="shared" si="2"/>
        <v>251</v>
      </c>
      <c r="M291" s="23">
        <f t="shared" si="3"/>
        <v>0.05323435843</v>
      </c>
      <c r="N291" s="24" t="str">
        <f t="shared" si="4"/>
        <v>Step Ladder with +251, +5.3% (4715 to 4966)</v>
      </c>
      <c r="O291" s="41"/>
      <c r="P291" s="40">
        <v>66.0</v>
      </c>
      <c r="Q291" s="18">
        <f t="shared" si="5"/>
        <v>1</v>
      </c>
      <c r="R291" s="23">
        <f t="shared" si="6"/>
        <v>0.01515151515</v>
      </c>
      <c r="S291" s="24" t="str">
        <f t="shared" si="7"/>
        <v>Step Ladder with +1, +1.5% (66 to 67)</v>
      </c>
      <c r="T291" s="18"/>
      <c r="U291" s="40">
        <v>0.0</v>
      </c>
      <c r="V291" s="22">
        <f t="shared" si="8"/>
        <v>0</v>
      </c>
      <c r="W291" s="23" t="str">
        <f t="shared" si="9"/>
        <v>#DIV/0!</v>
      </c>
      <c r="X291" s="26" t="str">
        <f t="shared" si="10"/>
        <v>#DIV/0!</v>
      </c>
    </row>
    <row r="292">
      <c r="A292" s="18" t="s">
        <v>629</v>
      </c>
      <c r="B292" s="18">
        <v>754.0</v>
      </c>
      <c r="C292" s="40">
        <v>7882.0</v>
      </c>
      <c r="D292" s="40">
        <v>258.0</v>
      </c>
      <c r="E292" s="40">
        <v>0.0</v>
      </c>
      <c r="F292" s="14">
        <v>62767.0</v>
      </c>
      <c r="G292" s="19"/>
      <c r="H292" s="19">
        <f>VLOOKUP(A292,'Kings Ratings'!$A$2:$B$1000,2,false)</f>
        <v>9</v>
      </c>
      <c r="I292" s="7"/>
      <c r="K292" s="40">
        <v>7482.0</v>
      </c>
      <c r="L292" s="22">
        <f t="shared" si="2"/>
        <v>400</v>
      </c>
      <c r="M292" s="23">
        <f t="shared" si="3"/>
        <v>0.05346164127</v>
      </c>
      <c r="N292" s="24" t="str">
        <f t="shared" si="4"/>
        <v>Potato Battery with +400, +5.3% (7482 to 7882)</v>
      </c>
      <c r="O292" s="41"/>
      <c r="P292" s="40">
        <v>237.0</v>
      </c>
      <c r="Q292" s="18">
        <f t="shared" si="5"/>
        <v>21</v>
      </c>
      <c r="R292" s="23">
        <f t="shared" si="6"/>
        <v>0.08860759494</v>
      </c>
      <c r="S292" s="24" t="str">
        <f t="shared" si="7"/>
        <v>Potato Battery with +21, +8.9% (237 to 258)</v>
      </c>
      <c r="T292" s="18"/>
      <c r="U292" s="40">
        <v>0.0</v>
      </c>
      <c r="V292" s="22">
        <f t="shared" si="8"/>
        <v>0</v>
      </c>
      <c r="W292" s="23" t="str">
        <f t="shared" si="9"/>
        <v>#DIV/0!</v>
      </c>
      <c r="X292" s="26" t="str">
        <f t="shared" si="10"/>
        <v>#DIV/0!</v>
      </c>
    </row>
    <row r="293">
      <c r="A293" s="18" t="s">
        <v>446</v>
      </c>
      <c r="B293" s="18">
        <v>755.0</v>
      </c>
      <c r="C293" s="40">
        <v>2173.0</v>
      </c>
      <c r="D293" s="40">
        <v>193.0</v>
      </c>
      <c r="E293" s="40">
        <v>0.0</v>
      </c>
      <c r="F293" s="14">
        <v>8744.0</v>
      </c>
      <c r="G293" s="19"/>
      <c r="H293" s="19">
        <f>VLOOKUP(A293,'Kings Ratings'!$A$2:$B$1000,2,false)</f>
        <v>10</v>
      </c>
      <c r="I293" s="7"/>
      <c r="K293" s="40">
        <v>2027.0</v>
      </c>
      <c r="L293" s="22">
        <f t="shared" si="2"/>
        <v>146</v>
      </c>
      <c r="M293" s="23">
        <f t="shared" si="3"/>
        <v>0.07202762704</v>
      </c>
      <c r="N293" s="24" t="str">
        <f t="shared" si="4"/>
        <v>Hickory Omelette with +146, +7.2% (2027 to 2173)</v>
      </c>
      <c r="O293" s="41"/>
      <c r="P293" s="40">
        <v>170.0</v>
      </c>
      <c r="Q293" s="18">
        <f t="shared" si="5"/>
        <v>23</v>
      </c>
      <c r="R293" s="23">
        <f t="shared" si="6"/>
        <v>0.1352941176</v>
      </c>
      <c r="S293" s="24" t="str">
        <f t="shared" si="7"/>
        <v>Hickory Omelette with +23, +13.5% (170 to 193)</v>
      </c>
      <c r="T293" s="18"/>
      <c r="U293" s="40">
        <v>0.0</v>
      </c>
      <c r="V293" s="22">
        <f t="shared" si="8"/>
        <v>0</v>
      </c>
      <c r="W293" s="23" t="str">
        <f t="shared" si="9"/>
        <v>#DIV/0!</v>
      </c>
      <c r="X293" s="26" t="str">
        <f t="shared" si="10"/>
        <v>#DIV/0!</v>
      </c>
    </row>
    <row r="294">
      <c r="A294" s="18" t="s">
        <v>243</v>
      </c>
      <c r="B294" s="18">
        <v>756.0</v>
      </c>
      <c r="C294" s="40">
        <v>633.0</v>
      </c>
      <c r="D294" s="40">
        <v>28.0</v>
      </c>
      <c r="E294" s="40">
        <v>0.0</v>
      </c>
      <c r="F294" s="14">
        <v>5783.0</v>
      </c>
      <c r="G294" s="19"/>
      <c r="H294" s="19">
        <f>VLOOKUP(A294,'Kings Ratings'!$A$2:$B$1000,2,false)</f>
        <v>11</v>
      </c>
      <c r="I294" s="7"/>
      <c r="K294" s="40">
        <v>632.0</v>
      </c>
      <c r="L294" s="22">
        <f t="shared" si="2"/>
        <v>1</v>
      </c>
      <c r="M294" s="23">
        <f t="shared" si="3"/>
        <v>0.001582278481</v>
      </c>
      <c r="N294" s="24" t="str">
        <f t="shared" si="4"/>
        <v>Crunchy Omelette with +1, +0.2% (632 to 633)</v>
      </c>
      <c r="O294" s="41"/>
      <c r="P294" s="40">
        <v>28.0</v>
      </c>
      <c r="Q294" s="18">
        <f t="shared" si="5"/>
        <v>0</v>
      </c>
      <c r="R294" s="23">
        <f t="shared" si="6"/>
        <v>0</v>
      </c>
      <c r="S294" s="24" t="str">
        <f t="shared" si="7"/>
        <v>Crunchy Omelette with +0, +0% (28 to 28)</v>
      </c>
      <c r="T294" s="18"/>
      <c r="U294" s="40">
        <v>0.0</v>
      </c>
      <c r="V294" s="22">
        <f t="shared" si="8"/>
        <v>0</v>
      </c>
      <c r="W294" s="23" t="str">
        <f t="shared" si="9"/>
        <v>#DIV/0!</v>
      </c>
      <c r="X294" s="26" t="str">
        <f t="shared" si="10"/>
        <v>#DIV/0!</v>
      </c>
    </row>
    <row r="295">
      <c r="A295" s="18" t="s">
        <v>722</v>
      </c>
      <c r="B295" s="18">
        <v>759.0</v>
      </c>
      <c r="C295" s="40">
        <v>4515.0</v>
      </c>
      <c r="D295" s="40">
        <v>91.0</v>
      </c>
      <c r="E295" s="40">
        <v>1.0</v>
      </c>
      <c r="F295" s="14">
        <v>34418.0</v>
      </c>
      <c r="G295" s="19"/>
      <c r="H295" s="19">
        <f>VLOOKUP(A295,'Kings Ratings'!$A$2:$B$1000,2,false)</f>
        <v>10</v>
      </c>
      <c r="I295" s="7"/>
      <c r="K295" s="40">
        <v>4268.0</v>
      </c>
      <c r="L295" s="22">
        <f t="shared" si="2"/>
        <v>247</v>
      </c>
      <c r="M295" s="23">
        <f t="shared" si="3"/>
        <v>0.05787253983</v>
      </c>
      <c r="N295" s="24" t="str">
        <f t="shared" si="4"/>
        <v>Steel Vise with +247, +5.8% (4268 to 4515)</v>
      </c>
      <c r="O295" s="41"/>
      <c r="P295" s="40">
        <v>87.0</v>
      </c>
      <c r="Q295" s="18">
        <f t="shared" si="5"/>
        <v>4</v>
      </c>
      <c r="R295" s="23">
        <f t="shared" si="6"/>
        <v>0.04597701149</v>
      </c>
      <c r="S295" s="24" t="str">
        <f t="shared" si="7"/>
        <v>Steel Vise with +4, +4.6% (87 to 91)</v>
      </c>
      <c r="T295" s="18"/>
      <c r="U295" s="40">
        <v>1.0</v>
      </c>
      <c r="V295" s="22">
        <f t="shared" si="8"/>
        <v>0</v>
      </c>
      <c r="W295" s="23">
        <f t="shared" si="9"/>
        <v>0</v>
      </c>
      <c r="X295" s="26" t="str">
        <f t="shared" si="10"/>
        <v>Steel Vise with +0, +0% (1 to 1)</v>
      </c>
    </row>
    <row r="296">
      <c r="A296" s="18" t="s">
        <v>668</v>
      </c>
      <c r="B296" s="18">
        <v>760.0</v>
      </c>
      <c r="C296" s="40">
        <v>3873.0</v>
      </c>
      <c r="D296" s="40">
        <v>233.0</v>
      </c>
      <c r="E296" s="40">
        <v>17.0</v>
      </c>
      <c r="F296" s="14">
        <v>17374.0</v>
      </c>
      <c r="G296" s="19"/>
      <c r="H296" s="19">
        <f>VLOOKUP(A296,'Kings Ratings'!$A$2:$B$1000,2,false)</f>
        <v>9</v>
      </c>
      <c r="I296" s="7" t="s">
        <v>808</v>
      </c>
      <c r="K296" s="40">
        <v>3657.0</v>
      </c>
      <c r="L296" s="22">
        <f t="shared" si="2"/>
        <v>216</v>
      </c>
      <c r="M296" s="23">
        <f t="shared" si="3"/>
        <v>0.05906480722</v>
      </c>
      <c r="N296" s="24" t="str">
        <f t="shared" si="4"/>
        <v>Red Trunk with +216, +5.9% (3657 to 3873)</v>
      </c>
      <c r="O296" s="41"/>
      <c r="P296" s="40">
        <v>188.0</v>
      </c>
      <c r="Q296" s="18">
        <f t="shared" si="5"/>
        <v>45</v>
      </c>
      <c r="R296" s="23">
        <f t="shared" si="6"/>
        <v>0.2393617021</v>
      </c>
      <c r="S296" s="24" t="str">
        <f t="shared" si="7"/>
        <v>Red Trunk with +45, +23.9% (188 to 233)</v>
      </c>
      <c r="T296" s="18"/>
      <c r="U296" s="40">
        <v>12.0</v>
      </c>
      <c r="V296" s="22">
        <f t="shared" si="8"/>
        <v>5</v>
      </c>
      <c r="W296" s="23">
        <f t="shared" si="9"/>
        <v>0.4166666667</v>
      </c>
      <c r="X296" s="26" t="str">
        <f t="shared" si="10"/>
        <v>Red Trunk with +5, +41.7% (12 to 17)</v>
      </c>
    </row>
    <row r="297">
      <c r="A297" s="18" t="s">
        <v>293</v>
      </c>
      <c r="B297" s="18">
        <v>774.0</v>
      </c>
      <c r="C297" s="40">
        <v>3110.0</v>
      </c>
      <c r="D297" s="40">
        <v>36.0</v>
      </c>
      <c r="E297" s="40">
        <v>0.0</v>
      </c>
      <c r="F297" s="14">
        <v>11585.0</v>
      </c>
      <c r="G297" s="19"/>
      <c r="H297" s="19">
        <f>VLOOKUP(A297,'Kings Ratings'!$A$2:$B$1000,2,false)</f>
        <v>9</v>
      </c>
      <c r="I297" s="7"/>
      <c r="K297" s="40">
        <v>2938.0</v>
      </c>
      <c r="L297" s="22">
        <f t="shared" si="2"/>
        <v>172</v>
      </c>
      <c r="M297" s="23">
        <f t="shared" si="3"/>
        <v>0.05854322668</v>
      </c>
      <c r="N297" s="24" t="str">
        <f t="shared" si="4"/>
        <v>Fancy Table with +172, +5.9% (2938 to 3110)</v>
      </c>
      <c r="O297" s="41"/>
      <c r="P297" s="40">
        <v>36.0</v>
      </c>
      <c r="Q297" s="18">
        <f t="shared" si="5"/>
        <v>0</v>
      </c>
      <c r="R297" s="23">
        <f t="shared" si="6"/>
        <v>0</v>
      </c>
      <c r="S297" s="24" t="str">
        <f t="shared" si="7"/>
        <v>Fancy Table with +0, +0% (36 to 36)</v>
      </c>
      <c r="T297" s="18"/>
      <c r="U297" s="40">
        <v>0.0</v>
      </c>
      <c r="V297" s="22">
        <f t="shared" si="8"/>
        <v>0</v>
      </c>
      <c r="W297" s="23" t="str">
        <f t="shared" si="9"/>
        <v>#DIV/0!</v>
      </c>
      <c r="X297" s="26" t="str">
        <f t="shared" si="10"/>
        <v>#DIV/0!</v>
      </c>
    </row>
    <row r="298">
      <c r="A298" s="18" t="s">
        <v>165</v>
      </c>
      <c r="B298" s="18">
        <v>776.0</v>
      </c>
      <c r="C298" s="40">
        <v>6.0</v>
      </c>
      <c r="D298" s="40">
        <v>0.0</v>
      </c>
      <c r="E298" s="40">
        <v>0.0</v>
      </c>
      <c r="F298" s="14">
        <v>1143.0</v>
      </c>
      <c r="G298" s="19"/>
      <c r="H298" s="19">
        <f>VLOOKUP(A298,'Kings Ratings'!$A$2:$B$1000,2,false)</f>
        <v>10</v>
      </c>
      <c r="I298" s="7"/>
      <c r="K298" s="40">
        <v>6.0</v>
      </c>
      <c r="L298" s="22">
        <f t="shared" si="2"/>
        <v>0</v>
      </c>
      <c r="M298" s="23">
        <f t="shared" si="3"/>
        <v>0</v>
      </c>
      <c r="N298" s="24" t="str">
        <f t="shared" si="4"/>
        <v>Ship in a Bottle with +0, +0% (6 to 6)</v>
      </c>
      <c r="O298" s="41"/>
      <c r="P298" s="40">
        <v>0.0</v>
      </c>
      <c r="Q298" s="18">
        <f t="shared" si="5"/>
        <v>0</v>
      </c>
      <c r="R298" s="23" t="str">
        <f t="shared" si="6"/>
        <v>#DIV/0!</v>
      </c>
      <c r="S298" s="24" t="str">
        <f t="shared" si="7"/>
        <v>#DIV/0!</v>
      </c>
      <c r="T298" s="18"/>
      <c r="U298" s="40">
        <v>0.0</v>
      </c>
      <c r="V298" s="22">
        <f t="shared" si="8"/>
        <v>0</v>
      </c>
      <c r="W298" s="23" t="str">
        <f t="shared" si="9"/>
        <v>#DIV/0!</v>
      </c>
      <c r="X298" s="26" t="str">
        <f t="shared" si="10"/>
        <v>#DIV/0!</v>
      </c>
    </row>
    <row r="299">
      <c r="A299" s="18" t="s">
        <v>164</v>
      </c>
      <c r="B299" s="18">
        <v>781.0</v>
      </c>
      <c r="C299" s="40">
        <v>939.0</v>
      </c>
      <c r="D299" s="40">
        <v>57.0</v>
      </c>
      <c r="E299" s="40">
        <v>0.0</v>
      </c>
      <c r="F299" s="14">
        <v>7612.0</v>
      </c>
      <c r="G299" s="19"/>
      <c r="H299" s="19">
        <f>VLOOKUP(A299,'Kings Ratings'!$A$2:$B$1000,2,false)</f>
        <v>10</v>
      </c>
      <c r="I299" s="7"/>
      <c r="K299" s="40">
        <v>913.0</v>
      </c>
      <c r="L299" s="22">
        <f t="shared" si="2"/>
        <v>26</v>
      </c>
      <c r="M299" s="23">
        <f t="shared" si="3"/>
        <v>0.02847754655</v>
      </c>
      <c r="N299" s="24" t="str">
        <f t="shared" si="4"/>
        <v>Cabbage Stew with +26, +2.8% (913 to 939)</v>
      </c>
      <c r="O299" s="41"/>
      <c r="P299" s="40">
        <v>55.0</v>
      </c>
      <c r="Q299" s="18">
        <f t="shared" si="5"/>
        <v>2</v>
      </c>
      <c r="R299" s="23">
        <f t="shared" si="6"/>
        <v>0.03636363636</v>
      </c>
      <c r="S299" s="24" t="str">
        <f t="shared" si="7"/>
        <v>Cabbage Stew with +2, +3.6% (55 to 57)</v>
      </c>
      <c r="T299" s="18"/>
      <c r="U299" s="40">
        <v>0.0</v>
      </c>
      <c r="V299" s="22">
        <f t="shared" si="8"/>
        <v>0</v>
      </c>
      <c r="W299" s="23" t="str">
        <f t="shared" si="9"/>
        <v>#DIV/0!</v>
      </c>
      <c r="X299" s="26" t="str">
        <f t="shared" si="10"/>
        <v>#DIV/0!</v>
      </c>
    </row>
    <row r="300">
      <c r="A300" s="18" t="s">
        <v>13</v>
      </c>
      <c r="B300" s="18">
        <v>787.0</v>
      </c>
      <c r="C300" s="40">
        <v>4627.0</v>
      </c>
      <c r="D300" s="40">
        <v>283.0</v>
      </c>
      <c r="E300" s="40">
        <v>1.0</v>
      </c>
      <c r="F300" s="14">
        <v>63068.0</v>
      </c>
      <c r="G300" s="19"/>
      <c r="H300" s="19">
        <f>VLOOKUP(A300,'Kings Ratings'!$A$2:$B$1000,2,false)</f>
        <v>10</v>
      </c>
      <c r="I300" s="7"/>
      <c r="K300" s="40">
        <v>4331.0</v>
      </c>
      <c r="L300" s="22">
        <f t="shared" si="2"/>
        <v>296</v>
      </c>
      <c r="M300" s="23">
        <f t="shared" si="3"/>
        <v>0.06834449319</v>
      </c>
      <c r="N300" s="24" t="str">
        <f t="shared" si="4"/>
        <v>Acorn Butter with +296, +6.8% (4331 to 4627)</v>
      </c>
      <c r="O300" s="41"/>
      <c r="P300" s="40">
        <v>214.0</v>
      </c>
      <c r="Q300" s="18">
        <f t="shared" si="5"/>
        <v>69</v>
      </c>
      <c r="R300" s="23">
        <f t="shared" si="6"/>
        <v>0.3224299065</v>
      </c>
      <c r="S300" s="24" t="str">
        <f t="shared" si="7"/>
        <v>Acorn Butter with +69, +32.2% (214 to 283)</v>
      </c>
      <c r="T300" s="18"/>
      <c r="U300" s="40">
        <v>1.0</v>
      </c>
      <c r="V300" s="22">
        <f t="shared" si="8"/>
        <v>0</v>
      </c>
      <c r="W300" s="23">
        <f t="shared" si="9"/>
        <v>0</v>
      </c>
      <c r="X300" s="26" t="str">
        <f t="shared" si="10"/>
        <v>Acorn Butter with +0, +0% (1 to 1)</v>
      </c>
    </row>
    <row r="301">
      <c r="A301" s="18" t="s">
        <v>671</v>
      </c>
      <c r="B301" s="18">
        <v>788.0</v>
      </c>
      <c r="C301" s="40">
        <v>8128.0</v>
      </c>
      <c r="D301" s="40">
        <v>4358.0</v>
      </c>
      <c r="E301" s="40">
        <v>85.0</v>
      </c>
      <c r="F301" s="14">
        <v>393106.0</v>
      </c>
      <c r="G301" s="19"/>
      <c r="H301" s="19">
        <f>VLOOKUP(A301,'Kings Ratings'!$A$2:$B$1000,2,false)</f>
        <v>6</v>
      </c>
      <c r="I301" s="7"/>
      <c r="K301" s="40">
        <v>7790.0</v>
      </c>
      <c r="L301" s="22">
        <f t="shared" si="2"/>
        <v>338</v>
      </c>
      <c r="M301" s="23">
        <f t="shared" si="3"/>
        <v>0.04338896021</v>
      </c>
      <c r="N301" s="24" t="str">
        <f t="shared" si="4"/>
        <v>Red Twine with +338, +4.3% (7790 to 8128)</v>
      </c>
      <c r="O301" s="41"/>
      <c r="P301" s="40">
        <v>4081.0</v>
      </c>
      <c r="Q301" s="18">
        <f t="shared" si="5"/>
        <v>277</v>
      </c>
      <c r="R301" s="23">
        <f t="shared" si="6"/>
        <v>0.06787552071</v>
      </c>
      <c r="S301" s="24" t="str">
        <f t="shared" si="7"/>
        <v>Red Twine with +277, +6.8% (4081 to 4358)</v>
      </c>
      <c r="T301" s="18"/>
      <c r="U301" s="40">
        <v>75.0</v>
      </c>
      <c r="V301" s="22">
        <f t="shared" si="8"/>
        <v>10</v>
      </c>
      <c r="W301" s="23">
        <f t="shared" si="9"/>
        <v>0.1333333333</v>
      </c>
      <c r="X301" s="26" t="str">
        <f t="shared" si="10"/>
        <v>Red Twine with +10, +13.3% (75 to 85)</v>
      </c>
    </row>
    <row r="302">
      <c r="A302" s="18" t="s">
        <v>29</v>
      </c>
      <c r="B302" s="18">
        <v>800.0</v>
      </c>
      <c r="C302" s="40">
        <v>2369.0</v>
      </c>
      <c r="D302" s="40">
        <v>0.0</v>
      </c>
      <c r="E302" s="40">
        <v>0.0</v>
      </c>
      <c r="F302" s="14">
        <v>15770.0</v>
      </c>
      <c r="G302" s="19"/>
      <c r="H302" s="19">
        <f>VLOOKUP(A302,'Kings Ratings'!$A$2:$B$1000,2,false)</f>
        <v>10</v>
      </c>
      <c r="I302" s="7"/>
      <c r="K302" s="40">
        <v>2194.0</v>
      </c>
      <c r="L302" s="22">
        <f t="shared" si="2"/>
        <v>175</v>
      </c>
      <c r="M302" s="23">
        <f t="shared" si="3"/>
        <v>0.07976298997</v>
      </c>
      <c r="N302" s="24" t="str">
        <f t="shared" si="4"/>
        <v>Amber Cane with +175, +8% (2194 to 2369)</v>
      </c>
      <c r="O302" s="41"/>
      <c r="P302" s="40">
        <v>0.0</v>
      </c>
      <c r="Q302" s="18">
        <f t="shared" si="5"/>
        <v>0</v>
      </c>
      <c r="R302" s="23" t="str">
        <f t="shared" si="6"/>
        <v>#DIV/0!</v>
      </c>
      <c r="S302" s="24" t="str">
        <f t="shared" si="7"/>
        <v>#DIV/0!</v>
      </c>
      <c r="T302" s="18"/>
      <c r="U302" s="40">
        <v>0.0</v>
      </c>
      <c r="V302" s="22">
        <f t="shared" si="8"/>
        <v>0</v>
      </c>
      <c r="W302" s="23" t="str">
        <f t="shared" si="9"/>
        <v>#DIV/0!</v>
      </c>
      <c r="X302" s="26" t="str">
        <f t="shared" si="10"/>
        <v>#DIV/0!</v>
      </c>
    </row>
    <row r="303">
      <c r="A303" s="18" t="s">
        <v>317</v>
      </c>
      <c r="B303" s="18">
        <v>803.0</v>
      </c>
      <c r="C303" s="40">
        <v>2440.0</v>
      </c>
      <c r="D303" s="40">
        <v>8.0</v>
      </c>
      <c r="E303" s="40">
        <v>0.0</v>
      </c>
      <c r="F303" s="14">
        <v>14256.0</v>
      </c>
      <c r="G303" s="19"/>
      <c r="H303" s="19">
        <f>VLOOKUP(A303,'Kings Ratings'!$A$2:$B$1000,2,false)</f>
        <v>11</v>
      </c>
      <c r="I303" s="7"/>
      <c r="K303" s="40">
        <v>2435.0</v>
      </c>
      <c r="L303" s="22">
        <f t="shared" si="2"/>
        <v>5</v>
      </c>
      <c r="M303" s="23">
        <f t="shared" si="3"/>
        <v>0.00205338809</v>
      </c>
      <c r="N303" s="24" t="str">
        <f t="shared" si="4"/>
        <v>Yellow Watermelon with +5, +0.2% (2435 to 2440)</v>
      </c>
      <c r="O303" s="41"/>
      <c r="P303" s="40">
        <v>8.0</v>
      </c>
      <c r="Q303" s="18">
        <f t="shared" si="5"/>
        <v>0</v>
      </c>
      <c r="R303" s="23">
        <f t="shared" si="6"/>
        <v>0</v>
      </c>
      <c r="S303" s="24" t="str">
        <f t="shared" si="7"/>
        <v>Yellow Watermelon with +0, +0% (8 to 8)</v>
      </c>
      <c r="T303" s="18"/>
      <c r="U303" s="40">
        <v>0.0</v>
      </c>
      <c r="V303" s="22">
        <f t="shared" si="8"/>
        <v>0</v>
      </c>
      <c r="W303" s="23" t="str">
        <f t="shared" si="9"/>
        <v>#DIV/0!</v>
      </c>
      <c r="X303" s="26" t="str">
        <f t="shared" si="10"/>
        <v>#DIV/0!</v>
      </c>
    </row>
    <row r="304">
      <c r="A304" s="18" t="s">
        <v>296</v>
      </c>
      <c r="B304" s="18">
        <v>817.0</v>
      </c>
      <c r="C304" s="40">
        <v>1587.0</v>
      </c>
      <c r="D304" s="40">
        <v>14.0</v>
      </c>
      <c r="E304" s="40">
        <v>0.0</v>
      </c>
      <c r="F304" s="14">
        <v>10416.0</v>
      </c>
      <c r="G304" s="19"/>
      <c r="H304" s="19">
        <f>VLOOKUP(A304,'Kings Ratings'!$A$2:$B$1000,2,false)</f>
        <v>10</v>
      </c>
      <c r="I304" s="7"/>
      <c r="K304" s="40">
        <v>1472.0</v>
      </c>
      <c r="L304" s="22">
        <f t="shared" si="2"/>
        <v>115</v>
      </c>
      <c r="M304" s="23">
        <f t="shared" si="3"/>
        <v>0.078125</v>
      </c>
      <c r="N304" s="24" t="str">
        <f t="shared" si="4"/>
        <v>Fancy Violin with +115, +7.8% (1472 to 1587)</v>
      </c>
      <c r="O304" s="41"/>
      <c r="P304" s="40">
        <v>14.0</v>
      </c>
      <c r="Q304" s="18">
        <f t="shared" si="5"/>
        <v>0</v>
      </c>
      <c r="R304" s="23">
        <f t="shared" si="6"/>
        <v>0</v>
      </c>
      <c r="S304" s="24" t="str">
        <f t="shared" si="7"/>
        <v>Fancy Violin with +0, +0% (14 to 14)</v>
      </c>
      <c r="T304" s="18"/>
      <c r="U304" s="40">
        <v>0.0</v>
      </c>
      <c r="V304" s="22">
        <f t="shared" si="8"/>
        <v>0</v>
      </c>
      <c r="W304" s="23" t="str">
        <f t="shared" si="9"/>
        <v>#DIV/0!</v>
      </c>
      <c r="X304" s="26" t="str">
        <f t="shared" si="10"/>
        <v>#DIV/0!</v>
      </c>
    </row>
    <row r="305">
      <c r="A305" s="18" t="s">
        <v>870</v>
      </c>
      <c r="B305" s="11">
        <v>820.0</v>
      </c>
      <c r="C305" s="11">
        <v>6358.0</v>
      </c>
      <c r="D305" s="11">
        <v>1777.0</v>
      </c>
      <c r="E305" s="11">
        <v>205.0</v>
      </c>
      <c r="F305" s="14">
        <v>195018.0</v>
      </c>
      <c r="G305" s="19"/>
      <c r="H305" s="19">
        <f>VLOOKUP(A305,'Kings Ratings'!$A$2:$B$1000,2,false)</f>
        <v>9</v>
      </c>
      <c r="I305" s="14">
        <v>294.0</v>
      </c>
      <c r="K305" s="11">
        <v>5973.0</v>
      </c>
      <c r="L305" s="22">
        <f t="shared" si="2"/>
        <v>385</v>
      </c>
      <c r="M305" s="23">
        <f t="shared" si="3"/>
        <v>0.06445672192</v>
      </c>
      <c r="N305" s="24" t="str">
        <f t="shared" si="4"/>
        <v>Pickaxe with +385, +6.4% (5973 to 6358)</v>
      </c>
      <c r="O305" s="41"/>
      <c r="P305" s="11">
        <v>1561.0</v>
      </c>
      <c r="Q305" s="18">
        <f t="shared" si="5"/>
        <v>216</v>
      </c>
      <c r="R305" s="23">
        <f t="shared" si="6"/>
        <v>0.1383728379</v>
      </c>
      <c r="S305" s="24" t="str">
        <f t="shared" si="7"/>
        <v>Pickaxe with +216, +13.8% (1561 to 1777)</v>
      </c>
      <c r="T305" s="18"/>
      <c r="U305" s="11">
        <v>136.0</v>
      </c>
      <c r="V305" s="22">
        <f t="shared" si="8"/>
        <v>69</v>
      </c>
      <c r="W305" s="23">
        <f t="shared" si="9"/>
        <v>0.5073529412</v>
      </c>
      <c r="X305" s="26" t="str">
        <f t="shared" si="10"/>
        <v>Pickaxe with +69, +50.7% (136 to 205)</v>
      </c>
    </row>
    <row r="306">
      <c r="A306" s="18" t="s">
        <v>782</v>
      </c>
      <c r="B306" s="18">
        <v>825.0</v>
      </c>
      <c r="C306" s="40">
        <v>4075.0</v>
      </c>
      <c r="D306" s="40">
        <v>238.0</v>
      </c>
      <c r="E306" s="40">
        <v>1.0</v>
      </c>
      <c r="F306" s="14">
        <v>45954.0</v>
      </c>
      <c r="G306" s="19"/>
      <c r="H306" s="19">
        <f>VLOOKUP(A306,'Kings Ratings'!$A$2:$B$1000,2,false)</f>
        <v>10</v>
      </c>
      <c r="I306" s="7"/>
      <c r="K306" s="40">
        <v>3762.0</v>
      </c>
      <c r="L306" s="22">
        <f t="shared" si="2"/>
        <v>313</v>
      </c>
      <c r="M306" s="23">
        <f t="shared" si="3"/>
        <v>0.08320042531</v>
      </c>
      <c r="N306" s="24" t="str">
        <f t="shared" si="4"/>
        <v>Sunflower Oil with +313, +8.3% (3762 to 4075)</v>
      </c>
      <c r="O306" s="41"/>
      <c r="P306" s="40">
        <v>222.0</v>
      </c>
      <c r="Q306" s="18">
        <f t="shared" si="5"/>
        <v>16</v>
      </c>
      <c r="R306" s="23">
        <f t="shared" si="6"/>
        <v>0.07207207207</v>
      </c>
      <c r="S306" s="24" t="str">
        <f t="shared" si="7"/>
        <v>Sunflower Oil with +16, +7.2% (222 to 238)</v>
      </c>
      <c r="T306" s="18"/>
      <c r="U306" s="40">
        <v>1.0</v>
      </c>
      <c r="V306" s="22">
        <f t="shared" si="8"/>
        <v>0</v>
      </c>
      <c r="W306" s="23">
        <f t="shared" si="9"/>
        <v>0</v>
      </c>
      <c r="X306" s="26" t="str">
        <f t="shared" si="10"/>
        <v>Sunflower Oil with +0, +0% (1 to 1)</v>
      </c>
    </row>
    <row r="307">
      <c r="A307" s="18" t="s">
        <v>615</v>
      </c>
      <c r="B307" s="18">
        <v>826.0</v>
      </c>
      <c r="C307" s="40">
        <v>7317.0</v>
      </c>
      <c r="D307" s="40">
        <v>1261.0</v>
      </c>
      <c r="E307" s="40">
        <v>6.0</v>
      </c>
      <c r="F307" s="14">
        <v>148289.0</v>
      </c>
      <c r="G307" s="19"/>
      <c r="H307" s="19">
        <f>VLOOKUP(A307,'Kings Ratings'!$A$2:$B$1000,2,false)</f>
        <v>8</v>
      </c>
      <c r="I307" s="7"/>
      <c r="K307" s="40">
        <v>6959.0</v>
      </c>
      <c r="L307" s="22">
        <f t="shared" si="2"/>
        <v>358</v>
      </c>
      <c r="M307" s="23">
        <f t="shared" si="3"/>
        <v>0.05144417301</v>
      </c>
      <c r="N307" s="24" t="str">
        <f t="shared" si="4"/>
        <v>Pine Board with +358, +5.1% (6959 to 7317)</v>
      </c>
      <c r="O307" s="41"/>
      <c r="P307" s="40">
        <v>1134.0</v>
      </c>
      <c r="Q307" s="18">
        <f t="shared" si="5"/>
        <v>127</v>
      </c>
      <c r="R307" s="23">
        <f t="shared" si="6"/>
        <v>0.1119929453</v>
      </c>
      <c r="S307" s="24" t="str">
        <f t="shared" si="7"/>
        <v>Pine Board with +127, +11.2% (1134 to 1261)</v>
      </c>
      <c r="T307" s="18"/>
      <c r="U307" s="40">
        <v>3.0</v>
      </c>
      <c r="V307" s="22">
        <f t="shared" si="8"/>
        <v>3</v>
      </c>
      <c r="W307" s="23">
        <f t="shared" si="9"/>
        <v>1</v>
      </c>
      <c r="X307" s="26" t="str">
        <f t="shared" si="10"/>
        <v>Pine Board with +3, +100% (3 to 6)</v>
      </c>
    </row>
    <row r="308">
      <c r="A308" s="18" t="s">
        <v>531</v>
      </c>
      <c r="B308" s="18">
        <v>837.0</v>
      </c>
      <c r="C308" s="40">
        <v>9453.0</v>
      </c>
      <c r="D308" s="40">
        <v>4007.0</v>
      </c>
      <c r="E308" s="40">
        <v>149.0</v>
      </c>
      <c r="F308" s="14">
        <v>274948.0</v>
      </c>
      <c r="G308" s="19"/>
      <c r="H308" s="19">
        <f>VLOOKUP(A308,'Kings Ratings'!$A$2:$B$1000,2,false)</f>
        <v>5</v>
      </c>
      <c r="I308" s="7"/>
      <c r="K308" s="40">
        <v>9027.0</v>
      </c>
      <c r="L308" s="22">
        <f t="shared" si="2"/>
        <v>426</v>
      </c>
      <c r="M308" s="23">
        <f t="shared" si="3"/>
        <v>0.04719175806</v>
      </c>
      <c r="N308" s="24" t="str">
        <f t="shared" si="4"/>
        <v>Linked Lantern with +426, +4.7% (9027 to 9453)</v>
      </c>
      <c r="O308" s="41"/>
      <c r="P308" s="40">
        <v>3725.0</v>
      </c>
      <c r="Q308" s="18">
        <f t="shared" si="5"/>
        <v>282</v>
      </c>
      <c r="R308" s="23">
        <f t="shared" si="6"/>
        <v>0.07570469799</v>
      </c>
      <c r="S308" s="24" t="str">
        <f t="shared" si="7"/>
        <v>Linked Lantern with +282, +7.6% (3725 to 4007)</v>
      </c>
      <c r="T308" s="18"/>
      <c r="U308" s="40">
        <v>120.0</v>
      </c>
      <c r="V308" s="22">
        <f t="shared" si="8"/>
        <v>29</v>
      </c>
      <c r="W308" s="23">
        <f t="shared" si="9"/>
        <v>0.2416666667</v>
      </c>
      <c r="X308" s="26" t="str">
        <f t="shared" si="10"/>
        <v>Linked Lantern with +29, +24.2% (120 to 149)</v>
      </c>
    </row>
    <row r="309">
      <c r="A309" s="18" t="s">
        <v>516</v>
      </c>
      <c r="B309" s="18">
        <v>841.0</v>
      </c>
      <c r="C309" s="40">
        <v>7111.0</v>
      </c>
      <c r="D309" s="40">
        <v>2976.0</v>
      </c>
      <c r="E309" s="40">
        <v>67.0</v>
      </c>
      <c r="F309" s="14">
        <v>224574.0</v>
      </c>
      <c r="G309" s="19"/>
      <c r="H309" s="19">
        <f>VLOOKUP(A309,'Kings Ratings'!$A$2:$B$1000,2,false)</f>
        <v>3</v>
      </c>
      <c r="I309" s="7"/>
      <c r="K309" s="40">
        <v>6731.0</v>
      </c>
      <c r="L309" s="22">
        <f t="shared" si="2"/>
        <v>380</v>
      </c>
      <c r="M309" s="23">
        <f t="shared" si="3"/>
        <v>0.05645520725</v>
      </c>
      <c r="N309" s="24" t="str">
        <f t="shared" si="4"/>
        <v>Leather Belt with +380, +5.6% (6731 to 7111)</v>
      </c>
      <c r="O309" s="41"/>
      <c r="P309" s="40">
        <v>2748.0</v>
      </c>
      <c r="Q309" s="18">
        <f t="shared" si="5"/>
        <v>228</v>
      </c>
      <c r="R309" s="23">
        <f t="shared" si="6"/>
        <v>0.08296943231</v>
      </c>
      <c r="S309" s="24" t="str">
        <f t="shared" si="7"/>
        <v>Leather Belt with +228, +8.3% (2748 to 2976)</v>
      </c>
      <c r="T309" s="18"/>
      <c r="U309" s="40">
        <v>59.0</v>
      </c>
      <c r="V309" s="22">
        <f t="shared" si="8"/>
        <v>8</v>
      </c>
      <c r="W309" s="23">
        <f t="shared" si="9"/>
        <v>0.1355932203</v>
      </c>
      <c r="X309" s="26" t="str">
        <f t="shared" si="10"/>
        <v>Leather Belt with +8, +13.6% (59 to 67)</v>
      </c>
    </row>
    <row r="310">
      <c r="A310" s="18" t="s">
        <v>571</v>
      </c>
      <c r="B310" s="18">
        <v>842.0</v>
      </c>
      <c r="C310" s="40">
        <v>11117.0</v>
      </c>
      <c r="D310" s="40">
        <v>8257.0</v>
      </c>
      <c r="E310" s="40">
        <v>4003.0</v>
      </c>
      <c r="F310" s="14">
        <v>1055040.0</v>
      </c>
      <c r="G310" s="19"/>
      <c r="H310" s="19">
        <f>VLOOKUP(A310,'Kings Ratings'!$A$2:$B$1000,2,false)</f>
        <v>1</v>
      </c>
      <c r="I310" s="7" t="s">
        <v>424</v>
      </c>
      <c r="K310" s="40">
        <v>10730.0</v>
      </c>
      <c r="L310" s="22">
        <f t="shared" si="2"/>
        <v>387</v>
      </c>
      <c r="M310" s="23">
        <f t="shared" si="3"/>
        <v>0.03606710158</v>
      </c>
      <c r="N310" s="24" t="str">
        <f t="shared" si="4"/>
        <v>Nailed Board with +387, +3.6% (10730 to 11117)</v>
      </c>
      <c r="O310" s="41"/>
      <c r="P310" s="40">
        <v>7952.0</v>
      </c>
      <c r="Q310" s="18">
        <f t="shared" si="5"/>
        <v>305</v>
      </c>
      <c r="R310" s="23">
        <f t="shared" si="6"/>
        <v>0.03835513078</v>
      </c>
      <c r="S310" s="24" t="str">
        <f t="shared" si="7"/>
        <v>Nailed Board with +305, +3.8% (7952 to 8257)</v>
      </c>
      <c r="T310" s="18"/>
      <c r="U310" s="40">
        <v>3755.0</v>
      </c>
      <c r="V310" s="22">
        <f t="shared" si="8"/>
        <v>248</v>
      </c>
      <c r="W310" s="23">
        <f t="shared" si="9"/>
        <v>0.06604527297</v>
      </c>
      <c r="X310" s="26" t="str">
        <f t="shared" si="10"/>
        <v>Nailed Board with +248, +6.6% (3755 to 4003)</v>
      </c>
    </row>
    <row r="311">
      <c r="A311" s="18" t="s">
        <v>754</v>
      </c>
      <c r="B311" s="18">
        <v>843.0</v>
      </c>
      <c r="C311" s="40">
        <v>7813.0</v>
      </c>
      <c r="D311" s="40">
        <v>3529.0</v>
      </c>
      <c r="E311" s="40">
        <v>60.0</v>
      </c>
      <c r="F311" s="14">
        <v>270521.0</v>
      </c>
      <c r="G311" s="19"/>
      <c r="H311" s="19">
        <f>VLOOKUP(A311,'Kings Ratings'!$A$2:$B$1000,2,false)</f>
        <v>3</v>
      </c>
      <c r="I311" s="7"/>
      <c r="K311" s="40">
        <v>7426.0</v>
      </c>
      <c r="L311" s="22">
        <f t="shared" si="2"/>
        <v>387</v>
      </c>
      <c r="M311" s="23">
        <f t="shared" si="3"/>
        <v>0.05211419337</v>
      </c>
      <c r="N311" s="24" t="str">
        <f t="shared" si="4"/>
        <v>Steel Buckle with +387, +5.2% (7426 to 7813)</v>
      </c>
      <c r="O311" s="41"/>
      <c r="P311" s="40">
        <v>3301.0</v>
      </c>
      <c r="Q311" s="18">
        <f t="shared" si="5"/>
        <v>228</v>
      </c>
      <c r="R311" s="23">
        <f t="shared" si="6"/>
        <v>0.06906997879</v>
      </c>
      <c r="S311" s="24" t="str">
        <f t="shared" si="7"/>
        <v>Steel Buckle with +228, +6.9% (3301 to 3529)</v>
      </c>
      <c r="T311" s="18"/>
      <c r="U311" s="40">
        <v>54.0</v>
      </c>
      <c r="V311" s="22">
        <f t="shared" si="8"/>
        <v>6</v>
      </c>
      <c r="W311" s="23">
        <f t="shared" si="9"/>
        <v>0.1111111111</v>
      </c>
      <c r="X311" s="26" t="str">
        <f t="shared" si="10"/>
        <v>Steel Buckle with +6, +11.1% (54 to 60)</v>
      </c>
    </row>
    <row r="312">
      <c r="A312" s="18" t="s">
        <v>44</v>
      </c>
      <c r="B312" s="18">
        <v>844.0</v>
      </c>
      <c r="C312" s="40">
        <v>13540.0</v>
      </c>
      <c r="D312" s="40">
        <v>9074.0</v>
      </c>
      <c r="E312" s="40">
        <v>3276.0</v>
      </c>
      <c r="F312" s="14">
        <v>6154665.0</v>
      </c>
      <c r="G312" s="19"/>
      <c r="H312" s="19">
        <f>VLOOKUP(A312,'Kings Ratings'!$A$2:$B$1000,2,false)</f>
        <v>1</v>
      </c>
      <c r="I312" s="7" t="s">
        <v>774</v>
      </c>
      <c r="K312" s="40">
        <v>12988.0</v>
      </c>
      <c r="L312" s="22">
        <f t="shared" si="2"/>
        <v>552</v>
      </c>
      <c r="M312" s="23">
        <f t="shared" si="3"/>
        <v>0.04250076994</v>
      </c>
      <c r="N312" s="24" t="str">
        <f t="shared" si="4"/>
        <v>Awl with +552, +4.3% (12988 to 13540)</v>
      </c>
      <c r="O312" s="41"/>
      <c r="P312" s="40">
        <v>8701.0</v>
      </c>
      <c r="Q312" s="18">
        <f t="shared" si="5"/>
        <v>373</v>
      </c>
      <c r="R312" s="23">
        <f t="shared" si="6"/>
        <v>0.04286863579</v>
      </c>
      <c r="S312" s="24" t="str">
        <f t="shared" si="7"/>
        <v>Awl with +373, +4.3% (8701 to 9074)</v>
      </c>
      <c r="T312" s="18"/>
      <c r="U312" s="40">
        <v>3048.0</v>
      </c>
      <c r="V312" s="22">
        <f t="shared" si="8"/>
        <v>228</v>
      </c>
      <c r="W312" s="23">
        <f t="shared" si="9"/>
        <v>0.07480314961</v>
      </c>
      <c r="X312" s="26" t="str">
        <f t="shared" si="10"/>
        <v>Awl with +228, +7.5% (3048 to 3276)</v>
      </c>
    </row>
    <row r="313">
      <c r="A313" s="18" t="s">
        <v>824</v>
      </c>
      <c r="B313" s="18">
        <v>845.0</v>
      </c>
      <c r="C313" s="40">
        <v>11850.0</v>
      </c>
      <c r="D313" s="40">
        <v>8223.0</v>
      </c>
      <c r="E313" s="40">
        <v>3258.0</v>
      </c>
      <c r="F313" s="14">
        <v>7185170.0</v>
      </c>
      <c r="G313" s="19"/>
      <c r="H313" s="19">
        <f>VLOOKUP(A313,'Kings Ratings'!$A$2:$B$1000,2,false)</f>
        <v>1</v>
      </c>
      <c r="I313" s="7" t="s">
        <v>666</v>
      </c>
      <c r="K313" s="40">
        <v>11355.0</v>
      </c>
      <c r="L313" s="22">
        <f t="shared" si="2"/>
        <v>495</v>
      </c>
      <c r="M313" s="23">
        <f t="shared" si="3"/>
        <v>0.04359313078</v>
      </c>
      <c r="N313" s="24" t="str">
        <f t="shared" si="4"/>
        <v>Wooden Button with +495, +4.4% (11355 to 11850)</v>
      </c>
      <c r="O313" s="41"/>
      <c r="P313" s="40">
        <v>7860.0</v>
      </c>
      <c r="Q313" s="18">
        <f t="shared" si="5"/>
        <v>363</v>
      </c>
      <c r="R313" s="23">
        <f t="shared" si="6"/>
        <v>0.04618320611</v>
      </c>
      <c r="S313" s="24" t="str">
        <f t="shared" si="7"/>
        <v>Wooden Button with +363, +4.6% (7860 to 8223)</v>
      </c>
      <c r="T313" s="18"/>
      <c r="U313" s="40">
        <v>3036.0</v>
      </c>
      <c r="V313" s="22">
        <f t="shared" si="8"/>
        <v>222</v>
      </c>
      <c r="W313" s="23">
        <f t="shared" si="9"/>
        <v>0.07312252964</v>
      </c>
      <c r="X313" s="26" t="str">
        <f t="shared" si="10"/>
        <v>Wooden Button with +222, +7.3% (3036 to 3258)</v>
      </c>
    </row>
    <row r="314">
      <c r="A314" s="18" t="s">
        <v>219</v>
      </c>
      <c r="B314" s="18">
        <v>846.0</v>
      </c>
      <c r="C314" s="40">
        <v>4081.0</v>
      </c>
      <c r="D314" s="40">
        <v>37.0</v>
      </c>
      <c r="E314" s="40">
        <v>0.0</v>
      </c>
      <c r="F314" s="14">
        <v>21322.0</v>
      </c>
      <c r="G314" s="19"/>
      <c r="H314" s="19">
        <f>VLOOKUP(A314,'Kings Ratings'!$A$2:$B$1000,2,false)</f>
        <v>10</v>
      </c>
      <c r="I314" s="7"/>
      <c r="K314" s="40">
        <v>3796.0</v>
      </c>
      <c r="L314" s="22">
        <f t="shared" si="2"/>
        <v>285</v>
      </c>
      <c r="M314" s="23">
        <f t="shared" si="3"/>
        <v>0.07507903056</v>
      </c>
      <c r="N314" s="24" t="str">
        <f t="shared" si="4"/>
        <v>Corn Husk Doll with +285, +7.5% (3796 to 4081)</v>
      </c>
      <c r="O314" s="41"/>
      <c r="P314" s="40">
        <v>36.0</v>
      </c>
      <c r="Q314" s="18">
        <f t="shared" si="5"/>
        <v>1</v>
      </c>
      <c r="R314" s="23">
        <f t="shared" si="6"/>
        <v>0.02777777778</v>
      </c>
      <c r="S314" s="24" t="str">
        <f t="shared" si="7"/>
        <v>Corn Husk Doll with +1, +2.8% (36 to 37)</v>
      </c>
      <c r="T314" s="18"/>
      <c r="U314" s="40">
        <v>0.0</v>
      </c>
      <c r="V314" s="22">
        <f t="shared" si="8"/>
        <v>0</v>
      </c>
      <c r="W314" s="23" t="str">
        <f t="shared" si="9"/>
        <v>#DIV/0!</v>
      </c>
      <c r="X314" s="26" t="str">
        <f t="shared" si="10"/>
        <v>#DIV/0!</v>
      </c>
    </row>
    <row r="315">
      <c r="A315" s="18" t="s">
        <v>328</v>
      </c>
      <c r="B315" s="18">
        <v>870.0</v>
      </c>
      <c r="C315" s="40">
        <v>267.0</v>
      </c>
      <c r="D315" s="40">
        <v>2.0</v>
      </c>
      <c r="E315" s="40">
        <v>0.0</v>
      </c>
      <c r="F315" s="14">
        <v>5147.0</v>
      </c>
      <c r="G315" s="19"/>
      <c r="H315" s="19">
        <f>VLOOKUP(A315,'Kings Ratings'!$A$2:$B$1000,2,false)</f>
        <v>11</v>
      </c>
      <c r="I315" s="7"/>
      <c r="K315" s="40">
        <v>267.0</v>
      </c>
      <c r="L315" s="22">
        <f t="shared" si="2"/>
        <v>0</v>
      </c>
      <c r="M315" s="23">
        <f t="shared" si="3"/>
        <v>0</v>
      </c>
      <c r="N315" s="24" t="str">
        <f t="shared" si="4"/>
        <v>QED Cell with +0, +0% (267 to 267)</v>
      </c>
      <c r="O315" s="41"/>
      <c r="P315" s="40">
        <v>2.0</v>
      </c>
      <c r="Q315" s="18">
        <f t="shared" si="5"/>
        <v>0</v>
      </c>
      <c r="R315" s="23">
        <f t="shared" si="6"/>
        <v>0</v>
      </c>
      <c r="S315" s="24" t="str">
        <f t="shared" si="7"/>
        <v>QED Cell with +0, +0% (2 to 2)</v>
      </c>
      <c r="T315" s="18"/>
      <c r="U315" s="40">
        <v>0.0</v>
      </c>
      <c r="V315" s="22">
        <f t="shared" si="8"/>
        <v>0</v>
      </c>
      <c r="W315" s="23" t="str">
        <f t="shared" si="9"/>
        <v>#DIV/0!</v>
      </c>
      <c r="X315" s="26" t="str">
        <f t="shared" si="10"/>
        <v>#DIV/0!</v>
      </c>
    </row>
    <row r="316">
      <c r="A316" s="18" t="s">
        <v>871</v>
      </c>
      <c r="B316" s="11">
        <v>879.0</v>
      </c>
      <c r="C316" s="11">
        <v>5235.0</v>
      </c>
      <c r="D316" s="11">
        <v>1233.0</v>
      </c>
      <c r="E316" s="11">
        <v>156.0</v>
      </c>
      <c r="F316" s="14">
        <v>202026.0</v>
      </c>
      <c r="G316" s="19"/>
      <c r="H316" s="19">
        <f>VLOOKUP(A316,'Kings Ratings'!$A$2:$B$1000,2,false)</f>
        <v>9</v>
      </c>
      <c r="I316" s="19"/>
      <c r="K316" s="11">
        <v>4907.0</v>
      </c>
      <c r="L316" s="22">
        <f t="shared" si="2"/>
        <v>328</v>
      </c>
      <c r="M316" s="23">
        <f t="shared" si="3"/>
        <v>0.0668432851</v>
      </c>
      <c r="N316" s="24" t="str">
        <f t="shared" si="4"/>
        <v>Bone Pickaxe with +328, +6.7% (4907 to 5235)</v>
      </c>
      <c r="O316" s="41"/>
      <c r="P316" s="11">
        <v>1094.0</v>
      </c>
      <c r="Q316" s="18">
        <f t="shared" si="5"/>
        <v>139</v>
      </c>
      <c r="R316" s="23">
        <f t="shared" si="6"/>
        <v>0.1270566728</v>
      </c>
      <c r="S316" s="24" t="str">
        <f t="shared" si="7"/>
        <v>Bone Pickaxe with +139, +12.7% (1094 to 1233)</v>
      </c>
      <c r="T316" s="18"/>
      <c r="U316" s="11">
        <v>122.0</v>
      </c>
      <c r="V316" s="22">
        <f t="shared" si="8"/>
        <v>34</v>
      </c>
      <c r="W316" s="23">
        <f t="shared" si="9"/>
        <v>0.2786885246</v>
      </c>
      <c r="X316" s="26" t="str">
        <f t="shared" si="10"/>
        <v>Bone Pickaxe with +34, +27.9% (122 to 156)</v>
      </c>
    </row>
    <row r="317">
      <c r="A317" s="18" t="s">
        <v>329</v>
      </c>
      <c r="B317" s="18">
        <v>885.0</v>
      </c>
      <c r="C317" s="40">
        <v>245.0</v>
      </c>
      <c r="D317" s="40">
        <v>0.0</v>
      </c>
      <c r="E317" s="40">
        <v>0.0</v>
      </c>
      <c r="F317" s="14">
        <v>2821.0</v>
      </c>
      <c r="G317" s="19"/>
      <c r="H317" s="19">
        <f>VLOOKUP(A317,'Kings Ratings'!$A$2:$B$1000,2,false)</f>
        <v>10</v>
      </c>
      <c r="I317" s="7"/>
      <c r="K317" s="40">
        <v>210.0</v>
      </c>
      <c r="L317" s="22">
        <f t="shared" si="2"/>
        <v>35</v>
      </c>
      <c r="M317" s="23">
        <f t="shared" si="3"/>
        <v>0.1666666667</v>
      </c>
      <c r="N317" s="24" t="str">
        <f t="shared" si="4"/>
        <v>Flying Machine with +35, +16.7% (210 to 245)</v>
      </c>
      <c r="O317" s="41"/>
      <c r="P317" s="40">
        <v>0.0</v>
      </c>
      <c r="Q317" s="18">
        <f t="shared" si="5"/>
        <v>0</v>
      </c>
      <c r="R317" s="23" t="str">
        <f t="shared" si="6"/>
        <v>#DIV/0!</v>
      </c>
      <c r="S317" s="24" t="str">
        <f t="shared" si="7"/>
        <v>#DIV/0!</v>
      </c>
      <c r="T317" s="18"/>
      <c r="U317" s="40">
        <v>0.0</v>
      </c>
      <c r="V317" s="22">
        <f t="shared" si="8"/>
        <v>0</v>
      </c>
      <c r="W317" s="23" t="str">
        <f t="shared" si="9"/>
        <v>#DIV/0!</v>
      </c>
      <c r="X317" s="26" t="str">
        <f t="shared" si="10"/>
        <v>#DIV/0!</v>
      </c>
    </row>
    <row r="318">
      <c r="A318" s="18" t="s">
        <v>831</v>
      </c>
      <c r="B318" s="18">
        <v>894.0</v>
      </c>
      <c r="C318" s="40">
        <v>7969.0</v>
      </c>
      <c r="D318" s="40">
        <v>4566.0</v>
      </c>
      <c r="E318" s="40">
        <v>623.0</v>
      </c>
      <c r="F318" s="14">
        <v>1000864.0</v>
      </c>
      <c r="G318" s="19"/>
      <c r="H318" s="19">
        <f>VLOOKUP(A318,'Kings Ratings'!$A$2:$B$1000,2,false)</f>
        <v>2</v>
      </c>
      <c r="I318" s="7" t="s">
        <v>859</v>
      </c>
      <c r="K318" s="40">
        <v>7587.0</v>
      </c>
      <c r="L318" s="22">
        <f t="shared" si="2"/>
        <v>382</v>
      </c>
      <c r="M318" s="23">
        <f t="shared" si="3"/>
        <v>0.05034928167</v>
      </c>
      <c r="N318" s="24" t="str">
        <f t="shared" si="4"/>
        <v>Wooden Spear with +382, +5% (7587 to 7969)</v>
      </c>
      <c r="O318" s="41"/>
      <c r="P318" s="40">
        <v>4310.0</v>
      </c>
      <c r="Q318" s="18">
        <f t="shared" si="5"/>
        <v>256</v>
      </c>
      <c r="R318" s="23">
        <f t="shared" si="6"/>
        <v>0.05939675174</v>
      </c>
      <c r="S318" s="24" t="str">
        <f t="shared" si="7"/>
        <v>Wooden Spear with +256, +5.9% (4310 to 4566)</v>
      </c>
      <c r="T318" s="18"/>
      <c r="U318" s="40">
        <v>529.0</v>
      </c>
      <c r="V318" s="22">
        <f t="shared" si="8"/>
        <v>94</v>
      </c>
      <c r="W318" s="23">
        <f t="shared" si="9"/>
        <v>0.1776937618</v>
      </c>
      <c r="X318" s="26" t="str">
        <f t="shared" si="10"/>
        <v>Wooden Spear with +94, +17.8% (529 to 623)</v>
      </c>
    </row>
    <row r="319">
      <c r="A319" s="18" t="s">
        <v>98</v>
      </c>
      <c r="B319" s="18">
        <v>895.0</v>
      </c>
      <c r="C319" s="40">
        <v>9312.0</v>
      </c>
      <c r="D319" s="40">
        <v>4545.0</v>
      </c>
      <c r="E319" s="40">
        <v>161.0</v>
      </c>
      <c r="F319" s="14">
        <v>363985.0</v>
      </c>
      <c r="G319" s="19"/>
      <c r="H319" s="19">
        <f>VLOOKUP(A319,'Kings Ratings'!$A$2:$B$1000,2,false)</f>
        <v>2</v>
      </c>
      <c r="I319" s="7"/>
      <c r="K319" s="40">
        <v>8820.0</v>
      </c>
      <c r="L319" s="22">
        <f t="shared" si="2"/>
        <v>492</v>
      </c>
      <c r="M319" s="23">
        <f t="shared" si="3"/>
        <v>0.05578231293</v>
      </c>
      <c r="N319" s="24" t="str">
        <f t="shared" si="4"/>
        <v>Blue Parchment with +492, +5.6% (8820 to 9312)</v>
      </c>
      <c r="O319" s="41"/>
      <c r="P319" s="40">
        <v>4207.0</v>
      </c>
      <c r="Q319" s="18">
        <f t="shared" si="5"/>
        <v>338</v>
      </c>
      <c r="R319" s="23">
        <f t="shared" si="6"/>
        <v>0.08034228667</v>
      </c>
      <c r="S319" s="24" t="str">
        <f t="shared" si="7"/>
        <v>Blue Parchment with +338, +8% (4207 to 4545)</v>
      </c>
      <c r="T319" s="18"/>
      <c r="U319" s="40">
        <v>129.0</v>
      </c>
      <c r="V319" s="22">
        <f t="shared" si="8"/>
        <v>32</v>
      </c>
      <c r="W319" s="23">
        <f t="shared" si="9"/>
        <v>0.2480620155</v>
      </c>
      <c r="X319" s="26" t="str">
        <f t="shared" si="10"/>
        <v>Blue Parchment with +32, +24.8% (129 to 161)</v>
      </c>
    </row>
    <row r="320">
      <c r="A320" s="18" t="s">
        <v>82</v>
      </c>
      <c r="B320" s="18">
        <v>896.0</v>
      </c>
      <c r="C320" s="40">
        <v>7729.0</v>
      </c>
      <c r="D320" s="40">
        <v>3797.0</v>
      </c>
      <c r="E320" s="40">
        <v>161.0</v>
      </c>
      <c r="F320" s="14">
        <v>180428.0</v>
      </c>
      <c r="G320" s="19"/>
      <c r="H320" s="19">
        <f>VLOOKUP(A320,'Kings Ratings'!$A$2:$B$1000,2,false)</f>
        <v>2</v>
      </c>
      <c r="I320" s="7"/>
      <c r="K320" s="40">
        <v>7305.0</v>
      </c>
      <c r="L320" s="22">
        <f t="shared" si="2"/>
        <v>424</v>
      </c>
      <c r="M320" s="23">
        <f t="shared" si="3"/>
        <v>0.05804243669</v>
      </c>
      <c r="N320" s="24" t="str">
        <f t="shared" si="4"/>
        <v>Blue Diary with +424, +5.8% (7305 to 7729)</v>
      </c>
      <c r="O320" s="41"/>
      <c r="P320" s="40">
        <v>3510.0</v>
      </c>
      <c r="Q320" s="18">
        <f t="shared" si="5"/>
        <v>287</v>
      </c>
      <c r="R320" s="23">
        <f t="shared" si="6"/>
        <v>0.08176638177</v>
      </c>
      <c r="S320" s="24" t="str">
        <f t="shared" si="7"/>
        <v>Blue Diary with +287, +8.2% (3510 to 3797)</v>
      </c>
      <c r="T320" s="18"/>
      <c r="U320" s="40">
        <v>136.0</v>
      </c>
      <c r="V320" s="22">
        <f t="shared" si="8"/>
        <v>25</v>
      </c>
      <c r="W320" s="23">
        <f t="shared" si="9"/>
        <v>0.1838235294</v>
      </c>
      <c r="X320" s="26" t="str">
        <f t="shared" si="10"/>
        <v>Blue Diary with +25, +18.4% (136 to 161)</v>
      </c>
    </row>
    <row r="321">
      <c r="A321" s="18" t="s">
        <v>662</v>
      </c>
      <c r="B321" s="18">
        <v>897.0</v>
      </c>
      <c r="C321" s="40">
        <v>7523.0</v>
      </c>
      <c r="D321" s="40">
        <v>1345.0</v>
      </c>
      <c r="E321" s="40">
        <v>15.0</v>
      </c>
      <c r="F321" s="14">
        <v>128313.0</v>
      </c>
      <c r="G321" s="19"/>
      <c r="H321" s="19">
        <f>VLOOKUP(A321,'Kings Ratings'!$A$2:$B$1000,2,false)</f>
        <v>3</v>
      </c>
      <c r="I321" s="7"/>
      <c r="K321" s="40">
        <v>7018.0</v>
      </c>
      <c r="L321" s="22">
        <f t="shared" si="2"/>
        <v>505</v>
      </c>
      <c r="M321" s="23">
        <f t="shared" si="3"/>
        <v>0.07195782274</v>
      </c>
      <c r="N321" s="24" t="str">
        <f t="shared" si="4"/>
        <v>Red Parchment with +505, +7.2% (7018 to 7523)</v>
      </c>
      <c r="O321" s="41"/>
      <c r="P321" s="40">
        <v>1210.0</v>
      </c>
      <c r="Q321" s="18">
        <f t="shared" si="5"/>
        <v>135</v>
      </c>
      <c r="R321" s="23">
        <f t="shared" si="6"/>
        <v>0.1115702479</v>
      </c>
      <c r="S321" s="24" t="str">
        <f t="shared" si="7"/>
        <v>Red Parchment with +135, +11.2% (1210 to 1345)</v>
      </c>
      <c r="T321" s="18"/>
      <c r="U321" s="40">
        <v>14.0</v>
      </c>
      <c r="V321" s="22">
        <f t="shared" si="8"/>
        <v>1</v>
      </c>
      <c r="W321" s="23">
        <f t="shared" si="9"/>
        <v>0.07142857143</v>
      </c>
      <c r="X321" s="26" t="str">
        <f t="shared" si="10"/>
        <v>Red Parchment with +1, +7.1% (14 to 15)</v>
      </c>
    </row>
    <row r="322">
      <c r="A322" s="18" t="s">
        <v>657</v>
      </c>
      <c r="B322" s="18">
        <v>898.0</v>
      </c>
      <c r="C322" s="40">
        <v>6038.0</v>
      </c>
      <c r="D322" s="40">
        <v>1188.0</v>
      </c>
      <c r="E322" s="40">
        <v>24.0</v>
      </c>
      <c r="F322" s="14">
        <v>159773.0</v>
      </c>
      <c r="G322" s="19"/>
      <c r="H322" s="19">
        <f>VLOOKUP(A322,'Kings Ratings'!$A$2:$B$1000,2,false)</f>
        <v>3</v>
      </c>
      <c r="I322" s="7"/>
      <c r="K322" s="40">
        <v>5620.0</v>
      </c>
      <c r="L322" s="22">
        <f t="shared" si="2"/>
        <v>418</v>
      </c>
      <c r="M322" s="23">
        <f t="shared" si="3"/>
        <v>0.0743772242</v>
      </c>
      <c r="N322" s="24" t="str">
        <f t="shared" si="4"/>
        <v>Red Diary with +418, +7.4% (5620 to 6038)</v>
      </c>
      <c r="O322" s="41"/>
      <c r="P322" s="40">
        <v>1103.0</v>
      </c>
      <c r="Q322" s="18">
        <f t="shared" si="5"/>
        <v>85</v>
      </c>
      <c r="R322" s="23">
        <f t="shared" si="6"/>
        <v>0.07706255666</v>
      </c>
      <c r="S322" s="24" t="str">
        <f t="shared" si="7"/>
        <v>Red Diary with +85, +7.7% (1103 to 1188)</v>
      </c>
      <c r="T322" s="18"/>
      <c r="U322" s="40">
        <v>18.0</v>
      </c>
      <c r="V322" s="22">
        <f t="shared" si="8"/>
        <v>6</v>
      </c>
      <c r="W322" s="23">
        <f t="shared" si="9"/>
        <v>0.3333333333</v>
      </c>
      <c r="X322" s="26" t="str">
        <f t="shared" si="10"/>
        <v>Red Diary with +6, +33.3% (18 to 24)</v>
      </c>
    </row>
    <row r="323">
      <c r="A323" s="18" t="s">
        <v>113</v>
      </c>
      <c r="B323" s="18">
        <v>899.0</v>
      </c>
      <c r="C323" s="40">
        <v>7094.0</v>
      </c>
      <c r="D323" s="40">
        <v>3256.0</v>
      </c>
      <c r="E323" s="40">
        <v>145.0</v>
      </c>
      <c r="F323" s="14">
        <v>312640.0</v>
      </c>
      <c r="G323" s="19"/>
      <c r="H323" s="19">
        <f>VLOOKUP(A323,'Kings Ratings'!$A$2:$B$1000,2,false)</f>
        <v>3</v>
      </c>
      <c r="I323" s="7"/>
      <c r="K323" s="40">
        <v>6747.0</v>
      </c>
      <c r="L323" s="22">
        <f t="shared" si="2"/>
        <v>347</v>
      </c>
      <c r="M323" s="23">
        <f t="shared" si="3"/>
        <v>0.0514302653</v>
      </c>
      <c r="N323" s="24" t="str">
        <f t="shared" si="4"/>
        <v>Blue Twine with +347, +5.1% (6747 to 7094)</v>
      </c>
      <c r="O323" s="41"/>
      <c r="P323" s="40">
        <v>3043.0</v>
      </c>
      <c r="Q323" s="18">
        <f t="shared" si="5"/>
        <v>213</v>
      </c>
      <c r="R323" s="23">
        <f t="shared" si="6"/>
        <v>0.06999671377</v>
      </c>
      <c r="S323" s="24" t="str">
        <f t="shared" si="7"/>
        <v>Blue Twine with +213, +7% (3043 to 3256)</v>
      </c>
      <c r="T323" s="18"/>
      <c r="U323" s="40">
        <v>122.0</v>
      </c>
      <c r="V323" s="22">
        <f t="shared" si="8"/>
        <v>23</v>
      </c>
      <c r="W323" s="23">
        <f t="shared" si="9"/>
        <v>0.1885245902</v>
      </c>
      <c r="X323" s="26" t="str">
        <f t="shared" si="10"/>
        <v>Blue Twine with +23, +18.9% (122 to 145)</v>
      </c>
    </row>
    <row r="324">
      <c r="A324" s="18" t="s">
        <v>619</v>
      </c>
      <c r="B324" s="18">
        <v>900.0</v>
      </c>
      <c r="C324" s="40">
        <v>5311.0</v>
      </c>
      <c r="D324" s="40">
        <v>1150.0</v>
      </c>
      <c r="E324" s="40">
        <v>111.0</v>
      </c>
      <c r="F324" s="14">
        <v>1028212.0</v>
      </c>
      <c r="G324" s="19"/>
      <c r="H324" s="19">
        <f>VLOOKUP(A324,'Kings Ratings'!$A$2:$B$1000,2,false)</f>
        <v>2</v>
      </c>
      <c r="I324" s="7" t="s">
        <v>661</v>
      </c>
      <c r="K324" s="40">
        <v>4878.0</v>
      </c>
      <c r="L324" s="22">
        <f t="shared" si="2"/>
        <v>433</v>
      </c>
      <c r="M324" s="23">
        <f t="shared" si="3"/>
        <v>0.08876588766</v>
      </c>
      <c r="N324" s="24" t="str">
        <f t="shared" si="4"/>
        <v>Pitchfork with +433, +8.9% (4878 to 5311)</v>
      </c>
      <c r="O324" s="41"/>
      <c r="P324" s="40">
        <v>1025.0</v>
      </c>
      <c r="Q324" s="18">
        <f t="shared" si="5"/>
        <v>125</v>
      </c>
      <c r="R324" s="23">
        <f t="shared" si="6"/>
        <v>0.1219512195</v>
      </c>
      <c r="S324" s="24" t="str">
        <f t="shared" si="7"/>
        <v>Pitchfork with +125, +12.2% (1025 to 1150)</v>
      </c>
      <c r="T324" s="18"/>
      <c r="U324" s="40">
        <v>73.0</v>
      </c>
      <c r="V324" s="22">
        <f t="shared" si="8"/>
        <v>38</v>
      </c>
      <c r="W324" s="23">
        <f t="shared" si="9"/>
        <v>0.5205479452</v>
      </c>
      <c r="X324" s="26" t="str">
        <f t="shared" si="10"/>
        <v>Pitchfork with +38, +52.1% (73 to 111)</v>
      </c>
    </row>
    <row r="325">
      <c r="A325" s="18" t="s">
        <v>218</v>
      </c>
      <c r="B325" s="18">
        <v>901.0</v>
      </c>
      <c r="C325" s="40">
        <v>11.0</v>
      </c>
      <c r="D325" s="40">
        <v>0.0</v>
      </c>
      <c r="E325" s="40">
        <v>0.0</v>
      </c>
      <c r="F325" s="14">
        <v>2282.0</v>
      </c>
      <c r="G325" s="19"/>
      <c r="H325" s="19">
        <f>VLOOKUP(A325,'Kings Ratings'!$A$2:$B$1000,2,false)</f>
        <v>10</v>
      </c>
      <c r="I325" s="7"/>
      <c r="K325" s="40">
        <v>10.0</v>
      </c>
      <c r="L325" s="22">
        <f t="shared" si="2"/>
        <v>1</v>
      </c>
      <c r="M325" s="23">
        <f t="shared" si="3"/>
        <v>0.1</v>
      </c>
      <c r="N325" s="24" t="str">
        <f t="shared" si="4"/>
        <v>Aquacite with +1, +10% (10 to 11)</v>
      </c>
      <c r="O325" s="41"/>
      <c r="P325" s="40">
        <v>0.0</v>
      </c>
      <c r="Q325" s="18">
        <f t="shared" si="5"/>
        <v>0</v>
      </c>
      <c r="R325" s="23" t="str">
        <f t="shared" si="6"/>
        <v>#DIV/0!</v>
      </c>
      <c r="S325" s="24" t="str">
        <f t="shared" si="7"/>
        <v>#DIV/0!</v>
      </c>
      <c r="T325" s="18"/>
      <c r="U325" s="40">
        <v>0.0</v>
      </c>
      <c r="V325" s="22">
        <f t="shared" si="8"/>
        <v>0</v>
      </c>
      <c r="W325" s="23" t="str">
        <f t="shared" si="9"/>
        <v>#DIV/0!</v>
      </c>
      <c r="X325" s="26" t="str">
        <f t="shared" si="10"/>
        <v>#DIV/0!</v>
      </c>
    </row>
    <row r="326">
      <c r="A326" s="18" t="s">
        <v>742</v>
      </c>
      <c r="B326" s="18">
        <v>921.0</v>
      </c>
      <c r="C326" s="40">
        <v>314.0</v>
      </c>
      <c r="D326" s="40">
        <v>22.0</v>
      </c>
      <c r="E326" s="40">
        <v>3.0</v>
      </c>
      <c r="F326" s="14">
        <v>20348.0</v>
      </c>
      <c r="G326" s="19"/>
      <c r="H326" s="19">
        <f>VLOOKUP(A326,'Kings Ratings'!$A$2:$B$1000,2,false)</f>
        <v>10</v>
      </c>
      <c r="I326" s="7"/>
      <c r="K326" s="40">
        <v>299.0</v>
      </c>
      <c r="L326" s="22">
        <f t="shared" si="2"/>
        <v>15</v>
      </c>
      <c r="M326" s="23">
        <f t="shared" si="3"/>
        <v>0.05016722408</v>
      </c>
      <c r="N326" s="24" t="str">
        <f t="shared" si="4"/>
        <v>Crystal Pickaxe with +15, +5% (299 to 314)</v>
      </c>
      <c r="O326" s="41"/>
      <c r="P326" s="40">
        <v>21.0</v>
      </c>
      <c r="Q326" s="18">
        <f t="shared" si="5"/>
        <v>1</v>
      </c>
      <c r="R326" s="23">
        <f t="shared" si="6"/>
        <v>0.04761904762</v>
      </c>
      <c r="S326" s="24" t="str">
        <f t="shared" si="7"/>
        <v>Crystal Pickaxe with +1, +4.8% (21 to 22)</v>
      </c>
      <c r="T326" s="18"/>
      <c r="U326" s="40">
        <v>3.0</v>
      </c>
      <c r="V326" s="22">
        <f t="shared" si="8"/>
        <v>0</v>
      </c>
      <c r="W326" s="23">
        <f t="shared" si="9"/>
        <v>0</v>
      </c>
      <c r="X326" s="26" t="str">
        <f t="shared" si="10"/>
        <v>Crystal Pickaxe with +0, +0% (3 to 3)</v>
      </c>
    </row>
    <row r="327">
      <c r="A327" s="18" t="s">
        <v>322</v>
      </c>
      <c r="B327" s="18">
        <v>922.0</v>
      </c>
      <c r="C327" s="40">
        <v>125.0</v>
      </c>
      <c r="D327" s="40">
        <v>9.0</v>
      </c>
      <c r="E327" s="40">
        <v>0.0</v>
      </c>
      <c r="F327" s="14">
        <v>13172.0</v>
      </c>
      <c r="G327" s="19"/>
      <c r="H327" s="19">
        <f>VLOOKUP(A327,'Kings Ratings'!$A$2:$B$1000,2,false)</f>
        <v>10</v>
      </c>
      <c r="I327" s="7"/>
      <c r="K327" s="40">
        <v>116.0</v>
      </c>
      <c r="L327" s="22">
        <f t="shared" si="2"/>
        <v>9</v>
      </c>
      <c r="M327" s="23">
        <f t="shared" si="3"/>
        <v>0.0775862069</v>
      </c>
      <c r="N327" s="24" t="str">
        <f t="shared" si="4"/>
        <v>Sturdy Pickaxe with +9, +7.8% (116 to 125)</v>
      </c>
      <c r="O327" s="41"/>
      <c r="P327" s="40">
        <v>8.0</v>
      </c>
      <c r="Q327" s="18">
        <f t="shared" si="5"/>
        <v>1</v>
      </c>
      <c r="R327" s="23">
        <f t="shared" si="6"/>
        <v>0.125</v>
      </c>
      <c r="S327" s="24" t="str">
        <f t="shared" si="7"/>
        <v>Sturdy Pickaxe with +1, +12.5% (8 to 9)</v>
      </c>
      <c r="T327" s="18"/>
      <c r="U327" s="40">
        <v>0.0</v>
      </c>
      <c r="V327" s="22">
        <f t="shared" si="8"/>
        <v>0</v>
      </c>
      <c r="W327" s="23" t="str">
        <f t="shared" si="9"/>
        <v>#DIV/0!</v>
      </c>
      <c r="X327" s="26" t="str">
        <f t="shared" si="10"/>
        <v>#DIV/0!</v>
      </c>
    </row>
    <row r="328">
      <c r="A328" s="18" t="s">
        <v>248</v>
      </c>
      <c r="B328" s="18">
        <v>927.0</v>
      </c>
      <c r="C328" s="40">
        <v>27.0</v>
      </c>
      <c r="D328" s="40">
        <v>2.0</v>
      </c>
      <c r="E328" s="40">
        <v>0.0</v>
      </c>
      <c r="F328" s="14">
        <v>5102.0</v>
      </c>
      <c r="G328" s="19"/>
      <c r="H328" s="19">
        <f>VLOOKUP(A328,'Kings Ratings'!$A$2:$B$1000,2,false)</f>
        <v>10</v>
      </c>
      <c r="I328" s="7"/>
      <c r="K328" s="40">
        <v>23.0</v>
      </c>
      <c r="L328" s="22">
        <f t="shared" si="2"/>
        <v>4</v>
      </c>
      <c r="M328" s="23">
        <f t="shared" si="3"/>
        <v>0.1739130435</v>
      </c>
      <c r="N328" s="24" t="str">
        <f t="shared" si="4"/>
        <v>Flarite with +4, +17.4% (23 to 27)</v>
      </c>
      <c r="O328" s="41"/>
      <c r="P328" s="40">
        <v>2.0</v>
      </c>
      <c r="Q328" s="18">
        <f t="shared" si="5"/>
        <v>0</v>
      </c>
      <c r="R328" s="23">
        <f t="shared" si="6"/>
        <v>0</v>
      </c>
      <c r="S328" s="24" t="str">
        <f t="shared" si="7"/>
        <v>Flarite with +0, +0% (2 to 2)</v>
      </c>
      <c r="T328" s="18"/>
      <c r="U328" s="40">
        <v>0.0</v>
      </c>
      <c r="V328" s="22">
        <f t="shared" si="8"/>
        <v>0</v>
      </c>
      <c r="W328" s="23" t="str">
        <f t="shared" si="9"/>
        <v>#DIV/0!</v>
      </c>
      <c r="X328" s="26" t="str">
        <f t="shared" si="10"/>
        <v>#DIV/0!</v>
      </c>
    </row>
    <row r="329">
      <c r="A329" s="18" t="s">
        <v>171</v>
      </c>
      <c r="B329" s="18">
        <v>930.0</v>
      </c>
      <c r="C329" s="40">
        <v>4.0</v>
      </c>
      <c r="D329" s="40">
        <v>0.0</v>
      </c>
      <c r="E329" s="40">
        <v>0.0</v>
      </c>
      <c r="F329" s="14">
        <v>428.0</v>
      </c>
      <c r="G329" s="19"/>
      <c r="H329" s="19">
        <f>VLOOKUP(A329,'Kings Ratings'!$A$2:$B$1000,2,false)</f>
        <v>10</v>
      </c>
      <c r="I329" s="7"/>
      <c r="K329" s="40">
        <v>4.0</v>
      </c>
      <c r="L329" s="22">
        <f t="shared" si="2"/>
        <v>0</v>
      </c>
      <c r="M329" s="23">
        <f t="shared" si="3"/>
        <v>0</v>
      </c>
      <c r="N329" s="24" t="str">
        <f t="shared" si="4"/>
        <v>Runestone 27 with +0, +0% (4 to 4)</v>
      </c>
      <c r="O329" s="41"/>
      <c r="P329" s="40">
        <v>0.0</v>
      </c>
      <c r="Q329" s="18">
        <f t="shared" si="5"/>
        <v>0</v>
      </c>
      <c r="R329" s="23" t="str">
        <f t="shared" si="6"/>
        <v>#DIV/0!</v>
      </c>
      <c r="S329" s="24" t="str">
        <f t="shared" si="7"/>
        <v>#DIV/0!</v>
      </c>
      <c r="T329" s="18"/>
      <c r="U329" s="40">
        <v>0.0</v>
      </c>
      <c r="V329" s="22">
        <f t="shared" si="8"/>
        <v>0</v>
      </c>
      <c r="W329" s="23" t="str">
        <f t="shared" si="9"/>
        <v>#DIV/0!</v>
      </c>
      <c r="X329" s="26" t="str">
        <f t="shared" si="10"/>
        <v>#DIV/0!</v>
      </c>
    </row>
    <row r="330">
      <c r="A330" s="11" t="s">
        <v>845</v>
      </c>
      <c r="B330" s="18">
        <v>942.0</v>
      </c>
      <c r="C330" s="40">
        <v>10545.0</v>
      </c>
      <c r="D330" s="40">
        <v>6109.0</v>
      </c>
      <c r="E330" s="40">
        <v>1465.0</v>
      </c>
      <c r="F330" s="14">
        <v>1652199.0</v>
      </c>
      <c r="G330" s="19"/>
      <c r="H330" s="19">
        <f>VLOOKUP(A330,'Kings Ratings'!$A$2:$B$1000,2,false)</f>
        <v>11</v>
      </c>
      <c r="I330" s="7"/>
      <c r="K330" s="40">
        <v>10543.0</v>
      </c>
      <c r="L330" s="22">
        <f t="shared" si="2"/>
        <v>2</v>
      </c>
      <c r="M330" s="23">
        <f t="shared" si="3"/>
        <v>0.0001896993266</v>
      </c>
      <c r="N330" s="24" t="str">
        <f t="shared" si="4"/>
        <v>Frozen Squid with +2, +0% (10543 to 10545)</v>
      </c>
      <c r="O330" s="41"/>
      <c r="P330" s="40">
        <v>6108.0</v>
      </c>
      <c r="Q330" s="18">
        <f t="shared" si="5"/>
        <v>1</v>
      </c>
      <c r="R330" s="23">
        <f t="shared" si="6"/>
        <v>0.0001637197119</v>
      </c>
      <c r="S330" s="24" t="str">
        <f t="shared" si="7"/>
        <v>Frozen Squid with +1, +0% (6108 to 6109)</v>
      </c>
      <c r="T330" s="18"/>
      <c r="U330" s="40">
        <v>1465.0</v>
      </c>
      <c r="V330" s="22">
        <f t="shared" si="8"/>
        <v>0</v>
      </c>
      <c r="W330" s="23">
        <f t="shared" si="9"/>
        <v>0</v>
      </c>
      <c r="X330" s="26" t="str">
        <f t="shared" si="10"/>
        <v>Frozen Squid with +0, +0% (1465 to 1465)</v>
      </c>
    </row>
    <row r="331">
      <c r="A331" s="11" t="s">
        <v>861</v>
      </c>
      <c r="B331" s="18">
        <v>943.0</v>
      </c>
      <c r="C331" s="40">
        <v>7431.0</v>
      </c>
      <c r="D331" s="40">
        <v>4066.0</v>
      </c>
      <c r="E331" s="40">
        <v>222.0</v>
      </c>
      <c r="F331" s="14">
        <v>127175.0</v>
      </c>
      <c r="G331" s="19"/>
      <c r="H331" s="19">
        <f>VLOOKUP(A331,'Kings Ratings'!$A$2:$B$1000,2,false)</f>
        <v>11</v>
      </c>
      <c r="I331" s="7"/>
      <c r="K331" s="40">
        <v>7430.0</v>
      </c>
      <c r="L331" s="22">
        <f t="shared" si="2"/>
        <v>1</v>
      </c>
      <c r="M331" s="23">
        <f t="shared" si="3"/>
        <v>0.000134589502</v>
      </c>
      <c r="N331" s="24" t="str">
        <f t="shared" si="4"/>
        <v>Frozen Sheepshead with +1, +0% (7430 to 7431)</v>
      </c>
      <c r="O331" s="41"/>
      <c r="P331" s="40">
        <v>4066.0</v>
      </c>
      <c r="Q331" s="18">
        <f t="shared" si="5"/>
        <v>0</v>
      </c>
      <c r="R331" s="23">
        <f t="shared" si="6"/>
        <v>0</v>
      </c>
      <c r="S331" s="24" t="str">
        <f t="shared" si="7"/>
        <v>Frozen Sheepshead with +0, +0% (4066 to 4066)</v>
      </c>
      <c r="T331" s="18"/>
      <c r="U331" s="40">
        <v>222.0</v>
      </c>
      <c r="V331" s="22">
        <f t="shared" si="8"/>
        <v>0</v>
      </c>
      <c r="W331" s="23">
        <f t="shared" si="9"/>
        <v>0</v>
      </c>
      <c r="X331" s="26" t="str">
        <f t="shared" si="10"/>
        <v>Frozen Sheepshead with +0, +0% (222 to 222)</v>
      </c>
    </row>
    <row r="332">
      <c r="A332" s="11" t="s">
        <v>856</v>
      </c>
      <c r="B332" s="18">
        <v>944.0</v>
      </c>
      <c r="C332" s="40">
        <v>12175.0</v>
      </c>
      <c r="D332" s="40">
        <v>5798.0</v>
      </c>
      <c r="E332" s="40">
        <v>623.0</v>
      </c>
      <c r="F332" s="14">
        <v>242042.0</v>
      </c>
      <c r="G332" s="19"/>
      <c r="H332" s="19">
        <f>VLOOKUP(A332,'Kings Ratings'!$A$2:$B$1000,2,false)</f>
        <v>11</v>
      </c>
      <c r="I332" s="7"/>
      <c r="K332" s="40">
        <v>12173.0</v>
      </c>
      <c r="L332" s="22">
        <f t="shared" si="2"/>
        <v>2</v>
      </c>
      <c r="M332" s="23">
        <f t="shared" si="3"/>
        <v>0.0001642980366</v>
      </c>
      <c r="N332" s="24" t="str">
        <f t="shared" si="4"/>
        <v>Frozen Spyfish with +2, +0% (12173 to 12175)</v>
      </c>
      <c r="O332" s="41"/>
      <c r="P332" s="40">
        <v>5797.0</v>
      </c>
      <c r="Q332" s="18">
        <f t="shared" si="5"/>
        <v>1</v>
      </c>
      <c r="R332" s="23">
        <f t="shared" si="6"/>
        <v>0.0001725030188</v>
      </c>
      <c r="S332" s="24" t="str">
        <f t="shared" si="7"/>
        <v>Frozen Spyfish with +1, +0% (5797 to 5798)</v>
      </c>
      <c r="T332" s="18"/>
      <c r="U332" s="40">
        <v>623.0</v>
      </c>
      <c r="V332" s="22">
        <f t="shared" si="8"/>
        <v>0</v>
      </c>
      <c r="W332" s="23">
        <f t="shared" si="9"/>
        <v>0</v>
      </c>
      <c r="X332" s="26" t="str">
        <f t="shared" si="10"/>
        <v>Frozen Spyfish with +0, +0% (623 to 623)</v>
      </c>
    </row>
    <row r="333">
      <c r="A333" s="11" t="s">
        <v>846</v>
      </c>
      <c r="B333" s="18">
        <v>945.0</v>
      </c>
      <c r="C333" s="40">
        <v>10698.0</v>
      </c>
      <c r="D333" s="40">
        <v>6130.0</v>
      </c>
      <c r="E333" s="40">
        <v>1300.0</v>
      </c>
      <c r="F333" s="14">
        <v>1120699.0</v>
      </c>
      <c r="G333" s="19"/>
      <c r="H333" s="19">
        <f>VLOOKUP(A333,'Kings Ratings'!$A$2:$B$1000,2,false)</f>
        <v>11</v>
      </c>
      <c r="I333" s="7"/>
      <c r="K333" s="40">
        <v>10695.0</v>
      </c>
      <c r="L333" s="22">
        <f t="shared" si="2"/>
        <v>3</v>
      </c>
      <c r="M333" s="23">
        <f t="shared" si="3"/>
        <v>0.0002805049088</v>
      </c>
      <c r="N333" s="24" t="str">
        <f t="shared" si="4"/>
        <v>Frozen Manta Ray with +3, +0% (10695 to 10698)</v>
      </c>
      <c r="O333" s="41"/>
      <c r="P333" s="40">
        <v>6128.0</v>
      </c>
      <c r="Q333" s="18">
        <f t="shared" si="5"/>
        <v>2</v>
      </c>
      <c r="R333" s="23">
        <f t="shared" si="6"/>
        <v>0.0003263707572</v>
      </c>
      <c r="S333" s="24" t="str">
        <f t="shared" si="7"/>
        <v>Frozen Manta Ray with +2, +0% (6128 to 6130)</v>
      </c>
      <c r="T333" s="18"/>
      <c r="U333" s="40">
        <v>1298.0</v>
      </c>
      <c r="V333" s="22">
        <f t="shared" si="8"/>
        <v>2</v>
      </c>
      <c r="W333" s="23">
        <f t="shared" si="9"/>
        <v>0.001540832049</v>
      </c>
      <c r="X333" s="26" t="str">
        <f t="shared" si="10"/>
        <v>Frozen Manta Ray with +2, +0.2% (1298 to 1300)</v>
      </c>
    </row>
    <row r="334">
      <c r="A334" s="11" t="s">
        <v>853</v>
      </c>
      <c r="B334" s="18">
        <v>946.0</v>
      </c>
      <c r="C334" s="40">
        <v>6418.0</v>
      </c>
      <c r="D334" s="40">
        <v>1977.0</v>
      </c>
      <c r="E334" s="40">
        <v>36.0</v>
      </c>
      <c r="F334" s="14">
        <v>106041.0</v>
      </c>
      <c r="G334" s="19"/>
      <c r="H334" s="19">
        <f>VLOOKUP(A334,'Kings Ratings'!$A$2:$B$1000,2,false)</f>
        <v>11</v>
      </c>
      <c r="I334" s="7"/>
      <c r="K334" s="40">
        <v>6417.0</v>
      </c>
      <c r="L334" s="22">
        <f t="shared" si="2"/>
        <v>1</v>
      </c>
      <c r="M334" s="23">
        <f t="shared" si="3"/>
        <v>0.0001558360605</v>
      </c>
      <c r="N334" s="24" t="str">
        <f t="shared" si="4"/>
        <v>Frozen Boot with +1, +0% (6417 to 6418)</v>
      </c>
      <c r="O334" s="41"/>
      <c r="P334" s="40">
        <v>1977.0</v>
      </c>
      <c r="Q334" s="18">
        <f t="shared" si="5"/>
        <v>0</v>
      </c>
      <c r="R334" s="23">
        <f t="shared" si="6"/>
        <v>0</v>
      </c>
      <c r="S334" s="24" t="str">
        <f t="shared" si="7"/>
        <v>Frozen Boot with +0, +0% (1977 to 1977)</v>
      </c>
      <c r="T334" s="18"/>
      <c r="U334" s="40">
        <v>36.0</v>
      </c>
      <c r="V334" s="22">
        <f t="shared" si="8"/>
        <v>0</v>
      </c>
      <c r="W334" s="23">
        <f t="shared" si="9"/>
        <v>0</v>
      </c>
      <c r="X334" s="26" t="str">
        <f t="shared" si="10"/>
        <v>Frozen Boot with +0, +0% (36 to 36)</v>
      </c>
    </row>
    <row r="335">
      <c r="A335" s="11" t="s">
        <v>860</v>
      </c>
      <c r="B335" s="18">
        <v>947.0</v>
      </c>
      <c r="C335" s="40">
        <v>6730.0</v>
      </c>
      <c r="D335" s="40">
        <v>2506.0</v>
      </c>
      <c r="E335" s="40">
        <v>63.0</v>
      </c>
      <c r="F335" s="14">
        <v>123276.0</v>
      </c>
      <c r="G335" s="19"/>
      <c r="H335" s="19">
        <f>VLOOKUP(A335,'Kings Ratings'!$A$2:$B$1000,2,false)</f>
        <v>11</v>
      </c>
      <c r="I335" s="7"/>
      <c r="K335" s="40">
        <v>6729.0</v>
      </c>
      <c r="L335" s="22">
        <f t="shared" si="2"/>
        <v>1</v>
      </c>
      <c r="M335" s="23">
        <f t="shared" si="3"/>
        <v>0.0001486104919</v>
      </c>
      <c r="N335" s="24" t="str">
        <f t="shared" si="4"/>
        <v>Frozen Shell with +1, +0% (6729 to 6730)</v>
      </c>
      <c r="O335" s="41"/>
      <c r="P335" s="40">
        <v>2504.0</v>
      </c>
      <c r="Q335" s="18">
        <f t="shared" si="5"/>
        <v>2</v>
      </c>
      <c r="R335" s="23">
        <f t="shared" si="6"/>
        <v>0.0007987220447</v>
      </c>
      <c r="S335" s="24" t="str">
        <f t="shared" si="7"/>
        <v>Frozen Shell with +2, +0.1% (2504 to 2506)</v>
      </c>
      <c r="T335" s="18"/>
      <c r="U335" s="40">
        <v>63.0</v>
      </c>
      <c r="V335" s="22">
        <f t="shared" si="8"/>
        <v>0</v>
      </c>
      <c r="W335" s="23">
        <f t="shared" si="9"/>
        <v>0</v>
      </c>
      <c r="X335" s="26" t="str">
        <f t="shared" si="10"/>
        <v>Frozen Shell with +0, +0% (63 to 63)</v>
      </c>
    </row>
    <row r="336">
      <c r="A336" s="11" t="s">
        <v>854</v>
      </c>
      <c r="B336" s="18">
        <v>948.0</v>
      </c>
      <c r="C336" s="40">
        <v>6959.0</v>
      </c>
      <c r="D336" s="40">
        <v>2434.0</v>
      </c>
      <c r="E336" s="40">
        <v>35.0</v>
      </c>
      <c r="F336" s="14">
        <v>102547.0</v>
      </c>
      <c r="G336" s="19"/>
      <c r="H336" s="19">
        <f>VLOOKUP(A336,'Kings Ratings'!$A$2:$B$1000,2,false)</f>
        <v>11</v>
      </c>
      <c r="I336" s="7"/>
      <c r="K336" s="40">
        <v>6943.0</v>
      </c>
      <c r="L336" s="22">
        <f t="shared" si="2"/>
        <v>16</v>
      </c>
      <c r="M336" s="23">
        <f t="shared" si="3"/>
        <v>0.002304479332</v>
      </c>
      <c r="N336" s="24" t="str">
        <f t="shared" si="4"/>
        <v>Frozen Catfish with +16, +0.2% (6943 to 6959)</v>
      </c>
      <c r="O336" s="41"/>
      <c r="P336" s="40">
        <v>2430.0</v>
      </c>
      <c r="Q336" s="18">
        <f t="shared" si="5"/>
        <v>4</v>
      </c>
      <c r="R336" s="23">
        <f t="shared" si="6"/>
        <v>0.001646090535</v>
      </c>
      <c r="S336" s="24" t="str">
        <f t="shared" si="7"/>
        <v>Frozen Catfish with +4, +0.2% (2430 to 2434)</v>
      </c>
      <c r="T336" s="18"/>
      <c r="U336" s="40">
        <v>34.0</v>
      </c>
      <c r="V336" s="22">
        <f t="shared" si="8"/>
        <v>1</v>
      </c>
      <c r="W336" s="23">
        <f t="shared" si="9"/>
        <v>0.02941176471</v>
      </c>
      <c r="X336" s="26" t="str">
        <f t="shared" si="10"/>
        <v>Frozen Catfish with +1, +2.9% (34 to 35)</v>
      </c>
    </row>
    <row r="337">
      <c r="A337" s="11" t="s">
        <v>847</v>
      </c>
      <c r="B337" s="18">
        <v>949.0</v>
      </c>
      <c r="C337" s="40">
        <v>10700.0</v>
      </c>
      <c r="D337" s="40">
        <v>6569.0</v>
      </c>
      <c r="E337" s="40">
        <v>1345.0</v>
      </c>
      <c r="F337" s="14">
        <v>1122977.0</v>
      </c>
      <c r="G337" s="19"/>
      <c r="H337" s="19">
        <f>VLOOKUP(A337,'Kings Ratings'!$A$2:$B$1000,2,false)</f>
        <v>11</v>
      </c>
      <c r="I337" s="7"/>
      <c r="K337" s="40">
        <v>10697.0</v>
      </c>
      <c r="L337" s="22">
        <f t="shared" si="2"/>
        <v>3</v>
      </c>
      <c r="M337" s="23">
        <f t="shared" si="3"/>
        <v>0.0002804524633</v>
      </c>
      <c r="N337" s="24" t="str">
        <f t="shared" si="4"/>
        <v>Frozen Lobster with +3, +0% (10697 to 10700)</v>
      </c>
      <c r="O337" s="41"/>
      <c r="P337" s="40">
        <v>6568.0</v>
      </c>
      <c r="Q337" s="18">
        <f t="shared" si="5"/>
        <v>1</v>
      </c>
      <c r="R337" s="23">
        <f t="shared" si="6"/>
        <v>0.0001522533496</v>
      </c>
      <c r="S337" s="24" t="str">
        <f t="shared" si="7"/>
        <v>Frozen Lobster with +1, +0% (6568 to 6569)</v>
      </c>
      <c r="T337" s="18"/>
      <c r="U337" s="40">
        <v>1345.0</v>
      </c>
      <c r="V337" s="22">
        <f t="shared" si="8"/>
        <v>0</v>
      </c>
      <c r="W337" s="23">
        <f t="shared" si="9"/>
        <v>0</v>
      </c>
      <c r="X337" s="26" t="str">
        <f t="shared" si="10"/>
        <v>Frozen Lobster with +0, +0% (1345 to 1345)</v>
      </c>
    </row>
    <row r="338">
      <c r="A338" s="11" t="s">
        <v>849</v>
      </c>
      <c r="B338" s="18">
        <v>950.0</v>
      </c>
      <c r="C338" s="40">
        <v>10663.0</v>
      </c>
      <c r="D338" s="40">
        <v>6412.0</v>
      </c>
      <c r="E338" s="40">
        <v>1266.0</v>
      </c>
      <c r="F338" s="14">
        <v>1002521.0</v>
      </c>
      <c r="G338" s="19"/>
      <c r="H338" s="19">
        <f>VLOOKUP(A338,'Kings Ratings'!$A$2:$B$1000,2,false)</f>
        <v>11</v>
      </c>
      <c r="I338" s="7"/>
      <c r="K338" s="40">
        <v>10661.0</v>
      </c>
      <c r="L338" s="22">
        <f t="shared" si="2"/>
        <v>2</v>
      </c>
      <c r="M338" s="23">
        <f t="shared" si="3"/>
        <v>0.0001875996623</v>
      </c>
      <c r="N338" s="24" t="str">
        <f t="shared" si="4"/>
        <v>Frozen Biter with +2, +0% (10661 to 10663)</v>
      </c>
      <c r="O338" s="41"/>
      <c r="P338" s="40">
        <v>6410.0</v>
      </c>
      <c r="Q338" s="18">
        <f t="shared" si="5"/>
        <v>2</v>
      </c>
      <c r="R338" s="23">
        <f t="shared" si="6"/>
        <v>0.0003120124805</v>
      </c>
      <c r="S338" s="24" t="str">
        <f t="shared" si="7"/>
        <v>Frozen Biter with +2, +0% (6410 to 6412)</v>
      </c>
      <c r="T338" s="18"/>
      <c r="U338" s="40">
        <v>1265.0</v>
      </c>
      <c r="V338" s="22">
        <f t="shared" si="8"/>
        <v>1</v>
      </c>
      <c r="W338" s="23">
        <f t="shared" si="9"/>
        <v>0.000790513834</v>
      </c>
      <c r="X338" s="26" t="str">
        <f t="shared" si="10"/>
        <v>Frozen Biter with +1, +0.1% (1265 to 1266)</v>
      </c>
    </row>
    <row r="339">
      <c r="A339" s="5" t="s">
        <v>343</v>
      </c>
      <c r="B339" s="18">
        <v>951.0</v>
      </c>
      <c r="C339" s="40">
        <v>11150.0</v>
      </c>
      <c r="D339" s="40">
        <v>5012.0</v>
      </c>
      <c r="E339" s="40">
        <v>348.0</v>
      </c>
      <c r="F339" s="14">
        <v>268909.0</v>
      </c>
      <c r="G339" s="19"/>
      <c r="H339" s="19">
        <f>VLOOKUP(A339,'Kings Ratings'!$A$2:$B$1000,2,false)</f>
        <v>11</v>
      </c>
      <c r="I339" s="7"/>
      <c r="K339" s="40">
        <v>11147.0</v>
      </c>
      <c r="L339" s="22">
        <f t="shared" si="2"/>
        <v>3</v>
      </c>
      <c r="M339" s="23">
        <f t="shared" si="3"/>
        <v>0.0002691307078</v>
      </c>
      <c r="N339" s="24" t="str">
        <f t="shared" si="4"/>
        <v>Frozen Bones with +3, +0% (11147 to 11150)</v>
      </c>
      <c r="O339" s="41"/>
      <c r="P339" s="40">
        <v>5011.0</v>
      </c>
      <c r="Q339" s="18">
        <f t="shared" si="5"/>
        <v>1</v>
      </c>
      <c r="R339" s="23">
        <f t="shared" si="6"/>
        <v>0.0001995609659</v>
      </c>
      <c r="S339" s="24" t="str">
        <f t="shared" si="7"/>
        <v>Frozen Bones with +1, +0% (5011 to 5012)</v>
      </c>
      <c r="T339" s="18"/>
      <c r="U339" s="40">
        <v>348.0</v>
      </c>
      <c r="V339" s="22">
        <f t="shared" si="8"/>
        <v>0</v>
      </c>
      <c r="W339" s="23">
        <f t="shared" si="9"/>
        <v>0</v>
      </c>
      <c r="X339" s="26" t="str">
        <f t="shared" si="10"/>
        <v>Frozen Bones with +0, +0% (348 to 348)</v>
      </c>
    </row>
    <row r="340">
      <c r="A340" s="11" t="s">
        <v>848</v>
      </c>
      <c r="B340" s="18">
        <v>952.0</v>
      </c>
      <c r="C340" s="40">
        <v>8456.0</v>
      </c>
      <c r="D340" s="40">
        <v>6467.0</v>
      </c>
      <c r="E340" s="40">
        <v>1630.0</v>
      </c>
      <c r="F340" s="14">
        <v>1068984.0</v>
      </c>
      <c r="G340" s="19"/>
      <c r="H340" s="19">
        <f>VLOOKUP(A340,'Kings Ratings'!$A$2:$B$1000,2,false)</f>
        <v>11</v>
      </c>
      <c r="I340" s="7"/>
      <c r="K340" s="40">
        <v>8454.0</v>
      </c>
      <c r="L340" s="22">
        <f t="shared" si="2"/>
        <v>2</v>
      </c>
      <c r="M340" s="23">
        <f t="shared" si="3"/>
        <v>0.0002365744026</v>
      </c>
      <c r="N340" s="24" t="str">
        <f t="shared" si="4"/>
        <v>Frozen Jelly with +2, +0% (8454 to 8456)</v>
      </c>
      <c r="O340" s="41"/>
      <c r="P340" s="40">
        <v>6465.0</v>
      </c>
      <c r="Q340" s="18">
        <f t="shared" si="5"/>
        <v>2</v>
      </c>
      <c r="R340" s="23">
        <f t="shared" si="6"/>
        <v>0.000309358082</v>
      </c>
      <c r="S340" s="24" t="str">
        <f t="shared" si="7"/>
        <v>Frozen Jelly with +2, +0% (6465 to 6467)</v>
      </c>
      <c r="T340" s="18"/>
      <c r="U340" s="40">
        <v>1626.0</v>
      </c>
      <c r="V340" s="22">
        <f t="shared" si="8"/>
        <v>4</v>
      </c>
      <c r="W340" s="23">
        <f t="shared" si="9"/>
        <v>0.0024600246</v>
      </c>
      <c r="X340" s="26" t="str">
        <f t="shared" si="10"/>
        <v>Frozen Jelly with +4, +0.2% (1626 to 1630)</v>
      </c>
    </row>
    <row r="341">
      <c r="A341" s="11" t="s">
        <v>850</v>
      </c>
      <c r="B341" s="18">
        <v>953.0</v>
      </c>
      <c r="C341" s="40">
        <v>8432.0</v>
      </c>
      <c r="D341" s="40">
        <v>6428.0</v>
      </c>
      <c r="E341" s="40">
        <v>1593.0</v>
      </c>
      <c r="F341" s="14">
        <v>1002612.0</v>
      </c>
      <c r="G341" s="19"/>
      <c r="H341" s="19">
        <f>VLOOKUP(A341,'Kings Ratings'!$A$2:$B$1000,2,false)</f>
        <v>11</v>
      </c>
      <c r="I341" s="7"/>
      <c r="K341" s="40">
        <v>8429.0</v>
      </c>
      <c r="L341" s="22">
        <f t="shared" si="2"/>
        <v>3</v>
      </c>
      <c r="M341" s="23">
        <f t="shared" si="3"/>
        <v>0.0003559141061</v>
      </c>
      <c r="N341" s="24" t="str">
        <f t="shared" si="4"/>
        <v>Frozen Angelfish with +3, +0% (8429 to 8432)</v>
      </c>
      <c r="O341" s="41"/>
      <c r="P341" s="40">
        <v>6427.0</v>
      </c>
      <c r="Q341" s="18">
        <f t="shared" si="5"/>
        <v>1</v>
      </c>
      <c r="R341" s="23">
        <f t="shared" si="6"/>
        <v>0.0001555935895</v>
      </c>
      <c r="S341" s="24" t="str">
        <f t="shared" si="7"/>
        <v>Frozen Angelfish with +1, +0% (6427 to 6428)</v>
      </c>
      <c r="T341" s="18"/>
      <c r="U341" s="40">
        <v>1591.0</v>
      </c>
      <c r="V341" s="22">
        <f t="shared" si="8"/>
        <v>2</v>
      </c>
      <c r="W341" s="23">
        <f t="shared" si="9"/>
        <v>0.001257071025</v>
      </c>
      <c r="X341" s="26" t="str">
        <f t="shared" si="10"/>
        <v>Frozen Angelfish with +2, +0.1% (1591 to 1593)</v>
      </c>
    </row>
    <row r="342">
      <c r="A342" s="5" t="s">
        <v>347</v>
      </c>
      <c r="B342" s="18">
        <v>954.0</v>
      </c>
      <c r="C342" s="40">
        <v>2680.0</v>
      </c>
      <c r="D342" s="40">
        <v>106.0</v>
      </c>
      <c r="E342" s="40">
        <v>0.0</v>
      </c>
      <c r="F342" s="14">
        <v>16058.0</v>
      </c>
      <c r="G342" s="19"/>
      <c r="H342" s="19">
        <f>VLOOKUP(A342,'Kings Ratings'!$A$2:$B$1000,2,false)</f>
        <v>11</v>
      </c>
      <c r="I342" s="7"/>
      <c r="K342" s="40">
        <v>2678.0</v>
      </c>
      <c r="L342" s="22">
        <f t="shared" si="2"/>
        <v>2</v>
      </c>
      <c r="M342" s="23">
        <f t="shared" si="3"/>
        <v>0.0007468259895</v>
      </c>
      <c r="N342" s="24" t="str">
        <f t="shared" si="4"/>
        <v>Frozen Starfish with +2, +0.1% (2678 to 2680)</v>
      </c>
      <c r="O342" s="41"/>
      <c r="P342" s="40">
        <v>106.0</v>
      </c>
      <c r="Q342" s="18">
        <f t="shared" si="5"/>
        <v>0</v>
      </c>
      <c r="R342" s="23">
        <f t="shared" si="6"/>
        <v>0</v>
      </c>
      <c r="S342" s="24" t="str">
        <f t="shared" si="7"/>
        <v>Frozen Starfish with +0, +0% (106 to 106)</v>
      </c>
      <c r="T342" s="18"/>
      <c r="U342" s="40">
        <v>0.0</v>
      </c>
      <c r="V342" s="22">
        <f t="shared" si="8"/>
        <v>0</v>
      </c>
      <c r="W342" s="23" t="str">
        <f t="shared" si="9"/>
        <v>#DIV/0!</v>
      </c>
      <c r="X342" s="26" t="str">
        <f t="shared" si="10"/>
        <v>#DIV/0!</v>
      </c>
    </row>
    <row r="343">
      <c r="A343" s="11" t="s">
        <v>855</v>
      </c>
      <c r="B343" s="18">
        <v>955.0</v>
      </c>
      <c r="C343" s="40">
        <v>6585.0</v>
      </c>
      <c r="D343" s="40">
        <v>1844.0</v>
      </c>
      <c r="E343" s="40">
        <v>16.0</v>
      </c>
      <c r="F343" s="14">
        <v>158794.0</v>
      </c>
      <c r="G343" s="19"/>
      <c r="H343" s="19">
        <f>VLOOKUP(A343,'Kings Ratings'!$A$2:$B$1000,2,false)</f>
        <v>11</v>
      </c>
      <c r="I343" s="7"/>
      <c r="K343" s="40">
        <v>6585.0</v>
      </c>
      <c r="L343" s="22">
        <f t="shared" si="2"/>
        <v>0</v>
      </c>
      <c r="M343" s="23">
        <f t="shared" si="3"/>
        <v>0</v>
      </c>
      <c r="N343" s="24" t="str">
        <f t="shared" si="4"/>
        <v>Frozen Wheel with +0, +0% (6585 to 6585)</v>
      </c>
      <c r="O343" s="41"/>
      <c r="P343" s="40">
        <v>1844.0</v>
      </c>
      <c r="Q343" s="18">
        <f t="shared" si="5"/>
        <v>0</v>
      </c>
      <c r="R343" s="23">
        <f t="shared" si="6"/>
        <v>0</v>
      </c>
      <c r="S343" s="24" t="str">
        <f t="shared" si="7"/>
        <v>Frozen Wheel with +0, +0% (1844 to 1844)</v>
      </c>
      <c r="T343" s="18"/>
      <c r="U343" s="40">
        <v>16.0</v>
      </c>
      <c r="V343" s="22">
        <f t="shared" si="8"/>
        <v>0</v>
      </c>
      <c r="W343" s="23">
        <f t="shared" si="9"/>
        <v>0</v>
      </c>
      <c r="X343" s="26" t="str">
        <f t="shared" si="10"/>
        <v>Frozen Wheel with +0, +0% (16 to 16)</v>
      </c>
    </row>
    <row r="344">
      <c r="A344" s="11" t="s">
        <v>529</v>
      </c>
      <c r="B344" s="18">
        <v>956.0</v>
      </c>
      <c r="C344" s="40">
        <v>1547.0</v>
      </c>
      <c r="D344" s="40">
        <v>42.0</v>
      </c>
      <c r="E344" s="40">
        <v>0.0</v>
      </c>
      <c r="F344" s="14">
        <v>10079.0</v>
      </c>
      <c r="G344" s="19"/>
      <c r="H344" s="19">
        <f>VLOOKUP(A344,'Kings Ratings'!$A$2:$B$1000,2,false)</f>
        <v>11</v>
      </c>
      <c r="I344" s="7"/>
      <c r="K344" s="40">
        <v>1546.0</v>
      </c>
      <c r="L344" s="22">
        <f t="shared" si="2"/>
        <v>1</v>
      </c>
      <c r="M344" s="23">
        <f t="shared" si="3"/>
        <v>0.0006468305304</v>
      </c>
      <c r="N344" s="24" t="str">
        <f t="shared" si="4"/>
        <v>Frozen Skull with +1, +0.1% (1546 to 1547)</v>
      </c>
      <c r="O344" s="41"/>
      <c r="P344" s="40">
        <v>42.0</v>
      </c>
      <c r="Q344" s="18">
        <f t="shared" si="5"/>
        <v>0</v>
      </c>
      <c r="R344" s="23">
        <f t="shared" si="6"/>
        <v>0</v>
      </c>
      <c r="S344" s="24" t="str">
        <f t="shared" si="7"/>
        <v>Frozen Skull with +0, +0% (42 to 42)</v>
      </c>
      <c r="T344" s="18"/>
      <c r="U344" s="40">
        <v>0.0</v>
      </c>
      <c r="V344" s="22">
        <f t="shared" si="8"/>
        <v>0</v>
      </c>
      <c r="W344" s="23" t="str">
        <f t="shared" si="9"/>
        <v>#DIV/0!</v>
      </c>
      <c r="X344" s="26" t="str">
        <f t="shared" si="10"/>
        <v>#DIV/0!</v>
      </c>
    </row>
    <row r="345">
      <c r="A345" s="11" t="s">
        <v>556</v>
      </c>
      <c r="B345" s="18">
        <v>957.0</v>
      </c>
      <c r="C345" s="40">
        <v>2019.0</v>
      </c>
      <c r="D345" s="40">
        <v>41.0</v>
      </c>
      <c r="E345" s="40">
        <v>0.0</v>
      </c>
      <c r="F345" s="14">
        <v>12168.0</v>
      </c>
      <c r="G345" s="19"/>
      <c r="H345" s="19">
        <f>VLOOKUP(A345,'Kings Ratings'!$A$2:$B$1000,2,false)</f>
        <v>11</v>
      </c>
      <c r="I345" s="7"/>
      <c r="K345" s="40">
        <v>2019.0</v>
      </c>
      <c r="L345" s="22">
        <f t="shared" si="2"/>
        <v>0</v>
      </c>
      <c r="M345" s="23">
        <f t="shared" si="3"/>
        <v>0</v>
      </c>
      <c r="N345" s="24" t="str">
        <f t="shared" si="4"/>
        <v>Frozen Feather with +0, +0% (2019 to 2019)</v>
      </c>
      <c r="O345" s="41"/>
      <c r="P345" s="40">
        <v>41.0</v>
      </c>
      <c r="Q345" s="18">
        <f t="shared" si="5"/>
        <v>0</v>
      </c>
      <c r="R345" s="23">
        <f t="shared" si="6"/>
        <v>0</v>
      </c>
      <c r="S345" s="24" t="str">
        <f t="shared" si="7"/>
        <v>Frozen Feather with +0, +0% (41 to 41)</v>
      </c>
      <c r="T345" s="18"/>
      <c r="U345" s="40">
        <v>0.0</v>
      </c>
      <c r="V345" s="22">
        <f t="shared" si="8"/>
        <v>0</v>
      </c>
      <c r="W345" s="23" t="str">
        <f t="shared" si="9"/>
        <v>#DIV/0!</v>
      </c>
      <c r="X345" s="26" t="str">
        <f t="shared" si="10"/>
        <v>#DIV/0!</v>
      </c>
    </row>
    <row r="346">
      <c r="A346" s="11" t="s">
        <v>864</v>
      </c>
      <c r="B346" s="18">
        <v>958.0</v>
      </c>
      <c r="C346" s="40">
        <v>6904.0</v>
      </c>
      <c r="D346" s="40">
        <v>2920.0</v>
      </c>
      <c r="E346" s="40">
        <v>44.0</v>
      </c>
      <c r="F346" s="14">
        <v>200759.0</v>
      </c>
      <c r="G346" s="19"/>
      <c r="H346" s="19">
        <f>VLOOKUP(A346,'Kings Ratings'!$A$2:$B$1000,2,false)</f>
        <v>11</v>
      </c>
      <c r="I346" s="7"/>
      <c r="K346" s="40">
        <v>6902.0</v>
      </c>
      <c r="L346" s="22">
        <f t="shared" si="2"/>
        <v>2</v>
      </c>
      <c r="M346" s="23">
        <f t="shared" si="3"/>
        <v>0.0002897710808</v>
      </c>
      <c r="N346" s="24" t="str">
        <f t="shared" si="4"/>
        <v>Frozen Dagger with +2, +0% (6902 to 6904)</v>
      </c>
      <c r="O346" s="41"/>
      <c r="P346" s="40">
        <v>2919.0</v>
      </c>
      <c r="Q346" s="18">
        <f t="shared" si="5"/>
        <v>1</v>
      </c>
      <c r="R346" s="23">
        <f t="shared" si="6"/>
        <v>0.0003425830764</v>
      </c>
      <c r="S346" s="24" t="str">
        <f t="shared" si="7"/>
        <v>Frozen Dagger with +1, +0% (2919 to 2920)</v>
      </c>
      <c r="T346" s="18"/>
      <c r="U346" s="40">
        <v>44.0</v>
      </c>
      <c r="V346" s="22">
        <f t="shared" si="8"/>
        <v>0</v>
      </c>
      <c r="W346" s="23">
        <f t="shared" si="9"/>
        <v>0</v>
      </c>
      <c r="X346" s="26" t="str">
        <f t="shared" si="10"/>
        <v>Frozen Dagger with +0, +0% (44 to 44)</v>
      </c>
    </row>
    <row r="347">
      <c r="A347" s="11" t="s">
        <v>767</v>
      </c>
      <c r="B347" s="18">
        <v>959.0</v>
      </c>
      <c r="C347" s="40">
        <v>3467.0</v>
      </c>
      <c r="D347" s="40">
        <v>360.0</v>
      </c>
      <c r="E347" s="40">
        <v>0.0</v>
      </c>
      <c r="F347" s="14">
        <v>11266.0</v>
      </c>
      <c r="G347" s="19"/>
      <c r="H347" s="19">
        <f>VLOOKUP(A347,'Kings Ratings'!$A$2:$B$1000,2,false)</f>
        <v>11</v>
      </c>
      <c r="I347" s="7"/>
      <c r="K347" s="40">
        <v>3467.0</v>
      </c>
      <c r="L347" s="22">
        <f t="shared" si="2"/>
        <v>0</v>
      </c>
      <c r="M347" s="23">
        <f t="shared" si="3"/>
        <v>0</v>
      </c>
      <c r="N347" s="24" t="str">
        <f t="shared" si="4"/>
        <v>Frozen Coin with +0, +0% (3467 to 3467)</v>
      </c>
      <c r="O347" s="41"/>
      <c r="P347" s="40">
        <v>360.0</v>
      </c>
      <c r="Q347" s="18">
        <f t="shared" si="5"/>
        <v>0</v>
      </c>
      <c r="R347" s="23">
        <f t="shared" si="6"/>
        <v>0</v>
      </c>
      <c r="S347" s="24" t="str">
        <f t="shared" si="7"/>
        <v>Frozen Coin with +0, +0% (360 to 360)</v>
      </c>
      <c r="T347" s="18"/>
      <c r="U347" s="40">
        <v>0.0</v>
      </c>
      <c r="V347" s="22">
        <f t="shared" si="8"/>
        <v>0</v>
      </c>
      <c r="W347" s="23" t="str">
        <f t="shared" si="9"/>
        <v>#DIV/0!</v>
      </c>
      <c r="X347" s="26" t="str">
        <f t="shared" si="10"/>
        <v>#DIV/0!</v>
      </c>
    </row>
    <row r="348">
      <c r="A348" s="11" t="s">
        <v>862</v>
      </c>
      <c r="B348" s="18">
        <v>960.0</v>
      </c>
      <c r="C348" s="40">
        <v>5129.0</v>
      </c>
      <c r="D348" s="40">
        <v>1064.0</v>
      </c>
      <c r="E348" s="40">
        <v>0.0</v>
      </c>
      <c r="F348" s="14">
        <v>101655.0</v>
      </c>
      <c r="G348" s="19"/>
      <c r="H348" s="19">
        <f>VLOOKUP(A348,'Kings Ratings'!$A$2:$B$1000,2,false)</f>
        <v>11</v>
      </c>
      <c r="I348" s="7"/>
      <c r="K348" s="40">
        <v>5129.0</v>
      </c>
      <c r="L348" s="22">
        <f t="shared" si="2"/>
        <v>0</v>
      </c>
      <c r="M348" s="23">
        <f t="shared" si="3"/>
        <v>0</v>
      </c>
      <c r="N348" s="24" t="str">
        <f t="shared" si="4"/>
        <v>Frozen Crab Claw with +0, +0% (5129 to 5129)</v>
      </c>
      <c r="O348" s="41"/>
      <c r="P348" s="40">
        <v>1064.0</v>
      </c>
      <c r="Q348" s="18">
        <f t="shared" si="5"/>
        <v>0</v>
      </c>
      <c r="R348" s="23">
        <f t="shared" si="6"/>
        <v>0</v>
      </c>
      <c r="S348" s="24" t="str">
        <f t="shared" si="7"/>
        <v>Frozen Crab Claw with +0, +0% (1064 to 1064)</v>
      </c>
      <c r="T348" s="18"/>
      <c r="U348" s="40">
        <v>0.0</v>
      </c>
      <c r="V348" s="22">
        <f t="shared" si="8"/>
        <v>0</v>
      </c>
      <c r="W348" s="23" t="str">
        <f t="shared" si="9"/>
        <v>#DIV/0!</v>
      </c>
      <c r="X348" s="26" t="str">
        <f t="shared" si="10"/>
        <v>#DIV/0!</v>
      </c>
    </row>
    <row r="349">
      <c r="A349" s="18" t="s">
        <v>346</v>
      </c>
      <c r="B349" s="18">
        <v>961.0</v>
      </c>
      <c r="C349" s="40">
        <v>3230.0</v>
      </c>
      <c r="D349" s="40">
        <v>116.0</v>
      </c>
      <c r="E349" s="40">
        <v>0.0</v>
      </c>
      <c r="F349" s="14">
        <v>11123.0</v>
      </c>
      <c r="G349" s="19"/>
      <c r="H349" s="19">
        <f>VLOOKUP(A349,'Kings Ratings'!$A$2:$B$1000,2,false)</f>
        <v>11</v>
      </c>
      <c r="I349" s="7"/>
      <c r="K349" s="40">
        <v>3228.0</v>
      </c>
      <c r="L349" s="22">
        <f t="shared" si="2"/>
        <v>2</v>
      </c>
      <c r="M349" s="23">
        <f t="shared" si="3"/>
        <v>0.0006195786865</v>
      </c>
      <c r="N349" s="24" t="str">
        <f t="shared" si="4"/>
        <v>Frozen Book with +2, +0.1% (3228 to 3230)</v>
      </c>
      <c r="O349" s="41"/>
      <c r="P349" s="40">
        <v>116.0</v>
      </c>
      <c r="Q349" s="18">
        <f t="shared" si="5"/>
        <v>0</v>
      </c>
      <c r="R349" s="23">
        <f t="shared" si="6"/>
        <v>0</v>
      </c>
      <c r="S349" s="24" t="str">
        <f t="shared" si="7"/>
        <v>Frozen Book with +0, +0% (116 to 116)</v>
      </c>
      <c r="T349" s="18"/>
      <c r="U349" s="40">
        <v>0.0</v>
      </c>
      <c r="V349" s="22">
        <f t="shared" si="8"/>
        <v>0</v>
      </c>
      <c r="W349" s="23" t="str">
        <f t="shared" si="9"/>
        <v>#DIV/0!</v>
      </c>
      <c r="X349" s="26" t="str">
        <f t="shared" si="10"/>
        <v>#DIV/0!</v>
      </c>
    </row>
    <row r="350">
      <c r="A350" s="18" t="s">
        <v>438</v>
      </c>
      <c r="B350" s="18">
        <v>976.0</v>
      </c>
      <c r="C350" s="40">
        <v>6949.0</v>
      </c>
      <c r="D350" s="40">
        <v>3104.0</v>
      </c>
      <c r="E350" s="40">
        <v>123.0</v>
      </c>
      <c r="F350" s="14">
        <v>342109.0</v>
      </c>
      <c r="G350" s="19"/>
      <c r="H350" s="19">
        <f>VLOOKUP(A350,'Kings Ratings'!$A$2:$B$1000,2,false)</f>
        <v>2</v>
      </c>
      <c r="I350" s="7" t="s">
        <v>825</v>
      </c>
      <c r="K350" s="40">
        <v>6607.0</v>
      </c>
      <c r="L350" s="22">
        <f t="shared" si="2"/>
        <v>342</v>
      </c>
      <c r="M350" s="23">
        <f t="shared" si="3"/>
        <v>0.05176328137</v>
      </c>
      <c r="N350" s="24" t="str">
        <f t="shared" si="4"/>
        <v>Green Twine with +342, +5.2% (6607 to 6949)</v>
      </c>
      <c r="O350" s="41"/>
      <c r="P350" s="40">
        <v>2898.0</v>
      </c>
      <c r="Q350" s="18">
        <f t="shared" si="5"/>
        <v>206</v>
      </c>
      <c r="R350" s="23">
        <f t="shared" si="6"/>
        <v>0.07108350587</v>
      </c>
      <c r="S350" s="24" t="str">
        <f t="shared" si="7"/>
        <v>Green Twine with +206, +7.1% (2898 to 3104)</v>
      </c>
      <c r="T350" s="18"/>
      <c r="U350" s="40">
        <v>90.0</v>
      </c>
      <c r="V350" s="22">
        <f t="shared" si="8"/>
        <v>33</v>
      </c>
      <c r="W350" s="23">
        <f t="shared" si="9"/>
        <v>0.3666666667</v>
      </c>
      <c r="X350" s="26" t="str">
        <f t="shared" si="10"/>
        <v>Green Twine with +33, +36.7% (90 to 123)</v>
      </c>
    </row>
    <row r="351">
      <c r="A351" s="18" t="s">
        <v>646</v>
      </c>
      <c r="B351" s="18">
        <v>977.0</v>
      </c>
      <c r="C351" s="40">
        <v>5013.0</v>
      </c>
      <c r="D351" s="40">
        <v>1205.0</v>
      </c>
      <c r="E351" s="40">
        <v>22.0</v>
      </c>
      <c r="F351" s="14">
        <v>188984.0</v>
      </c>
      <c r="G351" s="19"/>
      <c r="H351" s="19">
        <f>VLOOKUP(A351,'Kings Ratings'!$A$2:$B$1000,2,false)</f>
        <v>5</v>
      </c>
      <c r="I351" s="7"/>
      <c r="K351" s="40">
        <v>4783.0</v>
      </c>
      <c r="L351" s="22">
        <f t="shared" si="2"/>
        <v>230</v>
      </c>
      <c r="M351" s="23">
        <f t="shared" si="3"/>
        <v>0.0480869747</v>
      </c>
      <c r="N351" s="24" t="str">
        <f t="shared" si="4"/>
        <v>Purple Twine with +230, +4.8% (4783 to 5013)</v>
      </c>
      <c r="O351" s="41"/>
      <c r="P351" s="40">
        <v>1121.0</v>
      </c>
      <c r="Q351" s="18">
        <f t="shared" si="5"/>
        <v>84</v>
      </c>
      <c r="R351" s="23">
        <f t="shared" si="6"/>
        <v>0.07493309545</v>
      </c>
      <c r="S351" s="24" t="str">
        <f t="shared" si="7"/>
        <v>Purple Twine with +84, +7.5% (1121 to 1205)</v>
      </c>
      <c r="T351" s="18"/>
      <c r="U351" s="40">
        <v>19.0</v>
      </c>
      <c r="V351" s="22">
        <f t="shared" si="8"/>
        <v>3</v>
      </c>
      <c r="W351" s="23">
        <f t="shared" si="9"/>
        <v>0.1578947368</v>
      </c>
      <c r="X351" s="26" t="str">
        <f t="shared" si="10"/>
        <v>Purple Twine with +3, +15.8% (19 to 22)</v>
      </c>
    </row>
    <row r="352">
      <c r="A352" s="18" t="s">
        <v>169</v>
      </c>
      <c r="B352" s="18">
        <v>978.0</v>
      </c>
      <c r="C352" s="40">
        <v>1916.0</v>
      </c>
      <c r="D352" s="40">
        <v>82.0</v>
      </c>
      <c r="E352" s="40">
        <v>1.0</v>
      </c>
      <c r="F352" s="14">
        <v>23644.0</v>
      </c>
      <c r="G352" s="19"/>
      <c r="H352" s="19">
        <f>VLOOKUP(A352,'Kings Ratings'!$A$2:$B$1000,2,false)</f>
        <v>10</v>
      </c>
      <c r="I352" s="7"/>
      <c r="K352" s="40">
        <v>1768.0</v>
      </c>
      <c r="L352" s="22">
        <f t="shared" si="2"/>
        <v>148</v>
      </c>
      <c r="M352" s="23">
        <f t="shared" si="3"/>
        <v>0.08371040724</v>
      </c>
      <c r="N352" s="24" t="str">
        <f t="shared" si="4"/>
        <v>Cannon with +148, +8.4% (1768 to 1916)</v>
      </c>
      <c r="O352" s="41"/>
      <c r="P352" s="40">
        <v>72.0</v>
      </c>
      <c r="Q352" s="18">
        <f t="shared" si="5"/>
        <v>10</v>
      </c>
      <c r="R352" s="23">
        <f t="shared" si="6"/>
        <v>0.1388888889</v>
      </c>
      <c r="S352" s="24" t="str">
        <f t="shared" si="7"/>
        <v>Cannon with +10, +13.9% (72 to 82)</v>
      </c>
      <c r="T352" s="18"/>
      <c r="U352" s="40">
        <v>1.0</v>
      </c>
      <c r="V352" s="22">
        <f t="shared" si="8"/>
        <v>0</v>
      </c>
      <c r="W352" s="23">
        <f t="shared" si="9"/>
        <v>0</v>
      </c>
      <c r="X352" s="26" t="str">
        <f t="shared" si="10"/>
        <v>Cannon with +0, +0% (1 to 1)</v>
      </c>
    </row>
    <row r="353">
      <c r="A353" s="18" t="s">
        <v>652</v>
      </c>
      <c r="B353" s="18">
        <v>1041.0</v>
      </c>
      <c r="C353" s="40">
        <v>2014.0</v>
      </c>
      <c r="D353" s="40">
        <v>2.0</v>
      </c>
      <c r="E353" s="40">
        <v>1.0</v>
      </c>
      <c r="F353" s="14">
        <v>28884.0</v>
      </c>
      <c r="G353" s="19"/>
      <c r="H353" s="19">
        <f>VLOOKUP(A353,'Kings Ratings'!$A$2:$B$1000,2,false)</f>
        <v>11</v>
      </c>
      <c r="I353" s="7"/>
      <c r="K353" s="40">
        <v>1763.0</v>
      </c>
      <c r="L353" s="22">
        <f t="shared" si="2"/>
        <v>251</v>
      </c>
      <c r="M353" s="23">
        <f t="shared" si="3"/>
        <v>0.1423709586</v>
      </c>
      <c r="N353" s="24" t="str">
        <f t="shared" si="4"/>
        <v>Red Diamond Fish with +251, +14.2% (1763 to 2014)</v>
      </c>
      <c r="O353" s="41"/>
      <c r="P353" s="40">
        <v>2.0</v>
      </c>
      <c r="Q353" s="18">
        <f t="shared" si="5"/>
        <v>0</v>
      </c>
      <c r="R353" s="23">
        <f t="shared" si="6"/>
        <v>0</v>
      </c>
      <c r="S353" s="24" t="str">
        <f t="shared" si="7"/>
        <v>Red Diamond Fish with +0, +0% (2 to 2)</v>
      </c>
      <c r="T353" s="18"/>
      <c r="U353" s="40">
        <v>1.0</v>
      </c>
      <c r="V353" s="22">
        <f t="shared" si="8"/>
        <v>0</v>
      </c>
      <c r="W353" s="23">
        <f t="shared" si="9"/>
        <v>0</v>
      </c>
      <c r="X353" s="26" t="str">
        <f t="shared" si="10"/>
        <v>Red Diamond Fish with +0, +0% (1 to 1)</v>
      </c>
    </row>
    <row r="354">
      <c r="A354" s="18" t="s">
        <v>1004</v>
      </c>
      <c r="B354" s="18">
        <v>1045.0</v>
      </c>
      <c r="C354" s="40">
        <v>1306.0</v>
      </c>
      <c r="D354" s="40">
        <v>62.0</v>
      </c>
      <c r="E354" s="40">
        <v>0.0</v>
      </c>
      <c r="F354" s="14">
        <v>38466.0</v>
      </c>
      <c r="G354" s="19"/>
      <c r="H354" s="19" t="str">
        <f>VLOOKUP(A354,'Kings Ratings'!$A$2:$B$1000,2,false)</f>
        <v>#N/A</v>
      </c>
      <c r="I354" s="7"/>
      <c r="K354" s="40">
        <v>1211.0</v>
      </c>
      <c r="L354" s="22">
        <f t="shared" si="2"/>
        <v>95</v>
      </c>
      <c r="M354" s="23">
        <f t="shared" si="3"/>
        <v>0.078447564</v>
      </c>
      <c r="N354" s="24" t="str">
        <f t="shared" si="4"/>
        <v>Pi ata Whop Stick with +95, +7.8% (1211 to 1306)</v>
      </c>
      <c r="O354" s="41"/>
      <c r="P354" s="40">
        <v>51.0</v>
      </c>
      <c r="Q354" s="18">
        <f t="shared" si="5"/>
        <v>11</v>
      </c>
      <c r="R354" s="23">
        <f t="shared" si="6"/>
        <v>0.2156862745</v>
      </c>
      <c r="S354" s="24" t="str">
        <f t="shared" si="7"/>
        <v>Pi ata Whop Stick with +11, +21.6% (51 to 62)</v>
      </c>
      <c r="T354" s="18"/>
      <c r="U354" s="40">
        <v>0.0</v>
      </c>
      <c r="V354" s="22">
        <f t="shared" si="8"/>
        <v>0</v>
      </c>
      <c r="W354" s="23" t="str">
        <f t="shared" si="9"/>
        <v>#DIV/0!</v>
      </c>
      <c r="X354" s="26" t="str">
        <f t="shared" si="10"/>
        <v>#DIV/0!</v>
      </c>
    </row>
    <row r="355">
      <c r="A355" s="18" t="s">
        <v>71</v>
      </c>
      <c r="B355" s="18">
        <v>1065.0</v>
      </c>
      <c r="C355" s="40">
        <v>3964.0</v>
      </c>
      <c r="D355" s="40">
        <v>191.0</v>
      </c>
      <c r="E355" s="40">
        <v>1.0</v>
      </c>
      <c r="F355" s="14">
        <v>115534.0</v>
      </c>
      <c r="G355" s="19"/>
      <c r="H355" s="19">
        <f>VLOOKUP(A355,'Kings Ratings'!$A$2:$B$1000,2,false)</f>
        <v>10</v>
      </c>
      <c r="I355" s="7"/>
      <c r="K355" s="40">
        <v>3751.0</v>
      </c>
      <c r="L355" s="22">
        <f t="shared" si="2"/>
        <v>213</v>
      </c>
      <c r="M355" s="23">
        <f t="shared" si="3"/>
        <v>0.05678485737</v>
      </c>
      <c r="N355" s="24" t="str">
        <f t="shared" si="4"/>
        <v>Block of Wood with +213, +5.7% (3751 to 3964)</v>
      </c>
      <c r="O355" s="41"/>
      <c r="P355" s="40">
        <v>167.0</v>
      </c>
      <c r="Q355" s="18">
        <f t="shared" si="5"/>
        <v>24</v>
      </c>
      <c r="R355" s="23">
        <f t="shared" si="6"/>
        <v>0.1437125749</v>
      </c>
      <c r="S355" s="24" t="str">
        <f t="shared" si="7"/>
        <v>Block of Wood with +24, +14.4% (167 to 191)</v>
      </c>
      <c r="T355" s="18"/>
      <c r="U355" s="40">
        <v>1.0</v>
      </c>
      <c r="V355" s="22">
        <f t="shared" si="8"/>
        <v>0</v>
      </c>
      <c r="W355" s="23">
        <f t="shared" si="9"/>
        <v>0</v>
      </c>
      <c r="X355" s="26" t="str">
        <f t="shared" si="10"/>
        <v>Block of Wood with +0, +0% (1 to 1)</v>
      </c>
    </row>
    <row r="356">
      <c r="A356" s="18" t="s">
        <v>443</v>
      </c>
      <c r="B356" s="18">
        <v>1066.0</v>
      </c>
      <c r="C356" s="40">
        <v>5440.0</v>
      </c>
      <c r="D356" s="40">
        <v>920.0</v>
      </c>
      <c r="E356" s="40">
        <v>59.0</v>
      </c>
      <c r="F356" s="14">
        <v>565894.0</v>
      </c>
      <c r="G356" s="19"/>
      <c r="H356" s="19">
        <f>VLOOKUP(A356,'Kings Ratings'!$A$2:$B$1000,2,false)</f>
        <v>9</v>
      </c>
      <c r="I356" s="7"/>
      <c r="K356" s="40">
        <v>5108.0</v>
      </c>
      <c r="L356" s="22">
        <f t="shared" si="2"/>
        <v>332</v>
      </c>
      <c r="M356" s="23">
        <f t="shared" si="3"/>
        <v>0.06499608457</v>
      </c>
      <c r="N356" s="24" t="str">
        <f t="shared" si="4"/>
        <v>Handsaw with +332, +6.5% (5108 to 5440)</v>
      </c>
      <c r="O356" s="41"/>
      <c r="P356" s="40">
        <v>807.0</v>
      </c>
      <c r="Q356" s="18">
        <f t="shared" si="5"/>
        <v>113</v>
      </c>
      <c r="R356" s="23">
        <f t="shared" si="6"/>
        <v>0.1400247831</v>
      </c>
      <c r="S356" s="24" t="str">
        <f t="shared" si="7"/>
        <v>Handsaw with +113, +14.% (807 to 920)</v>
      </c>
      <c r="T356" s="18"/>
      <c r="U356" s="40">
        <v>42.0</v>
      </c>
      <c r="V356" s="22">
        <f t="shared" si="8"/>
        <v>17</v>
      </c>
      <c r="W356" s="23">
        <f t="shared" si="9"/>
        <v>0.4047619048</v>
      </c>
      <c r="X356" s="26" t="str">
        <f t="shared" si="10"/>
        <v>Handsaw with +17, +40.5% (42 to 59)</v>
      </c>
    </row>
    <row r="357">
      <c r="A357" s="18" t="s">
        <v>763</v>
      </c>
      <c r="B357" s="18">
        <v>1089.0</v>
      </c>
      <c r="C357" s="40">
        <v>1615.0</v>
      </c>
      <c r="D357" s="40">
        <v>26.0</v>
      </c>
      <c r="E357" s="40">
        <v>0.0</v>
      </c>
      <c r="F357" s="14">
        <v>31447.0</v>
      </c>
      <c r="G357" s="19"/>
      <c r="H357" s="19">
        <f>VLOOKUP(A357,'Kings Ratings'!$A$2:$B$1000,2,false)</f>
        <v>10</v>
      </c>
      <c r="I357" s="19"/>
      <c r="K357" s="40">
        <v>1200.0</v>
      </c>
      <c r="L357" s="22">
        <f t="shared" si="2"/>
        <v>415</v>
      </c>
      <c r="M357" s="23">
        <f t="shared" si="3"/>
        <v>0.3458333333</v>
      </c>
      <c r="N357" s="24" t="str">
        <f t="shared" si="4"/>
        <v>Fire Ant Farm with +415, +34.6% (1200 to 1615)</v>
      </c>
      <c r="O357" s="41"/>
      <c r="P357" s="40">
        <v>5.0</v>
      </c>
      <c r="Q357" s="18">
        <f t="shared" si="5"/>
        <v>21</v>
      </c>
      <c r="R357" s="23">
        <f t="shared" si="6"/>
        <v>4.2</v>
      </c>
      <c r="S357" s="24" t="str">
        <f t="shared" si="7"/>
        <v>Fire Ant Farm with +21, +420% (5 to 26)</v>
      </c>
      <c r="T357" s="18"/>
      <c r="U357" s="40">
        <v>0.0</v>
      </c>
      <c r="V357" s="22">
        <f t="shared" si="8"/>
        <v>0</v>
      </c>
      <c r="W357" s="23" t="str">
        <f t="shared" si="9"/>
        <v>#DIV/0!</v>
      </c>
      <c r="X357" s="26" t="str">
        <f t="shared" si="10"/>
        <v>#DIV/0!</v>
      </c>
    </row>
    <row r="358">
      <c r="A358" s="18" t="s">
        <v>867</v>
      </c>
      <c r="B358" s="18">
        <v>1094.0</v>
      </c>
      <c r="C358" s="40">
        <v>5330.0</v>
      </c>
      <c r="D358" s="40">
        <v>1228.0</v>
      </c>
      <c r="E358" s="40">
        <v>113.0</v>
      </c>
      <c r="F358" s="14">
        <v>222955.0</v>
      </c>
      <c r="G358" s="19"/>
      <c r="H358" s="19">
        <f>VLOOKUP(A358,'Kings Ratings'!$A$2:$B$1000,2,false)</f>
        <v>10</v>
      </c>
      <c r="I358" s="14">
        <v>287.0</v>
      </c>
      <c r="K358" s="40">
        <v>4988.0</v>
      </c>
      <c r="L358" s="22">
        <f t="shared" si="2"/>
        <v>342</v>
      </c>
      <c r="M358" s="23">
        <f t="shared" si="3"/>
        <v>0.06856455493</v>
      </c>
      <c r="N358" s="24" t="str">
        <f t="shared" si="4"/>
        <v>Glass Jar with +342, +6.9% (4988 to 5330)</v>
      </c>
      <c r="O358" s="41"/>
      <c r="P358" s="40">
        <v>1078.0</v>
      </c>
      <c r="Q358" s="18">
        <f t="shared" si="5"/>
        <v>150</v>
      </c>
      <c r="R358" s="23">
        <f t="shared" si="6"/>
        <v>0.1391465677</v>
      </c>
      <c r="S358" s="24" t="str">
        <f t="shared" si="7"/>
        <v>Glass Jar with +150, +13.9% (1078 to 1228)</v>
      </c>
      <c r="T358" s="18"/>
      <c r="U358" s="40">
        <v>54.0</v>
      </c>
      <c r="V358" s="22">
        <f t="shared" si="8"/>
        <v>59</v>
      </c>
      <c r="W358" s="23">
        <f t="shared" si="9"/>
        <v>1.092592593</v>
      </c>
      <c r="X358" s="26" t="str">
        <f t="shared" si="10"/>
        <v>Glass Jar with +59, +109.3% (54 to 113)</v>
      </c>
    </row>
    <row r="359">
      <c r="A359" s="18" t="s">
        <v>467</v>
      </c>
      <c r="B359" s="18">
        <v>1095.0</v>
      </c>
      <c r="C359" s="40">
        <v>1079.0</v>
      </c>
      <c r="D359" s="40">
        <v>26.0</v>
      </c>
      <c r="E359" s="40">
        <v>0.0</v>
      </c>
      <c r="F359" s="14">
        <v>1003.0</v>
      </c>
      <c r="G359" s="19"/>
      <c r="H359" s="19">
        <f>VLOOKUP(A359,'Kings Ratings'!$A$2:$B$1000,2,false)</f>
        <v>10</v>
      </c>
      <c r="I359" s="19"/>
      <c r="K359" s="40">
        <v>955.0</v>
      </c>
      <c r="L359" s="22">
        <f t="shared" si="2"/>
        <v>124</v>
      </c>
      <c r="M359" s="23">
        <f t="shared" si="3"/>
        <v>0.1298429319</v>
      </c>
      <c r="N359" s="24" t="str">
        <f t="shared" si="4"/>
        <v>Mayonnaise with +124, +13% (955 to 1079)</v>
      </c>
      <c r="O359" s="41"/>
      <c r="P359" s="40">
        <v>19.0</v>
      </c>
      <c r="Q359" s="18">
        <f t="shared" si="5"/>
        <v>7</v>
      </c>
      <c r="R359" s="23">
        <f t="shared" si="6"/>
        <v>0.3684210526</v>
      </c>
      <c r="S359" s="24" t="str">
        <f t="shared" si="7"/>
        <v>Mayonnaise with +7, +36.8% (19 to 26)</v>
      </c>
      <c r="T359" s="18"/>
      <c r="U359" s="40">
        <v>0.0</v>
      </c>
      <c r="V359" s="22">
        <f t="shared" si="8"/>
        <v>0</v>
      </c>
      <c r="W359" s="23" t="str">
        <f t="shared" si="9"/>
        <v>#DIV/0!</v>
      </c>
      <c r="X359" s="26" t="str">
        <f t="shared" si="10"/>
        <v>#DIV/0!</v>
      </c>
    </row>
    <row r="360">
      <c r="A360" s="18" t="s">
        <v>288</v>
      </c>
      <c r="B360" s="11">
        <v>1111.0</v>
      </c>
      <c r="C360" s="40">
        <v>86.0</v>
      </c>
      <c r="D360" s="40">
        <v>4.0</v>
      </c>
      <c r="E360" s="40">
        <v>0.0</v>
      </c>
      <c r="F360" s="14">
        <v>12913.0</v>
      </c>
      <c r="G360" s="19"/>
      <c r="H360" s="19">
        <f>VLOOKUP(A360,'Kings Ratings'!$A$2:$B$1000,2,false)</f>
        <v>10</v>
      </c>
      <c r="I360" s="19"/>
      <c r="K360" s="40">
        <v>80.0</v>
      </c>
      <c r="L360" s="22">
        <f t="shared" si="2"/>
        <v>6</v>
      </c>
      <c r="M360" s="23">
        <f t="shared" si="3"/>
        <v>0.075</v>
      </c>
      <c r="N360" s="24" t="str">
        <f t="shared" si="4"/>
        <v>Steel Pickaxe with +6, +7.5% (80 to 86)</v>
      </c>
      <c r="O360" s="41"/>
      <c r="P360" s="40">
        <v>4.0</v>
      </c>
      <c r="Q360" s="18">
        <f t="shared" si="5"/>
        <v>0</v>
      </c>
      <c r="R360" s="23">
        <f t="shared" si="6"/>
        <v>0</v>
      </c>
      <c r="S360" s="24" t="str">
        <f t="shared" si="7"/>
        <v>Steel Pickaxe with +0, +0% (4 to 4)</v>
      </c>
      <c r="T360" s="18"/>
      <c r="U360" s="40">
        <v>0.0</v>
      </c>
      <c r="V360" s="22">
        <f t="shared" si="8"/>
        <v>0</v>
      </c>
      <c r="W360" s="23" t="str">
        <f t="shared" si="9"/>
        <v>#DIV/0!</v>
      </c>
      <c r="X360" s="26" t="str">
        <f t="shared" si="10"/>
        <v>#DIV/0!</v>
      </c>
    </row>
    <row r="361">
      <c r="A361" s="11" t="s">
        <v>148</v>
      </c>
      <c r="B361" s="11">
        <v>1115.0</v>
      </c>
      <c r="C361" s="11">
        <v>8.0</v>
      </c>
      <c r="D361" s="11">
        <v>0.0</v>
      </c>
      <c r="E361" s="11">
        <v>0.0</v>
      </c>
      <c r="F361" s="14">
        <v>1780.0</v>
      </c>
      <c r="G361" s="19"/>
      <c r="H361" s="19">
        <f>VLOOKUP(A361,'Kings Ratings'!$A$2:$B$1000,2,false)</f>
        <v>11</v>
      </c>
      <c r="I361" s="19"/>
      <c r="K361" s="11">
        <v>6.0</v>
      </c>
      <c r="L361" s="22">
        <f t="shared" si="2"/>
        <v>2</v>
      </c>
      <c r="M361" s="23">
        <f t="shared" si="3"/>
        <v>0.3333333333</v>
      </c>
      <c r="N361" s="24" t="str">
        <f t="shared" si="4"/>
        <v>Pyrite with +2, +33.3% (6 to 8)</v>
      </c>
      <c r="O361" s="41"/>
      <c r="P361" s="11">
        <v>0.0</v>
      </c>
      <c r="Q361" s="18">
        <f t="shared" si="5"/>
        <v>0</v>
      </c>
      <c r="R361" s="23" t="str">
        <f t="shared" si="6"/>
        <v>#DIV/0!</v>
      </c>
      <c r="S361" s="24" t="str">
        <f t="shared" si="7"/>
        <v>#DIV/0!</v>
      </c>
      <c r="T361" s="18"/>
      <c r="U361" s="11">
        <v>0.0</v>
      </c>
      <c r="V361" s="22">
        <f t="shared" si="8"/>
        <v>0</v>
      </c>
      <c r="W361" s="23" t="str">
        <f t="shared" si="9"/>
        <v>#DIV/0!</v>
      </c>
      <c r="X361" s="26" t="str">
        <f t="shared" si="10"/>
        <v>#DIV/0!</v>
      </c>
    </row>
    <row r="362">
      <c r="A362" s="11" t="s">
        <v>863</v>
      </c>
      <c r="B362" s="11">
        <v>1128.0</v>
      </c>
      <c r="C362" s="11">
        <v>2310.0</v>
      </c>
      <c r="D362" s="11">
        <v>74.0</v>
      </c>
      <c r="E362" s="11">
        <v>2.0</v>
      </c>
      <c r="F362" s="14">
        <v>35022.0</v>
      </c>
      <c r="G362" s="19"/>
      <c r="H362" s="19">
        <f>VLOOKUP(A362,'Kings Ratings'!$A$2:$B$1000,2,false)</f>
        <v>8</v>
      </c>
      <c r="I362" s="19"/>
      <c r="K362" s="11">
        <v>2095.0</v>
      </c>
      <c r="L362" s="22">
        <f t="shared" si="2"/>
        <v>215</v>
      </c>
      <c r="M362" s="23">
        <f t="shared" si="3"/>
        <v>0.1026252983</v>
      </c>
      <c r="N362" s="24" t="str">
        <f t="shared" si="4"/>
        <v>Rucksack with +215, +10.3% (2095 to 2310)</v>
      </c>
      <c r="O362" s="41"/>
      <c r="P362" s="11">
        <v>59.0</v>
      </c>
      <c r="Q362" s="18">
        <f t="shared" si="5"/>
        <v>15</v>
      </c>
      <c r="R362" s="23">
        <f t="shared" si="6"/>
        <v>0.2542372881</v>
      </c>
      <c r="S362" s="24" t="str">
        <f t="shared" si="7"/>
        <v>Rucksack with +15, +25.4% (59 to 74)</v>
      </c>
      <c r="T362" s="18"/>
      <c r="U362" s="11">
        <v>2.0</v>
      </c>
      <c r="V362" s="22">
        <f t="shared" si="8"/>
        <v>0</v>
      </c>
      <c r="W362" s="23">
        <f t="shared" si="9"/>
        <v>0</v>
      </c>
      <c r="X362" s="26" t="str">
        <f t="shared" si="10"/>
        <v>Rucksack with +0, +0% (2 to 2)</v>
      </c>
    </row>
    <row r="363">
      <c r="A363" s="11" t="s">
        <v>873</v>
      </c>
      <c r="B363" s="11">
        <v>1129.0</v>
      </c>
      <c r="C363" s="11">
        <v>4731.0</v>
      </c>
      <c r="D363" s="11">
        <v>1163.0</v>
      </c>
      <c r="E363" s="11">
        <v>103.0</v>
      </c>
      <c r="F363" s="14">
        <v>184899.0</v>
      </c>
      <c r="G363" s="19"/>
      <c r="H363" s="19">
        <f>VLOOKUP(A363,'Kings Ratings'!$A$2:$B$1000,2,false)</f>
        <v>4</v>
      </c>
      <c r="I363" s="14">
        <v>300.0</v>
      </c>
      <c r="K363" s="11">
        <v>4387.0</v>
      </c>
      <c r="L363" s="22">
        <f t="shared" si="2"/>
        <v>344</v>
      </c>
      <c r="M363" s="23">
        <f t="shared" si="3"/>
        <v>0.07841349442</v>
      </c>
      <c r="N363" s="24" t="str">
        <f t="shared" si="4"/>
        <v>Sewing Needle with +344, +7.8% (4387 to 4731)</v>
      </c>
      <c r="O363" s="41"/>
      <c r="P363" s="11">
        <v>983.0</v>
      </c>
      <c r="Q363" s="18">
        <f t="shared" si="5"/>
        <v>180</v>
      </c>
      <c r="R363" s="23">
        <f t="shared" si="6"/>
        <v>0.1831129196</v>
      </c>
      <c r="S363" s="24" t="str">
        <f t="shared" si="7"/>
        <v>Sewing Needle with +180, +18.3% (983 to 1163)</v>
      </c>
      <c r="T363" s="18"/>
      <c r="U363" s="11">
        <v>69.0</v>
      </c>
      <c r="V363" s="22">
        <f t="shared" si="8"/>
        <v>34</v>
      </c>
      <c r="W363" s="23">
        <f t="shared" si="9"/>
        <v>0.4927536232</v>
      </c>
      <c r="X363" s="26" t="str">
        <f t="shared" si="10"/>
        <v>Sewing Needle with +34, +49.3% (69 to 103)</v>
      </c>
    </row>
    <row r="364">
      <c r="A364" s="11" t="s">
        <v>633</v>
      </c>
      <c r="B364" s="11">
        <v>1130.0</v>
      </c>
      <c r="C364" s="11">
        <v>92.0</v>
      </c>
      <c r="D364" s="11">
        <v>1.0</v>
      </c>
      <c r="E364" s="11">
        <v>0.0</v>
      </c>
      <c r="F364" s="14">
        <v>140.0</v>
      </c>
      <c r="G364" s="19"/>
      <c r="H364" s="19">
        <f>VLOOKUP(A364,'Kings Ratings'!$A$2:$B$1000,2,false)</f>
        <v>8</v>
      </c>
      <c r="I364" s="19"/>
      <c r="K364" s="11">
        <v>74.0</v>
      </c>
      <c r="L364" s="22">
        <f t="shared" si="2"/>
        <v>18</v>
      </c>
      <c r="M364" s="23">
        <f t="shared" si="3"/>
        <v>0.2432432432</v>
      </c>
      <c r="N364" s="24" t="str">
        <f t="shared" si="4"/>
        <v>Grand Piano with +18, +24.3% (74 to 92)</v>
      </c>
      <c r="O364" s="41"/>
      <c r="P364" s="11">
        <v>0.0</v>
      </c>
      <c r="Q364" s="18">
        <f t="shared" si="5"/>
        <v>1</v>
      </c>
      <c r="R364" s="23" t="str">
        <f t="shared" si="6"/>
        <v>#DIV/0!</v>
      </c>
      <c r="S364" s="24" t="str">
        <f t="shared" si="7"/>
        <v>#DIV/0!</v>
      </c>
      <c r="T364" s="18"/>
      <c r="U364" s="11">
        <v>0.0</v>
      </c>
      <c r="V364" s="22">
        <f t="shared" si="8"/>
        <v>0</v>
      </c>
      <c r="W364" s="23" t="str">
        <f t="shared" si="9"/>
        <v>#DIV/0!</v>
      </c>
      <c r="X364" s="26" t="str">
        <f t="shared" si="10"/>
        <v>#DIV/0!</v>
      </c>
    </row>
    <row r="365">
      <c r="A365" s="11" t="s">
        <v>858</v>
      </c>
      <c r="B365" s="11">
        <v>1131.0</v>
      </c>
      <c r="C365" s="11">
        <v>1080.0</v>
      </c>
      <c r="D365" s="11">
        <v>21.0</v>
      </c>
      <c r="E365" s="11">
        <v>1.0</v>
      </c>
      <c r="F365" s="14">
        <v>12761.0</v>
      </c>
      <c r="G365" s="19"/>
      <c r="H365" s="19">
        <f>VLOOKUP(A365,'Kings Ratings'!$A$2:$B$1000,2,false)</f>
        <v>7</v>
      </c>
      <c r="I365" s="19"/>
      <c r="K365" s="11">
        <v>896.0</v>
      </c>
      <c r="L365" s="22">
        <f t="shared" si="2"/>
        <v>184</v>
      </c>
      <c r="M365" s="23">
        <f t="shared" si="3"/>
        <v>0.2053571429</v>
      </c>
      <c r="N365" s="24" t="str">
        <f t="shared" si="4"/>
        <v>Red Brick with +184, +20.5% (896 to 1080)</v>
      </c>
      <c r="O365" s="41"/>
      <c r="P365" s="11">
        <v>18.0</v>
      </c>
      <c r="Q365" s="18">
        <f t="shared" si="5"/>
        <v>3</v>
      </c>
      <c r="R365" s="23">
        <f t="shared" si="6"/>
        <v>0.1666666667</v>
      </c>
      <c r="S365" s="24" t="str">
        <f t="shared" si="7"/>
        <v>Red Brick with +3, +16.7% (18 to 21)</v>
      </c>
      <c r="T365" s="18"/>
      <c r="U365" s="11">
        <v>0.0</v>
      </c>
      <c r="V365" s="22">
        <f t="shared" si="8"/>
        <v>1</v>
      </c>
      <c r="W365" s="23" t="str">
        <f t="shared" si="9"/>
        <v>#DIV/0!</v>
      </c>
      <c r="X365" s="26" t="str">
        <f t="shared" si="10"/>
        <v>#DIV/0!</v>
      </c>
    </row>
    <row r="366">
      <c r="A366" s="11" t="s">
        <v>874</v>
      </c>
      <c r="B366" s="11">
        <v>1132.0</v>
      </c>
      <c r="C366" s="11">
        <v>1837.0</v>
      </c>
      <c r="D366" s="11">
        <v>326.0</v>
      </c>
      <c r="E366" s="11">
        <v>4.0</v>
      </c>
      <c r="F366" s="14">
        <v>67143.0</v>
      </c>
      <c r="G366" s="19"/>
      <c r="H366" s="19">
        <f>VLOOKUP(A366,'Kings Ratings'!$A$2:$B$1000,2,false)</f>
        <v>6</v>
      </c>
      <c r="I366" s="19"/>
      <c r="K366" s="11">
        <v>1639.0</v>
      </c>
      <c r="L366" s="22">
        <f t="shared" si="2"/>
        <v>198</v>
      </c>
      <c r="M366" s="23">
        <f t="shared" si="3"/>
        <v>0.1208053691</v>
      </c>
      <c r="N366" s="24" t="str">
        <f t="shared" si="4"/>
        <v>Snow Shoes with +198, +12.1% (1639 to 1837)</v>
      </c>
      <c r="O366" s="41"/>
      <c r="P366" s="11">
        <v>242.0</v>
      </c>
      <c r="Q366" s="18">
        <f t="shared" si="5"/>
        <v>84</v>
      </c>
      <c r="R366" s="23">
        <f t="shared" si="6"/>
        <v>0.347107438</v>
      </c>
      <c r="S366" s="24" t="str">
        <f t="shared" si="7"/>
        <v>Snow Shoes with +84, +34.7% (242 to 326)</v>
      </c>
      <c r="T366" s="18"/>
      <c r="U366" s="11">
        <v>4.0</v>
      </c>
      <c r="V366" s="22">
        <f t="shared" si="8"/>
        <v>0</v>
      </c>
      <c r="W366" s="23">
        <f t="shared" si="9"/>
        <v>0</v>
      </c>
      <c r="X366" s="26" t="str">
        <f t="shared" si="10"/>
        <v>Snow Shoes with +0, +0% (4 to 4)</v>
      </c>
    </row>
    <row r="367">
      <c r="A367" s="11" t="s">
        <v>680</v>
      </c>
      <c r="B367" s="11">
        <v>1133.0</v>
      </c>
      <c r="C367" s="11">
        <v>1530.0</v>
      </c>
      <c r="D367" s="11">
        <v>43.0</v>
      </c>
      <c r="E367" s="11">
        <v>0.0</v>
      </c>
      <c r="F367" s="14">
        <v>10038.0</v>
      </c>
      <c r="G367" s="19"/>
      <c r="H367" s="19">
        <f>VLOOKUP(A367,'Kings Ratings'!$A$2:$B$1000,2,false)</f>
        <v>9</v>
      </c>
      <c r="I367" s="19"/>
      <c r="K367" s="11">
        <v>1324.0</v>
      </c>
      <c r="L367" s="22">
        <f t="shared" si="2"/>
        <v>206</v>
      </c>
      <c r="M367" s="23">
        <f t="shared" si="3"/>
        <v>0.1555891239</v>
      </c>
      <c r="N367" s="24" t="str">
        <f t="shared" si="4"/>
        <v>Sail Cloth with +206, +15.6% (1324 to 1530)</v>
      </c>
      <c r="O367" s="41"/>
      <c r="P367" s="11">
        <v>35.0</v>
      </c>
      <c r="Q367" s="18">
        <f t="shared" si="5"/>
        <v>8</v>
      </c>
      <c r="R367" s="23">
        <f t="shared" si="6"/>
        <v>0.2285714286</v>
      </c>
      <c r="S367" s="24" t="str">
        <f t="shared" si="7"/>
        <v>Sail Cloth with +8, +22.9% (35 to 43)</v>
      </c>
      <c r="T367" s="18"/>
      <c r="U367" s="11">
        <v>0.0</v>
      </c>
      <c r="V367" s="22">
        <f t="shared" si="8"/>
        <v>0</v>
      </c>
      <c r="W367" s="23" t="str">
        <f t="shared" si="9"/>
        <v>#DIV/0!</v>
      </c>
      <c r="X367" s="26" t="str">
        <f t="shared" si="10"/>
        <v>#DIV/0!</v>
      </c>
    </row>
    <row r="368">
      <c r="A368" s="11" t="s">
        <v>122</v>
      </c>
      <c r="B368" s="11">
        <v>1134.0</v>
      </c>
      <c r="C368" s="11">
        <v>0.0</v>
      </c>
      <c r="D368" s="11">
        <v>0.0</v>
      </c>
      <c r="E368" s="11">
        <v>0.0</v>
      </c>
      <c r="F368" s="14">
        <v>0.0</v>
      </c>
      <c r="G368" s="19"/>
      <c r="H368" s="19">
        <f>VLOOKUP(A368,'Kings Ratings'!$A$2:$B$1000,2,false)</f>
        <v>10</v>
      </c>
      <c r="I368" s="19"/>
      <c r="K368" s="11">
        <v>0.0</v>
      </c>
      <c r="L368" s="22">
        <f t="shared" si="2"/>
        <v>0</v>
      </c>
      <c r="M368" s="23" t="str">
        <f t="shared" si="3"/>
        <v>#DIV/0!</v>
      </c>
      <c r="N368" s="24" t="str">
        <f t="shared" si="4"/>
        <v>#DIV/0!</v>
      </c>
      <c r="O368" s="41"/>
      <c r="P368" s="11">
        <v>0.0</v>
      </c>
      <c r="Q368" s="18">
        <f t="shared" si="5"/>
        <v>0</v>
      </c>
      <c r="R368" s="23" t="str">
        <f t="shared" si="6"/>
        <v>#DIV/0!</v>
      </c>
      <c r="S368" s="24" t="str">
        <f t="shared" si="7"/>
        <v>#DIV/0!</v>
      </c>
      <c r="T368" s="18"/>
      <c r="U368" s="11">
        <v>0.0</v>
      </c>
      <c r="V368" s="22">
        <f t="shared" si="8"/>
        <v>0</v>
      </c>
      <c r="W368" s="23" t="str">
        <f t="shared" si="9"/>
        <v>#DIV/0!</v>
      </c>
      <c r="X368" s="26" t="str">
        <f t="shared" si="10"/>
        <v>#DIV/0!</v>
      </c>
    </row>
    <row r="369">
      <c r="A369" s="11" t="s">
        <v>842</v>
      </c>
      <c r="B369" s="11">
        <v>1135.0</v>
      </c>
      <c r="C369" s="11">
        <v>3156.0</v>
      </c>
      <c r="D369" s="11">
        <v>163.0</v>
      </c>
      <c r="E369" s="11">
        <v>0.0</v>
      </c>
      <c r="F369" s="14">
        <v>65743.0</v>
      </c>
      <c r="G369" s="19"/>
      <c r="H369" s="19">
        <f>VLOOKUP(A369,'Kings Ratings'!$A$2:$B$1000,2,false)</f>
        <v>7</v>
      </c>
      <c r="I369" s="19"/>
      <c r="K369" s="11">
        <v>2886.0</v>
      </c>
      <c r="L369" s="22">
        <f t="shared" si="2"/>
        <v>270</v>
      </c>
      <c r="M369" s="23">
        <f t="shared" si="3"/>
        <v>0.09355509356</v>
      </c>
      <c r="N369" s="24" t="str">
        <f t="shared" si="4"/>
        <v>Silk with +270, +9.4% (2886 to 3156)</v>
      </c>
      <c r="O369" s="41"/>
      <c r="P369" s="11">
        <v>92.0</v>
      </c>
      <c r="Q369" s="18">
        <f t="shared" si="5"/>
        <v>71</v>
      </c>
      <c r="R369" s="23">
        <f t="shared" si="6"/>
        <v>0.7717391304</v>
      </c>
      <c r="S369" s="24" t="str">
        <f t="shared" si="7"/>
        <v>Silk with +71, +77.2% (92 to 163)</v>
      </c>
      <c r="T369" s="18"/>
      <c r="U369" s="11">
        <v>0.0</v>
      </c>
      <c r="V369" s="22">
        <f t="shared" si="8"/>
        <v>0</v>
      </c>
      <c r="W369" s="23" t="str">
        <f t="shared" si="9"/>
        <v>#DIV/0!</v>
      </c>
      <c r="X369" s="26" t="str">
        <f t="shared" si="10"/>
        <v>#DIV/0!</v>
      </c>
    </row>
    <row r="370">
      <c r="A370" s="11" t="s">
        <v>135</v>
      </c>
      <c r="B370" s="11">
        <v>1136.0</v>
      </c>
      <c r="C370" s="11">
        <v>381.0</v>
      </c>
      <c r="D370" s="11">
        <v>0.0</v>
      </c>
      <c r="E370" s="11">
        <v>0.0</v>
      </c>
      <c r="F370" s="14">
        <v>12285.0</v>
      </c>
      <c r="G370" s="19"/>
      <c r="H370" s="19">
        <f>VLOOKUP(A370,'Kings Ratings'!$A$2:$B$1000,2,false)</f>
        <v>10</v>
      </c>
      <c r="I370" s="19"/>
      <c r="K370" s="11">
        <v>334.0</v>
      </c>
      <c r="L370" s="22">
        <f t="shared" si="2"/>
        <v>47</v>
      </c>
      <c r="M370" s="23">
        <f t="shared" si="3"/>
        <v>0.1407185629</v>
      </c>
      <c r="N370" s="24" t="str">
        <f t="shared" si="4"/>
        <v>Fancy Clock with +47, +14.1% (334 to 381)</v>
      </c>
      <c r="O370" s="41"/>
      <c r="P370" s="11">
        <v>0.0</v>
      </c>
      <c r="Q370" s="18">
        <f t="shared" si="5"/>
        <v>0</v>
      </c>
      <c r="R370" s="23" t="str">
        <f t="shared" si="6"/>
        <v>#DIV/0!</v>
      </c>
      <c r="S370" s="24" t="str">
        <f t="shared" si="7"/>
        <v>#DIV/0!</v>
      </c>
      <c r="T370" s="18"/>
      <c r="U370" s="11">
        <v>0.0</v>
      </c>
      <c r="V370" s="22">
        <f t="shared" si="8"/>
        <v>0</v>
      </c>
      <c r="W370" s="23" t="str">
        <f t="shared" si="9"/>
        <v>#DIV/0!</v>
      </c>
      <c r="X370" s="26" t="str">
        <f t="shared" si="10"/>
        <v>#DIV/0!</v>
      </c>
    </row>
    <row r="371">
      <c r="A371" s="11" t="s">
        <v>655</v>
      </c>
      <c r="B371" s="11">
        <v>1137.0</v>
      </c>
      <c r="C371" s="11">
        <v>1513.0</v>
      </c>
      <c r="D371" s="11">
        <v>6.0</v>
      </c>
      <c r="E371" s="11">
        <v>0.0</v>
      </c>
      <c r="F371" s="14">
        <v>52167.0</v>
      </c>
      <c r="G371" s="19"/>
      <c r="H371" s="19">
        <f>VLOOKUP(A371,'Kings Ratings'!$A$2:$B$1000,2,false)</f>
        <v>7</v>
      </c>
      <c r="I371" s="19"/>
      <c r="K371" s="11">
        <v>1360.0</v>
      </c>
      <c r="L371" s="22">
        <f t="shared" si="2"/>
        <v>153</v>
      </c>
      <c r="M371" s="23">
        <f t="shared" si="3"/>
        <v>0.1125</v>
      </c>
      <c r="N371" s="24" t="str">
        <f t="shared" si="4"/>
        <v>Pine Shelf with +153, +11.3% (1360 to 1513)</v>
      </c>
      <c r="O371" s="41"/>
      <c r="P371" s="11">
        <v>3.0</v>
      </c>
      <c r="Q371" s="18">
        <f t="shared" si="5"/>
        <v>3</v>
      </c>
      <c r="R371" s="23">
        <f t="shared" si="6"/>
        <v>1</v>
      </c>
      <c r="S371" s="24" t="str">
        <f t="shared" si="7"/>
        <v>Pine Shelf with +3, +100% (3 to 6)</v>
      </c>
      <c r="T371" s="18"/>
      <c r="U371" s="11">
        <v>0.0</v>
      </c>
      <c r="V371" s="22">
        <f t="shared" si="8"/>
        <v>0</v>
      </c>
      <c r="W371" s="23" t="str">
        <f t="shared" si="9"/>
        <v>#DIV/0!</v>
      </c>
      <c r="X371" s="26" t="str">
        <f t="shared" si="10"/>
        <v>#DIV/0!</v>
      </c>
    </row>
    <row r="372">
      <c r="A372" s="11" t="s">
        <v>26</v>
      </c>
      <c r="B372" s="11">
        <v>1155.0</v>
      </c>
      <c r="C372" s="11">
        <v>0.0</v>
      </c>
      <c r="D372" s="11">
        <v>0.0</v>
      </c>
      <c r="E372" s="11">
        <v>0.0</v>
      </c>
      <c r="F372" s="14">
        <v>0.0</v>
      </c>
      <c r="G372" s="19"/>
      <c r="H372" s="19">
        <f>VLOOKUP(A372,'Kings Ratings'!$A$2:$B$1000,2,false)</f>
        <v>11</v>
      </c>
      <c r="I372" s="19"/>
      <c r="K372" s="11">
        <v>0.0</v>
      </c>
      <c r="L372" s="22">
        <f t="shared" si="2"/>
        <v>0</v>
      </c>
      <c r="M372" s="23" t="str">
        <f t="shared" si="3"/>
        <v>#DIV/0!</v>
      </c>
      <c r="N372" s="24" t="str">
        <f t="shared" si="4"/>
        <v>#DIV/0!</v>
      </c>
      <c r="O372" s="25"/>
      <c r="P372" s="11">
        <v>0.0</v>
      </c>
      <c r="Q372" s="18">
        <f t="shared" si="5"/>
        <v>0</v>
      </c>
      <c r="R372" s="23" t="str">
        <f t="shared" si="6"/>
        <v>#DIV/0!</v>
      </c>
      <c r="S372" s="24" t="str">
        <f t="shared" si="7"/>
        <v>#DIV/0!</v>
      </c>
      <c r="U372" s="11">
        <v>0.0</v>
      </c>
      <c r="V372" s="22">
        <f t="shared" si="8"/>
        <v>0</v>
      </c>
      <c r="W372" s="23" t="str">
        <f t="shared" si="9"/>
        <v>#DIV/0!</v>
      </c>
      <c r="X372" s="26" t="str">
        <f t="shared" si="10"/>
        <v>#DIV/0!</v>
      </c>
    </row>
    <row r="373">
      <c r="A373" s="11" t="s">
        <v>230</v>
      </c>
      <c r="B373" s="11">
        <v>1157.0</v>
      </c>
      <c r="C373" s="11">
        <v>63.0</v>
      </c>
      <c r="D373" s="11">
        <v>0.0</v>
      </c>
      <c r="E373" s="11">
        <v>0.0</v>
      </c>
      <c r="F373" s="14">
        <v>4675.0</v>
      </c>
      <c r="G373" s="19"/>
      <c r="H373" s="19">
        <f>VLOOKUP(A373,'Kings Ratings'!$A$2:$B$1000,2,false)</f>
        <v>11</v>
      </c>
      <c r="I373" s="19"/>
      <c r="K373" s="11">
        <v>62.0</v>
      </c>
      <c r="L373" s="22">
        <f t="shared" si="2"/>
        <v>1</v>
      </c>
      <c r="M373" s="23">
        <f t="shared" si="3"/>
        <v>0.01612903226</v>
      </c>
      <c r="N373" s="24" t="str">
        <f t="shared" si="4"/>
        <v>Festive Eggnog with +1, +1.6% (62 to 63)</v>
      </c>
      <c r="O373" s="25"/>
      <c r="P373" s="11">
        <v>0.0</v>
      </c>
      <c r="Q373" s="18">
        <f t="shared" si="5"/>
        <v>0</v>
      </c>
      <c r="R373" s="23" t="str">
        <f t="shared" si="6"/>
        <v>#DIV/0!</v>
      </c>
      <c r="S373" s="24" t="str">
        <f t="shared" si="7"/>
        <v>#DIV/0!</v>
      </c>
      <c r="U373" s="11">
        <v>0.0</v>
      </c>
      <c r="V373" s="22">
        <f t="shared" si="8"/>
        <v>0</v>
      </c>
      <c r="W373" s="23" t="str">
        <f t="shared" si="9"/>
        <v>#DIV/0!</v>
      </c>
      <c r="X373" s="26" t="str">
        <f t="shared" si="10"/>
        <v>#DIV/0!</v>
      </c>
    </row>
    <row r="374">
      <c r="A374" s="11" t="s">
        <v>178</v>
      </c>
      <c r="B374" s="11">
        <v>1163.0</v>
      </c>
      <c r="C374" s="11">
        <v>20.0</v>
      </c>
      <c r="D374" s="11">
        <v>0.0</v>
      </c>
      <c r="E374" s="11">
        <v>0.0</v>
      </c>
      <c r="F374" s="14">
        <v>1023.0</v>
      </c>
      <c r="G374" s="19"/>
      <c r="H374" s="19">
        <f>VLOOKUP(A374,'Kings Ratings'!$A$2:$B$1000,2,false)</f>
        <v>11</v>
      </c>
      <c r="I374" s="19"/>
      <c r="K374" s="11">
        <v>20.0</v>
      </c>
      <c r="L374" s="22">
        <f t="shared" si="2"/>
        <v>0</v>
      </c>
      <c r="M374" s="23">
        <f t="shared" si="3"/>
        <v>0</v>
      </c>
      <c r="N374" s="24" t="str">
        <f t="shared" si="4"/>
        <v>Yule Goat with +0, +0% (20 to 20)</v>
      </c>
      <c r="O374" s="41"/>
      <c r="P374" s="11">
        <v>0.0</v>
      </c>
      <c r="Q374" s="18">
        <f t="shared" si="5"/>
        <v>0</v>
      </c>
      <c r="R374" s="23" t="str">
        <f t="shared" si="6"/>
        <v>#DIV/0!</v>
      </c>
      <c r="S374" s="24" t="str">
        <f t="shared" si="7"/>
        <v>#DIV/0!</v>
      </c>
      <c r="T374" s="18"/>
      <c r="U374" s="11">
        <v>0.0</v>
      </c>
      <c r="V374" s="22">
        <f t="shared" si="8"/>
        <v>0</v>
      </c>
      <c r="W374" s="23" t="str">
        <f t="shared" si="9"/>
        <v>#DIV/0!</v>
      </c>
      <c r="X374" s="26" t="str">
        <f t="shared" si="10"/>
        <v>#DIV/0!</v>
      </c>
    </row>
    <row r="375">
      <c r="A375" s="11" t="s">
        <v>182</v>
      </c>
      <c r="B375" s="11">
        <v>1184.0</v>
      </c>
      <c r="C375" s="11">
        <v>1.0</v>
      </c>
      <c r="D375" s="11">
        <v>0.0</v>
      </c>
      <c r="E375" s="11">
        <v>0.0</v>
      </c>
      <c r="F375" s="14">
        <v>0.0</v>
      </c>
      <c r="G375" s="19"/>
      <c r="H375" s="19">
        <f>VLOOKUP(A375,'Kings Ratings'!$A$2:$B$1000,2,false)</f>
        <v>10</v>
      </c>
      <c r="I375" s="19"/>
      <c r="K375" s="11">
        <v>1.0</v>
      </c>
      <c r="L375" s="22">
        <f t="shared" si="2"/>
        <v>0</v>
      </c>
      <c r="M375" s="23">
        <f t="shared" si="3"/>
        <v>0</v>
      </c>
      <c r="N375" s="24" t="str">
        <f t="shared" si="4"/>
        <v>Gainite with +0, +0% (1 to 1)</v>
      </c>
      <c r="O375" s="25"/>
      <c r="P375" s="11">
        <v>0.0</v>
      </c>
      <c r="Q375" s="18">
        <f t="shared" si="5"/>
        <v>0</v>
      </c>
      <c r="R375" s="23" t="str">
        <f t="shared" si="6"/>
        <v>#DIV/0!</v>
      </c>
      <c r="S375" s="24" t="str">
        <f t="shared" si="7"/>
        <v>#DIV/0!</v>
      </c>
      <c r="U375" s="11">
        <v>0.0</v>
      </c>
      <c r="V375" s="22">
        <f t="shared" si="8"/>
        <v>0</v>
      </c>
      <c r="W375" s="23" t="str">
        <f t="shared" si="9"/>
        <v>#DIV/0!</v>
      </c>
      <c r="X375" s="26" t="str">
        <f t="shared" si="10"/>
        <v>#DIV/0!</v>
      </c>
    </row>
    <row r="376">
      <c r="A376" s="11" t="s">
        <v>299</v>
      </c>
      <c r="B376" s="11">
        <v>1207.0</v>
      </c>
      <c r="C376" s="11">
        <v>31.0</v>
      </c>
      <c r="D376" s="11">
        <v>0.0</v>
      </c>
      <c r="E376" s="11">
        <v>0.0</v>
      </c>
      <c r="F376" s="14">
        <v>523.0</v>
      </c>
      <c r="G376" s="19"/>
      <c r="H376" s="19">
        <f>VLOOKUP(A376,'Kings Ratings'!$A$2:$B$1000,2,false)</f>
        <v>10</v>
      </c>
      <c r="I376" s="19"/>
      <c r="K376" s="11">
        <v>16.0</v>
      </c>
      <c r="L376" s="22">
        <f t="shared" si="2"/>
        <v>15</v>
      </c>
      <c r="M376" s="23">
        <f t="shared" si="3"/>
        <v>0.9375</v>
      </c>
      <c r="N376" s="24" t="str">
        <f t="shared" si="4"/>
        <v>Purple Butterfly with +15, +93.8% (16 to 31)</v>
      </c>
      <c r="O376" s="25"/>
      <c r="P376" s="11">
        <v>0.0</v>
      </c>
      <c r="Q376" s="18">
        <f t="shared" si="5"/>
        <v>0</v>
      </c>
      <c r="R376" s="23" t="str">
        <f t="shared" si="6"/>
        <v>#DIV/0!</v>
      </c>
      <c r="S376" s="24" t="str">
        <f t="shared" si="7"/>
        <v>#DIV/0!</v>
      </c>
      <c r="U376" s="11">
        <v>0.0</v>
      </c>
      <c r="V376" s="22">
        <f t="shared" si="8"/>
        <v>0</v>
      </c>
      <c r="W376" s="23" t="str">
        <f t="shared" si="9"/>
        <v>#DIV/0!</v>
      </c>
      <c r="X376" s="26" t="str">
        <f t="shared" si="10"/>
        <v>#DIV/0!</v>
      </c>
    </row>
    <row r="377">
      <c r="A377" s="11" t="s">
        <v>350</v>
      </c>
      <c r="B377" s="11">
        <v>1208.0</v>
      </c>
      <c r="C377" s="11">
        <v>195.0</v>
      </c>
      <c r="D377" s="11">
        <v>0.0</v>
      </c>
      <c r="E377" s="11">
        <v>0.0</v>
      </c>
      <c r="F377" s="14">
        <v>10422.0</v>
      </c>
      <c r="G377" s="19"/>
      <c r="H377" s="19">
        <f>VLOOKUP(A377,'Kings Ratings'!$A$2:$B$1000,2,false)</f>
        <v>10</v>
      </c>
      <c r="I377" s="19"/>
      <c r="K377" s="11">
        <v>130.0</v>
      </c>
      <c r="L377" s="22">
        <f t="shared" si="2"/>
        <v>65</v>
      </c>
      <c r="M377" s="23">
        <f t="shared" si="3"/>
        <v>0.5</v>
      </c>
      <c r="N377" s="24" t="str">
        <f t="shared" si="4"/>
        <v>Green Butterfly with +65, +50% (130 to 195)</v>
      </c>
      <c r="O377" s="25"/>
      <c r="P377" s="11">
        <v>0.0</v>
      </c>
      <c r="Q377" s="18">
        <f t="shared" si="5"/>
        <v>0</v>
      </c>
      <c r="R377" s="23" t="str">
        <f t="shared" si="6"/>
        <v>#DIV/0!</v>
      </c>
      <c r="S377" s="24" t="str">
        <f t="shared" si="7"/>
        <v>#DIV/0!</v>
      </c>
      <c r="U377" s="11">
        <v>0.0</v>
      </c>
      <c r="V377" s="22">
        <f t="shared" si="8"/>
        <v>0</v>
      </c>
      <c r="W377" s="23" t="str">
        <f t="shared" si="9"/>
        <v>#DIV/0!</v>
      </c>
      <c r="X377" s="26" t="str">
        <f t="shared" si="10"/>
        <v>#DIV/0!</v>
      </c>
    </row>
    <row r="378">
      <c r="A378" s="11" t="s">
        <v>305</v>
      </c>
      <c r="B378" s="11">
        <v>1209.0</v>
      </c>
      <c r="C378" s="11">
        <v>41.0</v>
      </c>
      <c r="D378" s="11">
        <v>0.0</v>
      </c>
      <c r="E378" s="11">
        <v>0.0</v>
      </c>
      <c r="F378" s="14">
        <v>234.0</v>
      </c>
      <c r="G378" s="19"/>
      <c r="H378" s="19">
        <f>VLOOKUP(A378,'Kings Ratings'!$A$2:$B$1000,2,false)</f>
        <v>10</v>
      </c>
      <c r="I378" s="19"/>
      <c r="K378" s="11">
        <v>18.0</v>
      </c>
      <c r="L378" s="22">
        <f t="shared" si="2"/>
        <v>23</v>
      </c>
      <c r="M378" s="23">
        <f t="shared" si="3"/>
        <v>1.277777778</v>
      </c>
      <c r="N378" s="24" t="str">
        <f t="shared" si="4"/>
        <v>Blue Butterfly with +23, +127.8% (18 to 41)</v>
      </c>
      <c r="O378" s="25"/>
      <c r="P378" s="11">
        <v>0.0</v>
      </c>
      <c r="Q378" s="18">
        <f t="shared" si="5"/>
        <v>0</v>
      </c>
      <c r="R378" s="23" t="str">
        <f t="shared" si="6"/>
        <v>#DIV/0!</v>
      </c>
      <c r="S378" s="24" t="str">
        <f t="shared" si="7"/>
        <v>#DIV/0!</v>
      </c>
      <c r="U378" s="11">
        <v>0.0</v>
      </c>
      <c r="V378" s="22">
        <f t="shared" si="8"/>
        <v>0</v>
      </c>
      <c r="W378" s="23" t="str">
        <f t="shared" si="9"/>
        <v>#DIV/0!</v>
      </c>
      <c r="X378" s="26" t="str">
        <f t="shared" si="10"/>
        <v>#DIV/0!</v>
      </c>
    </row>
    <row r="379">
      <c r="A379" s="11" t="s">
        <v>284</v>
      </c>
      <c r="B379" s="11">
        <v>1210.0</v>
      </c>
      <c r="C379" s="11">
        <v>20.0</v>
      </c>
      <c r="D379" s="11">
        <v>0.0</v>
      </c>
      <c r="E379" s="11">
        <v>0.0</v>
      </c>
      <c r="F379" s="14">
        <v>1514.0</v>
      </c>
      <c r="G379" s="19"/>
      <c r="H379" s="19">
        <f>VLOOKUP(A379,'Kings Ratings'!$A$2:$B$1000,2,false)</f>
        <v>10</v>
      </c>
      <c r="I379" s="19"/>
      <c r="K379" s="11">
        <v>12.0</v>
      </c>
      <c r="L379" s="22">
        <f t="shared" si="2"/>
        <v>8</v>
      </c>
      <c r="M379" s="23">
        <f t="shared" si="3"/>
        <v>0.6666666667</v>
      </c>
      <c r="N379" s="24" t="str">
        <f t="shared" si="4"/>
        <v>Red Butterfly with +8, +66.7% (12 to 20)</v>
      </c>
      <c r="O379" s="25"/>
      <c r="P379" s="11">
        <v>0.0</v>
      </c>
      <c r="Q379" s="18">
        <f t="shared" si="5"/>
        <v>0</v>
      </c>
      <c r="R379" s="23" t="str">
        <f t="shared" si="6"/>
        <v>#DIV/0!</v>
      </c>
      <c r="S379" s="24" t="str">
        <f t="shared" si="7"/>
        <v>#DIV/0!</v>
      </c>
      <c r="U379" s="11">
        <v>0.0</v>
      </c>
      <c r="V379" s="22">
        <f t="shared" si="8"/>
        <v>0</v>
      </c>
      <c r="W379" s="23" t="str">
        <f t="shared" si="9"/>
        <v>#DIV/0!</v>
      </c>
      <c r="X379" s="26" t="str">
        <f t="shared" si="10"/>
        <v>#DIV/0!</v>
      </c>
    </row>
    <row r="380">
      <c r="A380" s="11" t="s">
        <v>878</v>
      </c>
      <c r="B380" s="11">
        <v>1211.0</v>
      </c>
      <c r="C380" s="11">
        <v>4963.0</v>
      </c>
      <c r="D380" s="11">
        <v>223.0</v>
      </c>
      <c r="E380" s="11">
        <v>3.0</v>
      </c>
      <c r="F380" s="14">
        <v>88429.0</v>
      </c>
      <c r="G380" s="19"/>
      <c r="H380" s="19">
        <f>VLOOKUP(A380,'Kings Ratings'!$A$2:$B$1000,2,false)</f>
        <v>6</v>
      </c>
      <c r="I380" s="19"/>
      <c r="K380" s="11">
        <v>4039.0</v>
      </c>
      <c r="L380" s="22">
        <f t="shared" si="2"/>
        <v>924</v>
      </c>
      <c r="M380" s="23">
        <f t="shared" si="3"/>
        <v>0.2287694974</v>
      </c>
      <c r="N380" s="24" t="str">
        <f t="shared" si="4"/>
        <v>Barbed Wire with +924, +22.9% (4039 to 4963)</v>
      </c>
      <c r="O380" s="25"/>
      <c r="P380" s="11">
        <v>84.0</v>
      </c>
      <c r="Q380" s="18">
        <f t="shared" si="5"/>
        <v>139</v>
      </c>
      <c r="R380" s="23">
        <f t="shared" si="6"/>
        <v>1.654761905</v>
      </c>
      <c r="S380" s="24" t="str">
        <f t="shared" si="7"/>
        <v>Barbed Wire with +139, +165.5% (84 to 223)</v>
      </c>
      <c r="U380" s="11">
        <v>3.0</v>
      </c>
      <c r="V380" s="22">
        <f t="shared" si="8"/>
        <v>0</v>
      </c>
      <c r="W380" s="23">
        <f t="shared" si="9"/>
        <v>0</v>
      </c>
      <c r="X380" s="26" t="str">
        <f t="shared" si="10"/>
        <v>Barbed Wire with +0, +0% (3 to 3)</v>
      </c>
    </row>
    <row r="381">
      <c r="A381" s="11" t="s">
        <v>294</v>
      </c>
      <c r="B381" s="11">
        <v>1240.0</v>
      </c>
      <c r="C381" s="11">
        <v>1407.0</v>
      </c>
      <c r="D381" s="11">
        <v>2.0</v>
      </c>
      <c r="E381" s="11">
        <v>0.0</v>
      </c>
      <c r="F381" s="14">
        <v>19295.0</v>
      </c>
      <c r="G381" s="19"/>
      <c r="H381" s="19">
        <f>VLOOKUP(A381,'Kings Ratings'!$A$2:$B$1000,2,false)</f>
        <v>11</v>
      </c>
      <c r="I381" s="19"/>
      <c r="K381" s="11">
        <v>0.0</v>
      </c>
      <c r="L381" s="22">
        <f t="shared" si="2"/>
        <v>1407</v>
      </c>
      <c r="M381" s="23" t="str">
        <f t="shared" si="3"/>
        <v>#DIV/0!</v>
      </c>
      <c r="N381" s="24" t="str">
        <f t="shared" si="4"/>
        <v>#DIV/0!</v>
      </c>
      <c r="O381" s="25"/>
      <c r="P381" s="11">
        <v>0.0</v>
      </c>
      <c r="Q381" s="18">
        <f t="shared" si="5"/>
        <v>2</v>
      </c>
      <c r="R381" s="23" t="str">
        <f t="shared" si="6"/>
        <v>#DIV/0!</v>
      </c>
      <c r="S381" s="24" t="str">
        <f t="shared" si="7"/>
        <v>#DIV/0!</v>
      </c>
      <c r="U381" s="11">
        <v>0.0</v>
      </c>
      <c r="V381" s="22">
        <f t="shared" si="8"/>
        <v>0</v>
      </c>
      <c r="W381" s="23" t="str">
        <f t="shared" si="9"/>
        <v>#DIV/0!</v>
      </c>
      <c r="X381" s="26" t="str">
        <f t="shared" si="10"/>
        <v>#DIV/0!</v>
      </c>
    </row>
    <row r="382">
      <c r="A382" s="11" t="s">
        <v>39</v>
      </c>
      <c r="B382" s="11">
        <v>1241.0</v>
      </c>
      <c r="C382" s="11">
        <v>0.0</v>
      </c>
      <c r="D382" s="11">
        <v>0.0</v>
      </c>
      <c r="E382" s="11">
        <v>0.0</v>
      </c>
      <c r="F382" s="14">
        <v>0.0</v>
      </c>
      <c r="G382" s="19"/>
      <c r="H382" s="19">
        <f>VLOOKUP(A382,'Kings Ratings'!$A$2:$B$1000,2,false)</f>
        <v>10</v>
      </c>
      <c r="I382" s="19"/>
      <c r="K382" s="11">
        <v>0.0</v>
      </c>
      <c r="L382" s="22">
        <f t="shared" si="2"/>
        <v>0</v>
      </c>
      <c r="M382" s="23" t="str">
        <f t="shared" si="3"/>
        <v>#DIV/0!</v>
      </c>
      <c r="N382" s="24" t="str">
        <f t="shared" si="4"/>
        <v>#DIV/0!</v>
      </c>
      <c r="O382" s="25"/>
      <c r="P382" s="11">
        <v>0.0</v>
      </c>
      <c r="Q382" s="18">
        <f t="shared" si="5"/>
        <v>0</v>
      </c>
      <c r="R382" s="23" t="str">
        <f t="shared" si="6"/>
        <v>#DIV/0!</v>
      </c>
      <c r="S382" s="24" t="str">
        <f t="shared" si="7"/>
        <v>#DIV/0!</v>
      </c>
      <c r="U382" s="11">
        <v>0.0</v>
      </c>
      <c r="V382" s="22">
        <f t="shared" si="8"/>
        <v>0</v>
      </c>
      <c r="W382" s="23" t="str">
        <f t="shared" si="9"/>
        <v>#DIV/0!</v>
      </c>
      <c r="X382" s="26" t="str">
        <f t="shared" si="10"/>
        <v>#DIV/0!</v>
      </c>
    </row>
    <row r="383">
      <c r="A383" s="11" t="s">
        <v>45</v>
      </c>
      <c r="B383" s="11">
        <v>1242.0</v>
      </c>
      <c r="C383" s="11">
        <v>0.0</v>
      </c>
      <c r="D383" s="11">
        <v>0.0</v>
      </c>
      <c r="E383" s="11">
        <v>0.0</v>
      </c>
      <c r="F383" s="14">
        <v>0.0</v>
      </c>
      <c r="G383" s="19"/>
      <c r="H383" s="19">
        <f>VLOOKUP(A383,'Kings Ratings'!$A$2:$B$1000,2,false)</f>
        <v>10</v>
      </c>
      <c r="I383" s="19"/>
      <c r="K383" s="11">
        <v>0.0</v>
      </c>
      <c r="L383" s="22">
        <f t="shared" si="2"/>
        <v>0</v>
      </c>
      <c r="M383" s="23" t="str">
        <f t="shared" si="3"/>
        <v>#DIV/0!</v>
      </c>
      <c r="N383" s="24" t="str">
        <f t="shared" si="4"/>
        <v>#DIV/0!</v>
      </c>
      <c r="O383" s="25"/>
      <c r="P383" s="11">
        <v>0.0</v>
      </c>
      <c r="Q383" s="18">
        <f t="shared" si="5"/>
        <v>0</v>
      </c>
      <c r="R383" s="23" t="str">
        <f t="shared" si="6"/>
        <v>#DIV/0!</v>
      </c>
      <c r="S383" s="24" t="str">
        <f t="shared" si="7"/>
        <v>#DIV/0!</v>
      </c>
      <c r="U383" s="11">
        <v>0.0</v>
      </c>
      <c r="V383" s="22">
        <f t="shared" si="8"/>
        <v>0</v>
      </c>
      <c r="W383" s="23" t="str">
        <f t="shared" si="9"/>
        <v>#DIV/0!</v>
      </c>
      <c r="X383" s="26" t="str">
        <f t="shared" si="10"/>
        <v>#DIV/0!</v>
      </c>
    </row>
    <row r="384">
      <c r="A384" s="11" t="s">
        <v>49</v>
      </c>
      <c r="B384" s="11">
        <v>1243.0</v>
      </c>
      <c r="C384" s="11">
        <v>0.0</v>
      </c>
      <c r="D384" s="11">
        <v>0.0</v>
      </c>
      <c r="E384" s="11">
        <v>0.0</v>
      </c>
      <c r="F384" s="14">
        <v>0.0</v>
      </c>
      <c r="G384" s="19"/>
      <c r="H384" s="19">
        <f>VLOOKUP(A384,'Kings Ratings'!$A$2:$B$1000,2,false)</f>
        <v>10</v>
      </c>
      <c r="I384" s="19"/>
      <c r="K384" s="11">
        <v>0.0</v>
      </c>
      <c r="L384" s="22">
        <f t="shared" si="2"/>
        <v>0</v>
      </c>
      <c r="M384" s="23" t="str">
        <f t="shared" si="3"/>
        <v>#DIV/0!</v>
      </c>
      <c r="N384" s="24" t="str">
        <f t="shared" si="4"/>
        <v>#DIV/0!</v>
      </c>
      <c r="O384" s="25"/>
      <c r="P384" s="11">
        <v>0.0</v>
      </c>
      <c r="Q384" s="18">
        <f t="shared" si="5"/>
        <v>0</v>
      </c>
      <c r="R384" s="23" t="str">
        <f t="shared" si="6"/>
        <v>#DIV/0!</v>
      </c>
      <c r="S384" s="24" t="str">
        <f t="shared" si="7"/>
        <v>#DIV/0!</v>
      </c>
      <c r="U384" s="11">
        <v>0.0</v>
      </c>
      <c r="V384" s="22">
        <f t="shared" si="8"/>
        <v>0</v>
      </c>
      <c r="W384" s="23" t="str">
        <f t="shared" si="9"/>
        <v>#DIV/0!</v>
      </c>
      <c r="X384" s="26" t="str">
        <f t="shared" si="10"/>
        <v>#DIV/0!</v>
      </c>
    </row>
    <row r="385">
      <c r="A385" s="11" t="s">
        <v>211</v>
      </c>
      <c r="B385" s="11">
        <v>1247.0</v>
      </c>
      <c r="C385" s="11">
        <v>8.0</v>
      </c>
      <c r="D385" s="11">
        <v>0.0</v>
      </c>
      <c r="E385" s="11">
        <v>0.0</v>
      </c>
      <c r="F385" s="14">
        <v>2272.0</v>
      </c>
      <c r="G385" s="19"/>
      <c r="H385" s="19">
        <f>VLOOKUP(A385,'Kings Ratings'!$A$2:$B$1000,2,false)</f>
        <v>11</v>
      </c>
      <c r="I385" s="19"/>
      <c r="K385" s="11">
        <v>0.0</v>
      </c>
      <c r="L385" s="22">
        <f t="shared" si="2"/>
        <v>8</v>
      </c>
      <c r="M385" s="23" t="str">
        <f t="shared" si="3"/>
        <v>#DIV/0!</v>
      </c>
      <c r="N385" s="24" t="str">
        <f t="shared" si="4"/>
        <v>#DIV/0!</v>
      </c>
      <c r="O385" s="25"/>
      <c r="P385" s="11">
        <v>0.0</v>
      </c>
      <c r="Q385" s="18">
        <f t="shared" si="5"/>
        <v>0</v>
      </c>
      <c r="R385" s="23" t="str">
        <f t="shared" si="6"/>
        <v>#DIV/0!</v>
      </c>
      <c r="S385" s="24" t="str">
        <f t="shared" si="7"/>
        <v>#DIV/0!</v>
      </c>
      <c r="U385" s="11">
        <v>0.0</v>
      </c>
      <c r="V385" s="22">
        <f t="shared" si="8"/>
        <v>0</v>
      </c>
      <c r="W385" s="23" t="str">
        <f t="shared" si="9"/>
        <v>#DIV/0!</v>
      </c>
      <c r="X385" s="26" t="str">
        <f t="shared" si="10"/>
        <v>#DIV/0!</v>
      </c>
    </row>
    <row r="386">
      <c r="A386" s="11" t="s">
        <v>198</v>
      </c>
      <c r="B386" s="11">
        <v>1248.0</v>
      </c>
      <c r="C386" s="11">
        <v>5.0</v>
      </c>
      <c r="D386" s="11">
        <v>0.0</v>
      </c>
      <c r="E386" s="11">
        <v>0.0</v>
      </c>
      <c r="F386" s="14">
        <v>3165.0</v>
      </c>
      <c r="G386" s="19"/>
      <c r="H386" s="19">
        <f>VLOOKUP(A386,'Kings Ratings'!$A$2:$B$1000,2,false)</f>
        <v>11</v>
      </c>
      <c r="I386" s="19"/>
      <c r="K386" s="11">
        <v>0.0</v>
      </c>
      <c r="L386" s="22">
        <f t="shared" si="2"/>
        <v>5</v>
      </c>
      <c r="M386" s="23" t="str">
        <f t="shared" si="3"/>
        <v>#DIV/0!</v>
      </c>
      <c r="N386" s="24" t="str">
        <f t="shared" si="4"/>
        <v>#DIV/0!</v>
      </c>
      <c r="O386" s="25"/>
      <c r="P386" s="11">
        <v>0.0</v>
      </c>
      <c r="Q386" s="18">
        <f t="shared" si="5"/>
        <v>0</v>
      </c>
      <c r="R386" s="23" t="str">
        <f t="shared" si="6"/>
        <v>#DIV/0!</v>
      </c>
      <c r="S386" s="24" t="str">
        <f t="shared" si="7"/>
        <v>#DIV/0!</v>
      </c>
      <c r="U386" s="11">
        <v>0.0</v>
      </c>
      <c r="V386" s="22">
        <f t="shared" si="8"/>
        <v>0</v>
      </c>
      <c r="W386" s="23" t="str">
        <f t="shared" si="9"/>
        <v>#DIV/0!</v>
      </c>
      <c r="X386" s="26" t="str">
        <f t="shared" si="10"/>
        <v>#DIV/0!</v>
      </c>
    </row>
    <row r="387">
      <c r="A387" s="11" t="s">
        <v>533</v>
      </c>
      <c r="B387" s="11">
        <v>1260.0</v>
      </c>
      <c r="C387" s="11">
        <v>209.0</v>
      </c>
      <c r="D387" s="11">
        <v>1.0</v>
      </c>
      <c r="E387" s="11">
        <v>0.0</v>
      </c>
      <c r="F387" s="14">
        <v>110.0</v>
      </c>
      <c r="G387" s="19"/>
      <c r="H387" s="19">
        <f>VLOOKUP(A387,'Kings Ratings'!$A$2:$B$1000,2,false)</f>
        <v>10</v>
      </c>
      <c r="I387" s="19"/>
      <c r="K387" s="11">
        <v>0.0</v>
      </c>
      <c r="L387" s="22">
        <f t="shared" si="2"/>
        <v>209</v>
      </c>
      <c r="M387" s="23" t="str">
        <f t="shared" si="3"/>
        <v>#DIV/0!</v>
      </c>
      <c r="N387" s="24" t="str">
        <f t="shared" si="4"/>
        <v>#DIV/0!</v>
      </c>
      <c r="O387" s="25"/>
      <c r="P387" s="11">
        <v>0.0</v>
      </c>
      <c r="Q387" s="18">
        <f t="shared" si="5"/>
        <v>1</v>
      </c>
      <c r="R387" s="23" t="str">
        <f t="shared" si="6"/>
        <v>#DIV/0!</v>
      </c>
      <c r="S387" s="24" t="str">
        <f t="shared" si="7"/>
        <v>#DIV/0!</v>
      </c>
      <c r="U387" s="11">
        <v>0.0</v>
      </c>
      <c r="V387" s="22">
        <f t="shared" si="8"/>
        <v>0</v>
      </c>
      <c r="W387" s="23" t="str">
        <f t="shared" si="9"/>
        <v>#DIV/0!</v>
      </c>
      <c r="X387" s="26" t="str">
        <f t="shared" si="10"/>
        <v>#DIV/0!</v>
      </c>
    </row>
    <row r="388">
      <c r="F388" s="19"/>
      <c r="G388" s="19"/>
      <c r="H388" s="19"/>
      <c r="I388" s="19"/>
      <c r="N388" s="26"/>
      <c r="O388" s="25"/>
      <c r="S388" s="26"/>
    </row>
    <row r="389">
      <c r="F389" s="19"/>
      <c r="G389" s="19"/>
      <c r="H389" s="19"/>
      <c r="I389" s="19"/>
      <c r="N389" s="26"/>
      <c r="O389" s="25"/>
      <c r="S389" s="26"/>
    </row>
    <row r="390">
      <c r="F390" s="19"/>
      <c r="G390" s="19"/>
      <c r="H390" s="19"/>
      <c r="I390" s="19"/>
      <c r="N390" s="26"/>
      <c r="O390" s="25"/>
      <c r="S390" s="26"/>
    </row>
    <row r="391">
      <c r="F391" s="19"/>
      <c r="G391" s="19"/>
      <c r="H391" s="19"/>
      <c r="I391" s="19"/>
      <c r="N391" s="26"/>
      <c r="O391" s="25"/>
      <c r="S391" s="26"/>
    </row>
    <row r="392">
      <c r="F392" s="19"/>
      <c r="G392" s="19"/>
      <c r="H392" s="19"/>
      <c r="I392" s="19"/>
      <c r="N392" s="26"/>
      <c r="O392" s="25"/>
      <c r="S392" s="26"/>
    </row>
    <row r="393">
      <c r="F393" s="19"/>
      <c r="G393" s="19"/>
      <c r="H393" s="19"/>
      <c r="I393" s="19"/>
      <c r="N393" s="26"/>
      <c r="O393" s="25"/>
      <c r="S393" s="26"/>
    </row>
    <row r="394">
      <c r="F394" s="19"/>
      <c r="G394" s="19"/>
      <c r="H394" s="19"/>
      <c r="I394" s="19"/>
      <c r="N394" s="26"/>
      <c r="O394" s="25"/>
      <c r="S394" s="26"/>
    </row>
    <row r="395">
      <c r="F395" s="19"/>
      <c r="G395" s="19"/>
      <c r="H395" s="19"/>
      <c r="I395" s="19"/>
      <c r="N395" s="26"/>
      <c r="O395" s="25"/>
      <c r="S395" s="26"/>
    </row>
    <row r="396">
      <c r="F396" s="19"/>
      <c r="G396" s="19"/>
      <c r="H396" s="19"/>
      <c r="I396" s="19"/>
      <c r="N396" s="26"/>
      <c r="O396" s="25"/>
      <c r="S396" s="26"/>
    </row>
    <row r="397">
      <c r="F397" s="19"/>
      <c r="G397" s="19"/>
      <c r="H397" s="19"/>
      <c r="I397" s="19"/>
      <c r="N397" s="26"/>
      <c r="O397" s="25"/>
      <c r="S397" s="26"/>
    </row>
    <row r="398">
      <c r="F398" s="19"/>
      <c r="G398" s="19"/>
      <c r="H398" s="19"/>
      <c r="I398" s="19"/>
      <c r="N398" s="26"/>
      <c r="O398" s="25"/>
      <c r="S398" s="26"/>
    </row>
    <row r="399">
      <c r="F399" s="19"/>
      <c r="G399" s="19"/>
      <c r="H399" s="19"/>
      <c r="I399" s="19"/>
      <c r="N399" s="26"/>
      <c r="O399" s="25"/>
      <c r="S399" s="26"/>
    </row>
    <row r="400">
      <c r="F400" s="19"/>
      <c r="G400" s="19"/>
      <c r="H400" s="19"/>
      <c r="I400" s="19"/>
      <c r="N400" s="26"/>
      <c r="O400" s="25"/>
      <c r="S400" s="26"/>
    </row>
    <row r="401">
      <c r="F401" s="19"/>
      <c r="G401" s="19"/>
      <c r="H401" s="19"/>
      <c r="I401" s="19"/>
      <c r="N401" s="26"/>
      <c r="O401" s="25"/>
      <c r="S401" s="26"/>
    </row>
    <row r="402">
      <c r="F402" s="19"/>
      <c r="G402" s="19"/>
      <c r="H402" s="19"/>
      <c r="I402" s="19"/>
      <c r="N402" s="26"/>
      <c r="O402" s="25"/>
      <c r="S402" s="26"/>
    </row>
    <row r="403">
      <c r="F403" s="19"/>
      <c r="G403" s="19"/>
      <c r="H403" s="19"/>
      <c r="I403" s="19"/>
      <c r="N403" s="26"/>
      <c r="O403" s="25"/>
      <c r="S403" s="26"/>
    </row>
    <row r="404">
      <c r="F404" s="19"/>
      <c r="G404" s="19"/>
      <c r="H404" s="19"/>
      <c r="I404" s="19"/>
      <c r="N404" s="26"/>
      <c r="O404" s="25"/>
      <c r="S404" s="26"/>
    </row>
    <row r="405">
      <c r="F405" s="19"/>
      <c r="G405" s="19"/>
      <c r="H405" s="19"/>
      <c r="I405" s="19"/>
      <c r="N405" s="26"/>
      <c r="O405" s="25"/>
      <c r="S405" s="26"/>
    </row>
    <row r="406">
      <c r="F406" s="19"/>
      <c r="G406" s="19"/>
      <c r="H406" s="19"/>
      <c r="I406" s="19"/>
      <c r="N406" s="26"/>
      <c r="O406" s="25"/>
      <c r="S406" s="26"/>
    </row>
    <row r="407">
      <c r="F407" s="19"/>
      <c r="G407" s="19"/>
      <c r="H407" s="19"/>
      <c r="I407" s="19"/>
      <c r="N407" s="26"/>
      <c r="O407" s="25"/>
      <c r="S407" s="26"/>
    </row>
    <row r="408">
      <c r="F408" s="19"/>
      <c r="G408" s="19"/>
      <c r="H408" s="19"/>
      <c r="I408" s="19"/>
      <c r="N408" s="26"/>
      <c r="O408" s="25"/>
      <c r="S408" s="26"/>
    </row>
    <row r="409">
      <c r="F409" s="19"/>
      <c r="G409" s="19"/>
      <c r="H409" s="19"/>
      <c r="I409" s="19"/>
      <c r="N409" s="26"/>
      <c r="O409" s="25"/>
      <c r="S409" s="26"/>
    </row>
    <row r="410">
      <c r="F410" s="19"/>
      <c r="G410" s="19"/>
      <c r="H410" s="19"/>
      <c r="I410" s="19"/>
      <c r="N410" s="26"/>
      <c r="O410" s="25"/>
      <c r="S410" s="26"/>
    </row>
    <row r="411">
      <c r="F411" s="19"/>
      <c r="G411" s="19"/>
      <c r="H411" s="19"/>
      <c r="I411" s="19"/>
      <c r="N411" s="26"/>
      <c r="O411" s="25"/>
      <c r="S411" s="26"/>
    </row>
    <row r="412">
      <c r="F412" s="19"/>
      <c r="G412" s="19"/>
      <c r="H412" s="19"/>
      <c r="I412" s="19"/>
      <c r="N412" s="26"/>
      <c r="O412" s="25"/>
      <c r="S412" s="26"/>
    </row>
    <row r="413">
      <c r="F413" s="19"/>
      <c r="G413" s="19"/>
      <c r="H413" s="19"/>
      <c r="I413" s="19"/>
      <c r="N413" s="26"/>
      <c r="O413" s="25"/>
      <c r="S413" s="26"/>
    </row>
    <row r="414">
      <c r="F414" s="19"/>
      <c r="G414" s="19"/>
      <c r="H414" s="19"/>
      <c r="I414" s="19"/>
      <c r="N414" s="26"/>
      <c r="O414" s="25"/>
      <c r="S414" s="26"/>
    </row>
    <row r="415">
      <c r="F415" s="19"/>
      <c r="G415" s="19"/>
      <c r="H415" s="19"/>
      <c r="I415" s="19"/>
      <c r="N415" s="26"/>
      <c r="O415" s="25"/>
      <c r="S415" s="26"/>
    </row>
    <row r="416">
      <c r="F416" s="19"/>
      <c r="G416" s="19"/>
      <c r="H416" s="19"/>
      <c r="I416" s="19"/>
      <c r="N416" s="26"/>
      <c r="O416" s="25"/>
      <c r="S416" s="26"/>
    </row>
    <row r="417">
      <c r="F417" s="19"/>
      <c r="G417" s="19"/>
      <c r="H417" s="19"/>
      <c r="I417" s="19"/>
      <c r="N417" s="26"/>
      <c r="O417" s="25"/>
      <c r="S417" s="26"/>
    </row>
    <row r="418">
      <c r="F418" s="19"/>
      <c r="G418" s="19"/>
      <c r="H418" s="19"/>
      <c r="I418" s="19"/>
      <c r="N418" s="26"/>
      <c r="O418" s="25"/>
      <c r="S418" s="26"/>
    </row>
    <row r="419">
      <c r="F419" s="19"/>
      <c r="G419" s="19"/>
      <c r="H419" s="19"/>
      <c r="I419" s="19"/>
      <c r="N419" s="26"/>
      <c r="O419" s="25"/>
      <c r="S419" s="26"/>
    </row>
    <row r="420">
      <c r="F420" s="19"/>
      <c r="G420" s="19"/>
      <c r="H420" s="19"/>
      <c r="I420" s="19"/>
      <c r="N420" s="26"/>
      <c r="O420" s="25"/>
      <c r="S420" s="26"/>
    </row>
    <row r="421">
      <c r="F421" s="19"/>
      <c r="G421" s="19"/>
      <c r="H421" s="19"/>
      <c r="I421" s="19"/>
      <c r="N421" s="26"/>
      <c r="O421" s="25"/>
      <c r="S421" s="26"/>
    </row>
    <row r="422">
      <c r="F422" s="19"/>
      <c r="G422" s="19"/>
      <c r="H422" s="19"/>
      <c r="I422" s="19"/>
      <c r="N422" s="26"/>
      <c r="O422" s="25"/>
      <c r="S422" s="26"/>
    </row>
    <row r="423">
      <c r="F423" s="19"/>
      <c r="G423" s="19"/>
      <c r="H423" s="19"/>
      <c r="I423" s="19"/>
      <c r="N423" s="26"/>
      <c r="O423" s="25"/>
      <c r="S423" s="26"/>
    </row>
    <row r="424">
      <c r="F424" s="19"/>
      <c r="G424" s="19"/>
      <c r="H424" s="19"/>
      <c r="I424" s="19"/>
      <c r="N424" s="26"/>
      <c r="O424" s="25"/>
      <c r="S424" s="26"/>
    </row>
    <row r="425">
      <c r="F425" s="19"/>
      <c r="G425" s="19"/>
      <c r="H425" s="19"/>
      <c r="I425" s="19"/>
      <c r="N425" s="26"/>
      <c r="O425" s="25"/>
      <c r="S425" s="26"/>
    </row>
    <row r="426">
      <c r="F426" s="19"/>
      <c r="G426" s="19"/>
      <c r="H426" s="19"/>
      <c r="I426" s="19"/>
      <c r="N426" s="26"/>
      <c r="O426" s="25"/>
      <c r="S426" s="26"/>
    </row>
    <row r="427">
      <c r="F427" s="19"/>
      <c r="G427" s="19"/>
      <c r="H427" s="19"/>
      <c r="I427" s="19"/>
      <c r="N427" s="26"/>
      <c r="O427" s="25"/>
      <c r="S427" s="26"/>
    </row>
    <row r="428">
      <c r="F428" s="19"/>
      <c r="G428" s="19"/>
      <c r="H428" s="19"/>
      <c r="I428" s="19"/>
      <c r="N428" s="26"/>
      <c r="O428" s="25"/>
      <c r="S428" s="26"/>
    </row>
    <row r="429">
      <c r="F429" s="19"/>
      <c r="G429" s="19"/>
      <c r="H429" s="19"/>
      <c r="I429" s="19"/>
      <c r="N429" s="26"/>
      <c r="O429" s="25"/>
      <c r="S429" s="26"/>
    </row>
    <row r="430">
      <c r="F430" s="19"/>
      <c r="G430" s="19"/>
      <c r="H430" s="19"/>
      <c r="I430" s="19"/>
      <c r="N430" s="26"/>
      <c r="O430" s="25"/>
      <c r="S430" s="26"/>
    </row>
    <row r="431">
      <c r="F431" s="19"/>
      <c r="G431" s="19"/>
      <c r="H431" s="19"/>
      <c r="I431" s="19"/>
      <c r="N431" s="26"/>
      <c r="O431" s="25"/>
      <c r="S431" s="26"/>
    </row>
    <row r="432">
      <c r="F432" s="19"/>
      <c r="G432" s="19"/>
      <c r="H432" s="19"/>
      <c r="I432" s="19"/>
      <c r="N432" s="26"/>
      <c r="O432" s="25"/>
      <c r="S432" s="26"/>
    </row>
    <row r="433">
      <c r="F433" s="19"/>
      <c r="G433" s="19"/>
      <c r="H433" s="19"/>
      <c r="I433" s="19"/>
      <c r="N433" s="26"/>
      <c r="O433" s="25"/>
      <c r="S433" s="26"/>
    </row>
    <row r="434">
      <c r="F434" s="19"/>
      <c r="G434" s="19"/>
      <c r="H434" s="19"/>
      <c r="I434" s="19"/>
      <c r="N434" s="26"/>
      <c r="O434" s="25"/>
      <c r="S434" s="26"/>
    </row>
    <row r="435">
      <c r="F435" s="19"/>
      <c r="G435" s="19"/>
      <c r="H435" s="19"/>
      <c r="I435" s="19"/>
      <c r="N435" s="26"/>
      <c r="O435" s="25"/>
      <c r="S435" s="26"/>
    </row>
    <row r="436">
      <c r="F436" s="19"/>
      <c r="G436" s="19"/>
      <c r="H436" s="19"/>
      <c r="I436" s="19"/>
      <c r="N436" s="26"/>
      <c r="O436" s="25"/>
      <c r="S436" s="26"/>
    </row>
    <row r="437">
      <c r="F437" s="19"/>
      <c r="G437" s="19"/>
      <c r="H437" s="19"/>
      <c r="I437" s="19"/>
      <c r="N437" s="26"/>
      <c r="O437" s="25"/>
      <c r="S437" s="26"/>
    </row>
    <row r="438">
      <c r="F438" s="19"/>
      <c r="G438" s="19"/>
      <c r="H438" s="19"/>
      <c r="I438" s="19"/>
      <c r="N438" s="26"/>
      <c r="O438" s="25"/>
      <c r="S438" s="26"/>
    </row>
    <row r="439">
      <c r="F439" s="19"/>
      <c r="G439" s="19"/>
      <c r="H439" s="19"/>
      <c r="I439" s="19"/>
      <c r="N439" s="26"/>
      <c r="O439" s="25"/>
      <c r="S439" s="26"/>
    </row>
    <row r="440">
      <c r="F440" s="19"/>
      <c r="G440" s="19"/>
      <c r="H440" s="19"/>
      <c r="I440" s="19"/>
      <c r="N440" s="26"/>
      <c r="O440" s="25"/>
      <c r="S440" s="26"/>
    </row>
    <row r="441">
      <c r="F441" s="19"/>
      <c r="G441" s="19"/>
      <c r="H441" s="19"/>
      <c r="I441" s="19"/>
      <c r="N441" s="26"/>
      <c r="O441" s="25"/>
      <c r="S441" s="26"/>
    </row>
    <row r="442">
      <c r="F442" s="19"/>
      <c r="G442" s="19"/>
      <c r="H442" s="19"/>
      <c r="I442" s="19"/>
      <c r="N442" s="26"/>
      <c r="O442" s="25"/>
      <c r="S442" s="26"/>
    </row>
    <row r="443">
      <c r="F443" s="19"/>
      <c r="G443" s="19"/>
      <c r="H443" s="19"/>
      <c r="I443" s="19"/>
      <c r="N443" s="26"/>
      <c r="O443" s="25"/>
      <c r="S443" s="26"/>
    </row>
    <row r="444">
      <c r="F444" s="19"/>
      <c r="G444" s="19"/>
      <c r="H444" s="19"/>
      <c r="I444" s="19"/>
      <c r="N444" s="26"/>
      <c r="O444" s="25"/>
      <c r="S444" s="26"/>
    </row>
    <row r="445">
      <c r="F445" s="19"/>
      <c r="G445" s="19"/>
      <c r="H445" s="19"/>
      <c r="I445" s="19"/>
      <c r="N445" s="26"/>
      <c r="O445" s="25"/>
      <c r="S445" s="26"/>
    </row>
    <row r="446">
      <c r="F446" s="19"/>
      <c r="G446" s="19"/>
      <c r="H446" s="19"/>
      <c r="I446" s="19"/>
      <c r="N446" s="26"/>
      <c r="O446" s="25"/>
      <c r="S446" s="26"/>
    </row>
    <row r="447">
      <c r="F447" s="19"/>
      <c r="G447" s="19"/>
      <c r="H447" s="19"/>
      <c r="I447" s="19"/>
      <c r="N447" s="26"/>
      <c r="O447" s="25"/>
      <c r="S447" s="26"/>
    </row>
    <row r="448">
      <c r="F448" s="19"/>
      <c r="G448" s="19"/>
      <c r="H448" s="19"/>
      <c r="I448" s="19"/>
      <c r="N448" s="26"/>
      <c r="O448" s="25"/>
      <c r="S448" s="26"/>
    </row>
    <row r="449">
      <c r="F449" s="19"/>
      <c r="G449" s="19"/>
      <c r="H449" s="19"/>
      <c r="I449" s="19"/>
      <c r="N449" s="26"/>
      <c r="O449" s="25"/>
      <c r="S449" s="26"/>
    </row>
    <row r="450">
      <c r="F450" s="19"/>
      <c r="G450" s="19"/>
      <c r="H450" s="19"/>
      <c r="I450" s="19"/>
      <c r="N450" s="26"/>
      <c r="O450" s="25"/>
      <c r="S450" s="26"/>
    </row>
    <row r="451">
      <c r="F451" s="19"/>
      <c r="G451" s="19"/>
      <c r="H451" s="19"/>
      <c r="I451" s="19"/>
      <c r="N451" s="26"/>
      <c r="O451" s="25"/>
      <c r="S451" s="26"/>
    </row>
    <row r="452">
      <c r="F452" s="19"/>
      <c r="G452" s="19"/>
      <c r="H452" s="19"/>
      <c r="I452" s="19"/>
      <c r="N452" s="26"/>
      <c r="O452" s="25"/>
      <c r="S452" s="26"/>
    </row>
    <row r="453">
      <c r="F453" s="19"/>
      <c r="G453" s="19"/>
      <c r="H453" s="19"/>
      <c r="I453" s="19"/>
      <c r="N453" s="26"/>
      <c r="O453" s="25"/>
      <c r="S453" s="26"/>
    </row>
    <row r="454">
      <c r="F454" s="19"/>
      <c r="G454" s="19"/>
      <c r="H454" s="19"/>
      <c r="I454" s="19"/>
      <c r="N454" s="26"/>
      <c r="O454" s="25"/>
      <c r="S454" s="26"/>
    </row>
    <row r="455">
      <c r="F455" s="19"/>
      <c r="G455" s="19"/>
      <c r="H455" s="19"/>
      <c r="I455" s="19"/>
      <c r="N455" s="26"/>
      <c r="O455" s="25"/>
      <c r="S455" s="26"/>
    </row>
    <row r="456">
      <c r="F456" s="19"/>
      <c r="G456" s="19"/>
      <c r="H456" s="19"/>
      <c r="I456" s="19"/>
      <c r="N456" s="26"/>
      <c r="O456" s="25"/>
      <c r="S456" s="26"/>
    </row>
    <row r="457">
      <c r="F457" s="19"/>
      <c r="G457" s="19"/>
      <c r="H457" s="19"/>
      <c r="I457" s="19"/>
      <c r="N457" s="26"/>
      <c r="O457" s="25"/>
      <c r="S457" s="26"/>
    </row>
    <row r="458">
      <c r="F458" s="19"/>
      <c r="G458" s="19"/>
      <c r="H458" s="19"/>
      <c r="I458" s="19"/>
      <c r="N458" s="26"/>
      <c r="O458" s="25"/>
      <c r="S458" s="26"/>
    </row>
    <row r="459">
      <c r="F459" s="19"/>
      <c r="G459" s="19"/>
      <c r="H459" s="19"/>
      <c r="I459" s="19"/>
      <c r="N459" s="26"/>
      <c r="O459" s="25"/>
      <c r="S459" s="26"/>
    </row>
    <row r="460">
      <c r="F460" s="19"/>
      <c r="G460" s="19"/>
      <c r="H460" s="19"/>
      <c r="I460" s="19"/>
      <c r="N460" s="26"/>
      <c r="O460" s="25"/>
      <c r="S460" s="26"/>
    </row>
    <row r="461">
      <c r="F461" s="19"/>
      <c r="G461" s="19"/>
      <c r="H461" s="19"/>
      <c r="I461" s="19"/>
      <c r="N461" s="26"/>
      <c r="O461" s="25"/>
      <c r="S461" s="26"/>
    </row>
    <row r="462">
      <c r="F462" s="19"/>
      <c r="G462" s="19"/>
      <c r="H462" s="19"/>
      <c r="I462" s="19"/>
      <c r="N462" s="26"/>
      <c r="O462" s="25"/>
      <c r="S462" s="26"/>
    </row>
    <row r="463">
      <c r="F463" s="19"/>
      <c r="G463" s="19"/>
      <c r="H463" s="19"/>
      <c r="I463" s="19"/>
      <c r="N463" s="26"/>
      <c r="O463" s="25"/>
      <c r="S463" s="26"/>
    </row>
    <row r="464">
      <c r="F464" s="19"/>
      <c r="G464" s="19"/>
      <c r="H464" s="19"/>
      <c r="I464" s="19"/>
      <c r="N464" s="26"/>
      <c r="O464" s="25"/>
      <c r="S464" s="26"/>
    </row>
    <row r="465">
      <c r="F465" s="19"/>
      <c r="G465" s="19"/>
      <c r="H465" s="19"/>
      <c r="I465" s="19"/>
      <c r="N465" s="26"/>
      <c r="O465" s="25"/>
      <c r="S465" s="26"/>
    </row>
    <row r="466">
      <c r="F466" s="19"/>
      <c r="G466" s="19"/>
      <c r="H466" s="19"/>
      <c r="I466" s="19"/>
      <c r="N466" s="26"/>
      <c r="O466" s="25"/>
      <c r="S466" s="26"/>
    </row>
    <row r="467">
      <c r="F467" s="19"/>
      <c r="G467" s="19"/>
      <c r="H467" s="19"/>
      <c r="I467" s="19"/>
      <c r="N467" s="26"/>
      <c r="O467" s="25"/>
      <c r="S467" s="26"/>
    </row>
    <row r="468">
      <c r="F468" s="19"/>
      <c r="G468" s="19"/>
      <c r="H468" s="19"/>
      <c r="I468" s="19"/>
      <c r="N468" s="26"/>
      <c r="O468" s="25"/>
      <c r="S468" s="26"/>
    </row>
    <row r="469">
      <c r="F469" s="19"/>
      <c r="G469" s="19"/>
      <c r="H469" s="19"/>
      <c r="I469" s="19"/>
      <c r="N469" s="26"/>
      <c r="O469" s="25"/>
      <c r="S469" s="26"/>
    </row>
    <row r="470">
      <c r="F470" s="19"/>
      <c r="G470" s="19"/>
      <c r="H470" s="19"/>
      <c r="I470" s="19"/>
      <c r="N470" s="26"/>
      <c r="O470" s="25"/>
      <c r="S470" s="26"/>
    </row>
    <row r="471">
      <c r="F471" s="19"/>
      <c r="G471" s="19"/>
      <c r="H471" s="19"/>
      <c r="I471" s="19"/>
      <c r="N471" s="26"/>
      <c r="O471" s="25"/>
      <c r="S471" s="26"/>
    </row>
    <row r="472">
      <c r="F472" s="19"/>
      <c r="G472" s="19"/>
      <c r="H472" s="19"/>
      <c r="I472" s="19"/>
      <c r="N472" s="26"/>
      <c r="O472" s="25"/>
      <c r="S472" s="26"/>
    </row>
    <row r="473">
      <c r="F473" s="19"/>
      <c r="G473" s="19"/>
      <c r="H473" s="19"/>
      <c r="I473" s="19"/>
      <c r="N473" s="26"/>
      <c r="O473" s="25"/>
      <c r="S473" s="26"/>
    </row>
    <row r="474">
      <c r="F474" s="19"/>
      <c r="G474" s="19"/>
      <c r="H474" s="19"/>
      <c r="I474" s="19"/>
      <c r="N474" s="26"/>
      <c r="O474" s="25"/>
      <c r="S474" s="26"/>
    </row>
    <row r="475">
      <c r="F475" s="19"/>
      <c r="G475" s="19"/>
      <c r="H475" s="19"/>
      <c r="I475" s="19"/>
      <c r="N475" s="26"/>
      <c r="O475" s="25"/>
      <c r="S475" s="26"/>
    </row>
    <row r="476">
      <c r="F476" s="19"/>
      <c r="G476" s="19"/>
      <c r="H476" s="19"/>
      <c r="I476" s="19"/>
      <c r="N476" s="26"/>
      <c r="O476" s="25"/>
      <c r="S476" s="26"/>
    </row>
    <row r="477">
      <c r="F477" s="19"/>
      <c r="G477" s="19"/>
      <c r="H477" s="19"/>
      <c r="I477" s="19"/>
      <c r="N477" s="26"/>
      <c r="O477" s="25"/>
      <c r="S477" s="26"/>
    </row>
    <row r="478">
      <c r="F478" s="19"/>
      <c r="G478" s="19"/>
      <c r="H478" s="19"/>
      <c r="I478" s="19"/>
      <c r="N478" s="26"/>
      <c r="O478" s="25"/>
      <c r="S478" s="26"/>
    </row>
    <row r="479">
      <c r="F479" s="19"/>
      <c r="G479" s="19"/>
      <c r="H479" s="19"/>
      <c r="I479" s="19"/>
      <c r="N479" s="26"/>
      <c r="O479" s="25"/>
      <c r="S479" s="26"/>
    </row>
    <row r="480">
      <c r="F480" s="19"/>
      <c r="G480" s="19"/>
      <c r="H480" s="19"/>
      <c r="I480" s="19"/>
      <c r="N480" s="26"/>
      <c r="O480" s="25"/>
      <c r="S480" s="26"/>
    </row>
    <row r="481">
      <c r="F481" s="19"/>
      <c r="G481" s="19"/>
      <c r="H481" s="19"/>
      <c r="I481" s="19"/>
      <c r="N481" s="26"/>
      <c r="O481" s="25"/>
      <c r="S481" s="26"/>
    </row>
    <row r="482">
      <c r="F482" s="19"/>
      <c r="G482" s="19"/>
      <c r="H482" s="19"/>
      <c r="I482" s="19"/>
      <c r="N482" s="26"/>
      <c r="O482" s="25"/>
      <c r="S482" s="26"/>
    </row>
    <row r="483">
      <c r="F483" s="19"/>
      <c r="G483" s="19"/>
      <c r="H483" s="19"/>
      <c r="I483" s="19"/>
      <c r="N483" s="26"/>
      <c r="O483" s="25"/>
      <c r="S483" s="26"/>
    </row>
    <row r="484">
      <c r="F484" s="19"/>
      <c r="G484" s="19"/>
      <c r="H484" s="19"/>
      <c r="I484" s="19"/>
      <c r="N484" s="26"/>
      <c r="O484" s="25"/>
      <c r="S484" s="26"/>
    </row>
    <row r="485">
      <c r="F485" s="19"/>
      <c r="G485" s="19"/>
      <c r="H485" s="19"/>
      <c r="I485" s="19"/>
      <c r="N485" s="26"/>
      <c r="O485" s="25"/>
      <c r="S485" s="26"/>
    </row>
    <row r="486">
      <c r="F486" s="19"/>
      <c r="G486" s="19"/>
      <c r="H486" s="19"/>
      <c r="I486" s="19"/>
      <c r="N486" s="26"/>
      <c r="O486" s="25"/>
      <c r="S486" s="26"/>
    </row>
    <row r="487">
      <c r="F487" s="19"/>
      <c r="G487" s="19"/>
      <c r="H487" s="19"/>
      <c r="I487" s="19"/>
      <c r="N487" s="26"/>
      <c r="O487" s="25"/>
      <c r="S487" s="26"/>
    </row>
    <row r="488">
      <c r="F488" s="19"/>
      <c r="G488" s="19"/>
      <c r="H488" s="19"/>
      <c r="I488" s="19"/>
      <c r="N488" s="26"/>
      <c r="O488" s="25"/>
      <c r="S488" s="26"/>
    </row>
    <row r="489">
      <c r="F489" s="19"/>
      <c r="G489" s="19"/>
      <c r="H489" s="19"/>
      <c r="I489" s="19"/>
      <c r="N489" s="26"/>
      <c r="O489" s="25"/>
      <c r="S489" s="26"/>
    </row>
    <row r="490">
      <c r="F490" s="19"/>
      <c r="G490" s="19"/>
      <c r="H490" s="19"/>
      <c r="I490" s="19"/>
      <c r="N490" s="26"/>
      <c r="O490" s="25"/>
      <c r="S490" s="26"/>
    </row>
    <row r="491">
      <c r="F491" s="19"/>
      <c r="G491" s="19"/>
      <c r="H491" s="19"/>
      <c r="I491" s="19"/>
      <c r="N491" s="26"/>
      <c r="O491" s="25"/>
      <c r="S491" s="26"/>
    </row>
    <row r="492">
      <c r="F492" s="19"/>
      <c r="G492" s="19"/>
      <c r="H492" s="19"/>
      <c r="I492" s="19"/>
      <c r="N492" s="26"/>
      <c r="O492" s="25"/>
      <c r="S492" s="26"/>
    </row>
    <row r="493">
      <c r="F493" s="19"/>
      <c r="G493" s="19"/>
      <c r="H493" s="19"/>
      <c r="I493" s="19"/>
      <c r="N493" s="26"/>
      <c r="O493" s="25"/>
      <c r="S493" s="26"/>
    </row>
    <row r="494">
      <c r="F494" s="19"/>
      <c r="G494" s="19"/>
      <c r="H494" s="19"/>
      <c r="I494" s="19"/>
      <c r="N494" s="26"/>
      <c r="O494" s="25"/>
      <c r="S494" s="26"/>
    </row>
    <row r="495">
      <c r="F495" s="19"/>
      <c r="G495" s="19"/>
      <c r="H495" s="19"/>
      <c r="I495" s="19"/>
      <c r="N495" s="26"/>
      <c r="O495" s="25"/>
      <c r="S495" s="26"/>
    </row>
    <row r="496">
      <c r="F496" s="19"/>
      <c r="G496" s="19"/>
      <c r="H496" s="19"/>
      <c r="I496" s="19"/>
      <c r="N496" s="26"/>
      <c r="O496" s="25"/>
      <c r="S496" s="26"/>
    </row>
    <row r="497">
      <c r="F497" s="19"/>
      <c r="G497" s="19"/>
      <c r="H497" s="19"/>
      <c r="I497" s="19"/>
      <c r="N497" s="26"/>
      <c r="O497" s="25"/>
      <c r="S497" s="26"/>
    </row>
    <row r="498">
      <c r="F498" s="19"/>
      <c r="G498" s="19"/>
      <c r="H498" s="19"/>
      <c r="I498" s="19"/>
      <c r="N498" s="26"/>
      <c r="O498" s="25"/>
      <c r="S498" s="26"/>
    </row>
    <row r="499">
      <c r="F499" s="19"/>
      <c r="G499" s="19"/>
      <c r="H499" s="19"/>
      <c r="I499" s="19"/>
      <c r="N499" s="26"/>
      <c r="O499" s="25"/>
      <c r="S499" s="26"/>
    </row>
    <row r="500">
      <c r="F500" s="19"/>
      <c r="G500" s="19"/>
      <c r="H500" s="19"/>
      <c r="I500" s="19"/>
      <c r="N500" s="26"/>
      <c r="O500" s="25"/>
      <c r="S500" s="26"/>
    </row>
    <row r="501">
      <c r="F501" s="19"/>
      <c r="G501" s="19"/>
      <c r="H501" s="19"/>
      <c r="I501" s="19"/>
      <c r="N501" s="26"/>
      <c r="O501" s="25"/>
      <c r="S501" s="26"/>
    </row>
    <row r="502">
      <c r="F502" s="19"/>
      <c r="G502" s="19"/>
      <c r="H502" s="19"/>
      <c r="I502" s="19"/>
      <c r="N502" s="26"/>
      <c r="O502" s="25"/>
      <c r="S502" s="26"/>
    </row>
    <row r="503">
      <c r="F503" s="19"/>
      <c r="G503" s="19"/>
      <c r="H503" s="19"/>
      <c r="I503" s="19"/>
      <c r="N503" s="26"/>
      <c r="O503" s="25"/>
      <c r="S503" s="26"/>
    </row>
    <row r="504">
      <c r="F504" s="19"/>
      <c r="G504" s="19"/>
      <c r="H504" s="19"/>
      <c r="I504" s="19"/>
      <c r="N504" s="26"/>
      <c r="O504" s="25"/>
      <c r="S504" s="26"/>
    </row>
    <row r="505">
      <c r="F505" s="19"/>
      <c r="G505" s="19"/>
      <c r="H505" s="19"/>
      <c r="I505" s="19"/>
      <c r="N505" s="26"/>
      <c r="O505" s="25"/>
      <c r="S505" s="26"/>
    </row>
    <row r="506">
      <c r="F506" s="19"/>
      <c r="G506" s="19"/>
      <c r="H506" s="19"/>
      <c r="I506" s="19"/>
      <c r="N506" s="26"/>
      <c r="O506" s="25"/>
      <c r="S506" s="26"/>
    </row>
    <row r="507">
      <c r="F507" s="19"/>
      <c r="G507" s="19"/>
      <c r="H507" s="19"/>
      <c r="I507" s="19"/>
      <c r="N507" s="26"/>
      <c r="O507" s="25"/>
      <c r="S507" s="26"/>
    </row>
    <row r="508">
      <c r="F508" s="19"/>
      <c r="G508" s="19"/>
      <c r="H508" s="19"/>
      <c r="I508" s="19"/>
      <c r="N508" s="26"/>
      <c r="O508" s="25"/>
      <c r="S508" s="26"/>
    </row>
    <row r="509">
      <c r="F509" s="19"/>
      <c r="G509" s="19"/>
      <c r="H509" s="19"/>
      <c r="I509" s="19"/>
      <c r="N509" s="26"/>
      <c r="O509" s="25"/>
      <c r="S509" s="26"/>
    </row>
    <row r="510">
      <c r="F510" s="19"/>
      <c r="G510" s="19"/>
      <c r="H510" s="19"/>
      <c r="I510" s="19"/>
      <c r="N510" s="26"/>
      <c r="O510" s="25"/>
      <c r="S510" s="26"/>
    </row>
    <row r="511">
      <c r="F511" s="19"/>
      <c r="G511" s="19"/>
      <c r="H511" s="19"/>
      <c r="I511" s="19"/>
      <c r="N511" s="26"/>
      <c r="O511" s="25"/>
      <c r="S511" s="26"/>
    </row>
    <row r="512">
      <c r="F512" s="19"/>
      <c r="G512" s="19"/>
      <c r="H512" s="19"/>
      <c r="I512" s="19"/>
      <c r="N512" s="26"/>
      <c r="O512" s="25"/>
      <c r="S512" s="26"/>
    </row>
    <row r="513">
      <c r="F513" s="19"/>
      <c r="G513" s="19"/>
      <c r="H513" s="19"/>
      <c r="I513" s="19"/>
      <c r="N513" s="26"/>
      <c r="O513" s="25"/>
      <c r="S513" s="26"/>
    </row>
    <row r="514">
      <c r="F514" s="19"/>
      <c r="G514" s="19"/>
      <c r="H514" s="19"/>
      <c r="I514" s="19"/>
      <c r="N514" s="26"/>
      <c r="O514" s="25"/>
      <c r="S514" s="26"/>
    </row>
    <row r="515">
      <c r="F515" s="19"/>
      <c r="G515" s="19"/>
      <c r="H515" s="19"/>
      <c r="I515" s="19"/>
      <c r="N515" s="26"/>
      <c r="O515" s="25"/>
      <c r="S515" s="26"/>
    </row>
    <row r="516">
      <c r="F516" s="19"/>
      <c r="G516" s="19"/>
      <c r="H516" s="19"/>
      <c r="I516" s="19"/>
      <c r="N516" s="26"/>
      <c r="O516" s="25"/>
      <c r="S516" s="26"/>
    </row>
    <row r="517">
      <c r="F517" s="19"/>
      <c r="G517" s="19"/>
      <c r="H517" s="19"/>
      <c r="I517" s="19"/>
      <c r="N517" s="26"/>
      <c r="O517" s="25"/>
      <c r="S517" s="26"/>
    </row>
    <row r="518">
      <c r="F518" s="19"/>
      <c r="G518" s="19"/>
      <c r="H518" s="19"/>
      <c r="I518" s="19"/>
      <c r="N518" s="26"/>
      <c r="O518" s="25"/>
      <c r="S518" s="26"/>
    </row>
    <row r="519">
      <c r="F519" s="19"/>
      <c r="G519" s="19"/>
      <c r="H519" s="19"/>
      <c r="I519" s="19"/>
      <c r="N519" s="26"/>
      <c r="O519" s="25"/>
      <c r="S519" s="26"/>
    </row>
    <row r="520">
      <c r="F520" s="19"/>
      <c r="G520" s="19"/>
      <c r="H520" s="19"/>
      <c r="I520" s="19"/>
      <c r="N520" s="26"/>
      <c r="O520" s="25"/>
      <c r="S520" s="26"/>
    </row>
    <row r="521">
      <c r="F521" s="19"/>
      <c r="G521" s="19"/>
      <c r="H521" s="19"/>
      <c r="I521" s="19"/>
      <c r="N521" s="26"/>
      <c r="O521" s="25"/>
      <c r="S521" s="26"/>
    </row>
    <row r="522">
      <c r="F522" s="19"/>
      <c r="G522" s="19"/>
      <c r="H522" s="19"/>
      <c r="I522" s="19"/>
      <c r="N522" s="26"/>
      <c r="O522" s="25"/>
      <c r="S522" s="26"/>
    </row>
    <row r="523">
      <c r="F523" s="19"/>
      <c r="G523" s="19"/>
      <c r="H523" s="19"/>
      <c r="I523" s="19"/>
      <c r="N523" s="26"/>
      <c r="O523" s="25"/>
      <c r="S523" s="26"/>
    </row>
    <row r="524">
      <c r="F524" s="19"/>
      <c r="G524" s="19"/>
      <c r="H524" s="19"/>
      <c r="I524" s="19"/>
      <c r="N524" s="26"/>
      <c r="O524" s="25"/>
      <c r="S524" s="26"/>
    </row>
    <row r="525">
      <c r="F525" s="19"/>
      <c r="G525" s="19"/>
      <c r="H525" s="19"/>
      <c r="I525" s="19"/>
      <c r="N525" s="26"/>
      <c r="O525" s="25"/>
      <c r="S525" s="26"/>
    </row>
    <row r="526">
      <c r="F526" s="19"/>
      <c r="G526" s="19"/>
      <c r="H526" s="19"/>
      <c r="I526" s="19"/>
      <c r="N526" s="26"/>
      <c r="O526" s="25"/>
      <c r="S526" s="26"/>
    </row>
    <row r="527">
      <c r="F527" s="19"/>
      <c r="G527" s="19"/>
      <c r="H527" s="19"/>
      <c r="I527" s="19"/>
      <c r="N527" s="26"/>
      <c r="O527" s="25"/>
      <c r="S527" s="26"/>
    </row>
    <row r="528">
      <c r="F528" s="19"/>
      <c r="G528" s="19"/>
      <c r="H528" s="19"/>
      <c r="I528" s="19"/>
      <c r="N528" s="26"/>
      <c r="O528" s="25"/>
      <c r="S528" s="26"/>
    </row>
    <row r="529">
      <c r="F529" s="19"/>
      <c r="G529" s="19"/>
      <c r="H529" s="19"/>
      <c r="I529" s="19"/>
      <c r="N529" s="26"/>
      <c r="O529" s="25"/>
      <c r="S529" s="26"/>
    </row>
    <row r="530">
      <c r="F530" s="19"/>
      <c r="G530" s="19"/>
      <c r="H530" s="19"/>
      <c r="I530" s="19"/>
      <c r="N530" s="26"/>
      <c r="O530" s="25"/>
      <c r="S530" s="26"/>
    </row>
    <row r="531">
      <c r="F531" s="19"/>
      <c r="G531" s="19"/>
      <c r="H531" s="19"/>
      <c r="I531" s="19"/>
      <c r="N531" s="26"/>
      <c r="O531" s="25"/>
      <c r="S531" s="26"/>
    </row>
    <row r="532">
      <c r="F532" s="19"/>
      <c r="G532" s="19"/>
      <c r="H532" s="19"/>
      <c r="I532" s="19"/>
      <c r="N532" s="26"/>
      <c r="O532" s="25"/>
      <c r="S532" s="26"/>
    </row>
    <row r="533">
      <c r="F533" s="19"/>
      <c r="G533" s="19"/>
      <c r="H533" s="19"/>
      <c r="I533" s="19"/>
      <c r="N533" s="26"/>
      <c r="O533" s="25"/>
      <c r="S533" s="26"/>
    </row>
    <row r="534">
      <c r="F534" s="19"/>
      <c r="G534" s="19"/>
      <c r="H534" s="19"/>
      <c r="I534" s="19"/>
      <c r="N534" s="26"/>
      <c r="O534" s="25"/>
      <c r="S534" s="26"/>
    </row>
    <row r="535">
      <c r="F535" s="19"/>
      <c r="G535" s="19"/>
      <c r="H535" s="19"/>
      <c r="I535" s="19"/>
      <c r="N535" s="26"/>
      <c r="O535" s="25"/>
      <c r="S535" s="26"/>
    </row>
    <row r="536">
      <c r="F536" s="19"/>
      <c r="G536" s="19"/>
      <c r="H536" s="19"/>
      <c r="I536" s="19"/>
      <c r="N536" s="26"/>
      <c r="O536" s="25"/>
      <c r="S536" s="26"/>
    </row>
    <row r="537">
      <c r="F537" s="19"/>
      <c r="G537" s="19"/>
      <c r="H537" s="19"/>
      <c r="I537" s="19"/>
      <c r="N537" s="26"/>
      <c r="O537" s="25"/>
      <c r="S537" s="26"/>
    </row>
    <row r="538">
      <c r="F538" s="19"/>
      <c r="G538" s="19"/>
      <c r="H538" s="19"/>
      <c r="I538" s="19"/>
      <c r="N538" s="26"/>
      <c r="O538" s="25"/>
      <c r="S538" s="26"/>
    </row>
    <row r="539">
      <c r="F539" s="19"/>
      <c r="G539" s="19"/>
      <c r="H539" s="19"/>
      <c r="I539" s="19"/>
      <c r="N539" s="26"/>
      <c r="O539" s="25"/>
      <c r="S539" s="26"/>
    </row>
    <row r="540">
      <c r="F540" s="19"/>
      <c r="G540" s="19"/>
      <c r="H540" s="19"/>
      <c r="I540" s="19"/>
      <c r="N540" s="26"/>
      <c r="O540" s="25"/>
      <c r="S540" s="26"/>
    </row>
    <row r="541">
      <c r="F541" s="19"/>
      <c r="G541" s="19"/>
      <c r="H541" s="19"/>
      <c r="I541" s="19"/>
      <c r="N541" s="26"/>
      <c r="O541" s="25"/>
      <c r="S541" s="26"/>
    </row>
    <row r="542">
      <c r="F542" s="19"/>
      <c r="G542" s="19"/>
      <c r="H542" s="19"/>
      <c r="I542" s="19"/>
      <c r="N542" s="26"/>
      <c r="O542" s="25"/>
      <c r="S542" s="26"/>
    </row>
    <row r="543">
      <c r="F543" s="19"/>
      <c r="G543" s="19"/>
      <c r="H543" s="19"/>
      <c r="I543" s="19"/>
      <c r="N543" s="26"/>
      <c r="O543" s="25"/>
      <c r="S543" s="26"/>
    </row>
    <row r="544">
      <c r="F544" s="19"/>
      <c r="G544" s="19"/>
      <c r="H544" s="19"/>
      <c r="I544" s="19"/>
      <c r="N544" s="26"/>
      <c r="O544" s="25"/>
      <c r="S544" s="26"/>
    </row>
    <row r="545">
      <c r="F545" s="19"/>
      <c r="G545" s="19"/>
      <c r="H545" s="19"/>
      <c r="I545" s="19"/>
      <c r="N545" s="26"/>
      <c r="O545" s="25"/>
      <c r="S545" s="26"/>
    </row>
    <row r="546">
      <c r="F546" s="19"/>
      <c r="G546" s="19"/>
      <c r="H546" s="19"/>
      <c r="I546" s="19"/>
      <c r="N546" s="26"/>
      <c r="O546" s="25"/>
      <c r="S546" s="26"/>
    </row>
    <row r="547">
      <c r="F547" s="19"/>
      <c r="G547" s="19"/>
      <c r="H547" s="19"/>
      <c r="I547" s="19"/>
      <c r="N547" s="26"/>
      <c r="O547" s="25"/>
      <c r="S547" s="26"/>
    </row>
    <row r="548">
      <c r="F548" s="19"/>
      <c r="G548" s="19"/>
      <c r="H548" s="19"/>
      <c r="I548" s="19"/>
      <c r="N548" s="26"/>
      <c r="O548" s="25"/>
      <c r="S548" s="26"/>
    </row>
    <row r="549">
      <c r="F549" s="19"/>
      <c r="G549" s="19"/>
      <c r="H549" s="19"/>
      <c r="I549" s="19"/>
      <c r="N549" s="26"/>
      <c r="O549" s="25"/>
      <c r="S549" s="26"/>
    </row>
    <row r="550">
      <c r="F550" s="19"/>
      <c r="G550" s="19"/>
      <c r="H550" s="19"/>
      <c r="I550" s="19"/>
      <c r="N550" s="26"/>
      <c r="O550" s="25"/>
      <c r="S550" s="26"/>
    </row>
    <row r="551">
      <c r="F551" s="19"/>
      <c r="G551" s="19"/>
      <c r="H551" s="19"/>
      <c r="I551" s="19"/>
      <c r="N551" s="26"/>
      <c r="O551" s="25"/>
      <c r="S551" s="26"/>
    </row>
    <row r="552">
      <c r="F552" s="19"/>
      <c r="G552" s="19"/>
      <c r="H552" s="19"/>
      <c r="I552" s="19"/>
      <c r="N552" s="26"/>
      <c r="O552" s="25"/>
      <c r="S552" s="26"/>
    </row>
    <row r="553">
      <c r="F553" s="19"/>
      <c r="G553" s="19"/>
      <c r="H553" s="19"/>
      <c r="I553" s="19"/>
      <c r="N553" s="26"/>
      <c r="O553" s="25"/>
      <c r="S553" s="26"/>
    </row>
    <row r="554">
      <c r="F554" s="19"/>
      <c r="G554" s="19"/>
      <c r="H554" s="19"/>
      <c r="I554" s="19"/>
      <c r="N554" s="26"/>
      <c r="O554" s="25"/>
      <c r="S554" s="26"/>
    </row>
    <row r="555">
      <c r="F555" s="19"/>
      <c r="G555" s="19"/>
      <c r="H555" s="19"/>
      <c r="I555" s="19"/>
      <c r="N555" s="26"/>
      <c r="O555" s="25"/>
      <c r="S555" s="26"/>
    </row>
    <row r="556">
      <c r="F556" s="19"/>
      <c r="G556" s="19"/>
      <c r="H556" s="19"/>
      <c r="I556" s="19"/>
      <c r="N556" s="26"/>
      <c r="O556" s="25"/>
      <c r="S556" s="26"/>
    </row>
    <row r="557">
      <c r="F557" s="19"/>
      <c r="G557" s="19"/>
      <c r="H557" s="19"/>
      <c r="I557" s="19"/>
      <c r="N557" s="26"/>
      <c r="O557" s="25"/>
      <c r="S557" s="26"/>
    </row>
    <row r="558">
      <c r="F558" s="19"/>
      <c r="G558" s="19"/>
      <c r="H558" s="19"/>
      <c r="I558" s="19"/>
      <c r="N558" s="26"/>
      <c r="O558" s="25"/>
      <c r="S558" s="26"/>
    </row>
    <row r="559">
      <c r="F559" s="19"/>
      <c r="G559" s="19"/>
      <c r="H559" s="19"/>
      <c r="I559" s="19"/>
      <c r="N559" s="26"/>
      <c r="O559" s="25"/>
      <c r="S559" s="26"/>
    </row>
    <row r="560">
      <c r="F560" s="19"/>
      <c r="G560" s="19"/>
      <c r="H560" s="19"/>
      <c r="I560" s="19"/>
      <c r="N560" s="26"/>
      <c r="O560" s="25"/>
      <c r="S560" s="26"/>
    </row>
    <row r="561">
      <c r="F561" s="19"/>
      <c r="G561" s="19"/>
      <c r="H561" s="19"/>
      <c r="I561" s="19"/>
      <c r="N561" s="26"/>
      <c r="O561" s="25"/>
      <c r="S561" s="26"/>
    </row>
    <row r="562">
      <c r="F562" s="19"/>
      <c r="G562" s="19"/>
      <c r="H562" s="19"/>
      <c r="I562" s="19"/>
      <c r="N562" s="26"/>
      <c r="O562" s="25"/>
      <c r="S562" s="26"/>
    </row>
    <row r="563">
      <c r="F563" s="19"/>
      <c r="G563" s="19"/>
      <c r="H563" s="19"/>
      <c r="I563" s="19"/>
      <c r="N563" s="26"/>
      <c r="O563" s="25"/>
      <c r="S563" s="26"/>
    </row>
    <row r="564">
      <c r="F564" s="19"/>
      <c r="G564" s="19"/>
      <c r="H564" s="19"/>
      <c r="I564" s="19"/>
      <c r="N564" s="26"/>
      <c r="O564" s="25"/>
      <c r="S564" s="26"/>
    </row>
    <row r="565">
      <c r="F565" s="19"/>
      <c r="G565" s="19"/>
      <c r="H565" s="19"/>
      <c r="I565" s="19"/>
      <c r="N565" s="26"/>
      <c r="O565" s="25"/>
      <c r="S565" s="26"/>
    </row>
    <row r="566">
      <c r="F566" s="19"/>
      <c r="G566" s="19"/>
      <c r="H566" s="19"/>
      <c r="I566" s="19"/>
      <c r="N566" s="26"/>
      <c r="O566" s="25"/>
      <c r="S566" s="26"/>
    </row>
    <row r="567">
      <c r="F567" s="19"/>
      <c r="G567" s="19"/>
      <c r="H567" s="19"/>
      <c r="I567" s="19"/>
      <c r="N567" s="26"/>
      <c r="O567" s="25"/>
      <c r="S567" s="26"/>
    </row>
    <row r="568">
      <c r="F568" s="19"/>
      <c r="G568" s="19"/>
      <c r="H568" s="19"/>
      <c r="I568" s="19"/>
      <c r="N568" s="26"/>
      <c r="O568" s="25"/>
      <c r="S568" s="26"/>
    </row>
    <row r="569">
      <c r="F569" s="19"/>
      <c r="G569" s="19"/>
      <c r="H569" s="19"/>
      <c r="I569" s="19"/>
      <c r="N569" s="26"/>
      <c r="O569" s="25"/>
      <c r="S569" s="26"/>
    </row>
    <row r="570">
      <c r="F570" s="19"/>
      <c r="G570" s="19"/>
      <c r="H570" s="19"/>
      <c r="I570" s="19"/>
      <c r="N570" s="26"/>
      <c r="O570" s="25"/>
      <c r="S570" s="26"/>
    </row>
    <row r="571">
      <c r="F571" s="19"/>
      <c r="G571" s="19"/>
      <c r="H571" s="19"/>
      <c r="I571" s="19"/>
      <c r="N571" s="26"/>
      <c r="O571" s="25"/>
      <c r="S571" s="26"/>
    </row>
    <row r="572">
      <c r="F572" s="19"/>
      <c r="G572" s="19"/>
      <c r="H572" s="19"/>
      <c r="I572" s="19"/>
      <c r="N572" s="26"/>
      <c r="O572" s="25"/>
      <c r="S572" s="26"/>
    </row>
    <row r="573">
      <c r="F573" s="19"/>
      <c r="G573" s="19"/>
      <c r="H573" s="19"/>
      <c r="I573" s="19"/>
      <c r="N573" s="26"/>
      <c r="O573" s="25"/>
      <c r="S573" s="26"/>
    </row>
    <row r="574">
      <c r="F574" s="19"/>
      <c r="G574" s="19"/>
      <c r="H574" s="19"/>
      <c r="I574" s="19"/>
      <c r="N574" s="26"/>
      <c r="O574" s="25"/>
      <c r="S574" s="26"/>
    </row>
    <row r="575">
      <c r="F575" s="19"/>
      <c r="G575" s="19"/>
      <c r="H575" s="19"/>
      <c r="I575" s="19"/>
      <c r="N575" s="26"/>
      <c r="O575" s="25"/>
      <c r="S575" s="26"/>
    </row>
    <row r="576">
      <c r="F576" s="19"/>
      <c r="G576" s="19"/>
      <c r="H576" s="19"/>
      <c r="I576" s="19"/>
      <c r="N576" s="26"/>
      <c r="O576" s="25"/>
      <c r="S576" s="26"/>
    </row>
    <row r="577">
      <c r="F577" s="19"/>
      <c r="G577" s="19"/>
      <c r="H577" s="19"/>
      <c r="I577" s="19"/>
      <c r="N577" s="26"/>
      <c r="O577" s="25"/>
      <c r="S577" s="26"/>
    </row>
    <row r="578">
      <c r="F578" s="19"/>
      <c r="G578" s="19"/>
      <c r="H578" s="19"/>
      <c r="I578" s="19"/>
      <c r="N578" s="26"/>
      <c r="O578" s="25"/>
      <c r="S578" s="26"/>
    </row>
    <row r="579">
      <c r="F579" s="19"/>
      <c r="G579" s="19"/>
      <c r="H579" s="19"/>
      <c r="I579" s="19"/>
      <c r="N579" s="26"/>
      <c r="O579" s="25"/>
      <c r="S579" s="26"/>
    </row>
    <row r="580">
      <c r="F580" s="19"/>
      <c r="G580" s="19"/>
      <c r="H580" s="19"/>
      <c r="I580" s="19"/>
      <c r="N580" s="26"/>
      <c r="O580" s="25"/>
      <c r="S580" s="26"/>
    </row>
    <row r="581">
      <c r="F581" s="19"/>
      <c r="G581" s="19"/>
      <c r="H581" s="19"/>
      <c r="I581" s="19"/>
      <c r="N581" s="26"/>
      <c r="O581" s="25"/>
      <c r="S581" s="26"/>
    </row>
    <row r="582">
      <c r="F582" s="19"/>
      <c r="G582" s="19"/>
      <c r="H582" s="19"/>
      <c r="I582" s="19"/>
      <c r="N582" s="26"/>
      <c r="O582" s="25"/>
      <c r="S582" s="26"/>
    </row>
    <row r="583">
      <c r="F583" s="19"/>
      <c r="G583" s="19"/>
      <c r="H583" s="19"/>
      <c r="I583" s="19"/>
      <c r="N583" s="26"/>
      <c r="O583" s="25"/>
      <c r="S583" s="26"/>
    </row>
    <row r="584">
      <c r="F584" s="19"/>
      <c r="G584" s="19"/>
      <c r="H584" s="19"/>
      <c r="I584" s="19"/>
      <c r="N584" s="26"/>
      <c r="O584" s="25"/>
      <c r="S584" s="26"/>
    </row>
    <row r="585">
      <c r="F585" s="19"/>
      <c r="G585" s="19"/>
      <c r="H585" s="19"/>
      <c r="I585" s="19"/>
      <c r="N585" s="26"/>
      <c r="O585" s="25"/>
      <c r="S585" s="26"/>
    </row>
    <row r="586">
      <c r="F586" s="19"/>
      <c r="G586" s="19"/>
      <c r="H586" s="19"/>
      <c r="I586" s="19"/>
      <c r="N586" s="26"/>
      <c r="O586" s="25"/>
      <c r="S586" s="26"/>
    </row>
    <row r="587">
      <c r="F587" s="19"/>
      <c r="G587" s="19"/>
      <c r="H587" s="19"/>
      <c r="I587" s="19"/>
      <c r="N587" s="26"/>
      <c r="O587" s="25"/>
      <c r="S587" s="26"/>
    </row>
    <row r="588">
      <c r="F588" s="19"/>
      <c r="G588" s="19"/>
      <c r="H588" s="19"/>
      <c r="I588" s="19"/>
      <c r="N588" s="26"/>
      <c r="O588" s="25"/>
      <c r="S588" s="26"/>
    </row>
    <row r="589">
      <c r="F589" s="19"/>
      <c r="G589" s="19"/>
      <c r="H589" s="19"/>
      <c r="I589" s="19"/>
      <c r="N589" s="26"/>
      <c r="O589" s="25"/>
      <c r="S589" s="26"/>
    </row>
    <row r="590">
      <c r="F590" s="19"/>
      <c r="G590" s="19"/>
      <c r="H590" s="19"/>
      <c r="I590" s="19"/>
      <c r="N590" s="26"/>
      <c r="O590" s="25"/>
      <c r="S590" s="26"/>
    </row>
    <row r="591">
      <c r="F591" s="19"/>
      <c r="G591" s="19"/>
      <c r="H591" s="19"/>
      <c r="I591" s="19"/>
      <c r="N591" s="26"/>
      <c r="O591" s="25"/>
      <c r="S591" s="26"/>
    </row>
    <row r="592">
      <c r="F592" s="19"/>
      <c r="G592" s="19"/>
      <c r="H592" s="19"/>
      <c r="I592" s="19"/>
      <c r="N592" s="26"/>
      <c r="O592" s="25"/>
      <c r="S592" s="26"/>
    </row>
    <row r="593">
      <c r="F593" s="19"/>
      <c r="G593" s="19"/>
      <c r="H593" s="19"/>
      <c r="I593" s="19"/>
      <c r="N593" s="26"/>
      <c r="O593" s="25"/>
      <c r="S593" s="26"/>
    </row>
    <row r="594">
      <c r="F594" s="19"/>
      <c r="G594" s="19"/>
      <c r="H594" s="19"/>
      <c r="I594" s="19"/>
      <c r="N594" s="26"/>
      <c r="O594" s="25"/>
      <c r="S594" s="26"/>
    </row>
    <row r="595">
      <c r="F595" s="19"/>
      <c r="G595" s="19"/>
      <c r="H595" s="19"/>
      <c r="I595" s="19"/>
      <c r="N595" s="26"/>
      <c r="O595" s="25"/>
      <c r="S595" s="26"/>
    </row>
    <row r="596">
      <c r="F596" s="19"/>
      <c r="G596" s="19"/>
      <c r="H596" s="19"/>
      <c r="I596" s="19"/>
      <c r="N596" s="26"/>
      <c r="O596" s="25"/>
      <c r="S596" s="26"/>
    </row>
    <row r="597">
      <c r="F597" s="19"/>
      <c r="G597" s="19"/>
      <c r="H597" s="19"/>
      <c r="I597" s="19"/>
      <c r="N597" s="26"/>
      <c r="O597" s="25"/>
      <c r="S597" s="26"/>
    </row>
    <row r="598">
      <c r="F598" s="19"/>
      <c r="G598" s="19"/>
      <c r="H598" s="19"/>
      <c r="I598" s="19"/>
      <c r="N598" s="26"/>
      <c r="O598" s="25"/>
      <c r="S598" s="26"/>
    </row>
    <row r="599">
      <c r="F599" s="19"/>
      <c r="G599" s="19"/>
      <c r="H599" s="19"/>
      <c r="I599" s="19"/>
      <c r="N599" s="26"/>
      <c r="O599" s="25"/>
      <c r="S599" s="26"/>
    </row>
    <row r="600">
      <c r="F600" s="19"/>
      <c r="G600" s="19"/>
      <c r="H600" s="19"/>
      <c r="I600" s="19"/>
      <c r="N600" s="26"/>
      <c r="O600" s="25"/>
      <c r="S600" s="26"/>
    </row>
    <row r="601">
      <c r="F601" s="19"/>
      <c r="G601" s="19"/>
      <c r="H601" s="19"/>
      <c r="I601" s="19"/>
      <c r="N601" s="26"/>
      <c r="O601" s="25"/>
      <c r="S601" s="26"/>
    </row>
    <row r="602">
      <c r="F602" s="19"/>
      <c r="G602" s="19"/>
      <c r="H602" s="19"/>
      <c r="I602" s="19"/>
      <c r="N602" s="26"/>
      <c r="O602" s="25"/>
      <c r="S602" s="26"/>
    </row>
    <row r="603">
      <c r="F603" s="19"/>
      <c r="G603" s="19"/>
      <c r="H603" s="19"/>
      <c r="I603" s="19"/>
      <c r="N603" s="26"/>
      <c r="O603" s="25"/>
      <c r="S603" s="26"/>
    </row>
    <row r="604">
      <c r="F604" s="19"/>
      <c r="G604" s="19"/>
      <c r="H604" s="19"/>
      <c r="I604" s="19"/>
      <c r="N604" s="26"/>
      <c r="O604" s="25"/>
      <c r="S604" s="26"/>
    </row>
    <row r="605">
      <c r="F605" s="19"/>
      <c r="G605" s="19"/>
      <c r="H605" s="19"/>
      <c r="I605" s="19"/>
      <c r="N605" s="26"/>
      <c r="O605" s="25"/>
      <c r="S605" s="26"/>
    </row>
    <row r="606">
      <c r="F606" s="19"/>
      <c r="G606" s="19"/>
      <c r="H606" s="19"/>
      <c r="I606" s="19"/>
      <c r="N606" s="26"/>
      <c r="O606" s="25"/>
      <c r="S606" s="26"/>
    </row>
    <row r="607">
      <c r="F607" s="19"/>
      <c r="G607" s="19"/>
      <c r="H607" s="19"/>
      <c r="I607" s="19"/>
      <c r="N607" s="26"/>
      <c r="O607" s="25"/>
      <c r="S607" s="26"/>
    </row>
    <row r="608">
      <c r="F608" s="19"/>
      <c r="G608" s="19"/>
      <c r="H608" s="19"/>
      <c r="I608" s="19"/>
      <c r="N608" s="26"/>
      <c r="O608" s="25"/>
      <c r="S608" s="26"/>
    </row>
    <row r="609">
      <c r="F609" s="19"/>
      <c r="G609" s="19"/>
      <c r="H609" s="19"/>
      <c r="I609" s="19"/>
      <c r="N609" s="26"/>
      <c r="O609" s="25"/>
      <c r="S609" s="26"/>
    </row>
    <row r="610">
      <c r="F610" s="19"/>
      <c r="G610" s="19"/>
      <c r="H610" s="19"/>
      <c r="I610" s="19"/>
      <c r="N610" s="26"/>
      <c r="O610" s="25"/>
      <c r="S610" s="26"/>
    </row>
    <row r="611">
      <c r="F611" s="19"/>
      <c r="G611" s="19"/>
      <c r="H611" s="19"/>
      <c r="I611" s="19"/>
      <c r="N611" s="26"/>
      <c r="O611" s="25"/>
      <c r="S611" s="26"/>
    </row>
    <row r="612">
      <c r="F612" s="19"/>
      <c r="G612" s="19"/>
      <c r="H612" s="19"/>
      <c r="I612" s="19"/>
      <c r="N612" s="26"/>
      <c r="O612" s="25"/>
      <c r="S612" s="26"/>
    </row>
    <row r="613">
      <c r="F613" s="19"/>
      <c r="G613" s="19"/>
      <c r="H613" s="19"/>
      <c r="I613" s="19"/>
      <c r="N613" s="26"/>
      <c r="O613" s="25"/>
      <c r="S613" s="26"/>
    </row>
    <row r="614">
      <c r="F614" s="19"/>
      <c r="G614" s="19"/>
      <c r="H614" s="19"/>
      <c r="I614" s="19"/>
      <c r="N614" s="26"/>
      <c r="O614" s="25"/>
      <c r="S614" s="26"/>
    </row>
    <row r="615">
      <c r="F615" s="19"/>
      <c r="G615" s="19"/>
      <c r="H615" s="19"/>
      <c r="I615" s="19"/>
      <c r="N615" s="26"/>
      <c r="O615" s="25"/>
      <c r="S615" s="26"/>
    </row>
    <row r="616">
      <c r="F616" s="19"/>
      <c r="G616" s="19"/>
      <c r="H616" s="19"/>
      <c r="I616" s="19"/>
      <c r="N616" s="26"/>
      <c r="O616" s="25"/>
      <c r="S616" s="26"/>
    </row>
    <row r="617">
      <c r="F617" s="19"/>
      <c r="G617" s="19"/>
      <c r="H617" s="19"/>
      <c r="I617" s="19"/>
      <c r="N617" s="26"/>
      <c r="O617" s="25"/>
      <c r="S617" s="26"/>
    </row>
    <row r="618">
      <c r="F618" s="19"/>
      <c r="G618" s="19"/>
      <c r="H618" s="19"/>
      <c r="I618" s="19"/>
      <c r="N618" s="26"/>
      <c r="O618" s="25"/>
      <c r="S618" s="26"/>
    </row>
    <row r="619">
      <c r="F619" s="19"/>
      <c r="G619" s="19"/>
      <c r="H619" s="19"/>
      <c r="I619" s="19"/>
      <c r="N619" s="26"/>
      <c r="O619" s="25"/>
      <c r="S619" s="26"/>
    </row>
    <row r="620">
      <c r="F620" s="19"/>
      <c r="G620" s="19"/>
      <c r="H620" s="19"/>
      <c r="I620" s="19"/>
      <c r="N620" s="26"/>
      <c r="O620" s="25"/>
      <c r="S620" s="26"/>
    </row>
    <row r="621">
      <c r="F621" s="19"/>
      <c r="G621" s="19"/>
      <c r="H621" s="19"/>
      <c r="I621" s="19"/>
      <c r="N621" s="26"/>
      <c r="O621" s="25"/>
      <c r="S621" s="26"/>
    </row>
    <row r="622">
      <c r="F622" s="19"/>
      <c r="G622" s="19"/>
      <c r="H622" s="19"/>
      <c r="I622" s="19"/>
      <c r="N622" s="26"/>
      <c r="O622" s="25"/>
      <c r="S622" s="26"/>
    </row>
    <row r="623">
      <c r="F623" s="19"/>
      <c r="G623" s="19"/>
      <c r="H623" s="19"/>
      <c r="I623" s="19"/>
      <c r="N623" s="26"/>
      <c r="O623" s="25"/>
      <c r="S623" s="26"/>
    </row>
    <row r="624">
      <c r="F624" s="19"/>
      <c r="G624" s="19"/>
      <c r="H624" s="19"/>
      <c r="I624" s="19"/>
      <c r="N624" s="26"/>
      <c r="O624" s="25"/>
      <c r="S624" s="26"/>
    </row>
    <row r="625">
      <c r="F625" s="19"/>
      <c r="G625" s="19"/>
      <c r="H625" s="19"/>
      <c r="I625" s="19"/>
      <c r="N625" s="26"/>
      <c r="O625" s="25"/>
      <c r="S625" s="26"/>
    </row>
    <row r="626">
      <c r="F626" s="19"/>
      <c r="G626" s="19"/>
      <c r="H626" s="19"/>
      <c r="I626" s="19"/>
      <c r="N626" s="26"/>
      <c r="O626" s="25"/>
      <c r="S626" s="26"/>
    </row>
    <row r="627">
      <c r="F627" s="19"/>
      <c r="G627" s="19"/>
      <c r="H627" s="19"/>
      <c r="I627" s="19"/>
      <c r="N627" s="26"/>
      <c r="O627" s="25"/>
      <c r="S627" s="26"/>
    </row>
    <row r="628">
      <c r="F628" s="19"/>
      <c r="G628" s="19"/>
      <c r="H628" s="19"/>
      <c r="I628" s="19"/>
      <c r="N628" s="26"/>
      <c r="O628" s="25"/>
      <c r="S628" s="26"/>
    </row>
    <row r="629">
      <c r="F629" s="19"/>
      <c r="G629" s="19"/>
      <c r="H629" s="19"/>
      <c r="I629" s="19"/>
      <c r="N629" s="26"/>
      <c r="O629" s="25"/>
      <c r="S629" s="26"/>
    </row>
    <row r="630">
      <c r="F630" s="19"/>
      <c r="G630" s="19"/>
      <c r="H630" s="19"/>
      <c r="I630" s="19"/>
      <c r="N630" s="26"/>
      <c r="O630" s="25"/>
      <c r="S630" s="26"/>
    </row>
    <row r="631">
      <c r="F631" s="19"/>
      <c r="G631" s="19"/>
      <c r="H631" s="19"/>
      <c r="I631" s="19"/>
      <c r="N631" s="26"/>
      <c r="O631" s="25"/>
      <c r="S631" s="26"/>
    </row>
    <row r="632">
      <c r="F632" s="19"/>
      <c r="G632" s="19"/>
      <c r="H632" s="19"/>
      <c r="I632" s="19"/>
      <c r="N632" s="26"/>
      <c r="O632" s="25"/>
      <c r="S632" s="26"/>
    </row>
    <row r="633">
      <c r="F633" s="19"/>
      <c r="G633" s="19"/>
      <c r="H633" s="19"/>
      <c r="I633" s="19"/>
      <c r="N633" s="26"/>
      <c r="O633" s="25"/>
      <c r="S633" s="26"/>
    </row>
    <row r="634">
      <c r="F634" s="19"/>
      <c r="G634" s="19"/>
      <c r="H634" s="19"/>
      <c r="I634" s="19"/>
      <c r="N634" s="26"/>
      <c r="O634" s="25"/>
      <c r="S634" s="26"/>
    </row>
    <row r="635">
      <c r="F635" s="19"/>
      <c r="G635" s="19"/>
      <c r="H635" s="19"/>
      <c r="I635" s="19"/>
      <c r="N635" s="26"/>
      <c r="O635" s="25"/>
      <c r="S635" s="26"/>
    </row>
    <row r="636">
      <c r="F636" s="19"/>
      <c r="G636" s="19"/>
      <c r="H636" s="19"/>
      <c r="I636" s="19"/>
      <c r="N636" s="26"/>
      <c r="O636" s="25"/>
      <c r="S636" s="26"/>
    </row>
    <row r="637">
      <c r="F637" s="19"/>
      <c r="G637" s="19"/>
      <c r="H637" s="19"/>
      <c r="I637" s="19"/>
      <c r="N637" s="26"/>
      <c r="O637" s="25"/>
      <c r="S637" s="26"/>
    </row>
    <row r="638">
      <c r="F638" s="19"/>
      <c r="G638" s="19"/>
      <c r="H638" s="19"/>
      <c r="I638" s="19"/>
      <c r="N638" s="26"/>
      <c r="O638" s="25"/>
      <c r="S638" s="26"/>
    </row>
    <row r="639">
      <c r="F639" s="19"/>
      <c r="G639" s="19"/>
      <c r="H639" s="19"/>
      <c r="I639" s="19"/>
      <c r="N639" s="26"/>
      <c r="O639" s="25"/>
      <c r="S639" s="26"/>
    </row>
    <row r="640">
      <c r="F640" s="19"/>
      <c r="G640" s="19"/>
      <c r="H640" s="19"/>
      <c r="I640" s="19"/>
      <c r="N640" s="26"/>
      <c r="O640" s="25"/>
      <c r="S640" s="26"/>
    </row>
    <row r="641">
      <c r="F641" s="19"/>
      <c r="G641" s="19"/>
      <c r="H641" s="19"/>
      <c r="I641" s="19"/>
      <c r="N641" s="26"/>
      <c r="O641" s="25"/>
      <c r="S641" s="26"/>
    </row>
    <row r="642">
      <c r="F642" s="19"/>
      <c r="G642" s="19"/>
      <c r="H642" s="19"/>
      <c r="I642" s="19"/>
      <c r="N642" s="26"/>
      <c r="O642" s="25"/>
      <c r="S642" s="26"/>
    </row>
    <row r="643">
      <c r="F643" s="19"/>
      <c r="G643" s="19"/>
      <c r="H643" s="19"/>
      <c r="I643" s="19"/>
      <c r="N643" s="26"/>
      <c r="O643" s="25"/>
      <c r="S643" s="26"/>
    </row>
    <row r="644">
      <c r="F644" s="19"/>
      <c r="G644" s="19"/>
      <c r="H644" s="19"/>
      <c r="I644" s="19"/>
      <c r="N644" s="26"/>
      <c r="O644" s="25"/>
      <c r="S644" s="26"/>
    </row>
    <row r="645">
      <c r="F645" s="19"/>
      <c r="G645" s="19"/>
      <c r="H645" s="19"/>
      <c r="I645" s="19"/>
      <c r="N645" s="26"/>
      <c r="O645" s="25"/>
      <c r="S645" s="26"/>
    </row>
    <row r="646">
      <c r="F646" s="19"/>
      <c r="G646" s="19"/>
      <c r="H646" s="19"/>
      <c r="I646" s="19"/>
      <c r="N646" s="26"/>
      <c r="O646" s="25"/>
      <c r="S646" s="26"/>
    </row>
    <row r="647">
      <c r="F647" s="19"/>
      <c r="G647" s="19"/>
      <c r="H647" s="19"/>
      <c r="I647" s="19"/>
      <c r="N647" s="26"/>
      <c r="O647" s="25"/>
      <c r="S647" s="26"/>
    </row>
    <row r="648">
      <c r="F648" s="19"/>
      <c r="G648" s="19"/>
      <c r="H648" s="19"/>
      <c r="I648" s="19"/>
      <c r="N648" s="26"/>
      <c r="O648" s="25"/>
      <c r="S648" s="26"/>
    </row>
    <row r="649">
      <c r="F649" s="19"/>
      <c r="G649" s="19"/>
      <c r="H649" s="19"/>
      <c r="I649" s="19"/>
      <c r="N649" s="26"/>
      <c r="O649" s="25"/>
      <c r="S649" s="26"/>
    </row>
    <row r="650">
      <c r="F650" s="19"/>
      <c r="G650" s="19"/>
      <c r="H650" s="19"/>
      <c r="I650" s="19"/>
      <c r="N650" s="26"/>
      <c r="O650" s="25"/>
      <c r="S650" s="26"/>
    </row>
    <row r="651">
      <c r="F651" s="19"/>
      <c r="G651" s="19"/>
      <c r="H651" s="19"/>
      <c r="I651" s="19"/>
      <c r="N651" s="26"/>
      <c r="O651" s="25"/>
      <c r="S651" s="26"/>
    </row>
    <row r="652">
      <c r="F652" s="19"/>
      <c r="G652" s="19"/>
      <c r="H652" s="19"/>
      <c r="I652" s="19"/>
      <c r="N652" s="26"/>
      <c r="O652" s="25"/>
      <c r="S652" s="26"/>
    </row>
    <row r="653">
      <c r="F653" s="19"/>
      <c r="G653" s="19"/>
      <c r="H653" s="19"/>
      <c r="I653" s="19"/>
      <c r="N653" s="26"/>
      <c r="O653" s="25"/>
      <c r="S653" s="26"/>
    </row>
    <row r="654">
      <c r="F654" s="19"/>
      <c r="G654" s="19"/>
      <c r="H654" s="19"/>
      <c r="I654" s="19"/>
      <c r="N654" s="26"/>
      <c r="O654" s="25"/>
      <c r="S654" s="26"/>
    </row>
    <row r="655">
      <c r="F655" s="19"/>
      <c r="G655" s="19"/>
      <c r="H655" s="19"/>
      <c r="I655" s="19"/>
      <c r="N655" s="26"/>
      <c r="O655" s="25"/>
      <c r="S655" s="26"/>
    </row>
    <row r="656">
      <c r="F656" s="19"/>
      <c r="G656" s="19"/>
      <c r="H656" s="19"/>
      <c r="I656" s="19"/>
      <c r="N656" s="26"/>
      <c r="O656" s="25"/>
      <c r="S656" s="26"/>
    </row>
    <row r="657">
      <c r="F657" s="19"/>
      <c r="G657" s="19"/>
      <c r="H657" s="19"/>
      <c r="I657" s="19"/>
      <c r="N657" s="26"/>
      <c r="O657" s="25"/>
      <c r="S657" s="26"/>
    </row>
    <row r="658">
      <c r="F658" s="19"/>
      <c r="G658" s="19"/>
      <c r="H658" s="19"/>
      <c r="I658" s="19"/>
      <c r="N658" s="26"/>
      <c r="O658" s="25"/>
      <c r="S658" s="26"/>
    </row>
    <row r="659">
      <c r="F659" s="19"/>
      <c r="G659" s="19"/>
      <c r="H659" s="19"/>
      <c r="I659" s="19"/>
      <c r="N659" s="26"/>
      <c r="O659" s="25"/>
      <c r="S659" s="26"/>
    </row>
    <row r="660">
      <c r="F660" s="19"/>
      <c r="G660" s="19"/>
      <c r="H660" s="19"/>
      <c r="I660" s="19"/>
      <c r="N660" s="26"/>
      <c r="O660" s="25"/>
      <c r="S660" s="26"/>
    </row>
    <row r="661">
      <c r="F661" s="19"/>
      <c r="G661" s="19"/>
      <c r="H661" s="19"/>
      <c r="I661" s="19"/>
      <c r="N661" s="26"/>
      <c r="O661" s="25"/>
      <c r="S661" s="26"/>
    </row>
    <row r="662">
      <c r="F662" s="19"/>
      <c r="G662" s="19"/>
      <c r="H662" s="19"/>
      <c r="I662" s="19"/>
      <c r="N662" s="26"/>
      <c r="O662" s="25"/>
      <c r="S662" s="26"/>
    </row>
    <row r="663">
      <c r="F663" s="19"/>
      <c r="G663" s="19"/>
      <c r="H663" s="19"/>
      <c r="I663" s="19"/>
      <c r="N663" s="26"/>
      <c r="O663" s="25"/>
      <c r="S663" s="26"/>
    </row>
    <row r="664">
      <c r="F664" s="19"/>
      <c r="G664" s="19"/>
      <c r="H664" s="19"/>
      <c r="I664" s="19"/>
      <c r="N664" s="26"/>
      <c r="O664" s="25"/>
      <c r="S664" s="26"/>
    </row>
    <row r="665">
      <c r="F665" s="19"/>
      <c r="G665" s="19"/>
      <c r="H665" s="19"/>
      <c r="I665" s="19"/>
      <c r="N665" s="26"/>
      <c r="O665" s="25"/>
      <c r="S665" s="26"/>
    </row>
    <row r="666">
      <c r="F666" s="19"/>
      <c r="G666" s="19"/>
      <c r="H666" s="19"/>
      <c r="I666" s="19"/>
      <c r="N666" s="26"/>
      <c r="O666" s="25"/>
      <c r="S666" s="26"/>
    </row>
    <row r="667">
      <c r="F667" s="19"/>
      <c r="G667" s="19"/>
      <c r="H667" s="19"/>
      <c r="I667" s="19"/>
      <c r="N667" s="26"/>
      <c r="O667" s="25"/>
      <c r="S667" s="26"/>
    </row>
    <row r="668">
      <c r="F668" s="19"/>
      <c r="G668" s="19"/>
      <c r="H668" s="19"/>
      <c r="I668" s="19"/>
      <c r="N668" s="26"/>
      <c r="O668" s="25"/>
      <c r="S668" s="26"/>
    </row>
    <row r="669">
      <c r="F669" s="19"/>
      <c r="G669" s="19"/>
      <c r="H669" s="19"/>
      <c r="I669" s="19"/>
      <c r="N669" s="26"/>
      <c r="O669" s="25"/>
      <c r="S669" s="26"/>
    </row>
    <row r="670">
      <c r="F670" s="19"/>
      <c r="G670" s="19"/>
      <c r="H670" s="19"/>
      <c r="I670" s="19"/>
      <c r="N670" s="26"/>
      <c r="O670" s="25"/>
      <c r="S670" s="26"/>
    </row>
    <row r="671">
      <c r="F671" s="19"/>
      <c r="G671" s="19"/>
      <c r="H671" s="19"/>
      <c r="I671" s="19"/>
      <c r="N671" s="26"/>
      <c r="O671" s="25"/>
      <c r="S671" s="26"/>
    </row>
    <row r="672">
      <c r="F672" s="19"/>
      <c r="G672" s="19"/>
      <c r="H672" s="19"/>
      <c r="I672" s="19"/>
      <c r="N672" s="26"/>
      <c r="O672" s="25"/>
      <c r="S672" s="26"/>
    </row>
    <row r="673">
      <c r="F673" s="19"/>
      <c r="G673" s="19"/>
      <c r="H673" s="19"/>
      <c r="I673" s="19"/>
      <c r="N673" s="26"/>
      <c r="O673" s="25"/>
      <c r="S673" s="26"/>
    </row>
    <row r="674">
      <c r="F674" s="19"/>
      <c r="G674" s="19"/>
      <c r="H674" s="19"/>
      <c r="I674" s="19"/>
      <c r="N674" s="26"/>
      <c r="O674" s="25"/>
      <c r="S674" s="26"/>
    </row>
    <row r="675">
      <c r="F675" s="19"/>
      <c r="G675" s="19"/>
      <c r="H675" s="19"/>
      <c r="I675" s="19"/>
      <c r="N675" s="26"/>
      <c r="O675" s="25"/>
      <c r="S675" s="26"/>
    </row>
    <row r="676">
      <c r="F676" s="19"/>
      <c r="G676" s="19"/>
      <c r="H676" s="19"/>
      <c r="I676" s="19"/>
      <c r="N676" s="26"/>
      <c r="O676" s="25"/>
      <c r="S676" s="26"/>
    </row>
    <row r="677">
      <c r="F677" s="19"/>
      <c r="G677" s="19"/>
      <c r="H677" s="19"/>
      <c r="I677" s="19"/>
      <c r="N677" s="26"/>
      <c r="O677" s="25"/>
      <c r="S677" s="26"/>
    </row>
    <row r="678">
      <c r="F678" s="19"/>
      <c r="G678" s="19"/>
      <c r="H678" s="19"/>
      <c r="I678" s="19"/>
      <c r="N678" s="26"/>
      <c r="O678" s="25"/>
      <c r="S678" s="26"/>
    </row>
    <row r="679">
      <c r="F679" s="19"/>
      <c r="G679" s="19"/>
      <c r="H679" s="19"/>
      <c r="I679" s="19"/>
      <c r="N679" s="26"/>
      <c r="O679" s="25"/>
      <c r="S679" s="26"/>
    </row>
    <row r="680">
      <c r="F680" s="19"/>
      <c r="G680" s="19"/>
      <c r="H680" s="19"/>
      <c r="I680" s="19"/>
      <c r="N680" s="26"/>
      <c r="O680" s="25"/>
      <c r="S680" s="26"/>
    </row>
    <row r="681">
      <c r="F681" s="19"/>
      <c r="G681" s="19"/>
      <c r="H681" s="19"/>
      <c r="I681" s="19"/>
      <c r="N681" s="26"/>
      <c r="O681" s="25"/>
      <c r="S681" s="26"/>
    </row>
    <row r="682">
      <c r="F682" s="19"/>
      <c r="G682" s="19"/>
      <c r="H682" s="19"/>
      <c r="I682" s="19"/>
      <c r="N682" s="26"/>
      <c r="O682" s="25"/>
      <c r="S682" s="26"/>
    </row>
    <row r="683">
      <c r="F683" s="19"/>
      <c r="G683" s="19"/>
      <c r="H683" s="19"/>
      <c r="I683" s="19"/>
      <c r="N683" s="26"/>
      <c r="O683" s="25"/>
      <c r="S683" s="26"/>
    </row>
    <row r="684">
      <c r="F684" s="19"/>
      <c r="G684" s="19"/>
      <c r="H684" s="19"/>
      <c r="I684" s="19"/>
      <c r="N684" s="26"/>
      <c r="O684" s="25"/>
      <c r="S684" s="26"/>
    </row>
    <row r="685">
      <c r="F685" s="19"/>
      <c r="G685" s="19"/>
      <c r="H685" s="19"/>
      <c r="I685" s="19"/>
      <c r="N685" s="26"/>
      <c r="O685" s="25"/>
      <c r="S685" s="26"/>
    </row>
    <row r="686">
      <c r="F686" s="19"/>
      <c r="G686" s="19"/>
      <c r="H686" s="19"/>
      <c r="I686" s="19"/>
      <c r="N686" s="26"/>
      <c r="O686" s="25"/>
      <c r="S686" s="26"/>
    </row>
    <row r="687">
      <c r="F687" s="19"/>
      <c r="G687" s="19"/>
      <c r="H687" s="19"/>
      <c r="I687" s="19"/>
      <c r="N687" s="26"/>
      <c r="O687" s="25"/>
      <c r="S687" s="26"/>
    </row>
    <row r="688">
      <c r="F688" s="19"/>
      <c r="G688" s="19"/>
      <c r="H688" s="19"/>
      <c r="I688" s="19"/>
      <c r="N688" s="26"/>
      <c r="O688" s="25"/>
      <c r="S688" s="26"/>
    </row>
    <row r="689">
      <c r="F689" s="19"/>
      <c r="G689" s="19"/>
      <c r="H689" s="19"/>
      <c r="I689" s="19"/>
      <c r="N689" s="26"/>
      <c r="O689" s="25"/>
      <c r="S689" s="26"/>
    </row>
    <row r="690">
      <c r="F690" s="19"/>
      <c r="G690" s="19"/>
      <c r="H690" s="19"/>
      <c r="I690" s="19"/>
      <c r="N690" s="26"/>
      <c r="O690" s="25"/>
      <c r="S690" s="26"/>
    </row>
    <row r="691">
      <c r="F691" s="19"/>
      <c r="G691" s="19"/>
      <c r="H691" s="19"/>
      <c r="I691" s="19"/>
      <c r="N691" s="26"/>
      <c r="O691" s="25"/>
      <c r="S691" s="26"/>
    </row>
    <row r="692">
      <c r="F692" s="19"/>
      <c r="G692" s="19"/>
      <c r="H692" s="19"/>
      <c r="I692" s="19"/>
      <c r="N692" s="26"/>
      <c r="O692" s="25"/>
      <c r="S692" s="26"/>
    </row>
    <row r="693">
      <c r="F693" s="19"/>
      <c r="G693" s="19"/>
      <c r="H693" s="19"/>
      <c r="I693" s="19"/>
      <c r="N693" s="26"/>
      <c r="O693" s="25"/>
      <c r="S693" s="26"/>
    </row>
    <row r="694">
      <c r="F694" s="19"/>
      <c r="G694" s="19"/>
      <c r="H694" s="19"/>
      <c r="I694" s="19"/>
      <c r="N694" s="26"/>
      <c r="O694" s="25"/>
      <c r="S694" s="26"/>
    </row>
    <row r="695">
      <c r="F695" s="19"/>
      <c r="G695" s="19"/>
      <c r="H695" s="19"/>
      <c r="I695" s="19"/>
      <c r="N695" s="26"/>
      <c r="O695" s="25"/>
      <c r="S695" s="26"/>
    </row>
    <row r="696">
      <c r="F696" s="19"/>
      <c r="G696" s="19"/>
      <c r="H696" s="19"/>
      <c r="I696" s="19"/>
      <c r="N696" s="26"/>
      <c r="O696" s="25"/>
      <c r="S696" s="26"/>
    </row>
    <row r="697">
      <c r="F697" s="19"/>
      <c r="G697" s="19"/>
      <c r="H697" s="19"/>
      <c r="I697" s="19"/>
      <c r="N697" s="26"/>
      <c r="O697" s="25"/>
      <c r="S697" s="26"/>
    </row>
    <row r="698">
      <c r="F698" s="19"/>
      <c r="G698" s="19"/>
      <c r="H698" s="19"/>
      <c r="I698" s="19"/>
      <c r="N698" s="26"/>
      <c r="O698" s="25"/>
      <c r="S698" s="26"/>
    </row>
    <row r="699">
      <c r="F699" s="19"/>
      <c r="G699" s="19"/>
      <c r="H699" s="19"/>
      <c r="I699" s="19"/>
      <c r="N699" s="26"/>
      <c r="O699" s="25"/>
      <c r="S699" s="26"/>
    </row>
    <row r="700">
      <c r="F700" s="19"/>
      <c r="G700" s="19"/>
      <c r="H700" s="19"/>
      <c r="I700" s="19"/>
      <c r="N700" s="26"/>
      <c r="O700" s="25"/>
      <c r="S700" s="26"/>
    </row>
    <row r="701">
      <c r="F701" s="19"/>
      <c r="G701" s="19"/>
      <c r="H701" s="19"/>
      <c r="I701" s="19"/>
      <c r="N701" s="26"/>
      <c r="O701" s="25"/>
      <c r="S701" s="26"/>
    </row>
    <row r="702">
      <c r="F702" s="19"/>
      <c r="G702" s="19"/>
      <c r="H702" s="19"/>
      <c r="I702" s="19"/>
      <c r="N702" s="26"/>
      <c r="O702" s="25"/>
      <c r="S702" s="26"/>
    </row>
    <row r="703">
      <c r="F703" s="19"/>
      <c r="G703" s="19"/>
      <c r="H703" s="19"/>
      <c r="I703" s="19"/>
      <c r="N703" s="26"/>
      <c r="O703" s="25"/>
      <c r="S703" s="26"/>
    </row>
    <row r="704">
      <c r="F704" s="19"/>
      <c r="G704" s="19"/>
      <c r="H704" s="19"/>
      <c r="I704" s="19"/>
      <c r="N704" s="26"/>
      <c r="O704" s="25"/>
      <c r="S704" s="26"/>
    </row>
    <row r="705">
      <c r="F705" s="19"/>
      <c r="G705" s="19"/>
      <c r="H705" s="19"/>
      <c r="I705" s="19"/>
      <c r="N705" s="26"/>
      <c r="O705" s="25"/>
      <c r="S705" s="26"/>
    </row>
    <row r="706">
      <c r="F706" s="19"/>
      <c r="G706" s="19"/>
      <c r="H706" s="19"/>
      <c r="I706" s="19"/>
      <c r="N706" s="26"/>
      <c r="O706" s="25"/>
      <c r="S706" s="26"/>
    </row>
    <row r="707">
      <c r="F707" s="19"/>
      <c r="G707" s="19"/>
      <c r="H707" s="19"/>
      <c r="I707" s="19"/>
      <c r="N707" s="26"/>
      <c r="O707" s="25"/>
      <c r="S707" s="26"/>
    </row>
    <row r="708">
      <c r="F708" s="19"/>
      <c r="G708" s="19"/>
      <c r="H708" s="19"/>
      <c r="I708" s="19"/>
      <c r="N708" s="26"/>
      <c r="O708" s="25"/>
      <c r="S708" s="26"/>
    </row>
    <row r="709">
      <c r="F709" s="19"/>
      <c r="G709" s="19"/>
      <c r="H709" s="19"/>
      <c r="I709" s="19"/>
      <c r="N709" s="26"/>
      <c r="O709" s="25"/>
      <c r="S709" s="26"/>
    </row>
    <row r="710">
      <c r="F710" s="19"/>
      <c r="G710" s="19"/>
      <c r="H710" s="19"/>
      <c r="I710" s="19"/>
      <c r="N710" s="26"/>
      <c r="O710" s="25"/>
      <c r="S710" s="26"/>
    </row>
    <row r="711">
      <c r="F711" s="19"/>
      <c r="G711" s="19"/>
      <c r="H711" s="19"/>
      <c r="I711" s="19"/>
      <c r="N711" s="26"/>
      <c r="O711" s="25"/>
      <c r="S711" s="26"/>
    </row>
    <row r="712">
      <c r="F712" s="19"/>
      <c r="G712" s="19"/>
      <c r="H712" s="19"/>
      <c r="I712" s="19"/>
      <c r="N712" s="26"/>
      <c r="O712" s="25"/>
      <c r="S712" s="26"/>
    </row>
    <row r="713">
      <c r="F713" s="19"/>
      <c r="G713" s="19"/>
      <c r="H713" s="19"/>
      <c r="I713" s="19"/>
      <c r="N713" s="26"/>
      <c r="O713" s="25"/>
      <c r="S713" s="26"/>
    </row>
    <row r="714">
      <c r="F714" s="19"/>
      <c r="G714" s="19"/>
      <c r="H714" s="19"/>
      <c r="I714" s="19"/>
      <c r="N714" s="26"/>
      <c r="O714" s="25"/>
      <c r="S714" s="26"/>
    </row>
    <row r="715">
      <c r="F715" s="19"/>
      <c r="G715" s="19"/>
      <c r="H715" s="19"/>
      <c r="I715" s="19"/>
      <c r="N715" s="26"/>
      <c r="O715" s="25"/>
      <c r="S715" s="26"/>
    </row>
    <row r="716">
      <c r="F716" s="19"/>
      <c r="G716" s="19"/>
      <c r="H716" s="19"/>
      <c r="I716" s="19"/>
      <c r="N716" s="26"/>
      <c r="O716" s="25"/>
      <c r="S716" s="26"/>
    </row>
    <row r="717">
      <c r="F717" s="19"/>
      <c r="G717" s="19"/>
      <c r="H717" s="19"/>
      <c r="I717" s="19"/>
      <c r="N717" s="26"/>
      <c r="O717" s="25"/>
      <c r="S717" s="26"/>
    </row>
    <row r="718">
      <c r="F718" s="19"/>
      <c r="G718" s="19"/>
      <c r="H718" s="19"/>
      <c r="I718" s="19"/>
      <c r="N718" s="26"/>
      <c r="O718" s="25"/>
      <c r="S718" s="26"/>
    </row>
    <row r="719">
      <c r="F719" s="19"/>
      <c r="G719" s="19"/>
      <c r="H719" s="19"/>
      <c r="I719" s="19"/>
      <c r="N719" s="26"/>
      <c r="O719" s="25"/>
      <c r="S719" s="26"/>
    </row>
    <row r="720">
      <c r="F720" s="19"/>
      <c r="G720" s="19"/>
      <c r="H720" s="19"/>
      <c r="I720" s="19"/>
      <c r="N720" s="26"/>
      <c r="O720" s="25"/>
      <c r="S720" s="26"/>
    </row>
    <row r="721">
      <c r="F721" s="19"/>
      <c r="G721" s="19"/>
      <c r="H721" s="19"/>
      <c r="I721" s="19"/>
      <c r="N721" s="26"/>
      <c r="O721" s="25"/>
      <c r="S721" s="26"/>
    </row>
    <row r="722">
      <c r="F722" s="19"/>
      <c r="G722" s="19"/>
      <c r="H722" s="19"/>
      <c r="I722" s="19"/>
      <c r="N722" s="26"/>
      <c r="O722" s="25"/>
      <c r="S722" s="26"/>
    </row>
    <row r="723">
      <c r="F723" s="19"/>
      <c r="G723" s="19"/>
      <c r="H723" s="19"/>
      <c r="I723" s="19"/>
      <c r="N723" s="26"/>
      <c r="O723" s="25"/>
      <c r="S723" s="26"/>
    </row>
    <row r="724">
      <c r="F724" s="19"/>
      <c r="G724" s="19"/>
      <c r="H724" s="19"/>
      <c r="I724" s="19"/>
      <c r="N724" s="26"/>
      <c r="O724" s="25"/>
      <c r="S724" s="26"/>
    </row>
    <row r="725">
      <c r="F725" s="19"/>
      <c r="G725" s="19"/>
      <c r="H725" s="19"/>
      <c r="I725" s="19"/>
      <c r="N725" s="26"/>
      <c r="O725" s="25"/>
      <c r="S725" s="26"/>
    </row>
    <row r="726">
      <c r="F726" s="19"/>
      <c r="G726" s="19"/>
      <c r="H726" s="19"/>
      <c r="I726" s="19"/>
      <c r="N726" s="26"/>
      <c r="O726" s="25"/>
      <c r="S726" s="26"/>
    </row>
    <row r="727">
      <c r="F727" s="19"/>
      <c r="G727" s="19"/>
      <c r="H727" s="19"/>
      <c r="I727" s="19"/>
      <c r="N727" s="26"/>
      <c r="O727" s="25"/>
      <c r="S727" s="26"/>
    </row>
    <row r="728">
      <c r="F728" s="19"/>
      <c r="G728" s="19"/>
      <c r="H728" s="19"/>
      <c r="I728" s="19"/>
      <c r="N728" s="26"/>
      <c r="O728" s="25"/>
      <c r="S728" s="26"/>
    </row>
    <row r="729">
      <c r="F729" s="19"/>
      <c r="G729" s="19"/>
      <c r="H729" s="19"/>
      <c r="I729" s="19"/>
      <c r="N729" s="26"/>
      <c r="O729" s="25"/>
      <c r="S729" s="26"/>
    </row>
    <row r="730">
      <c r="F730" s="19"/>
      <c r="G730" s="19"/>
      <c r="H730" s="19"/>
      <c r="I730" s="19"/>
      <c r="N730" s="26"/>
      <c r="O730" s="25"/>
      <c r="S730" s="26"/>
    </row>
    <row r="731">
      <c r="F731" s="19"/>
      <c r="G731" s="19"/>
      <c r="H731" s="19"/>
      <c r="I731" s="19"/>
      <c r="N731" s="26"/>
      <c r="O731" s="25"/>
      <c r="S731" s="26"/>
    </row>
    <row r="732">
      <c r="F732" s="19"/>
      <c r="G732" s="19"/>
      <c r="H732" s="19"/>
      <c r="I732" s="19"/>
      <c r="N732" s="26"/>
      <c r="O732" s="25"/>
      <c r="S732" s="26"/>
    </row>
    <row r="733">
      <c r="F733" s="19"/>
      <c r="G733" s="19"/>
      <c r="H733" s="19"/>
      <c r="I733" s="19"/>
      <c r="N733" s="26"/>
      <c r="O733" s="25"/>
      <c r="S733" s="26"/>
    </row>
    <row r="734">
      <c r="F734" s="19"/>
      <c r="G734" s="19"/>
      <c r="H734" s="19"/>
      <c r="I734" s="19"/>
      <c r="N734" s="26"/>
      <c r="O734" s="25"/>
      <c r="S734" s="26"/>
    </row>
    <row r="735">
      <c r="F735" s="19"/>
      <c r="G735" s="19"/>
      <c r="H735" s="19"/>
      <c r="I735" s="19"/>
      <c r="N735" s="26"/>
      <c r="O735" s="25"/>
      <c r="S735" s="26"/>
    </row>
    <row r="736">
      <c r="F736" s="19"/>
      <c r="G736" s="19"/>
      <c r="H736" s="19"/>
      <c r="I736" s="19"/>
      <c r="N736" s="26"/>
      <c r="O736" s="25"/>
      <c r="S736" s="26"/>
    </row>
    <row r="737">
      <c r="F737" s="19"/>
      <c r="G737" s="19"/>
      <c r="H737" s="19"/>
      <c r="I737" s="19"/>
      <c r="N737" s="26"/>
      <c r="O737" s="25"/>
      <c r="S737" s="26"/>
    </row>
    <row r="738">
      <c r="F738" s="19"/>
      <c r="G738" s="19"/>
      <c r="H738" s="19"/>
      <c r="I738" s="19"/>
      <c r="N738" s="26"/>
      <c r="O738" s="25"/>
      <c r="S738" s="26"/>
    </row>
    <row r="739">
      <c r="F739" s="19"/>
      <c r="G739" s="19"/>
      <c r="H739" s="19"/>
      <c r="I739" s="19"/>
      <c r="N739" s="26"/>
      <c r="O739" s="25"/>
      <c r="S739" s="26"/>
    </row>
    <row r="740">
      <c r="F740" s="19"/>
      <c r="G740" s="19"/>
      <c r="H740" s="19"/>
      <c r="I740" s="19"/>
      <c r="N740" s="26"/>
      <c r="O740" s="25"/>
      <c r="S740" s="26"/>
    </row>
    <row r="741">
      <c r="F741" s="19"/>
      <c r="G741" s="19"/>
      <c r="H741" s="19"/>
      <c r="I741" s="19"/>
      <c r="N741" s="26"/>
      <c r="O741" s="25"/>
      <c r="S741" s="26"/>
    </row>
    <row r="742">
      <c r="F742" s="19"/>
      <c r="G742" s="19"/>
      <c r="H742" s="19"/>
      <c r="I742" s="19"/>
      <c r="N742" s="26"/>
      <c r="O742" s="25"/>
      <c r="S742" s="26"/>
    </row>
    <row r="743">
      <c r="F743" s="19"/>
      <c r="G743" s="19"/>
      <c r="H743" s="19"/>
      <c r="I743" s="19"/>
      <c r="N743" s="26"/>
      <c r="O743" s="25"/>
      <c r="S743" s="26"/>
    </row>
    <row r="744">
      <c r="F744" s="19"/>
      <c r="G744" s="19"/>
      <c r="H744" s="19"/>
      <c r="I744" s="19"/>
      <c r="N744" s="26"/>
      <c r="O744" s="25"/>
      <c r="S744" s="26"/>
    </row>
    <row r="745">
      <c r="F745" s="19"/>
      <c r="G745" s="19"/>
      <c r="H745" s="19"/>
      <c r="I745" s="19"/>
      <c r="N745" s="26"/>
      <c r="O745" s="25"/>
      <c r="S745" s="26"/>
    </row>
    <row r="746">
      <c r="F746" s="19"/>
      <c r="G746" s="19"/>
      <c r="H746" s="19"/>
      <c r="I746" s="19"/>
      <c r="N746" s="26"/>
      <c r="O746" s="25"/>
      <c r="S746" s="26"/>
    </row>
    <row r="747">
      <c r="F747" s="19"/>
      <c r="G747" s="19"/>
      <c r="H747" s="19"/>
      <c r="I747" s="19"/>
      <c r="N747" s="26"/>
      <c r="O747" s="25"/>
      <c r="S747" s="26"/>
    </row>
    <row r="748">
      <c r="F748" s="19"/>
      <c r="G748" s="19"/>
      <c r="H748" s="19"/>
      <c r="I748" s="19"/>
      <c r="N748" s="26"/>
      <c r="O748" s="25"/>
      <c r="S748" s="26"/>
    </row>
    <row r="749">
      <c r="F749" s="19"/>
      <c r="G749" s="19"/>
      <c r="H749" s="19"/>
      <c r="I749" s="19"/>
      <c r="N749" s="26"/>
      <c r="O749" s="25"/>
      <c r="S749" s="26"/>
    </row>
    <row r="750">
      <c r="F750" s="19"/>
      <c r="G750" s="19"/>
      <c r="H750" s="19"/>
      <c r="I750" s="19"/>
      <c r="N750" s="26"/>
      <c r="O750" s="25"/>
      <c r="S750" s="26"/>
    </row>
    <row r="751">
      <c r="F751" s="19"/>
      <c r="G751" s="19"/>
      <c r="H751" s="19"/>
      <c r="I751" s="19"/>
      <c r="N751" s="26"/>
      <c r="O751" s="25"/>
      <c r="S751" s="26"/>
    </row>
    <row r="752">
      <c r="F752" s="19"/>
      <c r="G752" s="19"/>
      <c r="H752" s="19"/>
      <c r="I752" s="19"/>
      <c r="N752" s="26"/>
      <c r="O752" s="25"/>
      <c r="S752" s="26"/>
    </row>
    <row r="753">
      <c r="F753" s="19"/>
      <c r="G753" s="19"/>
      <c r="H753" s="19"/>
      <c r="I753" s="19"/>
      <c r="N753" s="26"/>
      <c r="O753" s="25"/>
      <c r="S753" s="26"/>
    </row>
    <row r="754">
      <c r="F754" s="19"/>
      <c r="G754" s="19"/>
      <c r="H754" s="19"/>
      <c r="I754" s="19"/>
      <c r="N754" s="26"/>
      <c r="O754" s="25"/>
      <c r="S754" s="26"/>
    </row>
    <row r="755">
      <c r="F755" s="19"/>
      <c r="G755" s="19"/>
      <c r="H755" s="19"/>
      <c r="I755" s="19"/>
      <c r="N755" s="26"/>
      <c r="O755" s="25"/>
      <c r="S755" s="26"/>
    </row>
    <row r="756">
      <c r="F756" s="19"/>
      <c r="G756" s="19"/>
      <c r="H756" s="19"/>
      <c r="I756" s="19"/>
      <c r="N756" s="26"/>
      <c r="O756" s="25"/>
      <c r="S756" s="26"/>
    </row>
    <row r="757">
      <c r="F757" s="19"/>
      <c r="G757" s="19"/>
      <c r="H757" s="19"/>
      <c r="I757" s="19"/>
      <c r="N757" s="26"/>
      <c r="O757" s="25"/>
      <c r="S757" s="26"/>
    </row>
    <row r="758">
      <c r="F758" s="19"/>
      <c r="G758" s="19"/>
      <c r="H758" s="19"/>
      <c r="I758" s="19"/>
      <c r="N758" s="26"/>
      <c r="O758" s="25"/>
      <c r="S758" s="26"/>
    </row>
    <row r="759">
      <c r="F759" s="19"/>
      <c r="G759" s="19"/>
      <c r="H759" s="19"/>
      <c r="I759" s="19"/>
      <c r="N759" s="26"/>
      <c r="O759" s="25"/>
      <c r="S759" s="26"/>
    </row>
    <row r="760">
      <c r="F760" s="19"/>
      <c r="G760" s="19"/>
      <c r="H760" s="19"/>
      <c r="I760" s="19"/>
      <c r="N760" s="26"/>
      <c r="O760" s="25"/>
      <c r="S760" s="26"/>
    </row>
    <row r="761">
      <c r="F761" s="19"/>
      <c r="G761" s="19"/>
      <c r="H761" s="19"/>
      <c r="I761" s="19"/>
      <c r="N761" s="26"/>
      <c r="O761" s="25"/>
      <c r="S761" s="26"/>
    </row>
    <row r="762">
      <c r="F762" s="19"/>
      <c r="G762" s="19"/>
      <c r="H762" s="19"/>
      <c r="I762" s="19"/>
      <c r="N762" s="26"/>
      <c r="O762" s="25"/>
      <c r="S762" s="26"/>
    </row>
    <row r="763">
      <c r="F763" s="19"/>
      <c r="G763" s="19"/>
      <c r="H763" s="19"/>
      <c r="I763" s="19"/>
      <c r="N763" s="26"/>
      <c r="O763" s="25"/>
      <c r="S763" s="26"/>
    </row>
    <row r="764">
      <c r="F764" s="19"/>
      <c r="G764" s="19"/>
      <c r="H764" s="19"/>
      <c r="I764" s="19"/>
      <c r="N764" s="26"/>
      <c r="O764" s="25"/>
      <c r="S764" s="26"/>
    </row>
    <row r="765">
      <c r="F765" s="19"/>
      <c r="G765" s="19"/>
      <c r="H765" s="19"/>
      <c r="I765" s="19"/>
      <c r="N765" s="26"/>
      <c r="O765" s="25"/>
      <c r="S765" s="26"/>
    </row>
    <row r="766">
      <c r="F766" s="19"/>
      <c r="G766" s="19"/>
      <c r="H766" s="19"/>
      <c r="I766" s="19"/>
      <c r="N766" s="26"/>
      <c r="O766" s="25"/>
      <c r="S766" s="26"/>
    </row>
    <row r="767">
      <c r="F767" s="19"/>
      <c r="G767" s="19"/>
      <c r="H767" s="19"/>
      <c r="I767" s="19"/>
      <c r="N767" s="26"/>
      <c r="O767" s="25"/>
      <c r="S767" s="26"/>
    </row>
    <row r="768">
      <c r="F768" s="19"/>
      <c r="G768" s="19"/>
      <c r="H768" s="19"/>
      <c r="I768" s="19"/>
      <c r="N768" s="26"/>
      <c r="O768" s="25"/>
      <c r="S768" s="26"/>
    </row>
    <row r="769">
      <c r="F769" s="19"/>
      <c r="G769" s="19"/>
      <c r="H769" s="19"/>
      <c r="I769" s="19"/>
      <c r="N769" s="26"/>
      <c r="O769" s="25"/>
      <c r="S769" s="26"/>
    </row>
    <row r="770">
      <c r="F770" s="19"/>
      <c r="G770" s="19"/>
      <c r="H770" s="19"/>
      <c r="I770" s="19"/>
      <c r="N770" s="26"/>
      <c r="O770" s="25"/>
      <c r="S770" s="26"/>
    </row>
    <row r="771">
      <c r="F771" s="19"/>
      <c r="G771" s="19"/>
      <c r="H771" s="19"/>
      <c r="I771" s="19"/>
      <c r="N771" s="26"/>
      <c r="O771" s="25"/>
      <c r="S771" s="26"/>
    </row>
    <row r="772">
      <c r="F772" s="19"/>
      <c r="G772" s="19"/>
      <c r="H772" s="19"/>
      <c r="I772" s="19"/>
      <c r="N772" s="26"/>
      <c r="O772" s="25"/>
      <c r="S772" s="26"/>
    </row>
    <row r="773">
      <c r="F773" s="19"/>
      <c r="G773" s="19"/>
      <c r="H773" s="19"/>
      <c r="I773" s="19"/>
      <c r="N773" s="26"/>
      <c r="O773" s="25"/>
      <c r="S773" s="26"/>
    </row>
    <row r="774">
      <c r="F774" s="19"/>
      <c r="G774" s="19"/>
      <c r="H774" s="19"/>
      <c r="I774" s="19"/>
      <c r="N774" s="26"/>
      <c r="O774" s="25"/>
      <c r="S774" s="26"/>
    </row>
    <row r="775">
      <c r="F775" s="19"/>
      <c r="G775" s="19"/>
      <c r="H775" s="19"/>
      <c r="I775" s="19"/>
      <c r="N775" s="26"/>
      <c r="O775" s="25"/>
      <c r="S775" s="26"/>
    </row>
    <row r="776">
      <c r="F776" s="19"/>
      <c r="G776" s="19"/>
      <c r="H776" s="19"/>
      <c r="I776" s="19"/>
      <c r="N776" s="26"/>
      <c r="O776" s="25"/>
      <c r="S776" s="26"/>
    </row>
    <row r="777">
      <c r="F777" s="19"/>
      <c r="G777" s="19"/>
      <c r="H777" s="19"/>
      <c r="I777" s="19"/>
      <c r="N777" s="26"/>
      <c r="O777" s="25"/>
      <c r="S777" s="26"/>
    </row>
    <row r="778">
      <c r="F778" s="19"/>
      <c r="G778" s="19"/>
      <c r="H778" s="19"/>
      <c r="I778" s="19"/>
      <c r="N778" s="26"/>
      <c r="O778" s="25"/>
      <c r="S778" s="26"/>
    </row>
    <row r="779">
      <c r="F779" s="19"/>
      <c r="G779" s="19"/>
      <c r="H779" s="19"/>
      <c r="I779" s="19"/>
      <c r="N779" s="26"/>
      <c r="O779" s="25"/>
      <c r="S779" s="26"/>
    </row>
    <row r="780">
      <c r="F780" s="19"/>
      <c r="G780" s="19"/>
      <c r="H780" s="19"/>
      <c r="I780" s="19"/>
      <c r="N780" s="26"/>
      <c r="O780" s="25"/>
      <c r="S780" s="26"/>
    </row>
    <row r="781">
      <c r="F781" s="19"/>
      <c r="G781" s="19"/>
      <c r="H781" s="19"/>
      <c r="I781" s="19"/>
      <c r="N781" s="26"/>
      <c r="O781" s="25"/>
      <c r="S781" s="26"/>
    </row>
    <row r="782">
      <c r="F782" s="19"/>
      <c r="G782" s="19"/>
      <c r="H782" s="19"/>
      <c r="I782" s="19"/>
      <c r="N782" s="26"/>
      <c r="O782" s="25"/>
      <c r="S782" s="26"/>
    </row>
    <row r="783">
      <c r="F783" s="19"/>
      <c r="G783" s="19"/>
      <c r="H783" s="19"/>
      <c r="I783" s="19"/>
      <c r="N783" s="26"/>
      <c r="O783" s="25"/>
      <c r="S783" s="26"/>
    </row>
    <row r="784">
      <c r="F784" s="19"/>
      <c r="G784" s="19"/>
      <c r="H784" s="19"/>
      <c r="I784" s="19"/>
      <c r="N784" s="26"/>
      <c r="O784" s="25"/>
      <c r="S784" s="26"/>
    </row>
    <row r="785">
      <c r="F785" s="19"/>
      <c r="G785" s="19"/>
      <c r="H785" s="19"/>
      <c r="I785" s="19"/>
      <c r="N785" s="26"/>
      <c r="O785" s="25"/>
      <c r="S785" s="26"/>
    </row>
    <row r="786">
      <c r="F786" s="19"/>
      <c r="G786" s="19"/>
      <c r="H786" s="19"/>
      <c r="I786" s="19"/>
      <c r="N786" s="26"/>
      <c r="O786" s="25"/>
      <c r="S786" s="26"/>
    </row>
    <row r="787">
      <c r="F787" s="19"/>
      <c r="G787" s="19"/>
      <c r="H787" s="19"/>
      <c r="I787" s="19"/>
      <c r="N787" s="26"/>
      <c r="O787" s="25"/>
      <c r="S787" s="26"/>
    </row>
    <row r="788">
      <c r="F788" s="19"/>
      <c r="G788" s="19"/>
      <c r="H788" s="19"/>
      <c r="I788" s="19"/>
      <c r="N788" s="26"/>
      <c r="O788" s="25"/>
      <c r="S788" s="26"/>
    </row>
    <row r="789">
      <c r="F789" s="19"/>
      <c r="G789" s="19"/>
      <c r="H789" s="19"/>
      <c r="I789" s="19"/>
      <c r="N789" s="26"/>
      <c r="O789" s="25"/>
      <c r="S789" s="26"/>
    </row>
    <row r="790">
      <c r="F790" s="19"/>
      <c r="G790" s="19"/>
      <c r="H790" s="19"/>
      <c r="I790" s="19"/>
      <c r="N790" s="26"/>
      <c r="O790" s="25"/>
      <c r="S790" s="26"/>
    </row>
    <row r="791">
      <c r="F791" s="19"/>
      <c r="G791" s="19"/>
      <c r="H791" s="19"/>
      <c r="I791" s="19"/>
      <c r="N791" s="26"/>
      <c r="O791" s="25"/>
      <c r="S791" s="26"/>
    </row>
    <row r="792">
      <c r="F792" s="19"/>
      <c r="G792" s="19"/>
      <c r="H792" s="19"/>
      <c r="I792" s="19"/>
      <c r="N792" s="26"/>
      <c r="O792" s="25"/>
      <c r="S792" s="26"/>
    </row>
    <row r="793">
      <c r="F793" s="19"/>
      <c r="G793" s="19"/>
      <c r="H793" s="19"/>
      <c r="I793" s="19"/>
      <c r="N793" s="26"/>
      <c r="O793" s="25"/>
      <c r="S793" s="26"/>
    </row>
    <row r="794">
      <c r="F794" s="19"/>
      <c r="G794" s="19"/>
      <c r="H794" s="19"/>
      <c r="I794" s="19"/>
      <c r="N794" s="26"/>
      <c r="O794" s="25"/>
      <c r="S794" s="26"/>
    </row>
    <row r="795">
      <c r="F795" s="19"/>
      <c r="G795" s="19"/>
      <c r="H795" s="19"/>
      <c r="I795" s="19"/>
      <c r="N795" s="26"/>
      <c r="O795" s="25"/>
      <c r="S795" s="26"/>
    </row>
    <row r="796">
      <c r="F796" s="19"/>
      <c r="G796" s="19"/>
      <c r="H796" s="19"/>
      <c r="I796" s="19"/>
      <c r="N796" s="26"/>
      <c r="O796" s="25"/>
      <c r="S796" s="26"/>
    </row>
    <row r="797">
      <c r="F797" s="19"/>
      <c r="G797" s="19"/>
      <c r="H797" s="19"/>
      <c r="I797" s="19"/>
      <c r="N797" s="26"/>
      <c r="O797" s="25"/>
      <c r="S797" s="26"/>
    </row>
    <row r="798">
      <c r="F798" s="19"/>
      <c r="G798" s="19"/>
      <c r="H798" s="19"/>
      <c r="I798" s="19"/>
      <c r="N798" s="26"/>
      <c r="O798" s="25"/>
      <c r="S798" s="26"/>
    </row>
    <row r="799">
      <c r="F799" s="19"/>
      <c r="G799" s="19"/>
      <c r="H799" s="19"/>
      <c r="I799" s="19"/>
      <c r="N799" s="26"/>
      <c r="O799" s="25"/>
      <c r="S799" s="26"/>
    </row>
    <row r="800">
      <c r="F800" s="19"/>
      <c r="G800" s="19"/>
      <c r="H800" s="19"/>
      <c r="I800" s="19"/>
      <c r="N800" s="26"/>
      <c r="O800" s="25"/>
      <c r="S800" s="26"/>
    </row>
    <row r="801">
      <c r="F801" s="19"/>
      <c r="G801" s="19"/>
      <c r="H801" s="19"/>
      <c r="I801" s="19"/>
      <c r="N801" s="26"/>
      <c r="O801" s="25"/>
      <c r="S801" s="26"/>
    </row>
    <row r="802">
      <c r="F802" s="19"/>
      <c r="G802" s="19"/>
      <c r="H802" s="19"/>
      <c r="I802" s="19"/>
      <c r="N802" s="26"/>
      <c r="O802" s="25"/>
      <c r="S802" s="26"/>
    </row>
    <row r="803">
      <c r="F803" s="19"/>
      <c r="G803" s="19"/>
      <c r="H803" s="19"/>
      <c r="I803" s="19"/>
      <c r="N803" s="26"/>
      <c r="O803" s="25"/>
      <c r="S803" s="26"/>
    </row>
    <row r="804">
      <c r="F804" s="19"/>
      <c r="G804" s="19"/>
      <c r="H804" s="19"/>
      <c r="I804" s="19"/>
      <c r="N804" s="26"/>
      <c r="O804" s="25"/>
      <c r="S804" s="26"/>
    </row>
    <row r="805">
      <c r="F805" s="19"/>
      <c r="G805" s="19"/>
      <c r="H805" s="19"/>
      <c r="I805" s="19"/>
      <c r="N805" s="26"/>
      <c r="O805" s="25"/>
      <c r="S805" s="26"/>
    </row>
    <row r="806">
      <c r="F806" s="19"/>
      <c r="G806" s="19"/>
      <c r="H806" s="19"/>
      <c r="I806" s="19"/>
      <c r="N806" s="26"/>
      <c r="O806" s="25"/>
      <c r="S806" s="26"/>
    </row>
    <row r="807">
      <c r="F807" s="19"/>
      <c r="G807" s="19"/>
      <c r="H807" s="19"/>
      <c r="I807" s="19"/>
      <c r="N807" s="26"/>
      <c r="O807" s="25"/>
      <c r="S807" s="26"/>
    </row>
    <row r="808">
      <c r="F808" s="19"/>
      <c r="G808" s="19"/>
      <c r="H808" s="19"/>
      <c r="I808" s="19"/>
      <c r="N808" s="26"/>
      <c r="O808" s="25"/>
      <c r="S808" s="26"/>
    </row>
    <row r="809">
      <c r="F809" s="19"/>
      <c r="G809" s="19"/>
      <c r="H809" s="19"/>
      <c r="I809" s="19"/>
      <c r="N809" s="26"/>
      <c r="O809" s="25"/>
      <c r="S809" s="26"/>
    </row>
    <row r="810">
      <c r="F810" s="19"/>
      <c r="G810" s="19"/>
      <c r="H810" s="19"/>
      <c r="I810" s="19"/>
      <c r="N810" s="26"/>
      <c r="O810" s="25"/>
      <c r="S810" s="26"/>
    </row>
    <row r="811">
      <c r="F811" s="19"/>
      <c r="G811" s="19"/>
      <c r="H811" s="19"/>
      <c r="I811" s="19"/>
      <c r="N811" s="26"/>
      <c r="O811" s="25"/>
      <c r="S811" s="26"/>
    </row>
    <row r="812">
      <c r="F812" s="19"/>
      <c r="G812" s="19"/>
      <c r="H812" s="19"/>
      <c r="I812" s="19"/>
      <c r="N812" s="26"/>
      <c r="O812" s="25"/>
      <c r="S812" s="26"/>
    </row>
    <row r="813">
      <c r="F813" s="19"/>
      <c r="G813" s="19"/>
      <c r="H813" s="19"/>
      <c r="I813" s="19"/>
      <c r="N813" s="26"/>
      <c r="O813" s="25"/>
      <c r="S813" s="26"/>
    </row>
    <row r="814">
      <c r="F814" s="19"/>
      <c r="G814" s="19"/>
      <c r="H814" s="19"/>
      <c r="I814" s="19"/>
      <c r="N814" s="26"/>
      <c r="O814" s="25"/>
      <c r="S814" s="26"/>
    </row>
    <row r="815">
      <c r="F815" s="19"/>
      <c r="G815" s="19"/>
      <c r="H815" s="19"/>
      <c r="I815" s="19"/>
      <c r="N815" s="26"/>
      <c r="O815" s="25"/>
      <c r="S815" s="26"/>
    </row>
    <row r="816">
      <c r="F816" s="19"/>
      <c r="G816" s="19"/>
      <c r="H816" s="19"/>
      <c r="I816" s="19"/>
      <c r="N816" s="26"/>
      <c r="O816" s="25"/>
      <c r="S816" s="26"/>
    </row>
    <row r="817">
      <c r="F817" s="19"/>
      <c r="G817" s="19"/>
      <c r="H817" s="19"/>
      <c r="I817" s="19"/>
      <c r="N817" s="26"/>
      <c r="O817" s="25"/>
      <c r="S817" s="26"/>
    </row>
    <row r="818">
      <c r="F818" s="19"/>
      <c r="G818" s="19"/>
      <c r="H818" s="19"/>
      <c r="I818" s="19"/>
      <c r="N818" s="26"/>
      <c r="O818" s="25"/>
      <c r="S818" s="26"/>
    </row>
    <row r="819">
      <c r="F819" s="19"/>
      <c r="G819" s="19"/>
      <c r="H819" s="19"/>
      <c r="I819" s="19"/>
      <c r="N819" s="26"/>
      <c r="O819" s="25"/>
      <c r="S819" s="26"/>
    </row>
    <row r="820">
      <c r="F820" s="19"/>
      <c r="G820" s="19"/>
      <c r="H820" s="19"/>
      <c r="I820" s="19"/>
      <c r="N820" s="26"/>
      <c r="O820" s="25"/>
      <c r="S820" s="26"/>
    </row>
    <row r="821">
      <c r="F821" s="19"/>
      <c r="G821" s="19"/>
      <c r="H821" s="19"/>
      <c r="I821" s="19"/>
      <c r="N821" s="26"/>
      <c r="O821" s="25"/>
      <c r="S821" s="26"/>
    </row>
    <row r="822">
      <c r="F822" s="19"/>
      <c r="G822" s="19"/>
      <c r="H822" s="19"/>
      <c r="I822" s="19"/>
      <c r="N822" s="26"/>
      <c r="O822" s="25"/>
      <c r="S822" s="26"/>
    </row>
    <row r="823">
      <c r="F823" s="19"/>
      <c r="G823" s="19"/>
      <c r="H823" s="19"/>
      <c r="I823" s="19"/>
      <c r="N823" s="26"/>
      <c r="O823" s="25"/>
      <c r="S823" s="26"/>
    </row>
    <row r="824">
      <c r="F824" s="19"/>
      <c r="G824" s="19"/>
      <c r="H824" s="19"/>
      <c r="I824" s="19"/>
      <c r="N824" s="26"/>
      <c r="O824" s="25"/>
      <c r="S824" s="26"/>
    </row>
    <row r="825">
      <c r="F825" s="19"/>
      <c r="G825" s="19"/>
      <c r="H825" s="19"/>
      <c r="I825" s="19"/>
      <c r="N825" s="26"/>
      <c r="O825" s="25"/>
      <c r="S825" s="26"/>
    </row>
    <row r="826">
      <c r="F826" s="19"/>
      <c r="G826" s="19"/>
      <c r="H826" s="19"/>
      <c r="I826" s="19"/>
      <c r="N826" s="26"/>
      <c r="O826" s="25"/>
      <c r="S826" s="26"/>
    </row>
    <row r="827">
      <c r="F827" s="19"/>
      <c r="G827" s="19"/>
      <c r="H827" s="19"/>
      <c r="I827" s="19"/>
      <c r="N827" s="26"/>
      <c r="O827" s="25"/>
      <c r="S827" s="26"/>
    </row>
    <row r="828">
      <c r="F828" s="19"/>
      <c r="G828" s="19"/>
      <c r="H828" s="19"/>
      <c r="I828" s="19"/>
      <c r="N828" s="26"/>
      <c r="O828" s="25"/>
      <c r="S828" s="26"/>
    </row>
    <row r="829">
      <c r="F829" s="19"/>
      <c r="G829" s="19"/>
      <c r="H829" s="19"/>
      <c r="I829" s="19"/>
      <c r="N829" s="26"/>
      <c r="O829" s="25"/>
      <c r="S829" s="26"/>
    </row>
    <row r="830">
      <c r="F830" s="19"/>
      <c r="G830" s="19"/>
      <c r="H830" s="19"/>
      <c r="I830" s="19"/>
      <c r="N830" s="26"/>
      <c r="O830" s="25"/>
      <c r="S830" s="26"/>
    </row>
    <row r="831">
      <c r="F831" s="19"/>
      <c r="G831" s="19"/>
      <c r="H831" s="19"/>
      <c r="I831" s="19"/>
      <c r="N831" s="26"/>
      <c r="O831" s="25"/>
      <c r="S831" s="26"/>
    </row>
    <row r="832">
      <c r="F832" s="19"/>
      <c r="G832" s="19"/>
      <c r="H832" s="19"/>
      <c r="I832" s="19"/>
      <c r="N832" s="26"/>
      <c r="O832" s="25"/>
      <c r="S832" s="26"/>
    </row>
    <row r="833">
      <c r="F833" s="19"/>
      <c r="G833" s="19"/>
      <c r="H833" s="19"/>
      <c r="I833" s="19"/>
      <c r="N833" s="26"/>
      <c r="O833" s="25"/>
      <c r="S833" s="26"/>
    </row>
    <row r="834">
      <c r="F834" s="19"/>
      <c r="G834" s="19"/>
      <c r="H834" s="19"/>
      <c r="I834" s="19"/>
      <c r="N834" s="26"/>
      <c r="O834" s="25"/>
      <c r="S834" s="26"/>
    </row>
    <row r="835">
      <c r="F835" s="19"/>
      <c r="G835" s="19"/>
      <c r="H835" s="19"/>
      <c r="I835" s="19"/>
      <c r="N835" s="26"/>
      <c r="O835" s="25"/>
      <c r="S835" s="26"/>
    </row>
    <row r="836">
      <c r="F836" s="19"/>
      <c r="G836" s="19"/>
      <c r="H836" s="19"/>
      <c r="I836" s="19"/>
      <c r="N836" s="26"/>
      <c r="O836" s="25"/>
      <c r="S836" s="26"/>
    </row>
    <row r="837">
      <c r="F837" s="19"/>
      <c r="G837" s="19"/>
      <c r="H837" s="19"/>
      <c r="I837" s="19"/>
      <c r="N837" s="26"/>
      <c r="O837" s="25"/>
      <c r="S837" s="26"/>
    </row>
    <row r="838">
      <c r="F838" s="19"/>
      <c r="G838" s="19"/>
      <c r="H838" s="19"/>
      <c r="I838" s="19"/>
      <c r="N838" s="26"/>
      <c r="O838" s="25"/>
      <c r="S838" s="26"/>
    </row>
    <row r="839">
      <c r="F839" s="19"/>
      <c r="G839" s="19"/>
      <c r="H839" s="19"/>
      <c r="I839" s="19"/>
      <c r="N839" s="26"/>
      <c r="O839" s="25"/>
      <c r="S839" s="26"/>
    </row>
    <row r="840">
      <c r="F840" s="19"/>
      <c r="G840" s="19"/>
      <c r="H840" s="19"/>
      <c r="I840" s="19"/>
      <c r="N840" s="26"/>
      <c r="O840" s="25"/>
      <c r="S840" s="26"/>
    </row>
    <row r="841">
      <c r="F841" s="19"/>
      <c r="G841" s="19"/>
      <c r="H841" s="19"/>
      <c r="I841" s="19"/>
      <c r="N841" s="26"/>
      <c r="O841" s="25"/>
      <c r="S841" s="26"/>
    </row>
    <row r="842">
      <c r="F842" s="19"/>
      <c r="G842" s="19"/>
      <c r="H842" s="19"/>
      <c r="I842" s="19"/>
      <c r="N842" s="26"/>
      <c r="O842" s="25"/>
      <c r="S842" s="26"/>
    </row>
    <row r="843">
      <c r="F843" s="19"/>
      <c r="G843" s="19"/>
      <c r="H843" s="19"/>
      <c r="I843" s="19"/>
      <c r="N843" s="26"/>
      <c r="O843" s="25"/>
      <c r="S843" s="26"/>
    </row>
    <row r="844">
      <c r="F844" s="19"/>
      <c r="G844" s="19"/>
      <c r="H844" s="19"/>
      <c r="I844" s="19"/>
      <c r="N844" s="26"/>
      <c r="O844" s="25"/>
      <c r="S844" s="26"/>
    </row>
    <row r="845">
      <c r="F845" s="19"/>
      <c r="G845" s="19"/>
      <c r="H845" s="19"/>
      <c r="I845" s="19"/>
      <c r="N845" s="26"/>
      <c r="O845" s="25"/>
      <c r="S845" s="26"/>
    </row>
    <row r="846">
      <c r="F846" s="19"/>
      <c r="G846" s="19"/>
      <c r="H846" s="19"/>
      <c r="I846" s="19"/>
      <c r="N846" s="26"/>
      <c r="O846" s="25"/>
      <c r="S846" s="26"/>
    </row>
    <row r="847">
      <c r="F847" s="19"/>
      <c r="G847" s="19"/>
      <c r="H847" s="19"/>
      <c r="I847" s="19"/>
      <c r="N847" s="26"/>
      <c r="O847" s="25"/>
      <c r="S847" s="26"/>
    </row>
    <row r="848">
      <c r="F848" s="19"/>
      <c r="G848" s="19"/>
      <c r="H848" s="19"/>
      <c r="I848" s="19"/>
      <c r="N848" s="26"/>
      <c r="O848" s="25"/>
      <c r="S848" s="26"/>
    </row>
    <row r="849">
      <c r="F849" s="19"/>
      <c r="G849" s="19"/>
      <c r="H849" s="19"/>
      <c r="I849" s="19"/>
      <c r="N849" s="26"/>
      <c r="O849" s="25"/>
      <c r="S849" s="26"/>
    </row>
    <row r="850">
      <c r="F850" s="19"/>
      <c r="G850" s="19"/>
      <c r="H850" s="19"/>
      <c r="I850" s="19"/>
      <c r="N850" s="26"/>
      <c r="O850" s="25"/>
      <c r="S850" s="26"/>
    </row>
    <row r="851">
      <c r="F851" s="19"/>
      <c r="G851" s="19"/>
      <c r="H851" s="19"/>
      <c r="I851" s="19"/>
      <c r="N851" s="26"/>
      <c r="O851" s="25"/>
      <c r="S851" s="26"/>
    </row>
    <row r="852">
      <c r="F852" s="19"/>
      <c r="G852" s="19"/>
      <c r="H852" s="19"/>
      <c r="I852" s="19"/>
      <c r="N852" s="26"/>
      <c r="O852" s="25"/>
      <c r="S852" s="26"/>
    </row>
    <row r="853">
      <c r="F853" s="19"/>
      <c r="G853" s="19"/>
      <c r="H853" s="19"/>
      <c r="I853" s="19"/>
      <c r="N853" s="26"/>
      <c r="O853" s="25"/>
      <c r="S853" s="26"/>
    </row>
    <row r="854">
      <c r="F854" s="19"/>
      <c r="G854" s="19"/>
      <c r="H854" s="19"/>
      <c r="I854" s="19"/>
      <c r="N854" s="26"/>
      <c r="O854" s="25"/>
      <c r="S854" s="26"/>
    </row>
    <row r="855">
      <c r="F855" s="19"/>
      <c r="G855" s="19"/>
      <c r="H855" s="19"/>
      <c r="I855" s="19"/>
      <c r="N855" s="26"/>
      <c r="O855" s="25"/>
      <c r="S855" s="26"/>
    </row>
    <row r="856">
      <c r="F856" s="19"/>
      <c r="G856" s="19"/>
      <c r="H856" s="19"/>
      <c r="I856" s="19"/>
      <c r="N856" s="26"/>
      <c r="O856" s="25"/>
      <c r="S856" s="26"/>
    </row>
    <row r="857">
      <c r="F857" s="19"/>
      <c r="G857" s="19"/>
      <c r="H857" s="19"/>
      <c r="I857" s="19"/>
      <c r="N857" s="26"/>
      <c r="O857" s="25"/>
      <c r="S857" s="26"/>
    </row>
    <row r="858">
      <c r="F858" s="19"/>
      <c r="G858" s="19"/>
      <c r="H858" s="19"/>
      <c r="I858" s="19"/>
      <c r="N858" s="26"/>
      <c r="O858" s="25"/>
      <c r="S858" s="26"/>
    </row>
    <row r="859">
      <c r="F859" s="19"/>
      <c r="G859" s="19"/>
      <c r="H859" s="19"/>
      <c r="I859" s="19"/>
      <c r="N859" s="26"/>
      <c r="O859" s="25"/>
      <c r="S859" s="26"/>
    </row>
    <row r="860">
      <c r="F860" s="19"/>
      <c r="G860" s="19"/>
      <c r="H860" s="19"/>
      <c r="I860" s="19"/>
      <c r="N860" s="26"/>
      <c r="O860" s="25"/>
      <c r="S860" s="26"/>
    </row>
    <row r="861">
      <c r="F861" s="19"/>
      <c r="G861" s="19"/>
      <c r="H861" s="19"/>
      <c r="I861" s="19"/>
      <c r="N861" s="26"/>
      <c r="O861" s="25"/>
      <c r="S861" s="26"/>
    </row>
    <row r="862">
      <c r="F862" s="19"/>
      <c r="G862" s="19"/>
      <c r="H862" s="19"/>
      <c r="I862" s="19"/>
      <c r="N862" s="26"/>
      <c r="O862" s="25"/>
      <c r="S862" s="26"/>
    </row>
    <row r="863">
      <c r="F863" s="19"/>
      <c r="G863" s="19"/>
      <c r="H863" s="19"/>
      <c r="I863" s="19"/>
      <c r="N863" s="26"/>
      <c r="O863" s="25"/>
      <c r="S863" s="26"/>
    </row>
    <row r="864">
      <c r="F864" s="19"/>
      <c r="G864" s="19"/>
      <c r="H864" s="19"/>
      <c r="I864" s="19"/>
      <c r="N864" s="26"/>
      <c r="O864" s="25"/>
      <c r="S864" s="26"/>
    </row>
    <row r="865">
      <c r="F865" s="19"/>
      <c r="G865" s="19"/>
      <c r="H865" s="19"/>
      <c r="I865" s="19"/>
      <c r="N865" s="26"/>
      <c r="O865" s="25"/>
      <c r="S865" s="26"/>
    </row>
    <row r="866">
      <c r="F866" s="19"/>
      <c r="G866" s="19"/>
      <c r="H866" s="19"/>
      <c r="I866" s="19"/>
      <c r="N866" s="26"/>
      <c r="O866" s="25"/>
      <c r="S866" s="26"/>
    </row>
    <row r="867">
      <c r="F867" s="19"/>
      <c r="G867" s="19"/>
      <c r="H867" s="19"/>
      <c r="I867" s="19"/>
      <c r="N867" s="26"/>
      <c r="O867" s="25"/>
      <c r="S867" s="26"/>
    </row>
    <row r="868">
      <c r="F868" s="19"/>
      <c r="G868" s="19"/>
      <c r="H868" s="19"/>
      <c r="I868" s="19"/>
      <c r="N868" s="26"/>
      <c r="O868" s="25"/>
      <c r="S868" s="26"/>
    </row>
    <row r="869">
      <c r="F869" s="19"/>
      <c r="G869" s="19"/>
      <c r="H869" s="19"/>
      <c r="I869" s="19"/>
      <c r="N869" s="26"/>
      <c r="O869" s="25"/>
      <c r="S869" s="26"/>
    </row>
    <row r="870">
      <c r="F870" s="19"/>
      <c r="G870" s="19"/>
      <c r="H870" s="19"/>
      <c r="I870" s="19"/>
      <c r="N870" s="26"/>
      <c r="O870" s="25"/>
      <c r="S870" s="26"/>
    </row>
    <row r="871">
      <c r="F871" s="19"/>
      <c r="G871" s="19"/>
      <c r="H871" s="19"/>
      <c r="I871" s="19"/>
      <c r="N871" s="26"/>
      <c r="O871" s="25"/>
      <c r="S871" s="26"/>
    </row>
    <row r="872">
      <c r="F872" s="19"/>
      <c r="G872" s="19"/>
      <c r="H872" s="19"/>
      <c r="I872" s="19"/>
      <c r="N872" s="26"/>
      <c r="O872" s="25"/>
      <c r="S872" s="26"/>
    </row>
    <row r="873">
      <c r="F873" s="19"/>
      <c r="G873" s="19"/>
      <c r="H873" s="19"/>
      <c r="I873" s="19"/>
      <c r="N873" s="26"/>
      <c r="O873" s="25"/>
      <c r="S873" s="26"/>
    </row>
    <row r="874">
      <c r="F874" s="19"/>
      <c r="G874" s="19"/>
      <c r="H874" s="19"/>
      <c r="I874" s="19"/>
      <c r="N874" s="26"/>
      <c r="O874" s="25"/>
      <c r="S874" s="26"/>
    </row>
    <row r="875">
      <c r="F875" s="19"/>
      <c r="G875" s="19"/>
      <c r="H875" s="19"/>
      <c r="I875" s="19"/>
      <c r="N875" s="26"/>
      <c r="O875" s="25"/>
      <c r="S875" s="26"/>
    </row>
    <row r="876">
      <c r="F876" s="19"/>
      <c r="G876" s="19"/>
      <c r="H876" s="19"/>
      <c r="I876" s="19"/>
      <c r="N876" s="26"/>
      <c r="O876" s="25"/>
      <c r="S876" s="26"/>
    </row>
    <row r="877">
      <c r="F877" s="19"/>
      <c r="G877" s="19"/>
      <c r="H877" s="19"/>
      <c r="I877" s="19"/>
      <c r="N877" s="26"/>
      <c r="O877" s="25"/>
      <c r="S877" s="26"/>
    </row>
    <row r="878">
      <c r="F878" s="19"/>
      <c r="G878" s="19"/>
      <c r="H878" s="19"/>
      <c r="I878" s="19"/>
      <c r="N878" s="26"/>
      <c r="O878" s="25"/>
      <c r="S878" s="26"/>
    </row>
    <row r="879">
      <c r="F879" s="19"/>
      <c r="G879" s="19"/>
      <c r="H879" s="19"/>
      <c r="I879" s="19"/>
      <c r="N879" s="26"/>
      <c r="O879" s="25"/>
      <c r="S879" s="26"/>
    </row>
    <row r="880">
      <c r="F880" s="19"/>
      <c r="G880" s="19"/>
      <c r="H880" s="19"/>
      <c r="I880" s="19"/>
      <c r="N880" s="26"/>
      <c r="O880" s="25"/>
      <c r="S880" s="26"/>
    </row>
    <row r="881">
      <c r="F881" s="19"/>
      <c r="G881" s="19"/>
      <c r="H881" s="19"/>
      <c r="I881" s="19"/>
      <c r="N881" s="26"/>
      <c r="O881" s="25"/>
      <c r="S881" s="26"/>
    </row>
    <row r="882">
      <c r="F882" s="19"/>
      <c r="G882" s="19"/>
      <c r="H882" s="19"/>
      <c r="I882" s="19"/>
      <c r="N882" s="26"/>
      <c r="O882" s="25"/>
      <c r="S882" s="26"/>
    </row>
    <row r="883">
      <c r="F883" s="19"/>
      <c r="G883" s="19"/>
      <c r="H883" s="19"/>
      <c r="I883" s="19"/>
      <c r="N883" s="26"/>
      <c r="O883" s="25"/>
      <c r="S883" s="26"/>
    </row>
    <row r="884">
      <c r="F884" s="19"/>
      <c r="G884" s="19"/>
      <c r="H884" s="19"/>
      <c r="I884" s="19"/>
      <c r="N884" s="26"/>
      <c r="O884" s="25"/>
      <c r="S884" s="26"/>
    </row>
    <row r="885">
      <c r="F885" s="19"/>
      <c r="G885" s="19"/>
      <c r="H885" s="19"/>
      <c r="I885" s="19"/>
      <c r="N885" s="26"/>
      <c r="O885" s="25"/>
      <c r="S885" s="26"/>
    </row>
    <row r="886">
      <c r="F886" s="19"/>
      <c r="G886" s="19"/>
      <c r="H886" s="19"/>
      <c r="I886" s="19"/>
      <c r="N886" s="26"/>
      <c r="O886" s="25"/>
      <c r="S886" s="26"/>
    </row>
    <row r="887">
      <c r="F887" s="19"/>
      <c r="G887" s="19"/>
      <c r="H887" s="19"/>
      <c r="I887" s="19"/>
      <c r="N887" s="26"/>
      <c r="O887" s="25"/>
      <c r="S887" s="26"/>
    </row>
    <row r="888">
      <c r="F888" s="19"/>
      <c r="G888" s="19"/>
      <c r="H888" s="19"/>
      <c r="I888" s="19"/>
      <c r="N888" s="26"/>
      <c r="O888" s="25"/>
      <c r="S888" s="26"/>
    </row>
    <row r="889">
      <c r="F889" s="19"/>
      <c r="G889" s="19"/>
      <c r="H889" s="19"/>
      <c r="I889" s="19"/>
      <c r="N889" s="26"/>
      <c r="O889" s="25"/>
      <c r="S889" s="26"/>
    </row>
    <row r="890">
      <c r="F890" s="19"/>
      <c r="G890" s="19"/>
      <c r="H890" s="19"/>
      <c r="I890" s="19"/>
      <c r="N890" s="26"/>
      <c r="O890" s="25"/>
      <c r="S890" s="26"/>
    </row>
    <row r="891">
      <c r="F891" s="19"/>
      <c r="G891" s="19"/>
      <c r="H891" s="19"/>
      <c r="I891" s="19"/>
      <c r="N891" s="26"/>
      <c r="O891" s="25"/>
      <c r="S891" s="26"/>
    </row>
    <row r="892">
      <c r="F892" s="19"/>
      <c r="G892" s="19"/>
      <c r="H892" s="19"/>
      <c r="I892" s="19"/>
      <c r="N892" s="26"/>
      <c r="O892" s="25"/>
      <c r="S892" s="26"/>
    </row>
    <row r="893">
      <c r="F893" s="19"/>
      <c r="G893" s="19"/>
      <c r="H893" s="19"/>
      <c r="I893" s="19"/>
      <c r="N893" s="26"/>
      <c r="O893" s="25"/>
      <c r="S893" s="26"/>
    </row>
    <row r="894">
      <c r="F894" s="19"/>
      <c r="G894" s="19"/>
      <c r="H894" s="19"/>
      <c r="I894" s="19"/>
      <c r="N894" s="26"/>
      <c r="O894" s="25"/>
      <c r="S894" s="26"/>
    </row>
    <row r="895">
      <c r="F895" s="19"/>
      <c r="G895" s="19"/>
      <c r="H895" s="19"/>
      <c r="I895" s="19"/>
      <c r="N895" s="26"/>
      <c r="O895" s="25"/>
      <c r="S895" s="26"/>
    </row>
    <row r="896">
      <c r="F896" s="19"/>
      <c r="G896" s="19"/>
      <c r="H896" s="19"/>
      <c r="I896" s="19"/>
      <c r="N896" s="26"/>
      <c r="O896" s="25"/>
      <c r="S896" s="26"/>
    </row>
    <row r="897">
      <c r="F897" s="19"/>
      <c r="G897" s="19"/>
      <c r="H897" s="19"/>
      <c r="I897" s="19"/>
      <c r="N897" s="26"/>
      <c r="O897" s="25"/>
      <c r="S897" s="26"/>
    </row>
    <row r="898">
      <c r="F898" s="19"/>
      <c r="G898" s="19"/>
      <c r="H898" s="19"/>
      <c r="I898" s="19"/>
      <c r="N898" s="26"/>
      <c r="O898" s="25"/>
      <c r="S898" s="26"/>
    </row>
    <row r="899">
      <c r="F899" s="19"/>
      <c r="G899" s="19"/>
      <c r="H899" s="19"/>
      <c r="I899" s="19"/>
      <c r="N899" s="26"/>
      <c r="O899" s="25"/>
      <c r="S899" s="26"/>
    </row>
    <row r="900">
      <c r="F900" s="19"/>
      <c r="G900" s="19"/>
      <c r="H900" s="19"/>
      <c r="I900" s="19"/>
      <c r="N900" s="26"/>
      <c r="O900" s="25"/>
      <c r="S900" s="26"/>
    </row>
    <row r="901">
      <c r="F901" s="19"/>
      <c r="G901" s="19"/>
      <c r="H901" s="19"/>
      <c r="I901" s="19"/>
      <c r="N901" s="26"/>
      <c r="O901" s="25"/>
      <c r="S901" s="26"/>
    </row>
    <row r="902">
      <c r="F902" s="19"/>
      <c r="G902" s="19"/>
      <c r="H902" s="19"/>
      <c r="I902" s="19"/>
      <c r="N902" s="26"/>
      <c r="O902" s="25"/>
      <c r="S902" s="26"/>
    </row>
    <row r="903">
      <c r="F903" s="19"/>
      <c r="G903" s="19"/>
      <c r="H903" s="19"/>
      <c r="I903" s="19"/>
      <c r="N903" s="26"/>
      <c r="O903" s="25"/>
      <c r="S903" s="26"/>
    </row>
    <row r="904">
      <c r="F904" s="19"/>
      <c r="G904" s="19"/>
      <c r="H904" s="19"/>
      <c r="I904" s="19"/>
      <c r="N904" s="26"/>
      <c r="O904" s="25"/>
      <c r="S904" s="26"/>
    </row>
    <row r="905">
      <c r="F905" s="19"/>
      <c r="G905" s="19"/>
      <c r="H905" s="19"/>
      <c r="I905" s="19"/>
      <c r="N905" s="26"/>
      <c r="O905" s="25"/>
      <c r="S905" s="26"/>
    </row>
    <row r="906">
      <c r="F906" s="19"/>
      <c r="G906" s="19"/>
      <c r="H906" s="19"/>
      <c r="I906" s="19"/>
      <c r="N906" s="26"/>
      <c r="O906" s="25"/>
      <c r="S906" s="26"/>
    </row>
    <row r="907">
      <c r="F907" s="19"/>
      <c r="G907" s="19"/>
      <c r="H907" s="19"/>
      <c r="I907" s="19"/>
      <c r="N907" s="26"/>
      <c r="O907" s="25"/>
      <c r="S907" s="26"/>
    </row>
    <row r="908">
      <c r="F908" s="19"/>
      <c r="G908" s="19"/>
      <c r="H908" s="19"/>
      <c r="I908" s="19"/>
      <c r="N908" s="26"/>
      <c r="O908" s="25"/>
      <c r="S908" s="26"/>
    </row>
    <row r="909">
      <c r="F909" s="19"/>
      <c r="G909" s="19"/>
      <c r="H909" s="19"/>
      <c r="I909" s="19"/>
      <c r="N909" s="26"/>
      <c r="O909" s="25"/>
      <c r="S909" s="26"/>
    </row>
    <row r="910">
      <c r="F910" s="19"/>
      <c r="G910" s="19"/>
      <c r="H910" s="19"/>
      <c r="I910" s="19"/>
      <c r="N910" s="26"/>
      <c r="O910" s="25"/>
      <c r="S910" s="26"/>
    </row>
    <row r="911">
      <c r="F911" s="19"/>
      <c r="G911" s="19"/>
      <c r="H911" s="19"/>
      <c r="I911" s="19"/>
      <c r="N911" s="26"/>
      <c r="O911" s="25"/>
      <c r="S911" s="26"/>
    </row>
    <row r="912">
      <c r="F912" s="19"/>
      <c r="G912" s="19"/>
      <c r="H912" s="19"/>
      <c r="I912" s="19"/>
      <c r="N912" s="26"/>
      <c r="O912" s="25"/>
      <c r="S912" s="26"/>
    </row>
    <row r="913">
      <c r="F913" s="19"/>
      <c r="G913" s="19"/>
      <c r="H913" s="19"/>
      <c r="I913" s="19"/>
      <c r="N913" s="26"/>
      <c r="O913" s="25"/>
      <c r="S913" s="26"/>
    </row>
    <row r="914">
      <c r="F914" s="19"/>
      <c r="G914" s="19"/>
      <c r="H914" s="19"/>
      <c r="I914" s="19"/>
      <c r="N914" s="26"/>
      <c r="O914" s="25"/>
      <c r="S914" s="26"/>
    </row>
    <row r="915">
      <c r="F915" s="19"/>
      <c r="G915" s="19"/>
      <c r="H915" s="19"/>
      <c r="I915" s="19"/>
      <c r="N915" s="26"/>
      <c r="O915" s="25"/>
      <c r="S915" s="26"/>
    </row>
    <row r="916">
      <c r="F916" s="19"/>
      <c r="G916" s="19"/>
      <c r="H916" s="19"/>
      <c r="I916" s="19"/>
      <c r="N916" s="26"/>
      <c r="O916" s="25"/>
      <c r="S916" s="26"/>
    </row>
    <row r="917">
      <c r="F917" s="19"/>
      <c r="G917" s="19"/>
      <c r="H917" s="19"/>
      <c r="I917" s="19"/>
      <c r="N917" s="26"/>
      <c r="O917" s="25"/>
      <c r="S917" s="26"/>
    </row>
    <row r="918">
      <c r="F918" s="19"/>
      <c r="G918" s="19"/>
      <c r="H918" s="19"/>
      <c r="I918" s="19"/>
      <c r="N918" s="26"/>
      <c r="O918" s="25"/>
      <c r="S918" s="26"/>
    </row>
    <row r="919">
      <c r="F919" s="19"/>
      <c r="G919" s="19"/>
      <c r="H919" s="19"/>
      <c r="I919" s="19"/>
      <c r="N919" s="26"/>
      <c r="O919" s="25"/>
      <c r="S919" s="26"/>
    </row>
    <row r="920">
      <c r="F920" s="19"/>
      <c r="G920" s="19"/>
      <c r="H920" s="19"/>
      <c r="I920" s="19"/>
      <c r="N920" s="26"/>
      <c r="O920" s="25"/>
      <c r="S920" s="26"/>
    </row>
    <row r="921">
      <c r="F921" s="19"/>
      <c r="G921" s="19"/>
      <c r="H921" s="19"/>
      <c r="I921" s="19"/>
      <c r="N921" s="26"/>
      <c r="O921" s="25"/>
      <c r="S921" s="26"/>
    </row>
    <row r="922">
      <c r="F922" s="19"/>
      <c r="G922" s="19"/>
      <c r="H922" s="19"/>
      <c r="I922" s="19"/>
      <c r="N922" s="26"/>
      <c r="O922" s="25"/>
      <c r="S922" s="26"/>
    </row>
    <row r="923">
      <c r="F923" s="19"/>
      <c r="G923" s="19"/>
      <c r="H923" s="19"/>
      <c r="I923" s="19"/>
      <c r="N923" s="26"/>
      <c r="O923" s="25"/>
      <c r="S923" s="26"/>
    </row>
    <row r="924">
      <c r="F924" s="19"/>
      <c r="G924" s="19"/>
      <c r="H924" s="19"/>
      <c r="I924" s="19"/>
      <c r="N924" s="26"/>
      <c r="O924" s="25"/>
      <c r="S924" s="26"/>
    </row>
    <row r="925">
      <c r="F925" s="19"/>
      <c r="G925" s="19"/>
      <c r="H925" s="19"/>
      <c r="I925" s="19"/>
      <c r="N925" s="26"/>
      <c r="O925" s="25"/>
      <c r="S925" s="26"/>
    </row>
    <row r="926">
      <c r="F926" s="19"/>
      <c r="G926" s="19"/>
      <c r="H926" s="19"/>
      <c r="I926" s="19"/>
      <c r="N926" s="26"/>
      <c r="O926" s="25"/>
      <c r="S926" s="26"/>
    </row>
    <row r="927">
      <c r="F927" s="19"/>
      <c r="G927" s="19"/>
      <c r="H927" s="19"/>
      <c r="I927" s="19"/>
      <c r="N927" s="26"/>
      <c r="O927" s="25"/>
      <c r="S927" s="26"/>
    </row>
    <row r="928">
      <c r="F928" s="19"/>
      <c r="G928" s="19"/>
      <c r="H928" s="19"/>
      <c r="I928" s="19"/>
      <c r="N928" s="26"/>
      <c r="O928" s="25"/>
      <c r="S928" s="26"/>
    </row>
    <row r="929">
      <c r="F929" s="19"/>
      <c r="G929" s="19"/>
      <c r="H929" s="19"/>
      <c r="I929" s="19"/>
      <c r="N929" s="26"/>
      <c r="O929" s="25"/>
      <c r="S929" s="26"/>
    </row>
    <row r="930">
      <c r="F930" s="19"/>
      <c r="G930" s="19"/>
      <c r="H930" s="19"/>
      <c r="I930" s="19"/>
      <c r="N930" s="26"/>
      <c r="O930" s="25"/>
      <c r="S930" s="26"/>
    </row>
    <row r="931">
      <c r="F931" s="19"/>
      <c r="G931" s="19"/>
      <c r="H931" s="19"/>
      <c r="I931" s="19"/>
      <c r="N931" s="26"/>
      <c r="O931" s="25"/>
      <c r="S931" s="26"/>
    </row>
    <row r="932">
      <c r="F932" s="19"/>
      <c r="G932" s="19"/>
      <c r="H932" s="19"/>
      <c r="I932" s="19"/>
      <c r="N932" s="26"/>
      <c r="O932" s="25"/>
      <c r="S932" s="26"/>
    </row>
    <row r="933">
      <c r="F933" s="19"/>
      <c r="G933" s="19"/>
      <c r="H933" s="19"/>
      <c r="I933" s="19"/>
      <c r="N933" s="26"/>
      <c r="O933" s="25"/>
      <c r="S933" s="26"/>
    </row>
    <row r="934">
      <c r="F934" s="19"/>
      <c r="G934" s="19"/>
      <c r="H934" s="19"/>
      <c r="I934" s="19"/>
      <c r="N934" s="26"/>
      <c r="O934" s="25"/>
      <c r="S934" s="26"/>
    </row>
    <row r="935">
      <c r="F935" s="19"/>
      <c r="G935" s="19"/>
      <c r="H935" s="19"/>
      <c r="I935" s="19"/>
      <c r="N935" s="26"/>
      <c r="O935" s="25"/>
      <c r="S935" s="26"/>
    </row>
    <row r="936">
      <c r="F936" s="19"/>
      <c r="G936" s="19"/>
      <c r="H936" s="19"/>
      <c r="I936" s="19"/>
      <c r="N936" s="26"/>
      <c r="O936" s="25"/>
      <c r="S936" s="26"/>
    </row>
    <row r="937">
      <c r="F937" s="19"/>
      <c r="G937" s="19"/>
      <c r="H937" s="19"/>
      <c r="I937" s="19"/>
      <c r="N937" s="26"/>
      <c r="O937" s="25"/>
      <c r="S937" s="26"/>
    </row>
    <row r="938">
      <c r="F938" s="19"/>
      <c r="G938" s="19"/>
      <c r="H938" s="19"/>
      <c r="I938" s="19"/>
      <c r="N938" s="26"/>
      <c r="O938" s="25"/>
      <c r="S938" s="26"/>
    </row>
    <row r="939">
      <c r="F939" s="19"/>
      <c r="G939" s="19"/>
      <c r="H939" s="19"/>
      <c r="I939" s="19"/>
      <c r="N939" s="26"/>
      <c r="O939" s="25"/>
      <c r="S939" s="26"/>
    </row>
    <row r="940">
      <c r="F940" s="19"/>
      <c r="G940" s="19"/>
      <c r="H940" s="19"/>
      <c r="I940" s="19"/>
      <c r="N940" s="26"/>
      <c r="O940" s="25"/>
      <c r="S940" s="26"/>
    </row>
    <row r="941">
      <c r="F941" s="19"/>
      <c r="G941" s="19"/>
      <c r="H941" s="19"/>
      <c r="I941" s="19"/>
      <c r="N941" s="26"/>
      <c r="O941" s="25"/>
      <c r="S941" s="26"/>
    </row>
    <row r="942">
      <c r="F942" s="19"/>
      <c r="G942" s="19"/>
      <c r="H942" s="19"/>
      <c r="I942" s="19"/>
      <c r="N942" s="26"/>
      <c r="O942" s="25"/>
      <c r="S942" s="26"/>
    </row>
    <row r="943">
      <c r="F943" s="19"/>
      <c r="G943" s="19"/>
      <c r="H943" s="19"/>
      <c r="I943" s="19"/>
      <c r="N943" s="26"/>
      <c r="O943" s="25"/>
      <c r="S943" s="26"/>
    </row>
    <row r="944">
      <c r="F944" s="19"/>
      <c r="G944" s="19"/>
      <c r="H944" s="19"/>
      <c r="I944" s="19"/>
      <c r="N944" s="26"/>
      <c r="O944" s="25"/>
      <c r="S944" s="26"/>
    </row>
    <row r="945">
      <c r="F945" s="19"/>
      <c r="G945" s="19"/>
      <c r="H945" s="19"/>
      <c r="I945" s="19"/>
      <c r="N945" s="26"/>
      <c r="O945" s="25"/>
      <c r="S945" s="26"/>
    </row>
    <row r="946">
      <c r="F946" s="19"/>
      <c r="G946" s="19"/>
      <c r="H946" s="19"/>
      <c r="I946" s="19"/>
      <c r="N946" s="26"/>
      <c r="O946" s="25"/>
      <c r="S946" s="26"/>
    </row>
    <row r="947">
      <c r="F947" s="19"/>
      <c r="G947" s="19"/>
      <c r="H947" s="19"/>
      <c r="I947" s="19"/>
      <c r="N947" s="26"/>
      <c r="O947" s="25"/>
      <c r="S947" s="26"/>
    </row>
    <row r="948">
      <c r="F948" s="19"/>
      <c r="G948" s="19"/>
      <c r="H948" s="19"/>
      <c r="I948" s="19"/>
      <c r="N948" s="26"/>
      <c r="O948" s="25"/>
      <c r="S948" s="26"/>
    </row>
    <row r="949">
      <c r="F949" s="19"/>
      <c r="G949" s="19"/>
      <c r="H949" s="19"/>
      <c r="I949" s="19"/>
      <c r="N949" s="26"/>
      <c r="O949" s="25"/>
      <c r="S949" s="26"/>
    </row>
    <row r="950">
      <c r="F950" s="19"/>
      <c r="G950" s="19"/>
      <c r="H950" s="19"/>
      <c r="I950" s="19"/>
      <c r="N950" s="26"/>
      <c r="O950" s="25"/>
      <c r="S950" s="26"/>
    </row>
    <row r="951">
      <c r="F951" s="19"/>
      <c r="G951" s="19"/>
      <c r="H951" s="19"/>
      <c r="I951" s="19"/>
      <c r="N951" s="26"/>
      <c r="O951" s="25"/>
      <c r="S951" s="26"/>
    </row>
    <row r="952">
      <c r="F952" s="19"/>
      <c r="G952" s="19"/>
      <c r="H952" s="19"/>
      <c r="I952" s="19"/>
      <c r="N952" s="26"/>
      <c r="O952" s="25"/>
      <c r="S952" s="26"/>
    </row>
    <row r="953">
      <c r="F953" s="19"/>
      <c r="G953" s="19"/>
      <c r="H953" s="19"/>
      <c r="I953" s="19"/>
      <c r="N953" s="26"/>
      <c r="O953" s="25"/>
      <c r="S953" s="26"/>
    </row>
    <row r="954">
      <c r="F954" s="19"/>
      <c r="G954" s="19"/>
      <c r="H954" s="19"/>
      <c r="I954" s="19"/>
      <c r="N954" s="26"/>
      <c r="O954" s="25"/>
      <c r="S954" s="26"/>
    </row>
    <row r="955">
      <c r="F955" s="19"/>
      <c r="G955" s="19"/>
      <c r="H955" s="19"/>
      <c r="I955" s="19"/>
      <c r="N955" s="26"/>
      <c r="O955" s="25"/>
      <c r="S955" s="26"/>
    </row>
    <row r="956">
      <c r="F956" s="19"/>
      <c r="G956" s="19"/>
      <c r="H956" s="19"/>
      <c r="I956" s="19"/>
      <c r="N956" s="26"/>
      <c r="O956" s="25"/>
      <c r="S956" s="26"/>
    </row>
    <row r="957">
      <c r="F957" s="19"/>
      <c r="G957" s="19"/>
      <c r="H957" s="19"/>
      <c r="I957" s="19"/>
      <c r="N957" s="26"/>
      <c r="O957" s="25"/>
      <c r="S957" s="26"/>
    </row>
    <row r="958">
      <c r="F958" s="19"/>
      <c r="G958" s="19"/>
      <c r="H958" s="19"/>
      <c r="I958" s="19"/>
      <c r="N958" s="26"/>
      <c r="O958" s="25"/>
      <c r="S958" s="26"/>
    </row>
    <row r="959">
      <c r="F959" s="19"/>
      <c r="G959" s="19"/>
      <c r="H959" s="19"/>
      <c r="I959" s="19"/>
      <c r="N959" s="26"/>
      <c r="O959" s="25"/>
      <c r="S959" s="26"/>
    </row>
    <row r="960">
      <c r="F960" s="19"/>
      <c r="G960" s="19"/>
      <c r="H960" s="19"/>
      <c r="I960" s="19"/>
      <c r="N960" s="26"/>
      <c r="O960" s="25"/>
      <c r="S960" s="26"/>
    </row>
    <row r="961">
      <c r="F961" s="19"/>
      <c r="G961" s="19"/>
      <c r="H961" s="19"/>
      <c r="I961" s="19"/>
      <c r="N961" s="26"/>
      <c r="O961" s="25"/>
      <c r="S961" s="26"/>
    </row>
    <row r="962">
      <c r="F962" s="19"/>
      <c r="G962" s="19"/>
      <c r="H962" s="19"/>
      <c r="I962" s="19"/>
      <c r="N962" s="26"/>
      <c r="O962" s="25"/>
      <c r="S962" s="26"/>
    </row>
    <row r="963">
      <c r="F963" s="19"/>
      <c r="G963" s="19"/>
      <c r="H963" s="19"/>
      <c r="I963" s="19"/>
      <c r="N963" s="26"/>
      <c r="O963" s="25"/>
      <c r="S963" s="26"/>
    </row>
    <row r="964">
      <c r="F964" s="19"/>
      <c r="G964" s="19"/>
      <c r="H964" s="19"/>
      <c r="I964" s="19"/>
      <c r="N964" s="26"/>
      <c r="O964" s="25"/>
      <c r="S964" s="26"/>
    </row>
    <row r="965">
      <c r="F965" s="19"/>
      <c r="G965" s="19"/>
      <c r="H965" s="19"/>
      <c r="I965" s="19"/>
      <c r="N965" s="26"/>
      <c r="O965" s="25"/>
      <c r="S965" s="26"/>
    </row>
    <row r="966">
      <c r="F966" s="19"/>
      <c r="G966" s="19"/>
      <c r="H966" s="19"/>
      <c r="I966" s="19"/>
      <c r="N966" s="26"/>
      <c r="O966" s="25"/>
      <c r="S966" s="26"/>
    </row>
    <row r="967">
      <c r="F967" s="19"/>
      <c r="G967" s="19"/>
      <c r="H967" s="19"/>
      <c r="I967" s="19"/>
      <c r="N967" s="26"/>
      <c r="O967" s="25"/>
      <c r="S967" s="26"/>
    </row>
    <row r="968">
      <c r="F968" s="19"/>
      <c r="G968" s="19"/>
      <c r="H968" s="19"/>
      <c r="I968" s="19"/>
      <c r="N968" s="26"/>
      <c r="O968" s="25"/>
      <c r="S968" s="26"/>
    </row>
    <row r="969">
      <c r="F969" s="19"/>
      <c r="G969" s="19"/>
      <c r="H969" s="19"/>
      <c r="I969" s="19"/>
      <c r="N969" s="26"/>
      <c r="O969" s="25"/>
      <c r="S969" s="26"/>
    </row>
    <row r="970">
      <c r="F970" s="19"/>
      <c r="G970" s="19"/>
      <c r="H970" s="19"/>
      <c r="I970" s="19"/>
      <c r="N970" s="26"/>
      <c r="O970" s="25"/>
      <c r="S970" s="26"/>
    </row>
    <row r="971">
      <c r="F971" s="19"/>
      <c r="G971" s="19"/>
      <c r="H971" s="19"/>
      <c r="I971" s="19"/>
      <c r="N971" s="26"/>
      <c r="O971" s="25"/>
      <c r="S971" s="26"/>
    </row>
    <row r="972">
      <c r="F972" s="19"/>
      <c r="G972" s="19"/>
      <c r="H972" s="19"/>
      <c r="I972" s="19"/>
      <c r="N972" s="26"/>
      <c r="O972" s="25"/>
      <c r="S972" s="26"/>
    </row>
    <row r="973">
      <c r="F973" s="19"/>
      <c r="G973" s="19"/>
      <c r="H973" s="19"/>
      <c r="I973" s="19"/>
      <c r="N973" s="26"/>
      <c r="O973" s="25"/>
      <c r="S973" s="26"/>
    </row>
    <row r="974">
      <c r="F974" s="19"/>
      <c r="G974" s="19"/>
      <c r="H974" s="19"/>
      <c r="I974" s="19"/>
      <c r="N974" s="26"/>
      <c r="O974" s="25"/>
      <c r="S974" s="26"/>
    </row>
    <row r="975">
      <c r="F975" s="19"/>
      <c r="G975" s="19"/>
      <c r="H975" s="19"/>
      <c r="I975" s="19"/>
      <c r="N975" s="26"/>
      <c r="O975" s="25"/>
      <c r="S975" s="26"/>
    </row>
    <row r="976">
      <c r="F976" s="19"/>
      <c r="G976" s="19"/>
      <c r="H976" s="19"/>
      <c r="I976" s="19"/>
      <c r="N976" s="26"/>
      <c r="O976" s="25"/>
      <c r="S976" s="26"/>
    </row>
    <row r="977">
      <c r="F977" s="19"/>
      <c r="G977" s="19"/>
      <c r="H977" s="19"/>
      <c r="I977" s="19"/>
      <c r="N977" s="26"/>
      <c r="O977" s="25"/>
      <c r="S977" s="26"/>
    </row>
    <row r="978">
      <c r="F978" s="19"/>
      <c r="G978" s="19"/>
      <c r="H978" s="19"/>
      <c r="I978" s="19"/>
      <c r="N978" s="26"/>
      <c r="O978" s="25"/>
      <c r="S978" s="26"/>
    </row>
    <row r="979">
      <c r="F979" s="19"/>
      <c r="G979" s="19"/>
      <c r="H979" s="19"/>
      <c r="I979" s="19"/>
      <c r="N979" s="26"/>
      <c r="O979" s="25"/>
      <c r="S979" s="26"/>
    </row>
    <row r="980">
      <c r="F980" s="19"/>
      <c r="G980" s="19"/>
      <c r="H980" s="19"/>
      <c r="I980" s="19"/>
      <c r="N980" s="26"/>
      <c r="O980" s="25"/>
      <c r="S980" s="26"/>
    </row>
    <row r="981">
      <c r="F981" s="19"/>
      <c r="G981" s="19"/>
      <c r="H981" s="19"/>
      <c r="I981" s="19"/>
      <c r="N981" s="26"/>
      <c r="O981" s="25"/>
      <c r="S981" s="26"/>
    </row>
    <row r="982">
      <c r="F982" s="19"/>
      <c r="G982" s="19"/>
      <c r="H982" s="19"/>
      <c r="I982" s="19"/>
      <c r="N982" s="26"/>
      <c r="O982" s="25"/>
      <c r="S982" s="26"/>
    </row>
    <row r="983">
      <c r="F983" s="19"/>
      <c r="G983" s="19"/>
      <c r="H983" s="19"/>
      <c r="I983" s="19"/>
      <c r="N983" s="26"/>
      <c r="O983" s="25"/>
      <c r="S983" s="26"/>
    </row>
    <row r="984">
      <c r="F984" s="19"/>
      <c r="G984" s="19"/>
      <c r="H984" s="19"/>
      <c r="I984" s="19"/>
      <c r="N984" s="26"/>
      <c r="O984" s="25"/>
      <c r="S984" s="26"/>
    </row>
    <row r="985">
      <c r="F985" s="19"/>
      <c r="G985" s="19"/>
      <c r="H985" s="19"/>
      <c r="I985" s="19"/>
      <c r="N985" s="26"/>
      <c r="O985" s="25"/>
      <c r="S985" s="26"/>
    </row>
    <row r="986">
      <c r="F986" s="19"/>
      <c r="G986" s="19"/>
      <c r="H986" s="19"/>
      <c r="I986" s="19"/>
      <c r="N986" s="26"/>
      <c r="O986" s="25"/>
      <c r="S986" s="26"/>
    </row>
    <row r="987">
      <c r="F987" s="19"/>
      <c r="G987" s="19"/>
      <c r="H987" s="19"/>
      <c r="I987" s="19"/>
      <c r="N987" s="26"/>
      <c r="O987" s="25"/>
      <c r="S987" s="26"/>
    </row>
    <row r="988">
      <c r="F988" s="19"/>
      <c r="G988" s="19"/>
      <c r="H988" s="19"/>
      <c r="I988" s="19"/>
      <c r="N988" s="26"/>
      <c r="O988" s="25"/>
      <c r="S988" s="26"/>
    </row>
    <row r="989">
      <c r="F989" s="19"/>
      <c r="G989" s="19"/>
      <c r="H989" s="19"/>
      <c r="I989" s="19"/>
      <c r="N989" s="26"/>
      <c r="O989" s="25"/>
      <c r="S989" s="26"/>
    </row>
    <row r="990">
      <c r="F990" s="19"/>
      <c r="G990" s="19"/>
      <c r="H990" s="19"/>
      <c r="I990" s="19"/>
      <c r="N990" s="26"/>
      <c r="O990" s="25"/>
      <c r="S990" s="26"/>
    </row>
    <row r="991">
      <c r="F991" s="19"/>
      <c r="G991" s="19"/>
      <c r="H991" s="19"/>
      <c r="I991" s="19"/>
      <c r="N991" s="26"/>
      <c r="O991" s="25"/>
      <c r="S991" s="26"/>
    </row>
    <row r="992">
      <c r="F992" s="19"/>
      <c r="G992" s="19"/>
      <c r="H992" s="19"/>
      <c r="I992" s="19"/>
      <c r="N992" s="26"/>
      <c r="O992" s="25"/>
      <c r="S992" s="26"/>
    </row>
    <row r="993">
      <c r="F993" s="19"/>
      <c r="G993" s="19"/>
      <c r="H993" s="19"/>
      <c r="I993" s="19"/>
      <c r="N993" s="26"/>
      <c r="O993" s="25"/>
      <c r="S993" s="26"/>
    </row>
    <row r="994">
      <c r="F994" s="19"/>
      <c r="G994" s="19"/>
      <c r="H994" s="19"/>
      <c r="I994" s="19"/>
      <c r="N994" s="26"/>
      <c r="O994" s="25"/>
      <c r="S994" s="26"/>
    </row>
    <row r="995">
      <c r="F995" s="19"/>
      <c r="G995" s="19"/>
      <c r="H995" s="19"/>
      <c r="I995" s="19"/>
      <c r="N995" s="26"/>
      <c r="O995" s="25"/>
      <c r="S995" s="26"/>
    </row>
    <row r="996">
      <c r="F996" s="19"/>
      <c r="G996" s="19"/>
      <c r="H996" s="19"/>
      <c r="I996" s="19"/>
      <c r="N996" s="26"/>
      <c r="O996" s="25"/>
      <c r="S996" s="26"/>
    </row>
    <row r="997">
      <c r="F997" s="19"/>
      <c r="G997" s="19"/>
      <c r="H997" s="19"/>
      <c r="I997" s="19"/>
      <c r="N997" s="26"/>
      <c r="O997" s="25"/>
      <c r="S997" s="26"/>
    </row>
    <row r="998">
      <c r="F998" s="19"/>
      <c r="G998" s="19"/>
      <c r="H998" s="19"/>
      <c r="I998" s="19"/>
      <c r="N998" s="26"/>
      <c r="O998" s="25"/>
      <c r="S998" s="26"/>
    </row>
    <row r="999">
      <c r="F999" s="19"/>
      <c r="G999" s="19"/>
      <c r="H999" s="19"/>
      <c r="I999" s="19"/>
      <c r="N999" s="26"/>
      <c r="O999" s="25"/>
      <c r="S999" s="26"/>
    </row>
    <row r="1000">
      <c r="F1000" s="19"/>
      <c r="G1000" s="19"/>
      <c r="H1000" s="19"/>
      <c r="I1000" s="19"/>
      <c r="N1000" s="26"/>
      <c r="O1000" s="25"/>
      <c r="S1000" s="26"/>
    </row>
    <row r="1001">
      <c r="F1001" s="19"/>
      <c r="G1001" s="19"/>
      <c r="H1001" s="19"/>
      <c r="I1001" s="19"/>
      <c r="N1001" s="26"/>
      <c r="O1001" s="25"/>
      <c r="S1001" s="26"/>
    </row>
    <row r="1002">
      <c r="F1002" s="19"/>
      <c r="G1002" s="19"/>
      <c r="H1002" s="19"/>
      <c r="I1002" s="19"/>
      <c r="N1002" s="26"/>
      <c r="O1002" s="25"/>
      <c r="S1002" s="26"/>
    </row>
    <row r="1003">
      <c r="F1003" s="19"/>
      <c r="G1003" s="19"/>
      <c r="H1003" s="19"/>
      <c r="I1003" s="19"/>
      <c r="N1003" s="26"/>
      <c r="O1003" s="25"/>
      <c r="S1003" s="26"/>
    </row>
    <row r="1004">
      <c r="F1004" s="19"/>
      <c r="G1004" s="19"/>
      <c r="H1004" s="19"/>
      <c r="I1004" s="19"/>
      <c r="N1004" s="26"/>
      <c r="O1004" s="25"/>
      <c r="S1004" s="26"/>
    </row>
    <row r="1005">
      <c r="F1005" s="19"/>
      <c r="G1005" s="19"/>
      <c r="H1005" s="19"/>
      <c r="I1005" s="19"/>
      <c r="N1005" s="26"/>
      <c r="O1005" s="75"/>
      <c r="S1005" s="26"/>
    </row>
  </sheetData>
  <autoFilter ref="$A$2:$AH$1005">
    <sortState ref="A2:AH1005">
      <sortCondition ref="B2:B1005"/>
      <sortCondition ref="C2:C1005"/>
      <sortCondition ref="D2:D1005"/>
      <sortCondition ref="U2:U1005"/>
      <sortCondition ref="P2:P1005"/>
      <sortCondition ref="K2:K1005"/>
      <sortCondition descending="1" ref="W2:W1005"/>
      <sortCondition descending="1" ref="R2:R1005"/>
      <sortCondition descending="1" ref="M2:M1005"/>
      <sortCondition ref="V2:V1005"/>
      <sortCondition ref="Q2:Q1005"/>
      <sortCondition ref="L2:L1005"/>
    </sortState>
  </autoFilter>
  <conditionalFormatting sqref="F3:G360 H3:H387">
    <cfRule type="cellIs" dxfId="0" priority="1" operator="lessThan">
      <formula>4</formula>
    </cfRule>
  </conditionalFormatting>
  <conditionalFormatting sqref="F3:G360 H3:H387">
    <cfRule type="cellIs" dxfId="1" priority="2" operator="lessThan">
      <formula>8</formula>
    </cfRule>
  </conditionalFormatting>
  <conditionalFormatting sqref="F3:G360 H3:H387">
    <cfRule type="cellIs" dxfId="2" priority="3" operator="equal">
      <formula>11</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25"/>
    <col customWidth="1" min="6" max="8" width="12.5"/>
    <col customWidth="1" min="14" max="14" width="19.75"/>
    <col customWidth="1" min="15" max="15" width="3.25"/>
    <col customWidth="1" min="19" max="19" width="19.13"/>
    <col customWidth="1" min="20" max="20" width="3.63"/>
    <col customWidth="1" min="24" max="24" width="45.88"/>
  </cols>
  <sheetData>
    <row r="1">
      <c r="A1" s="10"/>
      <c r="B1" s="10"/>
      <c r="C1" s="10">
        <f t="shared" ref="C1:E1" si="1">SUM(C3:C380)</f>
        <v>4976909</v>
      </c>
      <c r="D1" s="10">
        <f t="shared" si="1"/>
        <v>2276480</v>
      </c>
      <c r="E1" s="10">
        <f t="shared" si="1"/>
        <v>711992</v>
      </c>
      <c r="F1" s="3"/>
      <c r="G1" s="3"/>
      <c r="H1" s="3"/>
      <c r="I1" s="7"/>
      <c r="K1" s="10"/>
      <c r="L1" s="11"/>
      <c r="M1" s="5"/>
      <c r="N1" s="12"/>
      <c r="O1" s="78"/>
      <c r="P1" s="10"/>
      <c r="Q1" s="5"/>
      <c r="R1" s="5"/>
      <c r="S1" s="12"/>
      <c r="T1" s="5"/>
      <c r="U1" s="10"/>
      <c r="V1" s="11"/>
      <c r="W1" s="5"/>
    </row>
    <row r="2">
      <c r="A2" s="10" t="s">
        <v>0</v>
      </c>
      <c r="B2" s="10" t="s">
        <v>1</v>
      </c>
      <c r="C2" s="10" t="s">
        <v>4</v>
      </c>
      <c r="D2" s="10" t="s">
        <v>5</v>
      </c>
      <c r="E2" s="10" t="s">
        <v>7</v>
      </c>
      <c r="F2" s="3" t="s">
        <v>9</v>
      </c>
      <c r="G2" s="3"/>
      <c r="H2" s="3" t="s">
        <v>8</v>
      </c>
      <c r="I2" s="7" t="s">
        <v>11</v>
      </c>
      <c r="K2" s="10" t="s">
        <v>4</v>
      </c>
      <c r="L2" s="11" t="s">
        <v>20</v>
      </c>
      <c r="M2" s="5" t="s">
        <v>22</v>
      </c>
      <c r="N2" s="12"/>
      <c r="O2" s="15"/>
      <c r="P2" s="10" t="s">
        <v>5</v>
      </c>
      <c r="Q2" s="5" t="s">
        <v>24</v>
      </c>
      <c r="R2" s="5" t="s">
        <v>22</v>
      </c>
      <c r="S2" s="12"/>
      <c r="T2" s="5"/>
      <c r="U2" s="10" t="s">
        <v>7</v>
      </c>
      <c r="V2" s="11" t="s">
        <v>25</v>
      </c>
      <c r="W2" s="5" t="s">
        <v>22</v>
      </c>
    </row>
    <row r="3">
      <c r="A3" s="18" t="s">
        <v>604</v>
      </c>
      <c r="B3" s="18">
        <v>11.0</v>
      </c>
      <c r="C3" s="40">
        <v>18986.0</v>
      </c>
      <c r="D3" s="40">
        <v>6342.0</v>
      </c>
      <c r="E3" s="40">
        <v>292.0</v>
      </c>
      <c r="F3" s="14">
        <v>593573.0</v>
      </c>
      <c r="G3" s="19"/>
      <c r="H3" s="19">
        <f>VLOOKUP(A3,'Kings Ratings'!$A$2:$B$1000,2,false)</f>
        <v>1</v>
      </c>
      <c r="I3" s="7">
        <f>vlookup(B3,'202405 MM (Do Not Delete)'!$A$1:$G$1000,7,false)</f>
        <v>275</v>
      </c>
      <c r="K3" s="40">
        <v>18356.0</v>
      </c>
      <c r="L3" s="22">
        <f t="shared" ref="L3:L380" si="2">C3-K3</f>
        <v>630</v>
      </c>
      <c r="M3" s="23">
        <f t="shared" ref="M3:M380" si="3">L3/K3</f>
        <v>0.03432120288</v>
      </c>
      <c r="N3" s="24" t="str">
        <f t="shared" ref="N3:N380" si="4">CONCATENATE(A3, " with +",L3, ", +", 100*round(M3,3), "% (",K3, " to ",C3,")")</f>
        <v>Peppers with +630, +3.4% (18356 to 18986)</v>
      </c>
      <c r="O3" s="41"/>
      <c r="P3" s="40">
        <v>6018.0</v>
      </c>
      <c r="Q3" s="18">
        <f t="shared" ref="Q3:Q380" si="5">D3-P3</f>
        <v>324</v>
      </c>
      <c r="R3" s="23">
        <f t="shared" ref="R3:R380" si="6">Q3/P3</f>
        <v>0.05383848455</v>
      </c>
      <c r="S3" s="24" t="str">
        <f t="shared" ref="S3:S380" si="7">CONCATENATE(A3, " with +",Q3, ", +", 100*round(R3,3), "% (",P3, " to ",D3,")")</f>
        <v>Peppers with +324, +5.4% (6018 to 6342)</v>
      </c>
      <c r="T3" s="18"/>
      <c r="U3" s="40">
        <v>251.0</v>
      </c>
      <c r="V3" s="22">
        <f t="shared" ref="V3:V380" si="8">E3-U3</f>
        <v>41</v>
      </c>
      <c r="W3" s="23">
        <f t="shared" ref="W3:W380" si="9">V3/U3</f>
        <v>0.1633466135</v>
      </c>
      <c r="X3" s="26" t="str">
        <f t="shared" ref="X3:X380" si="10">CONCATENATE(A3, " with +",V3, ", +", 100*round(W3,3), "% (",U3, " to ",E3,")")</f>
        <v>Peppers with +41, +16.3% (251 to 292)</v>
      </c>
    </row>
    <row r="4">
      <c r="A4" s="18" t="s">
        <v>250</v>
      </c>
      <c r="B4" s="18">
        <v>13.0</v>
      </c>
      <c r="C4" s="40">
        <v>17137.0</v>
      </c>
      <c r="D4" s="40">
        <v>4333.0</v>
      </c>
      <c r="E4" s="40">
        <v>263.0</v>
      </c>
      <c r="F4" s="14">
        <v>1050603.0</v>
      </c>
      <c r="G4" s="19"/>
      <c r="H4" s="19">
        <f>VLOOKUP(A4,'Kings Ratings'!$A$2:$B$1000,2,false)</f>
        <v>2</v>
      </c>
      <c r="I4" s="7" t="str">
        <f>vlookup(B4,'202405 MM (Do Not Delete)'!$A$1:$G$1000,7,false)</f>
        <v/>
      </c>
      <c r="K4" s="40">
        <v>16538.0</v>
      </c>
      <c r="L4" s="22">
        <f t="shared" si="2"/>
        <v>599</v>
      </c>
      <c r="M4" s="23">
        <f t="shared" si="3"/>
        <v>0.03621961543</v>
      </c>
      <c r="N4" s="24" t="str">
        <f t="shared" si="4"/>
        <v>Eggplant with +599, +3.6% (16538 to 17137)</v>
      </c>
      <c r="O4" s="41"/>
      <c r="P4" s="40">
        <v>4082.0</v>
      </c>
      <c r="Q4" s="18">
        <f t="shared" si="5"/>
        <v>251</v>
      </c>
      <c r="R4" s="23">
        <f t="shared" si="6"/>
        <v>0.06148946595</v>
      </c>
      <c r="S4" s="24" t="str">
        <f t="shared" si="7"/>
        <v>Eggplant with +251, +6.1% (4082 to 4333)</v>
      </c>
      <c r="T4" s="18"/>
      <c r="U4" s="40">
        <v>244.0</v>
      </c>
      <c r="V4" s="22">
        <f t="shared" si="8"/>
        <v>19</v>
      </c>
      <c r="W4" s="23">
        <f t="shared" si="9"/>
        <v>0.07786885246</v>
      </c>
      <c r="X4" s="26" t="str">
        <f t="shared" si="10"/>
        <v>Eggplant with +19, +7.8% (244 to 263)</v>
      </c>
    </row>
    <row r="5">
      <c r="A5" s="18" t="s">
        <v>787</v>
      </c>
      <c r="B5" s="18">
        <v>15.0</v>
      </c>
      <c r="C5" s="40">
        <v>11710.0</v>
      </c>
      <c r="D5" s="40">
        <v>1577.0</v>
      </c>
      <c r="E5" s="40">
        <v>2.0</v>
      </c>
      <c r="F5" s="14">
        <v>112810.0</v>
      </c>
      <c r="G5" s="19"/>
      <c r="H5" s="19">
        <f>VLOOKUP(A5,'Kings Ratings'!$A$2:$B$1000,2,false)</f>
        <v>7</v>
      </c>
      <c r="I5" s="10"/>
      <c r="K5" s="40">
        <v>10805.0</v>
      </c>
      <c r="L5" s="22">
        <f t="shared" si="2"/>
        <v>905</v>
      </c>
      <c r="M5" s="23">
        <f t="shared" si="3"/>
        <v>0.08375751967</v>
      </c>
      <c r="N5" s="24" t="str">
        <f t="shared" si="4"/>
        <v>Tomato with +905, +8.4% (10805 to 11710)</v>
      </c>
      <c r="O5" s="41"/>
      <c r="P5" s="40">
        <v>1504.0</v>
      </c>
      <c r="Q5" s="18">
        <f t="shared" si="5"/>
        <v>73</v>
      </c>
      <c r="R5" s="23">
        <f t="shared" si="6"/>
        <v>0.04853723404</v>
      </c>
      <c r="S5" s="24" t="str">
        <f t="shared" si="7"/>
        <v>Tomato with +73, +4.9% (1504 to 1577)</v>
      </c>
      <c r="T5" s="18"/>
      <c r="U5" s="40">
        <v>2.0</v>
      </c>
      <c r="V5" s="22">
        <f t="shared" si="8"/>
        <v>0</v>
      </c>
      <c r="W5" s="23">
        <f t="shared" si="9"/>
        <v>0</v>
      </c>
      <c r="X5" s="26" t="str">
        <f t="shared" si="10"/>
        <v>Tomato with +0, +0% (2 to 2)</v>
      </c>
    </row>
    <row r="6">
      <c r="A6" s="18" t="s">
        <v>80</v>
      </c>
      <c r="B6" s="18">
        <v>17.0</v>
      </c>
      <c r="C6" s="40">
        <v>43595.0</v>
      </c>
      <c r="D6" s="40">
        <v>20741.0</v>
      </c>
      <c r="E6" s="40">
        <v>9427.0</v>
      </c>
      <c r="F6" s="14">
        <v>2.1187448E7</v>
      </c>
      <c r="G6" s="19"/>
      <c r="H6" s="19">
        <f>VLOOKUP(A6,'Kings Ratings'!$A$2:$B$1000,2,false)</f>
        <v>1</v>
      </c>
      <c r="I6" s="7">
        <f>vlookup(B6,'202405 MM (Do Not Delete)'!$A$1:$G$1000,7,false)</f>
        <v>219</v>
      </c>
      <c r="K6" s="40">
        <v>42245.0</v>
      </c>
      <c r="L6" s="22">
        <f t="shared" si="2"/>
        <v>1350</v>
      </c>
      <c r="M6" s="23">
        <f t="shared" si="3"/>
        <v>0.03195644455</v>
      </c>
      <c r="N6" s="24" t="str">
        <f t="shared" si="4"/>
        <v>Drum with +1350, +3.2% (42245 to 43595)</v>
      </c>
      <c r="O6" s="41"/>
      <c r="P6" s="40">
        <v>19929.0</v>
      </c>
      <c r="Q6" s="18">
        <f t="shared" si="5"/>
        <v>812</v>
      </c>
      <c r="R6" s="23">
        <f t="shared" si="6"/>
        <v>0.04074464348</v>
      </c>
      <c r="S6" s="24" t="str">
        <f t="shared" si="7"/>
        <v>Drum with +812, +4.1% (19929 to 20741)</v>
      </c>
      <c r="T6" s="18"/>
      <c r="U6" s="40">
        <v>8886.0</v>
      </c>
      <c r="V6" s="22">
        <f t="shared" si="8"/>
        <v>541</v>
      </c>
      <c r="W6" s="23">
        <f t="shared" si="9"/>
        <v>0.06088228674</v>
      </c>
      <c r="X6" s="26" t="str">
        <f t="shared" si="10"/>
        <v>Drum with +541, +6.1% (8886 to 9427)</v>
      </c>
    </row>
    <row r="7">
      <c r="A7" s="18" t="s">
        <v>177</v>
      </c>
      <c r="B7" s="18">
        <v>19.0</v>
      </c>
      <c r="C7" s="40">
        <v>22179.0</v>
      </c>
      <c r="D7" s="40">
        <v>7836.0</v>
      </c>
      <c r="E7" s="40">
        <v>628.0</v>
      </c>
      <c r="F7" s="14">
        <v>1483586.0</v>
      </c>
      <c r="G7" s="19"/>
      <c r="H7" s="19">
        <f>VLOOKUP(A7,'Kings Ratings'!$A$2:$B$1000,2,false)</f>
        <v>3</v>
      </c>
      <c r="I7" s="7">
        <f>vlookup(B7,'202405 MM (Do Not Delete)'!$A$1:$G$1000,7,false)</f>
        <v>283</v>
      </c>
      <c r="K7" s="40">
        <v>21166.0</v>
      </c>
      <c r="L7" s="22">
        <f t="shared" si="2"/>
        <v>1013</v>
      </c>
      <c r="M7" s="23">
        <f t="shared" si="3"/>
        <v>0.04785977511</v>
      </c>
      <c r="N7" s="24" t="str">
        <f t="shared" si="4"/>
        <v>Carrot with +1013, +4.8% (21166 to 22179)</v>
      </c>
      <c r="O7" s="41"/>
      <c r="P7" s="40">
        <v>6883.0</v>
      </c>
      <c r="Q7" s="18">
        <f t="shared" si="5"/>
        <v>953</v>
      </c>
      <c r="R7" s="23">
        <f t="shared" si="6"/>
        <v>0.1384570681</v>
      </c>
      <c r="S7" s="24" t="str">
        <f t="shared" si="7"/>
        <v>Carrot with +953, +13.8% (6883 to 7836)</v>
      </c>
      <c r="T7" s="18"/>
      <c r="U7" s="40">
        <v>421.0</v>
      </c>
      <c r="V7" s="22">
        <f t="shared" si="8"/>
        <v>207</v>
      </c>
      <c r="W7" s="23">
        <f t="shared" si="9"/>
        <v>0.4916864608</v>
      </c>
      <c r="X7" s="26" t="str">
        <f t="shared" si="10"/>
        <v>Carrot with +207, +49.2% (421 to 628)</v>
      </c>
    </row>
    <row r="8">
      <c r="A8" s="18" t="s">
        <v>23</v>
      </c>
      <c r="B8" s="18">
        <v>21.0</v>
      </c>
      <c r="C8" s="40">
        <v>71792.0</v>
      </c>
      <c r="D8" s="40">
        <v>50880.0</v>
      </c>
      <c r="E8" s="40">
        <v>22763.0</v>
      </c>
      <c r="F8" s="14">
        <v>1.48305702E8</v>
      </c>
      <c r="G8" s="19"/>
      <c r="H8" s="19">
        <f>VLOOKUP(A8,'Kings Ratings'!$A$2:$B$1000,2,false)</f>
        <v>1</v>
      </c>
      <c r="I8" s="7">
        <f>vlookup(B8,'202405 MM (Do Not Delete)'!$A$1:$G$1000,7,false)</f>
        <v>201</v>
      </c>
      <c r="K8" s="40">
        <v>69875.0</v>
      </c>
      <c r="L8" s="22">
        <f t="shared" si="2"/>
        <v>1917</v>
      </c>
      <c r="M8" s="23">
        <f t="shared" si="3"/>
        <v>0.02743470483</v>
      </c>
      <c r="N8" s="24" t="str">
        <f t="shared" si="4"/>
        <v>Board with +1917, +2.7% (69875 to 71792)</v>
      </c>
      <c r="O8" s="41"/>
      <c r="P8" s="40">
        <v>49362.0</v>
      </c>
      <c r="Q8" s="18">
        <f t="shared" si="5"/>
        <v>1518</v>
      </c>
      <c r="R8" s="23">
        <f t="shared" si="6"/>
        <v>0.03075240063</v>
      </c>
      <c r="S8" s="24" t="str">
        <f t="shared" si="7"/>
        <v>Board with +1518, +3.1% (49362 to 50880)</v>
      </c>
      <c r="T8" s="18"/>
      <c r="U8" s="40">
        <v>21812.0</v>
      </c>
      <c r="V8" s="22">
        <f t="shared" si="8"/>
        <v>951</v>
      </c>
      <c r="W8" s="23">
        <f t="shared" si="9"/>
        <v>0.04359985329</v>
      </c>
      <c r="X8" s="26" t="str">
        <f t="shared" si="10"/>
        <v>Board with +951, +4.4% (21812 to 22763)</v>
      </c>
    </row>
    <row r="9">
      <c r="A9" s="18" t="s">
        <v>147</v>
      </c>
      <c r="B9" s="18">
        <v>23.0</v>
      </c>
      <c r="C9" s="40">
        <v>20002.0</v>
      </c>
      <c r="D9" s="40">
        <v>10201.0</v>
      </c>
      <c r="E9" s="40">
        <v>3349.0</v>
      </c>
      <c r="F9" s="14">
        <v>2508684.0</v>
      </c>
      <c r="G9" s="19"/>
      <c r="H9" s="19">
        <f>VLOOKUP(A9,'Kings Ratings'!$A$2:$B$1000,2,false)</f>
        <v>1</v>
      </c>
      <c r="I9" s="7">
        <f>vlookup(B9,'202405 MM (Do Not Delete)'!$A$1:$G$1000,7,false)</f>
        <v>243</v>
      </c>
      <c r="K9" s="40">
        <v>19271.0</v>
      </c>
      <c r="L9" s="22">
        <f t="shared" si="2"/>
        <v>731</v>
      </c>
      <c r="M9" s="23">
        <f t="shared" si="3"/>
        <v>0.03793264491</v>
      </c>
      <c r="N9" s="24" t="str">
        <f t="shared" si="4"/>
        <v>Bucket with +731, +3.8% (19271 to 20002)</v>
      </c>
      <c r="O9" s="41"/>
      <c r="P9" s="40">
        <v>9685.0</v>
      </c>
      <c r="Q9" s="18">
        <f t="shared" si="5"/>
        <v>516</v>
      </c>
      <c r="R9" s="23">
        <f t="shared" si="6"/>
        <v>0.05327826536</v>
      </c>
      <c r="S9" s="24" t="str">
        <f t="shared" si="7"/>
        <v>Bucket with +516, +5.3% (9685 to 10201)</v>
      </c>
      <c r="T9" s="18"/>
      <c r="U9" s="40">
        <v>3020.0</v>
      </c>
      <c r="V9" s="22">
        <f t="shared" si="8"/>
        <v>329</v>
      </c>
      <c r="W9" s="23">
        <f t="shared" si="9"/>
        <v>0.1089403974</v>
      </c>
      <c r="X9" s="26" t="str">
        <f t="shared" si="10"/>
        <v>Bucket with +329, +10.9% (3020 to 3349)</v>
      </c>
    </row>
    <row r="10">
      <c r="A10" s="18" t="s">
        <v>111</v>
      </c>
      <c r="B10" s="18">
        <v>24.0</v>
      </c>
      <c r="C10" s="40">
        <v>42517.0</v>
      </c>
      <c r="D10" s="40">
        <v>20666.0</v>
      </c>
      <c r="E10" s="40">
        <v>9417.0</v>
      </c>
      <c r="F10" s="14">
        <v>2.1178655E7</v>
      </c>
      <c r="G10" s="19"/>
      <c r="H10" s="19">
        <f>VLOOKUP(A10,'Kings Ratings'!$A$2:$B$1000,2,false)</f>
        <v>1</v>
      </c>
      <c r="I10" s="7">
        <f>vlookup(B10,'202405 MM (Do Not Delete)'!$A$1:$G$1000,7,false)</f>
        <v>261</v>
      </c>
      <c r="K10" s="40">
        <v>41186.0</v>
      </c>
      <c r="L10" s="22">
        <f t="shared" si="2"/>
        <v>1331</v>
      </c>
      <c r="M10" s="23">
        <f t="shared" si="3"/>
        <v>0.03231680668</v>
      </c>
      <c r="N10" s="24" t="str">
        <f t="shared" si="4"/>
        <v>Yellow Perch with +1331, +3.2% (41186 to 42517)</v>
      </c>
      <c r="O10" s="41"/>
      <c r="P10" s="40">
        <v>19864.0</v>
      </c>
      <c r="Q10" s="18">
        <f t="shared" si="5"/>
        <v>802</v>
      </c>
      <c r="R10" s="23">
        <f t="shared" si="6"/>
        <v>0.04037454692</v>
      </c>
      <c r="S10" s="24" t="str">
        <f t="shared" si="7"/>
        <v>Yellow Perch with +802, +4% (19864 to 20666)</v>
      </c>
      <c r="T10" s="18"/>
      <c r="U10" s="40">
        <v>8882.0</v>
      </c>
      <c r="V10" s="22">
        <f t="shared" si="8"/>
        <v>535</v>
      </c>
      <c r="W10" s="23">
        <f t="shared" si="9"/>
        <v>0.06023418149</v>
      </c>
      <c r="X10" s="26" t="str">
        <f t="shared" si="10"/>
        <v>Yellow Perch with +535, +6% (8882 to 9417)</v>
      </c>
    </row>
    <row r="11">
      <c r="A11" s="18" t="s">
        <v>161</v>
      </c>
      <c r="B11" s="18">
        <v>25.0</v>
      </c>
      <c r="C11" s="40">
        <v>36480.0</v>
      </c>
      <c r="D11" s="40">
        <v>18387.0</v>
      </c>
      <c r="E11" s="40">
        <v>9051.0</v>
      </c>
      <c r="F11" s="14">
        <v>1.6712931E7</v>
      </c>
      <c r="G11" s="19"/>
      <c r="H11" s="19">
        <f>VLOOKUP(A11,'Kings Ratings'!$A$2:$B$1000,2,false)</f>
        <v>1</v>
      </c>
      <c r="I11" s="7">
        <f>vlookup(B11,'202405 MM (Do Not Delete)'!$A$1:$G$1000,7,false)</f>
        <v>254</v>
      </c>
      <c r="K11" s="40">
        <v>35299.0</v>
      </c>
      <c r="L11" s="22">
        <f t="shared" si="2"/>
        <v>1181</v>
      </c>
      <c r="M11" s="23">
        <f t="shared" si="3"/>
        <v>0.03345703844</v>
      </c>
      <c r="N11" s="24" t="str">
        <f t="shared" si="4"/>
        <v>Largemouth Bass with +1181, +3.3% (35299 to 36480)</v>
      </c>
      <c r="O11" s="41"/>
      <c r="P11" s="40">
        <v>17593.0</v>
      </c>
      <c r="Q11" s="18">
        <f t="shared" si="5"/>
        <v>794</v>
      </c>
      <c r="R11" s="23">
        <f t="shared" si="6"/>
        <v>0.04513158643</v>
      </c>
      <c r="S11" s="24" t="str">
        <f t="shared" si="7"/>
        <v>Largemouth Bass with +794, +4.5% (17593 to 18387)</v>
      </c>
      <c r="T11" s="18"/>
      <c r="U11" s="40">
        <v>8522.0</v>
      </c>
      <c r="V11" s="22">
        <f t="shared" si="8"/>
        <v>529</v>
      </c>
      <c r="W11" s="23">
        <f t="shared" si="9"/>
        <v>0.06207463037</v>
      </c>
      <c r="X11" s="26" t="str">
        <f t="shared" si="10"/>
        <v>Largemouth Bass with +529, +6.2% (8522 to 9051)</v>
      </c>
    </row>
    <row r="12">
      <c r="A12" s="18" t="s">
        <v>602</v>
      </c>
      <c r="B12" s="18">
        <v>27.0</v>
      </c>
      <c r="C12" s="40">
        <v>16883.0</v>
      </c>
      <c r="D12" s="40">
        <v>7507.0</v>
      </c>
      <c r="E12" s="40">
        <v>341.0</v>
      </c>
      <c r="F12" s="14">
        <v>1172004.0</v>
      </c>
      <c r="G12" s="19"/>
      <c r="H12" s="19">
        <f>VLOOKUP(A12,'Kings Ratings'!$A$2:$B$1000,2,false)</f>
        <v>1</v>
      </c>
      <c r="I12" s="7">
        <f>vlookup(B12,'202405 MM (Do Not Delete)'!$A$1:$G$1000,7,false)</f>
        <v>276</v>
      </c>
      <c r="K12" s="40">
        <v>16429.0</v>
      </c>
      <c r="L12" s="22">
        <f t="shared" si="2"/>
        <v>454</v>
      </c>
      <c r="M12" s="23">
        <f t="shared" si="3"/>
        <v>0.02763406172</v>
      </c>
      <c r="N12" s="24" t="str">
        <f t="shared" si="4"/>
        <v>Peas with +454, +2.8% (16429 to 16883)</v>
      </c>
      <c r="O12" s="41"/>
      <c r="P12" s="40">
        <v>7292.0</v>
      </c>
      <c r="Q12" s="18">
        <f t="shared" si="5"/>
        <v>215</v>
      </c>
      <c r="R12" s="23">
        <f t="shared" si="6"/>
        <v>0.02948436643</v>
      </c>
      <c r="S12" s="24" t="str">
        <f t="shared" si="7"/>
        <v>Peas with +215, +2.9% (7292 to 7507)</v>
      </c>
      <c r="T12" s="18"/>
      <c r="U12" s="40">
        <v>309.0</v>
      </c>
      <c r="V12" s="22">
        <f t="shared" si="8"/>
        <v>32</v>
      </c>
      <c r="W12" s="23">
        <f t="shared" si="9"/>
        <v>0.1035598706</v>
      </c>
      <c r="X12" s="26" t="str">
        <f t="shared" si="10"/>
        <v>Peas with +32, +10.4% (309 to 341)</v>
      </c>
    </row>
    <row r="13">
      <c r="A13" s="18" t="s">
        <v>246</v>
      </c>
      <c r="B13" s="18">
        <v>29.0</v>
      </c>
      <c r="C13" s="40">
        <v>12884.0</v>
      </c>
      <c r="D13" s="40">
        <v>4038.0</v>
      </c>
      <c r="E13" s="40">
        <v>209.0</v>
      </c>
      <c r="F13" s="14">
        <v>622308.0</v>
      </c>
      <c r="G13" s="19"/>
      <c r="H13" s="19">
        <f>VLOOKUP(A13,'Kings Ratings'!$A$2:$B$1000,2,false)</f>
        <v>2</v>
      </c>
      <c r="I13" s="7" t="str">
        <f>vlookup(B13,'202405 MM (Do Not Delete)'!$A$1:$G$1000,7,false)</f>
        <v/>
      </c>
      <c r="K13" s="40">
        <v>12328.0</v>
      </c>
      <c r="L13" s="22">
        <f t="shared" si="2"/>
        <v>556</v>
      </c>
      <c r="M13" s="23">
        <f t="shared" si="3"/>
        <v>0.04510058404</v>
      </c>
      <c r="N13" s="24" t="str">
        <f t="shared" si="4"/>
        <v>Cucumber with +556, +4.5% (12328 to 12884)</v>
      </c>
      <c r="O13" s="41"/>
      <c r="P13" s="40">
        <v>3799.0</v>
      </c>
      <c r="Q13" s="18">
        <f t="shared" si="5"/>
        <v>239</v>
      </c>
      <c r="R13" s="23">
        <f t="shared" si="6"/>
        <v>0.06291129245</v>
      </c>
      <c r="S13" s="24" t="str">
        <f t="shared" si="7"/>
        <v>Cucumber with +239, +6.3% (3799 to 4038)</v>
      </c>
      <c r="T13" s="18"/>
      <c r="U13" s="40">
        <v>192.0</v>
      </c>
      <c r="V13" s="22">
        <f t="shared" si="8"/>
        <v>17</v>
      </c>
      <c r="W13" s="23">
        <f t="shared" si="9"/>
        <v>0.08854166667</v>
      </c>
      <c r="X13" s="26" t="str">
        <f t="shared" si="10"/>
        <v>Cucumber with +17, +8.9% (192 to 209)</v>
      </c>
    </row>
    <row r="14">
      <c r="A14" s="18" t="s">
        <v>650</v>
      </c>
      <c r="B14" s="18">
        <v>31.0</v>
      </c>
      <c r="C14" s="40">
        <v>7731.0</v>
      </c>
      <c r="D14" s="40">
        <v>786.0</v>
      </c>
      <c r="E14" s="40">
        <v>9.0</v>
      </c>
      <c r="F14" s="14">
        <v>37088.0</v>
      </c>
      <c r="G14" s="19"/>
      <c r="H14" s="19">
        <f>VLOOKUP(A14,'Kings Ratings'!$A$2:$B$1000,2,false)</f>
        <v>8</v>
      </c>
      <c r="I14" s="10"/>
      <c r="K14" s="40">
        <v>6961.0</v>
      </c>
      <c r="L14" s="22">
        <f t="shared" si="2"/>
        <v>770</v>
      </c>
      <c r="M14" s="23">
        <f t="shared" si="3"/>
        <v>0.1106162908</v>
      </c>
      <c r="N14" s="24" t="str">
        <f t="shared" si="4"/>
        <v>Radish with +770, +11.1% (6961 to 7731)</v>
      </c>
      <c r="O14" s="41"/>
      <c r="P14" s="40">
        <v>719.0</v>
      </c>
      <c r="Q14" s="18">
        <f t="shared" si="5"/>
        <v>67</v>
      </c>
      <c r="R14" s="23">
        <f t="shared" si="6"/>
        <v>0.09318497914</v>
      </c>
      <c r="S14" s="24" t="str">
        <f t="shared" si="7"/>
        <v>Radish with +67, +9.3% (719 to 786)</v>
      </c>
      <c r="T14" s="18"/>
      <c r="U14" s="40">
        <v>9.0</v>
      </c>
      <c r="V14" s="22">
        <f t="shared" si="8"/>
        <v>0</v>
      </c>
      <c r="W14" s="23">
        <f t="shared" si="9"/>
        <v>0</v>
      </c>
      <c r="X14" s="26" t="str">
        <f t="shared" si="10"/>
        <v>Radish with +0, +0% (9 to 9)</v>
      </c>
    </row>
    <row r="15">
      <c r="A15" s="18" t="s">
        <v>576</v>
      </c>
      <c r="B15" s="18">
        <v>33.0</v>
      </c>
      <c r="C15" s="40">
        <v>14709.0</v>
      </c>
      <c r="D15" s="40">
        <v>1345.0</v>
      </c>
      <c r="E15" s="40">
        <v>7.0</v>
      </c>
      <c r="F15" s="14">
        <v>127395.0</v>
      </c>
      <c r="G15" s="19"/>
      <c r="H15" s="19">
        <f>VLOOKUP(A15,'Kings Ratings'!$A$2:$B$1000,2,false)</f>
        <v>7</v>
      </c>
      <c r="I15" s="7" t="str">
        <f>vlookup(B15,'202405 MM (Do Not Delete)'!$A$1:$G$1000,7,false)</f>
        <v/>
      </c>
      <c r="K15" s="40">
        <v>13965.0</v>
      </c>
      <c r="L15" s="22">
        <f t="shared" si="2"/>
        <v>744</v>
      </c>
      <c r="M15" s="23">
        <f t="shared" si="3"/>
        <v>0.05327604726</v>
      </c>
      <c r="N15" s="24" t="str">
        <f t="shared" si="4"/>
        <v>Onion with +744, +5.3% (13965 to 14709)</v>
      </c>
      <c r="O15" s="41"/>
      <c r="P15" s="40">
        <v>1197.0</v>
      </c>
      <c r="Q15" s="18">
        <f t="shared" si="5"/>
        <v>148</v>
      </c>
      <c r="R15" s="23">
        <f t="shared" si="6"/>
        <v>0.1236424394</v>
      </c>
      <c r="S15" s="24" t="str">
        <f t="shared" si="7"/>
        <v>Onion with +148, +12.4% (1197 to 1345)</v>
      </c>
      <c r="T15" s="18"/>
      <c r="U15" s="40">
        <v>7.0</v>
      </c>
      <c r="V15" s="22">
        <f t="shared" si="8"/>
        <v>0</v>
      </c>
      <c r="W15" s="23">
        <f t="shared" si="9"/>
        <v>0</v>
      </c>
      <c r="X15" s="26" t="str">
        <f t="shared" si="10"/>
        <v>Onion with +0, +0% (7 to 7)</v>
      </c>
    </row>
    <row r="16">
      <c r="A16" s="18" t="s">
        <v>97</v>
      </c>
      <c r="B16" s="18">
        <v>36.0</v>
      </c>
      <c r="C16" s="40">
        <v>44085.0</v>
      </c>
      <c r="D16" s="40">
        <v>20890.0</v>
      </c>
      <c r="E16" s="40">
        <v>7315.0</v>
      </c>
      <c r="F16" s="14">
        <v>2.3398439E7</v>
      </c>
      <c r="G16" s="19"/>
      <c r="H16" s="19">
        <f>VLOOKUP(A16,'Kings Ratings'!$A$2:$B$1000,2,false)</f>
        <v>1</v>
      </c>
      <c r="I16" s="7">
        <f>vlookup(B16,'202405 MM (Do Not Delete)'!$A$1:$G$1000,7,false)</f>
        <v>267</v>
      </c>
      <c r="K16" s="40">
        <v>42797.0</v>
      </c>
      <c r="L16" s="22">
        <f t="shared" si="2"/>
        <v>1288</v>
      </c>
      <c r="M16" s="23">
        <f t="shared" si="3"/>
        <v>0.03009556745</v>
      </c>
      <c r="N16" s="24" t="str">
        <f t="shared" si="4"/>
        <v>Wooden Plank with +1288, +3% (42797 to 44085)</v>
      </c>
      <c r="O16" s="41"/>
      <c r="P16" s="40">
        <v>20111.0</v>
      </c>
      <c r="Q16" s="18">
        <f t="shared" si="5"/>
        <v>779</v>
      </c>
      <c r="R16" s="23">
        <f t="shared" si="6"/>
        <v>0.03873502064</v>
      </c>
      <c r="S16" s="24" t="str">
        <f t="shared" si="7"/>
        <v>Wooden Plank with +779, +3.9% (20111 to 20890)</v>
      </c>
      <c r="T16" s="18"/>
      <c r="U16" s="40">
        <v>6931.0</v>
      </c>
      <c r="V16" s="22">
        <f t="shared" si="8"/>
        <v>384</v>
      </c>
      <c r="W16" s="23">
        <f t="shared" si="9"/>
        <v>0.05540326071</v>
      </c>
      <c r="X16" s="26" t="str">
        <f t="shared" si="10"/>
        <v>Wooden Plank with +384, +5.5% (6931 to 7315)</v>
      </c>
    </row>
    <row r="17">
      <c r="A17" s="18" t="s">
        <v>790</v>
      </c>
      <c r="B17" s="18">
        <v>37.0</v>
      </c>
      <c r="C17" s="40">
        <v>14679.0</v>
      </c>
      <c r="D17" s="40">
        <v>8286.0</v>
      </c>
      <c r="E17" s="40">
        <v>2781.0</v>
      </c>
      <c r="F17" s="14">
        <v>2789651.0</v>
      </c>
      <c r="G17" s="19"/>
      <c r="H17" s="19">
        <f>VLOOKUP(A17,'Kings Ratings'!$A$2:$B$1000,2,false)</f>
        <v>2</v>
      </c>
      <c r="I17" s="7">
        <f>vlookup(B17,'202405 MM (Do Not Delete)'!$A$1:$G$1000,7,false)</f>
        <v>248</v>
      </c>
      <c r="K17" s="40">
        <v>14033.0</v>
      </c>
      <c r="L17" s="22">
        <f t="shared" si="2"/>
        <v>646</v>
      </c>
      <c r="M17" s="23">
        <f t="shared" si="3"/>
        <v>0.04603434761</v>
      </c>
      <c r="N17" s="24" t="str">
        <f t="shared" si="4"/>
        <v>Wooden Box with +646, +4.6% (14033 to 14679)</v>
      </c>
      <c r="O17" s="41"/>
      <c r="P17" s="40">
        <v>7900.0</v>
      </c>
      <c r="Q17" s="18">
        <f t="shared" si="5"/>
        <v>386</v>
      </c>
      <c r="R17" s="23">
        <f t="shared" si="6"/>
        <v>0.04886075949</v>
      </c>
      <c r="S17" s="24" t="str">
        <f t="shared" si="7"/>
        <v>Wooden Box with +386, +4.9% (7900 to 8286)</v>
      </c>
      <c r="T17" s="18"/>
      <c r="U17" s="40">
        <v>2500.0</v>
      </c>
      <c r="V17" s="22">
        <f t="shared" si="8"/>
        <v>281</v>
      </c>
      <c r="W17" s="23">
        <f t="shared" si="9"/>
        <v>0.1124</v>
      </c>
      <c r="X17" s="26" t="str">
        <f t="shared" si="10"/>
        <v>Wooden Box with +281, +11.2% (2500 to 2781)</v>
      </c>
    </row>
    <row r="18">
      <c r="A18" s="18" t="s">
        <v>233</v>
      </c>
      <c r="B18" s="18">
        <v>39.0</v>
      </c>
      <c r="C18" s="40">
        <v>26402.0</v>
      </c>
      <c r="D18" s="40">
        <v>12991.0</v>
      </c>
      <c r="E18" s="40">
        <v>4694.0</v>
      </c>
      <c r="F18" s="14">
        <v>1215737.0</v>
      </c>
      <c r="G18" s="19"/>
      <c r="H18" s="19">
        <f>VLOOKUP(A18,'Kings Ratings'!$A$2:$B$1000,2,false)</f>
        <v>1</v>
      </c>
      <c r="I18" s="7">
        <f>vlookup(B18,'202405 MM (Do Not Delete)'!$A$1:$G$1000,7,false)</f>
        <v>234</v>
      </c>
      <c r="K18" s="40">
        <v>25503.0</v>
      </c>
      <c r="L18" s="22">
        <f t="shared" si="2"/>
        <v>899</v>
      </c>
      <c r="M18" s="23">
        <f t="shared" si="3"/>
        <v>0.03525075481</v>
      </c>
      <c r="N18" s="24" t="str">
        <f t="shared" si="4"/>
        <v>Crappie with +899, +3.5% (25503 to 26402)</v>
      </c>
      <c r="O18" s="41"/>
      <c r="P18" s="40">
        <v>12534.0</v>
      </c>
      <c r="Q18" s="18">
        <f t="shared" si="5"/>
        <v>457</v>
      </c>
      <c r="R18" s="23">
        <f t="shared" si="6"/>
        <v>0.03646082655</v>
      </c>
      <c r="S18" s="24" t="str">
        <f t="shared" si="7"/>
        <v>Crappie with +457, +3.6% (12534 to 12991)</v>
      </c>
      <c r="T18" s="18"/>
      <c r="U18" s="40">
        <v>4449.0</v>
      </c>
      <c r="V18" s="22">
        <f t="shared" si="8"/>
        <v>245</v>
      </c>
      <c r="W18" s="23">
        <f t="shared" si="9"/>
        <v>0.05506855473</v>
      </c>
      <c r="X18" s="26" t="str">
        <f t="shared" si="10"/>
        <v>Crappie with +245, +5.5% (4449 to 4694)</v>
      </c>
    </row>
    <row r="19">
      <c r="A19" s="18" t="s">
        <v>34</v>
      </c>
      <c r="B19" s="18">
        <v>43.0</v>
      </c>
      <c r="C19" s="40">
        <v>52662.0</v>
      </c>
      <c r="D19" s="40">
        <v>29908.0</v>
      </c>
      <c r="E19" s="40">
        <v>11010.0</v>
      </c>
      <c r="F19" s="14">
        <v>2.4295332E7</v>
      </c>
      <c r="G19" s="19"/>
      <c r="H19" s="19">
        <f>VLOOKUP(A19,'Kings Ratings'!$A$2:$B$1000,2,false)</f>
        <v>1</v>
      </c>
      <c r="I19" s="7">
        <f>vlookup(B19,'202405 MM (Do Not Delete)'!$A$1:$G$1000,7,false)</f>
        <v>208</v>
      </c>
      <c r="K19" s="40">
        <v>51025.0</v>
      </c>
      <c r="L19" s="22">
        <f t="shared" si="2"/>
        <v>1637</v>
      </c>
      <c r="M19" s="23">
        <f t="shared" si="3"/>
        <v>0.03208231259</v>
      </c>
      <c r="N19" s="24" t="str">
        <f t="shared" si="4"/>
        <v>Mushroom with +1637, +3.2% (51025 to 52662)</v>
      </c>
      <c r="O19" s="41"/>
      <c r="P19" s="40">
        <v>28836.0</v>
      </c>
      <c r="Q19" s="18">
        <f t="shared" si="5"/>
        <v>1072</v>
      </c>
      <c r="R19" s="23">
        <f t="shared" si="6"/>
        <v>0.03717575253</v>
      </c>
      <c r="S19" s="24" t="str">
        <f t="shared" si="7"/>
        <v>Mushroom with +1072, +3.7% (28836 to 29908)</v>
      </c>
      <c r="T19" s="18"/>
      <c r="U19" s="40">
        <v>10328.0</v>
      </c>
      <c r="V19" s="22">
        <f t="shared" si="8"/>
        <v>682</v>
      </c>
      <c r="W19" s="23">
        <f t="shared" si="9"/>
        <v>0.06603408211</v>
      </c>
      <c r="X19" s="26" t="str">
        <f t="shared" si="10"/>
        <v>Mushroom with +682, +6.6% (10328 to 11010)</v>
      </c>
    </row>
    <row r="20">
      <c r="A20" s="18" t="s">
        <v>303</v>
      </c>
      <c r="B20" s="18">
        <v>45.0</v>
      </c>
      <c r="C20" s="40">
        <v>20979.0</v>
      </c>
      <c r="D20" s="40">
        <v>10204.0</v>
      </c>
      <c r="E20" s="40">
        <v>2962.0</v>
      </c>
      <c r="F20" s="14">
        <v>2091580.0</v>
      </c>
      <c r="G20" s="19"/>
      <c r="H20" s="19">
        <f>VLOOKUP(A20,'Kings Ratings'!$A$2:$B$1000,2,false)</f>
        <v>4</v>
      </c>
      <c r="I20" s="7">
        <f>vlookup(B20,'202405 MM (Do Not Delete)'!$A$1:$G$1000,7,false)</f>
        <v>270</v>
      </c>
      <c r="K20" s="40">
        <v>20195.0</v>
      </c>
      <c r="L20" s="22">
        <f t="shared" si="2"/>
        <v>784</v>
      </c>
      <c r="M20" s="23">
        <f t="shared" si="3"/>
        <v>0.03882149047</v>
      </c>
      <c r="N20" s="24" t="str">
        <f t="shared" si="4"/>
        <v>Fish Bones with +784, +3.9% (20195 to 20979)</v>
      </c>
      <c r="O20" s="41"/>
      <c r="P20" s="40">
        <v>9649.0</v>
      </c>
      <c r="Q20" s="18">
        <f t="shared" si="5"/>
        <v>555</v>
      </c>
      <c r="R20" s="23">
        <f t="shared" si="6"/>
        <v>0.05751891388</v>
      </c>
      <c r="S20" s="24" t="str">
        <f t="shared" si="7"/>
        <v>Fish Bones with +555, +5.8% (9649 to 10204)</v>
      </c>
      <c r="T20" s="18"/>
      <c r="U20" s="40">
        <v>2640.0</v>
      </c>
      <c r="V20" s="22">
        <f t="shared" si="8"/>
        <v>322</v>
      </c>
      <c r="W20" s="23">
        <f t="shared" si="9"/>
        <v>0.121969697</v>
      </c>
      <c r="X20" s="26" t="str">
        <f t="shared" si="10"/>
        <v>Fish Bones with +322, +12.2% (2640 to 2962)</v>
      </c>
    </row>
    <row r="21">
      <c r="A21" s="18" t="s">
        <v>448</v>
      </c>
      <c r="B21" s="18">
        <v>46.0</v>
      </c>
      <c r="C21" s="40">
        <v>21167.0</v>
      </c>
      <c r="D21" s="40">
        <v>867.0</v>
      </c>
      <c r="E21" s="40">
        <v>2.0</v>
      </c>
      <c r="F21" s="14">
        <v>144877.0</v>
      </c>
      <c r="G21" s="19"/>
      <c r="H21" s="19">
        <f>VLOOKUP(A21,'Kings Ratings'!$A$2:$B$1000,2,false)</f>
        <v>8</v>
      </c>
      <c r="I21" s="7" t="str">
        <f>vlookup(B21,'202405 MM (Do Not Delete)'!$A$1:$G$1000,7,false)</f>
        <v/>
      </c>
      <c r="K21" s="40">
        <v>20439.0</v>
      </c>
      <c r="L21" s="22">
        <f t="shared" si="2"/>
        <v>728</v>
      </c>
      <c r="M21" s="23">
        <f t="shared" si="3"/>
        <v>0.03561818093</v>
      </c>
      <c r="N21" s="24" t="str">
        <f t="shared" si="4"/>
        <v>Hops with +728, +3.6% (20439 to 21167)</v>
      </c>
      <c r="O21" s="41"/>
      <c r="P21" s="40">
        <v>754.0</v>
      </c>
      <c r="Q21" s="18">
        <f t="shared" si="5"/>
        <v>113</v>
      </c>
      <c r="R21" s="23">
        <f t="shared" si="6"/>
        <v>0.149867374</v>
      </c>
      <c r="S21" s="24" t="str">
        <f t="shared" si="7"/>
        <v>Hops with +113, +15% (754 to 867)</v>
      </c>
      <c r="T21" s="18"/>
      <c r="U21" s="40">
        <v>2.0</v>
      </c>
      <c r="V21" s="22">
        <f t="shared" si="8"/>
        <v>0</v>
      </c>
      <c r="W21" s="23">
        <f t="shared" si="9"/>
        <v>0</v>
      </c>
      <c r="X21" s="26" t="str">
        <f t="shared" si="10"/>
        <v>Hops with +0, +0% (2 to 2)</v>
      </c>
    </row>
    <row r="22">
      <c r="A22" s="18" t="s">
        <v>626</v>
      </c>
      <c r="B22" s="18">
        <v>48.0</v>
      </c>
      <c r="C22" s="40">
        <v>19620.0</v>
      </c>
      <c r="D22" s="40">
        <v>7820.0</v>
      </c>
      <c r="E22" s="40">
        <v>474.0</v>
      </c>
      <c r="F22" s="14">
        <v>551457.0</v>
      </c>
      <c r="G22" s="19"/>
      <c r="H22" s="19">
        <f>VLOOKUP(A22,'Kings Ratings'!$A$2:$B$1000,2,false)</f>
        <v>4</v>
      </c>
      <c r="I22" s="7">
        <f>vlookup(B22,'202405 MM (Do Not Delete)'!$A$1:$G$1000,7,false)</f>
        <v>290</v>
      </c>
      <c r="K22" s="40">
        <v>18963.0</v>
      </c>
      <c r="L22" s="22">
        <f t="shared" si="2"/>
        <v>657</v>
      </c>
      <c r="M22" s="23">
        <f t="shared" si="3"/>
        <v>0.03464641671</v>
      </c>
      <c r="N22" s="24" t="str">
        <f t="shared" si="4"/>
        <v>Potato with +657, +3.5% (18963 to 19620)</v>
      </c>
      <c r="O22" s="41"/>
      <c r="P22" s="40">
        <v>7352.0</v>
      </c>
      <c r="Q22" s="18">
        <f t="shared" si="5"/>
        <v>468</v>
      </c>
      <c r="R22" s="23">
        <f t="shared" si="6"/>
        <v>0.06365614799</v>
      </c>
      <c r="S22" s="24" t="str">
        <f t="shared" si="7"/>
        <v>Potato with +468, +6.4% (7352 to 7820)</v>
      </c>
      <c r="T22" s="18"/>
      <c r="U22" s="40">
        <v>386.0</v>
      </c>
      <c r="V22" s="22">
        <f t="shared" si="8"/>
        <v>88</v>
      </c>
      <c r="W22" s="23">
        <f t="shared" si="9"/>
        <v>0.2279792746</v>
      </c>
      <c r="X22" s="26" t="str">
        <f t="shared" si="10"/>
        <v>Potato with +88, +22.8% (386 to 474)</v>
      </c>
    </row>
    <row r="23">
      <c r="A23" s="18" t="s">
        <v>524</v>
      </c>
      <c r="B23" s="18">
        <v>50.0</v>
      </c>
      <c r="C23" s="40">
        <v>11677.0</v>
      </c>
      <c r="D23" s="40">
        <v>988.0</v>
      </c>
      <c r="E23" s="40">
        <v>6.0</v>
      </c>
      <c r="F23" s="14">
        <v>117248.0</v>
      </c>
      <c r="G23" s="19"/>
      <c r="H23" s="19">
        <f>VLOOKUP(A23,'Kings Ratings'!$A$2:$B$1000,2,false)</f>
        <v>7</v>
      </c>
      <c r="I23" s="10"/>
      <c r="K23" s="40">
        <v>11106.0</v>
      </c>
      <c r="L23" s="22">
        <f t="shared" si="2"/>
        <v>571</v>
      </c>
      <c r="M23" s="23">
        <f t="shared" si="3"/>
        <v>0.05141365028</v>
      </c>
      <c r="N23" s="24" t="str">
        <f t="shared" si="4"/>
        <v>Leek with +571, +5.1% (11106 to 11677)</v>
      </c>
      <c r="O23" s="41"/>
      <c r="P23" s="40">
        <v>880.0</v>
      </c>
      <c r="Q23" s="18">
        <f t="shared" si="5"/>
        <v>108</v>
      </c>
      <c r="R23" s="23">
        <f t="shared" si="6"/>
        <v>0.1227272727</v>
      </c>
      <c r="S23" s="24" t="str">
        <f t="shared" si="7"/>
        <v>Leek with +108, +12.3% (880 to 988)</v>
      </c>
      <c r="T23" s="18"/>
      <c r="U23" s="40">
        <v>3.0</v>
      </c>
      <c r="V23" s="22">
        <f t="shared" si="8"/>
        <v>3</v>
      </c>
      <c r="W23" s="23">
        <f t="shared" si="9"/>
        <v>1</v>
      </c>
      <c r="X23" s="26" t="str">
        <f t="shared" si="10"/>
        <v>Leek with +3, +100% (3 to 6)</v>
      </c>
    </row>
    <row r="24">
      <c r="A24" s="18" t="s">
        <v>772</v>
      </c>
      <c r="B24" s="18">
        <v>55.0</v>
      </c>
      <c r="C24" s="40">
        <v>10270.0</v>
      </c>
      <c r="D24" s="40">
        <v>6249.0</v>
      </c>
      <c r="E24" s="40">
        <v>1113.0</v>
      </c>
      <c r="F24" s="14">
        <v>1009651.0</v>
      </c>
      <c r="G24" s="19"/>
      <c r="H24" s="19">
        <f>VLOOKUP(A24,'Kings Ratings'!$A$2:$B$1000,2,false)</f>
        <v>2</v>
      </c>
      <c r="I24" s="7">
        <f>vlookup(B24,'202405 MM (Do Not Delete)'!$A$1:$G$1000,7,false)</f>
        <v>260</v>
      </c>
      <c r="K24" s="40">
        <v>9799.0</v>
      </c>
      <c r="L24" s="22">
        <f t="shared" si="2"/>
        <v>471</v>
      </c>
      <c r="M24" s="23">
        <f t="shared" si="3"/>
        <v>0.0480661292</v>
      </c>
      <c r="N24" s="24" t="str">
        <f t="shared" si="4"/>
        <v>Sturdy Box with +471, +4.8% (9799 to 10270)</v>
      </c>
      <c r="O24" s="41"/>
      <c r="P24" s="40">
        <v>5977.0</v>
      </c>
      <c r="Q24" s="18">
        <f t="shared" si="5"/>
        <v>272</v>
      </c>
      <c r="R24" s="23">
        <f t="shared" si="6"/>
        <v>0.04550777982</v>
      </c>
      <c r="S24" s="24" t="str">
        <f t="shared" si="7"/>
        <v>Sturdy Box with +272, +4.6% (5977 to 6249)</v>
      </c>
      <c r="T24" s="18"/>
      <c r="U24" s="40">
        <v>1022.0</v>
      </c>
      <c r="V24" s="22">
        <f t="shared" si="8"/>
        <v>91</v>
      </c>
      <c r="W24" s="23">
        <f t="shared" si="9"/>
        <v>0.08904109589</v>
      </c>
      <c r="X24" s="26" t="str">
        <f t="shared" si="10"/>
        <v>Sturdy Box with +91, +8.9% (1022 to 1113)</v>
      </c>
    </row>
    <row r="25">
      <c r="A25" s="18" t="s">
        <v>390</v>
      </c>
      <c r="B25" s="18">
        <v>56.0</v>
      </c>
      <c r="C25" s="40">
        <v>26558.0</v>
      </c>
      <c r="D25" s="40">
        <v>14563.0</v>
      </c>
      <c r="E25" s="40">
        <v>5341.0</v>
      </c>
      <c r="F25" s="14">
        <v>4420516.0</v>
      </c>
      <c r="G25" s="19"/>
      <c r="H25" s="19">
        <f>VLOOKUP(A25,'Kings Ratings'!$A$2:$B$1000,2,false)</f>
        <v>1</v>
      </c>
      <c r="I25" s="7">
        <f>vlookup(B25,'202405 MM (Do Not Delete)'!$A$1:$G$1000,7,false)</f>
        <v>228</v>
      </c>
      <c r="K25" s="40">
        <v>25495.0</v>
      </c>
      <c r="L25" s="22">
        <f t="shared" si="2"/>
        <v>1063</v>
      </c>
      <c r="M25" s="23">
        <f t="shared" si="3"/>
        <v>0.04169444989</v>
      </c>
      <c r="N25" s="24" t="str">
        <f t="shared" si="4"/>
        <v>Green Chromis with +1063, +4.2% (25495 to 26558)</v>
      </c>
      <c r="O25" s="41"/>
      <c r="P25" s="40">
        <v>13757.0</v>
      </c>
      <c r="Q25" s="18">
        <f t="shared" si="5"/>
        <v>806</v>
      </c>
      <c r="R25" s="23">
        <f t="shared" si="6"/>
        <v>0.05858835502</v>
      </c>
      <c r="S25" s="24" t="str">
        <f t="shared" si="7"/>
        <v>Green Chromis with +806, +5.9% (13757 to 14563)</v>
      </c>
      <c r="T25" s="18"/>
      <c r="U25" s="40">
        <v>5024.0</v>
      </c>
      <c r="V25" s="22">
        <f t="shared" si="8"/>
        <v>317</v>
      </c>
      <c r="W25" s="23">
        <f t="shared" si="9"/>
        <v>0.06309713376</v>
      </c>
      <c r="X25" s="26" t="str">
        <f t="shared" si="10"/>
        <v>Green Chromis with +317, +6.3% (5024 to 5341)</v>
      </c>
    </row>
    <row r="26">
      <c r="A26" s="18" t="s">
        <v>76</v>
      </c>
      <c r="B26" s="18">
        <v>57.0</v>
      </c>
      <c r="C26" s="40">
        <v>26209.0</v>
      </c>
      <c r="D26" s="40">
        <v>14519.0</v>
      </c>
      <c r="E26" s="40">
        <v>5332.0</v>
      </c>
      <c r="F26" s="14">
        <v>4415232.0</v>
      </c>
      <c r="G26" s="19"/>
      <c r="H26" s="19">
        <f>VLOOKUP(A26,'Kings Ratings'!$A$2:$B$1000,2,false)</f>
        <v>2</v>
      </c>
      <c r="I26" s="7">
        <f>vlookup(B26,'202405 MM (Do Not Delete)'!$A$1:$G$1000,7,false)</f>
        <v>229</v>
      </c>
      <c r="K26" s="40">
        <v>25155.0</v>
      </c>
      <c r="L26" s="22">
        <f t="shared" si="2"/>
        <v>1054</v>
      </c>
      <c r="M26" s="23">
        <f t="shared" si="3"/>
        <v>0.04190021864</v>
      </c>
      <c r="N26" s="24" t="str">
        <f t="shared" si="4"/>
        <v>Blue Crab with +1054, +4.2% (25155 to 26209)</v>
      </c>
      <c r="O26" s="41"/>
      <c r="P26" s="40">
        <v>13711.0</v>
      </c>
      <c r="Q26" s="18">
        <f t="shared" si="5"/>
        <v>808</v>
      </c>
      <c r="R26" s="23">
        <f t="shared" si="6"/>
        <v>0.0589307855</v>
      </c>
      <c r="S26" s="24" t="str">
        <f t="shared" si="7"/>
        <v>Blue Crab with +808, +5.9% (13711 to 14519)</v>
      </c>
      <c r="T26" s="18"/>
      <c r="U26" s="40">
        <v>5011.0</v>
      </c>
      <c r="V26" s="22">
        <f t="shared" si="8"/>
        <v>321</v>
      </c>
      <c r="W26" s="23">
        <f t="shared" si="9"/>
        <v>0.06405907005</v>
      </c>
      <c r="X26" s="26" t="str">
        <f t="shared" si="10"/>
        <v>Blue Crab with +321, +6.4% (5011 to 5332)</v>
      </c>
    </row>
    <row r="27">
      <c r="A27" s="18" t="s">
        <v>301</v>
      </c>
      <c r="B27" s="18">
        <v>58.0</v>
      </c>
      <c r="C27" s="40">
        <v>29988.0</v>
      </c>
      <c r="D27" s="40">
        <v>19286.0</v>
      </c>
      <c r="E27" s="40">
        <v>8817.0</v>
      </c>
      <c r="F27" s="14">
        <v>1.1003397E7</v>
      </c>
      <c r="G27" s="19"/>
      <c r="H27" s="19">
        <f>VLOOKUP(A27,'Kings Ratings'!$A$2:$B$1000,2,false)</f>
        <v>1</v>
      </c>
      <c r="I27" s="7">
        <f>vlookup(B27,'202405 MM (Do Not Delete)'!$A$1:$G$1000,7,false)</f>
        <v>256</v>
      </c>
      <c r="K27" s="40">
        <v>28738.0</v>
      </c>
      <c r="L27" s="22">
        <f t="shared" si="2"/>
        <v>1250</v>
      </c>
      <c r="M27" s="23">
        <f t="shared" si="3"/>
        <v>0.0434964159</v>
      </c>
      <c r="N27" s="24" t="str">
        <f t="shared" si="4"/>
        <v>Small Prawn with +1250, +4.3% (28738 to 29988)</v>
      </c>
      <c r="O27" s="41"/>
      <c r="P27" s="40">
        <v>18404.0</v>
      </c>
      <c r="Q27" s="18">
        <f t="shared" si="5"/>
        <v>882</v>
      </c>
      <c r="R27" s="23">
        <f t="shared" si="6"/>
        <v>0.04792436427</v>
      </c>
      <c r="S27" s="24" t="str">
        <f t="shared" si="7"/>
        <v>Small Prawn with +882, +4.8% (18404 to 19286)</v>
      </c>
      <c r="T27" s="18"/>
      <c r="U27" s="40">
        <v>8329.0</v>
      </c>
      <c r="V27" s="22">
        <f t="shared" si="8"/>
        <v>488</v>
      </c>
      <c r="W27" s="23">
        <f t="shared" si="9"/>
        <v>0.05859046704</v>
      </c>
      <c r="X27" s="26" t="str">
        <f t="shared" si="10"/>
        <v>Small Prawn with +488, +5.9% (8329 to 8817)</v>
      </c>
    </row>
    <row r="28">
      <c r="A28" s="18" t="s">
        <v>764</v>
      </c>
      <c r="B28" s="18">
        <v>59.0</v>
      </c>
      <c r="C28" s="40">
        <v>15707.0</v>
      </c>
      <c r="D28" s="40">
        <v>3216.0</v>
      </c>
      <c r="E28" s="40">
        <v>15.0</v>
      </c>
      <c r="F28" s="14">
        <v>154515.0</v>
      </c>
      <c r="G28" s="19"/>
      <c r="H28" s="19">
        <f>VLOOKUP(A28,'Kings Ratings'!$A$2:$B$1000,2,false)</f>
        <v>8</v>
      </c>
      <c r="I28" s="7" t="str">
        <f>vlookup(B28,'202405 MM (Do Not Delete)'!$A$1:$G$1000,7,false)</f>
        <v/>
      </c>
      <c r="K28" s="40">
        <v>15245.0</v>
      </c>
      <c r="L28" s="22">
        <f t="shared" si="2"/>
        <v>462</v>
      </c>
      <c r="M28" s="23">
        <f t="shared" si="3"/>
        <v>0.03030501804</v>
      </c>
      <c r="N28" s="24" t="str">
        <f t="shared" si="4"/>
        <v>Watermelon with +462, +3% (15245 to 15707)</v>
      </c>
      <c r="O28" s="41"/>
      <c r="P28" s="40">
        <v>3105.0</v>
      </c>
      <c r="Q28" s="18">
        <f t="shared" si="5"/>
        <v>111</v>
      </c>
      <c r="R28" s="23">
        <f t="shared" si="6"/>
        <v>0.03574879227</v>
      </c>
      <c r="S28" s="24" t="str">
        <f t="shared" si="7"/>
        <v>Watermelon with +111, +3.6% (3105 to 3216)</v>
      </c>
      <c r="T28" s="18"/>
      <c r="U28" s="40">
        <v>12.0</v>
      </c>
      <c r="V28" s="22">
        <f t="shared" si="8"/>
        <v>3</v>
      </c>
      <c r="W28" s="23">
        <f t="shared" si="9"/>
        <v>0.25</v>
      </c>
      <c r="X28" s="26" t="str">
        <f t="shared" si="10"/>
        <v>Watermelon with +3, +25% (12 to 15)</v>
      </c>
    </row>
    <row r="29">
      <c r="A29" s="18" t="s">
        <v>156</v>
      </c>
      <c r="B29" s="18">
        <v>63.0</v>
      </c>
      <c r="C29" s="40">
        <v>36964.0</v>
      </c>
      <c r="D29" s="40">
        <v>20447.0</v>
      </c>
      <c r="E29" s="40">
        <v>9563.0</v>
      </c>
      <c r="F29" s="14">
        <v>1.8429031E7</v>
      </c>
      <c r="G29" s="19"/>
      <c r="H29" s="19">
        <f>VLOOKUP(A29,'Kings Ratings'!$A$2:$B$1000,2,false)</f>
        <v>1</v>
      </c>
      <c r="I29" s="7">
        <f>vlookup(B29,'202405 MM (Do Not Delete)'!$A$1:$G$1000,7,false)</f>
        <v>274</v>
      </c>
      <c r="K29" s="40">
        <v>34895.0</v>
      </c>
      <c r="L29" s="22">
        <f t="shared" si="2"/>
        <v>2069</v>
      </c>
      <c r="M29" s="23">
        <f t="shared" si="3"/>
        <v>0.0592921622</v>
      </c>
      <c r="N29" s="24" t="str">
        <f t="shared" si="4"/>
        <v>Trout with +2069, +5.9% (34895 to 36964)</v>
      </c>
      <c r="O29" s="41"/>
      <c r="P29" s="40">
        <v>18621.0</v>
      </c>
      <c r="Q29" s="18">
        <f t="shared" si="5"/>
        <v>1826</v>
      </c>
      <c r="R29" s="23">
        <f t="shared" si="6"/>
        <v>0.09806132861</v>
      </c>
      <c r="S29" s="24" t="str">
        <f t="shared" si="7"/>
        <v>Trout with +1826, +9.8% (18621 to 20447)</v>
      </c>
      <c r="T29" s="18"/>
      <c r="U29" s="40">
        <v>8159.0</v>
      </c>
      <c r="V29" s="22">
        <f t="shared" si="8"/>
        <v>1404</v>
      </c>
      <c r="W29" s="23">
        <f t="shared" si="9"/>
        <v>0.1720799118</v>
      </c>
      <c r="X29" s="26" t="str">
        <f t="shared" si="10"/>
        <v>Trout with +1404, +17.2% (8159 to 9563)</v>
      </c>
    </row>
    <row r="30">
      <c r="A30" s="18" t="s">
        <v>204</v>
      </c>
      <c r="B30" s="18">
        <v>65.0</v>
      </c>
      <c r="C30" s="40">
        <v>34877.0</v>
      </c>
      <c r="D30" s="40">
        <v>7198.0</v>
      </c>
      <c r="E30" s="40">
        <v>181.0</v>
      </c>
      <c r="F30" s="14">
        <v>412547.0</v>
      </c>
      <c r="G30" s="19"/>
      <c r="H30" s="19">
        <f>VLOOKUP(A30,'Kings Ratings'!$A$2:$B$1000,2,false)</f>
        <v>7</v>
      </c>
      <c r="I30" s="7" t="str">
        <f>vlookup(B30,'202405 MM (Do Not Delete)'!$A$1:$G$1000,7,false)</f>
        <v/>
      </c>
      <c r="K30" s="40">
        <v>33582.0</v>
      </c>
      <c r="L30" s="22">
        <f t="shared" si="2"/>
        <v>1295</v>
      </c>
      <c r="M30" s="23">
        <f t="shared" si="3"/>
        <v>0.03856232506</v>
      </c>
      <c r="N30" s="24" t="str">
        <f t="shared" si="4"/>
        <v>Corn with +1295, +3.9% (33582 to 34877)</v>
      </c>
      <c r="O30" s="41"/>
      <c r="P30" s="40">
        <v>6741.0</v>
      </c>
      <c r="Q30" s="18">
        <f t="shared" si="5"/>
        <v>457</v>
      </c>
      <c r="R30" s="23">
        <f t="shared" si="6"/>
        <v>0.06779409583</v>
      </c>
      <c r="S30" s="24" t="str">
        <f t="shared" si="7"/>
        <v>Corn with +457, +6.8% (6741 to 7198)</v>
      </c>
      <c r="T30" s="18"/>
      <c r="U30" s="40">
        <v>154.0</v>
      </c>
      <c r="V30" s="22">
        <f t="shared" si="8"/>
        <v>27</v>
      </c>
      <c r="W30" s="23">
        <f t="shared" si="9"/>
        <v>0.1753246753</v>
      </c>
      <c r="X30" s="26" t="str">
        <f t="shared" si="10"/>
        <v>Corn with +27, +17.5% (154 to 181)</v>
      </c>
    </row>
    <row r="31">
      <c r="A31" s="18" t="s">
        <v>162</v>
      </c>
      <c r="B31" s="18">
        <v>67.0</v>
      </c>
      <c r="C31" s="40">
        <v>16797.0</v>
      </c>
      <c r="D31" s="40">
        <v>4334.0</v>
      </c>
      <c r="E31" s="40">
        <v>1.0</v>
      </c>
      <c r="F31" s="14">
        <v>236234.0</v>
      </c>
      <c r="G31" s="19"/>
      <c r="H31" s="19">
        <f>VLOOKUP(A31,'Kings Ratings'!$A$2:$B$1000,2,false)</f>
        <v>8</v>
      </c>
      <c r="I31" s="7" t="str">
        <f>vlookup(B31,'202405 MM (Do Not Delete)'!$A$1:$G$1000,7,false)</f>
        <v/>
      </c>
      <c r="K31" s="40">
        <v>16070.0</v>
      </c>
      <c r="L31" s="22">
        <f t="shared" si="2"/>
        <v>727</v>
      </c>
      <c r="M31" s="23">
        <f t="shared" si="3"/>
        <v>0.04523957685</v>
      </c>
      <c r="N31" s="24" t="str">
        <f t="shared" si="4"/>
        <v>Cabbage with +727, +4.5% (16070 to 16797)</v>
      </c>
      <c r="O31" s="41"/>
      <c r="P31" s="40">
        <v>4044.0</v>
      </c>
      <c r="Q31" s="18">
        <f t="shared" si="5"/>
        <v>290</v>
      </c>
      <c r="R31" s="23">
        <f t="shared" si="6"/>
        <v>0.07171117705</v>
      </c>
      <c r="S31" s="24" t="str">
        <f t="shared" si="7"/>
        <v>Cabbage with +290, +7.2% (4044 to 4334)</v>
      </c>
      <c r="T31" s="18"/>
      <c r="U31" s="40">
        <v>1.0</v>
      </c>
      <c r="V31" s="22">
        <f t="shared" si="8"/>
        <v>0</v>
      </c>
      <c r="W31" s="23">
        <f t="shared" si="9"/>
        <v>0</v>
      </c>
      <c r="X31" s="26" t="str">
        <f t="shared" si="10"/>
        <v>Cabbage with +0, +0% (1 to 1)</v>
      </c>
    </row>
    <row r="32">
      <c r="A32" s="18" t="s">
        <v>634</v>
      </c>
      <c r="B32" s="18">
        <v>69.0</v>
      </c>
      <c r="C32" s="40">
        <v>10085.0</v>
      </c>
      <c r="D32" s="40">
        <v>778.0</v>
      </c>
      <c r="E32" s="40">
        <v>0.0</v>
      </c>
      <c r="F32" s="14">
        <v>25072.0</v>
      </c>
      <c r="G32" s="19"/>
      <c r="H32" s="19">
        <f>VLOOKUP(A32,'Kings Ratings'!$A$2:$B$1000,2,false)</f>
        <v>9</v>
      </c>
      <c r="I32" s="10"/>
      <c r="K32" s="40">
        <v>9699.0</v>
      </c>
      <c r="L32" s="22">
        <f t="shared" si="2"/>
        <v>386</v>
      </c>
      <c r="M32" s="23">
        <f t="shared" si="3"/>
        <v>0.03979791731</v>
      </c>
      <c r="N32" s="24" t="str">
        <f t="shared" si="4"/>
        <v>Pumpkin with +386, +4% (9699 to 10085)</v>
      </c>
      <c r="O32" s="41"/>
      <c r="P32" s="40">
        <v>703.0</v>
      </c>
      <c r="Q32" s="18">
        <f t="shared" si="5"/>
        <v>75</v>
      </c>
      <c r="R32" s="23">
        <f t="shared" si="6"/>
        <v>0.106685633</v>
      </c>
      <c r="S32" s="24" t="str">
        <f t="shared" si="7"/>
        <v>Pumpkin with +75, +10.7% (703 to 778)</v>
      </c>
      <c r="T32" s="18"/>
      <c r="U32" s="40">
        <v>0.0</v>
      </c>
      <c r="V32" s="22">
        <f t="shared" si="8"/>
        <v>0</v>
      </c>
      <c r="W32" s="23" t="str">
        <f t="shared" si="9"/>
        <v>#DIV/0!</v>
      </c>
      <c r="X32" s="26" t="str">
        <f t="shared" si="10"/>
        <v>#DIV/0!</v>
      </c>
    </row>
    <row r="33">
      <c r="A33" s="18" t="s">
        <v>809</v>
      </c>
      <c r="B33" s="18">
        <v>71.0</v>
      </c>
      <c r="C33" s="40">
        <v>10038.0</v>
      </c>
      <c r="D33" s="40">
        <v>562.0</v>
      </c>
      <c r="E33" s="40">
        <v>1.0</v>
      </c>
      <c r="F33" s="14">
        <v>83153.0</v>
      </c>
      <c r="G33" s="19"/>
      <c r="H33" s="19">
        <f>VLOOKUP(A33,'Kings Ratings'!$A$2:$B$1000,2,false)</f>
        <v>9</v>
      </c>
      <c r="I33" s="10"/>
      <c r="K33" s="40">
        <v>9590.0</v>
      </c>
      <c r="L33" s="22">
        <f t="shared" si="2"/>
        <v>448</v>
      </c>
      <c r="M33" s="23">
        <f t="shared" si="3"/>
        <v>0.04671532847</v>
      </c>
      <c r="N33" s="24" t="str">
        <f t="shared" si="4"/>
        <v>Wheat with +448, +4.7% (9590 to 10038)</v>
      </c>
      <c r="O33" s="41"/>
      <c r="P33" s="40">
        <v>475.0</v>
      </c>
      <c r="Q33" s="18">
        <f t="shared" si="5"/>
        <v>87</v>
      </c>
      <c r="R33" s="23">
        <f t="shared" si="6"/>
        <v>0.1831578947</v>
      </c>
      <c r="S33" s="24" t="str">
        <f t="shared" si="7"/>
        <v>Wheat with +87, +18.3% (475 to 562)</v>
      </c>
      <c r="T33" s="18"/>
      <c r="U33" s="40">
        <v>1.0</v>
      </c>
      <c r="V33" s="22">
        <f t="shared" si="8"/>
        <v>0</v>
      </c>
      <c r="W33" s="23">
        <f t="shared" si="9"/>
        <v>0</v>
      </c>
      <c r="X33" s="26" t="str">
        <f t="shared" si="10"/>
        <v>Wheat with +0, +0% (1 to 1)</v>
      </c>
    </row>
    <row r="34">
      <c r="A34" s="18" t="s">
        <v>819</v>
      </c>
      <c r="B34" s="18">
        <v>72.0</v>
      </c>
      <c r="C34" s="40">
        <v>13167.0</v>
      </c>
      <c r="D34" s="40">
        <v>7423.0</v>
      </c>
      <c r="E34" s="40">
        <v>1326.0</v>
      </c>
      <c r="F34" s="14">
        <v>1044290.0</v>
      </c>
      <c r="G34" s="19"/>
      <c r="H34" s="19">
        <f>VLOOKUP(A34,'Kings Ratings'!$A$2:$B$1000,2,false)</f>
        <v>1</v>
      </c>
      <c r="I34" s="7">
        <f>vlookup(B34,'202405 MM (Do Not Delete)'!$A$1:$G$1000,7,false)</f>
        <v>273</v>
      </c>
      <c r="K34" s="40">
        <v>12617.0</v>
      </c>
      <c r="L34" s="22">
        <f t="shared" si="2"/>
        <v>550</v>
      </c>
      <c r="M34" s="23">
        <f t="shared" si="3"/>
        <v>0.04359197908</v>
      </c>
      <c r="N34" s="24" t="str">
        <f t="shared" si="4"/>
        <v>Wooden Barrel with +550, +4.4% (12617 to 13167)</v>
      </c>
      <c r="O34" s="41"/>
      <c r="P34" s="40">
        <v>7086.0</v>
      </c>
      <c r="Q34" s="18">
        <f t="shared" si="5"/>
        <v>337</v>
      </c>
      <c r="R34" s="23">
        <f t="shared" si="6"/>
        <v>0.04755856619</v>
      </c>
      <c r="S34" s="24" t="str">
        <f t="shared" si="7"/>
        <v>Wooden Barrel with +337, +4.8% (7086 to 7423)</v>
      </c>
      <c r="T34" s="18"/>
      <c r="U34" s="40">
        <v>1214.0</v>
      </c>
      <c r="V34" s="22">
        <f t="shared" si="8"/>
        <v>112</v>
      </c>
      <c r="W34" s="23">
        <f t="shared" si="9"/>
        <v>0.09225700165</v>
      </c>
      <c r="X34" s="26" t="str">
        <f t="shared" si="10"/>
        <v>Wooden Barrel with +112, +9.2% (1214 to 1326)</v>
      </c>
    </row>
    <row r="35">
      <c r="A35" s="18" t="s">
        <v>644</v>
      </c>
      <c r="B35" s="18">
        <v>73.0</v>
      </c>
      <c r="C35" s="40">
        <v>10648.0</v>
      </c>
      <c r="D35" s="40">
        <v>4789.0</v>
      </c>
      <c r="E35" s="40">
        <v>112.0</v>
      </c>
      <c r="F35" s="14">
        <v>247183.0</v>
      </c>
      <c r="G35" s="19"/>
      <c r="H35" s="19">
        <f>VLOOKUP(A35,'Kings Ratings'!$A$2:$B$1000,2,false)</f>
        <v>3</v>
      </c>
      <c r="I35" s="7" t="str">
        <f>vlookup(B35,'202405 MM (Do Not Delete)'!$A$1:$G$1000,7,false)</f>
        <v/>
      </c>
      <c r="K35" s="40">
        <v>10135.0</v>
      </c>
      <c r="L35" s="22">
        <f t="shared" si="2"/>
        <v>513</v>
      </c>
      <c r="M35" s="23">
        <f t="shared" si="3"/>
        <v>0.05061667489</v>
      </c>
      <c r="N35" s="24" t="str">
        <f t="shared" si="4"/>
        <v>Purple Parchment with +513, +5.1% (10135 to 10648)</v>
      </c>
      <c r="O35" s="41"/>
      <c r="P35" s="40">
        <v>4518.0</v>
      </c>
      <c r="Q35" s="18">
        <f t="shared" si="5"/>
        <v>271</v>
      </c>
      <c r="R35" s="23">
        <f t="shared" si="6"/>
        <v>0.05998229305</v>
      </c>
      <c r="S35" s="24" t="str">
        <f t="shared" si="7"/>
        <v>Purple Parchment with +271, +6% (4518 to 4789)</v>
      </c>
      <c r="T35" s="18"/>
      <c r="U35" s="40">
        <v>84.0</v>
      </c>
      <c r="V35" s="22">
        <f t="shared" si="8"/>
        <v>28</v>
      </c>
      <c r="W35" s="23">
        <f t="shared" si="9"/>
        <v>0.3333333333</v>
      </c>
      <c r="X35" s="26" t="str">
        <f t="shared" si="10"/>
        <v>Purple Parchment with +28, +33.3% (84 to 112)</v>
      </c>
    </row>
    <row r="36">
      <c r="A36" s="18" t="s">
        <v>427</v>
      </c>
      <c r="B36" s="18">
        <v>74.0</v>
      </c>
      <c r="C36" s="40">
        <v>13429.0</v>
      </c>
      <c r="D36" s="40">
        <v>6913.0</v>
      </c>
      <c r="E36" s="40">
        <v>433.0</v>
      </c>
      <c r="F36" s="14">
        <v>664605.0</v>
      </c>
      <c r="G36" s="19"/>
      <c r="H36" s="19">
        <f>VLOOKUP(A36,'Kings Ratings'!$A$2:$B$1000,2,false)</f>
        <v>1</v>
      </c>
      <c r="I36" s="7">
        <f>vlookup(B36,'202405 MM (Do Not Delete)'!$A$1:$G$1000,7,false)</f>
        <v>297</v>
      </c>
      <c r="K36" s="40">
        <v>12766.0</v>
      </c>
      <c r="L36" s="22">
        <f t="shared" si="2"/>
        <v>663</v>
      </c>
      <c r="M36" s="23">
        <f t="shared" si="3"/>
        <v>0.05193482688</v>
      </c>
      <c r="N36" s="24" t="str">
        <f t="shared" si="4"/>
        <v>Green Parchment with +663, +5.2% (12766 to 13429)</v>
      </c>
      <c r="O36" s="41"/>
      <c r="P36" s="40">
        <v>6507.0</v>
      </c>
      <c r="Q36" s="18">
        <f t="shared" si="5"/>
        <v>406</v>
      </c>
      <c r="R36" s="23">
        <f t="shared" si="6"/>
        <v>0.06239434455</v>
      </c>
      <c r="S36" s="24" t="str">
        <f t="shared" si="7"/>
        <v>Green Parchment with +406, +6.2% (6507 to 6913)</v>
      </c>
      <c r="T36" s="18"/>
      <c r="U36" s="40">
        <v>349.0</v>
      </c>
      <c r="V36" s="22">
        <f t="shared" si="8"/>
        <v>84</v>
      </c>
      <c r="W36" s="23">
        <f t="shared" si="9"/>
        <v>0.2406876791</v>
      </c>
      <c r="X36" s="26" t="str">
        <f t="shared" si="10"/>
        <v>Green Parchment with +84, +24.1% (349 to 433)</v>
      </c>
    </row>
    <row r="37">
      <c r="A37" s="18" t="s">
        <v>123</v>
      </c>
      <c r="B37" s="18">
        <v>75.0</v>
      </c>
      <c r="C37" s="40">
        <v>39506.0</v>
      </c>
      <c r="D37" s="40">
        <v>18897.0</v>
      </c>
      <c r="E37" s="40">
        <v>6610.0</v>
      </c>
      <c r="F37" s="14">
        <v>1.1329937E7</v>
      </c>
      <c r="G37" s="19"/>
      <c r="H37" s="19">
        <f>VLOOKUP(A37,'Kings Ratings'!$A$2:$B$1000,2,false)</f>
        <v>1</v>
      </c>
      <c r="I37" s="7">
        <f>vlookup(B37,'202405 MM (Do Not Delete)'!$A$1:$G$1000,7,false)</f>
        <v>220</v>
      </c>
      <c r="K37" s="40">
        <v>38261.0</v>
      </c>
      <c r="L37" s="22">
        <f t="shared" si="2"/>
        <v>1245</v>
      </c>
      <c r="M37" s="23">
        <f t="shared" si="3"/>
        <v>0.0325396618</v>
      </c>
      <c r="N37" s="24" t="str">
        <f t="shared" si="4"/>
        <v>Mushroom Paste with +1245, +3.3% (38261 to 39506)</v>
      </c>
      <c r="O37" s="41"/>
      <c r="P37" s="40">
        <v>18182.0</v>
      </c>
      <c r="Q37" s="18">
        <f t="shared" si="5"/>
        <v>715</v>
      </c>
      <c r="R37" s="23">
        <f t="shared" si="6"/>
        <v>0.03932460675</v>
      </c>
      <c r="S37" s="24" t="str">
        <f t="shared" si="7"/>
        <v>Mushroom Paste with +715, +3.9% (18182 to 18897)</v>
      </c>
      <c r="T37" s="18"/>
      <c r="U37" s="40">
        <v>6202.0</v>
      </c>
      <c r="V37" s="22">
        <f t="shared" si="8"/>
        <v>408</v>
      </c>
      <c r="W37" s="23">
        <f t="shared" si="9"/>
        <v>0.06578523057</v>
      </c>
      <c r="X37" s="26" t="str">
        <f t="shared" si="10"/>
        <v>Mushroom Paste with +408, +6.6% (6202 to 6610)</v>
      </c>
    </row>
    <row r="38">
      <c r="A38" s="18" t="s">
        <v>51</v>
      </c>
      <c r="B38" s="18">
        <v>76.0</v>
      </c>
      <c r="C38" s="40">
        <v>49076.0</v>
      </c>
      <c r="D38" s="40">
        <v>24504.0</v>
      </c>
      <c r="E38" s="40">
        <v>8469.0</v>
      </c>
      <c r="F38" s="14">
        <v>9793818.0</v>
      </c>
      <c r="G38" s="19"/>
      <c r="H38" s="19">
        <f>VLOOKUP(A38,'Kings Ratings'!$A$2:$B$1000,2,false)</f>
        <v>1</v>
      </c>
      <c r="I38" s="7">
        <f>vlookup(B38,'202405 MM (Do Not Delete)'!$A$1:$G$1000,7,false)</f>
        <v>259</v>
      </c>
      <c r="K38" s="40">
        <v>47495.0</v>
      </c>
      <c r="L38" s="22">
        <f t="shared" si="2"/>
        <v>1581</v>
      </c>
      <c r="M38" s="23">
        <f t="shared" si="3"/>
        <v>0.0332877145</v>
      </c>
      <c r="N38" s="24" t="str">
        <f t="shared" si="4"/>
        <v>Unpolished Shimmer Stone with +1581, +3.3% (47495 to 49076)</v>
      </c>
      <c r="O38" s="41"/>
      <c r="P38" s="40">
        <v>23548.0</v>
      </c>
      <c r="Q38" s="18">
        <f t="shared" si="5"/>
        <v>956</v>
      </c>
      <c r="R38" s="23">
        <f t="shared" si="6"/>
        <v>0.04059792764</v>
      </c>
      <c r="S38" s="24" t="str">
        <f t="shared" si="7"/>
        <v>Unpolished Shimmer Stone with +956, +4.1% (23548 to 24504)</v>
      </c>
      <c r="T38" s="18"/>
      <c r="U38" s="40">
        <v>7919.0</v>
      </c>
      <c r="V38" s="22">
        <f t="shared" si="8"/>
        <v>550</v>
      </c>
      <c r="W38" s="23">
        <f t="shared" si="9"/>
        <v>0.06945321379</v>
      </c>
      <c r="X38" s="26" t="str">
        <f t="shared" si="10"/>
        <v>Unpolished Shimmer Stone with +550, +6.9% (7919 to 8469)</v>
      </c>
    </row>
    <row r="39">
      <c r="A39" s="18" t="s">
        <v>129</v>
      </c>
      <c r="B39" s="18">
        <v>77.0</v>
      </c>
      <c r="C39" s="40">
        <v>38828.0</v>
      </c>
      <c r="D39" s="40">
        <v>16306.0</v>
      </c>
      <c r="E39" s="40">
        <v>5082.0</v>
      </c>
      <c r="F39" s="14">
        <v>6311802.0</v>
      </c>
      <c r="G39" s="19"/>
      <c r="H39" s="19">
        <f>VLOOKUP(A39,'Kings Ratings'!$A$2:$B$1000,2,false)</f>
        <v>1</v>
      </c>
      <c r="I39" s="7">
        <f>vlookup(B39,'202405 MM (Do Not Delete)'!$A$1:$G$1000,7,false)</f>
        <v>227</v>
      </c>
      <c r="K39" s="40">
        <v>37500.0</v>
      </c>
      <c r="L39" s="22">
        <f t="shared" si="2"/>
        <v>1328</v>
      </c>
      <c r="M39" s="23">
        <f t="shared" si="3"/>
        <v>0.03541333333</v>
      </c>
      <c r="N39" s="24" t="str">
        <f t="shared" si="4"/>
        <v>Shimmer Stone with +1328, +3.5% (37500 to 38828)</v>
      </c>
      <c r="O39" s="41"/>
      <c r="P39" s="40">
        <v>15616.0</v>
      </c>
      <c r="Q39" s="18">
        <f t="shared" si="5"/>
        <v>690</v>
      </c>
      <c r="R39" s="23">
        <f t="shared" si="6"/>
        <v>0.04418545082</v>
      </c>
      <c r="S39" s="24" t="str">
        <f t="shared" si="7"/>
        <v>Shimmer Stone with +690, +4.4% (15616 to 16306)</v>
      </c>
      <c r="T39" s="18"/>
      <c r="U39" s="40">
        <v>4747.0</v>
      </c>
      <c r="V39" s="22">
        <f t="shared" si="8"/>
        <v>335</v>
      </c>
      <c r="W39" s="23">
        <f t="shared" si="9"/>
        <v>0.07057088688</v>
      </c>
      <c r="X39" s="26" t="str">
        <f t="shared" si="10"/>
        <v>Shimmer Stone with +335, +7.1% (4747 to 5082)</v>
      </c>
    </row>
    <row r="40">
      <c r="A40" s="18" t="s">
        <v>66</v>
      </c>
      <c r="B40" s="18">
        <v>78.0</v>
      </c>
      <c r="C40" s="40">
        <v>47612.0</v>
      </c>
      <c r="D40" s="40">
        <v>22584.0</v>
      </c>
      <c r="E40" s="40">
        <v>7651.0</v>
      </c>
      <c r="F40" s="14">
        <v>9676388.0</v>
      </c>
      <c r="G40" s="19"/>
      <c r="H40" s="19">
        <f>VLOOKUP(A40,'Kings Ratings'!$A$2:$B$1000,2,false)</f>
        <v>1</v>
      </c>
      <c r="I40" s="7">
        <f>vlookup(B40,'202405 MM (Do Not Delete)'!$A$1:$G$1000,7,false)</f>
        <v>265</v>
      </c>
      <c r="K40" s="40">
        <v>46138.0</v>
      </c>
      <c r="L40" s="22">
        <f t="shared" si="2"/>
        <v>1474</v>
      </c>
      <c r="M40" s="23">
        <f t="shared" si="3"/>
        <v>0.03194763535</v>
      </c>
      <c r="N40" s="24" t="str">
        <f t="shared" si="4"/>
        <v>Glass Orb with +1474, +3.2% (46138 to 47612)</v>
      </c>
      <c r="O40" s="41"/>
      <c r="P40" s="40">
        <v>21794.0</v>
      </c>
      <c r="Q40" s="18">
        <f t="shared" si="5"/>
        <v>790</v>
      </c>
      <c r="R40" s="23">
        <f t="shared" si="6"/>
        <v>0.03624850876</v>
      </c>
      <c r="S40" s="24" t="str">
        <f t="shared" si="7"/>
        <v>Glass Orb with +790, +3.6% (21794 to 22584)</v>
      </c>
      <c r="T40" s="18"/>
      <c r="U40" s="40">
        <v>7292.0</v>
      </c>
      <c r="V40" s="22">
        <f t="shared" si="8"/>
        <v>359</v>
      </c>
      <c r="W40" s="23">
        <f t="shared" si="9"/>
        <v>0.04923203511</v>
      </c>
      <c r="X40" s="26" t="str">
        <f t="shared" si="10"/>
        <v>Glass Orb with +359, +4.9% (7292 to 7651)</v>
      </c>
    </row>
    <row r="41">
      <c r="A41" s="18" t="s">
        <v>532</v>
      </c>
      <c r="B41" s="18">
        <v>79.0</v>
      </c>
      <c r="C41" s="40">
        <v>9101.0</v>
      </c>
      <c r="D41" s="40">
        <v>5462.0</v>
      </c>
      <c r="E41" s="40">
        <v>582.0</v>
      </c>
      <c r="F41" s="14">
        <v>1001601.0</v>
      </c>
      <c r="G41" s="19"/>
      <c r="H41" s="19">
        <f>VLOOKUP(A41,'Kings Ratings'!$A$2:$B$1000,2,false)</f>
        <v>2</v>
      </c>
      <c r="I41" s="7">
        <f>vlookup(B41,'202405 MM (Do Not Delete)'!$A$1:$G$1000,7,false)</f>
        <v>278</v>
      </c>
      <c r="K41" s="40">
        <v>8602.0</v>
      </c>
      <c r="L41" s="22">
        <f t="shared" si="2"/>
        <v>499</v>
      </c>
      <c r="M41" s="23">
        <f t="shared" si="3"/>
        <v>0.05800976517</v>
      </c>
      <c r="N41" s="24" t="str">
        <f t="shared" si="4"/>
        <v>Looking Glass with +499, +5.8% (8602 to 9101)</v>
      </c>
      <c r="O41" s="41"/>
      <c r="P41" s="40">
        <v>5220.0</v>
      </c>
      <c r="Q41" s="18">
        <f t="shared" si="5"/>
        <v>242</v>
      </c>
      <c r="R41" s="23">
        <f t="shared" si="6"/>
        <v>0.04636015326</v>
      </c>
      <c r="S41" s="24" t="str">
        <f t="shared" si="7"/>
        <v>Looking Glass with +242, +4.6% (5220 to 5462)</v>
      </c>
      <c r="T41" s="18"/>
      <c r="U41" s="40">
        <v>524.0</v>
      </c>
      <c r="V41" s="22">
        <f t="shared" si="8"/>
        <v>58</v>
      </c>
      <c r="W41" s="23">
        <f t="shared" si="9"/>
        <v>0.1106870229</v>
      </c>
      <c r="X41" s="26" t="str">
        <f t="shared" si="10"/>
        <v>Looking Glass with +58, +11.1% (524 to 582)</v>
      </c>
    </row>
    <row r="42">
      <c r="A42" s="18" t="s">
        <v>396</v>
      </c>
      <c r="B42" s="18">
        <v>81.0</v>
      </c>
      <c r="C42" s="40">
        <v>26258.0</v>
      </c>
      <c r="D42" s="40">
        <v>12562.0</v>
      </c>
      <c r="E42" s="40">
        <v>3959.0</v>
      </c>
      <c r="F42" s="14">
        <v>2989927.0</v>
      </c>
      <c r="G42" s="19"/>
      <c r="H42" s="19">
        <f>VLOOKUP(A42,'Kings Ratings'!$A$2:$B$1000,2,false)</f>
        <v>1</v>
      </c>
      <c r="I42" s="7">
        <f>vlookup(B42,'202405 MM (Do Not Delete)'!$A$1:$G$1000,7,false)</f>
        <v>235</v>
      </c>
      <c r="K42" s="40">
        <v>25486.0</v>
      </c>
      <c r="L42" s="22">
        <f t="shared" si="2"/>
        <v>772</v>
      </c>
      <c r="M42" s="23">
        <f t="shared" si="3"/>
        <v>0.03029114023</v>
      </c>
      <c r="N42" s="24" t="str">
        <f t="shared" si="4"/>
        <v>White Parchment with +772, +3% (25486 to 26258)</v>
      </c>
      <c r="O42" s="41"/>
      <c r="P42" s="40">
        <v>12145.0</v>
      </c>
      <c r="Q42" s="18">
        <f t="shared" si="5"/>
        <v>417</v>
      </c>
      <c r="R42" s="23">
        <f t="shared" si="6"/>
        <v>0.03433511733</v>
      </c>
      <c r="S42" s="24" t="str">
        <f t="shared" si="7"/>
        <v>White Parchment with +417, +3.4% (12145 to 12562)</v>
      </c>
      <c r="T42" s="18"/>
      <c r="U42" s="40">
        <v>3693.0</v>
      </c>
      <c r="V42" s="22">
        <f t="shared" si="8"/>
        <v>266</v>
      </c>
      <c r="W42" s="23">
        <f t="shared" si="9"/>
        <v>0.07202816139</v>
      </c>
      <c r="X42" s="26" t="str">
        <f t="shared" si="10"/>
        <v>White Parchment with +266, +7.2% (3693 to 3959)</v>
      </c>
    </row>
    <row r="43">
      <c r="A43" s="18" t="s">
        <v>418</v>
      </c>
      <c r="B43" s="18">
        <v>82.0</v>
      </c>
      <c r="C43" s="40">
        <v>10402.0</v>
      </c>
      <c r="D43" s="40">
        <v>5442.0</v>
      </c>
      <c r="E43" s="40">
        <v>217.0</v>
      </c>
      <c r="F43" s="14">
        <v>235335.0</v>
      </c>
      <c r="G43" s="19"/>
      <c r="H43" s="19">
        <f>VLOOKUP(A43,'Kings Ratings'!$A$2:$B$1000,2,false)</f>
        <v>2</v>
      </c>
      <c r="I43" s="7">
        <f>vlookup(B43,'202405 MM (Do Not Delete)'!$A$1:$G$1000,7,false)</f>
        <v>321</v>
      </c>
      <c r="K43" s="40">
        <v>9879.0</v>
      </c>
      <c r="L43" s="22">
        <f t="shared" si="2"/>
        <v>523</v>
      </c>
      <c r="M43" s="23">
        <f t="shared" si="3"/>
        <v>0.05294058103</v>
      </c>
      <c r="N43" s="24" t="str">
        <f t="shared" si="4"/>
        <v>Green Diary with +523, +5.3% (9879 to 10402)</v>
      </c>
      <c r="O43" s="41"/>
      <c r="P43" s="40">
        <v>5101.0</v>
      </c>
      <c r="Q43" s="18">
        <f t="shared" si="5"/>
        <v>341</v>
      </c>
      <c r="R43" s="23">
        <f t="shared" si="6"/>
        <v>0.06684963733</v>
      </c>
      <c r="S43" s="24" t="str">
        <f t="shared" si="7"/>
        <v>Green Diary with +341, +6.7% (5101 to 5442)</v>
      </c>
      <c r="T43" s="18"/>
      <c r="U43" s="40">
        <v>160.0</v>
      </c>
      <c r="V43" s="22">
        <f t="shared" si="8"/>
        <v>57</v>
      </c>
      <c r="W43" s="23">
        <f t="shared" si="9"/>
        <v>0.35625</v>
      </c>
      <c r="X43" s="26" t="str">
        <f t="shared" si="10"/>
        <v>Green Diary with +57, +35.6% (160 to 217)</v>
      </c>
    </row>
    <row r="44">
      <c r="A44" s="18" t="s">
        <v>640</v>
      </c>
      <c r="B44" s="18">
        <v>83.0</v>
      </c>
      <c r="C44" s="40">
        <v>9018.0</v>
      </c>
      <c r="D44" s="40">
        <v>3913.0</v>
      </c>
      <c r="E44" s="40">
        <v>132.0</v>
      </c>
      <c r="F44" s="14">
        <v>342102.0</v>
      </c>
      <c r="G44" s="19"/>
      <c r="H44" s="19">
        <f>VLOOKUP(A44,'Kings Ratings'!$A$2:$B$1000,2,false)</f>
        <v>3</v>
      </c>
      <c r="I44" s="7" t="str">
        <f>vlookup(B44,'202405 MM (Do Not Delete)'!$A$1:$G$1000,7,false)</f>
        <v/>
      </c>
      <c r="K44" s="40">
        <v>8578.0</v>
      </c>
      <c r="L44" s="22">
        <f t="shared" si="2"/>
        <v>440</v>
      </c>
      <c r="M44" s="23">
        <f t="shared" si="3"/>
        <v>0.05129400793</v>
      </c>
      <c r="N44" s="24" t="str">
        <f t="shared" si="4"/>
        <v>Purple Diary with +440, +5.1% (8578 to 9018)</v>
      </c>
      <c r="O44" s="41"/>
      <c r="P44" s="40">
        <v>3671.0</v>
      </c>
      <c r="Q44" s="18">
        <f t="shared" si="5"/>
        <v>242</v>
      </c>
      <c r="R44" s="23">
        <f t="shared" si="6"/>
        <v>0.06592209207</v>
      </c>
      <c r="S44" s="24" t="str">
        <f t="shared" si="7"/>
        <v>Purple Diary with +242, +6.6% (3671 to 3913)</v>
      </c>
      <c r="T44" s="18"/>
      <c r="U44" s="40">
        <v>88.0</v>
      </c>
      <c r="V44" s="22">
        <f t="shared" si="8"/>
        <v>44</v>
      </c>
      <c r="W44" s="23">
        <f t="shared" si="9"/>
        <v>0.5</v>
      </c>
      <c r="X44" s="26" t="str">
        <f t="shared" si="10"/>
        <v>Purple Diary with +44, +50% (88 to 132)</v>
      </c>
    </row>
    <row r="45">
      <c r="A45" s="18" t="s">
        <v>210</v>
      </c>
      <c r="B45" s="18">
        <v>84.0</v>
      </c>
      <c r="C45" s="40">
        <v>34779.0</v>
      </c>
      <c r="D45" s="40">
        <v>14077.0</v>
      </c>
      <c r="E45" s="40">
        <v>3144.0</v>
      </c>
      <c r="F45" s="14">
        <v>1290589.0</v>
      </c>
      <c r="G45" s="19"/>
      <c r="H45" s="19">
        <f>VLOOKUP(A45,'Kings Ratings'!$A$2:$B$1000,2,false)</f>
        <v>3</v>
      </c>
      <c r="I45" s="7">
        <f>vlookup(B45,'202405 MM (Do Not Delete)'!$A$1:$G$1000,7,false)</f>
        <v>239</v>
      </c>
      <c r="K45" s="40">
        <v>33673.0</v>
      </c>
      <c r="L45" s="22">
        <f t="shared" si="2"/>
        <v>1106</v>
      </c>
      <c r="M45" s="23">
        <f t="shared" si="3"/>
        <v>0.03284530633</v>
      </c>
      <c r="N45" s="24" t="str">
        <f t="shared" si="4"/>
        <v>Orange Juice with +1106, +3.3% (33673 to 34779)</v>
      </c>
      <c r="O45" s="41"/>
      <c r="P45" s="40">
        <v>13455.0</v>
      </c>
      <c r="Q45" s="18">
        <f t="shared" si="5"/>
        <v>622</v>
      </c>
      <c r="R45" s="23">
        <f t="shared" si="6"/>
        <v>0.04622816797</v>
      </c>
      <c r="S45" s="24" t="str">
        <f t="shared" si="7"/>
        <v>Orange Juice with +622, +4.6% (13455 to 14077)</v>
      </c>
      <c r="T45" s="18"/>
      <c r="U45" s="40">
        <v>2771.0</v>
      </c>
      <c r="V45" s="22">
        <f t="shared" si="8"/>
        <v>373</v>
      </c>
      <c r="W45" s="23">
        <f t="shared" si="9"/>
        <v>0.1346084446</v>
      </c>
      <c r="X45" s="26" t="str">
        <f t="shared" si="10"/>
        <v>Orange Juice with +373, +13.5% (2771 to 3144)</v>
      </c>
    </row>
    <row r="46">
      <c r="A46" s="18" t="s">
        <v>290</v>
      </c>
      <c r="B46" s="18">
        <v>86.0</v>
      </c>
      <c r="C46" s="40">
        <v>32031.0</v>
      </c>
      <c r="D46" s="40">
        <v>13231.0</v>
      </c>
      <c r="E46" s="40">
        <v>2842.0</v>
      </c>
      <c r="F46" s="14">
        <v>1278056.0</v>
      </c>
      <c r="G46" s="19"/>
      <c r="H46" s="19">
        <f>VLOOKUP(A46,'Kings Ratings'!$A$2:$B$1000,2,false)</f>
        <v>3</v>
      </c>
      <c r="I46" s="7">
        <f>vlookup(B46,'202405 MM (Do Not Delete)'!$A$1:$G$1000,7,false)</f>
        <v>242</v>
      </c>
      <c r="K46" s="40">
        <v>30999.0</v>
      </c>
      <c r="L46" s="22">
        <f t="shared" si="2"/>
        <v>1032</v>
      </c>
      <c r="M46" s="23">
        <f t="shared" si="3"/>
        <v>0.0332913965</v>
      </c>
      <c r="N46" s="24" t="str">
        <f t="shared" si="4"/>
        <v>Lemonade with +1032, +3.3% (30999 to 32031)</v>
      </c>
      <c r="O46" s="41"/>
      <c r="P46" s="40">
        <v>12613.0</v>
      </c>
      <c r="Q46" s="18">
        <f t="shared" si="5"/>
        <v>618</v>
      </c>
      <c r="R46" s="23">
        <f t="shared" si="6"/>
        <v>0.04899706652</v>
      </c>
      <c r="S46" s="24" t="str">
        <f t="shared" si="7"/>
        <v>Lemonade with +618, +4.9% (12613 to 13231)</v>
      </c>
      <c r="T46" s="18"/>
      <c r="U46" s="40">
        <v>2536.0</v>
      </c>
      <c r="V46" s="22">
        <f t="shared" si="8"/>
        <v>306</v>
      </c>
      <c r="W46" s="23">
        <f t="shared" si="9"/>
        <v>0.1206624606</v>
      </c>
      <c r="X46" s="26" t="str">
        <f t="shared" si="10"/>
        <v>Lemonade with +306, +12.1% (2536 to 2842)</v>
      </c>
    </row>
    <row r="47">
      <c r="A47" s="18" t="s">
        <v>128</v>
      </c>
      <c r="B47" s="18">
        <v>87.0</v>
      </c>
      <c r="C47" s="40">
        <v>28427.0</v>
      </c>
      <c r="D47" s="40">
        <v>18411.0</v>
      </c>
      <c r="E47" s="40">
        <v>9077.0</v>
      </c>
      <c r="F47" s="14">
        <v>2.2506848E7</v>
      </c>
      <c r="G47" s="19"/>
      <c r="H47" s="19">
        <f>VLOOKUP(A47,'Kings Ratings'!$A$2:$B$1000,2,false)</f>
        <v>1</v>
      </c>
      <c r="I47" s="7">
        <f>vlookup(B47,'202405 MM (Do Not Delete)'!$A$1:$G$1000,7,false)</f>
        <v>223</v>
      </c>
      <c r="K47" s="40">
        <v>25439.0</v>
      </c>
      <c r="L47" s="22">
        <f t="shared" si="2"/>
        <v>2988</v>
      </c>
      <c r="M47" s="23">
        <f t="shared" si="3"/>
        <v>0.1174574472</v>
      </c>
      <c r="N47" s="24" t="str">
        <f t="shared" si="4"/>
        <v>Bone Fish with +2988, +11.7% (25439 to 28427)</v>
      </c>
      <c r="O47" s="41"/>
      <c r="P47" s="40">
        <v>15614.0</v>
      </c>
      <c r="Q47" s="18">
        <f t="shared" si="5"/>
        <v>2797</v>
      </c>
      <c r="R47" s="23">
        <f t="shared" si="6"/>
        <v>0.1791341104</v>
      </c>
      <c r="S47" s="24" t="str">
        <f t="shared" si="7"/>
        <v>Bone Fish with +2797, +17.9% (15614 to 18411)</v>
      </c>
      <c r="T47" s="18"/>
      <c r="U47" s="40">
        <v>6766.0</v>
      </c>
      <c r="V47" s="22">
        <f t="shared" si="8"/>
        <v>2311</v>
      </c>
      <c r="W47" s="23">
        <f t="shared" si="9"/>
        <v>0.3415607449</v>
      </c>
      <c r="X47" s="26" t="str">
        <f t="shared" si="10"/>
        <v>Bone Fish with +2311, +34.2% (6766 to 9077)</v>
      </c>
    </row>
    <row r="48">
      <c r="A48" s="18" t="s">
        <v>331</v>
      </c>
      <c r="B48" s="18">
        <v>88.0</v>
      </c>
      <c r="C48" s="40">
        <v>27550.0</v>
      </c>
      <c r="D48" s="40">
        <v>18384.0</v>
      </c>
      <c r="E48" s="40">
        <v>9065.0</v>
      </c>
      <c r="F48" s="14">
        <v>2.2489663E7</v>
      </c>
      <c r="G48" s="19"/>
      <c r="H48" s="19">
        <f>VLOOKUP(A48,'Kings Ratings'!$A$2:$B$1000,2,false)</f>
        <v>1</v>
      </c>
      <c r="I48" s="7">
        <f>vlookup(B48,'202405 MM (Do Not Delete)'!$A$1:$G$1000,7,false)</f>
        <v>223</v>
      </c>
      <c r="K48" s="40">
        <v>24464.0</v>
      </c>
      <c r="L48" s="22">
        <f t="shared" si="2"/>
        <v>3086</v>
      </c>
      <c r="M48" s="23">
        <f t="shared" si="3"/>
        <v>0.1261445389</v>
      </c>
      <c r="N48" s="24" t="str">
        <f t="shared" si="4"/>
        <v>Sunfish with +3086, +12.6% (24464 to 27550)</v>
      </c>
      <c r="O48" s="41"/>
      <c r="P48" s="40">
        <v>15583.0</v>
      </c>
      <c r="Q48" s="18">
        <f t="shared" si="5"/>
        <v>2801</v>
      </c>
      <c r="R48" s="23">
        <f t="shared" si="6"/>
        <v>0.1797471604</v>
      </c>
      <c r="S48" s="24" t="str">
        <f t="shared" si="7"/>
        <v>Sunfish with +2801, +18% (15583 to 18384)</v>
      </c>
      <c r="T48" s="18"/>
      <c r="U48" s="40">
        <v>6763.0</v>
      </c>
      <c r="V48" s="22">
        <f t="shared" si="8"/>
        <v>2302</v>
      </c>
      <c r="W48" s="23">
        <f t="shared" si="9"/>
        <v>0.3403814875</v>
      </c>
      <c r="X48" s="26" t="str">
        <f t="shared" si="10"/>
        <v>Sunfish with +2302, +34% (6763 to 9065)</v>
      </c>
    </row>
    <row r="49">
      <c r="A49" s="18" t="s">
        <v>73</v>
      </c>
      <c r="B49" s="18">
        <v>89.0</v>
      </c>
      <c r="C49" s="40">
        <v>21207.0</v>
      </c>
      <c r="D49" s="40">
        <v>13151.0</v>
      </c>
      <c r="E49" s="40">
        <v>5603.0</v>
      </c>
      <c r="F49" s="14">
        <v>5961118.0</v>
      </c>
      <c r="G49" s="19"/>
      <c r="H49" s="19">
        <f>VLOOKUP(A49,'Kings Ratings'!$A$2:$B$1000,2,false)</f>
        <v>3</v>
      </c>
      <c r="I49" s="7">
        <f>vlookup(B49,'202405 MM (Do Not Delete)'!$A$1:$G$1000,7,false)</f>
        <v>245</v>
      </c>
      <c r="K49" s="40">
        <v>18346.0</v>
      </c>
      <c r="L49" s="22">
        <f t="shared" si="2"/>
        <v>2861</v>
      </c>
      <c r="M49" s="23">
        <f t="shared" si="3"/>
        <v>0.1559468004</v>
      </c>
      <c r="N49" s="24" t="str">
        <f t="shared" si="4"/>
        <v>Blue Catfish with +2861, +15.6% (18346 to 21207)</v>
      </c>
      <c r="O49" s="41"/>
      <c r="P49" s="40">
        <v>11019.0</v>
      </c>
      <c r="Q49" s="18">
        <f t="shared" si="5"/>
        <v>2132</v>
      </c>
      <c r="R49" s="23">
        <f t="shared" si="6"/>
        <v>0.1934839822</v>
      </c>
      <c r="S49" s="24" t="str">
        <f t="shared" si="7"/>
        <v>Blue Catfish with +2132, +19.3% (11019 to 13151)</v>
      </c>
      <c r="T49" s="18"/>
      <c r="U49" s="40">
        <v>3658.0</v>
      </c>
      <c r="V49" s="22">
        <f t="shared" si="8"/>
        <v>1945</v>
      </c>
      <c r="W49" s="23">
        <f t="shared" si="9"/>
        <v>0.5317113177</v>
      </c>
      <c r="X49" s="26" t="str">
        <f t="shared" si="10"/>
        <v>Blue Catfish with +1945, +53.2% (3658 to 5603)</v>
      </c>
    </row>
    <row r="50">
      <c r="A50" s="18" t="s">
        <v>107</v>
      </c>
      <c r="B50" s="18">
        <v>90.0</v>
      </c>
      <c r="C50" s="40">
        <v>25380.0</v>
      </c>
      <c r="D50" s="40">
        <v>12808.0</v>
      </c>
      <c r="E50" s="40">
        <v>4422.0</v>
      </c>
      <c r="F50" s="14">
        <v>2814868.0</v>
      </c>
      <c r="G50" s="19"/>
      <c r="H50" s="19">
        <f>VLOOKUP(A50,'Kings Ratings'!$A$2:$B$1000,2,false)</f>
        <v>3</v>
      </c>
      <c r="I50" s="7">
        <f>vlookup(B50,'202405 MM (Do Not Delete)'!$A$1:$G$1000,7,false)</f>
        <v>235</v>
      </c>
      <c r="K50" s="40">
        <v>24428.0</v>
      </c>
      <c r="L50" s="22">
        <f t="shared" si="2"/>
        <v>952</v>
      </c>
      <c r="M50" s="23">
        <f t="shared" si="3"/>
        <v>0.03897167185</v>
      </c>
      <c r="N50" s="24" t="str">
        <f t="shared" si="4"/>
        <v>Blue Shell with +952, +3.9% (24428 to 25380)</v>
      </c>
      <c r="O50" s="41"/>
      <c r="P50" s="40">
        <v>12066.0</v>
      </c>
      <c r="Q50" s="18">
        <f t="shared" si="5"/>
        <v>742</v>
      </c>
      <c r="R50" s="23">
        <f t="shared" si="6"/>
        <v>0.06149511023</v>
      </c>
      <c r="S50" s="24" t="str">
        <f t="shared" si="7"/>
        <v>Blue Shell with +742, +6.1% (12066 to 12808)</v>
      </c>
      <c r="T50" s="18"/>
      <c r="U50" s="40">
        <v>4158.0</v>
      </c>
      <c r="V50" s="22">
        <f t="shared" si="8"/>
        <v>264</v>
      </c>
      <c r="W50" s="23">
        <f t="shared" si="9"/>
        <v>0.06349206349</v>
      </c>
      <c r="X50" s="26" t="str">
        <f t="shared" si="10"/>
        <v>Blue Shell with +264, +6.3% (4158 to 4422)</v>
      </c>
    </row>
    <row r="51">
      <c r="A51" s="18" t="s">
        <v>600</v>
      </c>
      <c r="B51" s="18">
        <v>94.0</v>
      </c>
      <c r="C51" s="40">
        <v>20889.0</v>
      </c>
      <c r="D51" s="40">
        <v>11301.0</v>
      </c>
      <c r="E51" s="40">
        <v>3110.0</v>
      </c>
      <c r="F51" s="14">
        <v>1815167.0</v>
      </c>
      <c r="G51" s="19"/>
      <c r="H51" s="19">
        <f>VLOOKUP(A51,'Kings Ratings'!$A$2:$B$1000,2,false)</f>
        <v>1</v>
      </c>
      <c r="I51" s="7">
        <f>vlookup(B51,'202405 MM (Do Not Delete)'!$A$1:$G$1000,7,false)</f>
        <v>242</v>
      </c>
      <c r="K51" s="40">
        <v>20012.0</v>
      </c>
      <c r="L51" s="22">
        <f t="shared" si="2"/>
        <v>877</v>
      </c>
      <c r="M51" s="23">
        <f t="shared" si="3"/>
        <v>0.04382370578</v>
      </c>
      <c r="N51" s="24" t="str">
        <f t="shared" si="4"/>
        <v>Ruby with +877, +4.4% (20012 to 20889)</v>
      </c>
      <c r="O51" s="41"/>
      <c r="P51" s="40">
        <v>10676.0</v>
      </c>
      <c r="Q51" s="18">
        <f t="shared" si="5"/>
        <v>625</v>
      </c>
      <c r="R51" s="23">
        <f t="shared" si="6"/>
        <v>0.05854252529</v>
      </c>
      <c r="S51" s="24" t="str">
        <f t="shared" si="7"/>
        <v>Ruby with +625, +5.9% (10676 to 11301)</v>
      </c>
      <c r="T51" s="18"/>
      <c r="U51" s="40">
        <v>2752.0</v>
      </c>
      <c r="V51" s="22">
        <f t="shared" si="8"/>
        <v>358</v>
      </c>
      <c r="W51" s="23">
        <f t="shared" si="9"/>
        <v>0.1300872093</v>
      </c>
      <c r="X51" s="26" t="str">
        <f t="shared" si="10"/>
        <v>Ruby with +358, +13% (2752 to 3110)</v>
      </c>
    </row>
    <row r="52">
      <c r="A52" s="18" t="s">
        <v>42</v>
      </c>
      <c r="B52" s="18">
        <v>95.0</v>
      </c>
      <c r="C52" s="40">
        <v>50404.0</v>
      </c>
      <c r="D52" s="40">
        <v>31652.0</v>
      </c>
      <c r="E52" s="40">
        <v>12290.0</v>
      </c>
      <c r="F52" s="14">
        <v>4.0213924E7</v>
      </c>
      <c r="G52" s="19"/>
      <c r="H52" s="19">
        <f>VLOOKUP(A52,'Kings Ratings'!$A$2:$B$1000,2,false)</f>
        <v>1</v>
      </c>
      <c r="I52" s="7">
        <f>vlookup(B52,'202405 MM (Do Not Delete)'!$A$1:$G$1000,7,false)</f>
        <v>203</v>
      </c>
      <c r="K52" s="40">
        <v>48962.0</v>
      </c>
      <c r="L52" s="22">
        <f t="shared" si="2"/>
        <v>1442</v>
      </c>
      <c r="M52" s="23">
        <f t="shared" si="3"/>
        <v>0.0294514113</v>
      </c>
      <c r="N52" s="24" t="str">
        <f t="shared" si="4"/>
        <v>Iron Ring with +1442, +2.9% (48962 to 50404)</v>
      </c>
      <c r="O52" s="41"/>
      <c r="P52" s="40">
        <v>30578.0</v>
      </c>
      <c r="Q52" s="18">
        <f t="shared" si="5"/>
        <v>1074</v>
      </c>
      <c r="R52" s="23">
        <f t="shared" si="6"/>
        <v>0.03512329126</v>
      </c>
      <c r="S52" s="24" t="str">
        <f t="shared" si="7"/>
        <v>Iron Ring with +1074, +3.5% (30578 to 31652)</v>
      </c>
      <c r="T52" s="18"/>
      <c r="U52" s="40">
        <v>11596.0</v>
      </c>
      <c r="V52" s="22">
        <f t="shared" si="8"/>
        <v>694</v>
      </c>
      <c r="W52" s="23">
        <f t="shared" si="9"/>
        <v>0.05984822353</v>
      </c>
      <c r="X52" s="26" t="str">
        <f t="shared" si="10"/>
        <v>Iron Ring with +694, +6% (11596 to 12290)</v>
      </c>
    </row>
    <row r="53">
      <c r="A53" s="18" t="s">
        <v>683</v>
      </c>
      <c r="B53" s="18">
        <v>96.0</v>
      </c>
      <c r="C53" s="40">
        <v>14703.0</v>
      </c>
      <c r="D53" s="40">
        <v>7732.0</v>
      </c>
      <c r="E53" s="40">
        <v>555.0</v>
      </c>
      <c r="F53" s="14">
        <v>1003922.0</v>
      </c>
      <c r="G53" s="19"/>
      <c r="H53" s="19">
        <f>VLOOKUP(A53,'Kings Ratings'!$A$2:$B$1000,2,false)</f>
        <v>2</v>
      </c>
      <c r="I53" s="7">
        <f>vlookup(B53,'202405 MM (Do Not Delete)'!$A$1:$G$1000,7,false)</f>
        <v>287</v>
      </c>
      <c r="K53" s="40">
        <v>14038.0</v>
      </c>
      <c r="L53" s="22">
        <f t="shared" si="2"/>
        <v>665</v>
      </c>
      <c r="M53" s="23">
        <f t="shared" si="3"/>
        <v>0.04737142043</v>
      </c>
      <c r="N53" s="24" t="str">
        <f t="shared" si="4"/>
        <v>Ruby Ring with +665, +4.7% (14038 to 14703)</v>
      </c>
      <c r="O53" s="41"/>
      <c r="P53" s="40">
        <v>7304.0</v>
      </c>
      <c r="Q53" s="18">
        <f t="shared" si="5"/>
        <v>428</v>
      </c>
      <c r="R53" s="23">
        <f t="shared" si="6"/>
        <v>0.05859802848</v>
      </c>
      <c r="S53" s="24" t="str">
        <f t="shared" si="7"/>
        <v>Ruby Ring with +428, +5.9% (7304 to 7732)</v>
      </c>
      <c r="T53" s="18"/>
      <c r="U53" s="40">
        <v>462.0</v>
      </c>
      <c r="V53" s="22">
        <f t="shared" si="8"/>
        <v>93</v>
      </c>
      <c r="W53" s="23">
        <f t="shared" si="9"/>
        <v>0.2012987013</v>
      </c>
      <c r="X53" s="26" t="str">
        <f t="shared" si="10"/>
        <v>Ruby Ring with +93, +20.1% (462 to 555)</v>
      </c>
    </row>
    <row r="54">
      <c r="A54" s="18" t="s">
        <v>192</v>
      </c>
      <c r="B54" s="18">
        <v>97.0</v>
      </c>
      <c r="C54" s="40">
        <v>32026.0</v>
      </c>
      <c r="D54" s="40">
        <v>21666.0</v>
      </c>
      <c r="E54" s="40">
        <v>10661.0</v>
      </c>
      <c r="F54" s="14">
        <v>1.9677178E7</v>
      </c>
      <c r="G54" s="19"/>
      <c r="H54" s="19">
        <f>VLOOKUP(A54,'Kings Ratings'!$A$2:$B$1000,2,false)</f>
        <v>1</v>
      </c>
      <c r="I54" s="7">
        <f>vlookup(B54,'202405 MM (Do Not Delete)'!$A$1:$G$1000,7,false)</f>
        <v>209</v>
      </c>
      <c r="K54" s="40">
        <v>30725.0</v>
      </c>
      <c r="L54" s="22">
        <f t="shared" si="2"/>
        <v>1301</v>
      </c>
      <c r="M54" s="23">
        <f t="shared" si="3"/>
        <v>0.04234336859</v>
      </c>
      <c r="N54" s="24" t="str">
        <f t="shared" si="4"/>
        <v>Clam Shell with +1301, +4.2% (30725 to 32026)</v>
      </c>
      <c r="O54" s="41"/>
      <c r="P54" s="40">
        <v>20772.0</v>
      </c>
      <c r="Q54" s="18">
        <f t="shared" si="5"/>
        <v>894</v>
      </c>
      <c r="R54" s="23">
        <f t="shared" si="6"/>
        <v>0.04303870595</v>
      </c>
      <c r="S54" s="24" t="str">
        <f t="shared" si="7"/>
        <v>Clam Shell with +894, +4.3% (20772 to 21666)</v>
      </c>
      <c r="T54" s="18"/>
      <c r="U54" s="40">
        <v>10109.0</v>
      </c>
      <c r="V54" s="22">
        <f t="shared" si="8"/>
        <v>552</v>
      </c>
      <c r="W54" s="23">
        <f t="shared" si="9"/>
        <v>0.0546048076</v>
      </c>
      <c r="X54" s="26" t="str">
        <f t="shared" si="10"/>
        <v>Clam Shell with +552, +5.5% (10109 to 10661)</v>
      </c>
    </row>
    <row r="55">
      <c r="A55" s="18" t="s">
        <v>366</v>
      </c>
      <c r="B55" s="18">
        <v>98.0</v>
      </c>
      <c r="C55" s="40">
        <v>26659.0</v>
      </c>
      <c r="D55" s="40">
        <v>16040.0</v>
      </c>
      <c r="E55" s="40">
        <v>6369.0</v>
      </c>
      <c r="F55" s="14">
        <v>8435780.0</v>
      </c>
      <c r="G55" s="19"/>
      <c r="H55" s="19">
        <f>VLOOKUP(A55,'Kings Ratings'!$A$2:$B$1000,2,false)</f>
        <v>1</v>
      </c>
      <c r="I55" s="7">
        <f>vlookup(B55,'202405 MM (Do Not Delete)'!$A$1:$G$1000,7,false)</f>
        <v>221</v>
      </c>
      <c r="K55" s="40">
        <v>25694.0</v>
      </c>
      <c r="L55" s="22">
        <f t="shared" si="2"/>
        <v>965</v>
      </c>
      <c r="M55" s="23">
        <f t="shared" si="3"/>
        <v>0.0375574064</v>
      </c>
      <c r="N55" s="24" t="str">
        <f t="shared" si="4"/>
        <v>Starfish with +965, +3.8% (25694 to 26659)</v>
      </c>
      <c r="O55" s="41"/>
      <c r="P55" s="40">
        <v>15018.0</v>
      </c>
      <c r="Q55" s="18">
        <f t="shared" si="5"/>
        <v>1022</v>
      </c>
      <c r="R55" s="23">
        <f t="shared" si="6"/>
        <v>0.06805167133</v>
      </c>
      <c r="S55" s="24" t="str">
        <f t="shared" si="7"/>
        <v>Starfish with +1022, +6.8% (15018 to 16040)</v>
      </c>
      <c r="T55" s="18"/>
      <c r="U55" s="40">
        <v>5977.0</v>
      </c>
      <c r="V55" s="22">
        <f t="shared" si="8"/>
        <v>392</v>
      </c>
      <c r="W55" s="23">
        <f t="shared" si="9"/>
        <v>0.06558474151</v>
      </c>
      <c r="X55" s="26" t="str">
        <f t="shared" si="10"/>
        <v>Starfish with +392, +6.6% (5977 to 6369)</v>
      </c>
    </row>
    <row r="56">
      <c r="A56" s="18" t="s">
        <v>195</v>
      </c>
      <c r="B56" s="18">
        <v>99.0</v>
      </c>
      <c r="C56" s="40">
        <v>24772.0</v>
      </c>
      <c r="D56" s="40">
        <v>13720.0</v>
      </c>
      <c r="E56" s="40">
        <v>5364.0</v>
      </c>
      <c r="F56" s="14">
        <v>5421544.0</v>
      </c>
      <c r="G56" s="19"/>
      <c r="H56" s="19">
        <f>VLOOKUP(A56,'Kings Ratings'!$A$2:$B$1000,2,false)</f>
        <v>2</v>
      </c>
      <c r="I56" s="7">
        <f>vlookup(B56,'202405 MM (Do Not Delete)'!$A$1:$G$1000,7,false)</f>
        <v>225</v>
      </c>
      <c r="K56" s="40">
        <v>23849.0</v>
      </c>
      <c r="L56" s="22">
        <f t="shared" si="2"/>
        <v>923</v>
      </c>
      <c r="M56" s="23">
        <f t="shared" si="3"/>
        <v>0.03870183236</v>
      </c>
      <c r="N56" s="24" t="str">
        <f t="shared" si="4"/>
        <v>Clownfish with +923, +3.9% (23849 to 24772)</v>
      </c>
      <c r="O56" s="41"/>
      <c r="P56" s="40">
        <v>12937.0</v>
      </c>
      <c r="Q56" s="18">
        <f t="shared" si="5"/>
        <v>783</v>
      </c>
      <c r="R56" s="23">
        <f t="shared" si="6"/>
        <v>0.06052407823</v>
      </c>
      <c r="S56" s="24" t="str">
        <f t="shared" si="7"/>
        <v>Clownfish with +783, +6.1% (12937 to 13720)</v>
      </c>
      <c r="T56" s="18"/>
      <c r="U56" s="40">
        <v>5021.0</v>
      </c>
      <c r="V56" s="22">
        <f t="shared" si="8"/>
        <v>343</v>
      </c>
      <c r="W56" s="23">
        <f t="shared" si="9"/>
        <v>0.06831308504</v>
      </c>
      <c r="X56" s="26" t="str">
        <f t="shared" si="10"/>
        <v>Clownfish with +343, +6.8% (5021 to 5364)</v>
      </c>
    </row>
    <row r="57">
      <c r="A57" s="18" t="s">
        <v>487</v>
      </c>
      <c r="B57" s="18">
        <v>100.0</v>
      </c>
      <c r="C57" s="40">
        <v>24011.0</v>
      </c>
      <c r="D57" s="40">
        <v>13719.0</v>
      </c>
      <c r="E57" s="40">
        <v>5077.0</v>
      </c>
      <c r="F57" s="14">
        <v>3945586.0</v>
      </c>
      <c r="G57" s="19"/>
      <c r="H57" s="19">
        <f>VLOOKUP(A57,'Kings Ratings'!$A$2:$B$1000,2,false)</f>
        <v>1</v>
      </c>
      <c r="I57" s="7">
        <f>vlookup(B57,'202405 MM (Do Not Delete)'!$A$1:$G$1000,7,false)</f>
        <v>228</v>
      </c>
      <c r="K57" s="40">
        <v>23084.0</v>
      </c>
      <c r="L57" s="22">
        <f t="shared" si="2"/>
        <v>927</v>
      </c>
      <c r="M57" s="23">
        <f t="shared" si="3"/>
        <v>0.04015768498</v>
      </c>
      <c r="N57" s="24" t="str">
        <f t="shared" si="4"/>
        <v>Pearl with +927, +4% (23084 to 24011)</v>
      </c>
      <c r="O57" s="41"/>
      <c r="P57" s="40">
        <v>13017.0</v>
      </c>
      <c r="Q57" s="18">
        <f t="shared" si="5"/>
        <v>702</v>
      </c>
      <c r="R57" s="23">
        <f t="shared" si="6"/>
        <v>0.05392947684</v>
      </c>
      <c r="S57" s="24" t="str">
        <f t="shared" si="7"/>
        <v>Pearl with +702, +5.4% (13017 to 13719)</v>
      </c>
      <c r="T57" s="18"/>
      <c r="U57" s="40">
        <v>4732.0</v>
      </c>
      <c r="V57" s="22">
        <f t="shared" si="8"/>
        <v>345</v>
      </c>
      <c r="W57" s="23">
        <f t="shared" si="9"/>
        <v>0.07290786137</v>
      </c>
      <c r="X57" s="26" t="str">
        <f t="shared" si="10"/>
        <v>Pearl with +345, +7.3% (4732 to 5077)</v>
      </c>
    </row>
    <row r="58">
      <c r="A58" s="18" t="s">
        <v>203</v>
      </c>
      <c r="B58" s="18">
        <v>101.0</v>
      </c>
      <c r="C58" s="40">
        <v>32104.0</v>
      </c>
      <c r="D58" s="40">
        <v>21672.0</v>
      </c>
      <c r="E58" s="40">
        <v>10662.0</v>
      </c>
      <c r="F58" s="14">
        <v>1.9683735E7</v>
      </c>
      <c r="G58" s="19"/>
      <c r="H58" s="19">
        <f>VLOOKUP(A58,'Kings Ratings'!$A$2:$B$1000,2,false)</f>
        <v>1</v>
      </c>
      <c r="I58" s="7">
        <f>vlookup(B58,'202405 MM (Do Not Delete)'!$A$1:$G$1000,7,false)</f>
        <v>210</v>
      </c>
      <c r="K58" s="40">
        <v>30811.0</v>
      </c>
      <c r="L58" s="22">
        <f t="shared" si="2"/>
        <v>1293</v>
      </c>
      <c r="M58" s="23">
        <f t="shared" si="3"/>
        <v>0.04196553179</v>
      </c>
      <c r="N58" s="24" t="str">
        <f t="shared" si="4"/>
        <v>Conch Shell with +1293, +4.2% (30811 to 32104)</v>
      </c>
      <c r="O58" s="41"/>
      <c r="P58" s="40">
        <v>20785.0</v>
      </c>
      <c r="Q58" s="18">
        <f t="shared" si="5"/>
        <v>887</v>
      </c>
      <c r="R58" s="23">
        <f t="shared" si="6"/>
        <v>0.04267500601</v>
      </c>
      <c r="S58" s="24" t="str">
        <f t="shared" si="7"/>
        <v>Conch Shell with +887, +4.3% (20785 to 21672)</v>
      </c>
      <c r="T58" s="18"/>
      <c r="U58" s="40">
        <v>10107.0</v>
      </c>
      <c r="V58" s="22">
        <f t="shared" si="8"/>
        <v>555</v>
      </c>
      <c r="W58" s="23">
        <f t="shared" si="9"/>
        <v>0.05491243692</v>
      </c>
      <c r="X58" s="26" t="str">
        <f t="shared" si="10"/>
        <v>Conch Shell with +555, +5.5% (10107 to 10662)</v>
      </c>
    </row>
    <row r="59">
      <c r="A59" s="18" t="s">
        <v>68</v>
      </c>
      <c r="B59" s="18">
        <v>104.0</v>
      </c>
      <c r="C59" s="40">
        <v>26421.0</v>
      </c>
      <c r="D59" s="40">
        <v>11598.0</v>
      </c>
      <c r="E59" s="40">
        <v>3558.0</v>
      </c>
      <c r="F59" s="14">
        <v>6407777.0</v>
      </c>
      <c r="G59" s="19"/>
      <c r="H59" s="19">
        <f>VLOOKUP(A59,'Kings Ratings'!$A$2:$B$1000,2,false)</f>
        <v>2</v>
      </c>
      <c r="I59" s="7">
        <f>vlookup(B59,'202405 MM (Do Not Delete)'!$A$1:$G$1000,7,false)</f>
        <v>243</v>
      </c>
      <c r="K59" s="40">
        <v>25343.0</v>
      </c>
      <c r="L59" s="22">
        <f t="shared" si="2"/>
        <v>1078</v>
      </c>
      <c r="M59" s="23">
        <f t="shared" si="3"/>
        <v>0.04253640058</v>
      </c>
      <c r="N59" s="24" t="str">
        <f t="shared" si="4"/>
        <v>Black Powder with +1078, +4.3% (25343 to 26421)</v>
      </c>
      <c r="O59" s="41"/>
      <c r="P59" s="40">
        <v>10995.0</v>
      </c>
      <c r="Q59" s="18">
        <f t="shared" si="5"/>
        <v>603</v>
      </c>
      <c r="R59" s="23">
        <f t="shared" si="6"/>
        <v>0.0548431105</v>
      </c>
      <c r="S59" s="24" t="str">
        <f t="shared" si="7"/>
        <v>Black Powder with +603, +5.5% (10995 to 11598)</v>
      </c>
      <c r="T59" s="18"/>
      <c r="U59" s="40">
        <v>3242.0</v>
      </c>
      <c r="V59" s="22">
        <f t="shared" si="8"/>
        <v>316</v>
      </c>
      <c r="W59" s="23">
        <f t="shared" si="9"/>
        <v>0.0974706971</v>
      </c>
      <c r="X59" s="26" t="str">
        <f t="shared" si="10"/>
        <v>Black Powder with +316, +9.7% (3242 to 3558)</v>
      </c>
    </row>
    <row r="60">
      <c r="A60" s="18" t="s">
        <v>132</v>
      </c>
      <c r="B60" s="18">
        <v>105.0</v>
      </c>
      <c r="C60" s="40">
        <v>13823.0</v>
      </c>
      <c r="D60" s="40">
        <v>6057.0</v>
      </c>
      <c r="E60" s="40">
        <v>582.0</v>
      </c>
      <c r="F60" s="14">
        <v>113669.0</v>
      </c>
      <c r="G60" s="19"/>
      <c r="H60" s="19">
        <f>VLOOKUP(A60,'Kings Ratings'!$A$2:$B$1000,2,false)</f>
        <v>3</v>
      </c>
      <c r="I60" s="7">
        <f>vlookup(B60,'202405 MM (Do Not Delete)'!$A$1:$G$1000,7,false)</f>
        <v>279</v>
      </c>
      <c r="K60" s="40">
        <v>13350.0</v>
      </c>
      <c r="L60" s="22">
        <f t="shared" si="2"/>
        <v>473</v>
      </c>
      <c r="M60" s="23">
        <f t="shared" si="3"/>
        <v>0.03543071161</v>
      </c>
      <c r="N60" s="24" t="str">
        <f t="shared" si="4"/>
        <v>Bottle Rocket with +473, +3.5% (13350 to 13823)</v>
      </c>
      <c r="O60" s="41"/>
      <c r="P60" s="40">
        <v>5794.0</v>
      </c>
      <c r="Q60" s="18">
        <f t="shared" si="5"/>
        <v>263</v>
      </c>
      <c r="R60" s="23">
        <f t="shared" si="6"/>
        <v>0.0453917846</v>
      </c>
      <c r="S60" s="24" t="str">
        <f t="shared" si="7"/>
        <v>Bottle Rocket with +263, +4.5% (5794 to 6057)</v>
      </c>
      <c r="T60" s="18"/>
      <c r="U60" s="40">
        <v>544.0</v>
      </c>
      <c r="V60" s="22">
        <f t="shared" si="8"/>
        <v>38</v>
      </c>
      <c r="W60" s="23">
        <f t="shared" si="9"/>
        <v>0.06985294118</v>
      </c>
      <c r="X60" s="26" t="str">
        <f t="shared" si="10"/>
        <v>Bottle Rocket with +38, +7% (544 to 582)</v>
      </c>
    </row>
    <row r="61">
      <c r="A61" s="18" t="s">
        <v>271</v>
      </c>
      <c r="B61" s="18">
        <v>106.0</v>
      </c>
      <c r="C61" s="40">
        <v>13829.0</v>
      </c>
      <c r="D61" s="40">
        <v>5741.0</v>
      </c>
      <c r="E61" s="40">
        <v>617.0</v>
      </c>
      <c r="F61" s="14">
        <v>1037028.0</v>
      </c>
      <c r="G61" s="19"/>
      <c r="H61" s="19">
        <f>VLOOKUP(A61,'Kings Ratings'!$A$2:$B$1000,2,false)</f>
        <v>3</v>
      </c>
      <c r="I61" s="7">
        <f>vlookup(B61,'202405 MM (Do Not Delete)'!$A$1:$G$1000,7,false)</f>
        <v>292</v>
      </c>
      <c r="K61" s="40">
        <v>13178.0</v>
      </c>
      <c r="L61" s="22">
        <f t="shared" si="2"/>
        <v>651</v>
      </c>
      <c r="M61" s="23">
        <f t="shared" si="3"/>
        <v>0.04940051601</v>
      </c>
      <c r="N61" s="24" t="str">
        <f t="shared" si="4"/>
        <v>Explosive with +651, +4.9% (13178 to 13829)</v>
      </c>
      <c r="O61" s="41"/>
      <c r="P61" s="40">
        <v>5451.0</v>
      </c>
      <c r="Q61" s="18">
        <f t="shared" si="5"/>
        <v>290</v>
      </c>
      <c r="R61" s="23">
        <f t="shared" si="6"/>
        <v>0.05320124748</v>
      </c>
      <c r="S61" s="24" t="str">
        <f t="shared" si="7"/>
        <v>Explosive with +290, +5.3% (5451 to 5741)</v>
      </c>
      <c r="T61" s="18"/>
      <c r="U61" s="40">
        <v>565.0</v>
      </c>
      <c r="V61" s="22">
        <f t="shared" si="8"/>
        <v>52</v>
      </c>
      <c r="W61" s="23">
        <f t="shared" si="9"/>
        <v>0.09203539823</v>
      </c>
      <c r="X61" s="26" t="str">
        <f t="shared" si="10"/>
        <v>Explosive with +52, +9.2% (565 to 617)</v>
      </c>
    </row>
    <row r="62">
      <c r="A62" s="18" t="s">
        <v>184</v>
      </c>
      <c r="B62" s="18">
        <v>107.0</v>
      </c>
      <c r="C62" s="40">
        <v>13575.0</v>
      </c>
      <c r="D62" s="40">
        <v>8815.0</v>
      </c>
      <c r="E62" s="40">
        <v>1161.0</v>
      </c>
      <c r="F62" s="14">
        <v>1132001.0</v>
      </c>
      <c r="G62" s="19"/>
      <c r="H62" s="19">
        <f>VLOOKUP(A62,'Kings Ratings'!$A$2:$B$1000,2,false)</f>
        <v>5</v>
      </c>
      <c r="I62" s="7">
        <f>vlookup(B62,'202405 MM (Do Not Delete)'!$A$1:$G$1000,7,false)</f>
        <v>276</v>
      </c>
      <c r="K62" s="40">
        <v>12956.0</v>
      </c>
      <c r="L62" s="22">
        <f t="shared" si="2"/>
        <v>619</v>
      </c>
      <c r="M62" s="23">
        <f t="shared" si="3"/>
        <v>0.04777709169</v>
      </c>
      <c r="N62" s="24" t="str">
        <f t="shared" si="4"/>
        <v>Catfish with +619, +4.8% (12956 to 13575)</v>
      </c>
      <c r="O62" s="41"/>
      <c r="P62" s="40">
        <v>8414.0</v>
      </c>
      <c r="Q62" s="18">
        <f t="shared" si="5"/>
        <v>401</v>
      </c>
      <c r="R62" s="23">
        <f t="shared" si="6"/>
        <v>0.04765866413</v>
      </c>
      <c r="S62" s="24" t="str">
        <f t="shared" si="7"/>
        <v>Catfish with +401, +4.8% (8414 to 8815)</v>
      </c>
      <c r="T62" s="18"/>
      <c r="U62" s="40">
        <v>1077.0</v>
      </c>
      <c r="V62" s="22">
        <f t="shared" si="8"/>
        <v>84</v>
      </c>
      <c r="W62" s="23">
        <f t="shared" si="9"/>
        <v>0.07799442897</v>
      </c>
      <c r="X62" s="26" t="str">
        <f t="shared" si="10"/>
        <v>Catfish with +84, +7.8% (1077 to 1161)</v>
      </c>
    </row>
    <row r="63">
      <c r="A63" s="18" t="s">
        <v>241</v>
      </c>
      <c r="B63" s="18">
        <v>110.0</v>
      </c>
      <c r="C63" s="40">
        <v>33008.0</v>
      </c>
      <c r="D63" s="40">
        <v>13646.0</v>
      </c>
      <c r="E63" s="40">
        <v>4497.0</v>
      </c>
      <c r="F63" s="14">
        <v>3880073.0</v>
      </c>
      <c r="G63" s="19"/>
      <c r="H63" s="19">
        <f>VLOOKUP(A63,'Kings Ratings'!$A$2:$B$1000,2,false)</f>
        <v>1</v>
      </c>
      <c r="I63" s="7">
        <f>vlookup(B63,'202405 MM (Do Not Delete)'!$A$1:$G$1000,7,false)</f>
        <v>231</v>
      </c>
      <c r="K63" s="40">
        <v>31914.0</v>
      </c>
      <c r="L63" s="22">
        <f t="shared" si="2"/>
        <v>1094</v>
      </c>
      <c r="M63" s="23">
        <f t="shared" si="3"/>
        <v>0.0342796265</v>
      </c>
      <c r="N63" s="24" t="str">
        <f t="shared" si="4"/>
        <v>Leather with +1094, +3.4% (31914 to 33008)</v>
      </c>
      <c r="O63" s="41"/>
      <c r="P63" s="40">
        <v>12981.0</v>
      </c>
      <c r="Q63" s="18">
        <f t="shared" si="5"/>
        <v>665</v>
      </c>
      <c r="R63" s="23">
        <f t="shared" si="6"/>
        <v>0.0512287189</v>
      </c>
      <c r="S63" s="24" t="str">
        <f t="shared" si="7"/>
        <v>Leather with +665, +5.1% (12981 to 13646)</v>
      </c>
      <c r="T63" s="18"/>
      <c r="U63" s="40">
        <v>4164.0</v>
      </c>
      <c r="V63" s="22">
        <f t="shared" si="8"/>
        <v>333</v>
      </c>
      <c r="W63" s="23">
        <f t="shared" si="9"/>
        <v>0.07997118156</v>
      </c>
      <c r="X63" s="26" t="str">
        <f t="shared" si="10"/>
        <v>Leather with +333, +8% (4164 to 4497)</v>
      </c>
    </row>
    <row r="64">
      <c r="A64" s="18" t="s">
        <v>407</v>
      </c>
      <c r="B64" s="18">
        <v>112.0</v>
      </c>
      <c r="C64" s="40">
        <v>7840.0</v>
      </c>
      <c r="D64" s="40">
        <v>154.0</v>
      </c>
      <c r="E64" s="40">
        <v>0.0</v>
      </c>
      <c r="F64" s="14">
        <v>44412.0</v>
      </c>
      <c r="G64" s="19"/>
      <c r="H64" s="19">
        <f>VLOOKUP(A64,'Kings Ratings'!$A$2:$B$1000,2,false)</f>
        <v>10</v>
      </c>
      <c r="I64" s="10" t="str">
        <f>vlookup(B64,'202405 MM (Do Not Delete)'!$A$1:$G$1000,7,false)</f>
        <v/>
      </c>
      <c r="K64" s="40">
        <v>7379.0</v>
      </c>
      <c r="L64" s="22">
        <f t="shared" si="2"/>
        <v>461</v>
      </c>
      <c r="M64" s="23">
        <f t="shared" si="3"/>
        <v>0.06247459005</v>
      </c>
      <c r="N64" s="24" t="str">
        <f t="shared" si="4"/>
        <v>Grape Juice with +461, +6.2% (7379 to 7840)</v>
      </c>
      <c r="O64" s="41"/>
      <c r="P64" s="40">
        <v>116.0</v>
      </c>
      <c r="Q64" s="18">
        <f t="shared" si="5"/>
        <v>38</v>
      </c>
      <c r="R64" s="23">
        <f t="shared" si="6"/>
        <v>0.3275862069</v>
      </c>
      <c r="S64" s="24" t="str">
        <f t="shared" si="7"/>
        <v>Grape Juice with +38, +32.8% (116 to 154)</v>
      </c>
      <c r="T64" s="18"/>
      <c r="U64" s="40">
        <v>0.0</v>
      </c>
      <c r="V64" s="22">
        <f t="shared" si="8"/>
        <v>0</v>
      </c>
      <c r="W64" s="23" t="str">
        <f t="shared" si="9"/>
        <v>#DIV/0!</v>
      </c>
      <c r="X64" s="26" t="str">
        <f t="shared" si="10"/>
        <v>#DIV/0!</v>
      </c>
    </row>
    <row r="65">
      <c r="A65" s="18" t="s">
        <v>541</v>
      </c>
      <c r="B65" s="18">
        <v>114.0</v>
      </c>
      <c r="C65" s="40">
        <v>21523.0</v>
      </c>
      <c r="D65" s="40">
        <v>12025.0</v>
      </c>
      <c r="E65" s="40">
        <v>3789.0</v>
      </c>
      <c r="F65" s="14">
        <v>1550752.0</v>
      </c>
      <c r="G65" s="19"/>
      <c r="H65" s="19">
        <f>VLOOKUP(A65,'Kings Ratings'!$A$2:$B$1000,2,false)</f>
        <v>3</v>
      </c>
      <c r="I65" s="7">
        <f>vlookup(B65,'202405 MM (Do Not Delete)'!$A$1:$G$1000,7,false)</f>
        <v>240</v>
      </c>
      <c r="K65" s="40">
        <v>20676.0</v>
      </c>
      <c r="L65" s="22">
        <f t="shared" si="2"/>
        <v>847</v>
      </c>
      <c r="M65" s="23">
        <f t="shared" si="3"/>
        <v>0.04096537048</v>
      </c>
      <c r="N65" s="24" t="str">
        <f t="shared" si="4"/>
        <v>Marlin with +847, +4.1% (20676 to 21523)</v>
      </c>
      <c r="O65" s="41"/>
      <c r="P65" s="40">
        <v>11494.0</v>
      </c>
      <c r="Q65" s="18">
        <f t="shared" si="5"/>
        <v>531</v>
      </c>
      <c r="R65" s="23">
        <f t="shared" si="6"/>
        <v>0.04619801636</v>
      </c>
      <c r="S65" s="24" t="str">
        <f t="shared" si="7"/>
        <v>Marlin with +531, +4.6% (11494 to 12025)</v>
      </c>
      <c r="T65" s="18"/>
      <c r="U65" s="40">
        <v>3564.0</v>
      </c>
      <c r="V65" s="22">
        <f t="shared" si="8"/>
        <v>225</v>
      </c>
      <c r="W65" s="23">
        <f t="shared" si="9"/>
        <v>0.06313131313</v>
      </c>
      <c r="X65" s="26" t="str">
        <f t="shared" si="10"/>
        <v>Marlin with +225, +6.3% (3564 to 3789)</v>
      </c>
    </row>
    <row r="66">
      <c r="A66" s="18" t="s">
        <v>555</v>
      </c>
      <c r="B66" s="18">
        <v>115.0</v>
      </c>
      <c r="C66" s="40">
        <v>21369.0</v>
      </c>
      <c r="D66" s="40">
        <v>11819.0</v>
      </c>
      <c r="E66" s="40">
        <v>3880.0</v>
      </c>
      <c r="F66" s="14">
        <v>1954850.0</v>
      </c>
      <c r="G66" s="19"/>
      <c r="H66" s="19">
        <f>VLOOKUP(A66,'Kings Ratings'!$A$2:$B$1000,2,false)</f>
        <v>3</v>
      </c>
      <c r="I66" s="7">
        <f>vlookup(B66,'202405 MM (Do Not Delete)'!$A$1:$G$1000,7,false)</f>
        <v>237</v>
      </c>
      <c r="K66" s="40">
        <v>20504.0</v>
      </c>
      <c r="L66" s="22">
        <f t="shared" si="2"/>
        <v>865</v>
      </c>
      <c r="M66" s="23">
        <f t="shared" si="3"/>
        <v>0.04218689036</v>
      </c>
      <c r="N66" s="24" t="str">
        <f t="shared" si="4"/>
        <v>Puffer with +865, +4.2% (20504 to 21369)</v>
      </c>
      <c r="O66" s="41"/>
      <c r="P66" s="40">
        <v>11267.0</v>
      </c>
      <c r="Q66" s="18">
        <f t="shared" si="5"/>
        <v>552</v>
      </c>
      <c r="R66" s="23">
        <f t="shared" si="6"/>
        <v>0.04899263335</v>
      </c>
      <c r="S66" s="24" t="str">
        <f t="shared" si="7"/>
        <v>Puffer with +552, +4.9% (11267 to 11819)</v>
      </c>
      <c r="T66" s="18"/>
      <c r="U66" s="40">
        <v>3659.0</v>
      </c>
      <c r="V66" s="22">
        <f t="shared" si="8"/>
        <v>221</v>
      </c>
      <c r="W66" s="23">
        <f t="shared" si="9"/>
        <v>0.06039901612</v>
      </c>
      <c r="X66" s="26" t="str">
        <f t="shared" si="10"/>
        <v>Puffer with +221, +6% (3659 to 3880)</v>
      </c>
    </row>
    <row r="67">
      <c r="A67" s="18" t="s">
        <v>104</v>
      </c>
      <c r="B67" s="18">
        <v>117.0</v>
      </c>
      <c r="C67" s="40">
        <v>44041.0</v>
      </c>
      <c r="D67" s="40">
        <v>21993.0</v>
      </c>
      <c r="E67" s="40">
        <v>6968.0</v>
      </c>
      <c r="F67" s="14">
        <v>4942626.0</v>
      </c>
      <c r="G67" s="19"/>
      <c r="H67" s="19">
        <f>VLOOKUP(A67,'Kings Ratings'!$A$2:$B$1000,2,false)</f>
        <v>1</v>
      </c>
      <c r="I67" s="7">
        <f>vlookup(B67,'202405 MM (Do Not Delete)'!$A$1:$G$1000,7,false)</f>
        <v>269</v>
      </c>
      <c r="K67" s="40">
        <v>42635.0</v>
      </c>
      <c r="L67" s="22">
        <f t="shared" si="2"/>
        <v>1406</v>
      </c>
      <c r="M67" s="23">
        <f t="shared" si="3"/>
        <v>0.03297760056</v>
      </c>
      <c r="N67" s="24" t="str">
        <f t="shared" si="4"/>
        <v>Glass Bottle with +1406, +3.3% (42635 to 44041)</v>
      </c>
      <c r="O67" s="41"/>
      <c r="P67" s="40">
        <v>21043.0</v>
      </c>
      <c r="Q67" s="18">
        <f t="shared" si="5"/>
        <v>950</v>
      </c>
      <c r="R67" s="23">
        <f t="shared" si="6"/>
        <v>0.04514565414</v>
      </c>
      <c r="S67" s="24" t="str">
        <f t="shared" si="7"/>
        <v>Glass Bottle with +950, +4.5% (21043 to 21993)</v>
      </c>
      <c r="T67" s="18"/>
      <c r="U67" s="40">
        <v>6360.0</v>
      </c>
      <c r="V67" s="22">
        <f t="shared" si="8"/>
        <v>608</v>
      </c>
      <c r="W67" s="23">
        <f t="shared" si="9"/>
        <v>0.09559748428</v>
      </c>
      <c r="X67" s="26" t="str">
        <f t="shared" si="10"/>
        <v>Glass Bottle with +608, +9.6% (6360 to 6968)</v>
      </c>
    </row>
    <row r="68">
      <c r="A68" s="18" t="s">
        <v>519</v>
      </c>
      <c r="B68" s="18">
        <v>118.0</v>
      </c>
      <c r="C68" s="40">
        <v>13261.0</v>
      </c>
      <c r="D68" s="40">
        <v>6319.0</v>
      </c>
      <c r="E68" s="40">
        <v>227.0</v>
      </c>
      <c r="F68" s="14">
        <v>475361.0</v>
      </c>
      <c r="G68" s="19"/>
      <c r="H68" s="19">
        <f>VLOOKUP(A68,'Kings Ratings'!$A$2:$B$1000,2,false)</f>
        <v>2</v>
      </c>
      <c r="I68" s="7">
        <f>vlookup(B68,'202405 MM (Do Not Delete)'!$A$1:$G$1000,7,false)</f>
        <v>292</v>
      </c>
      <c r="K68" s="40">
        <v>12669.0</v>
      </c>
      <c r="L68" s="22">
        <f t="shared" si="2"/>
        <v>592</v>
      </c>
      <c r="M68" s="23">
        <f t="shared" si="3"/>
        <v>0.04672823427</v>
      </c>
      <c r="N68" s="24" t="str">
        <f t="shared" si="4"/>
        <v>Leather Diary with +592, +4.7% (12669 to 13261)</v>
      </c>
      <c r="O68" s="41"/>
      <c r="P68" s="40">
        <v>5883.0</v>
      </c>
      <c r="Q68" s="18">
        <f t="shared" si="5"/>
        <v>436</v>
      </c>
      <c r="R68" s="23">
        <f t="shared" si="6"/>
        <v>0.0741118477</v>
      </c>
      <c r="S68" s="24" t="str">
        <f t="shared" si="7"/>
        <v>Leather Diary with +436, +7.4% (5883 to 6319)</v>
      </c>
      <c r="T68" s="18"/>
      <c r="U68" s="40">
        <v>186.0</v>
      </c>
      <c r="V68" s="22">
        <f t="shared" si="8"/>
        <v>41</v>
      </c>
      <c r="W68" s="23">
        <f t="shared" si="9"/>
        <v>0.2204301075</v>
      </c>
      <c r="X68" s="26" t="str">
        <f t="shared" si="10"/>
        <v>Leather Diary with +41, +22% (186 to 227)</v>
      </c>
    </row>
    <row r="69">
      <c r="A69" s="18" t="s">
        <v>472</v>
      </c>
      <c r="B69" s="18">
        <v>119.0</v>
      </c>
      <c r="C69" s="40">
        <v>24332.0</v>
      </c>
      <c r="D69" s="40">
        <v>13116.0</v>
      </c>
      <c r="E69" s="40">
        <v>5038.0</v>
      </c>
      <c r="F69" s="14">
        <v>2181344.0</v>
      </c>
      <c r="G69" s="19"/>
      <c r="H69" s="19">
        <f>VLOOKUP(A69,'Kings Ratings'!$A$2:$B$1000,2,false)</f>
        <v>2</v>
      </c>
      <c r="I69" s="7">
        <f>vlookup(B69,'202405 MM (Do Not Delete)'!$A$1:$G$1000,7,false)</f>
        <v>231</v>
      </c>
      <c r="K69" s="40">
        <v>23456.0</v>
      </c>
      <c r="L69" s="22">
        <f t="shared" si="2"/>
        <v>876</v>
      </c>
      <c r="M69" s="23">
        <f t="shared" si="3"/>
        <v>0.03734652115</v>
      </c>
      <c r="N69" s="24" t="str">
        <f t="shared" si="4"/>
        <v>Jellyfish with +876, +3.7% (23456 to 24332)</v>
      </c>
      <c r="O69" s="41"/>
      <c r="P69" s="40">
        <v>12558.0</v>
      </c>
      <c r="Q69" s="18">
        <f t="shared" si="5"/>
        <v>558</v>
      </c>
      <c r="R69" s="23">
        <f t="shared" si="6"/>
        <v>0.04443382704</v>
      </c>
      <c r="S69" s="24" t="str">
        <f t="shared" si="7"/>
        <v>Jellyfish with +558, +4.4% (12558 to 13116)</v>
      </c>
      <c r="T69" s="18"/>
      <c r="U69" s="40">
        <v>4731.0</v>
      </c>
      <c r="V69" s="22">
        <f t="shared" si="8"/>
        <v>307</v>
      </c>
      <c r="W69" s="23">
        <f t="shared" si="9"/>
        <v>0.06489114352</v>
      </c>
      <c r="X69" s="26" t="str">
        <f t="shared" si="10"/>
        <v>Jellyfish with +307, +6.5% (4731 to 5038)</v>
      </c>
    </row>
    <row r="70">
      <c r="A70" s="18" t="s">
        <v>581</v>
      </c>
      <c r="B70" s="18">
        <v>121.0</v>
      </c>
      <c r="C70" s="40">
        <v>6873.0</v>
      </c>
      <c r="D70" s="40">
        <v>55.0</v>
      </c>
      <c r="E70" s="40">
        <v>0.0</v>
      </c>
      <c r="F70" s="14">
        <v>18485.0</v>
      </c>
      <c r="G70" s="19"/>
      <c r="H70" s="19">
        <f>VLOOKUP(A70,'Kings Ratings'!$A$2:$B$1000,2,false)</f>
        <v>10</v>
      </c>
      <c r="I70" s="10">
        <f>vlookup(B70,'202405 MM (Do Not Delete)'!$A$1:$G$1000,7,false)</f>
        <v>328</v>
      </c>
      <c r="K70" s="40">
        <v>6280.0</v>
      </c>
      <c r="L70" s="22">
        <f t="shared" si="2"/>
        <v>593</v>
      </c>
      <c r="M70" s="23">
        <f t="shared" si="3"/>
        <v>0.09442675159</v>
      </c>
      <c r="N70" s="24" t="str">
        <f t="shared" si="4"/>
        <v>Wine with +593, +9.4% (6280 to 6873)</v>
      </c>
      <c r="O70" s="41"/>
      <c r="P70" s="40">
        <v>42.0</v>
      </c>
      <c r="Q70" s="18">
        <f t="shared" si="5"/>
        <v>13</v>
      </c>
      <c r="R70" s="23">
        <f t="shared" si="6"/>
        <v>0.3095238095</v>
      </c>
      <c r="S70" s="24" t="str">
        <f t="shared" si="7"/>
        <v>Wine with +13, +31% (42 to 55)</v>
      </c>
      <c r="T70" s="18"/>
      <c r="U70" s="40">
        <v>0.0</v>
      </c>
      <c r="V70" s="22">
        <f t="shared" si="8"/>
        <v>0</v>
      </c>
      <c r="W70" s="23" t="str">
        <f t="shared" si="9"/>
        <v>#DIV/0!</v>
      </c>
      <c r="X70" s="26" t="str">
        <f t="shared" si="10"/>
        <v>#DIV/0!</v>
      </c>
    </row>
    <row r="71">
      <c r="A71" s="18" t="s">
        <v>199</v>
      </c>
      <c r="B71" s="18">
        <v>122.0</v>
      </c>
      <c r="C71" s="40">
        <v>17412.0</v>
      </c>
      <c r="D71" s="40">
        <v>8280.0</v>
      </c>
      <c r="E71" s="40">
        <v>484.0</v>
      </c>
      <c r="F71" s="14">
        <v>716983.0</v>
      </c>
      <c r="G71" s="19"/>
      <c r="H71" s="19">
        <f>VLOOKUP(A71,'Kings Ratings'!$A$2:$B$1000,2,false)</f>
        <v>5</v>
      </c>
      <c r="I71" s="7">
        <f>vlookup(B71,'202405 MM (Do Not Delete)'!$A$1:$G$1000,7,false)</f>
        <v>293</v>
      </c>
      <c r="K71" s="40">
        <v>16681.0</v>
      </c>
      <c r="L71" s="22">
        <f t="shared" si="2"/>
        <v>731</v>
      </c>
      <c r="M71" s="23">
        <f t="shared" si="3"/>
        <v>0.04382231281</v>
      </c>
      <c r="N71" s="24" t="str">
        <f t="shared" si="4"/>
        <v>Coin Purse with +731, +4.4% (16681 to 17412)</v>
      </c>
      <c r="O71" s="41"/>
      <c r="P71" s="40">
        <v>7840.0</v>
      </c>
      <c r="Q71" s="18">
        <f t="shared" si="5"/>
        <v>440</v>
      </c>
      <c r="R71" s="23">
        <f t="shared" si="6"/>
        <v>0.05612244898</v>
      </c>
      <c r="S71" s="24" t="str">
        <f t="shared" si="7"/>
        <v>Coin Purse with +440, +5.6% (7840 to 8280)</v>
      </c>
      <c r="T71" s="18"/>
      <c r="U71" s="40">
        <v>427.0</v>
      </c>
      <c r="V71" s="22">
        <f t="shared" si="8"/>
        <v>57</v>
      </c>
      <c r="W71" s="23">
        <f t="shared" si="9"/>
        <v>0.1334894614</v>
      </c>
      <c r="X71" s="26" t="str">
        <f t="shared" si="10"/>
        <v>Coin Purse with +57, +13.3% (427 to 484)</v>
      </c>
    </row>
    <row r="72">
      <c r="A72" s="18" t="s">
        <v>526</v>
      </c>
      <c r="B72" s="18">
        <v>124.0</v>
      </c>
      <c r="C72" s="40">
        <v>14177.0</v>
      </c>
      <c r="D72" s="40">
        <v>6890.0</v>
      </c>
      <c r="E72" s="40">
        <v>937.0</v>
      </c>
      <c r="F72" s="14">
        <v>1011743.0</v>
      </c>
      <c r="G72" s="19"/>
      <c r="H72" s="19">
        <f>VLOOKUP(A72,'Kings Ratings'!$A$2:$B$1000,2,false)</f>
        <v>1</v>
      </c>
      <c r="I72" s="7">
        <f>vlookup(B72,'202405 MM (Do Not Delete)'!$A$1:$G$1000,7,false)</f>
        <v>284</v>
      </c>
      <c r="K72" s="40">
        <v>13520.0</v>
      </c>
      <c r="L72" s="22">
        <f t="shared" si="2"/>
        <v>657</v>
      </c>
      <c r="M72" s="23">
        <f t="shared" si="3"/>
        <v>0.04859467456</v>
      </c>
      <c r="N72" s="24" t="str">
        <f t="shared" si="4"/>
        <v>Lemon Quartz Ring with +657, +4.9% (13520 to 14177)</v>
      </c>
      <c r="O72" s="41"/>
      <c r="P72" s="40">
        <v>6440.0</v>
      </c>
      <c r="Q72" s="18">
        <f t="shared" si="5"/>
        <v>450</v>
      </c>
      <c r="R72" s="23">
        <f t="shared" si="6"/>
        <v>0.0698757764</v>
      </c>
      <c r="S72" s="24" t="str">
        <f t="shared" si="7"/>
        <v>Lemon Quartz Ring with +450, +7% (6440 to 6890)</v>
      </c>
      <c r="T72" s="18"/>
      <c r="U72" s="40">
        <v>835.0</v>
      </c>
      <c r="V72" s="22">
        <f t="shared" si="8"/>
        <v>102</v>
      </c>
      <c r="W72" s="23">
        <f t="shared" si="9"/>
        <v>0.1221556886</v>
      </c>
      <c r="X72" s="26" t="str">
        <f t="shared" si="10"/>
        <v>Lemon Quartz Ring with +102, +12.2% (835 to 937)</v>
      </c>
    </row>
    <row r="73">
      <c r="A73" s="18" t="s">
        <v>37</v>
      </c>
      <c r="B73" s="18">
        <v>125.0</v>
      </c>
      <c r="C73" s="40">
        <v>13455.0</v>
      </c>
      <c r="D73" s="40">
        <v>7088.0</v>
      </c>
      <c r="E73" s="40">
        <v>413.0</v>
      </c>
      <c r="F73" s="14">
        <v>773557.0</v>
      </c>
      <c r="G73" s="19"/>
      <c r="H73" s="19">
        <f>VLOOKUP(A73,'Kings Ratings'!$A$2:$B$1000,2,false)</f>
        <v>3</v>
      </c>
      <c r="I73" s="7">
        <f>vlookup(B73,'202405 MM (Do Not Delete)'!$A$1:$G$1000,7,false)</f>
        <v>286</v>
      </c>
      <c r="K73" s="40">
        <v>12868.0</v>
      </c>
      <c r="L73" s="22">
        <f t="shared" si="2"/>
        <v>587</v>
      </c>
      <c r="M73" s="23">
        <f t="shared" si="3"/>
        <v>0.0456170345</v>
      </c>
      <c r="N73" s="24" t="str">
        <f t="shared" si="4"/>
        <v>Aquamarine Ring with +587, +4.6% (12868 to 13455)</v>
      </c>
      <c r="O73" s="41"/>
      <c r="P73" s="40">
        <v>6751.0</v>
      </c>
      <c r="Q73" s="18">
        <f t="shared" si="5"/>
        <v>337</v>
      </c>
      <c r="R73" s="23">
        <f t="shared" si="6"/>
        <v>0.04991853059</v>
      </c>
      <c r="S73" s="24" t="str">
        <f t="shared" si="7"/>
        <v>Aquamarine Ring with +337, +5% (6751 to 7088)</v>
      </c>
      <c r="T73" s="18"/>
      <c r="U73" s="40">
        <v>330.0</v>
      </c>
      <c r="V73" s="22">
        <f t="shared" si="8"/>
        <v>83</v>
      </c>
      <c r="W73" s="23">
        <f t="shared" si="9"/>
        <v>0.2515151515</v>
      </c>
      <c r="X73" s="26" t="str">
        <f t="shared" si="10"/>
        <v>Aquamarine Ring with +83, +25.2% (330 to 413)</v>
      </c>
    </row>
    <row r="74">
      <c r="A74" s="18" t="s">
        <v>31</v>
      </c>
      <c r="B74" s="18">
        <v>126.0</v>
      </c>
      <c r="C74" s="40">
        <v>15407.0</v>
      </c>
      <c r="D74" s="40">
        <v>7975.0</v>
      </c>
      <c r="E74" s="40">
        <v>913.0</v>
      </c>
      <c r="F74" s="14">
        <v>1043973.0</v>
      </c>
      <c r="G74" s="19"/>
      <c r="H74" s="19">
        <f>VLOOKUP(A74,'Kings Ratings'!$A$2:$B$1000,2,false)</f>
        <v>2</v>
      </c>
      <c r="I74" s="7">
        <f>vlookup(B74,'202405 MM (Do Not Delete)'!$A$1:$G$1000,7,false)</f>
        <v>285</v>
      </c>
      <c r="K74" s="40">
        <v>14764.0</v>
      </c>
      <c r="L74" s="22">
        <f t="shared" si="2"/>
        <v>643</v>
      </c>
      <c r="M74" s="23">
        <f t="shared" si="3"/>
        <v>0.04355188296</v>
      </c>
      <c r="N74" s="24" t="str">
        <f t="shared" si="4"/>
        <v>Amethyst Necklace with +643, +4.4% (14764 to 15407)</v>
      </c>
      <c r="O74" s="41"/>
      <c r="P74" s="40">
        <v>7530.0</v>
      </c>
      <c r="Q74" s="18">
        <f t="shared" si="5"/>
        <v>445</v>
      </c>
      <c r="R74" s="23">
        <f t="shared" si="6"/>
        <v>0.05909694555</v>
      </c>
      <c r="S74" s="24" t="str">
        <f t="shared" si="7"/>
        <v>Amethyst Necklace with +445, +5.9% (7530 to 7975)</v>
      </c>
      <c r="T74" s="18"/>
      <c r="U74" s="40">
        <v>783.0</v>
      </c>
      <c r="V74" s="22">
        <f t="shared" si="8"/>
        <v>130</v>
      </c>
      <c r="W74" s="23">
        <f t="shared" si="9"/>
        <v>0.1660280971</v>
      </c>
      <c r="X74" s="26" t="str">
        <f t="shared" si="10"/>
        <v>Amethyst Necklace with +130, +16.6% (783 to 913)</v>
      </c>
    </row>
    <row r="75">
      <c r="A75" s="18" t="s">
        <v>747</v>
      </c>
      <c r="B75" s="18">
        <v>127.0</v>
      </c>
      <c r="C75" s="40">
        <v>16407.0</v>
      </c>
      <c r="D75" s="40">
        <v>9619.0</v>
      </c>
      <c r="E75" s="40">
        <v>2834.0</v>
      </c>
      <c r="F75" s="14">
        <v>1170609.0</v>
      </c>
      <c r="G75" s="19"/>
      <c r="H75" s="19">
        <f>VLOOKUP(A75,'Kings Ratings'!$A$2:$B$1000,2,false)</f>
        <v>1</v>
      </c>
      <c r="I75" s="7">
        <f>vlookup(B75,'202405 MM (Do Not Delete)'!$A$1:$G$1000,7,false)</f>
        <v>248</v>
      </c>
      <c r="K75" s="40">
        <v>15848.0</v>
      </c>
      <c r="L75" s="22">
        <f t="shared" si="2"/>
        <v>559</v>
      </c>
      <c r="M75" s="23">
        <f t="shared" si="3"/>
        <v>0.0352725896</v>
      </c>
      <c r="N75" s="24" t="str">
        <f t="shared" si="4"/>
        <v>Wooden Shield with +559, +3.5% (15848 to 16407)</v>
      </c>
      <c r="O75" s="41"/>
      <c r="P75" s="40">
        <v>9202.0</v>
      </c>
      <c r="Q75" s="18">
        <f t="shared" si="5"/>
        <v>417</v>
      </c>
      <c r="R75" s="23">
        <f t="shared" si="6"/>
        <v>0.0453162356</v>
      </c>
      <c r="S75" s="24" t="str">
        <f t="shared" si="7"/>
        <v>Wooden Shield with +417, +4.5% (9202 to 9619)</v>
      </c>
      <c r="T75" s="18"/>
      <c r="U75" s="40">
        <v>2571.0</v>
      </c>
      <c r="V75" s="22">
        <f t="shared" si="8"/>
        <v>263</v>
      </c>
      <c r="W75" s="23">
        <f t="shared" si="9"/>
        <v>0.1022948269</v>
      </c>
      <c r="X75" s="26" t="str">
        <f t="shared" si="10"/>
        <v>Wooden Shield with +263, +10.2% (2571 to 2834)</v>
      </c>
    </row>
    <row r="76">
      <c r="A76" s="18" t="s">
        <v>145</v>
      </c>
      <c r="B76" s="18">
        <v>129.0</v>
      </c>
      <c r="C76" s="40">
        <v>14587.0</v>
      </c>
      <c r="D76" s="40">
        <v>9595.0</v>
      </c>
      <c r="E76" s="40">
        <v>3182.0</v>
      </c>
      <c r="F76" s="14">
        <v>1006252.0</v>
      </c>
      <c r="G76" s="19"/>
      <c r="H76" s="19">
        <f>VLOOKUP(A76,'Kings Ratings'!$A$2:$B$1000,2,false)</f>
        <v>1</v>
      </c>
      <c r="I76" s="7">
        <f>vlookup(B76,'202405 MM (Do Not Delete)'!$A$1:$G$1000,7,false)</f>
        <v>244</v>
      </c>
      <c r="K76" s="40">
        <v>14023.0</v>
      </c>
      <c r="L76" s="22">
        <f t="shared" si="2"/>
        <v>564</v>
      </c>
      <c r="M76" s="23">
        <f t="shared" si="3"/>
        <v>0.04021963916</v>
      </c>
      <c r="N76" s="24" t="str">
        <f t="shared" si="4"/>
        <v>Broom with +564, +4% (14023 to 14587)</v>
      </c>
      <c r="O76" s="41"/>
      <c r="P76" s="40">
        <v>9204.0</v>
      </c>
      <c r="Q76" s="18">
        <f t="shared" si="5"/>
        <v>391</v>
      </c>
      <c r="R76" s="23">
        <f t="shared" si="6"/>
        <v>0.04248152977</v>
      </c>
      <c r="S76" s="24" t="str">
        <f t="shared" si="7"/>
        <v>Broom with +391, +4.2% (9204 to 9595)</v>
      </c>
      <c r="T76" s="18"/>
      <c r="U76" s="40">
        <v>2883.0</v>
      </c>
      <c r="V76" s="22">
        <f t="shared" si="8"/>
        <v>299</v>
      </c>
      <c r="W76" s="23">
        <f t="shared" si="9"/>
        <v>0.1037114117</v>
      </c>
      <c r="X76" s="26" t="str">
        <f t="shared" si="10"/>
        <v>Broom with +299, +10.4% (2883 to 3182)</v>
      </c>
    </row>
    <row r="77">
      <c r="A77" s="18" t="s">
        <v>477</v>
      </c>
      <c r="B77" s="18">
        <v>130.0</v>
      </c>
      <c r="C77" s="40">
        <v>21282.0</v>
      </c>
      <c r="D77" s="40">
        <v>13953.0</v>
      </c>
      <c r="E77" s="40">
        <v>5736.0</v>
      </c>
      <c r="F77" s="14">
        <v>3943062.0</v>
      </c>
      <c r="G77" s="19"/>
      <c r="H77" s="19">
        <f>VLOOKUP(A77,'Kings Ratings'!$A$2:$B$1000,2,false)</f>
        <v>1</v>
      </c>
      <c r="I77" s="7">
        <f>vlookup(B77,'202405 MM (Do Not Delete)'!$A$1:$G$1000,7,false)</f>
        <v>227</v>
      </c>
      <c r="K77" s="40">
        <v>20498.0</v>
      </c>
      <c r="L77" s="22">
        <f t="shared" si="2"/>
        <v>784</v>
      </c>
      <c r="M77" s="23">
        <f t="shared" si="3"/>
        <v>0.03824763392</v>
      </c>
      <c r="N77" s="24" t="str">
        <f t="shared" si="4"/>
        <v>Iron Cup with +784, +3.8% (20498 to 21282)</v>
      </c>
      <c r="O77" s="41"/>
      <c r="P77" s="40">
        <v>13430.0</v>
      </c>
      <c r="Q77" s="18">
        <f t="shared" si="5"/>
        <v>523</v>
      </c>
      <c r="R77" s="23">
        <f t="shared" si="6"/>
        <v>0.03894266567</v>
      </c>
      <c r="S77" s="24" t="str">
        <f t="shared" si="7"/>
        <v>Iron Cup with +523, +3.9% (13430 to 13953)</v>
      </c>
      <c r="T77" s="18"/>
      <c r="U77" s="40">
        <v>5428.0</v>
      </c>
      <c r="V77" s="22">
        <f t="shared" si="8"/>
        <v>308</v>
      </c>
      <c r="W77" s="23">
        <f t="shared" si="9"/>
        <v>0.05674281503</v>
      </c>
      <c r="X77" s="26" t="str">
        <f t="shared" si="10"/>
        <v>Iron Cup with +308, +5.7% (5428 to 5736)</v>
      </c>
    </row>
    <row r="78">
      <c r="A78" s="18" t="s">
        <v>115</v>
      </c>
      <c r="B78" s="18">
        <v>131.0</v>
      </c>
      <c r="C78" s="40">
        <v>19708.0</v>
      </c>
      <c r="D78" s="40">
        <v>10408.0</v>
      </c>
      <c r="E78" s="40">
        <v>5001.0</v>
      </c>
      <c r="F78" s="14">
        <v>3731203.0</v>
      </c>
      <c r="G78" s="19"/>
      <c r="H78" s="19">
        <f>VLOOKUP(A78,'Kings Ratings'!$A$2:$B$1000,2,false)</f>
        <v>2</v>
      </c>
      <c r="I78" s="7">
        <f>vlookup(B78,'202405 MM (Do Not Delete)'!$A$1:$G$1000,7,false)</f>
        <v>230</v>
      </c>
      <c r="K78" s="40">
        <v>18870.0</v>
      </c>
      <c r="L78" s="22">
        <f t="shared" si="2"/>
        <v>838</v>
      </c>
      <c r="M78" s="23">
        <f t="shared" si="3"/>
        <v>0.044409115</v>
      </c>
      <c r="N78" s="24" t="str">
        <f t="shared" si="4"/>
        <v>Bluegill with +838, +4.4% (18870 to 19708)</v>
      </c>
      <c r="O78" s="41"/>
      <c r="P78" s="40">
        <v>9645.0</v>
      </c>
      <c r="Q78" s="18">
        <f t="shared" si="5"/>
        <v>763</v>
      </c>
      <c r="R78" s="23">
        <f t="shared" si="6"/>
        <v>0.07910834629</v>
      </c>
      <c r="S78" s="24" t="str">
        <f t="shared" si="7"/>
        <v>Bluegill with +763, +7.9% (9645 to 10408)</v>
      </c>
      <c r="T78" s="18"/>
      <c r="U78" s="40">
        <v>4600.0</v>
      </c>
      <c r="V78" s="22">
        <f t="shared" si="8"/>
        <v>401</v>
      </c>
      <c r="W78" s="23">
        <f t="shared" si="9"/>
        <v>0.08717391304</v>
      </c>
      <c r="X78" s="26" t="str">
        <f t="shared" si="10"/>
        <v>Bluegill with +401, +8.7% (4600 to 5001)</v>
      </c>
    </row>
    <row r="79">
      <c r="A79" s="18" t="s">
        <v>173</v>
      </c>
      <c r="B79" s="18">
        <v>132.0</v>
      </c>
      <c r="C79" s="40">
        <v>20901.0</v>
      </c>
      <c r="D79" s="40">
        <v>10584.0</v>
      </c>
      <c r="E79" s="40">
        <v>3100.0</v>
      </c>
      <c r="F79" s="14">
        <v>3018937.0</v>
      </c>
      <c r="G79" s="19"/>
      <c r="H79" s="19">
        <f>VLOOKUP(A79,'Kings Ratings'!$A$2:$B$1000,2,false)</f>
        <v>3</v>
      </c>
      <c r="I79" s="7">
        <f>vlookup(B79,'202405 MM (Do Not Delete)'!$A$1:$G$1000,7,false)</f>
        <v>245</v>
      </c>
      <c r="K79" s="40">
        <v>20173.0</v>
      </c>
      <c r="L79" s="22">
        <f t="shared" si="2"/>
        <v>728</v>
      </c>
      <c r="M79" s="23">
        <f t="shared" si="3"/>
        <v>0.03608784018</v>
      </c>
      <c r="N79" s="24" t="str">
        <f t="shared" si="4"/>
        <v>Carp with +728, +3.6% (20173 to 20901)</v>
      </c>
      <c r="O79" s="41"/>
      <c r="P79" s="40">
        <v>10136.0</v>
      </c>
      <c r="Q79" s="18">
        <f t="shared" si="5"/>
        <v>448</v>
      </c>
      <c r="R79" s="23">
        <f t="shared" si="6"/>
        <v>0.04419889503</v>
      </c>
      <c r="S79" s="24" t="str">
        <f t="shared" si="7"/>
        <v>Carp with +448, +4.4% (10136 to 10584)</v>
      </c>
      <c r="T79" s="18"/>
      <c r="U79" s="40">
        <v>2854.0</v>
      </c>
      <c r="V79" s="22">
        <f t="shared" si="8"/>
        <v>246</v>
      </c>
      <c r="W79" s="23">
        <f t="shared" si="9"/>
        <v>0.0861948143</v>
      </c>
      <c r="X79" s="26" t="str">
        <f t="shared" si="10"/>
        <v>Carp with +246, +8.6% (2854 to 3100)</v>
      </c>
    </row>
    <row r="80">
      <c r="A80" s="18" t="s">
        <v>103</v>
      </c>
      <c r="B80" s="18">
        <v>133.0</v>
      </c>
      <c r="C80" s="40">
        <v>25800.0</v>
      </c>
      <c r="D80" s="40">
        <v>13646.0</v>
      </c>
      <c r="E80" s="40">
        <v>6146.0</v>
      </c>
      <c r="F80" s="14">
        <v>2940691.0</v>
      </c>
      <c r="G80" s="19"/>
      <c r="H80" s="19">
        <f>VLOOKUP(A80,'Kings Ratings'!$A$2:$B$1000,2,false)</f>
        <v>2</v>
      </c>
      <c r="I80" s="7">
        <f>vlookup(B80,'202405 MM (Do Not Delete)'!$A$1:$G$1000,7,false)</f>
        <v>224</v>
      </c>
      <c r="K80" s="40">
        <v>24865.0</v>
      </c>
      <c r="L80" s="22">
        <f t="shared" si="2"/>
        <v>935</v>
      </c>
      <c r="M80" s="23">
        <f t="shared" si="3"/>
        <v>0.03760305651</v>
      </c>
      <c r="N80" s="24" t="str">
        <f t="shared" si="4"/>
        <v>Blue Sea Bass with +935, +3.8% (24865 to 25800)</v>
      </c>
      <c r="O80" s="41"/>
      <c r="P80" s="40">
        <v>13072.0</v>
      </c>
      <c r="Q80" s="18">
        <f t="shared" si="5"/>
        <v>574</v>
      </c>
      <c r="R80" s="23">
        <f t="shared" si="6"/>
        <v>0.04391064871</v>
      </c>
      <c r="S80" s="24" t="str">
        <f t="shared" si="7"/>
        <v>Blue Sea Bass with +574, +4.4% (13072 to 13646)</v>
      </c>
      <c r="T80" s="18"/>
      <c r="U80" s="40">
        <v>5681.0</v>
      </c>
      <c r="V80" s="22">
        <f t="shared" si="8"/>
        <v>465</v>
      </c>
      <c r="W80" s="23">
        <f t="shared" si="9"/>
        <v>0.08185178666</v>
      </c>
      <c r="X80" s="26" t="str">
        <f t="shared" si="10"/>
        <v>Blue Sea Bass with +465, +8.2% (5681 to 6146)</v>
      </c>
    </row>
    <row r="81">
      <c r="A81" s="18" t="s">
        <v>458</v>
      </c>
      <c r="B81" s="18">
        <v>134.0</v>
      </c>
      <c r="C81" s="40">
        <v>24669.0</v>
      </c>
      <c r="D81" s="40">
        <v>13430.0</v>
      </c>
      <c r="E81" s="40">
        <v>5514.0</v>
      </c>
      <c r="F81" s="14">
        <v>3125349.0</v>
      </c>
      <c r="G81" s="19"/>
      <c r="H81" s="19">
        <f>VLOOKUP(A81,'Kings Ratings'!$A$2:$B$1000,2,false)</f>
        <v>2</v>
      </c>
      <c r="I81" s="7">
        <f>vlookup(B81,'202405 MM (Do Not Delete)'!$A$1:$G$1000,7,false)</f>
        <v>226</v>
      </c>
      <c r="K81" s="40">
        <v>23788.0</v>
      </c>
      <c r="L81" s="22">
        <f t="shared" si="2"/>
        <v>881</v>
      </c>
      <c r="M81" s="23">
        <f t="shared" si="3"/>
        <v>0.03703548007</v>
      </c>
      <c r="N81" s="24" t="str">
        <f t="shared" si="4"/>
        <v>Stingray with +881, +3.7% (23788 to 24669)</v>
      </c>
      <c r="O81" s="41"/>
      <c r="P81" s="40">
        <v>12857.0</v>
      </c>
      <c r="Q81" s="18">
        <f t="shared" si="5"/>
        <v>573</v>
      </c>
      <c r="R81" s="23">
        <f t="shared" si="6"/>
        <v>0.04456716186</v>
      </c>
      <c r="S81" s="24" t="str">
        <f t="shared" si="7"/>
        <v>Stingray with +573, +4.5% (12857 to 13430)</v>
      </c>
      <c r="T81" s="18"/>
      <c r="U81" s="40">
        <v>5142.0</v>
      </c>
      <c r="V81" s="22">
        <f t="shared" si="8"/>
        <v>372</v>
      </c>
      <c r="W81" s="23">
        <f t="shared" si="9"/>
        <v>0.0723453909</v>
      </c>
      <c r="X81" s="26" t="str">
        <f t="shared" si="10"/>
        <v>Stingray with +372, +7.2% (5142 to 5514)</v>
      </c>
    </row>
    <row r="82">
      <c r="A82" s="18" t="s">
        <v>554</v>
      </c>
      <c r="B82" s="18">
        <v>135.0</v>
      </c>
      <c r="C82" s="40">
        <v>17419.0</v>
      </c>
      <c r="D82" s="40">
        <v>10110.0</v>
      </c>
      <c r="E82" s="40">
        <v>1548.0</v>
      </c>
      <c r="F82" s="14">
        <v>1013070.0</v>
      </c>
      <c r="G82" s="19"/>
      <c r="H82" s="19">
        <f>VLOOKUP(A82,'Kings Ratings'!$A$2:$B$1000,2,false)</f>
        <v>4</v>
      </c>
      <c r="I82" s="7">
        <f>vlookup(B82,'202405 MM (Do Not Delete)'!$A$1:$G$1000,7,false)</f>
        <v>279</v>
      </c>
      <c r="K82" s="40">
        <v>16558.0</v>
      </c>
      <c r="L82" s="22">
        <f t="shared" si="2"/>
        <v>861</v>
      </c>
      <c r="M82" s="23">
        <f t="shared" si="3"/>
        <v>0.0519990337</v>
      </c>
      <c r="N82" s="24" t="str">
        <f t="shared" si="4"/>
        <v>MIAB with +861, +5.2% (16558 to 17419)</v>
      </c>
      <c r="O82" s="41"/>
      <c r="P82" s="40">
        <v>9631.0</v>
      </c>
      <c r="Q82" s="18">
        <f t="shared" si="5"/>
        <v>479</v>
      </c>
      <c r="R82" s="23">
        <f t="shared" si="6"/>
        <v>0.04973522999</v>
      </c>
      <c r="S82" s="24" t="str">
        <f t="shared" si="7"/>
        <v>MIAB with +479, +5% (9631 to 10110)</v>
      </c>
      <c r="T82" s="18"/>
      <c r="U82" s="40">
        <v>1393.0</v>
      </c>
      <c r="V82" s="22">
        <f t="shared" si="8"/>
        <v>155</v>
      </c>
      <c r="W82" s="23">
        <f t="shared" si="9"/>
        <v>0.1112706389</v>
      </c>
      <c r="X82" s="26" t="str">
        <f t="shared" si="10"/>
        <v>MIAB with +155, +11.1% (1393 to 1548)</v>
      </c>
    </row>
    <row r="83">
      <c r="A83" s="18" t="s">
        <v>565</v>
      </c>
      <c r="B83" s="18">
        <v>136.0</v>
      </c>
      <c r="C83" s="40">
        <v>16766.0</v>
      </c>
      <c r="D83" s="40">
        <v>9414.0</v>
      </c>
      <c r="E83" s="40">
        <v>1572.0</v>
      </c>
      <c r="F83" s="14">
        <v>1001684.0</v>
      </c>
      <c r="G83" s="19"/>
      <c r="H83" s="19">
        <f>VLOOKUP(A83,'Kings Ratings'!$A$2:$B$1000,2,false)</f>
        <v>4</v>
      </c>
      <c r="I83" s="7">
        <f>vlookup(B83,'202405 MM (Do Not Delete)'!$A$1:$G$1000,7,false)</f>
        <v>272</v>
      </c>
      <c r="K83" s="40">
        <v>15959.0</v>
      </c>
      <c r="L83" s="22">
        <f t="shared" si="2"/>
        <v>807</v>
      </c>
      <c r="M83" s="23">
        <f t="shared" si="3"/>
        <v>0.05056707814</v>
      </c>
      <c r="N83" s="24" t="str">
        <f t="shared" si="4"/>
        <v>Mussel with +807, +5.1% (15959 to 16766)</v>
      </c>
      <c r="O83" s="41"/>
      <c r="P83" s="40">
        <v>8952.0</v>
      </c>
      <c r="Q83" s="18">
        <f t="shared" si="5"/>
        <v>462</v>
      </c>
      <c r="R83" s="23">
        <f t="shared" si="6"/>
        <v>0.05160857909</v>
      </c>
      <c r="S83" s="24" t="str">
        <f t="shared" si="7"/>
        <v>Mussel with +462, +5.2% (8952 to 9414)</v>
      </c>
      <c r="T83" s="18"/>
      <c r="U83" s="40">
        <v>1471.0</v>
      </c>
      <c r="V83" s="22">
        <f t="shared" si="8"/>
        <v>101</v>
      </c>
      <c r="W83" s="23">
        <f t="shared" si="9"/>
        <v>0.06866077498</v>
      </c>
      <c r="X83" s="26" t="str">
        <f t="shared" si="10"/>
        <v>Mussel with +101, +6.9% (1471 to 1572)</v>
      </c>
    </row>
    <row r="84">
      <c r="A84" s="18" t="s">
        <v>410</v>
      </c>
      <c r="B84" s="18">
        <v>138.0</v>
      </c>
      <c r="C84" s="40">
        <v>26179.0</v>
      </c>
      <c r="D84" s="40">
        <v>13744.0</v>
      </c>
      <c r="E84" s="40">
        <v>6849.0</v>
      </c>
      <c r="F84" s="14">
        <v>2445263.0</v>
      </c>
      <c r="G84" s="19"/>
      <c r="H84" s="19">
        <f>VLOOKUP(A84,'Kings Ratings'!$A$2:$B$1000,2,false)</f>
        <v>2</v>
      </c>
      <c r="I84" s="7">
        <f>vlookup(B84,'202405 MM (Do Not Delete)'!$A$1:$G$1000,7,false)</f>
        <v>221</v>
      </c>
      <c r="K84" s="40">
        <v>25263.0</v>
      </c>
      <c r="L84" s="22">
        <f t="shared" si="2"/>
        <v>916</v>
      </c>
      <c r="M84" s="23">
        <f t="shared" si="3"/>
        <v>0.03625855995</v>
      </c>
      <c r="N84" s="24" t="str">
        <f t="shared" si="4"/>
        <v>Green Jellyfish with +916, +3.6% (25263 to 26179)</v>
      </c>
      <c r="O84" s="41"/>
      <c r="P84" s="40">
        <v>13212.0</v>
      </c>
      <c r="Q84" s="18">
        <f t="shared" si="5"/>
        <v>532</v>
      </c>
      <c r="R84" s="23">
        <f t="shared" si="6"/>
        <v>0.04026642446</v>
      </c>
      <c r="S84" s="24" t="str">
        <f t="shared" si="7"/>
        <v>Green Jellyfish with +532, +4% (13212 to 13744)</v>
      </c>
      <c r="T84" s="18"/>
      <c r="U84" s="40">
        <v>6427.0</v>
      </c>
      <c r="V84" s="22">
        <f t="shared" si="8"/>
        <v>422</v>
      </c>
      <c r="W84" s="23">
        <f t="shared" si="9"/>
        <v>0.06566049479</v>
      </c>
      <c r="X84" s="26" t="str">
        <f t="shared" si="10"/>
        <v>Green Jellyfish with +422, +6.6% (6427 to 6849)</v>
      </c>
    </row>
    <row r="85">
      <c r="A85" s="18" t="s">
        <v>72</v>
      </c>
      <c r="B85" s="18">
        <v>139.0</v>
      </c>
      <c r="C85" s="40">
        <v>45307.0</v>
      </c>
      <c r="D85" s="40">
        <v>24068.0</v>
      </c>
      <c r="E85" s="40">
        <v>11401.0</v>
      </c>
      <c r="F85" s="14">
        <v>1.3445877E7</v>
      </c>
      <c r="G85" s="19"/>
      <c r="H85" s="19">
        <f>VLOOKUP(A85,'Kings Ratings'!$A$2:$B$1000,2,false)</f>
        <v>1</v>
      </c>
      <c r="I85" s="7">
        <f>vlookup(B85,'202405 MM (Do Not Delete)'!$A$1:$G$1000,7,false)</f>
        <v>204</v>
      </c>
      <c r="K85" s="40">
        <v>43868.0</v>
      </c>
      <c r="L85" s="22">
        <f t="shared" si="2"/>
        <v>1439</v>
      </c>
      <c r="M85" s="23">
        <f t="shared" si="3"/>
        <v>0.03280295432</v>
      </c>
      <c r="N85" s="24" t="str">
        <f t="shared" si="4"/>
        <v>Skipjack with +1439, +3.3% (43868 to 45307)</v>
      </c>
      <c r="O85" s="41"/>
      <c r="P85" s="40">
        <v>23208.0</v>
      </c>
      <c r="Q85" s="18">
        <f t="shared" si="5"/>
        <v>860</v>
      </c>
      <c r="R85" s="23">
        <f t="shared" si="6"/>
        <v>0.03705618752</v>
      </c>
      <c r="S85" s="24" t="str">
        <f t="shared" si="7"/>
        <v>Skipjack with +860, +3.7% (23208 to 24068)</v>
      </c>
      <c r="T85" s="18"/>
      <c r="U85" s="40">
        <v>10902.0</v>
      </c>
      <c r="V85" s="22">
        <f t="shared" si="8"/>
        <v>499</v>
      </c>
      <c r="W85" s="23">
        <f t="shared" si="9"/>
        <v>0.04577141809</v>
      </c>
      <c r="X85" s="26" t="str">
        <f t="shared" si="10"/>
        <v>Skipjack with +499, +4.6% (10902 to 11401)</v>
      </c>
    </row>
    <row r="86">
      <c r="A86" s="18" t="s">
        <v>359</v>
      </c>
      <c r="B86" s="18">
        <v>140.0</v>
      </c>
      <c r="C86" s="40">
        <v>14674.0</v>
      </c>
      <c r="D86" s="40">
        <v>8760.0</v>
      </c>
      <c r="E86" s="40">
        <v>580.0</v>
      </c>
      <c r="F86" s="14">
        <v>301257.0</v>
      </c>
      <c r="G86" s="19"/>
      <c r="H86" s="19">
        <f>VLOOKUP(A86,'Kings Ratings'!$A$2:$B$1000,2,false)</f>
        <v>7</v>
      </c>
      <c r="I86" s="7">
        <f>vlookup(B86,'202405 MM (Do Not Delete)'!$A$1:$G$1000,7,false)</f>
        <v>288</v>
      </c>
      <c r="K86" s="40">
        <v>14116.0</v>
      </c>
      <c r="L86" s="22">
        <f t="shared" si="2"/>
        <v>558</v>
      </c>
      <c r="M86" s="23">
        <f t="shared" si="3"/>
        <v>0.03952961179</v>
      </c>
      <c r="N86" s="24" t="str">
        <f t="shared" si="4"/>
        <v>Giant Squid with +558, +4% (14116 to 14674)</v>
      </c>
      <c r="O86" s="41"/>
      <c r="P86" s="40">
        <v>8350.0</v>
      </c>
      <c r="Q86" s="18">
        <f t="shared" si="5"/>
        <v>410</v>
      </c>
      <c r="R86" s="23">
        <f t="shared" si="6"/>
        <v>0.04910179641</v>
      </c>
      <c r="S86" s="24" t="str">
        <f t="shared" si="7"/>
        <v>Giant Squid with +410, +4.9% (8350 to 8760)</v>
      </c>
      <c r="T86" s="18"/>
      <c r="U86" s="40">
        <v>553.0</v>
      </c>
      <c r="V86" s="22">
        <f t="shared" si="8"/>
        <v>27</v>
      </c>
      <c r="W86" s="23">
        <f t="shared" si="9"/>
        <v>0.04882459313</v>
      </c>
      <c r="X86" s="26" t="str">
        <f t="shared" si="10"/>
        <v>Giant Squid with +27, +4.9% (553 to 580)</v>
      </c>
    </row>
    <row r="87">
      <c r="A87" s="18" t="s">
        <v>316</v>
      </c>
      <c r="B87" s="18">
        <v>141.0</v>
      </c>
      <c r="C87" s="40">
        <v>28592.0</v>
      </c>
      <c r="D87" s="40">
        <v>15060.0</v>
      </c>
      <c r="E87" s="40">
        <v>9087.0</v>
      </c>
      <c r="F87" s="14">
        <v>5228820.0</v>
      </c>
      <c r="G87" s="19"/>
      <c r="H87" s="19">
        <f>VLOOKUP(A87,'Kings Ratings'!$A$2:$B$1000,2,false)</f>
        <v>1</v>
      </c>
      <c r="I87" s="7">
        <f>vlookup(B87,'202405 MM (Do Not Delete)'!$A$1:$G$1000,7,false)</f>
        <v>253</v>
      </c>
      <c r="K87" s="40">
        <v>27583.0</v>
      </c>
      <c r="L87" s="22">
        <f t="shared" si="2"/>
        <v>1009</v>
      </c>
      <c r="M87" s="23">
        <f t="shared" si="3"/>
        <v>0.03658050248</v>
      </c>
      <c r="N87" s="24" t="str">
        <f t="shared" si="4"/>
        <v>Shrimp with +1009, +3.7% (27583 to 28592)</v>
      </c>
      <c r="O87" s="41"/>
      <c r="P87" s="40">
        <v>14527.0</v>
      </c>
      <c r="Q87" s="18">
        <f t="shared" si="5"/>
        <v>533</v>
      </c>
      <c r="R87" s="23">
        <f t="shared" si="6"/>
        <v>0.03669030082</v>
      </c>
      <c r="S87" s="24" t="str">
        <f t="shared" si="7"/>
        <v>Shrimp with +533, +3.7% (14527 to 15060)</v>
      </c>
      <c r="T87" s="18"/>
      <c r="U87" s="40">
        <v>8646.0</v>
      </c>
      <c r="V87" s="22">
        <f t="shared" si="8"/>
        <v>441</v>
      </c>
      <c r="W87" s="23">
        <f t="shared" si="9"/>
        <v>0.05100624566</v>
      </c>
      <c r="X87" s="26" t="str">
        <f t="shared" si="10"/>
        <v>Shrimp with +441, +5.1% (8646 to 9087)</v>
      </c>
    </row>
    <row r="88">
      <c r="A88" s="18" t="s">
        <v>252</v>
      </c>
      <c r="B88" s="18">
        <v>143.0</v>
      </c>
      <c r="C88" s="40">
        <v>21847.0</v>
      </c>
      <c r="D88" s="40">
        <v>11457.0</v>
      </c>
      <c r="E88" s="40">
        <v>3626.0</v>
      </c>
      <c r="F88" s="14">
        <v>2462882.0</v>
      </c>
      <c r="G88" s="19"/>
      <c r="H88" s="19">
        <f>VLOOKUP(A88,'Kings Ratings'!$A$2:$B$1000,2,false)</f>
        <v>1</v>
      </c>
      <c r="I88" s="7">
        <f>vlookup(B88,'202405 MM (Do Not Delete)'!$A$1:$G$1000,7,false)</f>
        <v>238</v>
      </c>
      <c r="K88" s="40">
        <v>20972.0</v>
      </c>
      <c r="L88" s="22">
        <f t="shared" si="2"/>
        <v>875</v>
      </c>
      <c r="M88" s="23">
        <f t="shared" si="3"/>
        <v>0.0417222964</v>
      </c>
      <c r="N88" s="24" t="str">
        <f t="shared" si="4"/>
        <v>Emerald with +875, +4.2% (20972 to 21847)</v>
      </c>
      <c r="O88" s="41"/>
      <c r="P88" s="40">
        <v>10825.0</v>
      </c>
      <c r="Q88" s="18">
        <f t="shared" si="5"/>
        <v>632</v>
      </c>
      <c r="R88" s="23">
        <f t="shared" si="6"/>
        <v>0.05838337182</v>
      </c>
      <c r="S88" s="24" t="str">
        <f t="shared" si="7"/>
        <v>Emerald with +632, +5.8% (10825 to 11457)</v>
      </c>
      <c r="T88" s="18"/>
      <c r="U88" s="40">
        <v>3304.0</v>
      </c>
      <c r="V88" s="22">
        <f t="shared" si="8"/>
        <v>322</v>
      </c>
      <c r="W88" s="23">
        <f t="shared" si="9"/>
        <v>0.09745762712</v>
      </c>
      <c r="X88" s="26" t="str">
        <f t="shared" si="10"/>
        <v>Emerald with +322, +9.7% (3304 to 3626)</v>
      </c>
    </row>
    <row r="89">
      <c r="A89" s="18" t="s">
        <v>149</v>
      </c>
      <c r="B89" s="18">
        <v>145.0</v>
      </c>
      <c r="C89" s="40">
        <v>37403.0</v>
      </c>
      <c r="D89" s="40">
        <v>21731.0</v>
      </c>
      <c r="E89" s="40">
        <v>8696.0</v>
      </c>
      <c r="F89" s="14">
        <v>1.437149E7</v>
      </c>
      <c r="G89" s="19"/>
      <c r="H89" s="19">
        <f>VLOOKUP(A89,'Kings Ratings'!$A$2:$B$1000,2,false)</f>
        <v>1</v>
      </c>
      <c r="I89" s="7">
        <f>vlookup(B89,'202405 MM (Do Not Delete)'!$A$1:$G$1000,7,false)</f>
        <v>251</v>
      </c>
      <c r="K89" s="40">
        <v>36118.0</v>
      </c>
      <c r="L89" s="22">
        <f t="shared" si="2"/>
        <v>1285</v>
      </c>
      <c r="M89" s="23">
        <f t="shared" si="3"/>
        <v>0.03557782823</v>
      </c>
      <c r="N89" s="24" t="str">
        <f t="shared" si="4"/>
        <v>Steel with +1285, +3.6% (36118 to 37403)</v>
      </c>
      <c r="O89" s="41"/>
      <c r="P89" s="40">
        <v>20898.0</v>
      </c>
      <c r="Q89" s="18">
        <f t="shared" si="5"/>
        <v>833</v>
      </c>
      <c r="R89" s="23">
        <f t="shared" si="6"/>
        <v>0.03986027371</v>
      </c>
      <c r="S89" s="24" t="str">
        <f t="shared" si="7"/>
        <v>Steel with +833, +4% (20898 to 21731)</v>
      </c>
      <c r="T89" s="18"/>
      <c r="U89" s="40">
        <v>8182.0</v>
      </c>
      <c r="V89" s="22">
        <f t="shared" si="8"/>
        <v>514</v>
      </c>
      <c r="W89" s="23">
        <f t="shared" si="9"/>
        <v>0.0628208262</v>
      </c>
      <c r="X89" s="26" t="str">
        <f t="shared" si="10"/>
        <v>Steel with +514, +6.3% (8182 to 8696)</v>
      </c>
    </row>
    <row r="90">
      <c r="A90" s="18" t="s">
        <v>257</v>
      </c>
      <c r="B90" s="18">
        <v>146.0</v>
      </c>
      <c r="C90" s="40">
        <v>15932.0</v>
      </c>
      <c r="D90" s="40">
        <v>7985.0</v>
      </c>
      <c r="E90" s="40">
        <v>648.0</v>
      </c>
      <c r="F90" s="14">
        <v>1010518.0</v>
      </c>
      <c r="G90" s="19"/>
      <c r="H90" s="19">
        <f>VLOOKUP(A90,'Kings Ratings'!$A$2:$B$1000,2,false)</f>
        <v>2</v>
      </c>
      <c r="I90" s="7">
        <f>vlookup(B90,'202405 MM (Do Not Delete)'!$A$1:$G$1000,7,false)</f>
        <v>283</v>
      </c>
      <c r="K90" s="40">
        <v>15245.0</v>
      </c>
      <c r="L90" s="22">
        <f t="shared" si="2"/>
        <v>687</v>
      </c>
      <c r="M90" s="23">
        <f t="shared" si="3"/>
        <v>0.0450639554</v>
      </c>
      <c r="N90" s="24" t="str">
        <f t="shared" si="4"/>
        <v>Emerald Ring with +687, +4.5% (15245 to 15932)</v>
      </c>
      <c r="O90" s="41"/>
      <c r="P90" s="40">
        <v>7556.0</v>
      </c>
      <c r="Q90" s="18">
        <f t="shared" si="5"/>
        <v>429</v>
      </c>
      <c r="R90" s="23">
        <f t="shared" si="6"/>
        <v>0.056776072</v>
      </c>
      <c r="S90" s="24" t="str">
        <f t="shared" si="7"/>
        <v>Emerald Ring with +429, +5.7% (7556 to 7985)</v>
      </c>
      <c r="T90" s="18"/>
      <c r="U90" s="40">
        <v>543.0</v>
      </c>
      <c r="V90" s="22">
        <f t="shared" si="8"/>
        <v>105</v>
      </c>
      <c r="W90" s="23">
        <f t="shared" si="9"/>
        <v>0.1933701657</v>
      </c>
      <c r="X90" s="26" t="str">
        <f t="shared" si="10"/>
        <v>Emerald Ring with +105, +19.3% (543 to 648)</v>
      </c>
    </row>
    <row r="91">
      <c r="A91" s="18" t="s">
        <v>499</v>
      </c>
      <c r="B91" s="18">
        <v>147.0</v>
      </c>
      <c r="C91" s="40">
        <v>9415.0</v>
      </c>
      <c r="D91" s="40">
        <v>20.0</v>
      </c>
      <c r="E91" s="40">
        <v>0.0</v>
      </c>
      <c r="F91" s="14">
        <v>31108.0</v>
      </c>
      <c r="G91" s="19"/>
      <c r="H91" s="19">
        <f>VLOOKUP(A91,'Kings Ratings'!$A$2:$B$1000,2,false)</f>
        <v>10</v>
      </c>
      <c r="I91" s="10"/>
      <c r="K91" s="40">
        <v>8833.0</v>
      </c>
      <c r="L91" s="22">
        <f t="shared" si="2"/>
        <v>582</v>
      </c>
      <c r="M91" s="23">
        <f t="shared" si="3"/>
        <v>0.06588927884</v>
      </c>
      <c r="N91" s="24" t="str">
        <f t="shared" si="4"/>
        <v>Runestone 01 with +582, +6.6% (8833 to 9415)</v>
      </c>
      <c r="O91" s="41"/>
      <c r="P91" s="40">
        <v>13.0</v>
      </c>
      <c r="Q91" s="18">
        <f t="shared" si="5"/>
        <v>7</v>
      </c>
      <c r="R91" s="23">
        <f t="shared" si="6"/>
        <v>0.5384615385</v>
      </c>
      <c r="S91" s="24" t="str">
        <f t="shared" si="7"/>
        <v>Runestone 01 with +7, +53.8% (13 to 20)</v>
      </c>
      <c r="T91" s="18"/>
      <c r="U91" s="40">
        <v>0.0</v>
      </c>
      <c r="V91" s="22">
        <f t="shared" si="8"/>
        <v>0</v>
      </c>
      <c r="W91" s="23" t="str">
        <f t="shared" si="9"/>
        <v>#DIV/0!</v>
      </c>
      <c r="X91" s="26" t="str">
        <f t="shared" si="10"/>
        <v>#DIV/0!</v>
      </c>
    </row>
    <row r="92">
      <c r="A92" s="18" t="s">
        <v>686</v>
      </c>
      <c r="B92" s="18">
        <v>148.0</v>
      </c>
      <c r="C92" s="40">
        <v>10562.0</v>
      </c>
      <c r="D92" s="40">
        <v>613.0</v>
      </c>
      <c r="E92" s="40">
        <v>0.0</v>
      </c>
      <c r="F92" s="14">
        <v>79387.0</v>
      </c>
      <c r="G92" s="19"/>
      <c r="H92" s="19">
        <f>VLOOKUP(A92,'Kings Ratings'!$A$2:$B$1000,2,false)</f>
        <v>10</v>
      </c>
      <c r="I92" s="10"/>
      <c r="K92" s="40">
        <v>10080.0</v>
      </c>
      <c r="L92" s="22">
        <f t="shared" si="2"/>
        <v>482</v>
      </c>
      <c r="M92" s="23">
        <f t="shared" si="3"/>
        <v>0.04781746032</v>
      </c>
      <c r="N92" s="24" t="str">
        <f t="shared" si="4"/>
        <v>Runestone 02 with +482, +4.8% (10080 to 10562)</v>
      </c>
      <c r="O92" s="41"/>
      <c r="P92" s="40">
        <v>559.0</v>
      </c>
      <c r="Q92" s="18">
        <f t="shared" si="5"/>
        <v>54</v>
      </c>
      <c r="R92" s="23">
        <f t="shared" si="6"/>
        <v>0.09660107335</v>
      </c>
      <c r="S92" s="24" t="str">
        <f t="shared" si="7"/>
        <v>Runestone 02 with +54, +9.7% (559 to 613)</v>
      </c>
      <c r="T92" s="18"/>
      <c r="U92" s="40">
        <v>0.0</v>
      </c>
      <c r="V92" s="22">
        <f t="shared" si="8"/>
        <v>0</v>
      </c>
      <c r="W92" s="23" t="str">
        <f t="shared" si="9"/>
        <v>#DIV/0!</v>
      </c>
      <c r="X92" s="26" t="str">
        <f t="shared" si="10"/>
        <v>#DIV/0!</v>
      </c>
    </row>
    <row r="93">
      <c r="A93" s="18" t="s">
        <v>688</v>
      </c>
      <c r="B93" s="18">
        <v>149.0</v>
      </c>
      <c r="C93" s="40">
        <v>10265.0</v>
      </c>
      <c r="D93" s="40">
        <v>749.0</v>
      </c>
      <c r="E93" s="40">
        <v>2.0</v>
      </c>
      <c r="F93" s="14">
        <v>69765.0</v>
      </c>
      <c r="G93" s="19"/>
      <c r="H93" s="19">
        <f>VLOOKUP(A93,'Kings Ratings'!$A$2:$B$1000,2,false)</f>
        <v>10</v>
      </c>
      <c r="I93" s="10"/>
      <c r="K93" s="40">
        <v>9644.0</v>
      </c>
      <c r="L93" s="22">
        <f t="shared" si="2"/>
        <v>621</v>
      </c>
      <c r="M93" s="23">
        <f t="shared" si="3"/>
        <v>0.06439236831</v>
      </c>
      <c r="N93" s="24" t="str">
        <f t="shared" si="4"/>
        <v>Runestone 03 with +621, +6.4% (9644 to 10265)</v>
      </c>
      <c r="O93" s="41"/>
      <c r="P93" s="40">
        <v>555.0</v>
      </c>
      <c r="Q93" s="18">
        <f t="shared" si="5"/>
        <v>194</v>
      </c>
      <c r="R93" s="23">
        <f t="shared" si="6"/>
        <v>0.3495495495</v>
      </c>
      <c r="S93" s="24" t="str">
        <f t="shared" si="7"/>
        <v>Runestone 03 with +194, +35% (555 to 749)</v>
      </c>
      <c r="T93" s="18"/>
      <c r="U93" s="40">
        <v>2.0</v>
      </c>
      <c r="V93" s="22">
        <f t="shared" si="8"/>
        <v>0</v>
      </c>
      <c r="W93" s="23">
        <f t="shared" si="9"/>
        <v>0</v>
      </c>
      <c r="X93" s="26" t="str">
        <f t="shared" si="10"/>
        <v>Runestone 03 with +0, +0% (2 to 2)</v>
      </c>
    </row>
    <row r="94">
      <c r="A94" s="18" t="s">
        <v>613</v>
      </c>
      <c r="B94" s="18">
        <v>150.0</v>
      </c>
      <c r="C94" s="40">
        <v>9451.0</v>
      </c>
      <c r="D94" s="40">
        <v>119.0</v>
      </c>
      <c r="E94" s="40">
        <v>0.0</v>
      </c>
      <c r="F94" s="14">
        <v>37298.0</v>
      </c>
      <c r="G94" s="19"/>
      <c r="H94" s="19">
        <f>VLOOKUP(A94,'Kings Ratings'!$A$2:$B$1000,2,false)</f>
        <v>10</v>
      </c>
      <c r="I94" s="10"/>
      <c r="K94" s="40">
        <v>8928.0</v>
      </c>
      <c r="L94" s="22">
        <f t="shared" si="2"/>
        <v>523</v>
      </c>
      <c r="M94" s="23">
        <f t="shared" si="3"/>
        <v>0.0585797491</v>
      </c>
      <c r="N94" s="24" t="str">
        <f t="shared" si="4"/>
        <v>Runestone 04 with +523, +5.9% (8928 to 9451)</v>
      </c>
      <c r="O94" s="41"/>
      <c r="P94" s="40">
        <v>75.0</v>
      </c>
      <c r="Q94" s="18">
        <f t="shared" si="5"/>
        <v>44</v>
      </c>
      <c r="R94" s="23">
        <f t="shared" si="6"/>
        <v>0.5866666667</v>
      </c>
      <c r="S94" s="24" t="str">
        <f t="shared" si="7"/>
        <v>Runestone 04 with +44, +58.7% (75 to 119)</v>
      </c>
      <c r="T94" s="18"/>
      <c r="U94" s="40">
        <v>0.0</v>
      </c>
      <c r="V94" s="22">
        <f t="shared" si="8"/>
        <v>0</v>
      </c>
      <c r="W94" s="23" t="str">
        <f t="shared" si="9"/>
        <v>#DIV/0!</v>
      </c>
      <c r="X94" s="26" t="str">
        <f t="shared" si="10"/>
        <v>#DIV/0!</v>
      </c>
    </row>
    <row r="95">
      <c r="A95" s="18" t="s">
        <v>608</v>
      </c>
      <c r="B95" s="18">
        <v>151.0</v>
      </c>
      <c r="C95" s="40">
        <v>11978.0</v>
      </c>
      <c r="D95" s="40">
        <v>149.0</v>
      </c>
      <c r="E95" s="40">
        <v>0.0</v>
      </c>
      <c r="F95" s="14">
        <v>41538.0</v>
      </c>
      <c r="G95" s="19"/>
      <c r="H95" s="19">
        <f>VLOOKUP(A95,'Kings Ratings'!$A$2:$B$1000,2,false)</f>
        <v>10</v>
      </c>
      <c r="I95" s="10"/>
      <c r="K95" s="40">
        <v>11415.0</v>
      </c>
      <c r="L95" s="22">
        <f t="shared" si="2"/>
        <v>563</v>
      </c>
      <c r="M95" s="23">
        <f t="shared" si="3"/>
        <v>0.04932106877</v>
      </c>
      <c r="N95" s="24" t="str">
        <f t="shared" si="4"/>
        <v>Runestone 05 with +563, +4.9% (11415 to 11978)</v>
      </c>
      <c r="O95" s="41"/>
      <c r="P95" s="40">
        <v>103.0</v>
      </c>
      <c r="Q95" s="18">
        <f t="shared" si="5"/>
        <v>46</v>
      </c>
      <c r="R95" s="23">
        <f t="shared" si="6"/>
        <v>0.4466019417</v>
      </c>
      <c r="S95" s="24" t="str">
        <f t="shared" si="7"/>
        <v>Runestone 05 with +46, +44.7% (103 to 149)</v>
      </c>
      <c r="T95" s="18"/>
      <c r="U95" s="40">
        <v>0.0</v>
      </c>
      <c r="V95" s="22">
        <f t="shared" si="8"/>
        <v>0</v>
      </c>
      <c r="W95" s="23" t="str">
        <f t="shared" si="9"/>
        <v>#DIV/0!</v>
      </c>
      <c r="X95" s="26" t="str">
        <f t="shared" si="10"/>
        <v>#DIV/0!</v>
      </c>
    </row>
    <row r="96">
      <c r="A96" s="18" t="s">
        <v>553</v>
      </c>
      <c r="B96" s="18">
        <v>152.0</v>
      </c>
      <c r="C96" s="40">
        <v>10240.0</v>
      </c>
      <c r="D96" s="40">
        <v>4.0</v>
      </c>
      <c r="E96" s="40">
        <v>0.0</v>
      </c>
      <c r="F96" s="14">
        <v>31894.0</v>
      </c>
      <c r="G96" s="19"/>
      <c r="H96" s="19">
        <f>VLOOKUP(A96,'Kings Ratings'!$A$2:$B$1000,2,false)</f>
        <v>10</v>
      </c>
      <c r="I96" s="10"/>
      <c r="K96" s="40">
        <v>9659.0</v>
      </c>
      <c r="L96" s="22">
        <f t="shared" si="2"/>
        <v>581</v>
      </c>
      <c r="M96" s="23">
        <f t="shared" si="3"/>
        <v>0.06015115436</v>
      </c>
      <c r="N96" s="24" t="str">
        <f t="shared" si="4"/>
        <v>Runestone 06 with +581, +6% (9659 to 10240)</v>
      </c>
      <c r="O96" s="41"/>
      <c r="P96" s="40">
        <v>2.0</v>
      </c>
      <c r="Q96" s="18">
        <f t="shared" si="5"/>
        <v>2</v>
      </c>
      <c r="R96" s="23">
        <f t="shared" si="6"/>
        <v>1</v>
      </c>
      <c r="S96" s="24" t="str">
        <f t="shared" si="7"/>
        <v>Runestone 06 with +2, +100% (2 to 4)</v>
      </c>
      <c r="T96" s="18"/>
      <c r="U96" s="40">
        <v>0.0</v>
      </c>
      <c r="V96" s="22">
        <f t="shared" si="8"/>
        <v>0</v>
      </c>
      <c r="W96" s="23" t="str">
        <f t="shared" si="9"/>
        <v>#DIV/0!</v>
      </c>
      <c r="X96" s="26" t="str">
        <f t="shared" si="10"/>
        <v>#DIV/0!</v>
      </c>
    </row>
    <row r="97">
      <c r="A97" s="18" t="s">
        <v>360</v>
      </c>
      <c r="B97" s="18">
        <v>153.0</v>
      </c>
      <c r="C97" s="40">
        <v>8801.0</v>
      </c>
      <c r="D97" s="40">
        <v>0.0</v>
      </c>
      <c r="E97" s="40">
        <v>0.0</v>
      </c>
      <c r="F97" s="14">
        <v>23547.0</v>
      </c>
      <c r="G97" s="19"/>
      <c r="H97" s="19">
        <f>VLOOKUP(A97,'Kings Ratings'!$A$2:$B$1000,2,false)</f>
        <v>10</v>
      </c>
      <c r="I97" s="10" t="str">
        <f>vlookup(B97,'202405 MM (Do Not Delete)'!$A$1:$G$1000,7,false)</f>
        <v/>
      </c>
      <c r="K97" s="40">
        <v>8299.0</v>
      </c>
      <c r="L97" s="22">
        <f t="shared" si="2"/>
        <v>502</v>
      </c>
      <c r="M97" s="23">
        <f t="shared" si="3"/>
        <v>0.06048921557</v>
      </c>
      <c r="N97" s="24" t="str">
        <f t="shared" si="4"/>
        <v>Runestone 07 with +502, +6% (8299 to 8801)</v>
      </c>
      <c r="O97" s="41"/>
      <c r="P97" s="40">
        <v>0.0</v>
      </c>
      <c r="Q97" s="18">
        <f t="shared" si="5"/>
        <v>0</v>
      </c>
      <c r="R97" s="23" t="str">
        <f t="shared" si="6"/>
        <v>#DIV/0!</v>
      </c>
      <c r="S97" s="24" t="str">
        <f t="shared" si="7"/>
        <v>#DIV/0!</v>
      </c>
      <c r="T97" s="18"/>
      <c r="U97" s="40">
        <v>0.0</v>
      </c>
      <c r="V97" s="22">
        <f t="shared" si="8"/>
        <v>0</v>
      </c>
      <c r="W97" s="23" t="str">
        <f t="shared" si="9"/>
        <v>#DIV/0!</v>
      </c>
      <c r="X97" s="26" t="str">
        <f t="shared" si="10"/>
        <v>#DIV/0!</v>
      </c>
    </row>
    <row r="98">
      <c r="A98" s="18" t="s">
        <v>522</v>
      </c>
      <c r="B98" s="18">
        <v>154.0</v>
      </c>
      <c r="C98" s="40">
        <v>8886.0</v>
      </c>
      <c r="D98" s="40">
        <v>19.0</v>
      </c>
      <c r="E98" s="40">
        <v>0.0</v>
      </c>
      <c r="F98" s="14">
        <v>31576.0</v>
      </c>
      <c r="G98" s="19"/>
      <c r="H98" s="19">
        <f>VLOOKUP(A98,'Kings Ratings'!$A$2:$B$1000,2,false)</f>
        <v>10</v>
      </c>
      <c r="I98" s="10" t="str">
        <f>vlookup(B98,'202405 MM (Do Not Delete)'!$A$1:$G$1000,7,false)</f>
        <v/>
      </c>
      <c r="K98" s="40">
        <v>8446.0</v>
      </c>
      <c r="L98" s="22">
        <f t="shared" si="2"/>
        <v>440</v>
      </c>
      <c r="M98" s="23">
        <f t="shared" si="3"/>
        <v>0.05209566659</v>
      </c>
      <c r="N98" s="24" t="str">
        <f t="shared" si="4"/>
        <v>Runestone 08 with +440, +5.2% (8446 to 8886)</v>
      </c>
      <c r="O98" s="41"/>
      <c r="P98" s="40">
        <v>15.0</v>
      </c>
      <c r="Q98" s="18">
        <f t="shared" si="5"/>
        <v>4</v>
      </c>
      <c r="R98" s="23">
        <f t="shared" si="6"/>
        <v>0.2666666667</v>
      </c>
      <c r="S98" s="24" t="str">
        <f t="shared" si="7"/>
        <v>Runestone 08 with +4, +26.7% (15 to 19)</v>
      </c>
      <c r="T98" s="18"/>
      <c r="U98" s="40">
        <v>0.0</v>
      </c>
      <c r="V98" s="22">
        <f t="shared" si="8"/>
        <v>0</v>
      </c>
      <c r="W98" s="23" t="str">
        <f t="shared" si="9"/>
        <v>#DIV/0!</v>
      </c>
      <c r="X98" s="26" t="str">
        <f t="shared" si="10"/>
        <v>#DIV/0!</v>
      </c>
    </row>
    <row r="99">
      <c r="A99" s="18" t="s">
        <v>560</v>
      </c>
      <c r="B99" s="18">
        <v>155.0</v>
      </c>
      <c r="C99" s="40">
        <v>8938.0</v>
      </c>
      <c r="D99" s="40">
        <v>15.0</v>
      </c>
      <c r="E99" s="40">
        <v>0.0</v>
      </c>
      <c r="F99" s="14">
        <v>29839.0</v>
      </c>
      <c r="G99" s="19"/>
      <c r="H99" s="19">
        <f>VLOOKUP(A99,'Kings Ratings'!$A$2:$B$1000,2,false)</f>
        <v>10</v>
      </c>
      <c r="I99" s="10" t="str">
        <f>vlookup(B99,'202405 MM (Do Not Delete)'!$A$1:$G$1000,7,false)</f>
        <v/>
      </c>
      <c r="K99" s="40">
        <v>8398.0</v>
      </c>
      <c r="L99" s="22">
        <f t="shared" si="2"/>
        <v>540</v>
      </c>
      <c r="M99" s="23">
        <f t="shared" si="3"/>
        <v>0.06430102405</v>
      </c>
      <c r="N99" s="24" t="str">
        <f t="shared" si="4"/>
        <v>Runestone 09 with +540, +6.4% (8398 to 8938)</v>
      </c>
      <c r="O99" s="41"/>
      <c r="P99" s="40">
        <v>8.0</v>
      </c>
      <c r="Q99" s="18">
        <f t="shared" si="5"/>
        <v>7</v>
      </c>
      <c r="R99" s="23">
        <f t="shared" si="6"/>
        <v>0.875</v>
      </c>
      <c r="S99" s="24" t="str">
        <f t="shared" si="7"/>
        <v>Runestone 09 with +7, +87.5% (8 to 15)</v>
      </c>
      <c r="T99" s="18"/>
      <c r="U99" s="40">
        <v>0.0</v>
      </c>
      <c r="V99" s="22">
        <f t="shared" si="8"/>
        <v>0</v>
      </c>
      <c r="W99" s="23" t="str">
        <f t="shared" si="9"/>
        <v>#DIV/0!</v>
      </c>
      <c r="X99" s="26" t="str">
        <f t="shared" si="10"/>
        <v>#DIV/0!</v>
      </c>
    </row>
    <row r="100">
      <c r="A100" s="18" t="s">
        <v>345</v>
      </c>
      <c r="B100" s="18">
        <v>156.0</v>
      </c>
      <c r="C100" s="40">
        <v>8361.0</v>
      </c>
      <c r="D100" s="40">
        <v>0.0</v>
      </c>
      <c r="E100" s="40">
        <v>0.0</v>
      </c>
      <c r="F100" s="14">
        <v>24193.0</v>
      </c>
      <c r="G100" s="19"/>
      <c r="H100" s="19">
        <f>VLOOKUP(A100,'Kings Ratings'!$A$2:$B$1000,2,false)</f>
        <v>10</v>
      </c>
      <c r="I100" s="10" t="str">
        <f>vlookup(B100,'202405 MM (Do Not Delete)'!$A$1:$G$1000,7,false)</f>
        <v/>
      </c>
      <c r="K100" s="40">
        <v>7887.0</v>
      </c>
      <c r="L100" s="22">
        <f t="shared" si="2"/>
        <v>474</v>
      </c>
      <c r="M100" s="23">
        <f t="shared" si="3"/>
        <v>0.06009889692</v>
      </c>
      <c r="N100" s="24" t="str">
        <f t="shared" si="4"/>
        <v>Runestone 10 with +474, +6% (7887 to 8361)</v>
      </c>
      <c r="O100" s="41"/>
      <c r="P100" s="40">
        <v>0.0</v>
      </c>
      <c r="Q100" s="18">
        <f t="shared" si="5"/>
        <v>0</v>
      </c>
      <c r="R100" s="23" t="str">
        <f t="shared" si="6"/>
        <v>#DIV/0!</v>
      </c>
      <c r="S100" s="24" t="str">
        <f t="shared" si="7"/>
        <v>#DIV/0!</v>
      </c>
      <c r="T100" s="18"/>
      <c r="U100" s="40">
        <v>0.0</v>
      </c>
      <c r="V100" s="22">
        <f t="shared" si="8"/>
        <v>0</v>
      </c>
      <c r="W100" s="23" t="str">
        <f t="shared" si="9"/>
        <v>#DIV/0!</v>
      </c>
      <c r="X100" s="26" t="str">
        <f t="shared" si="10"/>
        <v>#DIV/0!</v>
      </c>
    </row>
    <row r="101">
      <c r="A101" s="18" t="s">
        <v>397</v>
      </c>
      <c r="B101" s="18">
        <v>157.0</v>
      </c>
      <c r="C101" s="40">
        <v>8832.0</v>
      </c>
      <c r="D101" s="40">
        <v>282.0</v>
      </c>
      <c r="E101" s="40">
        <v>6.0</v>
      </c>
      <c r="F101" s="14">
        <v>46369.0</v>
      </c>
      <c r="G101" s="19"/>
      <c r="H101" s="19">
        <f>VLOOKUP(A101,'Kings Ratings'!$A$2:$B$1000,2,false)</f>
        <v>10</v>
      </c>
      <c r="I101" s="10"/>
      <c r="K101" s="40">
        <v>8340.0</v>
      </c>
      <c r="L101" s="22">
        <f t="shared" si="2"/>
        <v>492</v>
      </c>
      <c r="M101" s="23">
        <f t="shared" si="3"/>
        <v>0.05899280576</v>
      </c>
      <c r="N101" s="24" t="str">
        <f t="shared" si="4"/>
        <v>Gold Peppers with +492, +5.9% (8340 to 8832)</v>
      </c>
      <c r="O101" s="41"/>
      <c r="P101" s="40">
        <v>249.0</v>
      </c>
      <c r="Q101" s="18">
        <f t="shared" si="5"/>
        <v>33</v>
      </c>
      <c r="R101" s="23">
        <f t="shared" si="6"/>
        <v>0.1325301205</v>
      </c>
      <c r="S101" s="24" t="str">
        <f t="shared" si="7"/>
        <v>Gold Peppers with +33, +13.3% (249 to 282)</v>
      </c>
      <c r="T101" s="18"/>
      <c r="U101" s="40">
        <v>4.0</v>
      </c>
      <c r="V101" s="22">
        <f t="shared" si="8"/>
        <v>2</v>
      </c>
      <c r="W101" s="23">
        <f t="shared" si="9"/>
        <v>0.5</v>
      </c>
      <c r="X101" s="26" t="str">
        <f t="shared" si="10"/>
        <v>Gold Peppers with +2, +50% (4 to 6)</v>
      </c>
    </row>
    <row r="102">
      <c r="A102" s="18" t="s">
        <v>376</v>
      </c>
      <c r="B102" s="18">
        <v>159.0</v>
      </c>
      <c r="C102" s="40">
        <v>8439.0</v>
      </c>
      <c r="D102" s="40">
        <v>250.0</v>
      </c>
      <c r="E102" s="40">
        <v>3.0</v>
      </c>
      <c r="F102" s="14">
        <v>37899.0</v>
      </c>
      <c r="G102" s="19"/>
      <c r="H102" s="19">
        <f>VLOOKUP(A102,'Kings Ratings'!$A$2:$B$1000,2,false)</f>
        <v>10</v>
      </c>
      <c r="I102" s="10"/>
      <c r="K102" s="40">
        <v>7919.0</v>
      </c>
      <c r="L102" s="22">
        <f t="shared" si="2"/>
        <v>520</v>
      </c>
      <c r="M102" s="23">
        <f t="shared" si="3"/>
        <v>0.06566485667</v>
      </c>
      <c r="N102" s="24" t="str">
        <f t="shared" si="4"/>
        <v>Gold Carrot with +520, +6.6% (7919 to 8439)</v>
      </c>
      <c r="O102" s="41"/>
      <c r="P102" s="40">
        <v>218.0</v>
      </c>
      <c r="Q102" s="18">
        <f t="shared" si="5"/>
        <v>32</v>
      </c>
      <c r="R102" s="23">
        <f t="shared" si="6"/>
        <v>0.1467889908</v>
      </c>
      <c r="S102" s="24" t="str">
        <f t="shared" si="7"/>
        <v>Gold Carrot with +32, +14.7% (218 to 250)</v>
      </c>
      <c r="T102" s="18"/>
      <c r="U102" s="40">
        <v>3.0</v>
      </c>
      <c r="V102" s="22">
        <f t="shared" si="8"/>
        <v>0</v>
      </c>
      <c r="W102" s="23">
        <f t="shared" si="9"/>
        <v>0</v>
      </c>
      <c r="X102" s="26" t="str">
        <f t="shared" si="10"/>
        <v>Gold Carrot with +0, +0% (3 to 3)</v>
      </c>
    </row>
    <row r="103">
      <c r="A103" s="18" t="s">
        <v>393</v>
      </c>
      <c r="B103" s="18">
        <v>161.0</v>
      </c>
      <c r="C103" s="40">
        <v>9318.0</v>
      </c>
      <c r="D103" s="40">
        <v>173.0</v>
      </c>
      <c r="E103" s="40">
        <v>0.0</v>
      </c>
      <c r="F103" s="14">
        <v>37320.0</v>
      </c>
      <c r="G103" s="19"/>
      <c r="H103" s="19">
        <f>VLOOKUP(A103,'Kings Ratings'!$A$2:$B$1000,2,false)</f>
        <v>10</v>
      </c>
      <c r="I103" s="10"/>
      <c r="K103" s="40">
        <v>8822.0</v>
      </c>
      <c r="L103" s="22">
        <f t="shared" si="2"/>
        <v>496</v>
      </c>
      <c r="M103" s="23">
        <f t="shared" si="3"/>
        <v>0.05622307867</v>
      </c>
      <c r="N103" s="24" t="str">
        <f t="shared" si="4"/>
        <v>Gold Peas with +496, +5.6% (8822 to 9318)</v>
      </c>
      <c r="O103" s="41"/>
      <c r="P103" s="40">
        <v>164.0</v>
      </c>
      <c r="Q103" s="18">
        <f t="shared" si="5"/>
        <v>9</v>
      </c>
      <c r="R103" s="23">
        <f t="shared" si="6"/>
        <v>0.05487804878</v>
      </c>
      <c r="S103" s="24" t="str">
        <f t="shared" si="7"/>
        <v>Gold Peas with +9, +5.5% (164 to 173)</v>
      </c>
      <c r="T103" s="18"/>
      <c r="U103" s="40">
        <v>0.0</v>
      </c>
      <c r="V103" s="22">
        <f t="shared" si="8"/>
        <v>0</v>
      </c>
      <c r="W103" s="23" t="str">
        <f t="shared" si="9"/>
        <v>#DIV/0!</v>
      </c>
      <c r="X103" s="26" t="str">
        <f t="shared" si="10"/>
        <v>#DIV/0!</v>
      </c>
    </row>
    <row r="104">
      <c r="A104" s="18" t="s">
        <v>59</v>
      </c>
      <c r="B104" s="18">
        <v>163.0</v>
      </c>
      <c r="C104" s="40">
        <v>48912.0</v>
      </c>
      <c r="D104" s="40">
        <v>32844.0</v>
      </c>
      <c r="E104" s="40">
        <v>15220.0</v>
      </c>
      <c r="F104" s="14">
        <v>8.3287274E7</v>
      </c>
      <c r="G104" s="19"/>
      <c r="H104" s="19">
        <f>VLOOKUP(A104,'Kings Ratings'!$A$2:$B$1000,2,false)</f>
        <v>1</v>
      </c>
      <c r="I104" s="7">
        <f>vlookup(B104,'202405 MM (Do Not Delete)'!$A$1:$G$1000,7,false)</f>
        <v>202</v>
      </c>
      <c r="K104" s="40">
        <v>47461.0</v>
      </c>
      <c r="L104" s="22">
        <f t="shared" si="2"/>
        <v>1451</v>
      </c>
      <c r="M104" s="23">
        <f t="shared" si="3"/>
        <v>0.03057247003</v>
      </c>
      <c r="N104" s="24" t="str">
        <f t="shared" si="4"/>
        <v>Twine with +1451, +3.1% (47461 to 48912)</v>
      </c>
      <c r="O104" s="41"/>
      <c r="P104" s="40">
        <v>31710.0</v>
      </c>
      <c r="Q104" s="18">
        <f t="shared" si="5"/>
        <v>1134</v>
      </c>
      <c r="R104" s="23">
        <f t="shared" si="6"/>
        <v>0.0357615894</v>
      </c>
      <c r="S104" s="24" t="str">
        <f t="shared" si="7"/>
        <v>Twine with +1134, +3.6% (31710 to 32844)</v>
      </c>
      <c r="T104" s="18"/>
      <c r="U104" s="40">
        <v>14394.0</v>
      </c>
      <c r="V104" s="22">
        <f t="shared" si="8"/>
        <v>826</v>
      </c>
      <c r="W104" s="23">
        <f t="shared" si="9"/>
        <v>0.05738502154</v>
      </c>
      <c r="X104" s="26" t="str">
        <f t="shared" si="10"/>
        <v>Twine with +826, +5.7% (14394 to 15220)</v>
      </c>
    </row>
    <row r="105">
      <c r="A105" s="18" t="s">
        <v>452</v>
      </c>
      <c r="B105" s="18">
        <v>165.0</v>
      </c>
      <c r="C105" s="40">
        <v>9783.0</v>
      </c>
      <c r="D105" s="40">
        <v>4098.0</v>
      </c>
      <c r="E105" s="40">
        <v>405.0</v>
      </c>
      <c r="F105" s="14">
        <v>712320.0</v>
      </c>
      <c r="G105" s="19"/>
      <c r="H105" s="19">
        <f>VLOOKUP(A105,'Kings Ratings'!$A$2:$B$1000,2,false)</f>
        <v>3</v>
      </c>
      <c r="I105" s="7">
        <f>vlookup(B105,'202405 MM (Do Not Delete)'!$A$1:$G$1000,7,false)</f>
        <v>297</v>
      </c>
      <c r="K105" s="40">
        <v>9296.0</v>
      </c>
      <c r="L105" s="22">
        <f t="shared" si="2"/>
        <v>487</v>
      </c>
      <c r="M105" s="23">
        <f t="shared" si="3"/>
        <v>0.05238812392</v>
      </c>
      <c r="N105" s="24" t="str">
        <f t="shared" si="4"/>
        <v>Horn Canteen with +487, +5.2% (9296 to 9783)</v>
      </c>
      <c r="O105" s="41"/>
      <c r="P105" s="40">
        <v>3885.0</v>
      </c>
      <c r="Q105" s="18">
        <f t="shared" si="5"/>
        <v>213</v>
      </c>
      <c r="R105" s="23">
        <f t="shared" si="6"/>
        <v>0.05482625483</v>
      </c>
      <c r="S105" s="24" t="str">
        <f t="shared" si="7"/>
        <v>Horn Canteen with +213, +5.5% (3885 to 4098)</v>
      </c>
      <c r="T105" s="18"/>
      <c r="U105" s="40">
        <v>364.0</v>
      </c>
      <c r="V105" s="22">
        <f t="shared" si="8"/>
        <v>41</v>
      </c>
      <c r="W105" s="23">
        <f t="shared" si="9"/>
        <v>0.1126373626</v>
      </c>
      <c r="X105" s="26" t="str">
        <f t="shared" si="10"/>
        <v>Horn Canteen with +41, +11.3% (364 to 405)</v>
      </c>
    </row>
    <row r="106">
      <c r="A106" s="18" t="s">
        <v>514</v>
      </c>
      <c r="B106" s="18">
        <v>166.0</v>
      </c>
      <c r="C106" s="40">
        <v>8988.0</v>
      </c>
      <c r="D106" s="40">
        <v>3585.0</v>
      </c>
      <c r="E106" s="40">
        <v>72.0</v>
      </c>
      <c r="F106" s="14">
        <v>221207.0</v>
      </c>
      <c r="G106" s="19"/>
      <c r="H106" s="19">
        <f>VLOOKUP(A106,'Kings Ratings'!$A$2:$B$1000,2,false)</f>
        <v>2</v>
      </c>
      <c r="I106" s="7">
        <f>vlookup(B106,'202405 MM (Do Not Delete)'!$A$1:$G$1000,7,false)</f>
        <v>296</v>
      </c>
      <c r="K106" s="40">
        <v>8553.0</v>
      </c>
      <c r="L106" s="22">
        <f t="shared" si="2"/>
        <v>435</v>
      </c>
      <c r="M106" s="23">
        <f t="shared" si="3"/>
        <v>0.0508593476</v>
      </c>
      <c r="N106" s="24" t="str">
        <f t="shared" si="4"/>
        <v>Leather Bag with +435, +5.1% (8553 to 8988)</v>
      </c>
      <c r="O106" s="41"/>
      <c r="P106" s="40">
        <v>3407.0</v>
      </c>
      <c r="Q106" s="18">
        <f t="shared" si="5"/>
        <v>178</v>
      </c>
      <c r="R106" s="23">
        <f t="shared" si="6"/>
        <v>0.05224537716</v>
      </c>
      <c r="S106" s="24" t="str">
        <f t="shared" si="7"/>
        <v>Leather Bag with +178, +5.2% (3407 to 3585)</v>
      </c>
      <c r="T106" s="18"/>
      <c r="U106" s="40">
        <v>57.0</v>
      </c>
      <c r="V106" s="22">
        <f t="shared" si="8"/>
        <v>15</v>
      </c>
      <c r="W106" s="23">
        <f t="shared" si="9"/>
        <v>0.2631578947</v>
      </c>
      <c r="X106" s="26" t="str">
        <f t="shared" si="10"/>
        <v>Leather Bag with +15, +26.3% (57 to 72)</v>
      </c>
    </row>
    <row r="107">
      <c r="A107" s="18" t="s">
        <v>183</v>
      </c>
      <c r="B107" s="18">
        <v>167.0</v>
      </c>
      <c r="C107" s="40">
        <v>36908.0</v>
      </c>
      <c r="D107" s="40">
        <v>16657.0</v>
      </c>
      <c r="E107" s="40">
        <v>4211.0</v>
      </c>
      <c r="F107" s="14">
        <v>1119207.0</v>
      </c>
      <c r="G107" s="19"/>
      <c r="H107" s="19">
        <f>VLOOKUP(A107,'Kings Ratings'!$A$2:$B$1000,2,false)</f>
        <v>1</v>
      </c>
      <c r="I107" s="7">
        <f>vlookup(B107,'202405 MM (Do Not Delete)'!$A$1:$G$1000,7,false)</f>
        <v>239</v>
      </c>
      <c r="K107" s="40">
        <v>35799.0</v>
      </c>
      <c r="L107" s="22">
        <f t="shared" si="2"/>
        <v>1109</v>
      </c>
      <c r="M107" s="23">
        <f t="shared" si="3"/>
        <v>0.03097851895</v>
      </c>
      <c r="N107" s="24" t="str">
        <f t="shared" si="4"/>
        <v>Sturdy Shield with +1109, +3.1% (35799 to 36908)</v>
      </c>
      <c r="O107" s="41"/>
      <c r="P107" s="40">
        <v>16043.0</v>
      </c>
      <c r="Q107" s="18">
        <f t="shared" si="5"/>
        <v>614</v>
      </c>
      <c r="R107" s="23">
        <f t="shared" si="6"/>
        <v>0.03827214361</v>
      </c>
      <c r="S107" s="24" t="str">
        <f t="shared" si="7"/>
        <v>Sturdy Shield with +614, +3.8% (16043 to 16657)</v>
      </c>
      <c r="T107" s="18"/>
      <c r="U107" s="40">
        <v>3939.0</v>
      </c>
      <c r="V107" s="22">
        <f t="shared" si="8"/>
        <v>272</v>
      </c>
      <c r="W107" s="23">
        <f t="shared" si="9"/>
        <v>0.06905305915</v>
      </c>
      <c r="X107" s="26" t="str">
        <f t="shared" si="10"/>
        <v>Sturdy Shield with +272, +6.9% (3939 to 4211)</v>
      </c>
    </row>
    <row r="108">
      <c r="A108" s="18" t="s">
        <v>474</v>
      </c>
      <c r="B108" s="18">
        <v>169.0</v>
      </c>
      <c r="C108" s="40">
        <v>11420.0</v>
      </c>
      <c r="D108" s="40">
        <v>337.0</v>
      </c>
      <c r="E108" s="40">
        <v>0.0</v>
      </c>
      <c r="F108" s="14">
        <v>49790.0</v>
      </c>
      <c r="G108" s="19"/>
      <c r="H108" s="19">
        <f>VLOOKUP(A108,'Kings Ratings'!$A$2:$B$1000,2,false)</f>
        <v>10</v>
      </c>
      <c r="I108" s="10"/>
      <c r="K108" s="40">
        <v>10838.0</v>
      </c>
      <c r="L108" s="22">
        <f t="shared" si="2"/>
        <v>582</v>
      </c>
      <c r="M108" s="23">
        <f t="shared" si="3"/>
        <v>0.05369994464</v>
      </c>
      <c r="N108" s="24" t="str">
        <f t="shared" si="4"/>
        <v>Inferno Sphere with +582, +5.4% (10838 to 11420)</v>
      </c>
      <c r="O108" s="41"/>
      <c r="P108" s="40">
        <v>282.0</v>
      </c>
      <c r="Q108" s="18">
        <f t="shared" si="5"/>
        <v>55</v>
      </c>
      <c r="R108" s="23">
        <f t="shared" si="6"/>
        <v>0.195035461</v>
      </c>
      <c r="S108" s="24" t="str">
        <f t="shared" si="7"/>
        <v>Inferno Sphere with +55, +19.5% (282 to 337)</v>
      </c>
      <c r="T108" s="18"/>
      <c r="U108" s="40">
        <v>0.0</v>
      </c>
      <c r="V108" s="22">
        <f t="shared" si="8"/>
        <v>0</v>
      </c>
      <c r="W108" s="23" t="str">
        <f t="shared" si="9"/>
        <v>#DIV/0!</v>
      </c>
      <c r="X108" s="26" t="str">
        <f t="shared" si="10"/>
        <v>#DIV/0!</v>
      </c>
    </row>
    <row r="109">
      <c r="A109" s="18" t="s">
        <v>318</v>
      </c>
      <c r="B109" s="18">
        <v>173.0</v>
      </c>
      <c r="C109" s="40">
        <v>14695.0</v>
      </c>
      <c r="D109" s="40">
        <v>8985.0</v>
      </c>
      <c r="E109" s="40">
        <v>1058.0</v>
      </c>
      <c r="F109" s="14">
        <v>829086.0</v>
      </c>
      <c r="G109" s="19"/>
      <c r="H109" s="19">
        <f>VLOOKUP(A109,'Kings Ratings'!$A$2:$B$1000,2,false)</f>
        <v>5</v>
      </c>
      <c r="I109" s="7">
        <f>vlookup(B109,'202405 MM (Do Not Delete)'!$A$1:$G$1000,7,false)</f>
        <v>281</v>
      </c>
      <c r="K109" s="40">
        <v>14221.0</v>
      </c>
      <c r="L109" s="22">
        <f t="shared" si="2"/>
        <v>474</v>
      </c>
      <c r="M109" s="23">
        <f t="shared" si="3"/>
        <v>0.03333098938</v>
      </c>
      <c r="N109" s="24" t="str">
        <f t="shared" si="4"/>
        <v>Flier with +474, +3.3% (14221 to 14695)</v>
      </c>
      <c r="O109" s="41"/>
      <c r="P109" s="40">
        <v>8603.0</v>
      </c>
      <c r="Q109" s="18">
        <f t="shared" si="5"/>
        <v>382</v>
      </c>
      <c r="R109" s="23">
        <f t="shared" si="6"/>
        <v>0.04440311519</v>
      </c>
      <c r="S109" s="24" t="str">
        <f t="shared" si="7"/>
        <v>Flier with +382, +4.4% (8603 to 8985)</v>
      </c>
      <c r="T109" s="18"/>
      <c r="U109" s="40">
        <v>1000.0</v>
      </c>
      <c r="V109" s="22">
        <f t="shared" si="8"/>
        <v>58</v>
      </c>
      <c r="W109" s="23">
        <f t="shared" si="9"/>
        <v>0.058</v>
      </c>
      <c r="X109" s="26" t="str">
        <f t="shared" si="10"/>
        <v>Flier with +58, +5.8% (1000 to 1058)</v>
      </c>
    </row>
    <row r="110">
      <c r="A110" s="18" t="s">
        <v>614</v>
      </c>
      <c r="B110" s="18">
        <v>174.0</v>
      </c>
      <c r="C110" s="40">
        <v>20618.0</v>
      </c>
      <c r="D110" s="40">
        <v>11986.0</v>
      </c>
      <c r="E110" s="40">
        <v>3778.0</v>
      </c>
      <c r="F110" s="14">
        <v>1544753.0</v>
      </c>
      <c r="G110" s="19"/>
      <c r="H110" s="19">
        <f>VLOOKUP(A110,'Kings Ratings'!$A$2:$B$1000,2,false)</f>
        <v>3</v>
      </c>
      <c r="I110" s="7">
        <f>vlookup(B110,'202405 MM (Do Not Delete)'!$A$1:$G$1000,7,false)</f>
        <v>240</v>
      </c>
      <c r="K110" s="40">
        <v>19731.0</v>
      </c>
      <c r="L110" s="22">
        <f t="shared" si="2"/>
        <v>887</v>
      </c>
      <c r="M110" s="23">
        <f t="shared" si="3"/>
        <v>0.04495463991</v>
      </c>
      <c r="N110" s="24" t="str">
        <f t="shared" si="4"/>
        <v>Ruby Fish with +887, +4.5% (19731 to 20618)</v>
      </c>
      <c r="O110" s="41"/>
      <c r="P110" s="40">
        <v>11459.0</v>
      </c>
      <c r="Q110" s="18">
        <f t="shared" si="5"/>
        <v>527</v>
      </c>
      <c r="R110" s="23">
        <f t="shared" si="6"/>
        <v>0.04599005149</v>
      </c>
      <c r="S110" s="24" t="str">
        <f t="shared" si="7"/>
        <v>Ruby Fish with +527, +4.6% (11459 to 11986)</v>
      </c>
      <c r="T110" s="18"/>
      <c r="U110" s="40">
        <v>3554.0</v>
      </c>
      <c r="V110" s="22">
        <f t="shared" si="8"/>
        <v>224</v>
      </c>
      <c r="W110" s="23">
        <f t="shared" si="9"/>
        <v>0.06302757456</v>
      </c>
      <c r="X110" s="26" t="str">
        <f t="shared" si="10"/>
        <v>Ruby Fish with +224, +6.3% (3554 to 3778)</v>
      </c>
    </row>
    <row r="111">
      <c r="A111" s="18" t="s">
        <v>540</v>
      </c>
      <c r="B111" s="18">
        <v>176.0</v>
      </c>
      <c r="C111" s="40">
        <v>17717.0</v>
      </c>
      <c r="D111" s="40">
        <v>6920.0</v>
      </c>
      <c r="E111" s="40">
        <v>469.0</v>
      </c>
      <c r="F111" s="14">
        <v>1001350.0</v>
      </c>
      <c r="G111" s="19"/>
      <c r="H111" s="19">
        <f>VLOOKUP(A111,'Kings Ratings'!$A$2:$B$1000,2,false)</f>
        <v>5</v>
      </c>
      <c r="I111" s="7">
        <f>vlookup(B111,'202405 MM (Do Not Delete)'!$A$1:$G$1000,7,false)</f>
        <v>288</v>
      </c>
      <c r="K111" s="40">
        <v>16986.0</v>
      </c>
      <c r="L111" s="22">
        <f t="shared" si="2"/>
        <v>731</v>
      </c>
      <c r="M111" s="23">
        <f t="shared" si="3"/>
        <v>0.04303544095</v>
      </c>
      <c r="N111" s="24" t="str">
        <f t="shared" si="4"/>
        <v>Magicite with +731, +4.3% (16986 to 17717)</v>
      </c>
      <c r="O111" s="41"/>
      <c r="P111" s="40">
        <v>6591.0</v>
      </c>
      <c r="Q111" s="18">
        <f t="shared" si="5"/>
        <v>329</v>
      </c>
      <c r="R111" s="23">
        <f t="shared" si="6"/>
        <v>0.04991655288</v>
      </c>
      <c r="S111" s="24" t="str">
        <f t="shared" si="7"/>
        <v>Magicite with +329, +5% (6591 to 6920)</v>
      </c>
      <c r="T111" s="18"/>
      <c r="U111" s="40">
        <v>415.0</v>
      </c>
      <c r="V111" s="22">
        <f t="shared" si="8"/>
        <v>54</v>
      </c>
      <c r="W111" s="23">
        <f t="shared" si="9"/>
        <v>0.1301204819</v>
      </c>
      <c r="X111" s="26" t="str">
        <f t="shared" si="10"/>
        <v>Magicite with +54, +13% (415 to 469)</v>
      </c>
    </row>
    <row r="112">
      <c r="A112" s="18" t="s">
        <v>469</v>
      </c>
      <c r="B112" s="18">
        <v>185.0</v>
      </c>
      <c r="C112" s="40">
        <v>13245.0</v>
      </c>
      <c r="D112" s="40">
        <v>2492.0</v>
      </c>
      <c r="E112" s="40">
        <v>9.0</v>
      </c>
      <c r="F112" s="14">
        <v>340650.0</v>
      </c>
      <c r="G112" s="19"/>
      <c r="H112" s="19">
        <f>VLOOKUP(A112,'Kings Ratings'!$A$2:$B$1000,2,false)</f>
        <v>9</v>
      </c>
      <c r="I112" s="10"/>
      <c r="K112" s="40">
        <v>12608.0</v>
      </c>
      <c r="L112" s="22">
        <f t="shared" si="2"/>
        <v>637</v>
      </c>
      <c r="M112" s="23">
        <f t="shared" si="3"/>
        <v>0.05052347716</v>
      </c>
      <c r="N112" s="24" t="str">
        <f t="shared" si="4"/>
        <v>Iced Tea with +637, +5.1% (12608 to 13245)</v>
      </c>
      <c r="O112" s="41"/>
      <c r="P112" s="40">
        <v>2043.0</v>
      </c>
      <c r="Q112" s="18">
        <f t="shared" si="5"/>
        <v>449</v>
      </c>
      <c r="R112" s="23">
        <f t="shared" si="6"/>
        <v>0.2197748409</v>
      </c>
      <c r="S112" s="24" t="str">
        <f t="shared" si="7"/>
        <v>Iced Tea with +449, +22% (2043 to 2492)</v>
      </c>
      <c r="T112" s="18"/>
      <c r="U112" s="40">
        <v>5.0</v>
      </c>
      <c r="V112" s="22">
        <f t="shared" si="8"/>
        <v>4</v>
      </c>
      <c r="W112" s="23">
        <f t="shared" si="9"/>
        <v>0.8</v>
      </c>
      <c r="X112" s="26" t="str">
        <f t="shared" si="10"/>
        <v>Iced Tea with +4, +80% (5 to 9)</v>
      </c>
    </row>
    <row r="113">
      <c r="A113" s="18" t="s">
        <v>382</v>
      </c>
      <c r="B113" s="18">
        <v>189.0</v>
      </c>
      <c r="C113" s="40">
        <v>13721.0</v>
      </c>
      <c r="D113" s="40">
        <v>4909.0</v>
      </c>
      <c r="E113" s="40">
        <v>330.0</v>
      </c>
      <c r="F113" s="14">
        <v>348582.0</v>
      </c>
      <c r="G113" s="19"/>
      <c r="H113" s="19">
        <f>VLOOKUP(A113,'Kings Ratings'!$A$2:$B$1000,2,false)</f>
        <v>8</v>
      </c>
      <c r="I113" s="7" t="str">
        <f>vlookup(B113,'202405 MM (Do Not Delete)'!$A$1:$G$1000,7,false)</f>
        <v/>
      </c>
      <c r="K113" s="40">
        <v>12951.0</v>
      </c>
      <c r="L113" s="22">
        <f t="shared" si="2"/>
        <v>770</v>
      </c>
      <c r="M113" s="23">
        <f t="shared" si="3"/>
        <v>0.05945486835</v>
      </c>
      <c r="N113" s="24" t="str">
        <f t="shared" si="4"/>
        <v>Gold Cucumber with +770, +5.9% (12951 to 13721)</v>
      </c>
      <c r="O113" s="41"/>
      <c r="P113" s="40">
        <v>4486.0</v>
      </c>
      <c r="Q113" s="18">
        <f t="shared" si="5"/>
        <v>423</v>
      </c>
      <c r="R113" s="23">
        <f t="shared" si="6"/>
        <v>0.09429335711</v>
      </c>
      <c r="S113" s="24" t="str">
        <f t="shared" si="7"/>
        <v>Gold Cucumber with +423, +9.4% (4486 to 4909)</v>
      </c>
      <c r="T113" s="18"/>
      <c r="U113" s="40">
        <v>261.0</v>
      </c>
      <c r="V113" s="22">
        <f t="shared" si="8"/>
        <v>69</v>
      </c>
      <c r="W113" s="23">
        <f t="shared" si="9"/>
        <v>0.2643678161</v>
      </c>
      <c r="X113" s="26" t="str">
        <f t="shared" si="10"/>
        <v>Gold Cucumber with +69, +26.4% (261 to 330)</v>
      </c>
    </row>
    <row r="114">
      <c r="A114" s="18" t="s">
        <v>138</v>
      </c>
      <c r="B114" s="18">
        <v>193.0</v>
      </c>
      <c r="C114" s="40">
        <v>38992.0</v>
      </c>
      <c r="D114" s="40">
        <v>23815.0</v>
      </c>
      <c r="E114" s="40">
        <v>11146.0</v>
      </c>
      <c r="F114" s="14">
        <v>2.4188362E7</v>
      </c>
      <c r="G114" s="19"/>
      <c r="H114" s="19">
        <f>VLOOKUP(A114,'Kings Ratings'!$A$2:$B$1000,2,false)</f>
        <v>1</v>
      </c>
      <c r="I114" s="7">
        <f>vlookup(B114,'202405 MM (Do Not Delete)'!$A$1:$G$1000,7,false)</f>
        <v>206</v>
      </c>
      <c r="K114" s="40">
        <v>37798.0</v>
      </c>
      <c r="L114" s="22">
        <f t="shared" si="2"/>
        <v>1194</v>
      </c>
      <c r="M114" s="23">
        <f t="shared" si="3"/>
        <v>0.03158897296</v>
      </c>
      <c r="N114" s="24" t="str">
        <f t="shared" si="4"/>
        <v>Rope with +1194, +3.2% (37798 to 38992)</v>
      </c>
      <c r="O114" s="41"/>
      <c r="P114" s="40">
        <v>22884.0</v>
      </c>
      <c r="Q114" s="18">
        <f t="shared" si="5"/>
        <v>931</v>
      </c>
      <c r="R114" s="23">
        <f t="shared" si="6"/>
        <v>0.04068344695</v>
      </c>
      <c r="S114" s="24" t="str">
        <f t="shared" si="7"/>
        <v>Rope with +931, +4.1% (22884 to 23815)</v>
      </c>
      <c r="T114" s="18"/>
      <c r="U114" s="40">
        <v>10520.0</v>
      </c>
      <c r="V114" s="22">
        <f t="shared" si="8"/>
        <v>626</v>
      </c>
      <c r="W114" s="23">
        <f t="shared" si="9"/>
        <v>0.05950570342</v>
      </c>
      <c r="X114" s="26" t="str">
        <f t="shared" si="10"/>
        <v>Rope with +626, +6% (10520 to 11146)</v>
      </c>
    </row>
    <row r="115">
      <c r="A115" s="18" t="s">
        <v>175</v>
      </c>
      <c r="B115" s="18">
        <v>194.0</v>
      </c>
      <c r="C115" s="40">
        <v>37340.0</v>
      </c>
      <c r="D115" s="40">
        <v>21719.0</v>
      </c>
      <c r="E115" s="40">
        <v>10049.0</v>
      </c>
      <c r="F115" s="14">
        <v>1.7520642E7</v>
      </c>
      <c r="G115" s="19"/>
      <c r="H115" s="19">
        <f>VLOOKUP(A115,'Kings Ratings'!$A$2:$B$1000,2,false)</f>
        <v>2</v>
      </c>
      <c r="I115" s="7">
        <f>vlookup(B115,'202405 MM (Do Not Delete)'!$A$1:$G$1000,7,false)</f>
        <v>211</v>
      </c>
      <c r="K115" s="40">
        <v>36137.0</v>
      </c>
      <c r="L115" s="22">
        <f t="shared" si="2"/>
        <v>1203</v>
      </c>
      <c r="M115" s="23">
        <f t="shared" si="3"/>
        <v>0.0332899798</v>
      </c>
      <c r="N115" s="24" t="str">
        <f t="shared" si="4"/>
        <v>Fishing Net with +1203, +3.3% (36137 to 37340)</v>
      </c>
      <c r="O115" s="41"/>
      <c r="P115" s="40">
        <v>20848.0</v>
      </c>
      <c r="Q115" s="18">
        <f t="shared" si="5"/>
        <v>871</v>
      </c>
      <c r="R115" s="23">
        <f t="shared" si="6"/>
        <v>0.04177858787</v>
      </c>
      <c r="S115" s="24" t="str">
        <f t="shared" si="7"/>
        <v>Fishing Net with +871, +4.2% (20848 to 21719)</v>
      </c>
      <c r="T115" s="18"/>
      <c r="U115" s="40">
        <v>9434.0</v>
      </c>
      <c r="V115" s="22">
        <f t="shared" si="8"/>
        <v>615</v>
      </c>
      <c r="W115" s="23">
        <f t="shared" si="9"/>
        <v>0.06518973924</v>
      </c>
      <c r="X115" s="26" t="str">
        <f t="shared" si="10"/>
        <v>Fishing Net with +615, +6.5% (9434 to 10049)</v>
      </c>
    </row>
    <row r="116">
      <c r="A116" s="18" t="s">
        <v>568</v>
      </c>
      <c r="B116" s="18">
        <v>195.0</v>
      </c>
      <c r="C116" s="40">
        <v>10338.0</v>
      </c>
      <c r="D116" s="40">
        <v>4089.0</v>
      </c>
      <c r="E116" s="40">
        <v>94.0</v>
      </c>
      <c r="F116" s="14">
        <v>219002.0</v>
      </c>
      <c r="G116" s="19"/>
      <c r="H116" s="19">
        <f>VLOOKUP(A116,'Kings Ratings'!$A$2:$B$1000,2,false)</f>
        <v>4</v>
      </c>
      <c r="I116" s="7">
        <f>vlookup(B116,'202405 MM (Do Not Delete)'!$A$1:$G$1000,7,false)</f>
        <v>297</v>
      </c>
      <c r="K116" s="40">
        <v>9808.0</v>
      </c>
      <c r="L116" s="22">
        <f t="shared" si="2"/>
        <v>530</v>
      </c>
      <c r="M116" s="23">
        <f t="shared" si="3"/>
        <v>0.05403752039</v>
      </c>
      <c r="N116" s="24" t="str">
        <f t="shared" si="4"/>
        <v>Mystic Ring with +530, +5.4% (9808 to 10338)</v>
      </c>
      <c r="O116" s="41"/>
      <c r="P116" s="40">
        <v>3763.0</v>
      </c>
      <c r="Q116" s="18">
        <f t="shared" si="5"/>
        <v>326</v>
      </c>
      <c r="R116" s="23">
        <f t="shared" si="6"/>
        <v>0.08663300558</v>
      </c>
      <c r="S116" s="24" t="str">
        <f t="shared" si="7"/>
        <v>Mystic Ring with +326, +8.7% (3763 to 4089)</v>
      </c>
      <c r="T116" s="18"/>
      <c r="U116" s="40">
        <v>75.0</v>
      </c>
      <c r="V116" s="22">
        <f t="shared" si="8"/>
        <v>19</v>
      </c>
      <c r="W116" s="23">
        <f t="shared" si="9"/>
        <v>0.2533333333</v>
      </c>
      <c r="X116" s="26" t="str">
        <f t="shared" si="10"/>
        <v>Mystic Ring with +19, +25.3% (75 to 94)</v>
      </c>
    </row>
    <row r="117">
      <c r="A117" s="18" t="s">
        <v>599</v>
      </c>
      <c r="B117" s="18">
        <v>196.0</v>
      </c>
      <c r="C117" s="40">
        <v>10666.0</v>
      </c>
      <c r="D117" s="40">
        <v>5670.0</v>
      </c>
      <c r="E117" s="40">
        <v>734.0</v>
      </c>
      <c r="F117" s="14">
        <v>1017232.0</v>
      </c>
      <c r="G117" s="19"/>
      <c r="H117" s="19">
        <f>VLOOKUP(A117,'Kings Ratings'!$A$2:$B$1000,2,false)</f>
        <v>2</v>
      </c>
      <c r="I117" s="7">
        <f>vlookup(B117,'202405 MM (Do Not Delete)'!$A$1:$G$1000,7,false)</f>
        <v>284</v>
      </c>
      <c r="K117" s="40">
        <v>10143.0</v>
      </c>
      <c r="L117" s="22">
        <f t="shared" si="2"/>
        <v>523</v>
      </c>
      <c r="M117" s="23">
        <f t="shared" si="3"/>
        <v>0.05156265405</v>
      </c>
      <c r="N117" s="24" t="str">
        <f t="shared" si="4"/>
        <v>Pearl Necklace with +523, +5.2% (10143 to 10666)</v>
      </c>
      <c r="O117" s="41"/>
      <c r="P117" s="40">
        <v>5440.0</v>
      </c>
      <c r="Q117" s="18">
        <f t="shared" si="5"/>
        <v>230</v>
      </c>
      <c r="R117" s="23">
        <f t="shared" si="6"/>
        <v>0.04227941176</v>
      </c>
      <c r="S117" s="24" t="str">
        <f t="shared" si="7"/>
        <v>Pearl Necklace with +230, +4.2% (5440 to 5670)</v>
      </c>
      <c r="T117" s="18"/>
      <c r="U117" s="40">
        <v>664.0</v>
      </c>
      <c r="V117" s="22">
        <f t="shared" si="8"/>
        <v>70</v>
      </c>
      <c r="W117" s="23">
        <f t="shared" si="9"/>
        <v>0.1054216867</v>
      </c>
      <c r="X117" s="26" t="str">
        <f t="shared" si="10"/>
        <v>Pearl Necklace with +70, +10.5% (664 to 734)</v>
      </c>
    </row>
    <row r="118">
      <c r="A118" s="18" t="s">
        <v>196</v>
      </c>
      <c r="B118" s="18">
        <v>198.0</v>
      </c>
      <c r="C118" s="40">
        <v>35305.0</v>
      </c>
      <c r="D118" s="40">
        <v>20514.0</v>
      </c>
      <c r="E118" s="40">
        <v>9815.0</v>
      </c>
      <c r="F118" s="14">
        <v>9655285.0</v>
      </c>
      <c r="G118" s="19"/>
      <c r="H118" s="19">
        <f>VLOOKUP(A118,'Kings Ratings'!$A$2:$B$1000,2,false)</f>
        <v>1</v>
      </c>
      <c r="I118" s="7">
        <f>vlookup(B118,'202405 MM (Do Not Delete)'!$A$1:$G$1000,7,false)</f>
        <v>216</v>
      </c>
      <c r="K118" s="40">
        <v>33973.0</v>
      </c>
      <c r="L118" s="22">
        <f t="shared" si="2"/>
        <v>1332</v>
      </c>
      <c r="M118" s="23">
        <f t="shared" si="3"/>
        <v>0.03920760604</v>
      </c>
      <c r="N118" s="24" t="str">
        <f t="shared" si="4"/>
        <v>Mackerel with +1332, +3.9% (33973 to 35305)</v>
      </c>
      <c r="O118" s="41"/>
      <c r="P118" s="40">
        <v>19661.0</v>
      </c>
      <c r="Q118" s="18">
        <f t="shared" si="5"/>
        <v>853</v>
      </c>
      <c r="R118" s="23">
        <f t="shared" si="6"/>
        <v>0.04338538223</v>
      </c>
      <c r="S118" s="24" t="str">
        <f t="shared" si="7"/>
        <v>Mackerel with +853, +4.3% (19661 to 20514)</v>
      </c>
      <c r="T118" s="18"/>
      <c r="U118" s="40">
        <v>9316.0</v>
      </c>
      <c r="V118" s="22">
        <f t="shared" si="8"/>
        <v>499</v>
      </c>
      <c r="W118" s="23">
        <f t="shared" si="9"/>
        <v>0.05356376127</v>
      </c>
      <c r="X118" s="26" t="str">
        <f t="shared" si="10"/>
        <v>Mackerel with +499, +5.4% (9316 to 9815)</v>
      </c>
    </row>
    <row r="119">
      <c r="A119" s="18" t="s">
        <v>372</v>
      </c>
      <c r="B119" s="18">
        <v>199.0</v>
      </c>
      <c r="C119" s="40">
        <v>21679.0</v>
      </c>
      <c r="D119" s="40">
        <v>13047.0</v>
      </c>
      <c r="E119" s="40">
        <v>5278.0</v>
      </c>
      <c r="F119" s="14">
        <v>4662057.0</v>
      </c>
      <c r="G119" s="19"/>
      <c r="H119" s="19">
        <f>VLOOKUP(A119,'Kings Ratings'!$A$2:$B$1000,2,false)</f>
        <v>4</v>
      </c>
      <c r="I119" s="7">
        <f>vlookup(B119,'202405 MM (Do Not Delete)'!$A$1:$G$1000,7,false)</f>
        <v>244</v>
      </c>
      <c r="K119" s="40">
        <v>19147.0</v>
      </c>
      <c r="L119" s="22">
        <f t="shared" si="2"/>
        <v>2532</v>
      </c>
      <c r="M119" s="23">
        <f t="shared" si="3"/>
        <v>0.1322400376</v>
      </c>
      <c r="N119" s="24" t="str">
        <f t="shared" si="4"/>
        <v>Globber with +2532, +13.2% (19147 to 21679)</v>
      </c>
      <c r="O119" s="41"/>
      <c r="P119" s="40">
        <v>11204.0</v>
      </c>
      <c r="Q119" s="18">
        <f t="shared" si="5"/>
        <v>1843</v>
      </c>
      <c r="R119" s="23">
        <f t="shared" si="6"/>
        <v>0.1644948233</v>
      </c>
      <c r="S119" s="24" t="str">
        <f t="shared" si="7"/>
        <v>Globber with +1843, +16.4% (11204 to 13047)</v>
      </c>
      <c r="T119" s="18"/>
      <c r="U119" s="40">
        <v>3639.0</v>
      </c>
      <c r="V119" s="22">
        <f t="shared" si="8"/>
        <v>1639</v>
      </c>
      <c r="W119" s="23">
        <f t="shared" si="9"/>
        <v>0.4503984611</v>
      </c>
      <c r="X119" s="26" t="str">
        <f t="shared" si="10"/>
        <v>Globber with +1639, +45% (3639 to 5278)</v>
      </c>
    </row>
    <row r="120">
      <c r="A120" s="18" t="s">
        <v>109</v>
      </c>
      <c r="B120" s="18">
        <v>200.0</v>
      </c>
      <c r="C120" s="40">
        <v>23365.0</v>
      </c>
      <c r="D120" s="40">
        <v>12747.0</v>
      </c>
      <c r="E120" s="40">
        <v>4558.0</v>
      </c>
      <c r="F120" s="14">
        <v>3167318.0</v>
      </c>
      <c r="G120" s="19"/>
      <c r="H120" s="19">
        <f>VLOOKUP(A120,'Kings Ratings'!$A$2:$B$1000,2,false)</f>
        <v>2</v>
      </c>
      <c r="I120" s="7">
        <f>vlookup(B120,'202405 MM (Do Not Delete)'!$A$1:$G$1000,7,false)</f>
        <v>232</v>
      </c>
      <c r="K120" s="40">
        <v>22461.0</v>
      </c>
      <c r="L120" s="22">
        <f t="shared" si="2"/>
        <v>904</v>
      </c>
      <c r="M120" s="23">
        <f t="shared" si="3"/>
        <v>0.04024754018</v>
      </c>
      <c r="N120" s="24" t="str">
        <f t="shared" si="4"/>
        <v>Blue Tiger Fish with +904, +4% (22461 to 23365)</v>
      </c>
      <c r="O120" s="41"/>
      <c r="P120" s="40">
        <v>12124.0</v>
      </c>
      <c r="Q120" s="18">
        <f t="shared" si="5"/>
        <v>623</v>
      </c>
      <c r="R120" s="23">
        <f t="shared" si="6"/>
        <v>0.05138568129</v>
      </c>
      <c r="S120" s="24" t="str">
        <f t="shared" si="7"/>
        <v>Blue Tiger Fish with +623, +5.1% (12124 to 12747)</v>
      </c>
      <c r="T120" s="18"/>
      <c r="U120" s="40">
        <v>4301.0</v>
      </c>
      <c r="V120" s="22">
        <f t="shared" si="8"/>
        <v>257</v>
      </c>
      <c r="W120" s="23">
        <f t="shared" si="9"/>
        <v>0.05975354569</v>
      </c>
      <c r="X120" s="26" t="str">
        <f t="shared" si="10"/>
        <v>Blue Tiger Fish with +257, +6% (4301 to 4558)</v>
      </c>
    </row>
    <row r="121">
      <c r="A121" s="18" t="s">
        <v>326</v>
      </c>
      <c r="B121" s="18">
        <v>201.0</v>
      </c>
      <c r="C121" s="40">
        <v>22133.0</v>
      </c>
      <c r="D121" s="40">
        <v>12469.0</v>
      </c>
      <c r="E121" s="40">
        <v>4139.0</v>
      </c>
      <c r="F121" s="14">
        <v>1192014.0</v>
      </c>
      <c r="G121" s="19"/>
      <c r="H121" s="19">
        <f>VLOOKUP(A121,'Kings Ratings'!$A$2:$B$1000,2,false)</f>
        <v>3</v>
      </c>
      <c r="I121" s="7">
        <f>vlookup(B121,'202405 MM (Do Not Delete)'!$A$1:$G$1000,7,false)</f>
        <v>238</v>
      </c>
      <c r="K121" s="40">
        <v>21333.0</v>
      </c>
      <c r="L121" s="22">
        <f t="shared" si="2"/>
        <v>800</v>
      </c>
      <c r="M121" s="23">
        <f t="shared" si="3"/>
        <v>0.03750058595</v>
      </c>
      <c r="N121" s="24" t="str">
        <f t="shared" si="4"/>
        <v>Fluorifish with +800, +3.8% (21333 to 22133)</v>
      </c>
      <c r="O121" s="41"/>
      <c r="P121" s="40">
        <v>11981.0</v>
      </c>
      <c r="Q121" s="18">
        <f t="shared" si="5"/>
        <v>488</v>
      </c>
      <c r="R121" s="23">
        <f t="shared" si="6"/>
        <v>0.04073115767</v>
      </c>
      <c r="S121" s="24" t="str">
        <f t="shared" si="7"/>
        <v>Fluorifish with +488, +4.1% (11981 to 12469)</v>
      </c>
      <c r="T121" s="18"/>
      <c r="U121" s="40">
        <v>3911.0</v>
      </c>
      <c r="V121" s="22">
        <f t="shared" si="8"/>
        <v>228</v>
      </c>
      <c r="W121" s="23">
        <f t="shared" si="9"/>
        <v>0.05829711071</v>
      </c>
      <c r="X121" s="26" t="str">
        <f t="shared" si="10"/>
        <v>Fluorifish with +228, +5.8% (3911 to 4139)</v>
      </c>
    </row>
    <row r="122">
      <c r="A122" s="18" t="s">
        <v>422</v>
      </c>
      <c r="B122" s="18">
        <v>203.0</v>
      </c>
      <c r="C122" s="40">
        <v>20860.0</v>
      </c>
      <c r="D122" s="40">
        <v>8695.0</v>
      </c>
      <c r="E122" s="40">
        <v>1075.0</v>
      </c>
      <c r="F122" s="14">
        <v>1175084.0</v>
      </c>
      <c r="G122" s="19"/>
      <c r="H122" s="19">
        <f>VLOOKUP(A122,'Kings Ratings'!$A$2:$B$1000,2,false)</f>
        <v>2</v>
      </c>
      <c r="I122" s="7">
        <f>vlookup(B122,'202405 MM (Do Not Delete)'!$A$1:$G$1000,7,false)</f>
        <v>280</v>
      </c>
      <c r="K122" s="40">
        <v>20024.0</v>
      </c>
      <c r="L122" s="22">
        <f t="shared" si="2"/>
        <v>836</v>
      </c>
      <c r="M122" s="23">
        <f t="shared" si="3"/>
        <v>0.04174990012</v>
      </c>
      <c r="N122" s="24" t="str">
        <f t="shared" si="4"/>
        <v>Green Dye with +836, +4.2% (20024 to 20860)</v>
      </c>
      <c r="O122" s="41"/>
      <c r="P122" s="40">
        <v>8200.0</v>
      </c>
      <c r="Q122" s="18">
        <f t="shared" si="5"/>
        <v>495</v>
      </c>
      <c r="R122" s="23">
        <f t="shared" si="6"/>
        <v>0.06036585366</v>
      </c>
      <c r="S122" s="24" t="str">
        <f t="shared" si="7"/>
        <v>Green Dye with +495, +6% (8200 to 8695)</v>
      </c>
      <c r="T122" s="18"/>
      <c r="U122" s="40">
        <v>909.0</v>
      </c>
      <c r="V122" s="22">
        <f t="shared" si="8"/>
        <v>166</v>
      </c>
      <c r="W122" s="23">
        <f t="shared" si="9"/>
        <v>0.1826182618</v>
      </c>
      <c r="X122" s="26" t="str">
        <f t="shared" si="10"/>
        <v>Green Dye with +166, +18.3% (909 to 1075)</v>
      </c>
    </row>
    <row r="123">
      <c r="A123" s="18" t="s">
        <v>434</v>
      </c>
      <c r="B123" s="18">
        <v>204.0</v>
      </c>
      <c r="C123" s="40">
        <v>11715.0</v>
      </c>
      <c r="D123" s="40">
        <v>5706.0</v>
      </c>
      <c r="E123" s="40">
        <v>327.0</v>
      </c>
      <c r="F123" s="14">
        <v>330479.0</v>
      </c>
      <c r="G123" s="19"/>
      <c r="H123" s="19">
        <f>VLOOKUP(A123,'Kings Ratings'!$A$2:$B$1000,2,false)</f>
        <v>2</v>
      </c>
      <c r="I123" s="7">
        <f>vlookup(B123,'202405 MM (Do Not Delete)'!$A$1:$G$1000,7,false)</f>
        <v>291</v>
      </c>
      <c r="K123" s="40">
        <v>11202.0</v>
      </c>
      <c r="L123" s="22">
        <f t="shared" si="2"/>
        <v>513</v>
      </c>
      <c r="M123" s="23">
        <f t="shared" si="3"/>
        <v>0.04579539368</v>
      </c>
      <c r="N123" s="24" t="str">
        <f t="shared" si="4"/>
        <v>Green Shield with +513, +4.6% (11202 to 11715)</v>
      </c>
      <c r="O123" s="41"/>
      <c r="P123" s="40">
        <v>5452.0</v>
      </c>
      <c r="Q123" s="18">
        <f t="shared" si="5"/>
        <v>254</v>
      </c>
      <c r="R123" s="23">
        <f t="shared" si="6"/>
        <v>0.04658840792</v>
      </c>
      <c r="S123" s="24" t="str">
        <f t="shared" si="7"/>
        <v>Green Shield with +254, +4.7% (5452 to 5706)</v>
      </c>
      <c r="T123" s="18"/>
      <c r="U123" s="40">
        <v>290.0</v>
      </c>
      <c r="V123" s="22">
        <f t="shared" si="8"/>
        <v>37</v>
      </c>
      <c r="W123" s="23">
        <f t="shared" si="9"/>
        <v>0.1275862069</v>
      </c>
      <c r="X123" s="26" t="str">
        <f t="shared" si="10"/>
        <v>Green Shield with +37, +12.8% (290 to 327)</v>
      </c>
    </row>
    <row r="124">
      <c r="A124" s="18" t="s">
        <v>465</v>
      </c>
      <c r="B124" s="18">
        <v>205.0</v>
      </c>
      <c r="C124" s="40">
        <v>24330.0</v>
      </c>
      <c r="D124" s="40">
        <v>13692.0</v>
      </c>
      <c r="E124" s="40">
        <v>5359.0</v>
      </c>
      <c r="F124" s="14">
        <v>5412773.0</v>
      </c>
      <c r="G124" s="19"/>
      <c r="H124" s="19">
        <f>VLOOKUP(A124,'Kings Ratings'!$A$2:$B$1000,2,false)</f>
        <v>2</v>
      </c>
      <c r="I124" s="7">
        <f>vlookup(B124,'202405 MM (Do Not Delete)'!$A$1:$G$1000,7,false)</f>
        <v>226</v>
      </c>
      <c r="K124" s="40">
        <v>23395.0</v>
      </c>
      <c r="L124" s="22">
        <f t="shared" si="2"/>
        <v>935</v>
      </c>
      <c r="M124" s="23">
        <f t="shared" si="3"/>
        <v>0.03996580466</v>
      </c>
      <c r="N124" s="24" t="str">
        <f t="shared" si="4"/>
        <v>Red Starfish with +935, +4% (23395 to 24330)</v>
      </c>
      <c r="O124" s="41"/>
      <c r="P124" s="40">
        <v>12921.0</v>
      </c>
      <c r="Q124" s="18">
        <f t="shared" si="5"/>
        <v>771</v>
      </c>
      <c r="R124" s="23">
        <f t="shared" si="6"/>
        <v>0.05967030416</v>
      </c>
      <c r="S124" s="24" t="str">
        <f t="shared" si="7"/>
        <v>Red Starfish with +771, +6% (12921 to 13692)</v>
      </c>
      <c r="T124" s="18"/>
      <c r="U124" s="40">
        <v>5018.0</v>
      </c>
      <c r="V124" s="22">
        <f t="shared" si="8"/>
        <v>341</v>
      </c>
      <c r="W124" s="23">
        <f t="shared" si="9"/>
        <v>0.0679553607</v>
      </c>
      <c r="X124" s="26" t="str">
        <f t="shared" si="10"/>
        <v>Red Starfish with +341, +6.8% (5018 to 5359)</v>
      </c>
    </row>
    <row r="125">
      <c r="A125" s="18" t="s">
        <v>606</v>
      </c>
      <c r="B125" s="18">
        <v>206.0</v>
      </c>
      <c r="C125" s="40">
        <v>20823.0</v>
      </c>
      <c r="D125" s="40">
        <v>11809.0</v>
      </c>
      <c r="E125" s="40">
        <v>3880.0</v>
      </c>
      <c r="F125" s="14">
        <v>1957673.0</v>
      </c>
      <c r="G125" s="19"/>
      <c r="H125" s="19">
        <f>VLOOKUP(A125,'Kings Ratings'!$A$2:$B$1000,2,false)</f>
        <v>3</v>
      </c>
      <c r="I125" s="7">
        <f>vlookup(B125,'202405 MM (Do Not Delete)'!$A$1:$G$1000,7,false)</f>
        <v>237</v>
      </c>
      <c r="K125" s="40">
        <v>19940.0</v>
      </c>
      <c r="L125" s="22">
        <f t="shared" si="2"/>
        <v>883</v>
      </c>
      <c r="M125" s="23">
        <f t="shared" si="3"/>
        <v>0.04428284855</v>
      </c>
      <c r="N125" s="24" t="str">
        <f t="shared" si="4"/>
        <v>Seahorse with +883, +4.4% (19940 to 20823)</v>
      </c>
      <c r="O125" s="41"/>
      <c r="P125" s="40">
        <v>11260.0</v>
      </c>
      <c r="Q125" s="18">
        <f t="shared" si="5"/>
        <v>549</v>
      </c>
      <c r="R125" s="23">
        <f t="shared" si="6"/>
        <v>0.04875666075</v>
      </c>
      <c r="S125" s="24" t="str">
        <f t="shared" si="7"/>
        <v>Seahorse with +549, +4.9% (11260 to 11809)</v>
      </c>
      <c r="T125" s="18"/>
      <c r="U125" s="40">
        <v>3659.0</v>
      </c>
      <c r="V125" s="22">
        <f t="shared" si="8"/>
        <v>221</v>
      </c>
      <c r="W125" s="23">
        <f t="shared" si="9"/>
        <v>0.06039901612</v>
      </c>
      <c r="X125" s="26" t="str">
        <f t="shared" si="10"/>
        <v>Seahorse with +221, +6% (3659 to 3880)</v>
      </c>
    </row>
    <row r="126">
      <c r="A126" s="18" t="s">
        <v>574</v>
      </c>
      <c r="B126" s="18">
        <v>207.0</v>
      </c>
      <c r="C126" s="40">
        <v>15518.0</v>
      </c>
      <c r="D126" s="40">
        <v>9385.0</v>
      </c>
      <c r="E126" s="40">
        <v>725.0</v>
      </c>
      <c r="F126" s="14">
        <v>398617.0</v>
      </c>
      <c r="G126" s="19"/>
      <c r="H126" s="19">
        <f>VLOOKUP(A126,'Kings Ratings'!$A$2:$B$1000,2,false)</f>
        <v>5</v>
      </c>
      <c r="I126" s="7">
        <f>vlookup(B126,'202405 MM (Do Not Delete)'!$A$1:$G$1000,7,false)</f>
        <v>291</v>
      </c>
      <c r="K126" s="40">
        <v>14915.0</v>
      </c>
      <c r="L126" s="22">
        <f t="shared" si="2"/>
        <v>603</v>
      </c>
      <c r="M126" s="23">
        <f t="shared" si="3"/>
        <v>0.04042909822</v>
      </c>
      <c r="N126" s="24" t="str">
        <f t="shared" si="4"/>
        <v>Octopus with +603, +4% (14915 to 15518)</v>
      </c>
      <c r="O126" s="41"/>
      <c r="P126" s="40">
        <v>8962.0</v>
      </c>
      <c r="Q126" s="18">
        <f t="shared" si="5"/>
        <v>423</v>
      </c>
      <c r="R126" s="23">
        <f t="shared" si="6"/>
        <v>0.04719928587</v>
      </c>
      <c r="S126" s="24" t="str">
        <f t="shared" si="7"/>
        <v>Octopus with +423, +4.7% (8962 to 9385)</v>
      </c>
      <c r="T126" s="18"/>
      <c r="U126" s="40">
        <v>691.0</v>
      </c>
      <c r="V126" s="22">
        <f t="shared" si="8"/>
        <v>34</v>
      </c>
      <c r="W126" s="23">
        <f t="shared" si="9"/>
        <v>0.0492040521</v>
      </c>
      <c r="X126" s="26" t="str">
        <f t="shared" si="10"/>
        <v>Octopus with +34, +4.9% (691 to 725)</v>
      </c>
    </row>
    <row r="127">
      <c r="A127" s="18" t="s">
        <v>545</v>
      </c>
      <c r="B127" s="18">
        <v>216.0</v>
      </c>
      <c r="C127" s="40">
        <v>9255.0</v>
      </c>
      <c r="D127" s="40">
        <v>5404.0</v>
      </c>
      <c r="E127" s="40">
        <v>647.0</v>
      </c>
      <c r="F127" s="14">
        <v>1000562.0</v>
      </c>
      <c r="G127" s="19"/>
      <c r="H127" s="19">
        <f>VLOOKUP(A127,'Kings Ratings'!$A$2:$B$1000,2,false)</f>
        <v>2</v>
      </c>
      <c r="I127" s="7">
        <f>vlookup(B127,'202405 MM (Do Not Delete)'!$A$1:$G$1000,7,false)</f>
        <v>285</v>
      </c>
      <c r="K127" s="40">
        <v>8806.0</v>
      </c>
      <c r="L127" s="22">
        <f t="shared" si="2"/>
        <v>449</v>
      </c>
      <c r="M127" s="23">
        <f t="shared" si="3"/>
        <v>0.05098796275</v>
      </c>
      <c r="N127" s="24" t="str">
        <f t="shared" si="4"/>
        <v>Magnifying Glass with +449, +5.1% (8806 to 9255)</v>
      </c>
      <c r="O127" s="41"/>
      <c r="P127" s="40">
        <v>5179.0</v>
      </c>
      <c r="Q127" s="18">
        <f t="shared" si="5"/>
        <v>225</v>
      </c>
      <c r="R127" s="23">
        <f t="shared" si="6"/>
        <v>0.04344468044</v>
      </c>
      <c r="S127" s="24" t="str">
        <f t="shared" si="7"/>
        <v>Magnifying Glass with +225, +4.3% (5179 to 5404)</v>
      </c>
      <c r="T127" s="18"/>
      <c r="U127" s="40">
        <v>598.0</v>
      </c>
      <c r="V127" s="22">
        <f t="shared" si="8"/>
        <v>49</v>
      </c>
      <c r="W127" s="23">
        <f t="shared" si="9"/>
        <v>0.08193979933</v>
      </c>
      <c r="X127" s="26" t="str">
        <f t="shared" si="10"/>
        <v>Magnifying Glass with +49, +8.2% (598 to 647)</v>
      </c>
    </row>
    <row r="128">
      <c r="A128" s="18" t="s">
        <v>456</v>
      </c>
      <c r="B128" s="18">
        <v>217.0</v>
      </c>
      <c r="C128" s="40">
        <v>19277.0</v>
      </c>
      <c r="D128" s="40">
        <v>12324.0</v>
      </c>
      <c r="E128" s="40">
        <v>4877.0</v>
      </c>
      <c r="F128" s="14">
        <v>1021499.0</v>
      </c>
      <c r="G128" s="19"/>
      <c r="H128" s="19">
        <f>VLOOKUP(A128,'Kings Ratings'!$A$2:$B$1000,2,false)</f>
        <v>1</v>
      </c>
      <c r="I128" s="7">
        <f>vlookup(B128,'202405 MM (Do Not Delete)'!$A$1:$G$1000,7,false)</f>
        <v>233</v>
      </c>
      <c r="K128" s="40">
        <v>18613.0</v>
      </c>
      <c r="L128" s="22">
        <f t="shared" si="2"/>
        <v>664</v>
      </c>
      <c r="M128" s="23">
        <f t="shared" si="3"/>
        <v>0.0356739913</v>
      </c>
      <c r="N128" s="24" t="str">
        <f t="shared" si="4"/>
        <v>Horseshoe with +664, +3.6% (18613 to 19277)</v>
      </c>
      <c r="O128" s="41"/>
      <c r="P128" s="40">
        <v>11865.0</v>
      </c>
      <c r="Q128" s="18">
        <f t="shared" si="5"/>
        <v>459</v>
      </c>
      <c r="R128" s="23">
        <f t="shared" si="6"/>
        <v>0.0386852086</v>
      </c>
      <c r="S128" s="24" t="str">
        <f t="shared" si="7"/>
        <v>Horseshoe with +459, +3.9% (11865 to 12324)</v>
      </c>
      <c r="T128" s="18"/>
      <c r="U128" s="40">
        <v>4575.0</v>
      </c>
      <c r="V128" s="22">
        <f t="shared" si="8"/>
        <v>302</v>
      </c>
      <c r="W128" s="23">
        <f t="shared" si="9"/>
        <v>0.06601092896</v>
      </c>
      <c r="X128" s="26" t="str">
        <f t="shared" si="10"/>
        <v>Horseshoe with +302, +6.6% (4575 to 4877)</v>
      </c>
    </row>
    <row r="129">
      <c r="A129" s="18" t="s">
        <v>510</v>
      </c>
      <c r="B129" s="18">
        <v>220.0</v>
      </c>
      <c r="C129" s="40">
        <v>10638.0</v>
      </c>
      <c r="D129" s="40">
        <v>233.0</v>
      </c>
      <c r="E129" s="40">
        <v>0.0</v>
      </c>
      <c r="F129" s="14">
        <v>43213.0</v>
      </c>
      <c r="G129" s="19"/>
      <c r="H129" s="19">
        <f>VLOOKUP(A129,'Kings Ratings'!$A$2:$B$1000,2,false)</f>
        <v>10</v>
      </c>
      <c r="I129" s="10"/>
      <c r="K129" s="40">
        <v>10091.0</v>
      </c>
      <c r="L129" s="22">
        <f t="shared" si="2"/>
        <v>547</v>
      </c>
      <c r="M129" s="23">
        <f t="shared" si="3"/>
        <v>0.05420671886</v>
      </c>
      <c r="N129" s="24" t="str">
        <f t="shared" si="4"/>
        <v>Lava Sphere with +547, +5.4% (10091 to 10638)</v>
      </c>
      <c r="O129" s="41"/>
      <c r="P129" s="40">
        <v>177.0</v>
      </c>
      <c r="Q129" s="18">
        <f t="shared" si="5"/>
        <v>56</v>
      </c>
      <c r="R129" s="23">
        <f t="shared" si="6"/>
        <v>0.3163841808</v>
      </c>
      <c r="S129" s="24" t="str">
        <f t="shared" si="7"/>
        <v>Lava Sphere with +56, +31.6% (177 to 233)</v>
      </c>
      <c r="T129" s="18"/>
      <c r="U129" s="40">
        <v>0.0</v>
      </c>
      <c r="V129" s="22">
        <f t="shared" si="8"/>
        <v>0</v>
      </c>
      <c r="W129" s="23" t="str">
        <f t="shared" si="9"/>
        <v>#DIV/0!</v>
      </c>
      <c r="X129" s="26" t="str">
        <f t="shared" si="10"/>
        <v>#DIV/0!</v>
      </c>
    </row>
    <row r="130">
      <c r="A130" s="18" t="s">
        <v>398</v>
      </c>
      <c r="B130" s="18">
        <v>221.0</v>
      </c>
      <c r="C130" s="40">
        <v>8308.0</v>
      </c>
      <c r="D130" s="40">
        <v>2.0</v>
      </c>
      <c r="E130" s="40">
        <v>0.0</v>
      </c>
      <c r="F130" s="14">
        <v>22241.0</v>
      </c>
      <c r="G130" s="19"/>
      <c r="H130" s="19">
        <f>VLOOKUP(A130,'Kings Ratings'!$A$2:$B$1000,2,false)</f>
        <v>10</v>
      </c>
      <c r="I130" s="10" t="str">
        <f>vlookup(B130,'202405 MM (Do Not Delete)'!$A$1:$G$1000,7,false)</f>
        <v/>
      </c>
      <c r="K130" s="40">
        <v>7804.0</v>
      </c>
      <c r="L130" s="22">
        <f t="shared" si="2"/>
        <v>504</v>
      </c>
      <c r="M130" s="23">
        <f t="shared" si="3"/>
        <v>0.0645822655</v>
      </c>
      <c r="N130" s="24" t="str">
        <f t="shared" si="4"/>
        <v>Runestone 11 with +504, +6.5% (7804 to 8308)</v>
      </c>
      <c r="O130" s="41"/>
      <c r="P130" s="40">
        <v>2.0</v>
      </c>
      <c r="Q130" s="18">
        <f t="shared" si="5"/>
        <v>0</v>
      </c>
      <c r="R130" s="23">
        <f t="shared" si="6"/>
        <v>0</v>
      </c>
      <c r="S130" s="24" t="str">
        <f t="shared" si="7"/>
        <v>Runestone 11 with +0, +0% (2 to 2)</v>
      </c>
      <c r="T130" s="18"/>
      <c r="U130" s="40">
        <v>0.0</v>
      </c>
      <c r="V130" s="22">
        <f t="shared" si="8"/>
        <v>0</v>
      </c>
      <c r="W130" s="23" t="str">
        <f t="shared" si="9"/>
        <v>#DIV/0!</v>
      </c>
      <c r="X130" s="26" t="str">
        <f t="shared" si="10"/>
        <v>#DIV/0!</v>
      </c>
    </row>
    <row r="131">
      <c r="A131" s="18" t="s">
        <v>621</v>
      </c>
      <c r="B131" s="18">
        <v>222.0</v>
      </c>
      <c r="C131" s="40">
        <v>9134.0</v>
      </c>
      <c r="D131" s="40">
        <v>163.0</v>
      </c>
      <c r="E131" s="40">
        <v>0.0</v>
      </c>
      <c r="F131" s="14">
        <v>50192.0</v>
      </c>
      <c r="G131" s="19"/>
      <c r="H131" s="19">
        <f>VLOOKUP(A131,'Kings Ratings'!$A$2:$B$1000,2,false)</f>
        <v>10</v>
      </c>
      <c r="I131" s="10" t="str">
        <f>vlookup(B131,'202405 MM (Do Not Delete)'!$A$1:$G$1000,7,false)</f>
        <v/>
      </c>
      <c r="K131" s="40">
        <v>7989.0</v>
      </c>
      <c r="L131" s="22">
        <f t="shared" si="2"/>
        <v>1145</v>
      </c>
      <c r="M131" s="23">
        <f t="shared" si="3"/>
        <v>0.1433220678</v>
      </c>
      <c r="N131" s="24" t="str">
        <f t="shared" si="4"/>
        <v>Runestone 12 with +1145, +14.3% (7989 to 9134)</v>
      </c>
      <c r="O131" s="41"/>
      <c r="P131" s="40">
        <v>34.0</v>
      </c>
      <c r="Q131" s="18">
        <f t="shared" si="5"/>
        <v>129</v>
      </c>
      <c r="R131" s="23">
        <f t="shared" si="6"/>
        <v>3.794117647</v>
      </c>
      <c r="S131" s="24" t="str">
        <f t="shared" si="7"/>
        <v>Runestone 12 with +129, +379.4% (34 to 163)</v>
      </c>
      <c r="T131" s="18"/>
      <c r="U131" s="40">
        <v>0.0</v>
      </c>
      <c r="V131" s="22">
        <f t="shared" si="8"/>
        <v>0</v>
      </c>
      <c r="W131" s="23" t="str">
        <f t="shared" si="9"/>
        <v>#DIV/0!</v>
      </c>
      <c r="X131" s="26" t="str">
        <f t="shared" si="10"/>
        <v>#DIV/0!</v>
      </c>
    </row>
    <row r="132">
      <c r="A132" s="18" t="s">
        <v>544</v>
      </c>
      <c r="B132" s="18">
        <v>223.0</v>
      </c>
      <c r="C132" s="40">
        <v>8460.0</v>
      </c>
      <c r="D132" s="40">
        <v>5.0</v>
      </c>
      <c r="E132" s="40">
        <v>0.0</v>
      </c>
      <c r="F132" s="14">
        <v>25524.0</v>
      </c>
      <c r="G132" s="19"/>
      <c r="H132" s="19">
        <f>VLOOKUP(A132,'Kings Ratings'!$A$2:$B$1000,2,false)</f>
        <v>10</v>
      </c>
      <c r="I132" s="10" t="str">
        <f>vlookup(B132,'202405 MM (Do Not Delete)'!$A$1:$G$1000,7,false)</f>
        <v/>
      </c>
      <c r="K132" s="40">
        <v>7948.0</v>
      </c>
      <c r="L132" s="22">
        <f t="shared" si="2"/>
        <v>512</v>
      </c>
      <c r="M132" s="23">
        <f t="shared" si="3"/>
        <v>0.06441872169</v>
      </c>
      <c r="N132" s="24" t="str">
        <f t="shared" si="4"/>
        <v>Runestone 13 with +512, +6.4% (7948 to 8460)</v>
      </c>
      <c r="O132" s="41"/>
      <c r="P132" s="40">
        <v>5.0</v>
      </c>
      <c r="Q132" s="18">
        <f t="shared" si="5"/>
        <v>0</v>
      </c>
      <c r="R132" s="23">
        <f t="shared" si="6"/>
        <v>0</v>
      </c>
      <c r="S132" s="24" t="str">
        <f t="shared" si="7"/>
        <v>Runestone 13 with +0, +0% (5 to 5)</v>
      </c>
      <c r="T132" s="18"/>
      <c r="U132" s="40">
        <v>0.0</v>
      </c>
      <c r="V132" s="22">
        <f t="shared" si="8"/>
        <v>0</v>
      </c>
      <c r="W132" s="23" t="str">
        <f t="shared" si="9"/>
        <v>#DIV/0!</v>
      </c>
      <c r="X132" s="26" t="str">
        <f t="shared" si="10"/>
        <v>#DIV/0!</v>
      </c>
    </row>
    <row r="133">
      <c r="A133" s="18" t="s">
        <v>517</v>
      </c>
      <c r="B133" s="18">
        <v>224.0</v>
      </c>
      <c r="C133" s="40">
        <v>8412.0</v>
      </c>
      <c r="D133" s="40">
        <v>5.0</v>
      </c>
      <c r="E133" s="40">
        <v>0.0</v>
      </c>
      <c r="F133" s="14">
        <v>26147.0</v>
      </c>
      <c r="G133" s="19"/>
      <c r="H133" s="19">
        <f>VLOOKUP(A133,'Kings Ratings'!$A$2:$B$1000,2,false)</f>
        <v>10</v>
      </c>
      <c r="I133" s="10" t="str">
        <f>vlookup(B133,'202405 MM (Do Not Delete)'!$A$1:$G$1000,7,false)</f>
        <v/>
      </c>
      <c r="K133" s="40">
        <v>7910.0</v>
      </c>
      <c r="L133" s="22">
        <f t="shared" si="2"/>
        <v>502</v>
      </c>
      <c r="M133" s="23">
        <f t="shared" si="3"/>
        <v>0.06346396966</v>
      </c>
      <c r="N133" s="24" t="str">
        <f t="shared" si="4"/>
        <v>Runestone 14 with +502, +6.3% (7910 to 8412)</v>
      </c>
      <c r="O133" s="41"/>
      <c r="P133" s="40">
        <v>3.0</v>
      </c>
      <c r="Q133" s="18">
        <f t="shared" si="5"/>
        <v>2</v>
      </c>
      <c r="R133" s="23">
        <f t="shared" si="6"/>
        <v>0.6666666667</v>
      </c>
      <c r="S133" s="24" t="str">
        <f t="shared" si="7"/>
        <v>Runestone 14 with +2, +66.7% (3 to 5)</v>
      </c>
      <c r="T133" s="18"/>
      <c r="U133" s="40">
        <v>0.0</v>
      </c>
      <c r="V133" s="22">
        <f t="shared" si="8"/>
        <v>0</v>
      </c>
      <c r="W133" s="23" t="str">
        <f t="shared" si="9"/>
        <v>#DIV/0!</v>
      </c>
      <c r="X133" s="26" t="str">
        <f t="shared" si="10"/>
        <v>#DIV/0!</v>
      </c>
    </row>
    <row r="134">
      <c r="A134" s="18" t="s">
        <v>425</v>
      </c>
      <c r="B134" s="18">
        <v>225.0</v>
      </c>
      <c r="C134" s="40">
        <v>8501.0</v>
      </c>
      <c r="D134" s="40">
        <v>1.0</v>
      </c>
      <c r="E134" s="40">
        <v>0.0</v>
      </c>
      <c r="F134" s="14">
        <v>23002.0</v>
      </c>
      <c r="G134" s="19"/>
      <c r="H134" s="19">
        <f>VLOOKUP(A134,'Kings Ratings'!$A$2:$B$1000,2,false)</f>
        <v>10</v>
      </c>
      <c r="I134" s="10" t="str">
        <f>vlookup(B134,'202405 MM (Do Not Delete)'!$A$1:$G$1000,7,false)</f>
        <v/>
      </c>
      <c r="K134" s="40">
        <v>8023.0</v>
      </c>
      <c r="L134" s="22">
        <f t="shared" si="2"/>
        <v>478</v>
      </c>
      <c r="M134" s="23">
        <f t="shared" si="3"/>
        <v>0.05957871121</v>
      </c>
      <c r="N134" s="24" t="str">
        <f t="shared" si="4"/>
        <v>Runestone 15 with +478, +6% (8023 to 8501)</v>
      </c>
      <c r="O134" s="41"/>
      <c r="P134" s="40">
        <v>1.0</v>
      </c>
      <c r="Q134" s="18">
        <f t="shared" si="5"/>
        <v>0</v>
      </c>
      <c r="R134" s="23">
        <f t="shared" si="6"/>
        <v>0</v>
      </c>
      <c r="S134" s="24" t="str">
        <f t="shared" si="7"/>
        <v>Runestone 15 with +0, +0% (1 to 1)</v>
      </c>
      <c r="T134" s="18"/>
      <c r="U134" s="40">
        <v>0.0</v>
      </c>
      <c r="V134" s="22">
        <f t="shared" si="8"/>
        <v>0</v>
      </c>
      <c r="W134" s="23" t="str">
        <f t="shared" si="9"/>
        <v>#DIV/0!</v>
      </c>
      <c r="X134" s="26" t="str">
        <f t="shared" si="10"/>
        <v>#DIV/0!</v>
      </c>
    </row>
    <row r="135">
      <c r="A135" s="18" t="s">
        <v>272</v>
      </c>
      <c r="B135" s="18">
        <v>226.0</v>
      </c>
      <c r="C135" s="40">
        <v>7693.0</v>
      </c>
      <c r="D135" s="40">
        <v>0.0</v>
      </c>
      <c r="E135" s="40">
        <v>0.0</v>
      </c>
      <c r="F135" s="14">
        <v>18437.0</v>
      </c>
      <c r="G135" s="19"/>
      <c r="H135" s="19">
        <f>VLOOKUP(A135,'Kings Ratings'!$A$2:$B$1000,2,false)</f>
        <v>10</v>
      </c>
      <c r="I135" s="10" t="str">
        <f>vlookup(B135,'202405 MM (Do Not Delete)'!$A$1:$G$1000,7,false)</f>
        <v/>
      </c>
      <c r="K135" s="40">
        <v>7240.0</v>
      </c>
      <c r="L135" s="22">
        <f t="shared" si="2"/>
        <v>453</v>
      </c>
      <c r="M135" s="23">
        <f t="shared" si="3"/>
        <v>0.06256906077</v>
      </c>
      <c r="N135" s="24" t="str">
        <f t="shared" si="4"/>
        <v>Runestone 16 with +453, +6.3% (7240 to 7693)</v>
      </c>
      <c r="O135" s="41"/>
      <c r="P135" s="40">
        <v>0.0</v>
      </c>
      <c r="Q135" s="18">
        <f t="shared" si="5"/>
        <v>0</v>
      </c>
      <c r="R135" s="23" t="str">
        <f t="shared" si="6"/>
        <v>#DIV/0!</v>
      </c>
      <c r="S135" s="24" t="str">
        <f t="shared" si="7"/>
        <v>#DIV/0!</v>
      </c>
      <c r="T135" s="18"/>
      <c r="U135" s="40">
        <v>0.0</v>
      </c>
      <c r="V135" s="22">
        <f t="shared" si="8"/>
        <v>0</v>
      </c>
      <c r="W135" s="23" t="str">
        <f t="shared" si="9"/>
        <v>#DIV/0!</v>
      </c>
      <c r="X135" s="26" t="str">
        <f t="shared" si="10"/>
        <v>#DIV/0!</v>
      </c>
    </row>
    <row r="136">
      <c r="A136" s="18" t="s">
        <v>570</v>
      </c>
      <c r="B136" s="18">
        <v>227.0</v>
      </c>
      <c r="C136" s="40">
        <v>8829.0</v>
      </c>
      <c r="D136" s="40">
        <v>19.0</v>
      </c>
      <c r="E136" s="40">
        <v>0.0</v>
      </c>
      <c r="F136" s="14">
        <v>32478.0</v>
      </c>
      <c r="G136" s="19"/>
      <c r="H136" s="19">
        <f>VLOOKUP(A136,'Kings Ratings'!$A$2:$B$1000,2,false)</f>
        <v>10</v>
      </c>
      <c r="I136" s="10" t="str">
        <f>vlookup(B136,'202405 MM (Do Not Delete)'!$A$1:$G$1000,7,false)</f>
        <v/>
      </c>
      <c r="K136" s="40">
        <v>8307.0</v>
      </c>
      <c r="L136" s="22">
        <f t="shared" si="2"/>
        <v>522</v>
      </c>
      <c r="M136" s="23">
        <f t="shared" si="3"/>
        <v>0.06283856988</v>
      </c>
      <c r="N136" s="24" t="str">
        <f t="shared" si="4"/>
        <v>Runestone 17 with +522, +6.3% (8307 to 8829)</v>
      </c>
      <c r="O136" s="41"/>
      <c r="P136" s="40">
        <v>13.0</v>
      </c>
      <c r="Q136" s="18">
        <f t="shared" si="5"/>
        <v>6</v>
      </c>
      <c r="R136" s="23">
        <f t="shared" si="6"/>
        <v>0.4615384615</v>
      </c>
      <c r="S136" s="24" t="str">
        <f t="shared" si="7"/>
        <v>Runestone 17 with +6, +46.2% (13 to 19)</v>
      </c>
      <c r="T136" s="18"/>
      <c r="U136" s="40">
        <v>0.0</v>
      </c>
      <c r="V136" s="22">
        <f t="shared" si="8"/>
        <v>0</v>
      </c>
      <c r="W136" s="23" t="str">
        <f t="shared" si="9"/>
        <v>#DIV/0!</v>
      </c>
      <c r="X136" s="26" t="str">
        <f t="shared" si="10"/>
        <v>#DIV/0!</v>
      </c>
    </row>
    <row r="137">
      <c r="A137" s="18" t="s">
        <v>595</v>
      </c>
      <c r="B137" s="18">
        <v>228.0</v>
      </c>
      <c r="C137" s="40">
        <v>9786.0</v>
      </c>
      <c r="D137" s="40">
        <v>64.0</v>
      </c>
      <c r="E137" s="40">
        <v>0.0</v>
      </c>
      <c r="F137" s="14">
        <v>28929.0</v>
      </c>
      <c r="G137" s="19"/>
      <c r="H137" s="19">
        <f>VLOOKUP(A137,'Kings Ratings'!$A$2:$B$1000,2,false)</f>
        <v>10</v>
      </c>
      <c r="I137" s="10"/>
      <c r="K137" s="40">
        <v>9277.0</v>
      </c>
      <c r="L137" s="22">
        <f t="shared" si="2"/>
        <v>509</v>
      </c>
      <c r="M137" s="23">
        <f t="shared" si="3"/>
        <v>0.05486687507</v>
      </c>
      <c r="N137" s="24" t="str">
        <f t="shared" si="4"/>
        <v>Runestone 18 with +509, +5.5% (9277 to 9786)</v>
      </c>
      <c r="O137" s="41"/>
      <c r="P137" s="40">
        <v>45.0</v>
      </c>
      <c r="Q137" s="18">
        <f t="shared" si="5"/>
        <v>19</v>
      </c>
      <c r="R137" s="23">
        <f t="shared" si="6"/>
        <v>0.4222222222</v>
      </c>
      <c r="S137" s="24" t="str">
        <f t="shared" si="7"/>
        <v>Runestone 18 with +19, +42.2% (45 to 64)</v>
      </c>
      <c r="T137" s="18"/>
      <c r="U137" s="40">
        <v>0.0</v>
      </c>
      <c r="V137" s="22">
        <f t="shared" si="8"/>
        <v>0</v>
      </c>
      <c r="W137" s="23" t="str">
        <f t="shared" si="9"/>
        <v>#DIV/0!</v>
      </c>
      <c r="X137" s="26" t="str">
        <f t="shared" si="10"/>
        <v>#DIV/0!</v>
      </c>
    </row>
    <row r="138">
      <c r="A138" s="18" t="s">
        <v>431</v>
      </c>
      <c r="B138" s="18">
        <v>229.0</v>
      </c>
      <c r="C138" s="40">
        <v>8059.0</v>
      </c>
      <c r="D138" s="40">
        <v>1.0</v>
      </c>
      <c r="E138" s="40">
        <v>0.0</v>
      </c>
      <c r="F138" s="14">
        <v>22923.0</v>
      </c>
      <c r="G138" s="19"/>
      <c r="H138" s="19">
        <f>VLOOKUP(A138,'Kings Ratings'!$A$2:$B$1000,2,false)</f>
        <v>10</v>
      </c>
      <c r="I138" s="10" t="str">
        <f>vlookup(B138,'202405 MM (Do Not Delete)'!$A$1:$G$1000,7,false)</f>
        <v/>
      </c>
      <c r="K138" s="40">
        <v>7596.0</v>
      </c>
      <c r="L138" s="22">
        <f t="shared" si="2"/>
        <v>463</v>
      </c>
      <c r="M138" s="23">
        <f t="shared" si="3"/>
        <v>0.06095313323</v>
      </c>
      <c r="N138" s="24" t="str">
        <f t="shared" si="4"/>
        <v>Runestone 19 with +463, +6.1% (7596 to 8059)</v>
      </c>
      <c r="O138" s="41"/>
      <c r="P138" s="40">
        <v>1.0</v>
      </c>
      <c r="Q138" s="18">
        <f t="shared" si="5"/>
        <v>0</v>
      </c>
      <c r="R138" s="23">
        <f t="shared" si="6"/>
        <v>0</v>
      </c>
      <c r="S138" s="24" t="str">
        <f t="shared" si="7"/>
        <v>Runestone 19 with +0, +0% (1 to 1)</v>
      </c>
      <c r="T138" s="18"/>
      <c r="U138" s="40">
        <v>0.0</v>
      </c>
      <c r="V138" s="22">
        <f t="shared" si="8"/>
        <v>0</v>
      </c>
      <c r="W138" s="23" t="str">
        <f t="shared" si="9"/>
        <v>#DIV/0!</v>
      </c>
      <c r="X138" s="26" t="str">
        <f t="shared" si="10"/>
        <v>#DIV/0!</v>
      </c>
    </row>
    <row r="139">
      <c r="A139" s="18" t="s">
        <v>265</v>
      </c>
      <c r="B139" s="18">
        <v>230.0</v>
      </c>
      <c r="C139" s="40">
        <v>7849.0</v>
      </c>
      <c r="D139" s="40">
        <v>0.0</v>
      </c>
      <c r="E139" s="40">
        <v>0.0</v>
      </c>
      <c r="F139" s="14">
        <v>19733.0</v>
      </c>
      <c r="G139" s="19"/>
      <c r="H139" s="19">
        <f>VLOOKUP(A139,'Kings Ratings'!$A$2:$B$1000,2,false)</f>
        <v>10</v>
      </c>
      <c r="I139" s="10" t="str">
        <f>vlookup(B139,'202405 MM (Do Not Delete)'!$A$1:$G$1000,7,false)</f>
        <v/>
      </c>
      <c r="K139" s="40">
        <v>7375.0</v>
      </c>
      <c r="L139" s="22">
        <f t="shared" si="2"/>
        <v>474</v>
      </c>
      <c r="M139" s="23">
        <f t="shared" si="3"/>
        <v>0.06427118644</v>
      </c>
      <c r="N139" s="24" t="str">
        <f t="shared" si="4"/>
        <v>Runestone 20 with +474, +6.4% (7375 to 7849)</v>
      </c>
      <c r="O139" s="41"/>
      <c r="P139" s="40">
        <v>0.0</v>
      </c>
      <c r="Q139" s="18">
        <f t="shared" si="5"/>
        <v>0</v>
      </c>
      <c r="R139" s="23" t="str">
        <f t="shared" si="6"/>
        <v>#DIV/0!</v>
      </c>
      <c r="S139" s="24" t="str">
        <f t="shared" si="7"/>
        <v>#DIV/0!</v>
      </c>
      <c r="T139" s="18"/>
      <c r="U139" s="40">
        <v>0.0</v>
      </c>
      <c r="V139" s="22">
        <f t="shared" si="8"/>
        <v>0</v>
      </c>
      <c r="W139" s="23" t="str">
        <f t="shared" si="9"/>
        <v>#DIV/0!</v>
      </c>
      <c r="X139" s="26" t="str">
        <f t="shared" si="10"/>
        <v>#DIV/0!</v>
      </c>
    </row>
    <row r="140">
      <c r="A140" s="18" t="s">
        <v>118</v>
      </c>
      <c r="B140" s="18">
        <v>231.0</v>
      </c>
      <c r="C140" s="40">
        <v>41363.0</v>
      </c>
      <c r="D140" s="40">
        <v>22297.0</v>
      </c>
      <c r="E140" s="40">
        <v>10320.0</v>
      </c>
      <c r="F140" s="14">
        <v>1.8499687E7</v>
      </c>
      <c r="G140" s="19"/>
      <c r="H140" s="19">
        <f>VLOOKUP(A140,'Kings Ratings'!$A$2:$B$1000,2,false)</f>
        <v>1</v>
      </c>
      <c r="I140" s="7">
        <f>vlookup(B140,'202405 MM (Do Not Delete)'!$A$1:$G$1000,7,false)</f>
        <v>215</v>
      </c>
      <c r="K140" s="40">
        <v>40165.0</v>
      </c>
      <c r="L140" s="22">
        <f t="shared" si="2"/>
        <v>1198</v>
      </c>
      <c r="M140" s="23">
        <f t="shared" si="3"/>
        <v>0.02982696377</v>
      </c>
      <c r="N140" s="24" t="str">
        <f t="shared" si="4"/>
        <v>Torch Fish with +1198, +3% (40165 to 41363)</v>
      </c>
      <c r="O140" s="41"/>
      <c r="P140" s="40">
        <v>21526.0</v>
      </c>
      <c r="Q140" s="18">
        <f t="shared" si="5"/>
        <v>771</v>
      </c>
      <c r="R140" s="23">
        <f t="shared" si="6"/>
        <v>0.03581715135</v>
      </c>
      <c r="S140" s="24" t="str">
        <f t="shared" si="7"/>
        <v>Torch Fish with +771, +3.6% (21526 to 22297)</v>
      </c>
      <c r="T140" s="18"/>
      <c r="U140" s="40">
        <v>9936.0</v>
      </c>
      <c r="V140" s="22">
        <f t="shared" si="8"/>
        <v>384</v>
      </c>
      <c r="W140" s="23">
        <f t="shared" si="9"/>
        <v>0.038647343</v>
      </c>
      <c r="X140" s="26" t="str">
        <f t="shared" si="10"/>
        <v>Torch Fish with +384, +3.9% (9936 to 10320)</v>
      </c>
    </row>
    <row r="141">
      <c r="A141" s="18" t="s">
        <v>282</v>
      </c>
      <c r="B141" s="18">
        <v>232.0</v>
      </c>
      <c r="C141" s="40">
        <v>31286.0</v>
      </c>
      <c r="D141" s="40">
        <v>15847.0</v>
      </c>
      <c r="E141" s="40">
        <v>6362.0</v>
      </c>
      <c r="F141" s="14">
        <v>6456794.0</v>
      </c>
      <c r="G141" s="19"/>
      <c r="H141" s="19">
        <f>VLOOKUP(A141,'Kings Ratings'!$A$2:$B$1000,2,false)</f>
        <v>1</v>
      </c>
      <c r="I141" s="7">
        <f>vlookup(B141,'202405 MM (Do Not Delete)'!$A$1:$G$1000,7,false)</f>
        <v>224</v>
      </c>
      <c r="K141" s="40">
        <v>30284.0</v>
      </c>
      <c r="L141" s="22">
        <f t="shared" si="2"/>
        <v>1002</v>
      </c>
      <c r="M141" s="23">
        <f t="shared" si="3"/>
        <v>0.0330867785</v>
      </c>
      <c r="N141" s="24" t="str">
        <f t="shared" si="4"/>
        <v>Flamejack with +1002, +3.3% (30284 to 31286)</v>
      </c>
      <c r="O141" s="41"/>
      <c r="P141" s="40">
        <v>15280.0</v>
      </c>
      <c r="Q141" s="18">
        <f t="shared" si="5"/>
        <v>567</v>
      </c>
      <c r="R141" s="23">
        <f t="shared" si="6"/>
        <v>0.03710732984</v>
      </c>
      <c r="S141" s="24" t="str">
        <f t="shared" si="7"/>
        <v>Flamejack with +567, +3.7% (15280 to 15847)</v>
      </c>
      <c r="T141" s="18"/>
      <c r="U141" s="40">
        <v>6229.0</v>
      </c>
      <c r="V141" s="22">
        <f t="shared" si="8"/>
        <v>133</v>
      </c>
      <c r="W141" s="23">
        <f t="shared" si="9"/>
        <v>0.02135174185</v>
      </c>
      <c r="X141" s="26" t="str">
        <f t="shared" si="10"/>
        <v>Flamejack with +133, +2.1% (6229 to 6362)</v>
      </c>
    </row>
    <row r="142">
      <c r="A142" s="18" t="s">
        <v>479</v>
      </c>
      <c r="B142" s="18">
        <v>233.0</v>
      </c>
      <c r="C142" s="40">
        <v>23865.0</v>
      </c>
      <c r="D142" s="40">
        <v>12651.0</v>
      </c>
      <c r="E142" s="40">
        <v>4409.0</v>
      </c>
      <c r="F142" s="14">
        <v>2948428.0</v>
      </c>
      <c r="G142" s="19"/>
      <c r="H142" s="19">
        <f>VLOOKUP(A142,'Kings Ratings'!$A$2:$B$1000,2,false)</f>
        <v>1</v>
      </c>
      <c r="I142" s="7">
        <f>vlookup(B142,'202405 MM (Do Not Delete)'!$A$1:$G$1000,7,false)</f>
        <v>236</v>
      </c>
      <c r="K142" s="40">
        <v>23047.0</v>
      </c>
      <c r="L142" s="22">
        <f t="shared" si="2"/>
        <v>818</v>
      </c>
      <c r="M142" s="23">
        <f t="shared" si="3"/>
        <v>0.03549268885</v>
      </c>
      <c r="N142" s="24" t="str">
        <f t="shared" si="4"/>
        <v>Redgill with +818, +3.5% (23047 to 23865)</v>
      </c>
      <c r="O142" s="41"/>
      <c r="P142" s="40">
        <v>12149.0</v>
      </c>
      <c r="Q142" s="18">
        <f t="shared" si="5"/>
        <v>502</v>
      </c>
      <c r="R142" s="23">
        <f t="shared" si="6"/>
        <v>0.04132027327</v>
      </c>
      <c r="S142" s="24" t="str">
        <f t="shared" si="7"/>
        <v>Redgill with +502, +4.1% (12149 to 12651)</v>
      </c>
      <c r="T142" s="18"/>
      <c r="U142" s="40">
        <v>4211.0</v>
      </c>
      <c r="V142" s="22">
        <f t="shared" si="8"/>
        <v>198</v>
      </c>
      <c r="W142" s="23">
        <f t="shared" si="9"/>
        <v>0.04701971028</v>
      </c>
      <c r="X142" s="26" t="str">
        <f t="shared" si="10"/>
        <v>Redgill with +198, +4.7% (4211 to 4409)</v>
      </c>
    </row>
    <row r="143">
      <c r="A143" s="18" t="s">
        <v>314</v>
      </c>
      <c r="B143" s="18">
        <v>234.0</v>
      </c>
      <c r="C143" s="40">
        <v>18487.0</v>
      </c>
      <c r="D143" s="40">
        <v>10877.0</v>
      </c>
      <c r="E143" s="40">
        <v>3121.0</v>
      </c>
      <c r="F143" s="14">
        <v>1419319.0</v>
      </c>
      <c r="G143" s="19"/>
      <c r="H143" s="19">
        <f>VLOOKUP(A143,'Kings Ratings'!$A$2:$B$1000,2,false)</f>
        <v>3</v>
      </c>
      <c r="I143" s="7">
        <f>vlookup(B143,'202405 MM (Do Not Delete)'!$A$1:$G$1000,7,false)</f>
        <v>246</v>
      </c>
      <c r="K143" s="40">
        <v>17870.0</v>
      </c>
      <c r="L143" s="22">
        <f t="shared" si="2"/>
        <v>617</v>
      </c>
      <c r="M143" s="23">
        <f t="shared" si="3"/>
        <v>0.03452714046</v>
      </c>
      <c r="N143" s="24" t="str">
        <f t="shared" si="4"/>
        <v>Flarefin with +617, +3.5% (17870 to 18487)</v>
      </c>
      <c r="O143" s="41"/>
      <c r="P143" s="40">
        <v>10527.0</v>
      </c>
      <c r="Q143" s="18">
        <f t="shared" si="5"/>
        <v>350</v>
      </c>
      <c r="R143" s="23">
        <f t="shared" si="6"/>
        <v>0.03324783889</v>
      </c>
      <c r="S143" s="24" t="str">
        <f t="shared" si="7"/>
        <v>Flarefin with +350, +3.3% (10527 to 10877)</v>
      </c>
      <c r="T143" s="18"/>
      <c r="U143" s="40">
        <v>2906.0</v>
      </c>
      <c r="V143" s="22">
        <f t="shared" si="8"/>
        <v>215</v>
      </c>
      <c r="W143" s="23">
        <f t="shared" si="9"/>
        <v>0.07398485891</v>
      </c>
      <c r="X143" s="26" t="str">
        <f t="shared" si="10"/>
        <v>Flarefin with +215, +7.4% (2906 to 3121)</v>
      </c>
    </row>
    <row r="144">
      <c r="A144" s="18" t="s">
        <v>441</v>
      </c>
      <c r="B144" s="18">
        <v>236.0</v>
      </c>
      <c r="C144" s="40">
        <v>22372.0</v>
      </c>
      <c r="D144" s="40">
        <v>9237.0</v>
      </c>
      <c r="E144" s="40">
        <v>881.0</v>
      </c>
      <c r="F144" s="14">
        <v>1312797.0</v>
      </c>
      <c r="G144" s="19"/>
      <c r="H144" s="19">
        <f>VLOOKUP(A144,'Kings Ratings'!$A$2:$B$1000,2,false)</f>
        <v>1</v>
      </c>
      <c r="I144" s="7">
        <f>vlookup(B144,'202405 MM (Do Not Delete)'!$A$1:$G$1000,7,false)</f>
        <v>289</v>
      </c>
      <c r="K144" s="40">
        <v>21557.0</v>
      </c>
      <c r="L144" s="22">
        <f t="shared" si="2"/>
        <v>815</v>
      </c>
      <c r="M144" s="23">
        <f t="shared" si="3"/>
        <v>0.03780674491</v>
      </c>
      <c r="N144" s="24" t="str">
        <f t="shared" si="4"/>
        <v>Hammer with +815, +3.8% (21557 to 22372)</v>
      </c>
      <c r="O144" s="41"/>
      <c r="P144" s="40">
        <v>8733.0</v>
      </c>
      <c r="Q144" s="18">
        <f t="shared" si="5"/>
        <v>504</v>
      </c>
      <c r="R144" s="23">
        <f t="shared" si="6"/>
        <v>0.05771212642</v>
      </c>
      <c r="S144" s="24" t="str">
        <f t="shared" si="7"/>
        <v>Hammer with +504, +5.8% (8733 to 9237)</v>
      </c>
      <c r="T144" s="18"/>
      <c r="U144" s="40">
        <v>771.0</v>
      </c>
      <c r="V144" s="22">
        <f t="shared" si="8"/>
        <v>110</v>
      </c>
      <c r="W144" s="23">
        <f t="shared" si="9"/>
        <v>0.1426718547</v>
      </c>
      <c r="X144" s="26" t="str">
        <f t="shared" si="10"/>
        <v>Hammer with +110, +14.3% (771 to 881)</v>
      </c>
    </row>
    <row r="145">
      <c r="A145" s="18" t="s">
        <v>47</v>
      </c>
      <c r="B145" s="18">
        <v>237.0</v>
      </c>
      <c r="C145" s="40">
        <v>18039.0</v>
      </c>
      <c r="D145" s="40">
        <v>7999.0</v>
      </c>
      <c r="E145" s="40">
        <v>556.0</v>
      </c>
      <c r="F145" s="14">
        <v>1963275.0</v>
      </c>
      <c r="G145" s="19"/>
      <c r="H145" s="19">
        <f>VLOOKUP(A145,'Kings Ratings'!$A$2:$B$1000,2,false)</f>
        <v>2</v>
      </c>
      <c r="I145" s="7">
        <f>vlookup(B145,'202405 MM (Do Not Delete)'!$A$1:$G$1000,7,false)</f>
        <v>289</v>
      </c>
      <c r="K145" s="40">
        <v>17316.0</v>
      </c>
      <c r="L145" s="22">
        <f t="shared" si="2"/>
        <v>723</v>
      </c>
      <c r="M145" s="23">
        <f t="shared" si="3"/>
        <v>0.04175329175</v>
      </c>
      <c r="N145" s="24" t="str">
        <f t="shared" si="4"/>
        <v>Axe with +723, +4.2% (17316 to 18039)</v>
      </c>
      <c r="O145" s="41"/>
      <c r="P145" s="40">
        <v>7569.0</v>
      </c>
      <c r="Q145" s="18">
        <f t="shared" si="5"/>
        <v>430</v>
      </c>
      <c r="R145" s="23">
        <f t="shared" si="6"/>
        <v>0.05681067512</v>
      </c>
      <c r="S145" s="24" t="str">
        <f t="shared" si="7"/>
        <v>Axe with +430, +5.7% (7569 to 7999)</v>
      </c>
      <c r="T145" s="18"/>
      <c r="U145" s="40">
        <v>482.0</v>
      </c>
      <c r="V145" s="22">
        <f t="shared" si="8"/>
        <v>74</v>
      </c>
      <c r="W145" s="23">
        <f t="shared" si="9"/>
        <v>0.153526971</v>
      </c>
      <c r="X145" s="26" t="str">
        <f t="shared" si="10"/>
        <v>Axe with +74, +15.4% (482 to 556)</v>
      </c>
    </row>
    <row r="146">
      <c r="A146" s="18" t="s">
        <v>723</v>
      </c>
      <c r="B146" s="18">
        <v>238.0</v>
      </c>
      <c r="C146" s="40">
        <v>11832.0</v>
      </c>
      <c r="D146" s="40">
        <v>4995.0</v>
      </c>
      <c r="E146" s="40">
        <v>383.0</v>
      </c>
      <c r="F146" s="14">
        <v>109900.0</v>
      </c>
      <c r="G146" s="19"/>
      <c r="H146" s="19">
        <f>VLOOKUP(A146,'Kings Ratings'!$A$2:$B$1000,2,false)</f>
        <v>1</v>
      </c>
      <c r="I146" s="7">
        <f>vlookup(B146,'202405 MM (Do Not Delete)'!$A$1:$G$1000,7,false)</f>
        <v>289</v>
      </c>
      <c r="K146" s="40">
        <v>11268.0</v>
      </c>
      <c r="L146" s="22">
        <f t="shared" si="2"/>
        <v>564</v>
      </c>
      <c r="M146" s="23">
        <f t="shared" si="3"/>
        <v>0.05005324814</v>
      </c>
      <c r="N146" s="24" t="str">
        <f t="shared" si="4"/>
        <v>Shovel with +564, +5% (11268 to 11832)</v>
      </c>
      <c r="O146" s="41"/>
      <c r="P146" s="40">
        <v>4734.0</v>
      </c>
      <c r="Q146" s="18">
        <f t="shared" si="5"/>
        <v>261</v>
      </c>
      <c r="R146" s="23">
        <f t="shared" si="6"/>
        <v>0.05513307985</v>
      </c>
      <c r="S146" s="24" t="str">
        <f t="shared" si="7"/>
        <v>Shovel with +261, +5.5% (4734 to 4995)</v>
      </c>
      <c r="T146" s="18"/>
      <c r="U146" s="40">
        <v>314.0</v>
      </c>
      <c r="V146" s="22">
        <f t="shared" si="8"/>
        <v>69</v>
      </c>
      <c r="W146" s="23">
        <f t="shared" si="9"/>
        <v>0.2197452229</v>
      </c>
      <c r="X146" s="26" t="str">
        <f t="shared" si="10"/>
        <v>Shovel with +69, +22% (314 to 383)</v>
      </c>
    </row>
    <row r="147">
      <c r="A147" s="18" t="s">
        <v>523</v>
      </c>
      <c r="B147" s="18">
        <v>239.0</v>
      </c>
      <c r="C147" s="40">
        <v>7735.0</v>
      </c>
      <c r="D147" s="40">
        <v>3120.0</v>
      </c>
      <c r="E147" s="40">
        <v>128.0</v>
      </c>
      <c r="F147" s="14">
        <v>153413.0</v>
      </c>
      <c r="G147" s="19"/>
      <c r="H147" s="19">
        <f>VLOOKUP(A147,'Kings Ratings'!$A$2:$B$1000,2,false)</f>
        <v>2</v>
      </c>
      <c r="I147" s="7" t="str">
        <f>vlookup(B147,'202405 MM (Do Not Delete)'!$A$1:$G$1000,7,false)</f>
        <v/>
      </c>
      <c r="K147" s="40">
        <v>7331.0</v>
      </c>
      <c r="L147" s="22">
        <f t="shared" si="2"/>
        <v>404</v>
      </c>
      <c r="M147" s="23">
        <f t="shared" si="3"/>
        <v>0.0551084436</v>
      </c>
      <c r="N147" s="24" t="str">
        <f t="shared" si="4"/>
        <v>Leather Waterskin with +404, +5.5% (7331 to 7735)</v>
      </c>
      <c r="O147" s="41"/>
      <c r="P147" s="40">
        <v>2978.0</v>
      </c>
      <c r="Q147" s="18">
        <f t="shared" si="5"/>
        <v>142</v>
      </c>
      <c r="R147" s="23">
        <f t="shared" si="6"/>
        <v>0.04768300873</v>
      </c>
      <c r="S147" s="24" t="str">
        <f t="shared" si="7"/>
        <v>Leather Waterskin with +142, +4.8% (2978 to 3120)</v>
      </c>
      <c r="T147" s="18"/>
      <c r="U147" s="40">
        <v>119.0</v>
      </c>
      <c r="V147" s="22">
        <f t="shared" si="8"/>
        <v>9</v>
      </c>
      <c r="W147" s="23">
        <f t="shared" si="9"/>
        <v>0.0756302521</v>
      </c>
      <c r="X147" s="26" t="str">
        <f t="shared" si="10"/>
        <v>Leather Waterskin with +9, +7.6% (119 to 128)</v>
      </c>
    </row>
    <row r="148">
      <c r="A148" s="18" t="s">
        <v>817</v>
      </c>
      <c r="B148" s="18">
        <v>240.0</v>
      </c>
      <c r="C148" s="40">
        <v>6602.0</v>
      </c>
      <c r="D148" s="40">
        <v>491.0</v>
      </c>
      <c r="E148" s="40">
        <v>9.0</v>
      </c>
      <c r="F148" s="14">
        <v>75996.0</v>
      </c>
      <c r="G148" s="19"/>
      <c r="H148" s="19">
        <f>VLOOKUP(A148,'Kings Ratings'!$A$2:$B$1000,2,false)</f>
        <v>7</v>
      </c>
      <c r="I148" s="10"/>
      <c r="K148" s="40">
        <v>6207.0</v>
      </c>
      <c r="L148" s="22">
        <f t="shared" si="2"/>
        <v>395</v>
      </c>
      <c r="M148" s="23">
        <f t="shared" si="3"/>
        <v>0.06363782826</v>
      </c>
      <c r="N148" s="24" t="str">
        <f t="shared" si="4"/>
        <v>Wizard Hat with +395, +6.4% (6207 to 6602)</v>
      </c>
      <c r="O148" s="41"/>
      <c r="P148" s="40">
        <v>459.0</v>
      </c>
      <c r="Q148" s="18">
        <f t="shared" si="5"/>
        <v>32</v>
      </c>
      <c r="R148" s="23">
        <f t="shared" si="6"/>
        <v>0.0697167756</v>
      </c>
      <c r="S148" s="24" t="str">
        <f t="shared" si="7"/>
        <v>Wizard Hat with +32, +7% (459 to 491)</v>
      </c>
      <c r="T148" s="18"/>
      <c r="U148" s="40">
        <v>8.0</v>
      </c>
      <c r="V148" s="22">
        <f t="shared" si="8"/>
        <v>1</v>
      </c>
      <c r="W148" s="23">
        <f t="shared" si="9"/>
        <v>0.125</v>
      </c>
      <c r="X148" s="26" t="str">
        <f t="shared" si="10"/>
        <v>Wizard Hat with +1, +12.5% (8 to 9)</v>
      </c>
    </row>
    <row r="149">
      <c r="A149" s="18" t="s">
        <v>596</v>
      </c>
      <c r="B149" s="18">
        <v>248.0</v>
      </c>
      <c r="C149" s="40">
        <v>20995.0</v>
      </c>
      <c r="D149" s="40">
        <v>10641.0</v>
      </c>
      <c r="E149" s="40">
        <v>2700.0</v>
      </c>
      <c r="F149" s="14">
        <v>1514555.0</v>
      </c>
      <c r="G149" s="19"/>
      <c r="H149" s="19">
        <f>VLOOKUP(A149,'Kings Ratings'!$A$2:$B$1000,2,false)</f>
        <v>1</v>
      </c>
      <c r="I149" s="7">
        <f>vlookup(B149,'202405 MM (Do Not Delete)'!$A$1:$G$1000,7,false)</f>
        <v>246</v>
      </c>
      <c r="K149" s="40">
        <v>20100.0</v>
      </c>
      <c r="L149" s="22">
        <f t="shared" si="2"/>
        <v>895</v>
      </c>
      <c r="M149" s="23">
        <f t="shared" si="3"/>
        <v>0.04452736318</v>
      </c>
      <c r="N149" s="24" t="str">
        <f t="shared" si="4"/>
        <v>Shimmer Topaz with +895, +4.5% (20100 to 20995)</v>
      </c>
      <c r="O149" s="41"/>
      <c r="P149" s="40">
        <v>9982.0</v>
      </c>
      <c r="Q149" s="18">
        <f t="shared" si="5"/>
        <v>659</v>
      </c>
      <c r="R149" s="23">
        <f t="shared" si="6"/>
        <v>0.0660188339</v>
      </c>
      <c r="S149" s="24" t="str">
        <f t="shared" si="7"/>
        <v>Shimmer Topaz with +659, +6.6% (9982 to 10641)</v>
      </c>
      <c r="T149" s="18"/>
      <c r="U149" s="40">
        <v>2364.0</v>
      </c>
      <c r="V149" s="22">
        <f t="shared" si="8"/>
        <v>336</v>
      </c>
      <c r="W149" s="23">
        <f t="shared" si="9"/>
        <v>0.1421319797</v>
      </c>
      <c r="X149" s="26" t="str">
        <f t="shared" si="10"/>
        <v>Shimmer Topaz with +336, +14.2% (2364 to 2700)</v>
      </c>
    </row>
    <row r="150">
      <c r="A150" s="18" t="s">
        <v>713</v>
      </c>
      <c r="B150" s="18">
        <v>249.0</v>
      </c>
      <c r="C150" s="40">
        <v>14906.0</v>
      </c>
      <c r="D150" s="40">
        <v>6828.0</v>
      </c>
      <c r="E150" s="40">
        <v>435.0</v>
      </c>
      <c r="F150" s="14">
        <v>1004115.0</v>
      </c>
      <c r="G150" s="19"/>
      <c r="H150" s="19">
        <f>VLOOKUP(A150,'Kings Ratings'!$A$2:$B$1000,2,false)</f>
        <v>2</v>
      </c>
      <c r="I150" s="7">
        <f>vlookup(B150,'202405 MM (Do Not Delete)'!$A$1:$G$1000,7,false)</f>
        <v>294</v>
      </c>
      <c r="K150" s="40">
        <v>14217.0</v>
      </c>
      <c r="L150" s="22">
        <f t="shared" si="2"/>
        <v>689</v>
      </c>
      <c r="M150" s="23">
        <f t="shared" si="3"/>
        <v>0.04846310755</v>
      </c>
      <c r="N150" s="24" t="str">
        <f t="shared" si="4"/>
        <v>Shimmer Ring with +689, +4.8% (14217 to 14906)</v>
      </c>
      <c r="O150" s="41"/>
      <c r="P150" s="40">
        <v>6436.0</v>
      </c>
      <c r="Q150" s="18">
        <f t="shared" si="5"/>
        <v>392</v>
      </c>
      <c r="R150" s="23">
        <f t="shared" si="6"/>
        <v>0.0609073959</v>
      </c>
      <c r="S150" s="24" t="str">
        <f t="shared" si="7"/>
        <v>Shimmer Ring with +392, +6.1% (6436 to 6828)</v>
      </c>
      <c r="T150" s="18"/>
      <c r="U150" s="40">
        <v>360.0</v>
      </c>
      <c r="V150" s="22">
        <f t="shared" si="8"/>
        <v>75</v>
      </c>
      <c r="W150" s="23">
        <f t="shared" si="9"/>
        <v>0.2083333333</v>
      </c>
      <c r="X150" s="26" t="str">
        <f t="shared" si="10"/>
        <v>Shimmer Ring with +75, +20.8% (360 to 435)</v>
      </c>
    </row>
    <row r="151">
      <c r="A151" s="18" t="s">
        <v>792</v>
      </c>
      <c r="B151" s="18">
        <v>252.0</v>
      </c>
      <c r="C151" s="40">
        <v>10243.0</v>
      </c>
      <c r="D151" s="40">
        <v>6085.0</v>
      </c>
      <c r="E151" s="40">
        <v>1116.0</v>
      </c>
      <c r="F151" s="14">
        <v>1009271.0</v>
      </c>
      <c r="G151" s="19"/>
      <c r="H151" s="19">
        <f>VLOOKUP(A151,'Kings Ratings'!$A$2:$B$1000,2,false)</f>
        <v>2</v>
      </c>
      <c r="I151" s="7">
        <f>vlookup(B151,'202405 MM (Do Not Delete)'!$A$1:$G$1000,7,false)</f>
        <v>271</v>
      </c>
      <c r="K151" s="40">
        <v>9784.0</v>
      </c>
      <c r="L151" s="22">
        <f t="shared" si="2"/>
        <v>459</v>
      </c>
      <c r="M151" s="23">
        <f t="shared" si="3"/>
        <v>0.04691332788</v>
      </c>
      <c r="N151" s="24" t="str">
        <f t="shared" si="4"/>
        <v>Treasure Chest with +459, +4.7% (9784 to 10243)</v>
      </c>
      <c r="O151" s="41"/>
      <c r="P151" s="40">
        <v>5853.0</v>
      </c>
      <c r="Q151" s="18">
        <f t="shared" si="5"/>
        <v>232</v>
      </c>
      <c r="R151" s="23">
        <f t="shared" si="6"/>
        <v>0.03963779258</v>
      </c>
      <c r="S151" s="24" t="str">
        <f t="shared" si="7"/>
        <v>Treasure Chest with +232, +4% (5853 to 6085)</v>
      </c>
      <c r="T151" s="18"/>
      <c r="U151" s="40">
        <v>1024.0</v>
      </c>
      <c r="V151" s="22">
        <f t="shared" si="8"/>
        <v>92</v>
      </c>
      <c r="W151" s="23">
        <f t="shared" si="9"/>
        <v>0.08984375</v>
      </c>
      <c r="X151" s="26" t="str">
        <f t="shared" si="10"/>
        <v>Treasure Chest with +92, +9% (1024 to 1116)</v>
      </c>
    </row>
    <row r="152">
      <c r="A152" s="18" t="s">
        <v>224</v>
      </c>
      <c r="B152" s="18">
        <v>254.0</v>
      </c>
      <c r="C152" s="40">
        <v>14325.0</v>
      </c>
      <c r="D152" s="40">
        <v>3608.0</v>
      </c>
      <c r="E152" s="40">
        <v>34.0</v>
      </c>
      <c r="F152" s="14">
        <v>157238.0</v>
      </c>
      <c r="G152" s="19"/>
      <c r="H152" s="19">
        <f>VLOOKUP(A152,'Kings Ratings'!$A$2:$B$1000,2,false)</f>
        <v>9</v>
      </c>
      <c r="I152" s="7">
        <f>vlookup(B152,'202405 MM (Do Not Delete)'!$A$1:$G$1000,7,false)</f>
        <v>301</v>
      </c>
      <c r="K152" s="40">
        <v>13605.0</v>
      </c>
      <c r="L152" s="22">
        <f t="shared" si="2"/>
        <v>720</v>
      </c>
      <c r="M152" s="23">
        <f t="shared" si="3"/>
        <v>0.05292171996</v>
      </c>
      <c r="N152" s="24" t="str">
        <f t="shared" si="4"/>
        <v>Cotton with +720, +5.3% (13605 to 14325)</v>
      </c>
      <c r="O152" s="41"/>
      <c r="P152" s="40">
        <v>3256.0</v>
      </c>
      <c r="Q152" s="18">
        <f t="shared" si="5"/>
        <v>352</v>
      </c>
      <c r="R152" s="23">
        <f t="shared" si="6"/>
        <v>0.1081081081</v>
      </c>
      <c r="S152" s="24" t="str">
        <f t="shared" si="7"/>
        <v>Cotton with +352, +10.8% (3256 to 3608)</v>
      </c>
      <c r="T152" s="18"/>
      <c r="U152" s="40">
        <v>23.0</v>
      </c>
      <c r="V152" s="22">
        <f t="shared" si="8"/>
        <v>11</v>
      </c>
      <c r="W152" s="23">
        <f t="shared" si="9"/>
        <v>0.4782608696</v>
      </c>
      <c r="X152" s="26" t="str">
        <f t="shared" si="10"/>
        <v>Cotton with +11, +47.8% (23 to 34)</v>
      </c>
    </row>
    <row r="153">
      <c r="A153" s="18" t="s">
        <v>142</v>
      </c>
      <c r="B153" s="18">
        <v>256.0</v>
      </c>
      <c r="C153" s="40">
        <v>15688.0</v>
      </c>
      <c r="D153" s="40">
        <v>751.0</v>
      </c>
      <c r="E153" s="40">
        <v>0.0</v>
      </c>
      <c r="F153" s="14">
        <v>70010.0</v>
      </c>
      <c r="G153" s="19"/>
      <c r="H153" s="19">
        <f>VLOOKUP(A153,'Kings Ratings'!$A$2:$B$1000,2,false)</f>
        <v>8</v>
      </c>
      <c r="I153" s="10"/>
      <c r="K153" s="40">
        <v>14965.0</v>
      </c>
      <c r="L153" s="22">
        <f t="shared" si="2"/>
        <v>723</v>
      </c>
      <c r="M153" s="23">
        <f t="shared" si="3"/>
        <v>0.0483127297</v>
      </c>
      <c r="N153" s="24" t="str">
        <f t="shared" si="4"/>
        <v>Broccoli with +723, +4.8% (14965 to 15688)</v>
      </c>
      <c r="O153" s="41"/>
      <c r="P153" s="40">
        <v>602.0</v>
      </c>
      <c r="Q153" s="18">
        <f t="shared" si="5"/>
        <v>149</v>
      </c>
      <c r="R153" s="23">
        <f t="shared" si="6"/>
        <v>0.2475083056</v>
      </c>
      <c r="S153" s="24" t="str">
        <f t="shared" si="7"/>
        <v>Broccoli with +149, +24.8% (602 to 751)</v>
      </c>
      <c r="T153" s="18"/>
      <c r="U153" s="40">
        <v>0.0</v>
      </c>
      <c r="V153" s="22">
        <f t="shared" si="8"/>
        <v>0</v>
      </c>
      <c r="W153" s="23" t="str">
        <f t="shared" si="9"/>
        <v>#DIV/0!</v>
      </c>
      <c r="X153" s="26" t="str">
        <f t="shared" si="10"/>
        <v>#DIV/0!</v>
      </c>
    </row>
    <row r="154">
      <c r="A154" s="18" t="s">
        <v>502</v>
      </c>
      <c r="B154" s="18">
        <v>260.0</v>
      </c>
      <c r="C154" s="40">
        <v>12184.0</v>
      </c>
      <c r="D154" s="40">
        <v>7789.0</v>
      </c>
      <c r="E154" s="40">
        <v>2592.0</v>
      </c>
      <c r="F154" s="14">
        <v>1052508.0</v>
      </c>
      <c r="G154" s="19"/>
      <c r="H154" s="19">
        <f>VLOOKUP(A154,'Kings Ratings'!$A$2:$B$1000,2,false)</f>
        <v>1</v>
      </c>
      <c r="I154" s="7">
        <f>vlookup(B154,'202405 MM (Do Not Delete)'!$A$1:$G$1000,7,false)</f>
        <v>250</v>
      </c>
      <c r="K154" s="40">
        <v>11691.0</v>
      </c>
      <c r="L154" s="22">
        <f t="shared" si="2"/>
        <v>493</v>
      </c>
      <c r="M154" s="23">
        <f t="shared" si="3"/>
        <v>0.04216918998</v>
      </c>
      <c r="N154" s="24" t="str">
        <f t="shared" si="4"/>
        <v>Ladder with +493, +4.2% (11691 to 12184)</v>
      </c>
      <c r="O154" s="41"/>
      <c r="P154" s="40">
        <v>7468.0</v>
      </c>
      <c r="Q154" s="18">
        <f t="shared" si="5"/>
        <v>321</v>
      </c>
      <c r="R154" s="23">
        <f t="shared" si="6"/>
        <v>0.04298339582</v>
      </c>
      <c r="S154" s="24" t="str">
        <f t="shared" si="7"/>
        <v>Ladder with +321, +4.3% (7468 to 7789)</v>
      </c>
      <c r="T154" s="18"/>
      <c r="U154" s="40">
        <v>2333.0</v>
      </c>
      <c r="V154" s="22">
        <f t="shared" si="8"/>
        <v>259</v>
      </c>
      <c r="W154" s="23">
        <f t="shared" si="9"/>
        <v>0.1110158594</v>
      </c>
      <c r="X154" s="26" t="str">
        <f t="shared" si="10"/>
        <v>Ladder with +259, +11.1% (2333 to 2592)</v>
      </c>
    </row>
    <row r="155">
      <c r="A155" s="18" t="s">
        <v>387</v>
      </c>
      <c r="B155" s="18">
        <v>262.0</v>
      </c>
      <c r="C155" s="40">
        <v>8500.0</v>
      </c>
      <c r="D155" s="40">
        <v>133.0</v>
      </c>
      <c r="E155" s="40">
        <v>0.0</v>
      </c>
      <c r="F155" s="14">
        <v>33727.0</v>
      </c>
      <c r="G155" s="19"/>
      <c r="H155" s="19">
        <f>VLOOKUP(A155,'Kings Ratings'!$A$2:$B$1000,2,false)</f>
        <v>10</v>
      </c>
      <c r="I155" s="10"/>
      <c r="K155" s="40">
        <v>8041.0</v>
      </c>
      <c r="L155" s="22">
        <f t="shared" si="2"/>
        <v>459</v>
      </c>
      <c r="M155" s="23">
        <f t="shared" si="3"/>
        <v>0.05708245243</v>
      </c>
      <c r="N155" s="24" t="str">
        <f t="shared" si="4"/>
        <v>Gold Eggplant with +459, +5.7% (8041 to 8500)</v>
      </c>
      <c r="O155" s="41"/>
      <c r="P155" s="40">
        <v>131.0</v>
      </c>
      <c r="Q155" s="18">
        <f t="shared" si="5"/>
        <v>2</v>
      </c>
      <c r="R155" s="23">
        <f t="shared" si="6"/>
        <v>0.01526717557</v>
      </c>
      <c r="S155" s="24" t="str">
        <f t="shared" si="7"/>
        <v>Gold Eggplant with +2, +1.5% (131 to 133)</v>
      </c>
      <c r="T155" s="18"/>
      <c r="U155" s="40">
        <v>0.0</v>
      </c>
      <c r="V155" s="22">
        <f t="shared" si="8"/>
        <v>0</v>
      </c>
      <c r="W155" s="23" t="str">
        <f t="shared" si="9"/>
        <v>#DIV/0!</v>
      </c>
      <c r="X155" s="26" t="str">
        <f t="shared" si="10"/>
        <v>#DIV/0!</v>
      </c>
    </row>
    <row r="156">
      <c r="A156" s="18" t="s">
        <v>485</v>
      </c>
      <c r="B156" s="18">
        <v>264.0</v>
      </c>
      <c r="C156" s="40">
        <v>19581.0</v>
      </c>
      <c r="D156" s="40">
        <v>10386.0</v>
      </c>
      <c r="E156" s="40">
        <v>2664.0</v>
      </c>
      <c r="F156" s="14">
        <v>1386007.0</v>
      </c>
      <c r="G156" s="19"/>
      <c r="H156" s="19">
        <f>VLOOKUP(A156,'Kings Ratings'!$A$2:$B$1000,2,false)</f>
        <v>2</v>
      </c>
      <c r="I156" s="7">
        <f>vlookup(B156,'202405 MM (Do Not Delete)'!$A$1:$G$1000,7,false)</f>
        <v>247</v>
      </c>
      <c r="K156" s="40">
        <v>18766.0</v>
      </c>
      <c r="L156" s="22">
        <f t="shared" si="2"/>
        <v>815</v>
      </c>
      <c r="M156" s="23">
        <f t="shared" si="3"/>
        <v>0.04342960674</v>
      </c>
      <c r="N156" s="24" t="str">
        <f t="shared" si="4"/>
        <v>Jade with +815, +4.3% (18766 to 19581)</v>
      </c>
      <c r="O156" s="41"/>
      <c r="P156" s="40">
        <v>9768.0</v>
      </c>
      <c r="Q156" s="18">
        <f t="shared" si="5"/>
        <v>618</v>
      </c>
      <c r="R156" s="23">
        <f t="shared" si="6"/>
        <v>0.06326781327</v>
      </c>
      <c r="S156" s="24" t="str">
        <f t="shared" si="7"/>
        <v>Jade with +618, +6.3% (9768 to 10386)</v>
      </c>
      <c r="T156" s="18"/>
      <c r="U156" s="40">
        <v>2330.0</v>
      </c>
      <c r="V156" s="22">
        <f t="shared" si="8"/>
        <v>334</v>
      </c>
      <c r="W156" s="23">
        <f t="shared" si="9"/>
        <v>0.1433476395</v>
      </c>
      <c r="X156" s="26" t="str">
        <f t="shared" si="10"/>
        <v>Jade with +334, +14.3% (2330 to 2664)</v>
      </c>
    </row>
    <row r="157">
      <c r="A157" s="18" t="s">
        <v>491</v>
      </c>
      <c r="B157" s="18">
        <v>265.0</v>
      </c>
      <c r="C157" s="40">
        <v>10537.0</v>
      </c>
      <c r="D157" s="40">
        <v>4466.0</v>
      </c>
      <c r="E157" s="40">
        <v>425.0</v>
      </c>
      <c r="F157" s="14">
        <v>1016246.0</v>
      </c>
      <c r="G157" s="19"/>
      <c r="H157" s="19">
        <f>VLOOKUP(A157,'Kings Ratings'!$A$2:$B$1000,2,false)</f>
        <v>5</v>
      </c>
      <c r="I157" s="7">
        <f>vlookup(B157,'202405 MM (Do Not Delete)'!$A$1:$G$1000,7,false)</f>
        <v>299</v>
      </c>
      <c r="K157" s="40">
        <v>10034.0</v>
      </c>
      <c r="L157" s="22">
        <f t="shared" si="2"/>
        <v>503</v>
      </c>
      <c r="M157" s="23">
        <f t="shared" si="3"/>
        <v>0.0501295595</v>
      </c>
      <c r="N157" s="24" t="str">
        <f t="shared" si="4"/>
        <v>Jade Charm with +503, +5% (10034 to 10537)</v>
      </c>
      <c r="O157" s="41"/>
      <c r="P157" s="40">
        <v>4224.0</v>
      </c>
      <c r="Q157" s="18">
        <f t="shared" si="5"/>
        <v>242</v>
      </c>
      <c r="R157" s="23">
        <f t="shared" si="6"/>
        <v>0.05729166667</v>
      </c>
      <c r="S157" s="24" t="str">
        <f t="shared" si="7"/>
        <v>Jade Charm with +242, +5.7% (4224 to 4466)</v>
      </c>
      <c r="T157" s="18"/>
      <c r="U157" s="40">
        <v>373.0</v>
      </c>
      <c r="V157" s="22">
        <f t="shared" si="8"/>
        <v>52</v>
      </c>
      <c r="W157" s="23">
        <f t="shared" si="9"/>
        <v>0.1394101877</v>
      </c>
      <c r="X157" s="26" t="str">
        <f t="shared" si="10"/>
        <v>Jade Charm with +52, +13.9% (373 to 425)</v>
      </c>
    </row>
    <row r="158">
      <c r="A158" s="18" t="s">
        <v>297</v>
      </c>
      <c r="B158" s="18">
        <v>275.0</v>
      </c>
      <c r="C158" s="40">
        <v>27132.0</v>
      </c>
      <c r="D158" s="40">
        <v>8375.0</v>
      </c>
      <c r="E158" s="40">
        <v>290.0</v>
      </c>
      <c r="F158" s="14">
        <v>756658.0</v>
      </c>
      <c r="G158" s="19"/>
      <c r="H158" s="19">
        <f>VLOOKUP(A158,'Kings Ratings'!$A$2:$B$1000,2,false)</f>
        <v>5</v>
      </c>
      <c r="I158" s="7" t="str">
        <f>vlookup(B158,'202405 MM (Do Not Delete)'!$A$1:$G$1000,7,false)</f>
        <v/>
      </c>
      <c r="K158" s="40">
        <v>26129.0</v>
      </c>
      <c r="L158" s="22">
        <f t="shared" si="2"/>
        <v>1003</v>
      </c>
      <c r="M158" s="23">
        <f t="shared" si="3"/>
        <v>0.03838646714</v>
      </c>
      <c r="N158" s="24" t="str">
        <f t="shared" si="4"/>
        <v>Feed with +1003, +3.8% (26129 to 27132)</v>
      </c>
      <c r="O158" s="41"/>
      <c r="P158" s="40">
        <v>7876.0</v>
      </c>
      <c r="Q158" s="18">
        <f t="shared" si="5"/>
        <v>499</v>
      </c>
      <c r="R158" s="23">
        <f t="shared" si="6"/>
        <v>0.06335703403</v>
      </c>
      <c r="S158" s="24" t="str">
        <f t="shared" si="7"/>
        <v>Feed with +499, +6.3% (7876 to 8375)</v>
      </c>
      <c r="T158" s="18"/>
      <c r="U158" s="40">
        <v>247.0</v>
      </c>
      <c r="V158" s="22">
        <f t="shared" si="8"/>
        <v>43</v>
      </c>
      <c r="W158" s="23">
        <f t="shared" si="9"/>
        <v>0.1740890688</v>
      </c>
      <c r="X158" s="26" t="str">
        <f t="shared" si="10"/>
        <v>Feed with +43, +17.4% (247 to 290)</v>
      </c>
    </row>
    <row r="159">
      <c r="A159" s="18" t="s">
        <v>321</v>
      </c>
      <c r="B159" s="18">
        <v>276.0</v>
      </c>
      <c r="C159" s="40">
        <v>18654.0</v>
      </c>
      <c r="D159" s="40">
        <v>5530.0</v>
      </c>
      <c r="E159" s="40">
        <v>240.0</v>
      </c>
      <c r="F159" s="14">
        <v>707562.0</v>
      </c>
      <c r="G159" s="19"/>
      <c r="H159" s="19">
        <f>VLOOKUP(A159,'Kings Ratings'!$A$2:$B$1000,2,false)</f>
        <v>6</v>
      </c>
      <c r="I159" s="7" t="str">
        <f>vlookup(B159,'202405 MM (Do Not Delete)'!$A$1:$G$1000,7,false)</f>
        <v/>
      </c>
      <c r="K159" s="40">
        <v>17900.0</v>
      </c>
      <c r="L159" s="22">
        <f t="shared" si="2"/>
        <v>754</v>
      </c>
      <c r="M159" s="23">
        <f t="shared" si="3"/>
        <v>0.04212290503</v>
      </c>
      <c r="N159" s="24" t="str">
        <f t="shared" si="4"/>
        <v>Flour with +754, +4.2% (17900 to 18654)</v>
      </c>
      <c r="O159" s="41"/>
      <c r="P159" s="40">
        <v>5271.0</v>
      </c>
      <c r="Q159" s="18">
        <f t="shared" si="5"/>
        <v>259</v>
      </c>
      <c r="R159" s="23">
        <f t="shared" si="6"/>
        <v>0.04913678619</v>
      </c>
      <c r="S159" s="24" t="str">
        <f t="shared" si="7"/>
        <v>Flour with +259, +4.9% (5271 to 5530)</v>
      </c>
      <c r="T159" s="18"/>
      <c r="U159" s="40">
        <v>219.0</v>
      </c>
      <c r="V159" s="22">
        <f t="shared" si="8"/>
        <v>21</v>
      </c>
      <c r="W159" s="23">
        <f t="shared" si="9"/>
        <v>0.09589041096</v>
      </c>
      <c r="X159" s="26" t="str">
        <f t="shared" si="10"/>
        <v>Flour with +21, +9.6% (219 to 240)</v>
      </c>
    </row>
    <row r="160">
      <c r="A160" s="18" t="s">
        <v>833</v>
      </c>
      <c r="B160" s="18">
        <v>299.0</v>
      </c>
      <c r="C160" s="40">
        <v>9457.0</v>
      </c>
      <c r="D160" s="40">
        <v>6596.0</v>
      </c>
      <c r="E160" s="40">
        <v>1016.0</v>
      </c>
      <c r="F160" s="14">
        <v>1023944.0</v>
      </c>
      <c r="G160" s="19"/>
      <c r="H160" s="19">
        <f>VLOOKUP(A160,'Kings Ratings'!$A$2:$B$1000,2,false)</f>
        <v>1</v>
      </c>
      <c r="I160" s="7">
        <f>vlookup(B160,'202405 MM (Do Not Delete)'!$A$1:$G$1000,7,false)</f>
        <v>282</v>
      </c>
      <c r="K160" s="40">
        <v>8968.0</v>
      </c>
      <c r="L160" s="22">
        <f t="shared" si="2"/>
        <v>489</v>
      </c>
      <c r="M160" s="23">
        <f t="shared" si="3"/>
        <v>0.05452720785</v>
      </c>
      <c r="N160" s="24" t="str">
        <f t="shared" si="4"/>
        <v>Wooden Sword with +489, +5.5% (8968 to 9457)</v>
      </c>
      <c r="O160" s="41"/>
      <c r="P160" s="40">
        <v>6335.0</v>
      </c>
      <c r="Q160" s="18">
        <f t="shared" si="5"/>
        <v>261</v>
      </c>
      <c r="R160" s="23">
        <f t="shared" si="6"/>
        <v>0.04119968429</v>
      </c>
      <c r="S160" s="24" t="str">
        <f t="shared" si="7"/>
        <v>Wooden Sword with +261, +4.1% (6335 to 6596)</v>
      </c>
      <c r="T160" s="18"/>
      <c r="U160" s="40">
        <v>955.0</v>
      </c>
      <c r="V160" s="22">
        <f t="shared" si="8"/>
        <v>61</v>
      </c>
      <c r="W160" s="23">
        <f t="shared" si="9"/>
        <v>0.06387434555</v>
      </c>
      <c r="X160" s="26" t="str">
        <f t="shared" si="10"/>
        <v>Wooden Sword with +61, +6.4% (955 to 1016)</v>
      </c>
    </row>
    <row r="161">
      <c r="A161" s="18" t="s">
        <v>776</v>
      </c>
      <c r="B161" s="18">
        <v>300.0</v>
      </c>
      <c r="C161" s="40">
        <v>14727.0</v>
      </c>
      <c r="D161" s="40">
        <v>5378.0</v>
      </c>
      <c r="E161" s="40">
        <v>175.0</v>
      </c>
      <c r="F161" s="14">
        <v>229546.0</v>
      </c>
      <c r="G161" s="19"/>
      <c r="H161" s="19">
        <f>VLOOKUP(A161,'Kings Ratings'!$A$2:$B$1000,2,false)</f>
        <v>2</v>
      </c>
      <c r="I161" s="7">
        <f>vlookup(B161,'202405 MM (Do Not Delete)'!$A$1:$G$1000,7,false)</f>
        <v>299</v>
      </c>
      <c r="K161" s="40">
        <v>14054.0</v>
      </c>
      <c r="L161" s="22">
        <f t="shared" si="2"/>
        <v>673</v>
      </c>
      <c r="M161" s="23">
        <f t="shared" si="3"/>
        <v>0.04788672264</v>
      </c>
      <c r="N161" s="24" t="str">
        <f t="shared" si="4"/>
        <v>Sturdy Sword with +673, +4.8% (14054 to 14727)</v>
      </c>
      <c r="O161" s="41"/>
      <c r="P161" s="40">
        <v>5058.0</v>
      </c>
      <c r="Q161" s="18">
        <f t="shared" si="5"/>
        <v>320</v>
      </c>
      <c r="R161" s="23">
        <f t="shared" si="6"/>
        <v>0.06326611309</v>
      </c>
      <c r="S161" s="24" t="str">
        <f t="shared" si="7"/>
        <v>Sturdy Sword with +320, +6.3% (5058 to 5378)</v>
      </c>
      <c r="T161" s="18"/>
      <c r="U161" s="40">
        <v>151.0</v>
      </c>
      <c r="V161" s="22">
        <f t="shared" si="8"/>
        <v>24</v>
      </c>
      <c r="W161" s="23">
        <f t="shared" si="9"/>
        <v>0.1589403974</v>
      </c>
      <c r="X161" s="26" t="str">
        <f t="shared" si="10"/>
        <v>Sturdy Sword with +24, +15.9% (151 to 175)</v>
      </c>
    </row>
    <row r="162">
      <c r="A162" s="18" t="s">
        <v>266</v>
      </c>
      <c r="B162" s="18">
        <v>301.0</v>
      </c>
      <c r="C162" s="40">
        <v>32694.0</v>
      </c>
      <c r="D162" s="40">
        <v>14539.0</v>
      </c>
      <c r="E162" s="40">
        <v>3856.0</v>
      </c>
      <c r="F162" s="14">
        <v>1012438.0</v>
      </c>
      <c r="G162" s="19"/>
      <c r="H162" s="19">
        <f>VLOOKUP(A162,'Kings Ratings'!$A$2:$B$1000,2,false)</f>
        <v>1</v>
      </c>
      <c r="I162" s="7">
        <f>vlookup(B162,'202405 MM (Do Not Delete)'!$A$1:$G$1000,7,false)</f>
        <v>241</v>
      </c>
      <c r="K162" s="40">
        <v>31739.0</v>
      </c>
      <c r="L162" s="22">
        <f t="shared" si="2"/>
        <v>955</v>
      </c>
      <c r="M162" s="23">
        <f t="shared" si="3"/>
        <v>0.03008916475</v>
      </c>
      <c r="N162" s="24" t="str">
        <f t="shared" si="4"/>
        <v>Fancy Pipe with +955, +3% (31739 to 32694)</v>
      </c>
      <c r="O162" s="41"/>
      <c r="P162" s="40">
        <v>14009.0</v>
      </c>
      <c r="Q162" s="18">
        <f t="shared" si="5"/>
        <v>530</v>
      </c>
      <c r="R162" s="23">
        <f t="shared" si="6"/>
        <v>0.03783282176</v>
      </c>
      <c r="S162" s="24" t="str">
        <f t="shared" si="7"/>
        <v>Fancy Pipe with +530, +3.8% (14009 to 14539)</v>
      </c>
      <c r="T162" s="18"/>
      <c r="U162" s="40">
        <v>3544.0</v>
      </c>
      <c r="V162" s="22">
        <f t="shared" si="8"/>
        <v>312</v>
      </c>
      <c r="W162" s="23">
        <f t="shared" si="9"/>
        <v>0.08803611738</v>
      </c>
      <c r="X162" s="26" t="str">
        <f t="shared" si="10"/>
        <v>Fancy Pipe with +312, +8.8% (3544 to 3856)</v>
      </c>
    </row>
    <row r="163">
      <c r="A163" s="18" t="s">
        <v>694</v>
      </c>
      <c r="B163" s="18">
        <v>305.0</v>
      </c>
      <c r="C163" s="40">
        <v>14850.0</v>
      </c>
      <c r="D163" s="40">
        <v>4227.0</v>
      </c>
      <c r="E163" s="40">
        <v>63.0</v>
      </c>
      <c r="F163" s="14">
        <v>243912.0</v>
      </c>
      <c r="G163" s="19"/>
      <c r="H163" s="19">
        <f>VLOOKUP(A163,'Kings Ratings'!$A$2:$B$1000,2,false)</f>
        <v>7</v>
      </c>
      <c r="I163" s="7">
        <f>vlookup(B163,'202405 MM (Do Not Delete)'!$A$1:$G$1000,7,false)</f>
        <v>294</v>
      </c>
      <c r="K163" s="40">
        <v>14204.0</v>
      </c>
      <c r="L163" s="22">
        <f t="shared" si="2"/>
        <v>646</v>
      </c>
      <c r="M163" s="23">
        <f t="shared" si="3"/>
        <v>0.04548014644</v>
      </c>
      <c r="N163" s="24" t="str">
        <f t="shared" si="4"/>
        <v>Salt with +646, +4.5% (14204 to 14850)</v>
      </c>
      <c r="O163" s="41"/>
      <c r="P163" s="40">
        <v>3940.0</v>
      </c>
      <c r="Q163" s="18">
        <f t="shared" si="5"/>
        <v>287</v>
      </c>
      <c r="R163" s="23">
        <f t="shared" si="6"/>
        <v>0.07284263959</v>
      </c>
      <c r="S163" s="24" t="str">
        <f t="shared" si="7"/>
        <v>Salt with +287, +7.3% (3940 to 4227)</v>
      </c>
      <c r="T163" s="18"/>
      <c r="U163" s="40">
        <v>53.0</v>
      </c>
      <c r="V163" s="22">
        <f t="shared" si="8"/>
        <v>10</v>
      </c>
      <c r="W163" s="23">
        <f t="shared" si="9"/>
        <v>0.1886792453</v>
      </c>
      <c r="X163" s="26" t="str">
        <f t="shared" si="10"/>
        <v>Salt with +10, +18.9% (53 to 63)</v>
      </c>
    </row>
    <row r="164">
      <c r="A164" s="18" t="s">
        <v>168</v>
      </c>
      <c r="B164" s="18">
        <v>306.0</v>
      </c>
      <c r="C164" s="40">
        <v>37007.0</v>
      </c>
      <c r="D164" s="40">
        <v>23695.0</v>
      </c>
      <c r="E164" s="40">
        <v>7016.0</v>
      </c>
      <c r="F164" s="14">
        <v>6621442.0</v>
      </c>
      <c r="G164" s="19"/>
      <c r="H164" s="19">
        <f>VLOOKUP(A164,'Kings Ratings'!$A$2:$B$1000,2,false)</f>
        <v>1</v>
      </c>
      <c r="I164" s="7">
        <f>vlookup(B164,'202405 MM (Do Not Delete)'!$A$1:$G$1000,7,false)</f>
        <v>222</v>
      </c>
      <c r="K164" s="40">
        <v>35857.0</v>
      </c>
      <c r="L164" s="22">
        <f t="shared" si="2"/>
        <v>1150</v>
      </c>
      <c r="M164" s="23">
        <f t="shared" si="3"/>
        <v>0.03207184092</v>
      </c>
      <c r="N164" s="24" t="str">
        <f t="shared" si="4"/>
        <v>Swordfish with +1150, +3.2% (35857 to 37007)</v>
      </c>
      <c r="O164" s="41"/>
      <c r="P164" s="40">
        <v>22840.0</v>
      </c>
      <c r="Q164" s="18">
        <f t="shared" si="5"/>
        <v>855</v>
      </c>
      <c r="R164" s="23">
        <f t="shared" si="6"/>
        <v>0.03743432574</v>
      </c>
      <c r="S164" s="24" t="str">
        <f t="shared" si="7"/>
        <v>Swordfish with +855, +3.7% (22840 to 23695)</v>
      </c>
      <c r="T164" s="18"/>
      <c r="U164" s="40">
        <v>6669.0</v>
      </c>
      <c r="V164" s="22">
        <f t="shared" si="8"/>
        <v>347</v>
      </c>
      <c r="W164" s="23">
        <f t="shared" si="9"/>
        <v>0.05203178887</v>
      </c>
      <c r="X164" s="26" t="str">
        <f t="shared" si="10"/>
        <v>Swordfish with +347, +5.2% (6669 to 7016)</v>
      </c>
    </row>
    <row r="165">
      <c r="A165" s="18" t="s">
        <v>52</v>
      </c>
      <c r="B165" s="18">
        <v>307.0</v>
      </c>
      <c r="C165" s="40">
        <v>35849.0</v>
      </c>
      <c r="D165" s="40">
        <v>21863.0</v>
      </c>
      <c r="E165" s="40">
        <v>6283.0</v>
      </c>
      <c r="F165" s="14">
        <v>4600396.0</v>
      </c>
      <c r="G165" s="19"/>
      <c r="H165" s="19">
        <f>VLOOKUP(A165,'Kings Ratings'!$A$2:$B$1000,2,false)</f>
        <v>1</v>
      </c>
      <c r="I165" s="7">
        <f>vlookup(B165,'202405 MM (Do Not Delete)'!$A$1:$G$1000,7,false)</f>
        <v>225</v>
      </c>
      <c r="K165" s="40">
        <v>34743.0</v>
      </c>
      <c r="L165" s="22">
        <f t="shared" si="2"/>
        <v>1106</v>
      </c>
      <c r="M165" s="23">
        <f t="shared" si="3"/>
        <v>0.03183375068</v>
      </c>
      <c r="N165" s="24" t="str">
        <f t="shared" si="4"/>
        <v>Barracuda with +1106, +3.2% (34743 to 35849)</v>
      </c>
      <c r="O165" s="41"/>
      <c r="P165" s="40">
        <v>21057.0</v>
      </c>
      <c r="Q165" s="18">
        <f t="shared" si="5"/>
        <v>806</v>
      </c>
      <c r="R165" s="23">
        <f t="shared" si="6"/>
        <v>0.03827705751</v>
      </c>
      <c r="S165" s="24" t="str">
        <f t="shared" si="7"/>
        <v>Barracuda with +806, +3.8% (21057 to 21863)</v>
      </c>
      <c r="T165" s="18"/>
      <c r="U165" s="40">
        <v>5954.0</v>
      </c>
      <c r="V165" s="22">
        <f t="shared" si="8"/>
        <v>329</v>
      </c>
      <c r="W165" s="23">
        <f t="shared" si="9"/>
        <v>0.0552569701</v>
      </c>
      <c r="X165" s="26" t="str">
        <f t="shared" si="10"/>
        <v>Barracuda with +329, +5.5% (5954 to 6283)</v>
      </c>
    </row>
    <row r="166">
      <c r="A166" s="18" t="s">
        <v>215</v>
      </c>
      <c r="B166" s="18">
        <v>308.0</v>
      </c>
      <c r="C166" s="40">
        <v>34746.0</v>
      </c>
      <c r="D166" s="40">
        <v>20427.0</v>
      </c>
      <c r="E166" s="40">
        <v>5746.0</v>
      </c>
      <c r="F166" s="14">
        <v>3544589.0</v>
      </c>
      <c r="G166" s="19"/>
      <c r="H166" s="19">
        <f>VLOOKUP(A166,'Kings Ratings'!$A$2:$B$1000,2,false)</f>
        <v>1</v>
      </c>
      <c r="I166" s="7">
        <f>vlookup(B166,'202405 MM (Do Not Delete)'!$A$1:$G$1000,7,false)</f>
        <v>229</v>
      </c>
      <c r="K166" s="40">
        <v>33652.0</v>
      </c>
      <c r="L166" s="22">
        <f t="shared" si="2"/>
        <v>1094</v>
      </c>
      <c r="M166" s="23">
        <f t="shared" si="3"/>
        <v>0.03250921193</v>
      </c>
      <c r="N166" s="24" t="str">
        <f t="shared" si="4"/>
        <v>Sea Catfish with +1094, +3.3% (33652 to 34746)</v>
      </c>
      <c r="O166" s="41"/>
      <c r="P166" s="40">
        <v>19700.0</v>
      </c>
      <c r="Q166" s="18">
        <f t="shared" si="5"/>
        <v>727</v>
      </c>
      <c r="R166" s="23">
        <f t="shared" si="6"/>
        <v>0.0369035533</v>
      </c>
      <c r="S166" s="24" t="str">
        <f t="shared" si="7"/>
        <v>Sea Catfish with +727, +3.7% (19700 to 20427)</v>
      </c>
      <c r="T166" s="18"/>
      <c r="U166" s="40">
        <v>5427.0</v>
      </c>
      <c r="V166" s="22">
        <f t="shared" si="8"/>
        <v>319</v>
      </c>
      <c r="W166" s="23">
        <f t="shared" si="9"/>
        <v>0.05878017321</v>
      </c>
      <c r="X166" s="26" t="str">
        <f t="shared" si="10"/>
        <v>Sea Catfish with +319, +5.9% (5427 to 5746)</v>
      </c>
    </row>
    <row r="167">
      <c r="A167" s="18" t="s">
        <v>221</v>
      </c>
      <c r="B167" s="18">
        <v>309.0</v>
      </c>
      <c r="C167" s="40">
        <v>34301.0</v>
      </c>
      <c r="D167" s="40">
        <v>19611.0</v>
      </c>
      <c r="E167" s="40">
        <v>5585.0</v>
      </c>
      <c r="F167" s="14">
        <v>3185043.0</v>
      </c>
      <c r="G167" s="19"/>
      <c r="H167" s="19">
        <f>VLOOKUP(A167,'Kings Ratings'!$A$2:$B$1000,2,false)</f>
        <v>1</v>
      </c>
      <c r="I167" s="7">
        <f>vlookup(B167,'202405 MM (Do Not Delete)'!$A$1:$G$1000,7,false)</f>
        <v>230</v>
      </c>
      <c r="K167" s="40">
        <v>33181.0</v>
      </c>
      <c r="L167" s="22">
        <f t="shared" si="2"/>
        <v>1120</v>
      </c>
      <c r="M167" s="23">
        <f t="shared" si="3"/>
        <v>0.03375425695</v>
      </c>
      <c r="N167" s="24" t="str">
        <f t="shared" si="4"/>
        <v>Plumbfish with +1120, +3.4% (33181 to 34301)</v>
      </c>
      <c r="O167" s="41"/>
      <c r="P167" s="40">
        <v>18919.0</v>
      </c>
      <c r="Q167" s="18">
        <f t="shared" si="5"/>
        <v>692</v>
      </c>
      <c r="R167" s="23">
        <f t="shared" si="6"/>
        <v>0.0365769861</v>
      </c>
      <c r="S167" s="24" t="str">
        <f t="shared" si="7"/>
        <v>Plumbfish with +692, +3.7% (18919 to 19611)</v>
      </c>
      <c r="T167" s="18"/>
      <c r="U167" s="40">
        <v>5269.0</v>
      </c>
      <c r="V167" s="22">
        <f t="shared" si="8"/>
        <v>316</v>
      </c>
      <c r="W167" s="23">
        <f t="shared" si="9"/>
        <v>0.05997342949</v>
      </c>
      <c r="X167" s="26" t="str">
        <f t="shared" si="10"/>
        <v>Plumbfish with +316, +6% (5269 to 5585)</v>
      </c>
    </row>
    <row r="168">
      <c r="A168" s="18" t="s">
        <v>235</v>
      </c>
      <c r="B168" s="18">
        <v>310.0</v>
      </c>
      <c r="C168" s="40">
        <v>33171.0</v>
      </c>
      <c r="D168" s="40">
        <v>18762.0</v>
      </c>
      <c r="E168" s="40">
        <v>5261.0</v>
      </c>
      <c r="F168" s="14">
        <v>2637750.0</v>
      </c>
      <c r="G168" s="19"/>
      <c r="H168" s="19">
        <f>VLOOKUP(A168,'Kings Ratings'!$A$2:$B$1000,2,false)</f>
        <v>1</v>
      </c>
      <c r="I168" s="7">
        <f>vlookup(B168,'202405 MM (Do Not Delete)'!$A$1:$G$1000,7,false)</f>
        <v>232</v>
      </c>
      <c r="K168" s="40">
        <v>32091.0</v>
      </c>
      <c r="L168" s="22">
        <f t="shared" si="2"/>
        <v>1080</v>
      </c>
      <c r="M168" s="23">
        <f t="shared" si="3"/>
        <v>0.0336542956</v>
      </c>
      <c r="N168" s="24" t="str">
        <f t="shared" si="4"/>
        <v>Spiral Shell with +1080, +3.4% (32091 to 33171)</v>
      </c>
      <c r="O168" s="41"/>
      <c r="P168" s="40">
        <v>18120.0</v>
      </c>
      <c r="Q168" s="18">
        <f t="shared" si="5"/>
        <v>642</v>
      </c>
      <c r="R168" s="23">
        <f t="shared" si="6"/>
        <v>0.03543046358</v>
      </c>
      <c r="S168" s="24" t="str">
        <f t="shared" si="7"/>
        <v>Spiral Shell with +642, +3.5% (18120 to 18762)</v>
      </c>
      <c r="T168" s="18"/>
      <c r="U168" s="40">
        <v>4949.0</v>
      </c>
      <c r="V168" s="22">
        <f t="shared" si="8"/>
        <v>312</v>
      </c>
      <c r="W168" s="23">
        <f t="shared" si="9"/>
        <v>0.063043039</v>
      </c>
      <c r="X168" s="26" t="str">
        <f t="shared" si="10"/>
        <v>Spiral Shell with +312, +6.3% (4949 to 5261)</v>
      </c>
    </row>
    <row r="169">
      <c r="A169" s="18" t="s">
        <v>259</v>
      </c>
      <c r="B169" s="18">
        <v>311.0</v>
      </c>
      <c r="C169" s="40">
        <v>32574.0</v>
      </c>
      <c r="D169" s="40">
        <v>18293.0</v>
      </c>
      <c r="E169" s="40">
        <v>5165.0</v>
      </c>
      <c r="F169" s="14">
        <v>2439430.0</v>
      </c>
      <c r="G169" s="19"/>
      <c r="H169" s="19">
        <f>VLOOKUP(A169,'Kings Ratings'!$A$2:$B$1000,2,false)</f>
        <v>1</v>
      </c>
      <c r="I169" s="7">
        <f>vlookup(B169,'202405 MM (Do Not Delete)'!$A$1:$G$1000,7,false)</f>
        <v>233</v>
      </c>
      <c r="K169" s="40">
        <v>31512.0</v>
      </c>
      <c r="L169" s="22">
        <f t="shared" si="2"/>
        <v>1062</v>
      </c>
      <c r="M169" s="23">
        <f t="shared" si="3"/>
        <v>0.03370144707</v>
      </c>
      <c r="N169" s="24" t="str">
        <f t="shared" si="4"/>
        <v>Serpent Eel with +1062, +3.4% (31512 to 32574)</v>
      </c>
      <c r="O169" s="41"/>
      <c r="P169" s="40">
        <v>17658.0</v>
      </c>
      <c r="Q169" s="18">
        <f t="shared" si="5"/>
        <v>635</v>
      </c>
      <c r="R169" s="23">
        <f t="shared" si="6"/>
        <v>0.03596103749</v>
      </c>
      <c r="S169" s="24" t="str">
        <f t="shared" si="7"/>
        <v>Serpent Eel with +635, +3.6% (17658 to 18293)</v>
      </c>
      <c r="T169" s="18"/>
      <c r="U169" s="40">
        <v>4869.0</v>
      </c>
      <c r="V169" s="22">
        <f t="shared" si="8"/>
        <v>296</v>
      </c>
      <c r="W169" s="23">
        <f t="shared" si="9"/>
        <v>0.06079277059</v>
      </c>
      <c r="X169" s="26" t="str">
        <f t="shared" si="10"/>
        <v>Serpent Eel with +296, +6.1% (4869 to 5165)</v>
      </c>
    </row>
    <row r="170">
      <c r="A170" s="18" t="s">
        <v>274</v>
      </c>
      <c r="B170" s="18">
        <v>312.0</v>
      </c>
      <c r="C170" s="40">
        <v>31950.0</v>
      </c>
      <c r="D170" s="40">
        <v>17773.0</v>
      </c>
      <c r="E170" s="40">
        <v>4926.0</v>
      </c>
      <c r="F170" s="14">
        <v>2113507.0</v>
      </c>
      <c r="G170" s="19"/>
      <c r="H170" s="19">
        <f>VLOOKUP(A170,'Kings Ratings'!$A$2:$B$1000,2,false)</f>
        <v>1</v>
      </c>
      <c r="I170" s="7">
        <f>vlookup(B170,'202405 MM (Do Not Delete)'!$A$1:$G$1000,7,false)</f>
        <v>234</v>
      </c>
      <c r="K170" s="40">
        <v>30914.0</v>
      </c>
      <c r="L170" s="22">
        <f t="shared" si="2"/>
        <v>1036</v>
      </c>
      <c r="M170" s="23">
        <f t="shared" si="3"/>
        <v>0.03351232451</v>
      </c>
      <c r="N170" s="24" t="str">
        <f t="shared" si="4"/>
        <v>Ruby Coral with +1036, +3.4% (30914 to 31950)</v>
      </c>
      <c r="O170" s="41"/>
      <c r="P170" s="40">
        <v>17165.0</v>
      </c>
      <c r="Q170" s="18">
        <f t="shared" si="5"/>
        <v>608</v>
      </c>
      <c r="R170" s="23">
        <f t="shared" si="6"/>
        <v>0.03542091465</v>
      </c>
      <c r="S170" s="24" t="str">
        <f t="shared" si="7"/>
        <v>Ruby Coral with +608, +3.5% (17165 to 17773)</v>
      </c>
      <c r="T170" s="18"/>
      <c r="U170" s="40">
        <v>4671.0</v>
      </c>
      <c r="V170" s="22">
        <f t="shared" si="8"/>
        <v>255</v>
      </c>
      <c r="W170" s="23">
        <f t="shared" si="9"/>
        <v>0.05459216442</v>
      </c>
      <c r="X170" s="26" t="str">
        <f t="shared" si="10"/>
        <v>Ruby Coral with +255, +5.5% (4671 to 4926)</v>
      </c>
    </row>
    <row r="171">
      <c r="A171" s="18" t="s">
        <v>201</v>
      </c>
      <c r="B171" s="18">
        <v>315.0</v>
      </c>
      <c r="C171" s="40">
        <v>763.0</v>
      </c>
      <c r="D171" s="40">
        <v>3.0</v>
      </c>
      <c r="E171" s="40">
        <v>0.0</v>
      </c>
      <c r="F171" s="14">
        <v>8373.0</v>
      </c>
      <c r="G171" s="19"/>
      <c r="H171" s="19">
        <f>VLOOKUP(A171,'Kings Ratings'!$A$2:$B$1000,2,false)</f>
        <v>10</v>
      </c>
      <c r="I171" s="10" t="str">
        <f>vlookup(B171,'202405 MM (Do Not Delete)'!$A$1:$G$1000,7,false)</f>
        <v/>
      </c>
      <c r="K171" s="40">
        <v>624.0</v>
      </c>
      <c r="L171" s="22">
        <f t="shared" si="2"/>
        <v>139</v>
      </c>
      <c r="M171" s="23">
        <f t="shared" si="3"/>
        <v>0.2227564103</v>
      </c>
      <c r="N171" s="24" t="str">
        <f t="shared" si="4"/>
        <v>Compass with +139, +22.3% (624 to 763)</v>
      </c>
      <c r="O171" s="41"/>
      <c r="P171" s="40">
        <v>2.0</v>
      </c>
      <c r="Q171" s="18">
        <f t="shared" si="5"/>
        <v>1</v>
      </c>
      <c r="R171" s="23">
        <f t="shared" si="6"/>
        <v>0.5</v>
      </c>
      <c r="S171" s="24" t="str">
        <f t="shared" si="7"/>
        <v>Compass with +1, +50% (2 to 3)</v>
      </c>
      <c r="T171" s="18"/>
      <c r="U171" s="40">
        <v>0.0</v>
      </c>
      <c r="V171" s="22">
        <f t="shared" si="8"/>
        <v>0</v>
      </c>
      <c r="W171" s="23" t="str">
        <f t="shared" si="9"/>
        <v>#DIV/0!</v>
      </c>
      <c r="X171" s="26" t="str">
        <f t="shared" si="10"/>
        <v>#DIV/0!</v>
      </c>
    </row>
    <row r="172">
      <c r="A172" s="18" t="s">
        <v>356</v>
      </c>
      <c r="B172" s="18">
        <v>316.0</v>
      </c>
      <c r="C172" s="40">
        <v>21955.0</v>
      </c>
      <c r="D172" s="40">
        <v>9716.0</v>
      </c>
      <c r="E172" s="40">
        <v>1177.0</v>
      </c>
      <c r="F172" s="14">
        <v>1015574.0</v>
      </c>
      <c r="G172" s="19"/>
      <c r="H172" s="19">
        <f>VLOOKUP(A172,'Kings Ratings'!$A$2:$B$1000,2,false)</f>
        <v>3</v>
      </c>
      <c r="I172" s="7">
        <f>vlookup(B172,'202405 MM (Do Not Delete)'!$A$1:$G$1000,7,false)</f>
        <v>257</v>
      </c>
      <c r="K172" s="40">
        <v>21138.0</v>
      </c>
      <c r="L172" s="22">
        <f t="shared" si="2"/>
        <v>817</v>
      </c>
      <c r="M172" s="23">
        <f t="shared" si="3"/>
        <v>0.03865077112</v>
      </c>
      <c r="N172" s="24" t="str">
        <f t="shared" si="4"/>
        <v>Garnet Ring with +817, +3.9% (21138 to 21955)</v>
      </c>
      <c r="O172" s="41"/>
      <c r="P172" s="40">
        <v>9254.0</v>
      </c>
      <c r="Q172" s="18">
        <f t="shared" si="5"/>
        <v>462</v>
      </c>
      <c r="R172" s="23">
        <f t="shared" si="6"/>
        <v>0.04992435703</v>
      </c>
      <c r="S172" s="24" t="str">
        <f t="shared" si="7"/>
        <v>Garnet Ring with +462, +5% (9254 to 9716)</v>
      </c>
      <c r="T172" s="18"/>
      <c r="U172" s="40">
        <v>1021.0</v>
      </c>
      <c r="V172" s="22">
        <f t="shared" si="8"/>
        <v>156</v>
      </c>
      <c r="W172" s="23">
        <f t="shared" si="9"/>
        <v>0.152791381</v>
      </c>
      <c r="X172" s="26" t="str">
        <f t="shared" si="10"/>
        <v>Garnet Ring with +156, +15.3% (1021 to 1177)</v>
      </c>
    </row>
    <row r="173">
      <c r="A173" s="18" t="s">
        <v>352</v>
      </c>
      <c r="B173" s="18">
        <v>317.0</v>
      </c>
      <c r="C173" s="40">
        <v>25794.0</v>
      </c>
      <c r="D173" s="40">
        <v>10677.0</v>
      </c>
      <c r="E173" s="40">
        <v>2566.0</v>
      </c>
      <c r="F173" s="14">
        <v>1461997.0</v>
      </c>
      <c r="G173" s="19"/>
      <c r="H173" s="19">
        <f>VLOOKUP(A173,'Kings Ratings'!$A$2:$B$1000,2,false)</f>
        <v>2</v>
      </c>
      <c r="I173" s="7">
        <f>vlookup(B173,'202405 MM (Do Not Delete)'!$A$1:$G$1000,7,false)</f>
        <v>247</v>
      </c>
      <c r="K173" s="40">
        <v>24906.0</v>
      </c>
      <c r="L173" s="22">
        <f t="shared" si="2"/>
        <v>888</v>
      </c>
      <c r="M173" s="23">
        <f t="shared" si="3"/>
        <v>0.03565405926</v>
      </c>
      <c r="N173" s="24" t="str">
        <f t="shared" si="4"/>
        <v>Garnet with +888, +3.6% (24906 to 25794)</v>
      </c>
      <c r="O173" s="41"/>
      <c r="P173" s="40">
        <v>10179.0</v>
      </c>
      <c r="Q173" s="18">
        <f t="shared" si="5"/>
        <v>498</v>
      </c>
      <c r="R173" s="23">
        <f t="shared" si="6"/>
        <v>0.04892425582</v>
      </c>
      <c r="S173" s="24" t="str">
        <f t="shared" si="7"/>
        <v>Garnet with +498, +4.9% (10179 to 10677)</v>
      </c>
      <c r="T173" s="18"/>
      <c r="U173" s="40">
        <v>2244.0</v>
      </c>
      <c r="V173" s="22">
        <f t="shared" si="8"/>
        <v>322</v>
      </c>
      <c r="W173" s="23">
        <f t="shared" si="9"/>
        <v>0.1434937611</v>
      </c>
      <c r="X173" s="26" t="str">
        <f t="shared" si="10"/>
        <v>Garnet with +322, +14.3% (2244 to 2566)</v>
      </c>
    </row>
    <row r="174">
      <c r="A174" s="18" t="s">
        <v>697</v>
      </c>
      <c r="B174" s="18">
        <v>326.0</v>
      </c>
      <c r="C174" s="40">
        <v>9900.0</v>
      </c>
      <c r="D174" s="40">
        <v>5290.0</v>
      </c>
      <c r="E174" s="40">
        <v>748.0</v>
      </c>
      <c r="F174" s="14">
        <v>1013860.0</v>
      </c>
      <c r="G174" s="19"/>
      <c r="H174" s="19">
        <f>VLOOKUP(A174,'Kings Ratings'!$A$2:$B$1000,2,false)</f>
        <v>2</v>
      </c>
      <c r="I174" s="7">
        <f>vlookup(B174,'202405 MM (Do Not Delete)'!$A$1:$G$1000,7,false)</f>
        <v>290</v>
      </c>
      <c r="K174" s="40">
        <v>9398.0</v>
      </c>
      <c r="L174" s="22">
        <f t="shared" si="2"/>
        <v>502</v>
      </c>
      <c r="M174" s="23">
        <f t="shared" si="3"/>
        <v>0.05341562034</v>
      </c>
      <c r="N174" s="24" t="str">
        <f t="shared" si="4"/>
        <v>Scissors with +502, +5.3% (9398 to 9900)</v>
      </c>
      <c r="O174" s="41"/>
      <c r="P174" s="40">
        <v>5084.0</v>
      </c>
      <c r="Q174" s="18">
        <f t="shared" si="5"/>
        <v>206</v>
      </c>
      <c r="R174" s="23">
        <f t="shared" si="6"/>
        <v>0.04051927616</v>
      </c>
      <c r="S174" s="24" t="str">
        <f t="shared" si="7"/>
        <v>Scissors with +206, +4.1% (5084 to 5290)</v>
      </c>
      <c r="T174" s="18"/>
      <c r="U174" s="40">
        <v>699.0</v>
      </c>
      <c r="V174" s="22">
        <f t="shared" si="8"/>
        <v>49</v>
      </c>
      <c r="W174" s="23">
        <f t="shared" si="9"/>
        <v>0.07010014306</v>
      </c>
      <c r="X174" s="26" t="str">
        <f t="shared" si="10"/>
        <v>Scissors with +49, +7% (699 to 748)</v>
      </c>
    </row>
    <row r="175">
      <c r="A175" s="18" t="s">
        <v>801</v>
      </c>
      <c r="B175" s="18">
        <v>328.0</v>
      </c>
      <c r="C175" s="40">
        <v>10742.0</v>
      </c>
      <c r="D175" s="40">
        <v>6120.0</v>
      </c>
      <c r="E175" s="40">
        <v>1024.0</v>
      </c>
      <c r="F175" s="14">
        <v>1002682.0</v>
      </c>
      <c r="G175" s="19"/>
      <c r="H175" s="19">
        <f>VLOOKUP(A175,'Kings Ratings'!$A$2:$B$1000,2,false)</f>
        <v>2</v>
      </c>
      <c r="I175" s="7">
        <f>vlookup(B175,'202405 MM (Do Not Delete)'!$A$1:$G$1000,7,false)</f>
        <v>282</v>
      </c>
      <c r="K175" s="40">
        <v>10268.0</v>
      </c>
      <c r="L175" s="22">
        <f t="shared" si="2"/>
        <v>474</v>
      </c>
      <c r="M175" s="23">
        <f t="shared" si="3"/>
        <v>0.046162836</v>
      </c>
      <c r="N175" s="24" t="str">
        <f t="shared" si="4"/>
        <v>Wagon Wheel with +474, +4.6% (10268 to 10742)</v>
      </c>
      <c r="O175" s="41"/>
      <c r="P175" s="40">
        <v>5895.0</v>
      </c>
      <c r="Q175" s="18">
        <f t="shared" si="5"/>
        <v>225</v>
      </c>
      <c r="R175" s="23">
        <f t="shared" si="6"/>
        <v>0.03816793893</v>
      </c>
      <c r="S175" s="24" t="str">
        <f t="shared" si="7"/>
        <v>Wagon Wheel with +225, +3.8% (5895 to 6120)</v>
      </c>
      <c r="T175" s="18"/>
      <c r="U175" s="40">
        <v>956.0</v>
      </c>
      <c r="V175" s="22">
        <f t="shared" si="8"/>
        <v>68</v>
      </c>
      <c r="W175" s="23">
        <f t="shared" si="9"/>
        <v>0.07112970711</v>
      </c>
      <c r="X175" s="26" t="str">
        <f t="shared" si="10"/>
        <v>Wagon Wheel with +68, +7.1% (956 to 1024)</v>
      </c>
    </row>
    <row r="176">
      <c r="A176" s="18" t="s">
        <v>333</v>
      </c>
      <c r="B176" s="18">
        <v>341.0</v>
      </c>
      <c r="C176" s="40">
        <v>3086.0</v>
      </c>
      <c r="D176" s="40">
        <v>5.0</v>
      </c>
      <c r="E176" s="40">
        <v>0.0</v>
      </c>
      <c r="F176" s="14">
        <v>13931.0</v>
      </c>
      <c r="G176" s="19"/>
      <c r="H176" s="19">
        <f>VLOOKUP(A176,'Kings Ratings'!$A$2:$B$1000,2,false)</f>
        <v>10</v>
      </c>
      <c r="I176" s="10"/>
      <c r="K176" s="40">
        <v>2800.0</v>
      </c>
      <c r="L176" s="22">
        <f t="shared" si="2"/>
        <v>286</v>
      </c>
      <c r="M176" s="23">
        <f t="shared" si="3"/>
        <v>0.1021428571</v>
      </c>
      <c r="N176" s="24" t="str">
        <f t="shared" si="4"/>
        <v>Flywheel with +286, +10.2% (2800 to 3086)</v>
      </c>
      <c r="O176" s="41"/>
      <c r="P176" s="40">
        <v>5.0</v>
      </c>
      <c r="Q176" s="18">
        <f t="shared" si="5"/>
        <v>0</v>
      </c>
      <c r="R176" s="23">
        <f t="shared" si="6"/>
        <v>0</v>
      </c>
      <c r="S176" s="24" t="str">
        <f t="shared" si="7"/>
        <v>Flywheel with +0, +0% (5 to 5)</v>
      </c>
      <c r="T176" s="18"/>
      <c r="U176" s="40">
        <v>0.0</v>
      </c>
      <c r="V176" s="22">
        <f t="shared" si="8"/>
        <v>0</v>
      </c>
      <c r="W176" s="23" t="str">
        <f t="shared" si="9"/>
        <v>#DIV/0!</v>
      </c>
      <c r="X176" s="26" t="str">
        <f t="shared" si="10"/>
        <v>#DIV/0!</v>
      </c>
    </row>
    <row r="177">
      <c r="A177" s="18" t="s">
        <v>416</v>
      </c>
      <c r="B177" s="18">
        <v>350.0</v>
      </c>
      <c r="C177" s="40">
        <v>10396.0</v>
      </c>
      <c r="D177" s="40">
        <v>897.0</v>
      </c>
      <c r="E177" s="40">
        <v>4.0</v>
      </c>
      <c r="F177" s="14">
        <v>65254.0</v>
      </c>
      <c r="G177" s="19"/>
      <c r="H177" s="19">
        <f>VLOOKUP(A177,'Kings Ratings'!$A$2:$B$1000,2,false)</f>
        <v>9</v>
      </c>
      <c r="I177" s="10"/>
      <c r="K177" s="40">
        <v>9851.0</v>
      </c>
      <c r="L177" s="22">
        <f t="shared" si="2"/>
        <v>545</v>
      </c>
      <c r="M177" s="23">
        <f t="shared" si="3"/>
        <v>0.05532433256</v>
      </c>
      <c r="N177" s="24" t="str">
        <f t="shared" si="4"/>
        <v>Green Cloak with +545, +5.5% (9851 to 10396)</v>
      </c>
      <c r="O177" s="41"/>
      <c r="P177" s="40">
        <v>753.0</v>
      </c>
      <c r="Q177" s="18">
        <f t="shared" si="5"/>
        <v>144</v>
      </c>
      <c r="R177" s="23">
        <f t="shared" si="6"/>
        <v>0.1912350598</v>
      </c>
      <c r="S177" s="24" t="str">
        <f t="shared" si="7"/>
        <v>Green Cloak with +144, +19.1% (753 to 897)</v>
      </c>
      <c r="T177" s="18"/>
      <c r="U177" s="40">
        <v>3.0</v>
      </c>
      <c r="V177" s="22">
        <f t="shared" si="8"/>
        <v>1</v>
      </c>
      <c r="W177" s="23">
        <f t="shared" si="9"/>
        <v>0.3333333333</v>
      </c>
      <c r="X177" s="26" t="str">
        <f t="shared" si="10"/>
        <v>Green Cloak with +1, +33.3% (3 to 4)</v>
      </c>
    </row>
    <row r="178">
      <c r="A178" s="18" t="s">
        <v>484</v>
      </c>
      <c r="B178" s="18">
        <v>355.0</v>
      </c>
      <c r="C178" s="40">
        <v>10110.0</v>
      </c>
      <c r="D178" s="40">
        <v>2894.0</v>
      </c>
      <c r="E178" s="40">
        <v>33.0</v>
      </c>
      <c r="F178" s="14">
        <v>198924.0</v>
      </c>
      <c r="G178" s="19"/>
      <c r="H178" s="19">
        <f>VLOOKUP(A178,'Kings Ratings'!$A$2:$B$1000,2,false)</f>
        <v>11</v>
      </c>
      <c r="I178" s="10" t="str">
        <f>vlookup(B178,'202405 MM (Do Not Delete)'!$A$1:$G$1000,7,false)</f>
        <v/>
      </c>
      <c r="K178" s="40">
        <v>10107.0</v>
      </c>
      <c r="L178" s="22">
        <f t="shared" si="2"/>
        <v>3</v>
      </c>
      <c r="M178" s="23">
        <f t="shared" si="3"/>
        <v>0.0002968239834</v>
      </c>
      <c r="N178" s="24" t="str">
        <f t="shared" si="4"/>
        <v>Jack-o-lantern with +3, +0% (10107 to 10110)</v>
      </c>
      <c r="O178" s="41"/>
      <c r="P178" s="40">
        <v>2890.0</v>
      </c>
      <c r="Q178" s="18">
        <f t="shared" si="5"/>
        <v>4</v>
      </c>
      <c r="R178" s="23">
        <f t="shared" si="6"/>
        <v>0.001384083045</v>
      </c>
      <c r="S178" s="24" t="str">
        <f t="shared" si="7"/>
        <v>Jack-o-lantern with +4, +0.1% (2890 to 2894)</v>
      </c>
      <c r="T178" s="18"/>
      <c r="U178" s="40">
        <v>33.0</v>
      </c>
      <c r="V178" s="22">
        <f t="shared" si="8"/>
        <v>0</v>
      </c>
      <c r="W178" s="23">
        <f t="shared" si="9"/>
        <v>0</v>
      </c>
      <c r="X178" s="26" t="str">
        <f t="shared" si="10"/>
        <v>Jack-o-lantern with +0, +0% (33 to 33)</v>
      </c>
    </row>
    <row r="179">
      <c r="A179" s="18" t="s">
        <v>167</v>
      </c>
      <c r="B179" s="18">
        <v>361.0</v>
      </c>
      <c r="C179" s="40">
        <v>10338.0</v>
      </c>
      <c r="D179" s="40">
        <v>2932.0</v>
      </c>
      <c r="E179" s="40">
        <v>29.0</v>
      </c>
      <c r="F179" s="14">
        <v>195572.0</v>
      </c>
      <c r="G179" s="19"/>
      <c r="H179" s="19">
        <f>VLOOKUP(A179,'Kings Ratings'!$A$2:$B$1000,2,false)</f>
        <v>11</v>
      </c>
      <c r="I179" s="10" t="str">
        <f>vlookup(B179,'202405 MM (Do Not Delete)'!$A$1:$G$1000,7,false)</f>
        <v/>
      </c>
      <c r="K179" s="40">
        <v>10326.0</v>
      </c>
      <c r="L179" s="22">
        <f t="shared" si="2"/>
        <v>12</v>
      </c>
      <c r="M179" s="23">
        <f t="shared" si="3"/>
        <v>0.001162115049</v>
      </c>
      <c r="N179" s="24" t="str">
        <f t="shared" si="4"/>
        <v>Candy Corn with +12, +0.1% (10326 to 10338)</v>
      </c>
      <c r="O179" s="41"/>
      <c r="P179" s="40">
        <v>2928.0</v>
      </c>
      <c r="Q179" s="18">
        <f t="shared" si="5"/>
        <v>4</v>
      </c>
      <c r="R179" s="23">
        <f t="shared" si="6"/>
        <v>0.001366120219</v>
      </c>
      <c r="S179" s="24" t="str">
        <f t="shared" si="7"/>
        <v>Candy Corn with +4, +0.1% (2928 to 2932)</v>
      </c>
      <c r="T179" s="18"/>
      <c r="U179" s="40">
        <v>29.0</v>
      </c>
      <c r="V179" s="22">
        <f t="shared" si="8"/>
        <v>0</v>
      </c>
      <c r="W179" s="23">
        <f t="shared" si="9"/>
        <v>0</v>
      </c>
      <c r="X179" s="26" t="str">
        <f t="shared" si="10"/>
        <v>Candy Corn with +0, +0% (29 to 29)</v>
      </c>
    </row>
    <row r="180">
      <c r="A180" s="18" t="s">
        <v>227</v>
      </c>
      <c r="B180" s="18">
        <v>368.0</v>
      </c>
      <c r="C180" s="40">
        <v>33325.0</v>
      </c>
      <c r="D180" s="40">
        <v>10466.0</v>
      </c>
      <c r="E180" s="40">
        <v>617.0</v>
      </c>
      <c r="F180" s="14">
        <v>252299.0</v>
      </c>
      <c r="G180" s="19"/>
      <c r="H180" s="19">
        <f>VLOOKUP(A180,'Kings Ratings'!$A$2:$B$1000,2,false)</f>
        <v>2</v>
      </c>
      <c r="I180" s="7">
        <f>vlookup(B180,'202405 MM (Do Not Delete)'!$A$1:$G$1000,7,false)</f>
        <v>280</v>
      </c>
      <c r="K180" s="40">
        <v>32219.0</v>
      </c>
      <c r="L180" s="22">
        <f t="shared" si="2"/>
        <v>1106</v>
      </c>
      <c r="M180" s="23">
        <f t="shared" si="3"/>
        <v>0.03432757069</v>
      </c>
      <c r="N180" s="24" t="str">
        <f t="shared" si="4"/>
        <v>Lantern with +1106, +3.4% (32219 to 33325)</v>
      </c>
      <c r="O180" s="41"/>
      <c r="P180" s="40">
        <v>10008.0</v>
      </c>
      <c r="Q180" s="18">
        <f t="shared" si="5"/>
        <v>458</v>
      </c>
      <c r="R180" s="23">
        <f t="shared" si="6"/>
        <v>0.04576338929</v>
      </c>
      <c r="S180" s="24" t="str">
        <f t="shared" si="7"/>
        <v>Lantern with +458, +4.6% (10008 to 10466)</v>
      </c>
      <c r="T180" s="18"/>
      <c r="U180" s="40">
        <v>571.0</v>
      </c>
      <c r="V180" s="22">
        <f t="shared" si="8"/>
        <v>46</v>
      </c>
      <c r="W180" s="23">
        <f t="shared" si="9"/>
        <v>0.08056042032</v>
      </c>
      <c r="X180" s="26" t="str">
        <f t="shared" si="10"/>
        <v>Lantern with +46, +8.1% (571 to 617)</v>
      </c>
    </row>
    <row r="181">
      <c r="A181" s="18" t="s">
        <v>780</v>
      </c>
      <c r="B181" s="18">
        <v>373.0</v>
      </c>
      <c r="C181" s="40">
        <v>14022.0</v>
      </c>
      <c r="D181" s="40">
        <v>3529.0</v>
      </c>
      <c r="E181" s="40">
        <v>104.0</v>
      </c>
      <c r="F181" s="14">
        <v>240710.0</v>
      </c>
      <c r="G181" s="19"/>
      <c r="H181" s="19">
        <f>VLOOKUP(A181,'Kings Ratings'!$A$2:$B$1000,2,false)</f>
        <v>6</v>
      </c>
      <c r="I181" s="7">
        <f>vlookup(B181,'202405 MM (Do Not Delete)'!$A$1:$G$1000,7,false)</f>
        <v>328</v>
      </c>
      <c r="K181" s="40">
        <v>13466.0</v>
      </c>
      <c r="L181" s="22">
        <f t="shared" si="2"/>
        <v>556</v>
      </c>
      <c r="M181" s="23">
        <f t="shared" si="3"/>
        <v>0.04128917273</v>
      </c>
      <c r="N181" s="24" t="str">
        <f t="shared" si="4"/>
        <v>Sunflower with +556, +4.1% (13466 to 14022)</v>
      </c>
      <c r="O181" s="41"/>
      <c r="P181" s="40">
        <v>3231.0</v>
      </c>
      <c r="Q181" s="18">
        <f t="shared" si="5"/>
        <v>298</v>
      </c>
      <c r="R181" s="23">
        <f t="shared" si="6"/>
        <v>0.09223150727</v>
      </c>
      <c r="S181" s="24" t="str">
        <f t="shared" si="7"/>
        <v>Sunflower with +298, +9.2% (3231 to 3529)</v>
      </c>
      <c r="T181" s="18"/>
      <c r="U181" s="40">
        <v>79.0</v>
      </c>
      <c r="V181" s="22">
        <f t="shared" si="8"/>
        <v>25</v>
      </c>
      <c r="W181" s="23">
        <f t="shared" si="9"/>
        <v>0.3164556962</v>
      </c>
      <c r="X181" s="26" t="str">
        <f t="shared" si="10"/>
        <v>Sunflower with +25, +31.6% (79 to 104)</v>
      </c>
    </row>
    <row r="182">
      <c r="A182" s="18" t="s">
        <v>804</v>
      </c>
      <c r="B182" s="18">
        <v>378.0</v>
      </c>
      <c r="C182" s="40">
        <v>8337.0</v>
      </c>
      <c r="D182" s="40">
        <v>1739.0</v>
      </c>
      <c r="E182" s="40">
        <v>34.0</v>
      </c>
      <c r="F182" s="14">
        <v>123530.0</v>
      </c>
      <c r="G182" s="19"/>
      <c r="H182" s="19">
        <f>VLOOKUP(A182,'Kings Ratings'!$A$2:$B$1000,2,false)</f>
        <v>10</v>
      </c>
      <c r="I182" s="10"/>
      <c r="K182" s="40">
        <v>7683.0</v>
      </c>
      <c r="L182" s="22">
        <f t="shared" si="2"/>
        <v>654</v>
      </c>
      <c r="M182" s="23">
        <f t="shared" si="3"/>
        <v>0.08512299883</v>
      </c>
      <c r="N182" s="24" t="str">
        <f t="shared" si="4"/>
        <v>Water Lily with +654, +8.5% (7683 to 8337)</v>
      </c>
      <c r="O182" s="41"/>
      <c r="P182" s="40">
        <v>1369.0</v>
      </c>
      <c r="Q182" s="18">
        <f t="shared" si="5"/>
        <v>370</v>
      </c>
      <c r="R182" s="23">
        <f t="shared" si="6"/>
        <v>0.2702702703</v>
      </c>
      <c r="S182" s="24" t="str">
        <f t="shared" si="7"/>
        <v>Water Lily with +370, +27% (1369 to 1739)</v>
      </c>
      <c r="T182" s="18"/>
      <c r="U182" s="40">
        <v>21.0</v>
      </c>
      <c r="V182" s="22">
        <f t="shared" si="8"/>
        <v>13</v>
      </c>
      <c r="W182" s="23">
        <f t="shared" si="9"/>
        <v>0.619047619</v>
      </c>
      <c r="X182" s="26" t="str">
        <f t="shared" si="10"/>
        <v>Water Lily with +13, +61.9% (21 to 34)</v>
      </c>
    </row>
    <row r="183">
      <c r="A183" s="18" t="s">
        <v>33</v>
      </c>
      <c r="B183" s="18">
        <v>379.0</v>
      </c>
      <c r="C183" s="40">
        <v>16619.0</v>
      </c>
      <c r="D183" s="40">
        <v>4826.0</v>
      </c>
      <c r="E183" s="40">
        <v>10.0</v>
      </c>
      <c r="F183" s="14">
        <v>272247.0</v>
      </c>
      <c r="G183" s="19"/>
      <c r="H183" s="19">
        <f>VLOOKUP(A183,'Kings Ratings'!$A$2:$B$1000,2,false)</f>
        <v>8</v>
      </c>
      <c r="I183" s="7" t="str">
        <f>vlookup(B183,'202405 MM (Do Not Delete)'!$A$1:$G$1000,7,false)</f>
        <v/>
      </c>
      <c r="K183" s="40">
        <v>15893.0</v>
      </c>
      <c r="L183" s="22">
        <f t="shared" si="2"/>
        <v>726</v>
      </c>
      <c r="M183" s="23">
        <f t="shared" si="3"/>
        <v>0.04568048827</v>
      </c>
      <c r="N183" s="24" t="str">
        <f t="shared" si="4"/>
        <v>Apple Cider with +726, +4.6% (15893 to 16619)</v>
      </c>
      <c r="O183" s="41"/>
      <c r="P183" s="40">
        <v>4389.0</v>
      </c>
      <c r="Q183" s="18">
        <f t="shared" si="5"/>
        <v>437</v>
      </c>
      <c r="R183" s="23">
        <f t="shared" si="6"/>
        <v>0.09956709957</v>
      </c>
      <c r="S183" s="24" t="str">
        <f t="shared" si="7"/>
        <v>Apple Cider with +437, +10% (4389 to 4826)</v>
      </c>
      <c r="T183" s="18"/>
      <c r="U183" s="40">
        <v>9.0</v>
      </c>
      <c r="V183" s="22">
        <f t="shared" si="8"/>
        <v>1</v>
      </c>
      <c r="W183" s="23">
        <f t="shared" si="9"/>
        <v>0.1111111111</v>
      </c>
      <c r="X183" s="26" t="str">
        <f t="shared" si="10"/>
        <v>Apple Cider with +1, +11.1% (9 to 10)</v>
      </c>
    </row>
    <row r="184">
      <c r="A184" s="18" t="s">
        <v>402</v>
      </c>
      <c r="B184" s="18">
        <v>387.0</v>
      </c>
      <c r="C184" s="40">
        <v>25786.0</v>
      </c>
      <c r="D184" s="40">
        <v>19469.0</v>
      </c>
      <c r="E184" s="40">
        <v>10329.0</v>
      </c>
      <c r="F184" s="14">
        <v>1.5392326E7</v>
      </c>
      <c r="G184" s="19"/>
      <c r="H184" s="19">
        <f>VLOOKUP(A184,'Kings Ratings'!$A$2:$B$1000,2,false)</f>
        <v>1</v>
      </c>
      <c r="I184" s="7">
        <f>vlookup(B184,'202405 MM (Do Not Delete)'!$A$1:$G$1000,7,false)</f>
        <v>212</v>
      </c>
      <c r="K184" s="40">
        <v>24838.0</v>
      </c>
      <c r="L184" s="22">
        <f t="shared" si="2"/>
        <v>948</v>
      </c>
      <c r="M184" s="23">
        <f t="shared" si="3"/>
        <v>0.03816732426</v>
      </c>
      <c r="N184" s="24" t="str">
        <f t="shared" si="4"/>
        <v>Sand with +948, +3.8% (24838 to 25786)</v>
      </c>
      <c r="O184" s="41"/>
      <c r="P184" s="40">
        <v>18679.0</v>
      </c>
      <c r="Q184" s="18">
        <f t="shared" si="5"/>
        <v>790</v>
      </c>
      <c r="R184" s="23">
        <f t="shared" si="6"/>
        <v>0.04229348466</v>
      </c>
      <c r="S184" s="24" t="str">
        <f t="shared" si="7"/>
        <v>Sand with +790, +4.2% (18679 to 19469)</v>
      </c>
      <c r="T184" s="18"/>
      <c r="U184" s="40">
        <v>9637.0</v>
      </c>
      <c r="V184" s="22">
        <f t="shared" si="8"/>
        <v>692</v>
      </c>
      <c r="W184" s="23">
        <f t="shared" si="9"/>
        <v>0.07180657881</v>
      </c>
      <c r="X184" s="26" t="str">
        <f t="shared" si="10"/>
        <v>Sand with +692, +7.2% (9637 to 10329)</v>
      </c>
    </row>
    <row r="185">
      <c r="A185" s="18" t="s">
        <v>462</v>
      </c>
      <c r="B185" s="18">
        <v>388.0</v>
      </c>
      <c r="C185" s="40">
        <v>8586.0</v>
      </c>
      <c r="D185" s="40">
        <v>2770.0</v>
      </c>
      <c r="E185" s="40">
        <v>186.0</v>
      </c>
      <c r="F185" s="14">
        <v>121525.0</v>
      </c>
      <c r="G185" s="19"/>
      <c r="H185" s="19">
        <f>VLOOKUP(A185,'Kings Ratings'!$A$2:$B$1000,2,false)</f>
        <v>5</v>
      </c>
      <c r="I185" s="7">
        <f>vlookup(B185,'202405 MM (Do Not Delete)'!$A$1:$G$1000,7,false)</f>
        <v>298</v>
      </c>
      <c r="K185" s="40">
        <v>8122.0</v>
      </c>
      <c r="L185" s="22">
        <f t="shared" si="2"/>
        <v>464</v>
      </c>
      <c r="M185" s="23">
        <f t="shared" si="3"/>
        <v>0.05712878601</v>
      </c>
      <c r="N185" s="24" t="str">
        <f t="shared" si="4"/>
        <v>Hourglass with +464, +5.7% (8122 to 8586)</v>
      </c>
      <c r="O185" s="41"/>
      <c r="P185" s="40">
        <v>2631.0</v>
      </c>
      <c r="Q185" s="18">
        <f t="shared" si="5"/>
        <v>139</v>
      </c>
      <c r="R185" s="23">
        <f t="shared" si="6"/>
        <v>0.05283162296</v>
      </c>
      <c r="S185" s="24" t="str">
        <f t="shared" si="7"/>
        <v>Hourglass with +139, +5.3% (2631 to 2770)</v>
      </c>
      <c r="T185" s="18"/>
      <c r="U185" s="40">
        <v>145.0</v>
      </c>
      <c r="V185" s="22">
        <f t="shared" si="8"/>
        <v>41</v>
      </c>
      <c r="W185" s="23">
        <f t="shared" si="9"/>
        <v>0.2827586207</v>
      </c>
      <c r="X185" s="26" t="str">
        <f t="shared" si="10"/>
        <v>Hourglass with +41, +28.3% (145 to 186)</v>
      </c>
    </row>
    <row r="186">
      <c r="A186" s="18" t="s">
        <v>707</v>
      </c>
      <c r="B186" s="18">
        <v>390.0</v>
      </c>
      <c r="C186" s="40">
        <v>10479.0</v>
      </c>
      <c r="D186" s="40">
        <v>2301.0</v>
      </c>
      <c r="E186" s="40">
        <v>25.0</v>
      </c>
      <c r="F186" s="14">
        <v>138413.0</v>
      </c>
      <c r="G186" s="19"/>
      <c r="H186" s="19">
        <f>VLOOKUP(A186,'Kings Ratings'!$A$2:$B$1000,2,false)</f>
        <v>9</v>
      </c>
      <c r="I186" s="10"/>
      <c r="K186" s="40">
        <v>9822.0</v>
      </c>
      <c r="L186" s="22">
        <f t="shared" si="2"/>
        <v>657</v>
      </c>
      <c r="M186" s="23">
        <f t="shared" si="3"/>
        <v>0.06689065363</v>
      </c>
      <c r="N186" s="24" t="str">
        <f t="shared" si="4"/>
        <v>Seaweed with +657, +6.7% (9822 to 10479)</v>
      </c>
      <c r="O186" s="41"/>
      <c r="P186" s="40">
        <v>2105.0</v>
      </c>
      <c r="Q186" s="18">
        <f t="shared" si="5"/>
        <v>196</v>
      </c>
      <c r="R186" s="23">
        <f t="shared" si="6"/>
        <v>0.09311163895</v>
      </c>
      <c r="S186" s="24" t="str">
        <f t="shared" si="7"/>
        <v>Seaweed with +196, +9.3% (2105 to 2301)</v>
      </c>
      <c r="T186" s="18"/>
      <c r="U186" s="40">
        <v>21.0</v>
      </c>
      <c r="V186" s="22">
        <f t="shared" si="8"/>
        <v>4</v>
      </c>
      <c r="W186" s="23">
        <f t="shared" si="9"/>
        <v>0.1904761905</v>
      </c>
      <c r="X186" s="26" t="str">
        <f t="shared" si="10"/>
        <v>Seaweed with +4, +19% (21 to 25)</v>
      </c>
    </row>
    <row r="187">
      <c r="A187" s="18" t="s">
        <v>308</v>
      </c>
      <c r="B187" s="18">
        <v>392.0</v>
      </c>
      <c r="C187" s="40">
        <v>29907.0</v>
      </c>
      <c r="D187" s="40">
        <v>15574.0</v>
      </c>
      <c r="E187" s="40">
        <v>5821.0</v>
      </c>
      <c r="F187" s="14">
        <v>5267618.0</v>
      </c>
      <c r="G187" s="19"/>
      <c r="H187" s="19">
        <f>VLOOKUP(A187,'Kings Ratings'!$A$2:$B$1000,2,false)</f>
        <v>2</v>
      </c>
      <c r="I187" s="7">
        <f>vlookup(B187,'202405 MM (Do Not Delete)'!$A$1:$G$1000,7,false)</f>
        <v>222</v>
      </c>
      <c r="K187" s="40">
        <v>28905.0</v>
      </c>
      <c r="L187" s="22">
        <f t="shared" si="2"/>
        <v>1002</v>
      </c>
      <c r="M187" s="23">
        <f t="shared" si="3"/>
        <v>0.03466528282</v>
      </c>
      <c r="N187" s="24" t="str">
        <f t="shared" si="4"/>
        <v>Steel Wire with +1002, +3.5% (28905 to 29907)</v>
      </c>
      <c r="O187" s="41"/>
      <c r="P187" s="40">
        <v>14951.0</v>
      </c>
      <c r="Q187" s="18">
        <f t="shared" si="5"/>
        <v>623</v>
      </c>
      <c r="R187" s="23">
        <f t="shared" si="6"/>
        <v>0.04166945355</v>
      </c>
      <c r="S187" s="24" t="str">
        <f t="shared" si="7"/>
        <v>Steel Wire with +623, +4.2% (14951 to 15574)</v>
      </c>
      <c r="T187" s="18"/>
      <c r="U187" s="40">
        <v>5427.0</v>
      </c>
      <c r="V187" s="22">
        <f t="shared" si="8"/>
        <v>394</v>
      </c>
      <c r="W187" s="23">
        <f t="shared" si="9"/>
        <v>0.07259996315</v>
      </c>
      <c r="X187" s="26" t="str">
        <f t="shared" si="10"/>
        <v>Steel Wire with +394, +7.3% (5427 to 5821)</v>
      </c>
    </row>
    <row r="188">
      <c r="A188" s="18" t="s">
        <v>283</v>
      </c>
      <c r="B188" s="18">
        <v>393.0</v>
      </c>
      <c r="C188" s="40">
        <v>9671.0</v>
      </c>
      <c r="D188" s="40">
        <v>2110.0</v>
      </c>
      <c r="E188" s="40">
        <v>55.0</v>
      </c>
      <c r="F188" s="14">
        <v>260201.0</v>
      </c>
      <c r="G188" s="19"/>
      <c r="H188" s="19">
        <f>VLOOKUP(A188,'Kings Ratings'!$A$2:$B$1000,2,false)</f>
        <v>6</v>
      </c>
      <c r="I188" s="7">
        <f>vlookup(B188,'202405 MM (Do Not Delete)'!$A$1:$G$1000,7,false)</f>
        <v>295</v>
      </c>
      <c r="K188" s="40">
        <v>9236.0</v>
      </c>
      <c r="L188" s="22">
        <f t="shared" si="2"/>
        <v>435</v>
      </c>
      <c r="M188" s="23">
        <f t="shared" si="3"/>
        <v>0.04709831096</v>
      </c>
      <c r="N188" s="24" t="str">
        <f t="shared" si="4"/>
        <v>Fancy Guitar with +435, +4.7% (9236 to 9671)</v>
      </c>
      <c r="O188" s="41"/>
      <c r="P188" s="40">
        <v>2006.0</v>
      </c>
      <c r="Q188" s="18">
        <f t="shared" si="5"/>
        <v>104</v>
      </c>
      <c r="R188" s="23">
        <f t="shared" si="6"/>
        <v>0.0518444666</v>
      </c>
      <c r="S188" s="24" t="str">
        <f t="shared" si="7"/>
        <v>Fancy Guitar with +104, +5.2% (2006 to 2110)</v>
      </c>
      <c r="T188" s="18"/>
      <c r="U188" s="40">
        <v>46.0</v>
      </c>
      <c r="V188" s="22">
        <f t="shared" si="8"/>
        <v>9</v>
      </c>
      <c r="W188" s="23">
        <f t="shared" si="9"/>
        <v>0.1956521739</v>
      </c>
      <c r="X188" s="26" t="str">
        <f t="shared" si="10"/>
        <v>Fancy Guitar with +9, +19.6% (46 to 55)</v>
      </c>
    </row>
    <row r="189">
      <c r="A189" s="18" t="s">
        <v>188</v>
      </c>
      <c r="B189" s="18">
        <v>408.0</v>
      </c>
      <c r="C189" s="40">
        <v>5450.0</v>
      </c>
      <c r="D189" s="40">
        <v>738.0</v>
      </c>
      <c r="E189" s="40">
        <v>6.0</v>
      </c>
      <c r="F189" s="14">
        <v>125431.0</v>
      </c>
      <c r="G189" s="19"/>
      <c r="H189" s="19">
        <f>VLOOKUP(A189,'Kings Ratings'!$A$2:$B$1000,2,false)</f>
        <v>11</v>
      </c>
      <c r="I189" s="10"/>
      <c r="K189" s="40">
        <v>5450.0</v>
      </c>
      <c r="L189" s="22">
        <f t="shared" si="2"/>
        <v>0</v>
      </c>
      <c r="M189" s="23">
        <f t="shared" si="3"/>
        <v>0</v>
      </c>
      <c r="N189" s="24" t="str">
        <f t="shared" si="4"/>
        <v>Christmas Tree with +0, +0% (5450 to 5450)</v>
      </c>
      <c r="O189" s="41"/>
      <c r="P189" s="40">
        <v>738.0</v>
      </c>
      <c r="Q189" s="18">
        <f t="shared" si="5"/>
        <v>0</v>
      </c>
      <c r="R189" s="23">
        <f t="shared" si="6"/>
        <v>0</v>
      </c>
      <c r="S189" s="24" t="str">
        <f t="shared" si="7"/>
        <v>Christmas Tree with +0, +0% (738 to 738)</v>
      </c>
      <c r="T189" s="18"/>
      <c r="U189" s="40">
        <v>6.0</v>
      </c>
      <c r="V189" s="22">
        <f t="shared" si="8"/>
        <v>0</v>
      </c>
      <c r="W189" s="23">
        <f t="shared" si="9"/>
        <v>0</v>
      </c>
      <c r="X189" s="26" t="str">
        <f t="shared" si="10"/>
        <v>Christmas Tree with +0, +0% (6 to 6)</v>
      </c>
    </row>
    <row r="190">
      <c r="A190" s="18" t="s">
        <v>616</v>
      </c>
      <c r="B190" s="18">
        <v>409.0</v>
      </c>
      <c r="C190" s="40">
        <v>11654.0</v>
      </c>
      <c r="D190" s="40">
        <v>1870.0</v>
      </c>
      <c r="E190" s="40">
        <v>6.0</v>
      </c>
      <c r="F190" s="14">
        <v>190842.0</v>
      </c>
      <c r="G190" s="19"/>
      <c r="H190" s="19">
        <f>VLOOKUP(A190,'Kings Ratings'!$A$2:$B$1000,2,false)</f>
        <v>8</v>
      </c>
      <c r="I190" s="10"/>
      <c r="K190" s="40">
        <v>11338.0</v>
      </c>
      <c r="L190" s="22">
        <f t="shared" si="2"/>
        <v>316</v>
      </c>
      <c r="M190" s="23">
        <f t="shared" si="3"/>
        <v>0.0278708767</v>
      </c>
      <c r="N190" s="24" t="str">
        <f t="shared" si="4"/>
        <v>Pine Tree with +316, +2.8% (11338 to 11654)</v>
      </c>
      <c r="O190" s="41"/>
      <c r="P190" s="40">
        <v>1772.0</v>
      </c>
      <c r="Q190" s="18">
        <f t="shared" si="5"/>
        <v>98</v>
      </c>
      <c r="R190" s="23">
        <f t="shared" si="6"/>
        <v>0.05530474041</v>
      </c>
      <c r="S190" s="24" t="str">
        <f t="shared" si="7"/>
        <v>Pine Tree with +98, +5.5% (1772 to 1870)</v>
      </c>
      <c r="T190" s="18"/>
      <c r="U190" s="40">
        <v>5.0</v>
      </c>
      <c r="V190" s="22">
        <f t="shared" si="8"/>
        <v>1</v>
      </c>
      <c r="W190" s="23">
        <f t="shared" si="9"/>
        <v>0.2</v>
      </c>
      <c r="X190" s="26" t="str">
        <f t="shared" si="10"/>
        <v>Pine Tree with +1, +20% (5 to 6)</v>
      </c>
    </row>
    <row r="191">
      <c r="A191" s="18" t="s">
        <v>736</v>
      </c>
      <c r="B191" s="18">
        <v>411.0</v>
      </c>
      <c r="C191" s="40">
        <v>3312.0</v>
      </c>
      <c r="D191" s="40">
        <v>316.0</v>
      </c>
      <c r="E191" s="40">
        <v>3.0</v>
      </c>
      <c r="F191" s="14">
        <v>61391.0</v>
      </c>
      <c r="G191" s="19"/>
      <c r="H191" s="19">
        <f>VLOOKUP(A191,'Kings Ratings'!$A$2:$B$1000,2,false)</f>
        <v>11</v>
      </c>
      <c r="I191" s="10" t="str">
        <f>vlookup(B191,'202405 MM (Do Not Delete)'!$A$1:$G$1000,7,false)</f>
        <v/>
      </c>
      <c r="K191" s="40">
        <v>3312.0</v>
      </c>
      <c r="L191" s="22">
        <f t="shared" si="2"/>
        <v>0</v>
      </c>
      <c r="M191" s="23">
        <f t="shared" si="3"/>
        <v>0</v>
      </c>
      <c r="N191" s="24" t="str">
        <f t="shared" si="4"/>
        <v>Snowman with +0, +0% (3312 to 3312)</v>
      </c>
      <c r="O191" s="41"/>
      <c r="P191" s="40">
        <v>316.0</v>
      </c>
      <c r="Q191" s="18">
        <f t="shared" si="5"/>
        <v>0</v>
      </c>
      <c r="R191" s="23">
        <f t="shared" si="6"/>
        <v>0</v>
      </c>
      <c r="S191" s="24" t="str">
        <f t="shared" si="7"/>
        <v>Snowman with +0, +0% (316 to 316)</v>
      </c>
      <c r="T191" s="18"/>
      <c r="U191" s="40">
        <v>3.0</v>
      </c>
      <c r="V191" s="22">
        <f t="shared" si="8"/>
        <v>0</v>
      </c>
      <c r="W191" s="23">
        <f t="shared" si="9"/>
        <v>0</v>
      </c>
      <c r="X191" s="26" t="str">
        <f t="shared" si="10"/>
        <v>Snowman with +0, +0% (3 to 3)</v>
      </c>
    </row>
    <row r="192">
      <c r="A192" s="18" t="s">
        <v>430</v>
      </c>
      <c r="B192" s="18">
        <v>414.0</v>
      </c>
      <c r="C192" s="40">
        <v>9781.0</v>
      </c>
      <c r="D192" s="40">
        <v>4048.0</v>
      </c>
      <c r="E192" s="40">
        <v>134.0</v>
      </c>
      <c r="F192" s="14">
        <v>314112.0</v>
      </c>
      <c r="G192" s="19"/>
      <c r="H192" s="19">
        <f>VLOOKUP(A192,'Kings Ratings'!$A$2:$B$1000,2,false)</f>
        <v>2</v>
      </c>
      <c r="I192" s="7">
        <f>vlookup(B192,'202405 MM (Do Not Delete)'!$A$1:$G$1000,7,false)</f>
        <v>293</v>
      </c>
      <c r="K192" s="40">
        <v>9381.0</v>
      </c>
      <c r="L192" s="22">
        <f t="shared" si="2"/>
        <v>400</v>
      </c>
      <c r="M192" s="23">
        <f t="shared" si="3"/>
        <v>0.04263937747</v>
      </c>
      <c r="N192" s="24" t="str">
        <f t="shared" si="4"/>
        <v>Green Scarf with +400, +4.3% (9381 to 9781)</v>
      </c>
      <c r="O192" s="41"/>
      <c r="P192" s="40">
        <v>3867.0</v>
      </c>
      <c r="Q192" s="18">
        <f t="shared" si="5"/>
        <v>181</v>
      </c>
      <c r="R192" s="23">
        <f t="shared" si="6"/>
        <v>0.0468063098</v>
      </c>
      <c r="S192" s="24" t="str">
        <f t="shared" si="7"/>
        <v>Green Scarf with +181, +4.7% (3867 to 4048)</v>
      </c>
      <c r="T192" s="18"/>
      <c r="U192" s="40">
        <v>115.0</v>
      </c>
      <c r="V192" s="22">
        <f t="shared" si="8"/>
        <v>19</v>
      </c>
      <c r="W192" s="23">
        <f t="shared" si="9"/>
        <v>0.1652173913</v>
      </c>
      <c r="X192" s="26" t="str">
        <f t="shared" si="10"/>
        <v>Green Scarf with +19, +16.5% (115 to 134)</v>
      </c>
    </row>
    <row r="193">
      <c r="A193" s="18" t="s">
        <v>590</v>
      </c>
      <c r="B193" s="18">
        <v>427.0</v>
      </c>
      <c r="C193" s="40">
        <v>20949.0</v>
      </c>
      <c r="D193" s="40">
        <v>11283.0</v>
      </c>
      <c r="E193" s="40">
        <v>4280.0</v>
      </c>
      <c r="F193" s="14">
        <v>9046628.0</v>
      </c>
      <c r="G193" s="19"/>
      <c r="H193" s="19">
        <f>VLOOKUP(A193,'Kings Ratings'!$A$2:$B$1000,2,false)</f>
        <v>1</v>
      </c>
      <c r="I193" s="7">
        <f>vlookup(B193,'202405 MM (Do Not Delete)'!$A$1:$G$1000,7,false)</f>
        <v>236</v>
      </c>
      <c r="K193" s="40">
        <v>20314.0</v>
      </c>
      <c r="L193" s="22">
        <f t="shared" si="2"/>
        <v>635</v>
      </c>
      <c r="M193" s="23">
        <f t="shared" si="3"/>
        <v>0.03125923009</v>
      </c>
      <c r="N193" s="24" t="str">
        <f t="shared" si="4"/>
        <v>Yarn with +635, +3.1% (20314 to 20949)</v>
      </c>
      <c r="O193" s="41"/>
      <c r="P193" s="40">
        <v>10851.0</v>
      </c>
      <c r="Q193" s="18">
        <f t="shared" si="5"/>
        <v>432</v>
      </c>
      <c r="R193" s="23">
        <f t="shared" si="6"/>
        <v>0.03981199889</v>
      </c>
      <c r="S193" s="24" t="str">
        <f t="shared" si="7"/>
        <v>Yarn with +432, +4% (10851 to 11283)</v>
      </c>
      <c r="T193" s="18"/>
      <c r="U193" s="40">
        <v>4001.0</v>
      </c>
      <c r="V193" s="22">
        <f t="shared" si="8"/>
        <v>279</v>
      </c>
      <c r="W193" s="23">
        <f t="shared" si="9"/>
        <v>0.06973256686</v>
      </c>
      <c r="X193" s="26" t="str">
        <f t="shared" si="10"/>
        <v>Yarn with +279, +7% (4001 to 4280)</v>
      </c>
    </row>
    <row r="194">
      <c r="A194" s="18" t="s">
        <v>735</v>
      </c>
      <c r="B194" s="18">
        <v>428.0</v>
      </c>
      <c r="C194" s="40">
        <v>2598.0</v>
      </c>
      <c r="D194" s="40">
        <v>343.0</v>
      </c>
      <c r="E194" s="40">
        <v>4.0</v>
      </c>
      <c r="F194" s="14">
        <v>74157.0</v>
      </c>
      <c r="G194" s="19"/>
      <c r="H194" s="19">
        <f>VLOOKUP(A194,'Kings Ratings'!$A$2:$B$1000,2,false)</f>
        <v>11</v>
      </c>
      <c r="I194" s="10" t="str">
        <f>vlookup(B194,'202405 MM (Do Not Delete)'!$A$1:$G$1000,7,false)</f>
        <v/>
      </c>
      <c r="K194" s="40">
        <v>2598.0</v>
      </c>
      <c r="L194" s="22">
        <f t="shared" si="2"/>
        <v>0</v>
      </c>
      <c r="M194" s="23">
        <f t="shared" si="3"/>
        <v>0</v>
      </c>
      <c r="N194" s="24" t="str">
        <f t="shared" si="4"/>
        <v>Snow Globe with +0, +0% (2598 to 2598)</v>
      </c>
      <c r="O194" s="41"/>
      <c r="P194" s="40">
        <v>343.0</v>
      </c>
      <c r="Q194" s="18">
        <f t="shared" si="5"/>
        <v>0</v>
      </c>
      <c r="R194" s="23">
        <f t="shared" si="6"/>
        <v>0</v>
      </c>
      <c r="S194" s="24" t="str">
        <f t="shared" si="7"/>
        <v>Snow Globe with +0, +0% (343 to 343)</v>
      </c>
      <c r="T194" s="18"/>
      <c r="U194" s="40">
        <v>4.0</v>
      </c>
      <c r="V194" s="22">
        <f t="shared" si="8"/>
        <v>0</v>
      </c>
      <c r="W194" s="23">
        <f t="shared" si="9"/>
        <v>0</v>
      </c>
      <c r="X194" s="26" t="str">
        <f t="shared" si="10"/>
        <v>Snow Globe with +0, +0% (4 to 4)</v>
      </c>
    </row>
    <row r="195">
      <c r="A195" s="18" t="s">
        <v>56</v>
      </c>
      <c r="B195" s="18">
        <v>450.0</v>
      </c>
      <c r="C195" s="40">
        <v>17894.0</v>
      </c>
      <c r="D195" s="40">
        <v>5505.0</v>
      </c>
      <c r="E195" s="40">
        <v>214.0</v>
      </c>
      <c r="F195" s="14">
        <v>308820.0</v>
      </c>
      <c r="G195" s="19"/>
      <c r="H195" s="19">
        <f>VLOOKUP(A195,'Kings Ratings'!$A$2:$B$1000,2,false)</f>
        <v>5</v>
      </c>
      <c r="I195" s="7">
        <f>vlookup(B195,'202405 MM (Do Not Delete)'!$A$1:$G$1000,7,false)</f>
        <v>296</v>
      </c>
      <c r="K195" s="40">
        <v>17230.0</v>
      </c>
      <c r="L195" s="22">
        <f t="shared" si="2"/>
        <v>664</v>
      </c>
      <c r="M195" s="23">
        <f t="shared" si="3"/>
        <v>0.03853743471</v>
      </c>
      <c r="N195" s="24" t="str">
        <f t="shared" si="4"/>
        <v>Beet with +664, +3.9% (17230 to 17894)</v>
      </c>
      <c r="O195" s="41"/>
      <c r="P195" s="40">
        <v>5237.0</v>
      </c>
      <c r="Q195" s="18">
        <f t="shared" si="5"/>
        <v>268</v>
      </c>
      <c r="R195" s="23">
        <f t="shared" si="6"/>
        <v>0.05117433645</v>
      </c>
      <c r="S195" s="24" t="str">
        <f t="shared" si="7"/>
        <v>Beet with +268, +5.1% (5237 to 5505)</v>
      </c>
      <c r="T195" s="18"/>
      <c r="U195" s="40">
        <v>204.0</v>
      </c>
      <c r="V195" s="22">
        <f t="shared" si="8"/>
        <v>10</v>
      </c>
      <c r="W195" s="23">
        <f t="shared" si="9"/>
        <v>0.04901960784</v>
      </c>
      <c r="X195" s="26" t="str">
        <f t="shared" si="10"/>
        <v>Beet with +10, +4.9% (204 to 214)</v>
      </c>
    </row>
    <row r="196">
      <c r="A196" s="18" t="s">
        <v>821</v>
      </c>
      <c r="B196" s="18">
        <v>455.0</v>
      </c>
      <c r="C196" s="40">
        <v>7718.0</v>
      </c>
      <c r="D196" s="40">
        <v>3899.0</v>
      </c>
      <c r="E196" s="40">
        <v>261.0</v>
      </c>
      <c r="F196" s="14">
        <v>1000484.0</v>
      </c>
      <c r="G196" s="19"/>
      <c r="H196" s="19">
        <f>VLOOKUP(A196,'Kings Ratings'!$A$2:$B$1000,2,false)</f>
        <v>2</v>
      </c>
      <c r="I196" s="7">
        <f>vlookup(B196,'202405 MM (Do Not Delete)'!$A$1:$G$1000,7,false)</f>
        <v>291</v>
      </c>
      <c r="K196" s="40">
        <v>7173.0</v>
      </c>
      <c r="L196" s="22">
        <f t="shared" si="2"/>
        <v>545</v>
      </c>
      <c r="M196" s="23">
        <f t="shared" si="3"/>
        <v>0.07597936707</v>
      </c>
      <c r="N196" s="24" t="str">
        <f t="shared" si="4"/>
        <v>Wooden Bow with +545, +7.6% (7173 to 7718)</v>
      </c>
      <c r="O196" s="41"/>
      <c r="P196" s="40">
        <v>3719.0</v>
      </c>
      <c r="Q196" s="18">
        <f t="shared" si="5"/>
        <v>180</v>
      </c>
      <c r="R196" s="23">
        <f t="shared" si="6"/>
        <v>0.04840010756</v>
      </c>
      <c r="S196" s="24" t="str">
        <f t="shared" si="7"/>
        <v>Wooden Bow with +180, +4.8% (3719 to 3899)</v>
      </c>
      <c r="T196" s="18"/>
      <c r="U196" s="40">
        <v>242.0</v>
      </c>
      <c r="V196" s="22">
        <f t="shared" si="8"/>
        <v>19</v>
      </c>
      <c r="W196" s="23">
        <f t="shared" si="9"/>
        <v>0.07851239669</v>
      </c>
      <c r="X196" s="26" t="str">
        <f t="shared" si="10"/>
        <v>Wooden Bow with +19, +7.9% (242 to 261)</v>
      </c>
    </row>
    <row r="197">
      <c r="A197" s="18" t="s">
        <v>770</v>
      </c>
      <c r="B197" s="18">
        <v>456.0</v>
      </c>
      <c r="C197" s="40">
        <v>13902.0</v>
      </c>
      <c r="D197" s="40">
        <v>2983.0</v>
      </c>
      <c r="E197" s="40">
        <v>110.0</v>
      </c>
      <c r="F197" s="14">
        <v>233830.0</v>
      </c>
      <c r="G197" s="19"/>
      <c r="H197" s="19">
        <f>VLOOKUP(A197,'Kings Ratings'!$A$2:$B$1000,2,false)</f>
        <v>5</v>
      </c>
      <c r="I197" s="7">
        <f>vlookup(B197,'202405 MM (Do Not Delete)'!$A$1:$G$1000,7,false)</f>
        <v>321</v>
      </c>
      <c r="K197" s="40">
        <v>13320.0</v>
      </c>
      <c r="L197" s="22">
        <f t="shared" si="2"/>
        <v>582</v>
      </c>
      <c r="M197" s="23">
        <f t="shared" si="3"/>
        <v>0.04369369369</v>
      </c>
      <c r="N197" s="24" t="str">
        <f t="shared" si="4"/>
        <v>Sturdy Bow with +582, +4.4% (13320 to 13902)</v>
      </c>
      <c r="O197" s="41"/>
      <c r="P197" s="40">
        <v>2836.0</v>
      </c>
      <c r="Q197" s="18">
        <f t="shared" si="5"/>
        <v>147</v>
      </c>
      <c r="R197" s="23">
        <f t="shared" si="6"/>
        <v>0.05183356841</v>
      </c>
      <c r="S197" s="24" t="str">
        <f t="shared" si="7"/>
        <v>Sturdy Bow with +147, +5.2% (2836 to 2983)</v>
      </c>
      <c r="T197" s="18"/>
      <c r="U197" s="40">
        <v>85.0</v>
      </c>
      <c r="V197" s="22">
        <f t="shared" si="8"/>
        <v>25</v>
      </c>
      <c r="W197" s="23">
        <f t="shared" si="9"/>
        <v>0.2941176471</v>
      </c>
      <c r="X197" s="26" t="str">
        <f t="shared" si="10"/>
        <v>Sturdy Bow with +25, +29.4% (85 to 110)</v>
      </c>
    </row>
    <row r="198">
      <c r="A198" s="18" t="s">
        <v>401</v>
      </c>
      <c r="B198" s="18">
        <v>457.0</v>
      </c>
      <c r="C198" s="40">
        <v>2126.0</v>
      </c>
      <c r="D198" s="40">
        <v>41.0</v>
      </c>
      <c r="E198" s="40">
        <v>3.0</v>
      </c>
      <c r="F198" s="14">
        <v>20752.0</v>
      </c>
      <c r="G198" s="19"/>
      <c r="H198" s="19">
        <f>VLOOKUP(A198,'Kings Ratings'!$A$2:$B$1000,2,false)</f>
        <v>10</v>
      </c>
      <c r="I198" s="10"/>
      <c r="K198" s="40">
        <v>1924.0</v>
      </c>
      <c r="L198" s="22">
        <f t="shared" si="2"/>
        <v>202</v>
      </c>
      <c r="M198" s="23">
        <f t="shared" si="3"/>
        <v>0.104989605</v>
      </c>
      <c r="N198" s="24" t="str">
        <f t="shared" si="4"/>
        <v>Gold Trout with +202, +10.5% (1924 to 2126)</v>
      </c>
      <c r="O198" s="41"/>
      <c r="P198" s="40">
        <v>37.0</v>
      </c>
      <c r="Q198" s="18">
        <f t="shared" si="5"/>
        <v>4</v>
      </c>
      <c r="R198" s="23">
        <f t="shared" si="6"/>
        <v>0.1081081081</v>
      </c>
      <c r="S198" s="24" t="str">
        <f t="shared" si="7"/>
        <v>Gold Trout with +4, +10.8% (37 to 41)</v>
      </c>
      <c r="T198" s="18"/>
      <c r="U198" s="40">
        <v>1.0</v>
      </c>
      <c r="V198" s="22">
        <f t="shared" si="8"/>
        <v>2</v>
      </c>
      <c r="W198" s="23">
        <f t="shared" si="9"/>
        <v>2</v>
      </c>
      <c r="X198" s="26" t="str">
        <f t="shared" si="10"/>
        <v>Gold Trout with +2, +200% (1 to 3)</v>
      </c>
    </row>
    <row r="199">
      <c r="A199" s="18" t="s">
        <v>380</v>
      </c>
      <c r="B199" s="18">
        <v>458.0</v>
      </c>
      <c r="C199" s="40">
        <v>1686.0</v>
      </c>
      <c r="D199" s="40">
        <v>10.0</v>
      </c>
      <c r="E199" s="40">
        <v>0.0</v>
      </c>
      <c r="F199" s="14">
        <v>19157.0</v>
      </c>
      <c r="G199" s="19"/>
      <c r="H199" s="19">
        <f>VLOOKUP(A199,'Kings Ratings'!$A$2:$B$1000,2,false)</f>
        <v>10</v>
      </c>
      <c r="I199" s="10"/>
      <c r="K199" s="40">
        <v>1467.0</v>
      </c>
      <c r="L199" s="22">
        <f t="shared" si="2"/>
        <v>219</v>
      </c>
      <c r="M199" s="23">
        <f t="shared" si="3"/>
        <v>0.1492842536</v>
      </c>
      <c r="N199" s="24" t="str">
        <f t="shared" si="4"/>
        <v>Gold Catfish with +219, +14.9% (1467 to 1686)</v>
      </c>
      <c r="O199" s="41"/>
      <c r="P199" s="40">
        <v>9.0</v>
      </c>
      <c r="Q199" s="18">
        <f t="shared" si="5"/>
        <v>1</v>
      </c>
      <c r="R199" s="23">
        <f t="shared" si="6"/>
        <v>0.1111111111</v>
      </c>
      <c r="S199" s="24" t="str">
        <f t="shared" si="7"/>
        <v>Gold Catfish with +1, +11.1% (9 to 10)</v>
      </c>
      <c r="T199" s="18"/>
      <c r="U199" s="40">
        <v>0.0</v>
      </c>
      <c r="V199" s="22">
        <f t="shared" si="8"/>
        <v>0</v>
      </c>
      <c r="W199" s="23" t="str">
        <f t="shared" si="9"/>
        <v>#DIV/0!</v>
      </c>
      <c r="X199" s="26" t="str">
        <f t="shared" si="10"/>
        <v>#DIV/0!</v>
      </c>
    </row>
    <row r="200">
      <c r="A200" s="18" t="s">
        <v>381</v>
      </c>
      <c r="B200" s="18">
        <v>459.0</v>
      </c>
      <c r="C200" s="40">
        <v>4289.0</v>
      </c>
      <c r="D200" s="40">
        <v>13.0</v>
      </c>
      <c r="E200" s="40">
        <v>0.0</v>
      </c>
      <c r="F200" s="14">
        <v>19273.0</v>
      </c>
      <c r="G200" s="19"/>
      <c r="H200" s="19">
        <f>VLOOKUP(A200,'Kings Ratings'!$A$2:$B$1000,2,false)</f>
        <v>10</v>
      </c>
      <c r="I200" s="10" t="str">
        <f>vlookup(B200,'202405 MM (Do Not Delete)'!$A$1:$G$1000,7,false)</f>
        <v/>
      </c>
      <c r="K200" s="40">
        <v>3998.0</v>
      </c>
      <c r="L200" s="22">
        <f t="shared" si="2"/>
        <v>291</v>
      </c>
      <c r="M200" s="23">
        <f t="shared" si="3"/>
        <v>0.0727863932</v>
      </c>
      <c r="N200" s="24" t="str">
        <f t="shared" si="4"/>
        <v>Gold Coral with +291, +7.3% (3998 to 4289)</v>
      </c>
      <c r="O200" s="41"/>
      <c r="P200" s="40">
        <v>13.0</v>
      </c>
      <c r="Q200" s="18">
        <f t="shared" si="5"/>
        <v>0</v>
      </c>
      <c r="R200" s="23">
        <f t="shared" si="6"/>
        <v>0</v>
      </c>
      <c r="S200" s="24" t="str">
        <f t="shared" si="7"/>
        <v>Gold Coral with +0, +0% (13 to 13)</v>
      </c>
      <c r="T200" s="18"/>
      <c r="U200" s="40">
        <v>0.0</v>
      </c>
      <c r="V200" s="22">
        <f t="shared" si="8"/>
        <v>0</v>
      </c>
      <c r="W200" s="23" t="str">
        <f t="shared" si="9"/>
        <v>#DIV/0!</v>
      </c>
      <c r="X200" s="26" t="str">
        <f t="shared" si="10"/>
        <v>#DIV/0!</v>
      </c>
    </row>
    <row r="201">
      <c r="A201" s="18" t="s">
        <v>385</v>
      </c>
      <c r="B201" s="18">
        <v>460.0</v>
      </c>
      <c r="C201" s="40">
        <v>2374.0</v>
      </c>
      <c r="D201" s="40">
        <v>10.0</v>
      </c>
      <c r="E201" s="40">
        <v>1.0</v>
      </c>
      <c r="F201" s="14">
        <v>77043.0</v>
      </c>
      <c r="G201" s="19"/>
      <c r="H201" s="19">
        <f>VLOOKUP(A201,'Kings Ratings'!$A$2:$B$1000,2,false)</f>
        <v>10</v>
      </c>
      <c r="I201" s="10"/>
      <c r="K201" s="40">
        <v>2151.0</v>
      </c>
      <c r="L201" s="22">
        <f t="shared" si="2"/>
        <v>223</v>
      </c>
      <c r="M201" s="23">
        <f t="shared" si="3"/>
        <v>0.1036727104</v>
      </c>
      <c r="N201" s="24" t="str">
        <f t="shared" si="4"/>
        <v>Gold Drum with +223, +10.4% (2151 to 2374)</v>
      </c>
      <c r="O201" s="41"/>
      <c r="P201" s="40">
        <v>9.0</v>
      </c>
      <c r="Q201" s="18">
        <f t="shared" si="5"/>
        <v>1</v>
      </c>
      <c r="R201" s="23">
        <f t="shared" si="6"/>
        <v>0.1111111111</v>
      </c>
      <c r="S201" s="24" t="str">
        <f t="shared" si="7"/>
        <v>Gold Drum with +1, +11.1% (9 to 10)</v>
      </c>
      <c r="T201" s="18"/>
      <c r="U201" s="40">
        <v>1.0</v>
      </c>
      <c r="V201" s="22">
        <f t="shared" si="8"/>
        <v>0</v>
      </c>
      <c r="W201" s="23">
        <f t="shared" si="9"/>
        <v>0</v>
      </c>
      <c r="X201" s="26" t="str">
        <f t="shared" si="10"/>
        <v>Gold Drum with +0, +0% (1 to 1)</v>
      </c>
    </row>
    <row r="202">
      <c r="A202" s="18" t="s">
        <v>355</v>
      </c>
      <c r="B202" s="18">
        <v>461.0</v>
      </c>
      <c r="C202" s="40">
        <v>1297.0</v>
      </c>
      <c r="D202" s="40">
        <v>3.0</v>
      </c>
      <c r="E202" s="40">
        <v>0.0</v>
      </c>
      <c r="F202" s="14">
        <v>12785.0</v>
      </c>
      <c r="G202" s="19"/>
      <c r="H202" s="19">
        <f>VLOOKUP(A202,'Kings Ratings'!$A$2:$B$1000,2,false)</f>
        <v>10</v>
      </c>
      <c r="I202" s="10" t="str">
        <f>vlookup(B202,'202405 MM (Do Not Delete)'!$A$1:$G$1000,7,false)</f>
        <v/>
      </c>
      <c r="K202" s="40">
        <v>1183.0</v>
      </c>
      <c r="L202" s="22">
        <f t="shared" si="2"/>
        <v>114</v>
      </c>
      <c r="M202" s="23">
        <f t="shared" si="3"/>
        <v>0.09636517329</v>
      </c>
      <c r="N202" s="24" t="str">
        <f t="shared" si="4"/>
        <v>Goldfin with +114, +9.6% (1183 to 1297)</v>
      </c>
      <c r="O202" s="41"/>
      <c r="P202" s="40">
        <v>3.0</v>
      </c>
      <c r="Q202" s="18">
        <f t="shared" si="5"/>
        <v>0</v>
      </c>
      <c r="R202" s="23">
        <f t="shared" si="6"/>
        <v>0</v>
      </c>
      <c r="S202" s="24" t="str">
        <f t="shared" si="7"/>
        <v>Goldfin with +0, +0% (3 to 3)</v>
      </c>
      <c r="T202" s="18"/>
      <c r="U202" s="40">
        <v>0.0</v>
      </c>
      <c r="V202" s="22">
        <f t="shared" si="8"/>
        <v>0</v>
      </c>
      <c r="W202" s="23" t="str">
        <f t="shared" si="9"/>
        <v>#DIV/0!</v>
      </c>
      <c r="X202" s="26" t="str">
        <f t="shared" si="10"/>
        <v>#DIV/0!</v>
      </c>
    </row>
    <row r="203">
      <c r="A203" s="18" t="s">
        <v>365</v>
      </c>
      <c r="B203" s="18">
        <v>462.0</v>
      </c>
      <c r="C203" s="40">
        <v>1208.0</v>
      </c>
      <c r="D203" s="40">
        <v>3.0</v>
      </c>
      <c r="E203" s="40">
        <v>0.0</v>
      </c>
      <c r="F203" s="14">
        <v>11982.0</v>
      </c>
      <c r="G203" s="19"/>
      <c r="H203" s="19">
        <f>VLOOKUP(A203,'Kings Ratings'!$A$2:$B$1000,2,false)</f>
        <v>10</v>
      </c>
      <c r="I203" s="10" t="str">
        <f>vlookup(B203,'202405 MM (Do Not Delete)'!$A$1:$G$1000,7,false)</f>
        <v/>
      </c>
      <c r="K203" s="40">
        <v>1112.0</v>
      </c>
      <c r="L203" s="22">
        <f t="shared" si="2"/>
        <v>96</v>
      </c>
      <c r="M203" s="23">
        <f t="shared" si="3"/>
        <v>0.08633093525</v>
      </c>
      <c r="N203" s="24" t="str">
        <f t="shared" si="4"/>
        <v>Gold Flier with +96, +8.6% (1112 to 1208)</v>
      </c>
      <c r="O203" s="41"/>
      <c r="P203" s="40">
        <v>2.0</v>
      </c>
      <c r="Q203" s="18">
        <f t="shared" si="5"/>
        <v>1</v>
      </c>
      <c r="R203" s="23">
        <f t="shared" si="6"/>
        <v>0.5</v>
      </c>
      <c r="S203" s="24" t="str">
        <f t="shared" si="7"/>
        <v>Gold Flier with +1, +50% (2 to 3)</v>
      </c>
      <c r="T203" s="18"/>
      <c r="U203" s="40">
        <v>0.0</v>
      </c>
      <c r="V203" s="22">
        <f t="shared" si="8"/>
        <v>0</v>
      </c>
      <c r="W203" s="23" t="str">
        <f t="shared" si="9"/>
        <v>#DIV/0!</v>
      </c>
      <c r="X203" s="26" t="str">
        <f t="shared" si="10"/>
        <v>#DIV/0!</v>
      </c>
    </row>
    <row r="204">
      <c r="A204" s="18" t="s">
        <v>403</v>
      </c>
      <c r="B204" s="18">
        <v>463.0</v>
      </c>
      <c r="C204" s="40">
        <v>4525.0</v>
      </c>
      <c r="D204" s="40">
        <v>14.0</v>
      </c>
      <c r="E204" s="40">
        <v>0.0</v>
      </c>
      <c r="F204" s="14">
        <v>19742.0</v>
      </c>
      <c r="G204" s="19"/>
      <c r="H204" s="19">
        <f>VLOOKUP(A204,'Kings Ratings'!$A$2:$B$1000,2,false)</f>
        <v>10</v>
      </c>
      <c r="I204" s="10" t="str">
        <f>vlookup(B204,'202405 MM (Do Not Delete)'!$A$1:$G$1000,7,false)</f>
        <v/>
      </c>
      <c r="K204" s="40">
        <v>4216.0</v>
      </c>
      <c r="L204" s="22">
        <f t="shared" si="2"/>
        <v>309</v>
      </c>
      <c r="M204" s="23">
        <f t="shared" si="3"/>
        <v>0.07329222011</v>
      </c>
      <c r="N204" s="24" t="str">
        <f t="shared" si="4"/>
        <v>Goldgill with +309, +7.3% (4216 to 4525)</v>
      </c>
      <c r="O204" s="41"/>
      <c r="P204" s="40">
        <v>11.0</v>
      </c>
      <c r="Q204" s="18">
        <f t="shared" si="5"/>
        <v>3</v>
      </c>
      <c r="R204" s="23">
        <f t="shared" si="6"/>
        <v>0.2727272727</v>
      </c>
      <c r="S204" s="24" t="str">
        <f t="shared" si="7"/>
        <v>Goldgill with +3, +27.3% (11 to 14)</v>
      </c>
      <c r="T204" s="18"/>
      <c r="U204" s="40">
        <v>0.0</v>
      </c>
      <c r="V204" s="22">
        <f t="shared" si="8"/>
        <v>0</v>
      </c>
      <c r="W204" s="23" t="str">
        <f t="shared" si="9"/>
        <v>#DIV/0!</v>
      </c>
      <c r="X204" s="26" t="str">
        <f t="shared" si="10"/>
        <v>#DIV/0!</v>
      </c>
    </row>
    <row r="205">
      <c r="A205" s="18" t="s">
        <v>379</v>
      </c>
      <c r="B205" s="18">
        <v>464.0</v>
      </c>
      <c r="C205" s="40">
        <v>2368.0</v>
      </c>
      <c r="D205" s="40">
        <v>3.0</v>
      </c>
      <c r="E205" s="40">
        <v>0.0</v>
      </c>
      <c r="F205" s="14">
        <v>14624.0</v>
      </c>
      <c r="G205" s="19"/>
      <c r="H205" s="19">
        <f>VLOOKUP(A205,'Kings Ratings'!$A$2:$B$1000,2,false)</f>
        <v>10</v>
      </c>
      <c r="I205" s="10"/>
      <c r="K205" s="40">
        <v>2127.0</v>
      </c>
      <c r="L205" s="22">
        <f t="shared" si="2"/>
        <v>241</v>
      </c>
      <c r="M205" s="23">
        <f t="shared" si="3"/>
        <v>0.1133051246</v>
      </c>
      <c r="N205" s="24" t="str">
        <f t="shared" si="4"/>
        <v>Goldray with +241, +11.3% (2127 to 2368)</v>
      </c>
      <c r="O205" s="41"/>
      <c r="P205" s="40">
        <v>3.0</v>
      </c>
      <c r="Q205" s="18">
        <f t="shared" si="5"/>
        <v>0</v>
      </c>
      <c r="R205" s="23">
        <f t="shared" si="6"/>
        <v>0</v>
      </c>
      <c r="S205" s="24" t="str">
        <f t="shared" si="7"/>
        <v>Goldray with +0, +0% (3 to 3)</v>
      </c>
      <c r="T205" s="18"/>
      <c r="U205" s="40">
        <v>0.0</v>
      </c>
      <c r="V205" s="22">
        <f t="shared" si="8"/>
        <v>0</v>
      </c>
      <c r="W205" s="23" t="str">
        <f t="shared" si="9"/>
        <v>#DIV/0!</v>
      </c>
      <c r="X205" s="26" t="str">
        <f t="shared" si="10"/>
        <v>#DIV/0!</v>
      </c>
    </row>
    <row r="206">
      <c r="A206" s="18" t="s">
        <v>377</v>
      </c>
      <c r="B206" s="18">
        <v>465.0</v>
      </c>
      <c r="C206" s="40">
        <v>2030.0</v>
      </c>
      <c r="D206" s="40">
        <v>4.0</v>
      </c>
      <c r="E206" s="40">
        <v>0.0</v>
      </c>
      <c r="F206" s="14">
        <v>12755.0</v>
      </c>
      <c r="G206" s="19"/>
      <c r="H206" s="19">
        <f>VLOOKUP(A206,'Kings Ratings'!$A$2:$B$1000,2,false)</f>
        <v>10</v>
      </c>
      <c r="I206" s="10"/>
      <c r="K206" s="40">
        <v>1848.0</v>
      </c>
      <c r="L206" s="22">
        <f t="shared" si="2"/>
        <v>182</v>
      </c>
      <c r="M206" s="23">
        <f t="shared" si="3"/>
        <v>0.09848484848</v>
      </c>
      <c r="N206" s="24" t="str">
        <f t="shared" si="4"/>
        <v>Gold Sea Bass with +182, +9.8% (1848 to 2030)</v>
      </c>
      <c r="O206" s="41"/>
      <c r="P206" s="40">
        <v>2.0</v>
      </c>
      <c r="Q206" s="18">
        <f t="shared" si="5"/>
        <v>2</v>
      </c>
      <c r="R206" s="23">
        <f t="shared" si="6"/>
        <v>1</v>
      </c>
      <c r="S206" s="24" t="str">
        <f t="shared" si="7"/>
        <v>Gold Sea Bass with +2, +100% (2 to 4)</v>
      </c>
      <c r="T206" s="18"/>
      <c r="U206" s="40">
        <v>0.0</v>
      </c>
      <c r="V206" s="22">
        <f t="shared" si="8"/>
        <v>0</v>
      </c>
      <c r="W206" s="23" t="str">
        <f t="shared" si="9"/>
        <v>#DIV/0!</v>
      </c>
      <c r="X206" s="26" t="str">
        <f t="shared" si="10"/>
        <v>#DIV/0!</v>
      </c>
    </row>
    <row r="207">
      <c r="A207" s="18" t="s">
        <v>404</v>
      </c>
      <c r="B207" s="18">
        <v>466.0</v>
      </c>
      <c r="C207" s="40">
        <v>1511.0</v>
      </c>
      <c r="D207" s="40">
        <v>10.0</v>
      </c>
      <c r="E207" s="40">
        <v>0.0</v>
      </c>
      <c r="F207" s="14">
        <v>18263.0</v>
      </c>
      <c r="G207" s="19"/>
      <c r="H207" s="19">
        <f>VLOOKUP(A207,'Kings Ratings'!$A$2:$B$1000,2,false)</f>
        <v>10</v>
      </c>
      <c r="I207" s="10"/>
      <c r="K207" s="40">
        <v>1382.0</v>
      </c>
      <c r="L207" s="22">
        <f t="shared" si="2"/>
        <v>129</v>
      </c>
      <c r="M207" s="23">
        <f t="shared" si="3"/>
        <v>0.09334298119</v>
      </c>
      <c r="N207" s="24" t="str">
        <f t="shared" si="4"/>
        <v>Goldjack with +129, +9.3% (1382 to 1511)</v>
      </c>
      <c r="O207" s="41"/>
      <c r="P207" s="40">
        <v>9.0</v>
      </c>
      <c r="Q207" s="18">
        <f t="shared" si="5"/>
        <v>1</v>
      </c>
      <c r="R207" s="23">
        <f t="shared" si="6"/>
        <v>0.1111111111</v>
      </c>
      <c r="S207" s="24" t="str">
        <f t="shared" si="7"/>
        <v>Goldjack with +1, +11.1% (9 to 10)</v>
      </c>
      <c r="T207" s="18"/>
      <c r="U207" s="40">
        <v>0.0</v>
      </c>
      <c r="V207" s="22">
        <f t="shared" si="8"/>
        <v>0</v>
      </c>
      <c r="W207" s="23" t="str">
        <f t="shared" si="9"/>
        <v>#DIV/0!</v>
      </c>
      <c r="X207" s="26" t="str">
        <f t="shared" si="10"/>
        <v>#DIV/0!</v>
      </c>
    </row>
    <row r="208">
      <c r="A208" s="18" t="s">
        <v>591</v>
      </c>
      <c r="B208" s="18">
        <v>473.0</v>
      </c>
      <c r="C208" s="40">
        <v>4665.0</v>
      </c>
      <c r="D208" s="40">
        <v>19.0</v>
      </c>
      <c r="E208" s="40">
        <v>0.0</v>
      </c>
      <c r="F208" s="14">
        <v>29279.0</v>
      </c>
      <c r="G208" s="19"/>
      <c r="H208" s="19">
        <f>VLOOKUP(A208,'Kings Ratings'!$A$2:$B$1000,2,false)</f>
        <v>10</v>
      </c>
      <c r="I208" s="10">
        <f>vlookup(B208,'202405 MM (Do Not Delete)'!$A$1:$G$1000,7,false)</f>
        <v>323</v>
      </c>
      <c r="K208" s="40">
        <v>4385.0</v>
      </c>
      <c r="L208" s="22">
        <f t="shared" si="2"/>
        <v>280</v>
      </c>
      <c r="M208" s="23">
        <f t="shared" si="3"/>
        <v>0.06385404789</v>
      </c>
      <c r="N208" s="24" t="str">
        <f t="shared" si="4"/>
        <v>Spiked Shell with +280, +6.4% (4385 to 4665)</v>
      </c>
      <c r="O208" s="41"/>
      <c r="P208" s="40">
        <v>14.0</v>
      </c>
      <c r="Q208" s="18">
        <f t="shared" si="5"/>
        <v>5</v>
      </c>
      <c r="R208" s="23">
        <f t="shared" si="6"/>
        <v>0.3571428571</v>
      </c>
      <c r="S208" s="24" t="str">
        <f t="shared" si="7"/>
        <v>Spiked Shell with +5, +35.7% (14 to 19)</v>
      </c>
      <c r="T208" s="18"/>
      <c r="U208" s="40">
        <v>0.0</v>
      </c>
      <c r="V208" s="22">
        <f t="shared" si="8"/>
        <v>0</v>
      </c>
      <c r="W208" s="23" t="str">
        <f t="shared" si="9"/>
        <v>#DIV/0!</v>
      </c>
      <c r="X208" s="26" t="str">
        <f t="shared" si="10"/>
        <v>#DIV/0!</v>
      </c>
    </row>
    <row r="209">
      <c r="A209" s="18" t="s">
        <v>278</v>
      </c>
      <c r="B209" s="18">
        <v>474.0</v>
      </c>
      <c r="C209" s="40">
        <v>6902.0</v>
      </c>
      <c r="D209" s="40">
        <v>1366.0</v>
      </c>
      <c r="E209" s="40">
        <v>37.0</v>
      </c>
      <c r="F209" s="14">
        <v>123107.0</v>
      </c>
      <c r="G209" s="19"/>
      <c r="H209" s="19">
        <f>VLOOKUP(A209,'Kings Ratings'!$A$2:$B$1000,2,false)</f>
        <v>6</v>
      </c>
      <c r="I209" s="7">
        <f>vlookup(B209,'202405 MM (Do Not Delete)'!$A$1:$G$1000,7,false)</f>
        <v>295</v>
      </c>
      <c r="K209" s="40">
        <v>6578.0</v>
      </c>
      <c r="L209" s="22">
        <f t="shared" si="2"/>
        <v>324</v>
      </c>
      <c r="M209" s="23">
        <f t="shared" si="3"/>
        <v>0.04925509273</v>
      </c>
      <c r="N209" s="24" t="str">
        <f t="shared" si="4"/>
        <v>Fancy Drum with +324, +4.9% (6578 to 6902)</v>
      </c>
      <c r="O209" s="41"/>
      <c r="P209" s="40">
        <v>1303.0</v>
      </c>
      <c r="Q209" s="18">
        <f t="shared" si="5"/>
        <v>63</v>
      </c>
      <c r="R209" s="23">
        <f t="shared" si="6"/>
        <v>0.04834996163</v>
      </c>
      <c r="S209" s="24" t="str">
        <f t="shared" si="7"/>
        <v>Fancy Drum with +63, +4.8% (1303 to 1366)</v>
      </c>
      <c r="T209" s="18"/>
      <c r="U209" s="40">
        <v>35.0</v>
      </c>
      <c r="V209" s="22">
        <f t="shared" si="8"/>
        <v>2</v>
      </c>
      <c r="W209" s="23">
        <f t="shared" si="9"/>
        <v>0.05714285714</v>
      </c>
      <c r="X209" s="26" t="str">
        <f t="shared" si="10"/>
        <v>Fancy Drum with +2, +5.7% (35 to 37)</v>
      </c>
    </row>
    <row r="210">
      <c r="A210" s="18" t="s">
        <v>229</v>
      </c>
      <c r="B210" s="18">
        <v>475.0</v>
      </c>
      <c r="C210" s="40">
        <v>7349.0</v>
      </c>
      <c r="D210" s="40">
        <v>200.0</v>
      </c>
      <c r="E210" s="40">
        <v>1.0</v>
      </c>
      <c r="F210" s="14">
        <v>51930.0</v>
      </c>
      <c r="G210" s="19"/>
      <c r="H210" s="19">
        <f>VLOOKUP(A210,'Kings Ratings'!$A$2:$B$1000,2,false)</f>
        <v>9</v>
      </c>
      <c r="I210" s="10">
        <f>vlookup(B210,'202405 MM (Do Not Delete)'!$A$1:$G$1000,7,false)</f>
        <v>307</v>
      </c>
      <c r="K210" s="40">
        <v>6922.0</v>
      </c>
      <c r="L210" s="22">
        <f t="shared" si="2"/>
        <v>427</v>
      </c>
      <c r="M210" s="23">
        <f t="shared" si="3"/>
        <v>0.06168737359</v>
      </c>
      <c r="N210" s="24" t="str">
        <f t="shared" si="4"/>
        <v>Crab Claw with +427, +6.2% (6922 to 7349)</v>
      </c>
      <c r="O210" s="41"/>
      <c r="P210" s="40">
        <v>146.0</v>
      </c>
      <c r="Q210" s="18">
        <f t="shared" si="5"/>
        <v>54</v>
      </c>
      <c r="R210" s="23">
        <f t="shared" si="6"/>
        <v>0.3698630137</v>
      </c>
      <c r="S210" s="24" t="str">
        <f t="shared" si="7"/>
        <v>Crab Claw with +54, +37% (146 to 200)</v>
      </c>
      <c r="T210" s="18"/>
      <c r="U210" s="40">
        <v>1.0</v>
      </c>
      <c r="V210" s="22">
        <f t="shared" si="8"/>
        <v>0</v>
      </c>
      <c r="W210" s="23">
        <f t="shared" si="9"/>
        <v>0</v>
      </c>
      <c r="X210" s="26" t="str">
        <f t="shared" si="10"/>
        <v>Crab Claw with +0, +0% (1 to 1)</v>
      </c>
    </row>
    <row r="211">
      <c r="A211" s="18" t="s">
        <v>687</v>
      </c>
      <c r="B211" s="18">
        <v>478.0</v>
      </c>
      <c r="C211" s="40">
        <v>6045.0</v>
      </c>
      <c r="D211" s="40">
        <v>36.0</v>
      </c>
      <c r="E211" s="40">
        <v>0.0</v>
      </c>
      <c r="F211" s="14">
        <v>25446.0</v>
      </c>
      <c r="G211" s="19"/>
      <c r="H211" s="19">
        <f>VLOOKUP(A211,'Kings Ratings'!$A$2:$B$1000,2,false)</f>
        <v>10</v>
      </c>
      <c r="I211" s="10" t="str">
        <f>vlookup(B211,'202405 MM (Do Not Delete)'!$A$1:$G$1000,7,false)</f>
        <v/>
      </c>
      <c r="K211" s="40">
        <v>5530.0</v>
      </c>
      <c r="L211" s="22">
        <f t="shared" si="2"/>
        <v>515</v>
      </c>
      <c r="M211" s="23">
        <f t="shared" si="3"/>
        <v>0.0931283906</v>
      </c>
      <c r="N211" s="24" t="str">
        <f t="shared" si="4"/>
        <v>Sea Dragon with +515, +9.3% (5530 to 6045)</v>
      </c>
      <c r="O211" s="41"/>
      <c r="P211" s="40">
        <v>30.0</v>
      </c>
      <c r="Q211" s="18">
        <f t="shared" si="5"/>
        <v>6</v>
      </c>
      <c r="R211" s="23">
        <f t="shared" si="6"/>
        <v>0.2</v>
      </c>
      <c r="S211" s="24" t="str">
        <f t="shared" si="7"/>
        <v>Sea Dragon with +6, +20% (30 to 36)</v>
      </c>
      <c r="T211" s="18"/>
      <c r="U211" s="40">
        <v>0.0</v>
      </c>
      <c r="V211" s="22">
        <f t="shared" si="8"/>
        <v>0</v>
      </c>
      <c r="W211" s="23" t="str">
        <f t="shared" si="9"/>
        <v>#DIV/0!</v>
      </c>
      <c r="X211" s="26" t="str">
        <f t="shared" si="10"/>
        <v>#DIV/0!</v>
      </c>
    </row>
    <row r="212">
      <c r="A212" s="18" t="s">
        <v>190</v>
      </c>
      <c r="B212" s="18">
        <v>481.0</v>
      </c>
      <c r="C212" s="40">
        <v>15092.0</v>
      </c>
      <c r="D212" s="40">
        <v>7597.0</v>
      </c>
      <c r="E212" s="40">
        <v>3056.0</v>
      </c>
      <c r="F212" s="14">
        <v>1018563.0</v>
      </c>
      <c r="G212" s="19"/>
      <c r="H212" s="19">
        <f>VLOOKUP(A212,'Kings Ratings'!$A$2:$B$1000,2,false)</f>
        <v>3</v>
      </c>
      <c r="I212" s="7">
        <f>vlookup(B212,'202405 MM (Do Not Delete)'!$A$1:$G$1000,7,false)</f>
        <v>249</v>
      </c>
      <c r="K212" s="40">
        <v>14435.0</v>
      </c>
      <c r="L212" s="22">
        <f t="shared" si="2"/>
        <v>657</v>
      </c>
      <c r="M212" s="23">
        <f t="shared" si="3"/>
        <v>0.04551437478</v>
      </c>
      <c r="N212" s="24" t="str">
        <f t="shared" si="4"/>
        <v>Chum with +657, +4.6% (14435 to 15092)</v>
      </c>
      <c r="O212" s="41"/>
      <c r="P212" s="40">
        <v>7247.0</v>
      </c>
      <c r="Q212" s="18">
        <f t="shared" si="5"/>
        <v>350</v>
      </c>
      <c r="R212" s="23">
        <f t="shared" si="6"/>
        <v>0.04829584656</v>
      </c>
      <c r="S212" s="24" t="str">
        <f t="shared" si="7"/>
        <v>Chum with +350, +4.8% (7247 to 7597)</v>
      </c>
      <c r="T212" s="18"/>
      <c r="U212" s="40">
        <v>2795.0</v>
      </c>
      <c r="V212" s="22">
        <f t="shared" si="8"/>
        <v>261</v>
      </c>
      <c r="W212" s="23">
        <f t="shared" si="9"/>
        <v>0.09338103757</v>
      </c>
      <c r="X212" s="26" t="str">
        <f t="shared" si="10"/>
        <v>Chum with +261, +9.3% (2795 to 3056)</v>
      </c>
    </row>
    <row r="213">
      <c r="A213" s="18" t="s">
        <v>444</v>
      </c>
      <c r="B213" s="18">
        <v>486.0</v>
      </c>
      <c r="C213" s="40">
        <v>4397.0</v>
      </c>
      <c r="D213" s="40">
        <v>20.0</v>
      </c>
      <c r="E213" s="40">
        <v>0.0</v>
      </c>
      <c r="F213" s="14">
        <v>19545.0</v>
      </c>
      <c r="G213" s="19"/>
      <c r="H213" s="19">
        <f>VLOOKUP(A213,'Kings Ratings'!$A$2:$B$1000,2,false)</f>
        <v>11</v>
      </c>
      <c r="I213" s="10" t="str">
        <f>vlookup(B213,'202405 MM (Do Not Delete)'!$A$1:$G$1000,7,false)</f>
        <v/>
      </c>
      <c r="K213" s="40">
        <v>4397.0</v>
      </c>
      <c r="L213" s="22">
        <f t="shared" si="2"/>
        <v>0</v>
      </c>
      <c r="M213" s="23">
        <f t="shared" si="3"/>
        <v>0</v>
      </c>
      <c r="N213" s="24" t="str">
        <f t="shared" si="4"/>
        <v>Heart Necklace with +0, +0% (4397 to 4397)</v>
      </c>
      <c r="O213" s="41"/>
      <c r="P213" s="40">
        <v>20.0</v>
      </c>
      <c r="Q213" s="18">
        <f t="shared" si="5"/>
        <v>0</v>
      </c>
      <c r="R213" s="23">
        <f t="shared" si="6"/>
        <v>0</v>
      </c>
      <c r="S213" s="24" t="str">
        <f t="shared" si="7"/>
        <v>Heart Necklace with +0, +0% (20 to 20)</v>
      </c>
      <c r="T213" s="18"/>
      <c r="U213" s="40">
        <v>0.0</v>
      </c>
      <c r="V213" s="22">
        <f t="shared" si="8"/>
        <v>0</v>
      </c>
      <c r="W213" s="23" t="str">
        <f t="shared" si="9"/>
        <v>#DIV/0!</v>
      </c>
      <c r="X213" s="26" t="str">
        <f t="shared" si="10"/>
        <v>#DIV/0!</v>
      </c>
    </row>
    <row r="214">
      <c r="A214" s="18" t="s">
        <v>800</v>
      </c>
      <c r="B214" s="18">
        <v>488.0</v>
      </c>
      <c r="C214" s="40">
        <v>5562.0</v>
      </c>
      <c r="D214" s="40">
        <v>1494.0</v>
      </c>
      <c r="E214" s="40">
        <v>37.0</v>
      </c>
      <c r="F214" s="14">
        <v>148695.0</v>
      </c>
      <c r="G214" s="19"/>
      <c r="H214" s="19">
        <f>VLOOKUP(A214,'Kings Ratings'!$A$2:$B$1000,2,false)</f>
        <v>11</v>
      </c>
      <c r="I214" s="7" t="str">
        <f>vlookup(B214,'202405 MM (Do Not Delete)'!$A$1:$G$1000,7,false)</f>
        <v/>
      </c>
      <c r="K214" s="40">
        <v>5561.0</v>
      </c>
      <c r="L214" s="22">
        <f t="shared" si="2"/>
        <v>1</v>
      </c>
      <c r="M214" s="23">
        <f t="shared" si="3"/>
        <v>0.0001798237727</v>
      </c>
      <c r="N214" s="24" t="str">
        <f t="shared" si="4"/>
        <v>Valentines Card with +1, +0% (5561 to 5562)</v>
      </c>
      <c r="O214" s="41"/>
      <c r="P214" s="40">
        <v>1494.0</v>
      </c>
      <c r="Q214" s="18">
        <f t="shared" si="5"/>
        <v>0</v>
      </c>
      <c r="R214" s="23">
        <f t="shared" si="6"/>
        <v>0</v>
      </c>
      <c r="S214" s="24" t="str">
        <f t="shared" si="7"/>
        <v>Valentines Card with +0, +0% (1494 to 1494)</v>
      </c>
      <c r="T214" s="18"/>
      <c r="U214" s="40">
        <v>37.0</v>
      </c>
      <c r="V214" s="22">
        <f t="shared" si="8"/>
        <v>0</v>
      </c>
      <c r="W214" s="23">
        <f t="shared" si="9"/>
        <v>0</v>
      </c>
      <c r="X214" s="26" t="str">
        <f t="shared" si="10"/>
        <v>Valentines Card with +0, +0% (37 to 37)</v>
      </c>
    </row>
    <row r="215">
      <c r="A215" s="18" t="s">
        <v>268</v>
      </c>
      <c r="B215" s="18">
        <v>492.0</v>
      </c>
      <c r="C215" s="40">
        <v>14403.0</v>
      </c>
      <c r="D215" s="40">
        <v>6056.0</v>
      </c>
      <c r="E215" s="40">
        <v>413.0</v>
      </c>
      <c r="F215" s="14">
        <v>430803.0</v>
      </c>
      <c r="G215" s="19"/>
      <c r="H215" s="19">
        <f>VLOOKUP(A215,'Kings Ratings'!$A$2:$B$1000,2,false)</f>
        <v>3</v>
      </c>
      <c r="I215" s="7">
        <f>vlookup(B215,'202405 MM (Do Not Delete)'!$A$1:$G$1000,7,false)</f>
        <v>298</v>
      </c>
      <c r="K215" s="40">
        <v>13750.0</v>
      </c>
      <c r="L215" s="22">
        <f t="shared" si="2"/>
        <v>653</v>
      </c>
      <c r="M215" s="23">
        <f t="shared" si="3"/>
        <v>0.04749090909</v>
      </c>
      <c r="N215" s="24" t="str">
        <f t="shared" si="4"/>
        <v>Essence of Slime with +653, +4.7% (13750 to 14403)</v>
      </c>
      <c r="O215" s="41"/>
      <c r="P215" s="40">
        <v>5689.0</v>
      </c>
      <c r="Q215" s="18">
        <f t="shared" si="5"/>
        <v>367</v>
      </c>
      <c r="R215" s="23">
        <f t="shared" si="6"/>
        <v>0.06451045878</v>
      </c>
      <c r="S215" s="24" t="str">
        <f t="shared" si="7"/>
        <v>Essence of Slime with +367, +6.5% (5689 to 6056)</v>
      </c>
      <c r="T215" s="18"/>
      <c r="U215" s="40">
        <v>365.0</v>
      </c>
      <c r="V215" s="22">
        <f t="shared" si="8"/>
        <v>48</v>
      </c>
      <c r="W215" s="23">
        <f t="shared" si="9"/>
        <v>0.1315068493</v>
      </c>
      <c r="X215" s="26" t="str">
        <f t="shared" si="10"/>
        <v>Essence of Slime with +48, +13.2% (365 to 413)</v>
      </c>
    </row>
    <row r="216">
      <c r="A216" s="18" t="s">
        <v>506</v>
      </c>
      <c r="B216" s="18">
        <v>500.0</v>
      </c>
      <c r="C216" s="40">
        <v>19673.0</v>
      </c>
      <c r="D216" s="40">
        <v>9636.0</v>
      </c>
      <c r="E216" s="40">
        <v>2263.0</v>
      </c>
      <c r="F216" s="14">
        <v>1477695.0</v>
      </c>
      <c r="G216" s="19"/>
      <c r="H216" s="19">
        <f>VLOOKUP(A216,'Kings Ratings'!$A$2:$B$1000,2,false)</f>
        <v>4</v>
      </c>
      <c r="I216" s="7">
        <f>vlookup(B216,'202405 MM (Do Not Delete)'!$A$1:$G$1000,7,false)</f>
        <v>250</v>
      </c>
      <c r="K216" s="40">
        <v>18689.0</v>
      </c>
      <c r="L216" s="22">
        <f t="shared" si="2"/>
        <v>984</v>
      </c>
      <c r="M216" s="23">
        <f t="shared" si="3"/>
        <v>0.0526512922</v>
      </c>
      <c r="N216" s="24" t="str">
        <f t="shared" si="4"/>
        <v>Large Net with +984, +5.3% (18689 to 19673)</v>
      </c>
      <c r="O216" s="41"/>
      <c r="P216" s="40">
        <v>9095.0</v>
      </c>
      <c r="Q216" s="18">
        <f t="shared" si="5"/>
        <v>541</v>
      </c>
      <c r="R216" s="23">
        <f t="shared" si="6"/>
        <v>0.05948323255</v>
      </c>
      <c r="S216" s="24" t="str">
        <f t="shared" si="7"/>
        <v>Large Net with +541, +5.9% (9095 to 9636)</v>
      </c>
      <c r="T216" s="18"/>
      <c r="U216" s="40">
        <v>1980.0</v>
      </c>
      <c r="V216" s="22">
        <f t="shared" si="8"/>
        <v>283</v>
      </c>
      <c r="W216" s="23">
        <f t="shared" si="9"/>
        <v>0.1429292929</v>
      </c>
      <c r="X216" s="26" t="str">
        <f t="shared" si="10"/>
        <v>Large Net with +283, +14.3% (1980 to 2263)</v>
      </c>
    </row>
    <row r="217">
      <c r="A217" s="18" t="s">
        <v>436</v>
      </c>
      <c r="B217" s="18">
        <v>506.0</v>
      </c>
      <c r="C217" s="40">
        <v>4303.0</v>
      </c>
      <c r="D217" s="40">
        <v>56.0</v>
      </c>
      <c r="E217" s="40">
        <v>0.0</v>
      </c>
      <c r="F217" s="14">
        <v>16751.0</v>
      </c>
      <c r="G217" s="19"/>
      <c r="H217" s="19">
        <f>VLOOKUP(A217,'Kings Ratings'!$A$2:$B$1000,2,false)</f>
        <v>11</v>
      </c>
      <c r="I217" s="10" t="str">
        <f>vlookup(B217,'202405 MM (Do Not Delete)'!$A$1:$G$1000,7,false)</f>
        <v/>
      </c>
      <c r="K217" s="40">
        <v>4302.0</v>
      </c>
      <c r="L217" s="22">
        <f t="shared" si="2"/>
        <v>1</v>
      </c>
      <c r="M217" s="23">
        <f t="shared" si="3"/>
        <v>0.0002324500232</v>
      </c>
      <c r="N217" s="24" t="str">
        <f t="shared" si="4"/>
        <v>Green Top Hat with +1, +0% (4302 to 4303)</v>
      </c>
      <c r="O217" s="41"/>
      <c r="P217" s="40">
        <v>56.0</v>
      </c>
      <c r="Q217" s="18">
        <f t="shared" si="5"/>
        <v>0</v>
      </c>
      <c r="R217" s="23">
        <f t="shared" si="6"/>
        <v>0</v>
      </c>
      <c r="S217" s="24" t="str">
        <f t="shared" si="7"/>
        <v>Green Top Hat with +0, +0% (56 to 56)</v>
      </c>
      <c r="T217" s="18"/>
      <c r="U217" s="40">
        <v>0.0</v>
      </c>
      <c r="V217" s="22">
        <f t="shared" si="8"/>
        <v>0</v>
      </c>
      <c r="W217" s="23" t="str">
        <f t="shared" si="9"/>
        <v>#DIV/0!</v>
      </c>
      <c r="X217" s="26" t="str">
        <f t="shared" si="10"/>
        <v>#DIV/0!</v>
      </c>
    </row>
    <row r="218">
      <c r="A218" s="18" t="s">
        <v>41</v>
      </c>
      <c r="B218" s="18">
        <v>508.0</v>
      </c>
      <c r="C218" s="40">
        <v>14796.0</v>
      </c>
      <c r="D218" s="40">
        <v>5225.0</v>
      </c>
      <c r="E218" s="40">
        <v>2.0</v>
      </c>
      <c r="F218" s="14">
        <v>232920.0</v>
      </c>
      <c r="G218" s="19"/>
      <c r="H218" s="19">
        <f>VLOOKUP(A218,'Kings Ratings'!$A$2:$B$1000,2,false)</f>
        <v>8</v>
      </c>
      <c r="I218" s="7" t="str">
        <f>vlookup(B218,'202405 MM (Do Not Delete)'!$A$1:$G$1000,7,false)</f>
        <v/>
      </c>
      <c r="K218" s="40">
        <v>13873.0</v>
      </c>
      <c r="L218" s="22">
        <f t="shared" si="2"/>
        <v>923</v>
      </c>
      <c r="M218" s="23">
        <f t="shared" si="3"/>
        <v>0.06653211274</v>
      </c>
      <c r="N218" s="24" t="str">
        <f t="shared" si="4"/>
        <v>Arnold Palmer with +923, +6.7% (13873 to 14796)</v>
      </c>
      <c r="O218" s="41"/>
      <c r="P218" s="40">
        <v>4813.0</v>
      </c>
      <c r="Q218" s="18">
        <f t="shared" si="5"/>
        <v>412</v>
      </c>
      <c r="R218" s="23">
        <f t="shared" si="6"/>
        <v>0.08560149595</v>
      </c>
      <c r="S218" s="24" t="str">
        <f t="shared" si="7"/>
        <v>Arnold Palmer with +412, +8.6% (4813 to 5225)</v>
      </c>
      <c r="T218" s="18"/>
      <c r="U218" s="40">
        <v>2.0</v>
      </c>
      <c r="V218" s="22">
        <f t="shared" si="8"/>
        <v>0</v>
      </c>
      <c r="W218" s="23">
        <f t="shared" si="9"/>
        <v>0</v>
      </c>
      <c r="X218" s="26" t="str">
        <f t="shared" si="10"/>
        <v>Arnold Palmer with +0, +0% (2 to 2)</v>
      </c>
    </row>
    <row r="219">
      <c r="A219" s="18" t="s">
        <v>93</v>
      </c>
      <c r="B219" s="18">
        <v>535.0</v>
      </c>
      <c r="C219" s="40">
        <v>18001.0</v>
      </c>
      <c r="D219" s="40">
        <v>8771.0</v>
      </c>
      <c r="E219" s="40">
        <v>789.0</v>
      </c>
      <c r="F219" s="14">
        <v>704270.0</v>
      </c>
      <c r="G219" s="19"/>
      <c r="H219" s="19">
        <f>VLOOKUP(A219,'Kings Ratings'!$A$2:$B$1000,2,false)</f>
        <v>3</v>
      </c>
      <c r="I219" s="7">
        <f>vlookup(B219,'202405 MM (Do Not Delete)'!$A$1:$G$1000,7,false)</f>
        <v>281</v>
      </c>
      <c r="K219" s="40">
        <v>17170.0</v>
      </c>
      <c r="L219" s="22">
        <f t="shared" si="2"/>
        <v>831</v>
      </c>
      <c r="M219" s="23">
        <f t="shared" si="3"/>
        <v>0.04839836925</v>
      </c>
      <c r="N219" s="24" t="str">
        <f t="shared" si="4"/>
        <v>Blue Dye with +831, +4.8% (17170 to 18001)</v>
      </c>
      <c r="O219" s="41"/>
      <c r="P219" s="40">
        <v>8275.0</v>
      </c>
      <c r="Q219" s="18">
        <f t="shared" si="5"/>
        <v>496</v>
      </c>
      <c r="R219" s="23">
        <f t="shared" si="6"/>
        <v>0.05993957704</v>
      </c>
      <c r="S219" s="24" t="str">
        <f t="shared" si="7"/>
        <v>Blue Dye with +496, +6% (8275 to 8771)</v>
      </c>
      <c r="T219" s="18"/>
      <c r="U219" s="40">
        <v>694.0</v>
      </c>
      <c r="V219" s="22">
        <f t="shared" si="8"/>
        <v>95</v>
      </c>
      <c r="W219" s="23">
        <f t="shared" si="9"/>
        <v>0.1368876081</v>
      </c>
      <c r="X219" s="26" t="str">
        <f t="shared" si="10"/>
        <v>Blue Dye with +95, +13.7% (694 to 789)</v>
      </c>
    </row>
    <row r="220">
      <c r="A220" s="18" t="s">
        <v>659</v>
      </c>
      <c r="B220" s="18">
        <v>536.0</v>
      </c>
      <c r="C220" s="40">
        <v>17463.0</v>
      </c>
      <c r="D220" s="40">
        <v>7537.0</v>
      </c>
      <c r="E220" s="40">
        <v>356.0</v>
      </c>
      <c r="F220" s="14">
        <v>532901.0</v>
      </c>
      <c r="G220" s="19"/>
      <c r="H220" s="19">
        <f>VLOOKUP(A220,'Kings Ratings'!$A$2:$B$1000,2,false)</f>
        <v>3</v>
      </c>
      <c r="I220" s="7">
        <f>vlookup(B220,'202405 MM (Do Not Delete)'!$A$1:$G$1000,7,false)</f>
        <v>296</v>
      </c>
      <c r="K220" s="40">
        <v>16702.0</v>
      </c>
      <c r="L220" s="22">
        <f t="shared" si="2"/>
        <v>761</v>
      </c>
      <c r="M220" s="23">
        <f t="shared" si="3"/>
        <v>0.04556340558</v>
      </c>
      <c r="N220" s="24" t="str">
        <f t="shared" si="4"/>
        <v>Red Dye with +761, +4.6% (16702 to 17463)</v>
      </c>
      <c r="O220" s="41"/>
      <c r="P220" s="40">
        <v>7068.0</v>
      </c>
      <c r="Q220" s="18">
        <f t="shared" si="5"/>
        <v>469</v>
      </c>
      <c r="R220" s="23">
        <f t="shared" si="6"/>
        <v>0.06635540464</v>
      </c>
      <c r="S220" s="24" t="str">
        <f t="shared" si="7"/>
        <v>Red Dye with +469, +6.6% (7068 to 7537)</v>
      </c>
      <c r="T220" s="18"/>
      <c r="U220" s="40">
        <v>300.0</v>
      </c>
      <c r="V220" s="22">
        <f t="shared" si="8"/>
        <v>56</v>
      </c>
      <c r="W220" s="23">
        <f t="shared" si="9"/>
        <v>0.1866666667</v>
      </c>
      <c r="X220" s="26" t="str">
        <f t="shared" si="10"/>
        <v>Red Dye with +56, +18.7% (300 to 356)</v>
      </c>
    </row>
    <row r="221">
      <c r="A221" s="18" t="s">
        <v>641</v>
      </c>
      <c r="B221" s="18">
        <v>537.0</v>
      </c>
      <c r="C221" s="40">
        <v>11547.0</v>
      </c>
      <c r="D221" s="40">
        <v>4541.0</v>
      </c>
      <c r="E221" s="40">
        <v>88.0</v>
      </c>
      <c r="F221" s="14">
        <v>378927.0</v>
      </c>
      <c r="G221" s="19"/>
      <c r="H221" s="19">
        <f>VLOOKUP(A221,'Kings Ratings'!$A$2:$B$1000,2,false)</f>
        <v>5</v>
      </c>
      <c r="I221" s="7" t="str">
        <f>vlookup(B221,'202405 MM (Do Not Delete)'!$A$1:$G$1000,7,false)</f>
        <v/>
      </c>
      <c r="K221" s="40">
        <v>10876.0</v>
      </c>
      <c r="L221" s="22">
        <f t="shared" si="2"/>
        <v>671</v>
      </c>
      <c r="M221" s="23">
        <f t="shared" si="3"/>
        <v>0.06169547628</v>
      </c>
      <c r="N221" s="24" t="str">
        <f t="shared" si="4"/>
        <v>Purple Dye with +671, +6.2% (10876 to 11547)</v>
      </c>
      <c r="O221" s="41"/>
      <c r="P221" s="40">
        <v>4203.0</v>
      </c>
      <c r="Q221" s="18">
        <f t="shared" si="5"/>
        <v>338</v>
      </c>
      <c r="R221" s="23">
        <f t="shared" si="6"/>
        <v>0.08041874851</v>
      </c>
      <c r="S221" s="24" t="str">
        <f t="shared" si="7"/>
        <v>Purple Dye with +338, +8% (4203 to 4541)</v>
      </c>
      <c r="T221" s="18"/>
      <c r="U221" s="40">
        <v>64.0</v>
      </c>
      <c r="V221" s="22">
        <f t="shared" si="8"/>
        <v>24</v>
      </c>
      <c r="W221" s="23">
        <f t="shared" si="9"/>
        <v>0.375</v>
      </c>
      <c r="X221" s="26" t="str">
        <f t="shared" si="10"/>
        <v>Purple Dye with +24, +37.5% (64 to 88)</v>
      </c>
    </row>
    <row r="222">
      <c r="A222" s="18" t="s">
        <v>664</v>
      </c>
      <c r="B222" s="18">
        <v>538.0</v>
      </c>
      <c r="C222" s="40">
        <v>12296.0</v>
      </c>
      <c r="D222" s="40">
        <v>4453.0</v>
      </c>
      <c r="E222" s="40">
        <v>74.0</v>
      </c>
      <c r="F222" s="14">
        <v>179419.0</v>
      </c>
      <c r="G222" s="19"/>
      <c r="H222" s="19">
        <f>VLOOKUP(A222,'Kings Ratings'!$A$2:$B$1000,2,false)</f>
        <v>4</v>
      </c>
      <c r="I222" s="7" t="str">
        <f>vlookup(B222,'202405 MM (Do Not Delete)'!$A$1:$G$1000,7,false)</f>
        <v/>
      </c>
      <c r="K222" s="40">
        <v>11846.0</v>
      </c>
      <c r="L222" s="22">
        <f t="shared" si="2"/>
        <v>450</v>
      </c>
      <c r="M222" s="23">
        <f t="shared" si="3"/>
        <v>0.03798750633</v>
      </c>
      <c r="N222" s="24" t="str">
        <f t="shared" si="4"/>
        <v>Red Shield with +450, +3.8% (11846 to 12296)</v>
      </c>
      <c r="O222" s="41"/>
      <c r="P222" s="40">
        <v>4300.0</v>
      </c>
      <c r="Q222" s="18">
        <f t="shared" si="5"/>
        <v>153</v>
      </c>
      <c r="R222" s="23">
        <f t="shared" si="6"/>
        <v>0.03558139535</v>
      </c>
      <c r="S222" s="24" t="str">
        <f t="shared" si="7"/>
        <v>Red Shield with +153, +3.6% (4300 to 4453)</v>
      </c>
      <c r="T222" s="18"/>
      <c r="U222" s="40">
        <v>67.0</v>
      </c>
      <c r="V222" s="22">
        <f t="shared" si="8"/>
        <v>7</v>
      </c>
      <c r="W222" s="23">
        <f t="shared" si="9"/>
        <v>0.1044776119</v>
      </c>
      <c r="X222" s="26" t="str">
        <f t="shared" si="10"/>
        <v>Red Shield with +7, +10.4% (67 to 74)</v>
      </c>
    </row>
    <row r="223">
      <c r="A223" s="18" t="s">
        <v>636</v>
      </c>
      <c r="B223" s="18">
        <v>539.0</v>
      </c>
      <c r="C223" s="40">
        <v>8148.0</v>
      </c>
      <c r="D223" s="40">
        <v>3007.0</v>
      </c>
      <c r="E223" s="40">
        <v>54.0</v>
      </c>
      <c r="F223" s="14">
        <v>175405.0</v>
      </c>
      <c r="G223" s="19"/>
      <c r="H223" s="19">
        <f>VLOOKUP(A223,'Kings Ratings'!$A$2:$B$1000,2,false)</f>
        <v>5</v>
      </c>
      <c r="I223" s="7" t="str">
        <f>vlookup(B223,'202405 MM (Do Not Delete)'!$A$1:$G$1000,7,false)</f>
        <v/>
      </c>
      <c r="K223" s="40">
        <v>7755.0</v>
      </c>
      <c r="L223" s="22">
        <f t="shared" si="2"/>
        <v>393</v>
      </c>
      <c r="M223" s="23">
        <f t="shared" si="3"/>
        <v>0.05067698259</v>
      </c>
      <c r="N223" s="24" t="str">
        <f t="shared" si="4"/>
        <v>Purple Bag with +393, +5.1% (7755 to 8148)</v>
      </c>
      <c r="O223" s="41"/>
      <c r="P223" s="40">
        <v>2880.0</v>
      </c>
      <c r="Q223" s="18">
        <f t="shared" si="5"/>
        <v>127</v>
      </c>
      <c r="R223" s="23">
        <f t="shared" si="6"/>
        <v>0.04409722222</v>
      </c>
      <c r="S223" s="24" t="str">
        <f t="shared" si="7"/>
        <v>Purple Bag with +127, +4.4% (2880 to 3007)</v>
      </c>
      <c r="T223" s="18"/>
      <c r="U223" s="40">
        <v>47.0</v>
      </c>
      <c r="V223" s="22">
        <f t="shared" si="8"/>
        <v>7</v>
      </c>
      <c r="W223" s="23">
        <f t="shared" si="9"/>
        <v>0.1489361702</v>
      </c>
      <c r="X223" s="26" t="str">
        <f t="shared" si="10"/>
        <v>Purple Bag with +7, +14.9% (47 to 54)</v>
      </c>
    </row>
    <row r="224">
      <c r="A224" s="18" t="s">
        <v>100</v>
      </c>
      <c r="B224" s="18">
        <v>540.0</v>
      </c>
      <c r="C224" s="40">
        <v>14238.0</v>
      </c>
      <c r="D224" s="40">
        <v>7576.0</v>
      </c>
      <c r="E224" s="40">
        <v>499.0</v>
      </c>
      <c r="F224" s="14">
        <v>410424.0</v>
      </c>
      <c r="G224" s="19"/>
      <c r="H224" s="19">
        <f>VLOOKUP(A224,'Kings Ratings'!$A$2:$B$1000,2,false)</f>
        <v>4</v>
      </c>
      <c r="I224" s="7">
        <f>vlookup(B224,'202405 MM (Do Not Delete)'!$A$1:$G$1000,7,false)</f>
        <v>293</v>
      </c>
      <c r="K224" s="40">
        <v>13631.0</v>
      </c>
      <c r="L224" s="22">
        <f t="shared" si="2"/>
        <v>607</v>
      </c>
      <c r="M224" s="23">
        <f t="shared" si="3"/>
        <v>0.0445308488</v>
      </c>
      <c r="N224" s="24" t="str">
        <f t="shared" si="4"/>
        <v>Blue Purse with +607, +4.5% (13631 to 14238)</v>
      </c>
      <c r="O224" s="41"/>
      <c r="P224" s="40">
        <v>7217.0</v>
      </c>
      <c r="Q224" s="18">
        <f t="shared" si="5"/>
        <v>359</v>
      </c>
      <c r="R224" s="23">
        <f t="shared" si="6"/>
        <v>0.0497436608</v>
      </c>
      <c r="S224" s="24" t="str">
        <f t="shared" si="7"/>
        <v>Blue Purse with +359, +5% (7217 to 7576)</v>
      </c>
      <c r="T224" s="18"/>
      <c r="U224" s="40">
        <v>453.0</v>
      </c>
      <c r="V224" s="22">
        <f t="shared" si="8"/>
        <v>46</v>
      </c>
      <c r="W224" s="23">
        <f t="shared" si="9"/>
        <v>0.1015452539</v>
      </c>
      <c r="X224" s="26" t="str">
        <f t="shared" si="10"/>
        <v>Blue Purse with +46, +10.2% (453 to 499)</v>
      </c>
    </row>
    <row r="225">
      <c r="A225" s="11" t="s">
        <v>334</v>
      </c>
      <c r="B225" s="18">
        <v>565.0</v>
      </c>
      <c r="C225" s="40">
        <v>1408.0</v>
      </c>
      <c r="D225" s="40">
        <v>9.0</v>
      </c>
      <c r="E225" s="40">
        <v>0.0</v>
      </c>
      <c r="F225" s="14">
        <v>8462.0</v>
      </c>
      <c r="G225" s="19"/>
      <c r="H225" s="19">
        <f>VLOOKUP(A225,'Kings Ratings'!$A$2:$B$1000,2,false)</f>
        <v>11</v>
      </c>
      <c r="I225" s="10"/>
      <c r="K225" s="40">
        <v>1408.0</v>
      </c>
      <c r="L225" s="22">
        <f t="shared" si="2"/>
        <v>0</v>
      </c>
      <c r="M225" s="23">
        <f t="shared" si="3"/>
        <v>0</v>
      </c>
      <c r="N225" s="24" t="str">
        <f t="shared" si="4"/>
        <v>Hot Potato with +0, +0% (1408 to 1408)</v>
      </c>
      <c r="O225" s="41"/>
      <c r="P225" s="40">
        <v>9.0</v>
      </c>
      <c r="Q225" s="18">
        <f t="shared" si="5"/>
        <v>0</v>
      </c>
      <c r="R225" s="23">
        <f t="shared" si="6"/>
        <v>0</v>
      </c>
      <c r="S225" s="24" t="str">
        <f t="shared" si="7"/>
        <v>Hot Potato with +0, +0% (9 to 9)</v>
      </c>
      <c r="T225" s="18"/>
      <c r="U225" s="40">
        <v>0.0</v>
      </c>
      <c r="V225" s="22">
        <f t="shared" si="8"/>
        <v>0</v>
      </c>
      <c r="W225" s="23" t="str">
        <f t="shared" si="9"/>
        <v>#DIV/0!</v>
      </c>
      <c r="X225" s="26" t="str">
        <f t="shared" si="10"/>
        <v>#DIV/0!</v>
      </c>
    </row>
    <row r="226">
      <c r="A226" s="18" t="s">
        <v>338</v>
      </c>
      <c r="B226" s="18">
        <v>570.0</v>
      </c>
      <c r="C226" s="40">
        <v>27884.0</v>
      </c>
      <c r="D226" s="40">
        <v>22172.0</v>
      </c>
      <c r="E226" s="40">
        <v>11114.0</v>
      </c>
      <c r="F226" s="14">
        <v>2.2482466E7</v>
      </c>
      <c r="G226" s="19"/>
      <c r="H226" s="19">
        <f>VLOOKUP(A226,'Kings Ratings'!$A$2:$B$1000,2,false)</f>
        <v>1</v>
      </c>
      <c r="I226" s="7">
        <f>vlookup(B226,'202405 MM (Do Not Delete)'!$A$1:$G$1000,7,false)</f>
        <v>205</v>
      </c>
      <c r="K226" s="40">
        <v>26935.0</v>
      </c>
      <c r="L226" s="22">
        <f t="shared" si="2"/>
        <v>949</v>
      </c>
      <c r="M226" s="23">
        <f t="shared" si="3"/>
        <v>0.03523296826</v>
      </c>
      <c r="N226" s="24" t="str">
        <f t="shared" si="4"/>
        <v>Purple Butterfly Fish with +949, +3.5% (26935 to 27884)</v>
      </c>
      <c r="O226" s="41"/>
      <c r="P226" s="40">
        <v>21442.0</v>
      </c>
      <c r="Q226" s="18">
        <f t="shared" si="5"/>
        <v>730</v>
      </c>
      <c r="R226" s="23">
        <f t="shared" si="6"/>
        <v>0.03404533159</v>
      </c>
      <c r="S226" s="24" t="str">
        <f t="shared" si="7"/>
        <v>Purple Butterfly Fish with +730, +3.4% (21442 to 22172)</v>
      </c>
      <c r="T226" s="18"/>
      <c r="U226" s="40">
        <v>10732.0</v>
      </c>
      <c r="V226" s="22">
        <f t="shared" si="8"/>
        <v>382</v>
      </c>
      <c r="W226" s="23">
        <f t="shared" si="9"/>
        <v>0.03559448379</v>
      </c>
      <c r="X226" s="26" t="str">
        <f t="shared" si="10"/>
        <v>Purple Butterfly Fish with +382, +3.6% (10732 to 11114)</v>
      </c>
    </row>
    <row r="227">
      <c r="A227" s="18" t="s">
        <v>226</v>
      </c>
      <c r="B227" s="18">
        <v>574.0</v>
      </c>
      <c r="C227" s="40">
        <v>27614.0</v>
      </c>
      <c r="D227" s="40">
        <v>21784.0</v>
      </c>
      <c r="E227" s="40">
        <v>10681.0</v>
      </c>
      <c r="F227" s="14">
        <v>2.2386393E7</v>
      </c>
      <c r="G227" s="19"/>
      <c r="H227" s="19">
        <f>VLOOKUP(A227,'Kings Ratings'!$A$2:$B$1000,2,false)</f>
        <v>1</v>
      </c>
      <c r="I227" s="7">
        <f>vlookup(B227,'202405 MM (Do Not Delete)'!$A$1:$G$1000,7,false)</f>
        <v>207</v>
      </c>
      <c r="K227" s="40">
        <v>26662.0</v>
      </c>
      <c r="L227" s="22">
        <f t="shared" si="2"/>
        <v>952</v>
      </c>
      <c r="M227" s="23">
        <f t="shared" si="3"/>
        <v>0.03570624859</v>
      </c>
      <c r="N227" s="24" t="str">
        <f t="shared" si="4"/>
        <v>Crab with +952, +3.6% (26662 to 27614)</v>
      </c>
      <c r="O227" s="41"/>
      <c r="P227" s="40">
        <v>21056.0</v>
      </c>
      <c r="Q227" s="18">
        <f t="shared" si="5"/>
        <v>728</v>
      </c>
      <c r="R227" s="23">
        <f t="shared" si="6"/>
        <v>0.03457446809</v>
      </c>
      <c r="S227" s="24" t="str">
        <f t="shared" si="7"/>
        <v>Crab with +728, +3.5% (21056 to 21784)</v>
      </c>
      <c r="T227" s="18"/>
      <c r="U227" s="40">
        <v>10305.0</v>
      </c>
      <c r="V227" s="22">
        <f t="shared" si="8"/>
        <v>376</v>
      </c>
      <c r="W227" s="23">
        <f t="shared" si="9"/>
        <v>0.03648714216</v>
      </c>
      <c r="X227" s="26" t="str">
        <f t="shared" si="10"/>
        <v>Crab with +376, +3.6% (10305 to 10681)</v>
      </c>
    </row>
    <row r="228">
      <c r="A228" s="18" t="s">
        <v>361</v>
      </c>
      <c r="B228" s="18">
        <v>575.0</v>
      </c>
      <c r="C228" s="40">
        <v>27155.0</v>
      </c>
      <c r="D228" s="40">
        <v>21001.0</v>
      </c>
      <c r="E228" s="40">
        <v>9411.0</v>
      </c>
      <c r="F228" s="14">
        <v>1.5735636E7</v>
      </c>
      <c r="G228" s="19"/>
      <c r="H228" s="19">
        <f>VLOOKUP(A228,'Kings Ratings'!$A$2:$B$1000,2,false)</f>
        <v>1</v>
      </c>
      <c r="I228" s="7">
        <f>vlookup(B228,'202405 MM (Do Not Delete)'!$A$1:$G$1000,7,false)</f>
        <v>217</v>
      </c>
      <c r="K228" s="40">
        <v>26242.0</v>
      </c>
      <c r="L228" s="22">
        <f t="shared" si="2"/>
        <v>913</v>
      </c>
      <c r="M228" s="23">
        <f t="shared" si="3"/>
        <v>0.03479155552</v>
      </c>
      <c r="N228" s="24" t="str">
        <f t="shared" si="4"/>
        <v>Green Barracuda with +913, +3.5% (26242 to 27155)</v>
      </c>
      <c r="O228" s="41"/>
      <c r="P228" s="40">
        <v>20284.0</v>
      </c>
      <c r="Q228" s="18">
        <f t="shared" si="5"/>
        <v>717</v>
      </c>
      <c r="R228" s="23">
        <f t="shared" si="6"/>
        <v>0.03534805758</v>
      </c>
      <c r="S228" s="24" t="str">
        <f t="shared" si="7"/>
        <v>Green Barracuda with +717, +3.5% (20284 to 21001)</v>
      </c>
      <c r="T228" s="18"/>
      <c r="U228" s="40">
        <v>9084.0</v>
      </c>
      <c r="V228" s="22">
        <f t="shared" si="8"/>
        <v>327</v>
      </c>
      <c r="W228" s="23">
        <f t="shared" si="9"/>
        <v>0.03599735799</v>
      </c>
      <c r="X228" s="26" t="str">
        <f t="shared" si="10"/>
        <v>Green Barracuda with +327, +3.6% (9084 to 9411)</v>
      </c>
    </row>
    <row r="229">
      <c r="A229" s="18" t="s">
        <v>384</v>
      </c>
      <c r="B229" s="18">
        <v>576.0</v>
      </c>
      <c r="C229" s="40">
        <v>26725.0</v>
      </c>
      <c r="D229" s="40">
        <v>20467.0</v>
      </c>
      <c r="E229" s="40">
        <v>8417.0</v>
      </c>
      <c r="F229" s="14">
        <v>1.2195998E7</v>
      </c>
      <c r="G229" s="19"/>
      <c r="H229" s="19">
        <f>VLOOKUP(A229,'Kings Ratings'!$A$2:$B$1000,2,false)</f>
        <v>1</v>
      </c>
      <c r="I229" s="7">
        <f>vlookup(B229,'202405 MM (Do Not Delete)'!$A$1:$G$1000,7,false)</f>
        <v>278</v>
      </c>
      <c r="K229" s="40">
        <v>25821.0</v>
      </c>
      <c r="L229" s="22">
        <f t="shared" si="2"/>
        <v>904</v>
      </c>
      <c r="M229" s="23">
        <f t="shared" si="3"/>
        <v>0.03501026296</v>
      </c>
      <c r="N229" s="24" t="str">
        <f t="shared" si="4"/>
        <v>Mulberry Snapper with +904, +3.5% (25821 to 26725)</v>
      </c>
      <c r="O229" s="41"/>
      <c r="P229" s="40">
        <v>19767.0</v>
      </c>
      <c r="Q229" s="18">
        <f t="shared" si="5"/>
        <v>700</v>
      </c>
      <c r="R229" s="23">
        <f t="shared" si="6"/>
        <v>0.03541255628</v>
      </c>
      <c r="S229" s="24" t="str">
        <f t="shared" si="7"/>
        <v>Mulberry Snapper with +700, +3.5% (19767 to 20467)</v>
      </c>
      <c r="T229" s="18"/>
      <c r="U229" s="40">
        <v>8143.0</v>
      </c>
      <c r="V229" s="22">
        <f t="shared" si="8"/>
        <v>274</v>
      </c>
      <c r="W229" s="23">
        <f t="shared" si="9"/>
        <v>0.03364853248</v>
      </c>
      <c r="X229" s="26" t="str">
        <f t="shared" si="10"/>
        <v>Mulberry Snapper with +274, +3.4% (8143 to 8417)</v>
      </c>
    </row>
    <row r="230">
      <c r="A230" s="18" t="s">
        <v>414</v>
      </c>
      <c r="B230" s="18">
        <v>577.0</v>
      </c>
      <c r="C230" s="40">
        <v>26372.0</v>
      </c>
      <c r="D230" s="40">
        <v>20074.0</v>
      </c>
      <c r="E230" s="40">
        <v>8033.0</v>
      </c>
      <c r="F230" s="14">
        <v>1.094033E7</v>
      </c>
      <c r="G230" s="19"/>
      <c r="H230" s="19">
        <f>VLOOKUP(A230,'Kings Ratings'!$A$2:$B$1000,2,false)</f>
        <v>1</v>
      </c>
      <c r="I230" s="7">
        <f>vlookup(B230,'202405 MM (Do Not Delete)'!$A$1:$G$1000,7,false)</f>
        <v>264</v>
      </c>
      <c r="K230" s="40">
        <v>25490.0</v>
      </c>
      <c r="L230" s="22">
        <f t="shared" si="2"/>
        <v>882</v>
      </c>
      <c r="M230" s="23">
        <f t="shared" si="3"/>
        <v>0.03460180463</v>
      </c>
      <c r="N230" s="24" t="str">
        <f t="shared" si="4"/>
        <v>Jumbo Fish with +882, +3.5% (25490 to 26372)</v>
      </c>
      <c r="O230" s="41"/>
      <c r="P230" s="40">
        <v>19381.0</v>
      </c>
      <c r="Q230" s="18">
        <f t="shared" si="5"/>
        <v>693</v>
      </c>
      <c r="R230" s="23">
        <f t="shared" si="6"/>
        <v>0.0357566689</v>
      </c>
      <c r="S230" s="24" t="str">
        <f t="shared" si="7"/>
        <v>Jumbo Fish with +693, +3.6% (19381 to 20074)</v>
      </c>
      <c r="T230" s="18"/>
      <c r="U230" s="40">
        <v>7758.0</v>
      </c>
      <c r="V230" s="22">
        <f t="shared" si="8"/>
        <v>275</v>
      </c>
      <c r="W230" s="23">
        <f t="shared" si="9"/>
        <v>0.03544728023</v>
      </c>
      <c r="X230" s="26" t="str">
        <f t="shared" si="10"/>
        <v>Jumbo Fish with +275, +3.5% (7758 to 8033)</v>
      </c>
    </row>
    <row r="231">
      <c r="A231" s="18" t="s">
        <v>440</v>
      </c>
      <c r="B231" s="18">
        <v>578.0</v>
      </c>
      <c r="C231" s="40">
        <v>25710.0</v>
      </c>
      <c r="D231" s="40">
        <v>19282.0</v>
      </c>
      <c r="E231" s="40">
        <v>7291.0</v>
      </c>
      <c r="F231" s="14">
        <v>8403327.0</v>
      </c>
      <c r="G231" s="19"/>
      <c r="H231" s="19">
        <f>VLOOKUP(A231,'Kings Ratings'!$A$2:$B$1000,2,false)</f>
        <v>1</v>
      </c>
      <c r="I231" s="7">
        <f>vlookup(B231,'202405 MM (Do Not Delete)'!$A$1:$G$1000,7,false)</f>
        <v>268</v>
      </c>
      <c r="K231" s="40">
        <v>24858.0</v>
      </c>
      <c r="L231" s="22">
        <f t="shared" si="2"/>
        <v>852</v>
      </c>
      <c r="M231" s="23">
        <f t="shared" si="3"/>
        <v>0.03427468018</v>
      </c>
      <c r="N231" s="24" t="str">
        <f t="shared" si="4"/>
        <v>Speckled Grouper with +852, +3.4% (24858 to 25710)</v>
      </c>
      <c r="O231" s="41"/>
      <c r="P231" s="40">
        <v>18611.0</v>
      </c>
      <c r="Q231" s="18">
        <f t="shared" si="5"/>
        <v>671</v>
      </c>
      <c r="R231" s="23">
        <f t="shared" si="6"/>
        <v>0.03605394659</v>
      </c>
      <c r="S231" s="24" t="str">
        <f t="shared" si="7"/>
        <v>Speckled Grouper with +671, +3.6% (18611 to 19282)</v>
      </c>
      <c r="T231" s="18"/>
      <c r="U231" s="40">
        <v>7019.0</v>
      </c>
      <c r="V231" s="22">
        <f t="shared" si="8"/>
        <v>272</v>
      </c>
      <c r="W231" s="23">
        <f t="shared" si="9"/>
        <v>0.03875195897</v>
      </c>
      <c r="X231" s="26" t="str">
        <f t="shared" si="10"/>
        <v>Speckled Grouper with +272, +3.9% (7019 to 7291)</v>
      </c>
    </row>
    <row r="232">
      <c r="A232" s="18" t="s">
        <v>426</v>
      </c>
      <c r="B232" s="18">
        <v>579.0</v>
      </c>
      <c r="C232" s="40">
        <v>26025.0</v>
      </c>
      <c r="D232" s="40">
        <v>19643.0</v>
      </c>
      <c r="E232" s="40">
        <v>7525.0</v>
      </c>
      <c r="F232" s="14">
        <v>9111996.0</v>
      </c>
      <c r="G232" s="19"/>
      <c r="H232" s="19">
        <f>VLOOKUP(A232,'Kings Ratings'!$A$2:$B$1000,2,false)</f>
        <v>1</v>
      </c>
      <c r="I232" s="7">
        <f>vlookup(B232,'202405 MM (Do Not Delete)'!$A$1:$G$1000,7,false)</f>
        <v>266</v>
      </c>
      <c r="K232" s="40">
        <v>25151.0</v>
      </c>
      <c r="L232" s="22">
        <f t="shared" si="2"/>
        <v>874</v>
      </c>
      <c r="M232" s="23">
        <f t="shared" si="3"/>
        <v>0.03475010934</v>
      </c>
      <c r="N232" s="24" t="str">
        <f t="shared" si="4"/>
        <v>Orcafish with +874, +3.5% (25151 to 26025)</v>
      </c>
      <c r="O232" s="41"/>
      <c r="P232" s="40">
        <v>18970.0</v>
      </c>
      <c r="Q232" s="18">
        <f t="shared" si="5"/>
        <v>673</v>
      </c>
      <c r="R232" s="23">
        <f t="shared" si="6"/>
        <v>0.03547706906</v>
      </c>
      <c r="S232" s="24" t="str">
        <f t="shared" si="7"/>
        <v>Orcafish with +673, +3.5% (18970 to 19643)</v>
      </c>
      <c r="T232" s="18"/>
      <c r="U232" s="40">
        <v>7260.0</v>
      </c>
      <c r="V232" s="22">
        <f t="shared" si="8"/>
        <v>265</v>
      </c>
      <c r="W232" s="23">
        <f t="shared" si="9"/>
        <v>0.03650137741</v>
      </c>
      <c r="X232" s="26" t="str">
        <f t="shared" si="10"/>
        <v>Orcafish with +265, +3.7% (7260 to 7525)</v>
      </c>
    </row>
    <row r="233">
      <c r="A233" s="18" t="s">
        <v>391</v>
      </c>
      <c r="B233" s="18">
        <v>580.0</v>
      </c>
      <c r="C233" s="40">
        <v>1404.0</v>
      </c>
      <c r="D233" s="40">
        <v>9.0</v>
      </c>
      <c r="E233" s="40">
        <v>0.0</v>
      </c>
      <c r="F233" s="14">
        <v>12992.0</v>
      </c>
      <c r="G233" s="19"/>
      <c r="H233" s="19">
        <f>VLOOKUP(A233,'Kings Ratings'!$A$2:$B$1000,2,false)</f>
        <v>10</v>
      </c>
      <c r="I233" s="10" t="str">
        <f>vlookup(B233,'202405 MM (Do Not Delete)'!$A$1:$G$1000,7,false)</f>
        <v/>
      </c>
      <c r="K233" s="40">
        <v>1263.0</v>
      </c>
      <c r="L233" s="22">
        <f t="shared" si="2"/>
        <v>141</v>
      </c>
      <c r="M233" s="23">
        <f t="shared" si="3"/>
        <v>0.1116389549</v>
      </c>
      <c r="N233" s="24" t="str">
        <f t="shared" si="4"/>
        <v>Gold Jelly with +141, +11.2% (1263 to 1404)</v>
      </c>
      <c r="O233" s="41"/>
      <c r="P233" s="40">
        <v>8.0</v>
      </c>
      <c r="Q233" s="18">
        <f t="shared" si="5"/>
        <v>1</v>
      </c>
      <c r="R233" s="23">
        <f t="shared" si="6"/>
        <v>0.125</v>
      </c>
      <c r="S233" s="24" t="str">
        <f t="shared" si="7"/>
        <v>Gold Jelly with +1, +12.5% (8 to 9)</v>
      </c>
      <c r="T233" s="18"/>
      <c r="U233" s="40">
        <v>0.0</v>
      </c>
      <c r="V233" s="22">
        <f t="shared" si="8"/>
        <v>0</v>
      </c>
      <c r="W233" s="23" t="str">
        <f t="shared" si="9"/>
        <v>#DIV/0!</v>
      </c>
      <c r="X233" s="26" t="str">
        <f t="shared" si="10"/>
        <v>#DIV/0!</v>
      </c>
    </row>
    <row r="234">
      <c r="A234" s="18" t="s">
        <v>236</v>
      </c>
      <c r="B234" s="18">
        <v>585.0</v>
      </c>
      <c r="C234" s="40">
        <v>13866.0</v>
      </c>
      <c r="D234" s="40">
        <v>7276.0</v>
      </c>
      <c r="E234" s="40">
        <v>747.0</v>
      </c>
      <c r="F234" s="14">
        <v>573555.0</v>
      </c>
      <c r="G234" s="19"/>
      <c r="H234" s="19">
        <f>VLOOKUP(A234,'Kings Ratings'!$A$2:$B$1000,2,false)</f>
        <v>4</v>
      </c>
      <c r="I234" s="7">
        <f>vlookup(B234,'202405 MM (Do Not Delete)'!$A$1:$G$1000,7,false)</f>
        <v>277</v>
      </c>
      <c r="K234" s="40">
        <v>13390.0</v>
      </c>
      <c r="L234" s="22">
        <f t="shared" si="2"/>
        <v>476</v>
      </c>
      <c r="M234" s="23">
        <f t="shared" si="3"/>
        <v>0.0355489171</v>
      </c>
      <c r="N234" s="24" t="str">
        <f t="shared" si="4"/>
        <v>Crossbow with +476, +3.6% (13390 to 13866)</v>
      </c>
      <c r="O234" s="41"/>
      <c r="P234" s="40">
        <v>6976.0</v>
      </c>
      <c r="Q234" s="18">
        <f t="shared" si="5"/>
        <v>300</v>
      </c>
      <c r="R234" s="23">
        <f t="shared" si="6"/>
        <v>0.04300458716</v>
      </c>
      <c r="S234" s="24" t="str">
        <f t="shared" si="7"/>
        <v>Crossbow with +300, +4.3% (6976 to 7276)</v>
      </c>
      <c r="T234" s="18"/>
      <c r="U234" s="40">
        <v>683.0</v>
      </c>
      <c r="V234" s="22">
        <f t="shared" si="8"/>
        <v>64</v>
      </c>
      <c r="W234" s="23">
        <f t="shared" si="9"/>
        <v>0.09370424597</v>
      </c>
      <c r="X234" s="26" t="str">
        <f t="shared" si="10"/>
        <v>Crossbow with +64, +9.4% (683 to 747)</v>
      </c>
    </row>
    <row r="235">
      <c r="A235" s="18" t="s">
        <v>144</v>
      </c>
      <c r="B235" s="18">
        <v>587.0</v>
      </c>
      <c r="C235" s="40">
        <v>205.0</v>
      </c>
      <c r="D235" s="40">
        <v>0.0</v>
      </c>
      <c r="E235" s="40">
        <v>0.0</v>
      </c>
      <c r="F235" s="14">
        <v>4609.0</v>
      </c>
      <c r="G235" s="19"/>
      <c r="H235" s="19">
        <f>VLOOKUP(A235,'Kings Ratings'!$A$2:$B$1000,2,false)</f>
        <v>10</v>
      </c>
      <c r="I235" s="10" t="str">
        <f>vlookup(B235,'202405 MM (Do Not Delete)'!$A$1:$G$1000,7,false)</f>
        <v/>
      </c>
      <c r="K235" s="40">
        <v>172.0</v>
      </c>
      <c r="L235" s="22">
        <f t="shared" si="2"/>
        <v>33</v>
      </c>
      <c r="M235" s="23">
        <f t="shared" si="3"/>
        <v>0.1918604651</v>
      </c>
      <c r="N235" s="24" t="str">
        <f t="shared" si="4"/>
        <v>Peach Juice with +33, +19.2% (172 to 205)</v>
      </c>
      <c r="O235" s="41"/>
      <c r="P235" s="40">
        <v>0.0</v>
      </c>
      <c r="Q235" s="18">
        <f t="shared" si="5"/>
        <v>0</v>
      </c>
      <c r="R235" s="23" t="str">
        <f t="shared" si="6"/>
        <v>#DIV/0!</v>
      </c>
      <c r="S235" s="24" t="str">
        <f t="shared" si="7"/>
        <v>#DIV/0!</v>
      </c>
      <c r="T235" s="18"/>
      <c r="U235" s="40">
        <v>0.0</v>
      </c>
      <c r="V235" s="22">
        <f t="shared" si="8"/>
        <v>0</v>
      </c>
      <c r="W235" s="23" t="str">
        <f t="shared" si="9"/>
        <v>#DIV/0!</v>
      </c>
      <c r="X235" s="26" t="str">
        <f t="shared" si="10"/>
        <v>#DIV/0!</v>
      </c>
    </row>
    <row r="236">
      <c r="A236" s="18" t="s">
        <v>756</v>
      </c>
      <c r="B236" s="18">
        <v>592.0</v>
      </c>
      <c r="C236" s="40">
        <v>10004.0</v>
      </c>
      <c r="D236" s="40">
        <v>1968.0</v>
      </c>
      <c r="E236" s="40">
        <v>4.0</v>
      </c>
      <c r="F236" s="14">
        <v>158635.0</v>
      </c>
      <c r="G236" s="19"/>
      <c r="H236" s="19">
        <f>VLOOKUP(A236,'Kings Ratings'!$A$2:$B$1000,2,false)</f>
        <v>8</v>
      </c>
      <c r="I236" s="10"/>
      <c r="K236" s="40">
        <v>9401.0</v>
      </c>
      <c r="L236" s="22">
        <f t="shared" si="2"/>
        <v>603</v>
      </c>
      <c r="M236" s="23">
        <f t="shared" si="3"/>
        <v>0.06414211254</v>
      </c>
      <c r="N236" s="24" t="str">
        <f t="shared" si="4"/>
        <v>Steel Plate with +603, +6.4% (9401 to 10004)</v>
      </c>
      <c r="O236" s="41"/>
      <c r="P236" s="40">
        <v>1719.0</v>
      </c>
      <c r="Q236" s="18">
        <f t="shared" si="5"/>
        <v>249</v>
      </c>
      <c r="R236" s="23">
        <f t="shared" si="6"/>
        <v>0.1448516579</v>
      </c>
      <c r="S236" s="24" t="str">
        <f t="shared" si="7"/>
        <v>Steel Plate with +249, +14.5% (1719 to 1968)</v>
      </c>
      <c r="T236" s="18"/>
      <c r="U236" s="40">
        <v>3.0</v>
      </c>
      <c r="V236" s="22">
        <f t="shared" si="8"/>
        <v>1</v>
      </c>
      <c r="W236" s="23">
        <f t="shared" si="9"/>
        <v>0.3333333333</v>
      </c>
      <c r="X236" s="26" t="str">
        <f t="shared" si="10"/>
        <v>Steel Plate with +1, +33.3% (3 to 4)</v>
      </c>
    </row>
    <row r="237">
      <c r="A237" s="18" t="s">
        <v>838</v>
      </c>
      <c r="B237" s="18">
        <v>594.0</v>
      </c>
      <c r="C237" s="40">
        <v>9774.0</v>
      </c>
      <c r="D237" s="40">
        <v>1571.0</v>
      </c>
      <c r="E237" s="40">
        <v>22.0</v>
      </c>
      <c r="F237" s="14">
        <v>137656.0</v>
      </c>
      <c r="G237" s="19"/>
      <c r="H237" s="19">
        <f>VLOOKUP(A237,'Kings Ratings'!$A$2:$B$1000,2,false)</f>
        <v>6</v>
      </c>
      <c r="I237" s="7">
        <f>vlookup(B237,'202405 MM (Do Not Delete)'!$A$1:$G$1000,7,false)</f>
        <v>298</v>
      </c>
      <c r="K237" s="40">
        <v>9314.0</v>
      </c>
      <c r="L237" s="22">
        <f t="shared" si="2"/>
        <v>460</v>
      </c>
      <c r="M237" s="23">
        <f t="shared" si="3"/>
        <v>0.04938801804</v>
      </c>
      <c r="N237" s="24" t="str">
        <f t="shared" si="4"/>
        <v>Wrench with +460, +4.9% (9314 to 9774)</v>
      </c>
      <c r="O237" s="41"/>
      <c r="P237" s="40">
        <v>1486.0</v>
      </c>
      <c r="Q237" s="18">
        <f t="shared" si="5"/>
        <v>85</v>
      </c>
      <c r="R237" s="23">
        <f t="shared" si="6"/>
        <v>0.05720053836</v>
      </c>
      <c r="S237" s="24" t="str">
        <f t="shared" si="7"/>
        <v>Wrench with +85, +5.7% (1486 to 1571)</v>
      </c>
      <c r="T237" s="18"/>
      <c r="U237" s="40">
        <v>20.0</v>
      </c>
      <c r="V237" s="22">
        <f t="shared" si="8"/>
        <v>2</v>
      </c>
      <c r="W237" s="23">
        <f t="shared" si="9"/>
        <v>0.1</v>
      </c>
      <c r="X237" s="26" t="str">
        <f t="shared" si="10"/>
        <v>Wrench with +2, +10% (20 to 22)</v>
      </c>
    </row>
    <row r="238">
      <c r="A238" s="18" t="s">
        <v>170</v>
      </c>
      <c r="B238" s="18">
        <v>615.0</v>
      </c>
      <c r="C238" s="40">
        <v>5598.0</v>
      </c>
      <c r="D238" s="40">
        <v>390.0</v>
      </c>
      <c r="E238" s="40">
        <v>9.0</v>
      </c>
      <c r="F238" s="14">
        <v>15214.0</v>
      </c>
      <c r="G238" s="19"/>
      <c r="H238" s="19">
        <f>VLOOKUP(A238,'Kings Ratings'!$A$2:$B$1000,2,false)</f>
        <v>9</v>
      </c>
      <c r="I238" s="10"/>
      <c r="K238" s="40">
        <v>5249.0</v>
      </c>
      <c r="L238" s="22">
        <f t="shared" si="2"/>
        <v>349</v>
      </c>
      <c r="M238" s="23">
        <f t="shared" si="3"/>
        <v>0.06648885502</v>
      </c>
      <c r="N238" s="24" t="str">
        <f t="shared" si="4"/>
        <v>Canoe with +349, +6.6% (5249 to 5598)</v>
      </c>
      <c r="O238" s="41"/>
      <c r="P238" s="40">
        <v>352.0</v>
      </c>
      <c r="Q238" s="18">
        <f t="shared" si="5"/>
        <v>38</v>
      </c>
      <c r="R238" s="23">
        <f t="shared" si="6"/>
        <v>0.1079545455</v>
      </c>
      <c r="S238" s="24" t="str">
        <f t="shared" si="7"/>
        <v>Canoe with +38, +10.8% (352 to 390)</v>
      </c>
      <c r="T238" s="18"/>
      <c r="U238" s="40">
        <v>7.0</v>
      </c>
      <c r="V238" s="22">
        <f t="shared" si="8"/>
        <v>2</v>
      </c>
      <c r="W238" s="23">
        <f t="shared" si="9"/>
        <v>0.2857142857</v>
      </c>
      <c r="X238" s="26" t="str">
        <f t="shared" si="10"/>
        <v>Canoe with +2, +28.6% (7 to 9)</v>
      </c>
    </row>
    <row r="239">
      <c r="A239" s="18" t="s">
        <v>786</v>
      </c>
      <c r="B239" s="18">
        <v>616.0</v>
      </c>
      <c r="C239" s="40">
        <v>4379.0</v>
      </c>
      <c r="D239" s="40">
        <v>332.0</v>
      </c>
      <c r="E239" s="40">
        <v>9.0</v>
      </c>
      <c r="F239" s="14">
        <v>152780.0</v>
      </c>
      <c r="G239" s="19"/>
      <c r="H239" s="19">
        <f>VLOOKUP(A239,'Kings Ratings'!$A$2:$B$1000,2,false)</f>
        <v>11</v>
      </c>
      <c r="I239" s="10"/>
      <c r="K239" s="40">
        <v>4377.0</v>
      </c>
      <c r="L239" s="22">
        <f t="shared" si="2"/>
        <v>2</v>
      </c>
      <c r="M239" s="23">
        <f t="shared" si="3"/>
        <v>0.000456933973</v>
      </c>
      <c r="N239" s="24" t="str">
        <f t="shared" si="4"/>
        <v>Toilet Paper with +2, +0% (4377 to 4379)</v>
      </c>
      <c r="O239" s="41"/>
      <c r="P239" s="40">
        <v>332.0</v>
      </c>
      <c r="Q239" s="18">
        <f t="shared" si="5"/>
        <v>0</v>
      </c>
      <c r="R239" s="23">
        <f t="shared" si="6"/>
        <v>0</v>
      </c>
      <c r="S239" s="24" t="str">
        <f t="shared" si="7"/>
        <v>Toilet Paper with +0, +0% (332 to 332)</v>
      </c>
      <c r="T239" s="18"/>
      <c r="U239" s="40">
        <v>9.0</v>
      </c>
      <c r="V239" s="22">
        <f t="shared" si="8"/>
        <v>0</v>
      </c>
      <c r="W239" s="23">
        <f t="shared" si="9"/>
        <v>0</v>
      </c>
      <c r="X239" s="26" t="str">
        <f t="shared" si="10"/>
        <v>Toilet Paper with +0, +0% (9 to 9)</v>
      </c>
    </row>
    <row r="240">
      <c r="A240" s="18" t="s">
        <v>844</v>
      </c>
      <c r="B240" s="18">
        <v>623.0</v>
      </c>
      <c r="C240" s="40">
        <v>3441.0</v>
      </c>
      <c r="D240" s="40">
        <v>577.0</v>
      </c>
      <c r="E240" s="40">
        <v>5.0</v>
      </c>
      <c r="F240" s="14">
        <v>115393.0</v>
      </c>
      <c r="G240" s="19"/>
      <c r="H240" s="19">
        <f>VLOOKUP(A240,'Kings Ratings'!$A$2:$B$1000,2,false)</f>
        <v>11</v>
      </c>
      <c r="I240" s="10"/>
      <c r="K240" s="40">
        <v>3440.0</v>
      </c>
      <c r="L240" s="22">
        <f t="shared" si="2"/>
        <v>1</v>
      </c>
      <c r="M240" s="23">
        <f t="shared" si="3"/>
        <v>0.0002906976744</v>
      </c>
      <c r="N240" s="24" t="str">
        <f t="shared" si="4"/>
        <v>Milk Carton with +1, +0% (3440 to 3441)</v>
      </c>
      <c r="O240" s="41"/>
      <c r="P240" s="40">
        <v>577.0</v>
      </c>
      <c r="Q240" s="18">
        <f t="shared" si="5"/>
        <v>0</v>
      </c>
      <c r="R240" s="23">
        <f t="shared" si="6"/>
        <v>0</v>
      </c>
      <c r="S240" s="24" t="str">
        <f t="shared" si="7"/>
        <v>Milk Carton with +0, +0% (577 to 577)</v>
      </c>
      <c r="T240" s="18"/>
      <c r="U240" s="40">
        <v>5.0</v>
      </c>
      <c r="V240" s="22">
        <f t="shared" si="8"/>
        <v>0</v>
      </c>
      <c r="W240" s="23">
        <f t="shared" si="9"/>
        <v>0</v>
      </c>
      <c r="X240" s="26" t="str">
        <f t="shared" si="10"/>
        <v>Milk Carton with +0, +0% (5 to 5)</v>
      </c>
    </row>
    <row r="241">
      <c r="A241" s="18" t="s">
        <v>535</v>
      </c>
      <c r="B241" s="18">
        <v>628.0</v>
      </c>
      <c r="C241" s="40">
        <v>6770.0</v>
      </c>
      <c r="D241" s="40">
        <v>897.0</v>
      </c>
      <c r="E241" s="40">
        <v>1.0</v>
      </c>
      <c r="F241" s="14">
        <v>110573.0</v>
      </c>
      <c r="G241" s="19"/>
      <c r="H241" s="19">
        <f>VLOOKUP(A241,'Kings Ratings'!$A$2:$B$1000,2,false)</f>
        <v>8</v>
      </c>
      <c r="I241" s="10"/>
      <c r="K241" s="40">
        <v>6223.0</v>
      </c>
      <c r="L241" s="22">
        <f t="shared" si="2"/>
        <v>547</v>
      </c>
      <c r="M241" s="23">
        <f t="shared" si="3"/>
        <v>0.08789972682</v>
      </c>
      <c r="N241" s="24" t="str">
        <f t="shared" si="4"/>
        <v>Machine Press with +547, +8.8% (6223 to 6770)</v>
      </c>
      <c r="O241" s="41"/>
      <c r="P241" s="40">
        <v>671.0</v>
      </c>
      <c r="Q241" s="18">
        <f t="shared" si="5"/>
        <v>226</v>
      </c>
      <c r="R241" s="23">
        <f t="shared" si="6"/>
        <v>0.3368107303</v>
      </c>
      <c r="S241" s="24" t="str">
        <f t="shared" si="7"/>
        <v>Machine Press with +226, +33.7% (671 to 897)</v>
      </c>
      <c r="T241" s="18"/>
      <c r="U241" s="40">
        <v>1.0</v>
      </c>
      <c r="V241" s="22">
        <f t="shared" si="8"/>
        <v>0</v>
      </c>
      <c r="W241" s="23">
        <f t="shared" si="9"/>
        <v>0</v>
      </c>
      <c r="X241" s="26" t="str">
        <f t="shared" si="10"/>
        <v>Machine Press with +0, +0% (1 to 1)</v>
      </c>
    </row>
    <row r="242">
      <c r="A242" s="18" t="s">
        <v>222</v>
      </c>
      <c r="B242" s="18">
        <v>629.0</v>
      </c>
      <c r="C242" s="40">
        <v>6664.0</v>
      </c>
      <c r="D242" s="40">
        <v>416.0</v>
      </c>
      <c r="E242" s="40">
        <v>0.0</v>
      </c>
      <c r="F242" s="14">
        <v>54671.0</v>
      </c>
      <c r="G242" s="19"/>
      <c r="H242" s="19">
        <f>VLOOKUP(A242,'Kings Ratings'!$A$2:$B$1000,2,false)</f>
        <v>9</v>
      </c>
      <c r="I242" s="10">
        <f>vlookup(B242,'202405 MM (Do Not Delete)'!$A$1:$G$1000,7,false)</f>
        <v>301</v>
      </c>
      <c r="K242" s="40">
        <v>6243.0</v>
      </c>
      <c r="L242" s="22">
        <f t="shared" si="2"/>
        <v>421</v>
      </c>
      <c r="M242" s="23">
        <f t="shared" si="3"/>
        <v>0.06743552779</v>
      </c>
      <c r="N242" s="24" t="str">
        <f t="shared" si="4"/>
        <v>Corn Oil with +421, +6.7% (6243 to 6664)</v>
      </c>
      <c r="O242" s="41"/>
      <c r="P242" s="40">
        <v>350.0</v>
      </c>
      <c r="Q242" s="18">
        <f t="shared" si="5"/>
        <v>66</v>
      </c>
      <c r="R242" s="23">
        <f t="shared" si="6"/>
        <v>0.1885714286</v>
      </c>
      <c r="S242" s="24" t="str">
        <f t="shared" si="7"/>
        <v>Corn Oil with +66, +18.9% (350 to 416)</v>
      </c>
      <c r="T242" s="18"/>
      <c r="U242" s="40">
        <v>0.0</v>
      </c>
      <c r="V242" s="22">
        <f t="shared" si="8"/>
        <v>0</v>
      </c>
      <c r="W242" s="23" t="str">
        <f t="shared" si="9"/>
        <v>#DIV/0!</v>
      </c>
      <c r="X242" s="26" t="str">
        <f t="shared" si="10"/>
        <v>#DIV/0!</v>
      </c>
    </row>
    <row r="243">
      <c r="A243" s="18" t="s">
        <v>675</v>
      </c>
      <c r="B243" s="18">
        <v>630.0</v>
      </c>
      <c r="C243" s="40">
        <v>11228.0</v>
      </c>
      <c r="D243" s="40">
        <v>946.0</v>
      </c>
      <c r="E243" s="40">
        <v>2.0</v>
      </c>
      <c r="F243" s="14">
        <v>45575.0</v>
      </c>
      <c r="G243" s="19"/>
      <c r="H243" s="19">
        <f>VLOOKUP(A243,'Kings Ratings'!$A$2:$B$1000,2,false)</f>
        <v>8</v>
      </c>
      <c r="I243" s="10"/>
      <c r="K243" s="40">
        <v>10678.0</v>
      </c>
      <c r="L243" s="22">
        <f t="shared" si="2"/>
        <v>550</v>
      </c>
      <c r="M243" s="23">
        <f t="shared" si="3"/>
        <v>0.05150777299</v>
      </c>
      <c r="N243" s="24" t="str">
        <f t="shared" si="4"/>
        <v>Rice with +550, +5.2% (10678 to 11228)</v>
      </c>
      <c r="O243" s="41"/>
      <c r="P243" s="40">
        <v>821.0</v>
      </c>
      <c r="Q243" s="18">
        <f t="shared" si="5"/>
        <v>125</v>
      </c>
      <c r="R243" s="23">
        <f t="shared" si="6"/>
        <v>0.1522533496</v>
      </c>
      <c r="S243" s="24" t="str">
        <f t="shared" si="7"/>
        <v>Rice with +125, +15.2% (821 to 946)</v>
      </c>
      <c r="T243" s="18"/>
      <c r="U243" s="40">
        <v>0.0</v>
      </c>
      <c r="V243" s="22">
        <f t="shared" si="8"/>
        <v>2</v>
      </c>
      <c r="W243" s="23" t="str">
        <f t="shared" si="9"/>
        <v>#DIV/0!</v>
      </c>
      <c r="X243" s="26" t="str">
        <f t="shared" si="10"/>
        <v>#DIV/0!</v>
      </c>
    </row>
    <row r="244">
      <c r="A244" s="18" t="s">
        <v>562</v>
      </c>
      <c r="B244" s="18">
        <v>634.0</v>
      </c>
      <c r="C244" s="40">
        <v>1525.0</v>
      </c>
      <c r="D244" s="40">
        <v>75.0</v>
      </c>
      <c r="E244" s="40">
        <v>1.0</v>
      </c>
      <c r="F244" s="14">
        <v>19420.0</v>
      </c>
      <c r="G244" s="19"/>
      <c r="H244" s="19">
        <f>VLOOKUP(A244,'Kings Ratings'!$A$2:$B$1000,2,false)</f>
        <v>10</v>
      </c>
      <c r="I244" s="10"/>
      <c r="K244" s="40">
        <v>1399.0</v>
      </c>
      <c r="L244" s="22">
        <f t="shared" si="2"/>
        <v>126</v>
      </c>
      <c r="M244" s="23">
        <f t="shared" si="3"/>
        <v>0.09006433167</v>
      </c>
      <c r="N244" s="24" t="str">
        <f t="shared" si="4"/>
        <v>Mushroom Stew with +126, +9% (1399 to 1525)</v>
      </c>
      <c r="O244" s="41"/>
      <c r="P244" s="40">
        <v>69.0</v>
      </c>
      <c r="Q244" s="18">
        <f t="shared" si="5"/>
        <v>6</v>
      </c>
      <c r="R244" s="23">
        <f t="shared" si="6"/>
        <v>0.08695652174</v>
      </c>
      <c r="S244" s="24" t="str">
        <f t="shared" si="7"/>
        <v>Mushroom Stew with +6, +8.7% (69 to 75)</v>
      </c>
      <c r="T244" s="18"/>
      <c r="U244" s="40">
        <v>1.0</v>
      </c>
      <c r="V244" s="22">
        <f t="shared" si="8"/>
        <v>0</v>
      </c>
      <c r="W244" s="23">
        <f t="shared" si="9"/>
        <v>0</v>
      </c>
      <c r="X244" s="26" t="str">
        <f t="shared" si="10"/>
        <v>Mushroom Stew with +0, +0% (1 to 1)</v>
      </c>
    </row>
    <row r="245">
      <c r="A245" s="18" t="s">
        <v>311</v>
      </c>
      <c r="B245" s="18">
        <v>635.0</v>
      </c>
      <c r="C245" s="40">
        <v>111.0</v>
      </c>
      <c r="D245" s="40">
        <v>3.0</v>
      </c>
      <c r="E245" s="40">
        <v>0.0</v>
      </c>
      <c r="F245" s="14">
        <v>659.0</v>
      </c>
      <c r="G245" s="19"/>
      <c r="H245" s="19">
        <f>VLOOKUP(A245,'Kings Ratings'!$A$2:$B$1000,2,false)</f>
        <v>10</v>
      </c>
      <c r="I245" s="10" t="str">
        <f>vlookup(B245,'202405 MM (Do Not Delete)'!$A$1:$G$1000,7,false)</f>
        <v/>
      </c>
      <c r="K245" s="40">
        <v>107.0</v>
      </c>
      <c r="L245" s="22">
        <f t="shared" si="2"/>
        <v>4</v>
      </c>
      <c r="M245" s="23">
        <f t="shared" si="3"/>
        <v>0.03738317757</v>
      </c>
      <c r="N245" s="24" t="str">
        <f t="shared" si="4"/>
        <v>Onion Soup with +4, +3.7% (107 to 111)</v>
      </c>
      <c r="O245" s="41"/>
      <c r="P245" s="40">
        <v>3.0</v>
      </c>
      <c r="Q245" s="18">
        <f t="shared" si="5"/>
        <v>0</v>
      </c>
      <c r="R245" s="23">
        <f t="shared" si="6"/>
        <v>0</v>
      </c>
      <c r="S245" s="24" t="str">
        <f t="shared" si="7"/>
        <v>Onion Soup with +0, +0% (3 to 3)</v>
      </c>
      <c r="T245" s="18"/>
      <c r="U245" s="40">
        <v>0.0</v>
      </c>
      <c r="V245" s="22">
        <f t="shared" si="8"/>
        <v>0</v>
      </c>
      <c r="W245" s="23" t="str">
        <f t="shared" si="9"/>
        <v>#DIV/0!</v>
      </c>
      <c r="X245" s="26" t="str">
        <f t="shared" si="10"/>
        <v>#DIV/0!</v>
      </c>
    </row>
    <row r="246">
      <c r="A246" s="18" t="s">
        <v>212</v>
      </c>
      <c r="B246" s="18">
        <v>637.0</v>
      </c>
      <c r="C246" s="40">
        <v>5438.0</v>
      </c>
      <c r="D246" s="40">
        <v>130.0</v>
      </c>
      <c r="E246" s="40">
        <v>3.0</v>
      </c>
      <c r="F246" s="14">
        <v>56288.0</v>
      </c>
      <c r="G246" s="19"/>
      <c r="H246" s="19">
        <f>VLOOKUP(A246,'Kings Ratings'!$A$2:$B$1000,2,false)</f>
        <v>9</v>
      </c>
      <c r="I246" s="10" t="str">
        <f>vlookup(B246,'202405 MM (Do Not Delete)'!$A$1:$G$1000,7,false)</f>
        <v/>
      </c>
      <c r="K246" s="40">
        <v>5048.0</v>
      </c>
      <c r="L246" s="22">
        <f t="shared" si="2"/>
        <v>390</v>
      </c>
      <c r="M246" s="23">
        <f t="shared" si="3"/>
        <v>0.07725832013</v>
      </c>
      <c r="N246" s="24" t="str">
        <f t="shared" si="4"/>
        <v>Cooking Pot with +390, +7.7% (5048 to 5438)</v>
      </c>
      <c r="O246" s="41"/>
      <c r="P246" s="40">
        <v>113.0</v>
      </c>
      <c r="Q246" s="18">
        <f t="shared" si="5"/>
        <v>17</v>
      </c>
      <c r="R246" s="23">
        <f t="shared" si="6"/>
        <v>0.1504424779</v>
      </c>
      <c r="S246" s="24" t="str">
        <f t="shared" si="7"/>
        <v>Cooking Pot with +17, +15% (113 to 130)</v>
      </c>
      <c r="T246" s="18"/>
      <c r="U246" s="40">
        <v>3.0</v>
      </c>
      <c r="V246" s="22">
        <f t="shared" si="8"/>
        <v>0</v>
      </c>
      <c r="W246" s="23">
        <f t="shared" si="9"/>
        <v>0</v>
      </c>
      <c r="X246" s="26" t="str">
        <f t="shared" si="10"/>
        <v>Cooking Pot with +0, +0% (3 to 3)</v>
      </c>
    </row>
    <row r="247">
      <c r="A247" s="18" t="s">
        <v>124</v>
      </c>
      <c r="B247" s="18">
        <v>641.0</v>
      </c>
      <c r="C247" s="40">
        <v>2903.0</v>
      </c>
      <c r="D247" s="40">
        <v>5.0</v>
      </c>
      <c r="E247" s="40">
        <v>0.0</v>
      </c>
      <c r="F247" s="14">
        <v>13337.0</v>
      </c>
      <c r="G247" s="19"/>
      <c r="H247" s="19">
        <f>VLOOKUP(A247,'Kings Ratings'!$A$2:$B$1000,2,false)</f>
        <v>9</v>
      </c>
      <c r="I247" s="10"/>
      <c r="K247" s="40">
        <v>2685.0</v>
      </c>
      <c r="L247" s="22">
        <f t="shared" si="2"/>
        <v>218</v>
      </c>
      <c r="M247" s="23">
        <f t="shared" si="3"/>
        <v>0.08119180633</v>
      </c>
      <c r="N247" s="24" t="str">
        <f t="shared" si="4"/>
        <v>Bone Broth with +218, +8.1% (2685 to 2903)</v>
      </c>
      <c r="O247" s="41"/>
      <c r="P247" s="40">
        <v>5.0</v>
      </c>
      <c r="Q247" s="18">
        <f t="shared" si="5"/>
        <v>0</v>
      </c>
      <c r="R247" s="23">
        <f t="shared" si="6"/>
        <v>0</v>
      </c>
      <c r="S247" s="24" t="str">
        <f t="shared" si="7"/>
        <v>Bone Broth with +0, +0% (5 to 5)</v>
      </c>
      <c r="T247" s="18"/>
      <c r="U247" s="40">
        <v>0.0</v>
      </c>
      <c r="V247" s="22">
        <f t="shared" si="8"/>
        <v>0</v>
      </c>
      <c r="W247" s="23" t="str">
        <f t="shared" si="9"/>
        <v>#DIV/0!</v>
      </c>
      <c r="X247" s="26" t="str">
        <f t="shared" si="10"/>
        <v>#DIV/0!</v>
      </c>
    </row>
    <row r="248">
      <c r="A248" s="18" t="s">
        <v>180</v>
      </c>
      <c r="B248" s="18">
        <v>643.0</v>
      </c>
      <c r="C248" s="40">
        <v>983.0</v>
      </c>
      <c r="D248" s="40">
        <v>23.0</v>
      </c>
      <c r="E248" s="40">
        <v>0.0</v>
      </c>
      <c r="F248" s="14">
        <v>9380.0</v>
      </c>
      <c r="G248" s="19"/>
      <c r="H248" s="19">
        <f>VLOOKUP(A248,'Kings Ratings'!$A$2:$B$1000,2,false)</f>
        <v>9</v>
      </c>
      <c r="I248" s="10" t="str">
        <f>vlookup(B248,'202405 MM (Do Not Delete)'!$A$1:$G$1000,7,false)</f>
        <v/>
      </c>
      <c r="K248" s="40">
        <v>861.0</v>
      </c>
      <c r="L248" s="22">
        <f t="shared" si="2"/>
        <v>122</v>
      </c>
      <c r="M248" s="23">
        <f t="shared" si="3"/>
        <v>0.1416957027</v>
      </c>
      <c r="N248" s="24" t="str">
        <f t="shared" si="4"/>
        <v>Cat's Meow with +122, +14.2% (861 to 983)</v>
      </c>
      <c r="O248" s="41"/>
      <c r="P248" s="40">
        <v>20.0</v>
      </c>
      <c r="Q248" s="18">
        <f t="shared" si="5"/>
        <v>3</v>
      </c>
      <c r="R248" s="23">
        <f t="shared" si="6"/>
        <v>0.15</v>
      </c>
      <c r="S248" s="24" t="str">
        <f t="shared" si="7"/>
        <v>Cat's Meow with +3, +15% (20 to 23)</v>
      </c>
      <c r="T248" s="18"/>
      <c r="U248" s="40">
        <v>0.0</v>
      </c>
      <c r="V248" s="22">
        <f t="shared" si="8"/>
        <v>0</v>
      </c>
      <c r="W248" s="23" t="str">
        <f t="shared" si="9"/>
        <v>#DIV/0!</v>
      </c>
      <c r="X248" s="26" t="str">
        <f t="shared" si="10"/>
        <v>#DIV/0!</v>
      </c>
    </row>
    <row r="249">
      <c r="A249" s="18" t="s">
        <v>490</v>
      </c>
      <c r="B249" s="18">
        <v>644.0</v>
      </c>
      <c r="C249" s="40">
        <v>1537.0</v>
      </c>
      <c r="D249" s="40">
        <v>57.0</v>
      </c>
      <c r="E249" s="40">
        <v>0.0</v>
      </c>
      <c r="F249" s="14">
        <v>1555.0</v>
      </c>
      <c r="G249" s="19"/>
      <c r="H249" s="19">
        <f>VLOOKUP(A249,'Kings Ratings'!$A$2:$B$1000,2,false)</f>
        <v>10</v>
      </c>
      <c r="I249" s="10"/>
      <c r="K249" s="40">
        <v>1468.0</v>
      </c>
      <c r="L249" s="22">
        <f t="shared" si="2"/>
        <v>69</v>
      </c>
      <c r="M249" s="23">
        <f t="shared" si="3"/>
        <v>0.0470027248</v>
      </c>
      <c r="N249" s="24" t="str">
        <f t="shared" si="4"/>
        <v>Quandary Chowder with +69, +4.7% (1468 to 1537)</v>
      </c>
      <c r="O249" s="41"/>
      <c r="P249" s="40">
        <v>54.0</v>
      </c>
      <c r="Q249" s="18">
        <f t="shared" si="5"/>
        <v>3</v>
      </c>
      <c r="R249" s="23">
        <f t="shared" si="6"/>
        <v>0.05555555556</v>
      </c>
      <c r="S249" s="24" t="str">
        <f t="shared" si="7"/>
        <v>Quandary Chowder with +3, +5.6% (54 to 57)</v>
      </c>
      <c r="T249" s="18"/>
      <c r="U249" s="40">
        <v>0.0</v>
      </c>
      <c r="V249" s="22">
        <f t="shared" si="8"/>
        <v>0</v>
      </c>
      <c r="W249" s="23" t="str">
        <f t="shared" si="9"/>
        <v>#DIV/0!</v>
      </c>
      <c r="X249" s="26" t="str">
        <f t="shared" si="10"/>
        <v>#DIV/0!</v>
      </c>
    </row>
    <row r="250">
      <c r="A250" s="18" t="s">
        <v>676</v>
      </c>
      <c r="B250" s="18">
        <v>645.0</v>
      </c>
      <c r="C250" s="40">
        <v>2252.0</v>
      </c>
      <c r="D250" s="40">
        <v>158.0</v>
      </c>
      <c r="E250" s="40">
        <v>1.0</v>
      </c>
      <c r="F250" s="14">
        <v>10483.0</v>
      </c>
      <c r="G250" s="19"/>
      <c r="H250" s="19">
        <f>VLOOKUP(A250,'Kings Ratings'!$A$2:$B$1000,2,false)</f>
        <v>9</v>
      </c>
      <c r="I250" s="10" t="str">
        <f>vlookup(B250,'202405 MM (Do Not Delete)'!$A$1:$G$1000,7,false)</f>
        <v/>
      </c>
      <c r="K250" s="40">
        <v>2155.0</v>
      </c>
      <c r="L250" s="22">
        <f t="shared" si="2"/>
        <v>97</v>
      </c>
      <c r="M250" s="23">
        <f t="shared" si="3"/>
        <v>0.04501160093</v>
      </c>
      <c r="N250" s="24" t="str">
        <f t="shared" si="4"/>
        <v>Sea Pincher Special with +97, +4.5% (2155 to 2252)</v>
      </c>
      <c r="O250" s="41"/>
      <c r="P250" s="40">
        <v>151.0</v>
      </c>
      <c r="Q250" s="18">
        <f t="shared" si="5"/>
        <v>7</v>
      </c>
      <c r="R250" s="23">
        <f t="shared" si="6"/>
        <v>0.04635761589</v>
      </c>
      <c r="S250" s="24" t="str">
        <f t="shared" si="7"/>
        <v>Sea Pincher Special with +7, +4.6% (151 to 158)</v>
      </c>
      <c r="T250" s="18"/>
      <c r="U250" s="40">
        <v>0.0</v>
      </c>
      <c r="V250" s="22">
        <f t="shared" si="8"/>
        <v>1</v>
      </c>
      <c r="W250" s="23" t="str">
        <f t="shared" si="9"/>
        <v>#DIV/0!</v>
      </c>
      <c r="X250" s="26" t="str">
        <f t="shared" si="10"/>
        <v>#DIV/0!</v>
      </c>
    </row>
    <row r="251">
      <c r="A251" s="18" t="s">
        <v>405</v>
      </c>
      <c r="B251" s="18">
        <v>646.0</v>
      </c>
      <c r="C251" s="40">
        <v>433.0</v>
      </c>
      <c r="D251" s="40">
        <v>19.0</v>
      </c>
      <c r="E251" s="40">
        <v>0.0</v>
      </c>
      <c r="F251" s="14">
        <v>3643.0</v>
      </c>
      <c r="G251" s="19"/>
      <c r="H251" s="19">
        <f>VLOOKUP(A251,'Kings Ratings'!$A$2:$B$1000,2,false)</f>
        <v>10</v>
      </c>
      <c r="I251" s="10" t="str">
        <f>vlookup(B251,'202405 MM (Do Not Delete)'!$A$1:$G$1000,7,false)</f>
        <v/>
      </c>
      <c r="K251" s="40">
        <v>412.0</v>
      </c>
      <c r="L251" s="22">
        <f t="shared" si="2"/>
        <v>21</v>
      </c>
      <c r="M251" s="23">
        <f t="shared" si="3"/>
        <v>0.05097087379</v>
      </c>
      <c r="N251" s="24" t="str">
        <f t="shared" si="4"/>
        <v>Shrimp-a-Plenty with +21, +5.1% (412 to 433)</v>
      </c>
      <c r="O251" s="41"/>
      <c r="P251" s="40">
        <v>19.0</v>
      </c>
      <c r="Q251" s="18">
        <f t="shared" si="5"/>
        <v>0</v>
      </c>
      <c r="R251" s="23">
        <f t="shared" si="6"/>
        <v>0</v>
      </c>
      <c r="S251" s="24" t="str">
        <f t="shared" si="7"/>
        <v>Shrimp-a-Plenty with +0, +0% (19 to 19)</v>
      </c>
      <c r="T251" s="18"/>
      <c r="U251" s="40">
        <v>0.0</v>
      </c>
      <c r="V251" s="22">
        <f t="shared" si="8"/>
        <v>0</v>
      </c>
      <c r="W251" s="23" t="str">
        <f t="shared" si="9"/>
        <v>#DIV/0!</v>
      </c>
      <c r="X251" s="26" t="str">
        <f t="shared" si="10"/>
        <v>#DIV/0!</v>
      </c>
    </row>
    <row r="252">
      <c r="A252" s="11" t="s">
        <v>669</v>
      </c>
      <c r="B252" s="18">
        <v>647.0</v>
      </c>
      <c r="C252" s="40">
        <v>2331.0</v>
      </c>
      <c r="D252" s="40">
        <v>37.0</v>
      </c>
      <c r="E252" s="40">
        <v>0.0</v>
      </c>
      <c r="F252" s="14">
        <v>18508.0</v>
      </c>
      <c r="G252" s="19"/>
      <c r="H252" s="19">
        <f>VLOOKUP(A252,'Kings Ratings'!$A$2:$B$1000,2,false)</f>
        <v>10</v>
      </c>
      <c r="I252" s="10"/>
      <c r="K252" s="40">
        <v>2231.0</v>
      </c>
      <c r="L252" s="22">
        <f t="shared" si="2"/>
        <v>100</v>
      </c>
      <c r="M252" s="23">
        <f t="shared" si="3"/>
        <v>0.04482294935</v>
      </c>
      <c r="N252" s="24" t="str">
        <f t="shared" si="4"/>
        <v>Over The Moon with +100, +4.5% (2231 to 2331)</v>
      </c>
      <c r="O252" s="41"/>
      <c r="P252" s="40">
        <v>33.0</v>
      </c>
      <c r="Q252" s="18">
        <f t="shared" si="5"/>
        <v>4</v>
      </c>
      <c r="R252" s="23">
        <f t="shared" si="6"/>
        <v>0.1212121212</v>
      </c>
      <c r="S252" s="24" t="str">
        <f t="shared" si="7"/>
        <v>Over The Moon with +4, +12.1% (33 to 37)</v>
      </c>
      <c r="T252" s="18"/>
      <c r="U252" s="40">
        <v>0.0</v>
      </c>
      <c r="V252" s="22">
        <f t="shared" si="8"/>
        <v>0</v>
      </c>
      <c r="W252" s="23" t="str">
        <f t="shared" si="9"/>
        <v>#DIV/0!</v>
      </c>
      <c r="X252" s="26" t="str">
        <f t="shared" si="10"/>
        <v>#DIV/0!</v>
      </c>
    </row>
    <row r="253">
      <c r="A253" s="18" t="s">
        <v>348</v>
      </c>
      <c r="B253" s="18">
        <v>653.0</v>
      </c>
      <c r="C253" s="40">
        <v>654.0</v>
      </c>
      <c r="D253" s="40">
        <v>8.0</v>
      </c>
      <c r="E253" s="40">
        <v>1.0</v>
      </c>
      <c r="F253" s="14">
        <v>9890.0</v>
      </c>
      <c r="G253" s="19"/>
      <c r="H253" s="19">
        <f>VLOOKUP(A253,'Kings Ratings'!$A$2:$B$1000,2,false)</f>
        <v>10</v>
      </c>
      <c r="I253" s="10" t="str">
        <f>vlookup(B253,'202405 MM (Do Not Delete)'!$A$1:$G$1000,7,false)</f>
        <v/>
      </c>
      <c r="K253" s="40">
        <v>551.0</v>
      </c>
      <c r="L253" s="22">
        <f t="shared" si="2"/>
        <v>103</v>
      </c>
      <c r="M253" s="23">
        <f t="shared" si="3"/>
        <v>0.1869328494</v>
      </c>
      <c r="N253" s="24" t="str">
        <f t="shared" si="4"/>
        <v>Fruit Punch with +103, +18.7% (551 to 654)</v>
      </c>
      <c r="O253" s="41"/>
      <c r="P253" s="40">
        <v>7.0</v>
      </c>
      <c r="Q253" s="18">
        <f t="shared" si="5"/>
        <v>1</v>
      </c>
      <c r="R253" s="23">
        <f t="shared" si="6"/>
        <v>0.1428571429</v>
      </c>
      <c r="S253" s="24" t="str">
        <f t="shared" si="7"/>
        <v>Fruit Punch with +1, +14.3% (7 to 8)</v>
      </c>
      <c r="T253" s="18"/>
      <c r="U253" s="40">
        <v>1.0</v>
      </c>
      <c r="V253" s="22">
        <f t="shared" si="8"/>
        <v>0</v>
      </c>
      <c r="W253" s="23">
        <f t="shared" si="9"/>
        <v>0</v>
      </c>
      <c r="X253" s="26" t="str">
        <f t="shared" si="10"/>
        <v>Fruit Punch with +0, +0% (1 to 1)</v>
      </c>
    </row>
    <row r="254">
      <c r="A254" s="18" t="s">
        <v>461</v>
      </c>
      <c r="B254" s="18">
        <v>654.0</v>
      </c>
      <c r="C254" s="40">
        <v>917.0</v>
      </c>
      <c r="D254" s="40">
        <v>28.0</v>
      </c>
      <c r="E254" s="40">
        <v>0.0</v>
      </c>
      <c r="F254" s="14">
        <v>3223.0</v>
      </c>
      <c r="G254" s="19"/>
      <c r="H254" s="19">
        <f>VLOOKUP(A254,'Kings Ratings'!$A$2:$B$1000,2,false)</f>
        <v>9</v>
      </c>
      <c r="I254" s="10"/>
      <c r="K254" s="40">
        <v>862.0</v>
      </c>
      <c r="L254" s="22">
        <f t="shared" si="2"/>
        <v>55</v>
      </c>
      <c r="M254" s="23">
        <f t="shared" si="3"/>
        <v>0.06380510441</v>
      </c>
      <c r="N254" s="24" t="str">
        <f t="shared" si="4"/>
        <v>Neigh with +55, +6.4% (862 to 917)</v>
      </c>
      <c r="O254" s="41"/>
      <c r="P254" s="40">
        <v>27.0</v>
      </c>
      <c r="Q254" s="18">
        <f t="shared" si="5"/>
        <v>1</v>
      </c>
      <c r="R254" s="23">
        <f t="shared" si="6"/>
        <v>0.03703703704</v>
      </c>
      <c r="S254" s="24" t="str">
        <f t="shared" si="7"/>
        <v>Neigh with +1, +3.7% (27 to 28)</v>
      </c>
      <c r="T254" s="18"/>
      <c r="U254" s="40">
        <v>0.0</v>
      </c>
      <c r="V254" s="22">
        <f t="shared" si="8"/>
        <v>0</v>
      </c>
      <c r="W254" s="23" t="str">
        <f t="shared" si="9"/>
        <v>#DIV/0!</v>
      </c>
      <c r="X254" s="26" t="str">
        <f t="shared" si="10"/>
        <v>#DIV/0!</v>
      </c>
    </row>
    <row r="255">
      <c r="A255" s="18" t="s">
        <v>158</v>
      </c>
      <c r="B255" s="18">
        <v>659.0</v>
      </c>
      <c r="C255" s="40">
        <v>10099.0</v>
      </c>
      <c r="D255" s="40">
        <v>5618.0</v>
      </c>
      <c r="E255" s="40">
        <v>1120.0</v>
      </c>
      <c r="F255" s="14">
        <v>1051692.0</v>
      </c>
      <c r="G255" s="19"/>
      <c r="H255" s="19">
        <f>VLOOKUP(A255,'Kings Ratings'!$A$2:$B$1000,2,false)</f>
        <v>1</v>
      </c>
      <c r="I255" s="7">
        <f>vlookup(B255,'202405 MM (Do Not Delete)'!$A$1:$G$1000,7,false)</f>
        <v>277</v>
      </c>
      <c r="K255" s="40">
        <v>9598.0</v>
      </c>
      <c r="L255" s="22">
        <f t="shared" si="2"/>
        <v>501</v>
      </c>
      <c r="M255" s="23">
        <f t="shared" si="3"/>
        <v>0.05219837466</v>
      </c>
      <c r="N255" s="24" t="str">
        <f t="shared" si="4"/>
        <v>Butter Churn with +501, +5.2% (9598 to 10099)</v>
      </c>
      <c r="O255" s="41"/>
      <c r="P255" s="40">
        <v>5343.0</v>
      </c>
      <c r="Q255" s="18">
        <f t="shared" si="5"/>
        <v>275</v>
      </c>
      <c r="R255" s="23">
        <f t="shared" si="6"/>
        <v>0.05146921205</v>
      </c>
      <c r="S255" s="24" t="str">
        <f t="shared" si="7"/>
        <v>Butter Churn with +275, +5.1% (5343 to 5618)</v>
      </c>
      <c r="T255" s="18"/>
      <c r="U255" s="40">
        <v>1029.0</v>
      </c>
      <c r="V255" s="22">
        <f t="shared" si="8"/>
        <v>91</v>
      </c>
      <c r="W255" s="23">
        <f t="shared" si="9"/>
        <v>0.08843537415</v>
      </c>
      <c r="X255" s="26" t="str">
        <f t="shared" si="10"/>
        <v>Butter Churn with +91, +8.8% (1029 to 1120)</v>
      </c>
    </row>
    <row r="256">
      <c r="A256" s="18" t="s">
        <v>154</v>
      </c>
      <c r="B256" s="18">
        <v>660.0</v>
      </c>
      <c r="C256" s="40">
        <v>7675.0</v>
      </c>
      <c r="D256" s="40">
        <v>769.0</v>
      </c>
      <c r="E256" s="40">
        <v>2.0</v>
      </c>
      <c r="F256" s="14">
        <v>127785.0</v>
      </c>
      <c r="G256" s="19"/>
      <c r="H256" s="19">
        <f>VLOOKUP(A256,'Kings Ratings'!$A$2:$B$1000,2,false)</f>
        <v>9</v>
      </c>
      <c r="I256" s="10"/>
      <c r="K256" s="40">
        <v>7274.0</v>
      </c>
      <c r="L256" s="22">
        <f t="shared" si="2"/>
        <v>401</v>
      </c>
      <c r="M256" s="23">
        <f t="shared" si="3"/>
        <v>0.05512785263</v>
      </c>
      <c r="N256" s="24" t="str">
        <f t="shared" si="4"/>
        <v>Butter with +401, +5.5% (7274 to 7675)</v>
      </c>
      <c r="O256" s="41"/>
      <c r="P256" s="40">
        <v>698.0</v>
      </c>
      <c r="Q256" s="18">
        <f t="shared" si="5"/>
        <v>71</v>
      </c>
      <c r="R256" s="23">
        <f t="shared" si="6"/>
        <v>0.1017191977</v>
      </c>
      <c r="S256" s="24" t="str">
        <f t="shared" si="7"/>
        <v>Butter with +71, +10.2% (698 to 769)</v>
      </c>
      <c r="T256" s="18"/>
      <c r="U256" s="40">
        <v>2.0</v>
      </c>
      <c r="V256" s="22">
        <f t="shared" si="8"/>
        <v>0</v>
      </c>
      <c r="W256" s="23">
        <f t="shared" si="9"/>
        <v>0</v>
      </c>
      <c r="X256" s="26" t="str">
        <f t="shared" si="10"/>
        <v>Butter with +0, +0% (2 to 2)</v>
      </c>
    </row>
    <row r="257">
      <c r="A257" s="18" t="s">
        <v>137</v>
      </c>
      <c r="B257" s="18">
        <v>661.0</v>
      </c>
      <c r="C257" s="40">
        <v>2089.0</v>
      </c>
      <c r="D257" s="40">
        <v>61.0</v>
      </c>
      <c r="E257" s="40">
        <v>0.0</v>
      </c>
      <c r="F257" s="14">
        <v>11527.0</v>
      </c>
      <c r="G257" s="19"/>
      <c r="H257" s="19">
        <f>VLOOKUP(A257,'Kings Ratings'!$A$2:$B$1000,2,false)</f>
        <v>7</v>
      </c>
      <c r="I257" s="10"/>
      <c r="K257" s="40">
        <v>1933.0</v>
      </c>
      <c r="L257" s="22">
        <f t="shared" si="2"/>
        <v>156</v>
      </c>
      <c r="M257" s="23">
        <f t="shared" si="3"/>
        <v>0.08070356958</v>
      </c>
      <c r="N257" s="24" t="str">
        <f t="shared" si="4"/>
        <v>Breakfast Boost with +156, +8.1% (1933 to 2089)</v>
      </c>
      <c r="O257" s="41"/>
      <c r="P257" s="40">
        <v>59.0</v>
      </c>
      <c r="Q257" s="18">
        <f t="shared" si="5"/>
        <v>2</v>
      </c>
      <c r="R257" s="23">
        <f t="shared" si="6"/>
        <v>0.03389830508</v>
      </c>
      <c r="S257" s="24" t="str">
        <f t="shared" si="7"/>
        <v>Breakfast Boost with +2, +3.4% (59 to 61)</v>
      </c>
      <c r="T257" s="18"/>
      <c r="U257" s="40">
        <v>0.0</v>
      </c>
      <c r="V257" s="22">
        <f t="shared" si="8"/>
        <v>0</v>
      </c>
      <c r="W257" s="23" t="str">
        <f t="shared" si="9"/>
        <v>#DIV/0!</v>
      </c>
      <c r="X257" s="26" t="str">
        <f t="shared" si="10"/>
        <v>#DIV/0!</v>
      </c>
    </row>
    <row r="258">
      <c r="A258" s="18" t="s">
        <v>153</v>
      </c>
      <c r="B258" s="18">
        <v>663.0</v>
      </c>
      <c r="C258" s="40">
        <v>318.0</v>
      </c>
      <c r="D258" s="40">
        <v>0.0</v>
      </c>
      <c r="E258" s="40">
        <v>0.0</v>
      </c>
      <c r="F258" s="14">
        <v>10015.0</v>
      </c>
      <c r="G258" s="19"/>
      <c r="H258" s="19">
        <f>VLOOKUP(A258,'Kings Ratings'!$A$2:$B$1000,2,false)</f>
        <v>11</v>
      </c>
      <c r="I258" s="10" t="str">
        <f>vlookup(B258,'202405 MM (Do Not Delete)'!$A$1:$G$1000,7,false)</f>
        <v/>
      </c>
      <c r="K258" s="40">
        <v>317.0</v>
      </c>
      <c r="L258" s="22">
        <f t="shared" si="2"/>
        <v>1</v>
      </c>
      <c r="M258" s="23">
        <f t="shared" si="3"/>
        <v>0.003154574132</v>
      </c>
      <c r="N258" s="24" t="str">
        <f t="shared" si="4"/>
        <v>Witch's Broom with +1, +0.3% (317 to 318)</v>
      </c>
      <c r="O258" s="41"/>
      <c r="P258" s="40">
        <v>0.0</v>
      </c>
      <c r="Q258" s="18">
        <f t="shared" si="5"/>
        <v>0</v>
      </c>
      <c r="R258" s="23" t="str">
        <f t="shared" si="6"/>
        <v>#DIV/0!</v>
      </c>
      <c r="S258" s="24" t="str">
        <f t="shared" si="7"/>
        <v>#DIV/0!</v>
      </c>
      <c r="T258" s="18"/>
      <c r="U258" s="40">
        <v>0.0</v>
      </c>
      <c r="V258" s="22">
        <f t="shared" si="8"/>
        <v>0</v>
      </c>
      <c r="W258" s="23" t="str">
        <f t="shared" si="9"/>
        <v>#DIV/0!</v>
      </c>
      <c r="X258" s="26" t="str">
        <f t="shared" si="10"/>
        <v>#DIV/0!</v>
      </c>
    </row>
    <row r="259">
      <c r="A259" s="18" t="s">
        <v>449</v>
      </c>
      <c r="B259" s="18">
        <v>664.0</v>
      </c>
      <c r="C259" s="40">
        <v>945.0</v>
      </c>
      <c r="D259" s="40">
        <v>30.0</v>
      </c>
      <c r="E259" s="40">
        <v>0.0</v>
      </c>
      <c r="F259" s="14">
        <v>52126.0</v>
      </c>
      <c r="G259" s="19"/>
      <c r="H259" s="19">
        <f>VLOOKUP(A259,'Kings Ratings'!$A$2:$B$1000,2,false)</f>
        <v>11</v>
      </c>
      <c r="I259" s="10"/>
      <c r="K259" s="40">
        <v>652.0</v>
      </c>
      <c r="L259" s="22">
        <f t="shared" si="2"/>
        <v>293</v>
      </c>
      <c r="M259" s="23">
        <f t="shared" si="3"/>
        <v>0.4493865031</v>
      </c>
      <c r="N259" s="24" t="str">
        <f t="shared" si="4"/>
        <v>Glass Eyes with +293, +44.9% (652 to 945)</v>
      </c>
      <c r="O259" s="41"/>
      <c r="P259" s="40">
        <v>7.0</v>
      </c>
      <c r="Q259" s="18">
        <f t="shared" si="5"/>
        <v>23</v>
      </c>
      <c r="R259" s="23">
        <f t="shared" si="6"/>
        <v>3.285714286</v>
      </c>
      <c r="S259" s="24" t="str">
        <f t="shared" si="7"/>
        <v>Glass Eyes with +23, +328.6% (7 to 30)</v>
      </c>
      <c r="T259" s="18"/>
      <c r="U259" s="40">
        <v>0.0</v>
      </c>
      <c r="V259" s="22">
        <f t="shared" si="8"/>
        <v>0</v>
      </c>
      <c r="W259" s="23" t="str">
        <f t="shared" si="9"/>
        <v>#DIV/0!</v>
      </c>
      <c r="X259" s="26" t="str">
        <f t="shared" si="10"/>
        <v>#DIV/0!</v>
      </c>
    </row>
    <row r="260">
      <c r="A260" s="18" t="s">
        <v>157</v>
      </c>
      <c r="B260" s="18">
        <v>666.0</v>
      </c>
      <c r="C260" s="40">
        <v>6.0</v>
      </c>
      <c r="D260" s="40">
        <v>0.0</v>
      </c>
      <c r="E260" s="40">
        <v>0.0</v>
      </c>
      <c r="F260" s="14">
        <v>115.0</v>
      </c>
      <c r="G260" s="19"/>
      <c r="H260" s="19">
        <f>VLOOKUP(A260,'Kings Ratings'!$A$2:$B$1000,2,false)</f>
        <v>11</v>
      </c>
      <c r="I260" s="10" t="str">
        <f>vlookup(B260,'202405 MM (Do Not Delete)'!$A$1:$G$1000,7,false)</f>
        <v/>
      </c>
      <c r="K260" s="40">
        <v>6.0</v>
      </c>
      <c r="L260" s="22">
        <f t="shared" si="2"/>
        <v>0</v>
      </c>
      <c r="M260" s="23">
        <f t="shared" si="3"/>
        <v>0</v>
      </c>
      <c r="N260" s="24" t="str">
        <f t="shared" si="4"/>
        <v>Witch's Brew with +0, +0% (6 to 6)</v>
      </c>
      <c r="O260" s="41"/>
      <c r="P260" s="40">
        <v>0.0</v>
      </c>
      <c r="Q260" s="18">
        <f t="shared" si="5"/>
        <v>0</v>
      </c>
      <c r="R260" s="23" t="str">
        <f t="shared" si="6"/>
        <v>#DIV/0!</v>
      </c>
      <c r="S260" s="24" t="str">
        <f t="shared" si="7"/>
        <v>#DIV/0!</v>
      </c>
      <c r="T260" s="18"/>
      <c r="U260" s="40">
        <v>0.0</v>
      </c>
      <c r="V260" s="22">
        <f t="shared" si="8"/>
        <v>0</v>
      </c>
      <c r="W260" s="23" t="str">
        <f t="shared" si="9"/>
        <v>#DIV/0!</v>
      </c>
      <c r="X260" s="26" t="str">
        <f t="shared" si="10"/>
        <v>#DIV/0!</v>
      </c>
    </row>
    <row r="261">
      <c r="A261" s="18" t="s">
        <v>746</v>
      </c>
      <c r="B261" s="18">
        <v>675.0</v>
      </c>
      <c r="C261" s="40">
        <v>8367.0</v>
      </c>
      <c r="D261" s="40">
        <v>3666.0</v>
      </c>
      <c r="E261" s="40">
        <v>221.0</v>
      </c>
      <c r="F261" s="14">
        <v>232904.0</v>
      </c>
      <c r="G261" s="19"/>
      <c r="H261" s="19">
        <f>VLOOKUP(A261,'Kings Ratings'!$A$2:$B$1000,2,false)</f>
        <v>5</v>
      </c>
      <c r="I261" s="7">
        <f>vlookup(B261,'202405 MM (Do Not Delete)'!$A$1:$G$1000,7,false)</f>
        <v>319</v>
      </c>
      <c r="K261" s="40">
        <v>7909.0</v>
      </c>
      <c r="L261" s="22">
        <f t="shared" si="2"/>
        <v>458</v>
      </c>
      <c r="M261" s="23">
        <f t="shared" si="3"/>
        <v>0.05790871159</v>
      </c>
      <c r="N261" s="24" t="str">
        <f t="shared" si="4"/>
        <v>Spoon with +458, +5.8% (7909 to 8367)</v>
      </c>
      <c r="O261" s="41"/>
      <c r="P261" s="40">
        <v>3438.0</v>
      </c>
      <c r="Q261" s="18">
        <f t="shared" si="5"/>
        <v>228</v>
      </c>
      <c r="R261" s="23">
        <f t="shared" si="6"/>
        <v>0.06631762653</v>
      </c>
      <c r="S261" s="24" t="str">
        <f t="shared" si="7"/>
        <v>Spoon with +228, +6.6% (3438 to 3666)</v>
      </c>
      <c r="T261" s="18"/>
      <c r="U261" s="40">
        <v>187.0</v>
      </c>
      <c r="V261" s="22">
        <f t="shared" si="8"/>
        <v>34</v>
      </c>
      <c r="W261" s="23">
        <f t="shared" si="9"/>
        <v>0.1818181818</v>
      </c>
      <c r="X261" s="26" t="str">
        <f t="shared" si="10"/>
        <v>Spoon with +34, +18.2% (187 to 221)</v>
      </c>
    </row>
    <row r="262">
      <c r="A262" s="18" t="s">
        <v>63</v>
      </c>
      <c r="B262" s="18">
        <v>677.0</v>
      </c>
      <c r="C262" s="40">
        <v>7766.0</v>
      </c>
      <c r="D262" s="40">
        <v>1555.0</v>
      </c>
      <c r="E262" s="40">
        <v>8.0</v>
      </c>
      <c r="F262" s="14">
        <v>175565.0</v>
      </c>
      <c r="G262" s="19"/>
      <c r="H262" s="19">
        <f>VLOOKUP(A262,'Kings Ratings'!$A$2:$B$1000,2,false)</f>
        <v>7</v>
      </c>
      <c r="I262" s="10"/>
      <c r="K262" s="40">
        <v>7370.0</v>
      </c>
      <c r="L262" s="22">
        <f t="shared" si="2"/>
        <v>396</v>
      </c>
      <c r="M262" s="23">
        <f t="shared" si="3"/>
        <v>0.05373134328</v>
      </c>
      <c r="N262" s="24" t="str">
        <f t="shared" si="4"/>
        <v>Belt Drive with +396, +5.4% (7370 to 7766)</v>
      </c>
      <c r="O262" s="41"/>
      <c r="P262" s="40">
        <v>1423.0</v>
      </c>
      <c r="Q262" s="18">
        <f t="shared" si="5"/>
        <v>132</v>
      </c>
      <c r="R262" s="23">
        <f t="shared" si="6"/>
        <v>0.09276177091</v>
      </c>
      <c r="S262" s="24" t="str">
        <f t="shared" si="7"/>
        <v>Belt Drive with +132, +9.3% (1423 to 1555)</v>
      </c>
      <c r="T262" s="18"/>
      <c r="U262" s="40">
        <v>7.0</v>
      </c>
      <c r="V262" s="22">
        <f t="shared" si="8"/>
        <v>1</v>
      </c>
      <c r="W262" s="23">
        <f t="shared" si="9"/>
        <v>0.1428571429</v>
      </c>
      <c r="X262" s="26" t="str">
        <f t="shared" si="10"/>
        <v>Belt Drive with +1, +14.3% (7 to 8)</v>
      </c>
    </row>
    <row r="263">
      <c r="A263" s="18" t="s">
        <v>550</v>
      </c>
      <c r="B263" s="18">
        <v>678.0</v>
      </c>
      <c r="C263" s="40">
        <v>9369.0</v>
      </c>
      <c r="D263" s="40">
        <v>1497.0</v>
      </c>
      <c r="E263" s="40">
        <v>18.0</v>
      </c>
      <c r="F263" s="14">
        <v>334749.0</v>
      </c>
      <c r="G263" s="19"/>
      <c r="H263" s="19">
        <f>VLOOKUP(A263,'Kings Ratings'!$A$2:$B$1000,2,false)</f>
        <v>5</v>
      </c>
      <c r="I263" s="7" t="str">
        <f>vlookup(B263,'202405 MM (Do Not Delete)'!$A$1:$G$1000,7,false)</f>
        <v/>
      </c>
      <c r="K263" s="40">
        <v>8832.0</v>
      </c>
      <c r="L263" s="22">
        <f t="shared" si="2"/>
        <v>537</v>
      </c>
      <c r="M263" s="23">
        <f t="shared" si="3"/>
        <v>0.06080163043</v>
      </c>
      <c r="N263" s="24" t="str">
        <f t="shared" si="4"/>
        <v>Metal Spool with +537, +6.1% (8832 to 9369)</v>
      </c>
      <c r="O263" s="41"/>
      <c r="P263" s="40">
        <v>1381.0</v>
      </c>
      <c r="Q263" s="18">
        <f t="shared" si="5"/>
        <v>116</v>
      </c>
      <c r="R263" s="23">
        <f t="shared" si="6"/>
        <v>0.08399710355</v>
      </c>
      <c r="S263" s="24" t="str">
        <f t="shared" si="7"/>
        <v>Metal Spool with +116, +8.4% (1381 to 1497)</v>
      </c>
      <c r="T263" s="18"/>
      <c r="U263" s="40">
        <v>11.0</v>
      </c>
      <c r="V263" s="22">
        <f t="shared" si="8"/>
        <v>7</v>
      </c>
      <c r="W263" s="23">
        <f t="shared" si="9"/>
        <v>0.6363636364</v>
      </c>
      <c r="X263" s="26" t="str">
        <f t="shared" si="10"/>
        <v>Metal Spool with +7, +63.6% (11 to 18)</v>
      </c>
    </row>
    <row r="264">
      <c r="A264" s="18" t="s">
        <v>738</v>
      </c>
      <c r="B264" s="18">
        <v>679.0</v>
      </c>
      <c r="C264" s="40">
        <v>8608.0</v>
      </c>
      <c r="D264" s="40">
        <v>381.0</v>
      </c>
      <c r="E264" s="40">
        <v>0.0</v>
      </c>
      <c r="F264" s="14">
        <v>74095.0</v>
      </c>
      <c r="G264" s="19"/>
      <c r="H264" s="19">
        <f>VLOOKUP(A264,'Kings Ratings'!$A$2:$B$1000,2,false)</f>
        <v>10</v>
      </c>
      <c r="I264" s="10"/>
      <c r="K264" s="40">
        <v>8113.0</v>
      </c>
      <c r="L264" s="22">
        <f t="shared" si="2"/>
        <v>495</v>
      </c>
      <c r="M264" s="23">
        <f t="shared" si="3"/>
        <v>0.06101318871</v>
      </c>
      <c r="N264" s="24" t="str">
        <f t="shared" si="4"/>
        <v>Spool of Copper with +495, +6.1% (8113 to 8608)</v>
      </c>
      <c r="O264" s="41"/>
      <c r="P264" s="40">
        <v>311.0</v>
      </c>
      <c r="Q264" s="18">
        <f t="shared" si="5"/>
        <v>70</v>
      </c>
      <c r="R264" s="23">
        <f t="shared" si="6"/>
        <v>0.2250803859</v>
      </c>
      <c r="S264" s="24" t="str">
        <f t="shared" si="7"/>
        <v>Spool of Copper with +70, +22.5% (311 to 381)</v>
      </c>
      <c r="T264" s="18"/>
      <c r="U264" s="40">
        <v>0.0</v>
      </c>
      <c r="V264" s="22">
        <f t="shared" si="8"/>
        <v>0</v>
      </c>
      <c r="W264" s="23" t="str">
        <f t="shared" si="9"/>
        <v>#DIV/0!</v>
      </c>
      <c r="X264" s="26" t="str">
        <f t="shared" si="10"/>
        <v>#DIV/0!</v>
      </c>
    </row>
    <row r="265">
      <c r="A265" s="18" t="s">
        <v>261</v>
      </c>
      <c r="B265" s="18">
        <v>680.0</v>
      </c>
      <c r="C265" s="40">
        <v>4401.0</v>
      </c>
      <c r="D265" s="40">
        <v>61.0</v>
      </c>
      <c r="E265" s="40">
        <v>0.0</v>
      </c>
      <c r="F265" s="14">
        <v>47091.0</v>
      </c>
      <c r="G265" s="19"/>
      <c r="H265" s="19">
        <f>VLOOKUP(A265,'Kings Ratings'!$A$2:$B$1000,2,false)</f>
        <v>9</v>
      </c>
      <c r="I265" s="10">
        <f>vlookup(B265,'202405 MM (Do Not Delete)'!$A$1:$G$1000,7,false)</f>
        <v>314</v>
      </c>
      <c r="K265" s="40">
        <v>4107.0</v>
      </c>
      <c r="L265" s="22">
        <f t="shared" si="2"/>
        <v>294</v>
      </c>
      <c r="M265" s="23">
        <f t="shared" si="3"/>
        <v>0.07158509861</v>
      </c>
      <c r="N265" s="24" t="str">
        <f t="shared" si="4"/>
        <v>Energy Coil with +294, +7.2% (4107 to 4401)</v>
      </c>
      <c r="O265" s="41"/>
      <c r="P265" s="40">
        <v>49.0</v>
      </c>
      <c r="Q265" s="18">
        <f t="shared" si="5"/>
        <v>12</v>
      </c>
      <c r="R265" s="23">
        <f t="shared" si="6"/>
        <v>0.2448979592</v>
      </c>
      <c r="S265" s="24" t="str">
        <f t="shared" si="7"/>
        <v>Energy Coil with +12, +24.5% (49 to 61)</v>
      </c>
      <c r="T265" s="18"/>
      <c r="U265" s="40">
        <v>0.0</v>
      </c>
      <c r="V265" s="22">
        <f t="shared" si="8"/>
        <v>0</v>
      </c>
      <c r="W265" s="23" t="str">
        <f t="shared" si="9"/>
        <v>#DIV/0!</v>
      </c>
      <c r="X265" s="26" t="str">
        <f t="shared" si="10"/>
        <v>#DIV/0!</v>
      </c>
    </row>
    <row r="266">
      <c r="A266" s="18" t="s">
        <v>208</v>
      </c>
      <c r="B266" s="18">
        <v>681.0</v>
      </c>
      <c r="C266" s="40">
        <v>2675.0</v>
      </c>
      <c r="D266" s="40">
        <v>3.0</v>
      </c>
      <c r="E266" s="40">
        <v>0.0</v>
      </c>
      <c r="F266" s="14">
        <v>10744.0</v>
      </c>
      <c r="G266" s="19"/>
      <c r="H266" s="19">
        <f>VLOOKUP(A266,'Kings Ratings'!$A$2:$B$1000,2,false)</f>
        <v>7</v>
      </c>
      <c r="I266" s="10"/>
      <c r="K266" s="40">
        <v>2432.0</v>
      </c>
      <c r="L266" s="22">
        <f t="shared" si="2"/>
        <v>243</v>
      </c>
      <c r="M266" s="23">
        <f t="shared" si="3"/>
        <v>0.09991776316</v>
      </c>
      <c r="N266" s="24" t="str">
        <f t="shared" si="4"/>
        <v>Control Box with +243, +10% (2432 to 2675)</v>
      </c>
      <c r="O266" s="41"/>
      <c r="P266" s="40">
        <v>1.0</v>
      </c>
      <c r="Q266" s="18">
        <f t="shared" si="5"/>
        <v>2</v>
      </c>
      <c r="R266" s="23">
        <f t="shared" si="6"/>
        <v>2</v>
      </c>
      <c r="S266" s="24" t="str">
        <f t="shared" si="7"/>
        <v>Control Box with +2, +200% (1 to 3)</v>
      </c>
      <c r="T266" s="18"/>
      <c r="U266" s="40">
        <v>0.0</v>
      </c>
      <c r="V266" s="22">
        <f t="shared" si="8"/>
        <v>0</v>
      </c>
      <c r="W266" s="23" t="str">
        <f t="shared" si="9"/>
        <v>#DIV/0!</v>
      </c>
      <c r="X266" s="26" t="str">
        <f t="shared" si="10"/>
        <v>#DIV/0!</v>
      </c>
    </row>
    <row r="267">
      <c r="A267" s="18" t="s">
        <v>498</v>
      </c>
      <c r="B267" s="18">
        <v>682.0</v>
      </c>
      <c r="C267" s="40">
        <v>5417.0</v>
      </c>
      <c r="D267" s="40">
        <v>360.0</v>
      </c>
      <c r="E267" s="40">
        <v>5.0</v>
      </c>
      <c r="F267" s="14">
        <v>83113.0</v>
      </c>
      <c r="G267" s="19"/>
      <c r="H267" s="19">
        <f>VLOOKUP(A267,'Kings Ratings'!$A$2:$B$1000,2,false)</f>
        <v>8</v>
      </c>
      <c r="I267" s="10"/>
      <c r="K267" s="40">
        <v>5080.0</v>
      </c>
      <c r="L267" s="22">
        <f t="shared" si="2"/>
        <v>337</v>
      </c>
      <c r="M267" s="23">
        <f t="shared" si="3"/>
        <v>0.06633858268</v>
      </c>
      <c r="N267" s="24" t="str">
        <f t="shared" si="4"/>
        <v>Kill Switch with +337, +6.6% (5080 to 5417)</v>
      </c>
      <c r="O267" s="41"/>
      <c r="P267" s="40">
        <v>343.0</v>
      </c>
      <c r="Q267" s="18">
        <f t="shared" si="5"/>
        <v>17</v>
      </c>
      <c r="R267" s="23">
        <f t="shared" si="6"/>
        <v>0.04956268222</v>
      </c>
      <c r="S267" s="24" t="str">
        <f t="shared" si="7"/>
        <v>Kill Switch with +17, +5% (343 to 360)</v>
      </c>
      <c r="T267" s="18"/>
      <c r="U267" s="40">
        <v>4.0</v>
      </c>
      <c r="V267" s="22">
        <f t="shared" si="8"/>
        <v>1</v>
      </c>
      <c r="W267" s="23">
        <f t="shared" si="9"/>
        <v>0.25</v>
      </c>
      <c r="X267" s="26" t="str">
        <f t="shared" si="10"/>
        <v>Kill Switch with +1, +25% (4 to 5)</v>
      </c>
    </row>
    <row r="268">
      <c r="A268" s="18" t="s">
        <v>593</v>
      </c>
      <c r="B268" s="18">
        <v>683.0</v>
      </c>
      <c r="C268" s="40">
        <v>6824.0</v>
      </c>
      <c r="D268" s="40">
        <v>227.0</v>
      </c>
      <c r="E268" s="40">
        <v>0.0</v>
      </c>
      <c r="F268" s="14">
        <v>65451.0</v>
      </c>
      <c r="G268" s="19"/>
      <c r="H268" s="19">
        <f>VLOOKUP(A268,'Kings Ratings'!$A$2:$B$1000,2,false)</f>
        <v>9</v>
      </c>
      <c r="I268" s="10" t="str">
        <f>vlookup(B268,'202405 MM (Do Not Delete)'!$A$1:$G$1000,7,false)</f>
        <v/>
      </c>
      <c r="K268" s="40">
        <v>6391.0</v>
      </c>
      <c r="L268" s="22">
        <f t="shared" si="2"/>
        <v>433</v>
      </c>
      <c r="M268" s="23">
        <f t="shared" si="3"/>
        <v>0.06775152558</v>
      </c>
      <c r="N268" s="24" t="str">
        <f t="shared" si="4"/>
        <v>Pear Grease with +433, +6.8% (6391 to 6824)</v>
      </c>
      <c r="O268" s="41"/>
      <c r="P268" s="40">
        <v>178.0</v>
      </c>
      <c r="Q268" s="18">
        <f t="shared" si="5"/>
        <v>49</v>
      </c>
      <c r="R268" s="23">
        <f t="shared" si="6"/>
        <v>0.2752808989</v>
      </c>
      <c r="S268" s="24" t="str">
        <f t="shared" si="7"/>
        <v>Pear Grease with +49, +27.5% (178 to 227)</v>
      </c>
      <c r="T268" s="18"/>
      <c r="U268" s="40">
        <v>0.0</v>
      </c>
      <c r="V268" s="22">
        <f t="shared" si="8"/>
        <v>0</v>
      </c>
      <c r="W268" s="23" t="str">
        <f t="shared" si="9"/>
        <v>#DIV/0!</v>
      </c>
      <c r="X268" s="26" t="str">
        <f t="shared" si="10"/>
        <v>#DIV/0!</v>
      </c>
    </row>
    <row r="269">
      <c r="A269" s="18" t="s">
        <v>587</v>
      </c>
      <c r="B269" s="18">
        <v>684.0</v>
      </c>
      <c r="C269" s="40">
        <v>3396.0</v>
      </c>
      <c r="D269" s="40">
        <v>102.0</v>
      </c>
      <c r="E269" s="40">
        <v>0.0</v>
      </c>
      <c r="F269" s="14">
        <v>55916.0</v>
      </c>
      <c r="G269" s="19"/>
      <c r="H269" s="19">
        <f>VLOOKUP(A269,'Kings Ratings'!$A$2:$B$1000,2,false)</f>
        <v>10</v>
      </c>
      <c r="I269" s="10"/>
      <c r="K269" s="40">
        <v>3052.0</v>
      </c>
      <c r="L269" s="22">
        <f t="shared" si="2"/>
        <v>344</v>
      </c>
      <c r="M269" s="23">
        <f t="shared" si="3"/>
        <v>0.1127129751</v>
      </c>
      <c r="N269" s="24" t="str">
        <f t="shared" si="4"/>
        <v>Power Monitor with +344, +11.3% (3052 to 3396)</v>
      </c>
      <c r="O269" s="41"/>
      <c r="P269" s="40">
        <v>87.0</v>
      </c>
      <c r="Q269" s="18">
        <f t="shared" si="5"/>
        <v>15</v>
      </c>
      <c r="R269" s="23">
        <f t="shared" si="6"/>
        <v>0.1724137931</v>
      </c>
      <c r="S269" s="24" t="str">
        <f t="shared" si="7"/>
        <v>Power Monitor with +15, +17.2% (87 to 102)</v>
      </c>
      <c r="T269" s="18"/>
      <c r="U269" s="40">
        <v>0.0</v>
      </c>
      <c r="V269" s="22">
        <f t="shared" si="8"/>
        <v>0</v>
      </c>
      <c r="W269" s="23" t="str">
        <f t="shared" si="9"/>
        <v>#DIV/0!</v>
      </c>
      <c r="X269" s="26" t="str">
        <f t="shared" si="10"/>
        <v>#DIV/0!</v>
      </c>
    </row>
    <row r="270">
      <c r="A270" s="18" t="s">
        <v>264</v>
      </c>
      <c r="B270" s="18">
        <v>685.0</v>
      </c>
      <c r="C270" s="40">
        <v>1733.0</v>
      </c>
      <c r="D270" s="40">
        <v>5.0</v>
      </c>
      <c r="E270" s="40">
        <v>0.0</v>
      </c>
      <c r="F270" s="14">
        <v>11415.0</v>
      </c>
      <c r="G270" s="19"/>
      <c r="H270" s="19">
        <f>VLOOKUP(A270,'Kings Ratings'!$A$2:$B$1000,2,false)</f>
        <v>10</v>
      </c>
      <c r="I270" s="10"/>
      <c r="K270" s="40">
        <v>1564.0</v>
      </c>
      <c r="L270" s="22">
        <f t="shared" si="2"/>
        <v>169</v>
      </c>
      <c r="M270" s="23">
        <f t="shared" si="3"/>
        <v>0.108056266</v>
      </c>
      <c r="N270" s="24" t="str">
        <f t="shared" si="4"/>
        <v>Engine with +169, +10.8% (1564 to 1733)</v>
      </c>
      <c r="O270" s="41"/>
      <c r="P270" s="40">
        <v>4.0</v>
      </c>
      <c r="Q270" s="18">
        <f t="shared" si="5"/>
        <v>1</v>
      </c>
      <c r="R270" s="23">
        <f t="shared" si="6"/>
        <v>0.25</v>
      </c>
      <c r="S270" s="24" t="str">
        <f t="shared" si="7"/>
        <v>Engine with +1, +25% (4 to 5)</v>
      </c>
      <c r="T270" s="18"/>
      <c r="U270" s="40">
        <v>0.0</v>
      </c>
      <c r="V270" s="22">
        <f t="shared" si="8"/>
        <v>0</v>
      </c>
      <c r="W270" s="23" t="str">
        <f t="shared" si="9"/>
        <v>#DIV/0!</v>
      </c>
      <c r="X270" s="26" t="str">
        <f t="shared" si="10"/>
        <v>#DIV/0!</v>
      </c>
    </row>
    <row r="271">
      <c r="A271" s="18" t="s">
        <v>481</v>
      </c>
      <c r="B271" s="18">
        <v>687.0</v>
      </c>
      <c r="C271" s="40">
        <v>4052.0</v>
      </c>
      <c r="D271" s="40">
        <v>25.0</v>
      </c>
      <c r="E271" s="40">
        <v>0.0</v>
      </c>
      <c r="F271" s="14">
        <v>23094.0</v>
      </c>
      <c r="G271" s="19"/>
      <c r="H271" s="19">
        <f>VLOOKUP(A271,'Kings Ratings'!$A$2:$B$1000,2,false)</f>
        <v>11</v>
      </c>
      <c r="I271" s="10"/>
      <c r="K271" s="40">
        <v>4052.0</v>
      </c>
      <c r="L271" s="22">
        <f t="shared" si="2"/>
        <v>0</v>
      </c>
      <c r="M271" s="23">
        <f t="shared" si="3"/>
        <v>0</v>
      </c>
      <c r="N271" s="24" t="str">
        <f t="shared" si="4"/>
        <v>Holiday Wreath with +0, +0% (4052 to 4052)</v>
      </c>
      <c r="O271" s="41"/>
      <c r="P271" s="40">
        <v>25.0</v>
      </c>
      <c r="Q271" s="18">
        <f t="shared" si="5"/>
        <v>0</v>
      </c>
      <c r="R271" s="23">
        <f t="shared" si="6"/>
        <v>0</v>
      </c>
      <c r="S271" s="24" t="str">
        <f t="shared" si="7"/>
        <v>Holiday Wreath with +0, +0% (25 to 25)</v>
      </c>
      <c r="T271" s="18"/>
      <c r="U271" s="40">
        <v>0.0</v>
      </c>
      <c r="V271" s="22">
        <f t="shared" si="8"/>
        <v>0</v>
      </c>
      <c r="W271" s="23" t="str">
        <f t="shared" si="9"/>
        <v>#DIV/0!</v>
      </c>
      <c r="X271" s="26" t="str">
        <f t="shared" si="10"/>
        <v>#DIV/0!</v>
      </c>
    </row>
    <row r="272">
      <c r="A272" s="18" t="s">
        <v>340</v>
      </c>
      <c r="B272" s="18">
        <v>688.0</v>
      </c>
      <c r="C272" s="40">
        <v>16228.0</v>
      </c>
      <c r="D272" s="40">
        <v>14804.0</v>
      </c>
      <c r="E272" s="40">
        <v>10123.0</v>
      </c>
      <c r="F272" s="14">
        <v>5.3496728E7</v>
      </c>
      <c r="G272" s="19"/>
      <c r="H272" s="19">
        <f>VLOOKUP(A272,'Kings Ratings'!$A$2:$B$1000,2,false)</f>
        <v>1</v>
      </c>
      <c r="I272" s="7">
        <f>vlookup(B272,'202405 MM (Do Not Delete)'!$A$1:$G$1000,7,false)</f>
        <v>213</v>
      </c>
      <c r="K272" s="40">
        <v>15576.0</v>
      </c>
      <c r="L272" s="22">
        <f t="shared" si="2"/>
        <v>652</v>
      </c>
      <c r="M272" s="23">
        <f t="shared" si="3"/>
        <v>0.04185927067</v>
      </c>
      <c r="N272" s="24" t="str">
        <f t="shared" si="4"/>
        <v>Frosteye with +652, +4.2% (15576 to 16228)</v>
      </c>
      <c r="O272" s="41"/>
      <c r="P272" s="40">
        <v>14218.0</v>
      </c>
      <c r="Q272" s="18">
        <f t="shared" si="5"/>
        <v>586</v>
      </c>
      <c r="R272" s="23">
        <f t="shared" si="6"/>
        <v>0.04121536081</v>
      </c>
      <c r="S272" s="24" t="str">
        <f t="shared" si="7"/>
        <v>Frosteye with +586, +4.1% (14218 to 14804)</v>
      </c>
      <c r="T272" s="18"/>
      <c r="U272" s="40">
        <v>9773.0</v>
      </c>
      <c r="V272" s="22">
        <f t="shared" si="8"/>
        <v>350</v>
      </c>
      <c r="W272" s="23">
        <f t="shared" si="9"/>
        <v>0.03581295406</v>
      </c>
      <c r="X272" s="26" t="str">
        <f t="shared" si="10"/>
        <v>Frosteye with +350, +3.6% (9773 to 10123)</v>
      </c>
    </row>
    <row r="273">
      <c r="A273" s="18" t="s">
        <v>240</v>
      </c>
      <c r="B273" s="18">
        <v>689.0</v>
      </c>
      <c r="C273" s="40">
        <v>16202.0</v>
      </c>
      <c r="D273" s="40">
        <v>14738.0</v>
      </c>
      <c r="E273" s="40">
        <v>10077.0</v>
      </c>
      <c r="F273" s="14">
        <v>5.3489257E7</v>
      </c>
      <c r="G273" s="19"/>
      <c r="H273" s="19">
        <f>VLOOKUP(A273,'Kings Ratings'!$A$2:$B$1000,2,false)</f>
        <v>1</v>
      </c>
      <c r="I273" s="7">
        <f>vlookup(B273,'202405 MM (Do Not Delete)'!$A$1:$G$1000,7,false)</f>
        <v>214</v>
      </c>
      <c r="K273" s="40">
        <v>15541.0</v>
      </c>
      <c r="L273" s="22">
        <f t="shared" si="2"/>
        <v>661</v>
      </c>
      <c r="M273" s="23">
        <f t="shared" si="3"/>
        <v>0.04253265556</v>
      </c>
      <c r="N273" s="24" t="str">
        <f t="shared" si="4"/>
        <v>Crowfish with +661, +4.3% (15541 to 16202)</v>
      </c>
      <c r="O273" s="41"/>
      <c r="P273" s="40">
        <v>14153.0</v>
      </c>
      <c r="Q273" s="18">
        <f t="shared" si="5"/>
        <v>585</v>
      </c>
      <c r="R273" s="23">
        <f t="shared" si="6"/>
        <v>0.04133399279</v>
      </c>
      <c r="S273" s="24" t="str">
        <f t="shared" si="7"/>
        <v>Crowfish with +585, +4.1% (14153 to 14738)</v>
      </c>
      <c r="T273" s="18"/>
      <c r="U273" s="40">
        <v>9723.0</v>
      </c>
      <c r="V273" s="22">
        <f t="shared" si="8"/>
        <v>354</v>
      </c>
      <c r="W273" s="23">
        <f t="shared" si="9"/>
        <v>0.03640851589</v>
      </c>
      <c r="X273" s="26" t="str">
        <f t="shared" si="10"/>
        <v>Crowfish with +354, +3.6% (9723 to 10077)</v>
      </c>
    </row>
    <row r="274">
      <c r="A274" s="18" t="s">
        <v>151</v>
      </c>
      <c r="B274" s="18">
        <v>690.0</v>
      </c>
      <c r="C274" s="40">
        <v>16095.0</v>
      </c>
      <c r="D274" s="40">
        <v>14487.0</v>
      </c>
      <c r="E274" s="40">
        <v>9434.0</v>
      </c>
      <c r="F274" s="14">
        <v>3.7702714E7</v>
      </c>
      <c r="G274" s="19"/>
      <c r="H274" s="19">
        <f>VLOOKUP(A274,'Kings Ratings'!$A$2:$B$1000,2,false)</f>
        <v>1</v>
      </c>
      <c r="I274" s="7">
        <f>vlookup(B274,'202405 MM (Do Not Delete)'!$A$1:$G$1000,7,false)</f>
        <v>218</v>
      </c>
      <c r="K274" s="40">
        <v>15451.0</v>
      </c>
      <c r="L274" s="22">
        <f t="shared" si="2"/>
        <v>644</v>
      </c>
      <c r="M274" s="23">
        <f t="shared" si="3"/>
        <v>0.04168015015</v>
      </c>
      <c r="N274" s="24" t="str">
        <f t="shared" si="4"/>
        <v>Bullfish with +644, +4.2% (15451 to 16095)</v>
      </c>
      <c r="O274" s="41"/>
      <c r="P274" s="40">
        <v>13946.0</v>
      </c>
      <c r="Q274" s="18">
        <f t="shared" si="5"/>
        <v>541</v>
      </c>
      <c r="R274" s="23">
        <f t="shared" si="6"/>
        <v>0.0387924853</v>
      </c>
      <c r="S274" s="24" t="str">
        <f t="shared" si="7"/>
        <v>Bullfish with +541, +3.9% (13946 to 14487)</v>
      </c>
      <c r="T274" s="18"/>
      <c r="U274" s="40">
        <v>9113.0</v>
      </c>
      <c r="V274" s="22">
        <f t="shared" si="8"/>
        <v>321</v>
      </c>
      <c r="W274" s="23">
        <f t="shared" si="9"/>
        <v>0.0352244047</v>
      </c>
      <c r="X274" s="26" t="str">
        <f t="shared" si="10"/>
        <v>Bullfish with +321, +3.5% (9113 to 9434)</v>
      </c>
    </row>
    <row r="275">
      <c r="A275" s="18" t="s">
        <v>370</v>
      </c>
      <c r="B275" s="18">
        <v>691.0</v>
      </c>
      <c r="C275" s="40">
        <v>16009.0</v>
      </c>
      <c r="D275" s="40">
        <v>14308.0</v>
      </c>
      <c r="E275" s="40">
        <v>8905.0</v>
      </c>
      <c r="F275" s="14">
        <v>2.9237692E7</v>
      </c>
      <c r="G275" s="19"/>
      <c r="H275" s="19">
        <f>VLOOKUP(A275,'Kings Ratings'!$A$2:$B$1000,2,false)</f>
        <v>1</v>
      </c>
      <c r="I275" s="7">
        <f>vlookup(B275,'202405 MM (Do Not Delete)'!$A$1:$G$1000,7,false)</f>
        <v>255</v>
      </c>
      <c r="K275" s="40">
        <v>15374.0</v>
      </c>
      <c r="L275" s="22">
        <f t="shared" si="2"/>
        <v>635</v>
      </c>
      <c r="M275" s="23">
        <f t="shared" si="3"/>
        <v>0.04130349941</v>
      </c>
      <c r="N275" s="24" t="str">
        <f t="shared" si="4"/>
        <v>Glassback with +635, +4.1% (15374 to 16009)</v>
      </c>
      <c r="O275" s="41"/>
      <c r="P275" s="40">
        <v>13777.0</v>
      </c>
      <c r="Q275" s="18">
        <f t="shared" si="5"/>
        <v>531</v>
      </c>
      <c r="R275" s="23">
        <f t="shared" si="6"/>
        <v>0.03854249837</v>
      </c>
      <c r="S275" s="24" t="str">
        <f t="shared" si="7"/>
        <v>Glassback with +531, +3.9% (13777 to 14308)</v>
      </c>
      <c r="T275" s="18"/>
      <c r="U275" s="40">
        <v>8605.0</v>
      </c>
      <c r="V275" s="22">
        <f t="shared" si="8"/>
        <v>300</v>
      </c>
      <c r="W275" s="23">
        <f t="shared" si="9"/>
        <v>0.03486345148</v>
      </c>
      <c r="X275" s="26" t="str">
        <f t="shared" si="10"/>
        <v>Glassback with +300, +3.5% (8605 to 8905)</v>
      </c>
    </row>
    <row r="276">
      <c r="A276" s="18" t="s">
        <v>702</v>
      </c>
      <c r="B276" s="18">
        <v>692.0</v>
      </c>
      <c r="C276" s="40">
        <v>15951.0</v>
      </c>
      <c r="D276" s="40">
        <v>14213.0</v>
      </c>
      <c r="E276" s="40">
        <v>8732.0</v>
      </c>
      <c r="F276" s="14">
        <v>2.6302676E7</v>
      </c>
      <c r="G276" s="19"/>
      <c r="H276" s="19">
        <f>VLOOKUP(A276,'Kings Ratings'!$A$2:$B$1000,2,false)</f>
        <v>1</v>
      </c>
      <c r="I276" s="7">
        <f>vlookup(B276,'202405 MM (Do Not Delete)'!$A$1:$G$1000,7,false)</f>
        <v>258</v>
      </c>
      <c r="K276" s="40">
        <v>15328.0</v>
      </c>
      <c r="L276" s="22">
        <f t="shared" si="2"/>
        <v>623</v>
      </c>
      <c r="M276" s="23">
        <f t="shared" si="3"/>
        <v>0.04064457203</v>
      </c>
      <c r="N276" s="24" t="str">
        <f t="shared" si="4"/>
        <v>Sea Crest with +623, +4.1% (15328 to 15951)</v>
      </c>
      <c r="O276" s="41"/>
      <c r="P276" s="40">
        <v>13682.0</v>
      </c>
      <c r="Q276" s="18">
        <f t="shared" si="5"/>
        <v>531</v>
      </c>
      <c r="R276" s="23">
        <f t="shared" si="6"/>
        <v>0.03881011548</v>
      </c>
      <c r="S276" s="24" t="str">
        <f t="shared" si="7"/>
        <v>Sea Crest with +531, +3.9% (13682 to 14213)</v>
      </c>
      <c r="T276" s="18"/>
      <c r="U276" s="40">
        <v>8430.0</v>
      </c>
      <c r="V276" s="22">
        <f t="shared" si="8"/>
        <v>302</v>
      </c>
      <c r="W276" s="23">
        <f t="shared" si="9"/>
        <v>0.03582443654</v>
      </c>
      <c r="X276" s="26" t="str">
        <f t="shared" si="10"/>
        <v>Sea Crest with +302, +3.6% (8430 to 8732)</v>
      </c>
    </row>
    <row r="277">
      <c r="A277" s="18" t="s">
        <v>710</v>
      </c>
      <c r="B277" s="18">
        <v>693.0</v>
      </c>
      <c r="C277" s="40">
        <v>15885.0</v>
      </c>
      <c r="D277" s="40">
        <v>14071.0</v>
      </c>
      <c r="E277" s="40">
        <v>8394.0</v>
      </c>
      <c r="F277" s="14">
        <v>2.1918096E7</v>
      </c>
      <c r="G277" s="19"/>
      <c r="H277" s="19">
        <f>VLOOKUP(A277,'Kings Ratings'!$A$2:$B$1000,2,false)</f>
        <v>1</v>
      </c>
      <c r="I277" s="7">
        <f>vlookup(B277,'202405 MM (Do Not Delete)'!$A$1:$G$1000,7,false)</f>
        <v>252</v>
      </c>
      <c r="K277" s="40">
        <v>15248.0</v>
      </c>
      <c r="L277" s="22">
        <f t="shared" si="2"/>
        <v>637</v>
      </c>
      <c r="M277" s="23">
        <f t="shared" si="3"/>
        <v>0.04177597062</v>
      </c>
      <c r="N277" s="24" t="str">
        <f t="shared" si="4"/>
        <v>Seeker with +637, +4.2% (15248 to 15885)</v>
      </c>
      <c r="O277" s="41"/>
      <c r="P277" s="40">
        <v>13538.0</v>
      </c>
      <c r="Q277" s="18">
        <f t="shared" si="5"/>
        <v>533</v>
      </c>
      <c r="R277" s="23">
        <f t="shared" si="6"/>
        <v>0.03937066036</v>
      </c>
      <c r="S277" s="24" t="str">
        <f t="shared" si="7"/>
        <v>Seeker with +533, +3.9% (13538 to 14071)</v>
      </c>
      <c r="T277" s="18"/>
      <c r="U277" s="40">
        <v>8121.0</v>
      </c>
      <c r="V277" s="22">
        <f t="shared" si="8"/>
        <v>273</v>
      </c>
      <c r="W277" s="23">
        <f t="shared" si="9"/>
        <v>0.03361654969</v>
      </c>
      <c r="X277" s="26" t="str">
        <f t="shared" si="10"/>
        <v>Seeker with +273, +3.4% (8121 to 8394)</v>
      </c>
    </row>
    <row r="278">
      <c r="A278" s="18" t="s">
        <v>737</v>
      </c>
      <c r="B278" s="18">
        <v>694.0</v>
      </c>
      <c r="C278" s="40">
        <v>15835.0</v>
      </c>
      <c r="D278" s="40">
        <v>13983.0</v>
      </c>
      <c r="E278" s="40">
        <v>8241.0</v>
      </c>
      <c r="F278" s="14">
        <v>2.0223498E7</v>
      </c>
      <c r="G278" s="19"/>
      <c r="H278" s="19">
        <f>VLOOKUP(A278,'Kings Ratings'!$A$2:$B$1000,2,false)</f>
        <v>1</v>
      </c>
      <c r="I278" s="7">
        <f>vlookup(B278,'202405 MM (Do Not Delete)'!$A$1:$G$1000,7,false)</f>
        <v>262</v>
      </c>
      <c r="K278" s="40">
        <v>15199.0</v>
      </c>
      <c r="L278" s="22">
        <f t="shared" si="2"/>
        <v>636</v>
      </c>
      <c r="M278" s="23">
        <f t="shared" si="3"/>
        <v>0.04184485821</v>
      </c>
      <c r="N278" s="24" t="str">
        <f t="shared" si="4"/>
        <v>Stone Jelly with +636, +4.2% (15199 to 15835)</v>
      </c>
      <c r="O278" s="41"/>
      <c r="P278" s="40">
        <v>13457.0</v>
      </c>
      <c r="Q278" s="18">
        <f t="shared" si="5"/>
        <v>526</v>
      </c>
      <c r="R278" s="23">
        <f t="shared" si="6"/>
        <v>0.03908746377</v>
      </c>
      <c r="S278" s="24" t="str">
        <f t="shared" si="7"/>
        <v>Stone Jelly with +526, +3.9% (13457 to 13983)</v>
      </c>
      <c r="T278" s="18"/>
      <c r="U278" s="40">
        <v>7961.0</v>
      </c>
      <c r="V278" s="22">
        <f t="shared" si="8"/>
        <v>280</v>
      </c>
      <c r="W278" s="23">
        <f t="shared" si="9"/>
        <v>0.03517146087</v>
      </c>
      <c r="X278" s="26" t="str">
        <f t="shared" si="10"/>
        <v>Stone Jelly with +280, +3.5% (7961 to 8241)</v>
      </c>
    </row>
    <row r="279">
      <c r="A279" s="18" t="s">
        <v>400</v>
      </c>
      <c r="B279" s="18">
        <v>695.0</v>
      </c>
      <c r="C279" s="40">
        <v>5346.0</v>
      </c>
      <c r="D279" s="40">
        <v>9.0</v>
      </c>
      <c r="E279" s="40">
        <v>0.0</v>
      </c>
      <c r="F279" s="14">
        <v>28185.0</v>
      </c>
      <c r="G279" s="19"/>
      <c r="H279" s="19">
        <f>VLOOKUP(A279,'Kings Ratings'!$A$2:$B$1000,2,false)</f>
        <v>10</v>
      </c>
      <c r="I279" s="10" t="str">
        <f>vlookup(B279,'202405 MM (Do Not Delete)'!$A$1:$G$1000,7,false)</f>
        <v/>
      </c>
      <c r="K279" s="40">
        <v>4950.0</v>
      </c>
      <c r="L279" s="22">
        <f t="shared" si="2"/>
        <v>396</v>
      </c>
      <c r="M279" s="23">
        <f t="shared" si="3"/>
        <v>0.08</v>
      </c>
      <c r="N279" s="24" t="str">
        <f t="shared" si="4"/>
        <v>Gold Sea Crest with +396, +8% (4950 to 5346)</v>
      </c>
      <c r="O279" s="41"/>
      <c r="P279" s="40">
        <v>8.0</v>
      </c>
      <c r="Q279" s="18">
        <f t="shared" si="5"/>
        <v>1</v>
      </c>
      <c r="R279" s="23">
        <f t="shared" si="6"/>
        <v>0.125</v>
      </c>
      <c r="S279" s="24" t="str">
        <f t="shared" si="7"/>
        <v>Gold Sea Crest with +1, +12.5% (8 to 9)</v>
      </c>
      <c r="T279" s="18"/>
      <c r="U279" s="40">
        <v>0.0</v>
      </c>
      <c r="V279" s="22">
        <f t="shared" si="8"/>
        <v>0</v>
      </c>
      <c r="W279" s="23" t="str">
        <f t="shared" si="9"/>
        <v>#DIV/0!</v>
      </c>
      <c r="X279" s="26" t="str">
        <f t="shared" si="10"/>
        <v>#DIV/0!</v>
      </c>
    </row>
    <row r="280">
      <c r="A280" s="18" t="s">
        <v>466</v>
      </c>
      <c r="B280" s="18">
        <v>696.0</v>
      </c>
      <c r="C280" s="40">
        <v>15828.0</v>
      </c>
      <c r="D280" s="40">
        <v>13948.0</v>
      </c>
      <c r="E280" s="40">
        <v>8110.0</v>
      </c>
      <c r="F280" s="14">
        <v>1.8773642E7</v>
      </c>
      <c r="G280" s="19"/>
      <c r="H280" s="19">
        <f>VLOOKUP(A280,'Kings Ratings'!$A$2:$B$1000,2,false)</f>
        <v>1</v>
      </c>
      <c r="I280" s="7">
        <f>vlookup(B280,'202405 MM (Do Not Delete)'!$A$1:$G$1000,7,false)</f>
        <v>263</v>
      </c>
      <c r="K280" s="40">
        <v>15191.0</v>
      </c>
      <c r="L280" s="22">
        <f t="shared" si="2"/>
        <v>637</v>
      </c>
      <c r="M280" s="23">
        <f t="shared" si="3"/>
        <v>0.04193272332</v>
      </c>
      <c r="N280" s="24" t="str">
        <f t="shared" si="4"/>
        <v>Ice Shark with +637, +4.2% (15191 to 15828)</v>
      </c>
      <c r="O280" s="41"/>
      <c r="P280" s="40">
        <v>13427.0</v>
      </c>
      <c r="Q280" s="18">
        <f t="shared" si="5"/>
        <v>521</v>
      </c>
      <c r="R280" s="23">
        <f t="shared" si="6"/>
        <v>0.03880241305</v>
      </c>
      <c r="S280" s="24" t="str">
        <f t="shared" si="7"/>
        <v>Ice Shark with +521, +3.9% (13427 to 13948)</v>
      </c>
      <c r="T280" s="18"/>
      <c r="U280" s="40">
        <v>7844.0</v>
      </c>
      <c r="V280" s="22">
        <f t="shared" si="8"/>
        <v>266</v>
      </c>
      <c r="W280" s="23">
        <f t="shared" si="9"/>
        <v>0.03391126976</v>
      </c>
      <c r="X280" s="26" t="str">
        <f t="shared" si="10"/>
        <v>Ice Shark with +266, +3.4% (7844 to 8110)</v>
      </c>
    </row>
    <row r="281">
      <c r="A281" s="18" t="s">
        <v>624</v>
      </c>
      <c r="B281" s="18">
        <v>712.0</v>
      </c>
      <c r="C281" s="40">
        <v>3003.0</v>
      </c>
      <c r="D281" s="40">
        <v>99.0</v>
      </c>
      <c r="E281" s="40">
        <v>0.0</v>
      </c>
      <c r="F281" s="14">
        <v>10601.0</v>
      </c>
      <c r="G281" s="19"/>
      <c r="H281" s="19">
        <f>VLOOKUP(A281,'Kings Ratings'!$A$2:$B$1000,2,false)</f>
        <v>10</v>
      </c>
      <c r="I281" s="10" t="str">
        <f>vlookup(B281,'202405 MM (Do Not Delete)'!$A$1:$G$1000,7,false)</f>
        <v/>
      </c>
      <c r="K281" s="40">
        <v>2761.0</v>
      </c>
      <c r="L281" s="22">
        <f t="shared" si="2"/>
        <v>242</v>
      </c>
      <c r="M281" s="23">
        <f t="shared" si="3"/>
        <v>0.08764940239</v>
      </c>
      <c r="N281" s="24" t="str">
        <f t="shared" si="4"/>
        <v>Polished Boot with +242, +8.8% (2761 to 3003)</v>
      </c>
      <c r="O281" s="41"/>
      <c r="P281" s="40">
        <v>91.0</v>
      </c>
      <c r="Q281" s="18">
        <f t="shared" si="5"/>
        <v>8</v>
      </c>
      <c r="R281" s="23">
        <f t="shared" si="6"/>
        <v>0.08791208791</v>
      </c>
      <c r="S281" s="24" t="str">
        <f t="shared" si="7"/>
        <v>Polished Boot with +8, +8.8% (91 to 99)</v>
      </c>
      <c r="T281" s="18"/>
      <c r="U281" s="40">
        <v>0.0</v>
      </c>
      <c r="V281" s="22">
        <f t="shared" si="8"/>
        <v>0</v>
      </c>
      <c r="W281" s="23" t="str">
        <f t="shared" si="9"/>
        <v>#DIV/0!</v>
      </c>
      <c r="X281" s="26" t="str">
        <f t="shared" si="10"/>
        <v>#DIV/0!</v>
      </c>
    </row>
    <row r="282">
      <c r="A282" s="18" t="s">
        <v>586</v>
      </c>
      <c r="B282" s="18">
        <v>713.0</v>
      </c>
      <c r="C282" s="40">
        <v>2069.0</v>
      </c>
      <c r="D282" s="40">
        <v>41.0</v>
      </c>
      <c r="E282" s="40">
        <v>0.0</v>
      </c>
      <c r="F282" s="14">
        <v>11435.0</v>
      </c>
      <c r="G282" s="19"/>
      <c r="H282" s="19">
        <f>VLOOKUP(A282,'Kings Ratings'!$A$2:$B$1000,2,false)</f>
        <v>10</v>
      </c>
      <c r="I282" s="10"/>
      <c r="K282" s="40">
        <v>1963.0</v>
      </c>
      <c r="L282" s="22">
        <f t="shared" si="2"/>
        <v>106</v>
      </c>
      <c r="M282" s="23">
        <f t="shared" si="3"/>
        <v>0.05399898115</v>
      </c>
      <c r="N282" s="24" t="str">
        <f t="shared" si="4"/>
        <v>Pair of Boots with +106, +5.4% (1963 to 2069)</v>
      </c>
      <c r="O282" s="41"/>
      <c r="P282" s="40">
        <v>39.0</v>
      </c>
      <c r="Q282" s="18">
        <f t="shared" si="5"/>
        <v>2</v>
      </c>
      <c r="R282" s="23">
        <f t="shared" si="6"/>
        <v>0.05128205128</v>
      </c>
      <c r="S282" s="24" t="str">
        <f t="shared" si="7"/>
        <v>Pair of Boots with +2, +5.1% (39 to 41)</v>
      </c>
      <c r="T282" s="18"/>
      <c r="U282" s="40">
        <v>0.0</v>
      </c>
      <c r="V282" s="22">
        <f t="shared" si="8"/>
        <v>0</v>
      </c>
      <c r="W282" s="23" t="str">
        <f t="shared" si="9"/>
        <v>#DIV/0!</v>
      </c>
      <c r="X282" s="26" t="str">
        <f t="shared" si="10"/>
        <v>#DIV/0!</v>
      </c>
    </row>
    <row r="283">
      <c r="A283" s="18" t="s">
        <v>337</v>
      </c>
      <c r="B283" s="18">
        <v>717.0</v>
      </c>
      <c r="C283" s="40">
        <v>3698.0</v>
      </c>
      <c r="D283" s="40">
        <v>16.0</v>
      </c>
      <c r="E283" s="40">
        <v>0.0</v>
      </c>
      <c r="F283" s="14">
        <v>28723.0</v>
      </c>
      <c r="G283" s="19"/>
      <c r="H283" s="19">
        <f>VLOOKUP(A283,'Kings Ratings'!$A$2:$B$1000,2,false)</f>
        <v>10</v>
      </c>
      <c r="I283" s="10" t="str">
        <f>vlookup(B283,'202405 MM (Do Not Delete)'!$A$1:$G$1000,7,false)</f>
        <v/>
      </c>
      <c r="K283" s="40">
        <v>3418.0</v>
      </c>
      <c r="L283" s="22">
        <f t="shared" si="2"/>
        <v>280</v>
      </c>
      <c r="M283" s="23">
        <f t="shared" si="3"/>
        <v>0.08191925102</v>
      </c>
      <c r="N283" s="24" t="str">
        <f t="shared" si="4"/>
        <v>Frost Shield with +280, +8.2% (3418 to 3698)</v>
      </c>
      <c r="O283" s="41"/>
      <c r="P283" s="40">
        <v>14.0</v>
      </c>
      <c r="Q283" s="18">
        <f t="shared" si="5"/>
        <v>2</v>
      </c>
      <c r="R283" s="23">
        <f t="shared" si="6"/>
        <v>0.1428571429</v>
      </c>
      <c r="S283" s="24" t="str">
        <f t="shared" si="7"/>
        <v>Frost Shield with +2, +14.3% (14 to 16)</v>
      </c>
      <c r="T283" s="18"/>
      <c r="U283" s="40">
        <v>0.0</v>
      </c>
      <c r="V283" s="22">
        <f t="shared" si="8"/>
        <v>0</v>
      </c>
      <c r="W283" s="23" t="str">
        <f t="shared" si="9"/>
        <v>#DIV/0!</v>
      </c>
      <c r="X283" s="26" t="str">
        <f t="shared" si="10"/>
        <v>#DIV/0!</v>
      </c>
    </row>
    <row r="284">
      <c r="A284" s="18" t="s">
        <v>653</v>
      </c>
      <c r="B284" s="18">
        <v>723.0</v>
      </c>
      <c r="C284" s="40">
        <v>7853.0</v>
      </c>
      <c r="D284" s="40">
        <v>2542.0</v>
      </c>
      <c r="E284" s="40">
        <v>54.0</v>
      </c>
      <c r="F284" s="14">
        <v>120708.0</v>
      </c>
      <c r="G284" s="19"/>
      <c r="H284" s="19">
        <f>VLOOKUP(A284,'Kings Ratings'!$A$2:$B$1000,2,false)</f>
        <v>6</v>
      </c>
      <c r="I284" s="7" t="str">
        <f>vlookup(B284,'202405 MM (Do Not Delete)'!$A$1:$G$1000,7,false)</f>
        <v/>
      </c>
      <c r="K284" s="40">
        <v>7365.0</v>
      </c>
      <c r="L284" s="22">
        <f t="shared" si="2"/>
        <v>488</v>
      </c>
      <c r="M284" s="23">
        <f t="shared" si="3"/>
        <v>0.06625933469</v>
      </c>
      <c r="N284" s="24" t="str">
        <f t="shared" si="4"/>
        <v>Red Berry Pie with +488, +6.6% (7365 to 7853)</v>
      </c>
      <c r="O284" s="41"/>
      <c r="P284" s="40">
        <v>2369.0</v>
      </c>
      <c r="Q284" s="18">
        <f t="shared" si="5"/>
        <v>173</v>
      </c>
      <c r="R284" s="23">
        <f t="shared" si="6"/>
        <v>0.0730265935</v>
      </c>
      <c r="S284" s="24" t="str">
        <f t="shared" si="7"/>
        <v>Red Berry Pie with +173, +7.3% (2369 to 2542)</v>
      </c>
      <c r="T284" s="18"/>
      <c r="U284" s="40">
        <v>47.0</v>
      </c>
      <c r="V284" s="22">
        <f t="shared" si="8"/>
        <v>7</v>
      </c>
      <c r="W284" s="23">
        <f t="shared" si="9"/>
        <v>0.1489361702</v>
      </c>
      <c r="X284" s="26" t="str">
        <f t="shared" si="10"/>
        <v>Red Berry Pie with +7, +14.9% (47 to 54)</v>
      </c>
    </row>
    <row r="285">
      <c r="A285" s="18" t="s">
        <v>607</v>
      </c>
      <c r="B285" s="18">
        <v>725.0</v>
      </c>
      <c r="C285" s="40">
        <v>5357.0</v>
      </c>
      <c r="D285" s="40">
        <v>482.0</v>
      </c>
      <c r="E285" s="40">
        <v>1.0</v>
      </c>
      <c r="F285" s="14">
        <v>82532.0</v>
      </c>
      <c r="G285" s="19"/>
      <c r="H285" s="19">
        <f>VLOOKUP(A285,'Kings Ratings'!$A$2:$B$1000,2,false)</f>
        <v>9</v>
      </c>
      <c r="I285" s="10" t="str">
        <f>vlookup(B285,'202405 MM (Do Not Delete)'!$A$1:$G$1000,7,false)</f>
        <v/>
      </c>
      <c r="K285" s="40">
        <v>5033.0</v>
      </c>
      <c r="L285" s="22">
        <f t="shared" si="2"/>
        <v>324</v>
      </c>
      <c r="M285" s="23">
        <f t="shared" si="3"/>
        <v>0.06437512418</v>
      </c>
      <c r="N285" s="24" t="str">
        <f t="shared" si="4"/>
        <v>Pie Pan with +324, +6.4% (5033 to 5357)</v>
      </c>
      <c r="O285" s="41"/>
      <c r="P285" s="40">
        <v>433.0</v>
      </c>
      <c r="Q285" s="18">
        <f t="shared" si="5"/>
        <v>49</v>
      </c>
      <c r="R285" s="23">
        <f t="shared" si="6"/>
        <v>0.1131639723</v>
      </c>
      <c r="S285" s="24" t="str">
        <f t="shared" si="7"/>
        <v>Pie Pan with +49, +11.3% (433 to 482)</v>
      </c>
      <c r="T285" s="18"/>
      <c r="U285" s="40">
        <v>1.0</v>
      </c>
      <c r="V285" s="22">
        <f t="shared" si="8"/>
        <v>0</v>
      </c>
      <c r="W285" s="23">
        <f t="shared" si="9"/>
        <v>0</v>
      </c>
      <c r="X285" s="26" t="str">
        <f t="shared" si="10"/>
        <v>Pie Pan with +0, +0% (1 to 1)</v>
      </c>
    </row>
    <row r="286">
      <c r="A286" s="18" t="s">
        <v>206</v>
      </c>
      <c r="B286" s="18">
        <v>726.0</v>
      </c>
      <c r="C286" s="40">
        <v>7259.0</v>
      </c>
      <c r="D286" s="40">
        <v>2628.0</v>
      </c>
      <c r="E286" s="40">
        <v>105.0</v>
      </c>
      <c r="F286" s="14">
        <v>128797.0</v>
      </c>
      <c r="G286" s="19"/>
      <c r="H286" s="19">
        <f>VLOOKUP(A286,'Kings Ratings'!$A$2:$B$1000,2,false)</f>
        <v>8</v>
      </c>
      <c r="I286" s="7" t="str">
        <f>vlookup(B286,'202405 MM (Do Not Delete)'!$A$1:$G$1000,7,false)</f>
        <v/>
      </c>
      <c r="K286" s="40">
        <v>6681.0</v>
      </c>
      <c r="L286" s="22">
        <f t="shared" si="2"/>
        <v>578</v>
      </c>
      <c r="M286" s="23">
        <f t="shared" si="3"/>
        <v>0.08651399491</v>
      </c>
      <c r="N286" s="24" t="str">
        <f t="shared" si="4"/>
        <v>Concord Grape Pie with +578, +8.7% (6681 to 7259)</v>
      </c>
      <c r="O286" s="41"/>
      <c r="P286" s="40">
        <v>2506.0</v>
      </c>
      <c r="Q286" s="18">
        <f t="shared" si="5"/>
        <v>122</v>
      </c>
      <c r="R286" s="23">
        <f t="shared" si="6"/>
        <v>0.04868316042</v>
      </c>
      <c r="S286" s="24" t="str">
        <f t="shared" si="7"/>
        <v>Concord Grape Pie with +122, +4.9% (2506 to 2628)</v>
      </c>
      <c r="T286" s="18"/>
      <c r="U286" s="40">
        <v>98.0</v>
      </c>
      <c r="V286" s="22">
        <f t="shared" si="8"/>
        <v>7</v>
      </c>
      <c r="W286" s="23">
        <f t="shared" si="9"/>
        <v>0.07142857143</v>
      </c>
      <c r="X286" s="26" t="str">
        <f t="shared" si="10"/>
        <v>Concord Grape Pie with +7, +7.1% (98 to 105)</v>
      </c>
    </row>
    <row r="287">
      <c r="A287" s="18" t="s">
        <v>275</v>
      </c>
      <c r="B287" s="18">
        <v>736.0</v>
      </c>
      <c r="C287" s="40">
        <v>3603.0</v>
      </c>
      <c r="D287" s="40">
        <v>37.0</v>
      </c>
      <c r="E287" s="40">
        <v>0.0</v>
      </c>
      <c r="F287" s="14">
        <v>18332.0</v>
      </c>
      <c r="G287" s="19"/>
      <c r="H287" s="19">
        <f>VLOOKUP(A287,'Kings Ratings'!$A$2:$B$1000,2,false)</f>
        <v>9</v>
      </c>
      <c r="I287" s="10" t="str">
        <f>vlookup(B287,'202405 MM (Do Not Delete)'!$A$1:$G$1000,7,false)</f>
        <v/>
      </c>
      <c r="K287" s="40">
        <v>3346.0</v>
      </c>
      <c r="L287" s="22">
        <f t="shared" si="2"/>
        <v>257</v>
      </c>
      <c r="M287" s="23">
        <f t="shared" si="3"/>
        <v>0.07680812911</v>
      </c>
      <c r="N287" s="24" t="str">
        <f t="shared" si="4"/>
        <v>Fancy Chair with +257, +7.7% (3346 to 3603)</v>
      </c>
      <c r="O287" s="41"/>
      <c r="P287" s="40">
        <v>34.0</v>
      </c>
      <c r="Q287" s="18">
        <f t="shared" si="5"/>
        <v>3</v>
      </c>
      <c r="R287" s="23">
        <f t="shared" si="6"/>
        <v>0.08823529412</v>
      </c>
      <c r="S287" s="24" t="str">
        <f t="shared" si="7"/>
        <v>Fancy Chair with +3, +8.8% (34 to 37)</v>
      </c>
      <c r="T287" s="18"/>
      <c r="U287" s="40">
        <v>0.0</v>
      </c>
      <c r="V287" s="22">
        <f t="shared" si="8"/>
        <v>0</v>
      </c>
      <c r="W287" s="23" t="str">
        <f t="shared" si="9"/>
        <v>#DIV/0!</v>
      </c>
      <c r="X287" s="26" t="str">
        <f t="shared" si="10"/>
        <v>#DIV/0!</v>
      </c>
    </row>
    <row r="288">
      <c r="A288" s="18" t="s">
        <v>287</v>
      </c>
      <c r="B288" s="18">
        <v>737.0</v>
      </c>
      <c r="C288" s="40">
        <v>4132.0</v>
      </c>
      <c r="D288" s="40">
        <v>1360.0</v>
      </c>
      <c r="E288" s="40">
        <v>64.0</v>
      </c>
      <c r="F288" s="14">
        <v>101176.0</v>
      </c>
      <c r="G288" s="19"/>
      <c r="H288" s="19">
        <f>VLOOKUP(A288,'Kings Ratings'!$A$2:$B$1000,2,false)</f>
        <v>6</v>
      </c>
      <c r="I288" s="7">
        <f>vlookup(B288,'202405 MM (Do Not Delete)'!$A$1:$G$1000,7,false)</f>
        <v>295</v>
      </c>
      <c r="K288" s="40">
        <v>3923.0</v>
      </c>
      <c r="L288" s="22">
        <f t="shared" si="2"/>
        <v>209</v>
      </c>
      <c r="M288" s="23">
        <f t="shared" si="3"/>
        <v>0.05327555442</v>
      </c>
      <c r="N288" s="24" t="str">
        <f t="shared" si="4"/>
        <v>Fancy Pan Flute with +209, +5.3% (3923 to 4132)</v>
      </c>
      <c r="O288" s="41"/>
      <c r="P288" s="40">
        <v>1296.0</v>
      </c>
      <c r="Q288" s="18">
        <f t="shared" si="5"/>
        <v>64</v>
      </c>
      <c r="R288" s="23">
        <f t="shared" si="6"/>
        <v>0.04938271605</v>
      </c>
      <c r="S288" s="24" t="str">
        <f t="shared" si="7"/>
        <v>Fancy Pan Flute with +64, +4.9% (1296 to 1360)</v>
      </c>
      <c r="T288" s="18"/>
      <c r="U288" s="40">
        <v>62.0</v>
      </c>
      <c r="V288" s="22">
        <f t="shared" si="8"/>
        <v>2</v>
      </c>
      <c r="W288" s="23">
        <f t="shared" si="9"/>
        <v>0.03225806452</v>
      </c>
      <c r="X288" s="26" t="str">
        <f t="shared" si="10"/>
        <v>Fancy Pan Flute with +2, +3.2% (62 to 64)</v>
      </c>
    </row>
    <row r="289">
      <c r="A289" s="18" t="s">
        <v>835</v>
      </c>
      <c r="B289" s="18">
        <v>738.0</v>
      </c>
      <c r="C289" s="40">
        <v>8763.0</v>
      </c>
      <c r="D289" s="40">
        <v>5539.0</v>
      </c>
      <c r="E289" s="40">
        <v>1152.0</v>
      </c>
      <c r="F289" s="14">
        <v>2984169.0</v>
      </c>
      <c r="G289" s="19"/>
      <c r="H289" s="19">
        <f>VLOOKUP(A289,'Kings Ratings'!$A$2:$B$1000,2,false)</f>
        <v>2</v>
      </c>
      <c r="I289" s="7">
        <f>vlookup(B289,'202405 MM (Do Not Delete)'!$A$1:$G$1000,7,false)</f>
        <v>275</v>
      </c>
      <c r="K289" s="40">
        <v>8292.0</v>
      </c>
      <c r="L289" s="22">
        <f t="shared" si="2"/>
        <v>471</v>
      </c>
      <c r="M289" s="23">
        <f t="shared" si="3"/>
        <v>0.05680173661</v>
      </c>
      <c r="N289" s="24" t="str">
        <f t="shared" si="4"/>
        <v>Wooden Table with +471, +5.7% (8292 to 8763)</v>
      </c>
      <c r="O289" s="41"/>
      <c r="P289" s="40">
        <v>5268.0</v>
      </c>
      <c r="Q289" s="18">
        <f t="shared" si="5"/>
        <v>271</v>
      </c>
      <c r="R289" s="23">
        <f t="shared" si="6"/>
        <v>0.05144267274</v>
      </c>
      <c r="S289" s="24" t="str">
        <f t="shared" si="7"/>
        <v>Wooden Table with +271, +5.1% (5268 to 5539)</v>
      </c>
      <c r="T289" s="18"/>
      <c r="U289" s="40">
        <v>1056.0</v>
      </c>
      <c r="V289" s="22">
        <f t="shared" si="8"/>
        <v>96</v>
      </c>
      <c r="W289" s="23">
        <f t="shared" si="9"/>
        <v>0.09090909091</v>
      </c>
      <c r="X289" s="26" t="str">
        <f t="shared" si="10"/>
        <v>Wooden Table with +96, +9.1% (1056 to 1152)</v>
      </c>
    </row>
    <row r="290">
      <c r="A290" s="18" t="s">
        <v>134</v>
      </c>
      <c r="B290" s="18">
        <v>742.0</v>
      </c>
      <c r="C290" s="40">
        <v>2987.0</v>
      </c>
      <c r="D290" s="40">
        <v>79.0</v>
      </c>
      <c r="E290" s="40">
        <v>0.0</v>
      </c>
      <c r="F290" s="14">
        <v>102293.0</v>
      </c>
      <c r="G290" s="19"/>
      <c r="H290" s="19">
        <f>VLOOKUP(A290,'Kings Ratings'!$A$2:$B$1000,2,false)</f>
        <v>10</v>
      </c>
      <c r="I290" s="10" t="str">
        <f>vlookup(B290,'202405 MM (Do Not Delete)'!$A$1:$G$1000,7,false)</f>
        <v/>
      </c>
      <c r="K290" s="40">
        <v>2098.0</v>
      </c>
      <c r="L290" s="22">
        <f t="shared" si="2"/>
        <v>889</v>
      </c>
      <c r="M290" s="23">
        <f t="shared" si="3"/>
        <v>0.4237368923</v>
      </c>
      <c r="N290" s="24" t="str">
        <f t="shared" si="4"/>
        <v>Bouquet of Flowers with +889, +42.4% (2098 to 2987)</v>
      </c>
      <c r="O290" s="41"/>
      <c r="P290" s="40">
        <v>31.0</v>
      </c>
      <c r="Q290" s="18">
        <f t="shared" si="5"/>
        <v>48</v>
      </c>
      <c r="R290" s="23">
        <f t="shared" si="6"/>
        <v>1.548387097</v>
      </c>
      <c r="S290" s="24" t="str">
        <f t="shared" si="7"/>
        <v>Bouquet of Flowers with +48, +154.8% (31 to 79)</v>
      </c>
      <c r="T290" s="18"/>
      <c r="U290" s="40">
        <v>0.0</v>
      </c>
      <c r="V290" s="22">
        <f t="shared" si="8"/>
        <v>0</v>
      </c>
      <c r="W290" s="23" t="str">
        <f t="shared" si="9"/>
        <v>#DIV/0!</v>
      </c>
      <c r="X290" s="26" t="str">
        <f t="shared" si="10"/>
        <v>#DIV/0!</v>
      </c>
    </row>
    <row r="291">
      <c r="A291" s="18" t="s">
        <v>690</v>
      </c>
      <c r="B291" s="18">
        <v>743.0</v>
      </c>
      <c r="C291" s="40">
        <v>4715.0</v>
      </c>
      <c r="D291" s="40">
        <v>66.0</v>
      </c>
      <c r="E291" s="40">
        <v>0.0</v>
      </c>
      <c r="F291" s="14">
        <v>38912.0</v>
      </c>
      <c r="G291" s="19"/>
      <c r="H291" s="19">
        <f>VLOOKUP(A291,'Kings Ratings'!$A$2:$B$1000,2,false)</f>
        <v>10</v>
      </c>
      <c r="I291" s="10">
        <f>vlookup(B291,'202405 MM (Do Not Delete)'!$A$1:$G$1000,7,false)</f>
        <v>313</v>
      </c>
      <c r="K291" s="40">
        <v>4434.0</v>
      </c>
      <c r="L291" s="22">
        <f t="shared" si="2"/>
        <v>281</v>
      </c>
      <c r="M291" s="23">
        <f t="shared" si="3"/>
        <v>0.06337392873</v>
      </c>
      <c r="N291" s="24" t="str">
        <f t="shared" si="4"/>
        <v>Step Ladder with +281, +6.3% (4434 to 4715)</v>
      </c>
      <c r="O291" s="41"/>
      <c r="P291" s="40">
        <v>63.0</v>
      </c>
      <c r="Q291" s="18">
        <f t="shared" si="5"/>
        <v>3</v>
      </c>
      <c r="R291" s="23">
        <f t="shared" si="6"/>
        <v>0.04761904762</v>
      </c>
      <c r="S291" s="24" t="str">
        <f t="shared" si="7"/>
        <v>Step Ladder with +3, +4.8% (63 to 66)</v>
      </c>
      <c r="T291" s="18"/>
      <c r="U291" s="40">
        <v>0.0</v>
      </c>
      <c r="V291" s="22">
        <f t="shared" si="8"/>
        <v>0</v>
      </c>
      <c r="W291" s="23" t="str">
        <f t="shared" si="9"/>
        <v>#DIV/0!</v>
      </c>
      <c r="X291" s="26" t="str">
        <f t="shared" si="10"/>
        <v>#DIV/0!</v>
      </c>
    </row>
    <row r="292">
      <c r="A292" s="18" t="s">
        <v>629</v>
      </c>
      <c r="B292" s="18">
        <v>754.0</v>
      </c>
      <c r="C292" s="40">
        <v>7482.0</v>
      </c>
      <c r="D292" s="40">
        <v>237.0</v>
      </c>
      <c r="E292" s="40">
        <v>0.0</v>
      </c>
      <c r="F292" s="14">
        <v>50867.0</v>
      </c>
      <c r="G292" s="19"/>
      <c r="H292" s="19">
        <f>VLOOKUP(A292,'Kings Ratings'!$A$2:$B$1000,2,false)</f>
        <v>9</v>
      </c>
      <c r="I292" s="10" t="str">
        <f>vlookup(B292,'202405 MM (Do Not Delete)'!$A$1:$G$1000,7,false)</f>
        <v/>
      </c>
      <c r="K292" s="40">
        <v>7043.0</v>
      </c>
      <c r="L292" s="22">
        <f t="shared" si="2"/>
        <v>439</v>
      </c>
      <c r="M292" s="23">
        <f t="shared" si="3"/>
        <v>0.06233139287</v>
      </c>
      <c r="N292" s="24" t="str">
        <f t="shared" si="4"/>
        <v>Potato Battery with +439, +6.2% (7043 to 7482)</v>
      </c>
      <c r="O292" s="41"/>
      <c r="P292" s="40">
        <v>171.0</v>
      </c>
      <c r="Q292" s="18">
        <f t="shared" si="5"/>
        <v>66</v>
      </c>
      <c r="R292" s="23">
        <f t="shared" si="6"/>
        <v>0.3859649123</v>
      </c>
      <c r="S292" s="24" t="str">
        <f t="shared" si="7"/>
        <v>Potato Battery with +66, +38.6% (171 to 237)</v>
      </c>
      <c r="T292" s="18"/>
      <c r="U292" s="40">
        <v>0.0</v>
      </c>
      <c r="V292" s="22">
        <f t="shared" si="8"/>
        <v>0</v>
      </c>
      <c r="W292" s="23" t="str">
        <f t="shared" si="9"/>
        <v>#DIV/0!</v>
      </c>
      <c r="X292" s="26" t="str">
        <f t="shared" si="10"/>
        <v>#DIV/0!</v>
      </c>
    </row>
    <row r="293">
      <c r="A293" s="18" t="s">
        <v>446</v>
      </c>
      <c r="B293" s="18">
        <v>755.0</v>
      </c>
      <c r="C293" s="40">
        <v>2027.0</v>
      </c>
      <c r="D293" s="40">
        <v>170.0</v>
      </c>
      <c r="E293" s="40">
        <v>0.0</v>
      </c>
      <c r="F293" s="14">
        <v>6782.0</v>
      </c>
      <c r="G293" s="19"/>
      <c r="H293" s="19">
        <f>VLOOKUP(A293,'Kings Ratings'!$A$2:$B$1000,2,false)</f>
        <v>10</v>
      </c>
      <c r="I293" s="10"/>
      <c r="K293" s="40">
        <v>1896.0</v>
      </c>
      <c r="L293" s="22">
        <f t="shared" si="2"/>
        <v>131</v>
      </c>
      <c r="M293" s="23">
        <f t="shared" si="3"/>
        <v>0.069092827</v>
      </c>
      <c r="N293" s="24" t="str">
        <f t="shared" si="4"/>
        <v>Hickory Omelette with +131, +6.9% (1896 to 2027)</v>
      </c>
      <c r="O293" s="41"/>
      <c r="P293" s="40">
        <v>153.0</v>
      </c>
      <c r="Q293" s="18">
        <f t="shared" si="5"/>
        <v>17</v>
      </c>
      <c r="R293" s="23">
        <f t="shared" si="6"/>
        <v>0.1111111111</v>
      </c>
      <c r="S293" s="24" t="str">
        <f t="shared" si="7"/>
        <v>Hickory Omelette with +17, +11.1% (153 to 170)</v>
      </c>
      <c r="T293" s="18"/>
      <c r="U293" s="40">
        <v>0.0</v>
      </c>
      <c r="V293" s="22">
        <f t="shared" si="8"/>
        <v>0</v>
      </c>
      <c r="W293" s="23" t="str">
        <f t="shared" si="9"/>
        <v>#DIV/0!</v>
      </c>
      <c r="X293" s="26" t="str">
        <f t="shared" si="10"/>
        <v>#DIV/0!</v>
      </c>
    </row>
    <row r="294">
      <c r="A294" s="18" t="s">
        <v>243</v>
      </c>
      <c r="B294" s="18">
        <v>756.0</v>
      </c>
      <c r="C294" s="40">
        <v>632.0</v>
      </c>
      <c r="D294" s="40">
        <v>28.0</v>
      </c>
      <c r="E294" s="40">
        <v>0.0</v>
      </c>
      <c r="F294" s="14">
        <v>5783.0</v>
      </c>
      <c r="G294" s="19"/>
      <c r="H294" s="19">
        <f>VLOOKUP(A294,'Kings Ratings'!$A$2:$B$1000,2,false)</f>
        <v>11</v>
      </c>
      <c r="I294" s="10"/>
      <c r="K294" s="40">
        <v>471.0</v>
      </c>
      <c r="L294" s="22">
        <f t="shared" si="2"/>
        <v>161</v>
      </c>
      <c r="M294" s="23">
        <f t="shared" si="3"/>
        <v>0.3418259023</v>
      </c>
      <c r="N294" s="24" t="str">
        <f t="shared" si="4"/>
        <v>Crunchy Omelette with +161, +34.2% (471 to 632)</v>
      </c>
      <c r="O294" s="41"/>
      <c r="P294" s="40">
        <v>15.0</v>
      </c>
      <c r="Q294" s="18">
        <f t="shared" si="5"/>
        <v>13</v>
      </c>
      <c r="R294" s="23">
        <f t="shared" si="6"/>
        <v>0.8666666667</v>
      </c>
      <c r="S294" s="24" t="str">
        <f t="shared" si="7"/>
        <v>Crunchy Omelette with +13, +86.7% (15 to 28)</v>
      </c>
      <c r="T294" s="18"/>
      <c r="U294" s="40">
        <v>0.0</v>
      </c>
      <c r="V294" s="22">
        <f t="shared" si="8"/>
        <v>0</v>
      </c>
      <c r="W294" s="23" t="str">
        <f t="shared" si="9"/>
        <v>#DIV/0!</v>
      </c>
      <c r="X294" s="26" t="str">
        <f t="shared" si="10"/>
        <v>#DIV/0!</v>
      </c>
    </row>
    <row r="295">
      <c r="A295" s="18" t="s">
        <v>722</v>
      </c>
      <c r="B295" s="18">
        <v>759.0</v>
      </c>
      <c r="C295" s="40">
        <v>4268.0</v>
      </c>
      <c r="D295" s="40">
        <v>87.0</v>
      </c>
      <c r="E295" s="40">
        <v>1.0</v>
      </c>
      <c r="F295" s="14">
        <v>34418.0</v>
      </c>
      <c r="G295" s="19"/>
      <c r="H295" s="19">
        <f>VLOOKUP(A295,'Kings Ratings'!$A$2:$B$1000,2,false)</f>
        <v>10</v>
      </c>
      <c r="I295" s="10">
        <f>vlookup(B295,'202405 MM (Do Not Delete)'!$A$1:$G$1000,7,false)</f>
        <v>315</v>
      </c>
      <c r="K295" s="40">
        <v>4004.0</v>
      </c>
      <c r="L295" s="22">
        <f t="shared" si="2"/>
        <v>264</v>
      </c>
      <c r="M295" s="23">
        <f t="shared" si="3"/>
        <v>0.06593406593</v>
      </c>
      <c r="N295" s="24" t="str">
        <f t="shared" si="4"/>
        <v>Steel Vise with +264, +6.6% (4004 to 4268)</v>
      </c>
      <c r="O295" s="41"/>
      <c r="P295" s="40">
        <v>85.0</v>
      </c>
      <c r="Q295" s="18">
        <f t="shared" si="5"/>
        <v>2</v>
      </c>
      <c r="R295" s="23">
        <f t="shared" si="6"/>
        <v>0.02352941176</v>
      </c>
      <c r="S295" s="24" t="str">
        <f t="shared" si="7"/>
        <v>Steel Vise with +2, +2.4% (85 to 87)</v>
      </c>
      <c r="T295" s="18"/>
      <c r="U295" s="40">
        <v>1.0</v>
      </c>
      <c r="V295" s="22">
        <f t="shared" si="8"/>
        <v>0</v>
      </c>
      <c r="W295" s="23">
        <f t="shared" si="9"/>
        <v>0</v>
      </c>
      <c r="X295" s="26" t="str">
        <f t="shared" si="10"/>
        <v>Steel Vise with +0, +0% (1 to 1)</v>
      </c>
    </row>
    <row r="296">
      <c r="A296" s="18" t="s">
        <v>668</v>
      </c>
      <c r="B296" s="18">
        <v>760.0</v>
      </c>
      <c r="C296" s="40">
        <v>3657.0</v>
      </c>
      <c r="D296" s="40">
        <v>188.0</v>
      </c>
      <c r="E296" s="40">
        <v>12.0</v>
      </c>
      <c r="F296" s="14">
        <v>11225.0</v>
      </c>
      <c r="G296" s="19"/>
      <c r="H296" s="19">
        <f>VLOOKUP(A296,'Kings Ratings'!$A$2:$B$1000,2,false)</f>
        <v>9</v>
      </c>
      <c r="I296" s="10">
        <f>vlookup(B296,'202405 MM (Do Not Delete)'!$A$1:$G$1000,7,false)</f>
        <v>299</v>
      </c>
      <c r="K296" s="40">
        <v>3400.0</v>
      </c>
      <c r="L296" s="22">
        <f t="shared" si="2"/>
        <v>257</v>
      </c>
      <c r="M296" s="23">
        <f t="shared" si="3"/>
        <v>0.07558823529</v>
      </c>
      <c r="N296" s="24" t="str">
        <f t="shared" si="4"/>
        <v>Red Trunk with +257, +7.6% (3400 to 3657)</v>
      </c>
      <c r="O296" s="41"/>
      <c r="P296" s="40">
        <v>182.0</v>
      </c>
      <c r="Q296" s="18">
        <f t="shared" si="5"/>
        <v>6</v>
      </c>
      <c r="R296" s="23">
        <f t="shared" si="6"/>
        <v>0.03296703297</v>
      </c>
      <c r="S296" s="24" t="str">
        <f t="shared" si="7"/>
        <v>Red Trunk with +6, +3.3% (182 to 188)</v>
      </c>
      <c r="T296" s="18"/>
      <c r="U296" s="40">
        <v>10.0</v>
      </c>
      <c r="V296" s="22">
        <f t="shared" si="8"/>
        <v>2</v>
      </c>
      <c r="W296" s="23">
        <f t="shared" si="9"/>
        <v>0.2</v>
      </c>
      <c r="X296" s="26" t="str">
        <f t="shared" si="10"/>
        <v>Red Trunk with +2, +20% (10 to 12)</v>
      </c>
    </row>
    <row r="297">
      <c r="A297" s="18" t="s">
        <v>293</v>
      </c>
      <c r="B297" s="18">
        <v>774.0</v>
      </c>
      <c r="C297" s="40">
        <v>2938.0</v>
      </c>
      <c r="D297" s="40">
        <v>36.0</v>
      </c>
      <c r="E297" s="40">
        <v>0.0</v>
      </c>
      <c r="F297" s="14">
        <v>11387.0</v>
      </c>
      <c r="G297" s="19"/>
      <c r="H297" s="19">
        <f>VLOOKUP(A297,'Kings Ratings'!$A$2:$B$1000,2,false)</f>
        <v>9</v>
      </c>
      <c r="I297" s="10"/>
      <c r="K297" s="40">
        <v>2699.0</v>
      </c>
      <c r="L297" s="22">
        <f t="shared" si="2"/>
        <v>239</v>
      </c>
      <c r="M297" s="23">
        <f t="shared" si="3"/>
        <v>0.0885513153</v>
      </c>
      <c r="N297" s="24" t="str">
        <f t="shared" si="4"/>
        <v>Fancy Table with +239, +8.9% (2699 to 2938)</v>
      </c>
      <c r="O297" s="41"/>
      <c r="P297" s="40">
        <v>34.0</v>
      </c>
      <c r="Q297" s="18">
        <f t="shared" si="5"/>
        <v>2</v>
      </c>
      <c r="R297" s="23">
        <f t="shared" si="6"/>
        <v>0.05882352941</v>
      </c>
      <c r="S297" s="24" t="str">
        <f t="shared" si="7"/>
        <v>Fancy Table with +2, +5.9% (34 to 36)</v>
      </c>
      <c r="T297" s="18"/>
      <c r="U297" s="40">
        <v>0.0</v>
      </c>
      <c r="V297" s="22">
        <f t="shared" si="8"/>
        <v>0</v>
      </c>
      <c r="W297" s="23" t="str">
        <f t="shared" si="9"/>
        <v>#DIV/0!</v>
      </c>
      <c r="X297" s="26" t="str">
        <f t="shared" si="10"/>
        <v>#DIV/0!</v>
      </c>
    </row>
    <row r="298">
      <c r="A298" s="18" t="s">
        <v>165</v>
      </c>
      <c r="B298" s="18">
        <v>776.0</v>
      </c>
      <c r="C298" s="40">
        <v>6.0</v>
      </c>
      <c r="D298" s="40">
        <v>0.0</v>
      </c>
      <c r="E298" s="40">
        <v>0.0</v>
      </c>
      <c r="F298" s="14">
        <v>906.0</v>
      </c>
      <c r="G298" s="19"/>
      <c r="H298" s="19">
        <f>VLOOKUP(A298,'Kings Ratings'!$A$2:$B$1000,2,false)</f>
        <v>10</v>
      </c>
      <c r="I298" s="10" t="str">
        <f>vlookup(B298,'202405 MM (Do Not Delete)'!$A$1:$G$1000,7,false)</f>
        <v/>
      </c>
      <c r="K298" s="40">
        <v>6.0</v>
      </c>
      <c r="L298" s="22">
        <f t="shared" si="2"/>
        <v>0</v>
      </c>
      <c r="M298" s="23">
        <f t="shared" si="3"/>
        <v>0</v>
      </c>
      <c r="N298" s="24" t="str">
        <f t="shared" si="4"/>
        <v>Ship in a Bottle with +0, +0% (6 to 6)</v>
      </c>
      <c r="O298" s="41"/>
      <c r="P298" s="40">
        <v>0.0</v>
      </c>
      <c r="Q298" s="18">
        <f t="shared" si="5"/>
        <v>0</v>
      </c>
      <c r="R298" s="23" t="str">
        <f t="shared" si="6"/>
        <v>#DIV/0!</v>
      </c>
      <c r="S298" s="24" t="str">
        <f t="shared" si="7"/>
        <v>#DIV/0!</v>
      </c>
      <c r="T298" s="18"/>
      <c r="U298" s="40">
        <v>0.0</v>
      </c>
      <c r="V298" s="22">
        <f t="shared" si="8"/>
        <v>0</v>
      </c>
      <c r="W298" s="23" t="str">
        <f t="shared" si="9"/>
        <v>#DIV/0!</v>
      </c>
      <c r="X298" s="26" t="str">
        <f t="shared" si="10"/>
        <v>#DIV/0!</v>
      </c>
    </row>
    <row r="299">
      <c r="A299" s="18" t="s">
        <v>164</v>
      </c>
      <c r="B299" s="18">
        <v>781.0</v>
      </c>
      <c r="C299" s="40">
        <v>913.0</v>
      </c>
      <c r="D299" s="40">
        <v>55.0</v>
      </c>
      <c r="E299" s="40">
        <v>0.0</v>
      </c>
      <c r="F299" s="14">
        <v>7551.0</v>
      </c>
      <c r="G299" s="19"/>
      <c r="H299" s="19">
        <f>VLOOKUP(A299,'Kings Ratings'!$A$2:$B$1000,2,false)</f>
        <v>10</v>
      </c>
      <c r="I299" s="10"/>
      <c r="K299" s="40">
        <v>859.0</v>
      </c>
      <c r="L299" s="22">
        <f t="shared" si="2"/>
        <v>54</v>
      </c>
      <c r="M299" s="23">
        <f t="shared" si="3"/>
        <v>0.06286379511</v>
      </c>
      <c r="N299" s="24" t="str">
        <f t="shared" si="4"/>
        <v>Cabbage Stew with +54, +6.3% (859 to 913)</v>
      </c>
      <c r="O299" s="41"/>
      <c r="P299" s="40">
        <v>49.0</v>
      </c>
      <c r="Q299" s="18">
        <f t="shared" si="5"/>
        <v>6</v>
      </c>
      <c r="R299" s="23">
        <f t="shared" si="6"/>
        <v>0.1224489796</v>
      </c>
      <c r="S299" s="24" t="str">
        <f t="shared" si="7"/>
        <v>Cabbage Stew with +6, +12.2% (49 to 55)</v>
      </c>
      <c r="T299" s="18"/>
      <c r="U299" s="40">
        <v>0.0</v>
      </c>
      <c r="V299" s="22">
        <f t="shared" si="8"/>
        <v>0</v>
      </c>
      <c r="W299" s="23" t="str">
        <f t="shared" si="9"/>
        <v>#DIV/0!</v>
      </c>
      <c r="X299" s="26" t="str">
        <f t="shared" si="10"/>
        <v>#DIV/0!</v>
      </c>
    </row>
    <row r="300">
      <c r="A300" s="18" t="s">
        <v>13</v>
      </c>
      <c r="B300" s="18">
        <v>787.0</v>
      </c>
      <c r="C300" s="40">
        <v>4331.0</v>
      </c>
      <c r="D300" s="40">
        <v>214.0</v>
      </c>
      <c r="E300" s="40">
        <v>1.0</v>
      </c>
      <c r="F300" s="14">
        <v>50050.0</v>
      </c>
      <c r="G300" s="19"/>
      <c r="H300" s="19">
        <f>VLOOKUP(A300,'Kings Ratings'!$A$2:$B$1000,2,false)</f>
        <v>10</v>
      </c>
      <c r="I300" s="10">
        <f>vlookup(B300,'202405 MM (Do Not Delete)'!$A$1:$G$1000,7,false)</f>
        <v>318</v>
      </c>
      <c r="K300" s="40">
        <v>3987.0</v>
      </c>
      <c r="L300" s="22">
        <f t="shared" si="2"/>
        <v>344</v>
      </c>
      <c r="M300" s="23">
        <f t="shared" si="3"/>
        <v>0.08628041134</v>
      </c>
      <c r="N300" s="24" t="str">
        <f t="shared" si="4"/>
        <v>Acorn Butter with +344, +8.6% (3987 to 4331)</v>
      </c>
      <c r="O300" s="41"/>
      <c r="P300" s="40">
        <v>157.0</v>
      </c>
      <c r="Q300" s="18">
        <f t="shared" si="5"/>
        <v>57</v>
      </c>
      <c r="R300" s="23">
        <f t="shared" si="6"/>
        <v>0.3630573248</v>
      </c>
      <c r="S300" s="24" t="str">
        <f t="shared" si="7"/>
        <v>Acorn Butter with +57, +36.3% (157 to 214)</v>
      </c>
      <c r="T300" s="18"/>
      <c r="U300" s="40">
        <v>1.0</v>
      </c>
      <c r="V300" s="22">
        <f t="shared" si="8"/>
        <v>0</v>
      </c>
      <c r="W300" s="23">
        <f t="shared" si="9"/>
        <v>0</v>
      </c>
      <c r="X300" s="26" t="str">
        <f t="shared" si="10"/>
        <v>Acorn Butter with +0, +0% (1 to 1)</v>
      </c>
    </row>
    <row r="301">
      <c r="A301" s="18" t="s">
        <v>671</v>
      </c>
      <c r="B301" s="18">
        <v>788.0</v>
      </c>
      <c r="C301" s="40">
        <v>7790.0</v>
      </c>
      <c r="D301" s="40">
        <v>4081.0</v>
      </c>
      <c r="E301" s="40">
        <v>75.0</v>
      </c>
      <c r="F301" s="14">
        <v>320801.0</v>
      </c>
      <c r="G301" s="19"/>
      <c r="H301" s="19">
        <f>VLOOKUP(A301,'Kings Ratings'!$A$2:$B$1000,2,false)</f>
        <v>6</v>
      </c>
      <c r="I301" s="7">
        <f>vlookup(B301,'202405 MM (Do Not Delete)'!$A$1:$G$1000,7,false)</f>
        <v>324</v>
      </c>
      <c r="K301" s="40">
        <v>7218.0</v>
      </c>
      <c r="L301" s="22">
        <f t="shared" si="2"/>
        <v>572</v>
      </c>
      <c r="M301" s="23">
        <f t="shared" si="3"/>
        <v>0.07924632862</v>
      </c>
      <c r="N301" s="24" t="str">
        <f t="shared" si="4"/>
        <v>Red Twine with +572, +7.9% (7218 to 7790)</v>
      </c>
      <c r="O301" s="41"/>
      <c r="P301" s="40">
        <v>3736.0</v>
      </c>
      <c r="Q301" s="18">
        <f t="shared" si="5"/>
        <v>345</v>
      </c>
      <c r="R301" s="23">
        <f t="shared" si="6"/>
        <v>0.09234475375</v>
      </c>
      <c r="S301" s="24" t="str">
        <f t="shared" si="7"/>
        <v>Red Twine with +345, +9.2% (3736 to 4081)</v>
      </c>
      <c r="T301" s="18"/>
      <c r="U301" s="40">
        <v>49.0</v>
      </c>
      <c r="V301" s="22">
        <f t="shared" si="8"/>
        <v>26</v>
      </c>
      <c r="W301" s="23">
        <f t="shared" si="9"/>
        <v>0.5306122449</v>
      </c>
      <c r="X301" s="26" t="str">
        <f t="shared" si="10"/>
        <v>Red Twine with +26, +53.1% (49 to 75)</v>
      </c>
    </row>
    <row r="302">
      <c r="A302" s="18" t="s">
        <v>29</v>
      </c>
      <c r="B302" s="18">
        <v>800.0</v>
      </c>
      <c r="C302" s="40">
        <v>2194.0</v>
      </c>
      <c r="D302" s="40">
        <v>0.0</v>
      </c>
      <c r="E302" s="40">
        <v>0.0</v>
      </c>
      <c r="F302" s="14">
        <v>10180.0</v>
      </c>
      <c r="G302" s="19"/>
      <c r="H302" s="19">
        <f>VLOOKUP(A302,'Kings Ratings'!$A$2:$B$1000,2,false)</f>
        <v>10</v>
      </c>
      <c r="I302" s="10"/>
      <c r="K302" s="40">
        <v>1981.0</v>
      </c>
      <c r="L302" s="22">
        <f t="shared" si="2"/>
        <v>213</v>
      </c>
      <c r="M302" s="23">
        <f t="shared" si="3"/>
        <v>0.1075214538</v>
      </c>
      <c r="N302" s="24" t="str">
        <f t="shared" si="4"/>
        <v>Amber Cane with +213, +10.8% (1981 to 2194)</v>
      </c>
      <c r="O302" s="41"/>
      <c r="P302" s="40">
        <v>0.0</v>
      </c>
      <c r="Q302" s="18">
        <f t="shared" si="5"/>
        <v>0</v>
      </c>
      <c r="R302" s="23" t="str">
        <f t="shared" si="6"/>
        <v>#DIV/0!</v>
      </c>
      <c r="S302" s="24" t="str">
        <f t="shared" si="7"/>
        <v>#DIV/0!</v>
      </c>
      <c r="T302" s="18"/>
      <c r="U302" s="40">
        <v>0.0</v>
      </c>
      <c r="V302" s="22">
        <f t="shared" si="8"/>
        <v>0</v>
      </c>
      <c r="W302" s="23" t="str">
        <f t="shared" si="9"/>
        <v>#DIV/0!</v>
      </c>
      <c r="X302" s="26" t="str">
        <f t="shared" si="10"/>
        <v>#DIV/0!</v>
      </c>
    </row>
    <row r="303">
      <c r="A303" s="18" t="s">
        <v>317</v>
      </c>
      <c r="B303" s="18">
        <v>803.0</v>
      </c>
      <c r="C303" s="40">
        <v>2435.0</v>
      </c>
      <c r="D303" s="40">
        <v>8.0</v>
      </c>
      <c r="E303" s="40">
        <v>0.0</v>
      </c>
      <c r="F303" s="14">
        <v>14256.0</v>
      </c>
      <c r="G303" s="19"/>
      <c r="H303" s="19">
        <f>VLOOKUP(A303,'Kings Ratings'!$A$2:$B$1000,2,false)</f>
        <v>11</v>
      </c>
      <c r="I303" s="10" t="str">
        <f>vlookup(B303,'202405 MM (Do Not Delete)'!$A$1:$G$1000,7,false)</f>
        <v/>
      </c>
      <c r="K303" s="40">
        <v>2435.0</v>
      </c>
      <c r="L303" s="22">
        <f t="shared" si="2"/>
        <v>0</v>
      </c>
      <c r="M303" s="23">
        <f t="shared" si="3"/>
        <v>0</v>
      </c>
      <c r="N303" s="24" t="str">
        <f t="shared" si="4"/>
        <v>Yellow Watermelon with +0, +0% (2435 to 2435)</v>
      </c>
      <c r="O303" s="41"/>
      <c r="P303" s="40">
        <v>8.0</v>
      </c>
      <c r="Q303" s="18">
        <f t="shared" si="5"/>
        <v>0</v>
      </c>
      <c r="R303" s="23">
        <f t="shared" si="6"/>
        <v>0</v>
      </c>
      <c r="S303" s="24" t="str">
        <f t="shared" si="7"/>
        <v>Yellow Watermelon with +0, +0% (8 to 8)</v>
      </c>
      <c r="T303" s="18"/>
      <c r="U303" s="40">
        <v>0.0</v>
      </c>
      <c r="V303" s="22">
        <f t="shared" si="8"/>
        <v>0</v>
      </c>
      <c r="W303" s="23" t="str">
        <f t="shared" si="9"/>
        <v>#DIV/0!</v>
      </c>
      <c r="X303" s="26" t="str">
        <f t="shared" si="10"/>
        <v>#DIV/0!</v>
      </c>
    </row>
    <row r="304">
      <c r="A304" s="18" t="s">
        <v>296</v>
      </c>
      <c r="B304" s="18">
        <v>817.0</v>
      </c>
      <c r="C304" s="40">
        <v>1472.0</v>
      </c>
      <c r="D304" s="40">
        <v>14.0</v>
      </c>
      <c r="E304" s="40">
        <v>0.0</v>
      </c>
      <c r="F304" s="14">
        <v>10217.0</v>
      </c>
      <c r="G304" s="19"/>
      <c r="H304" s="19">
        <f>VLOOKUP(A304,'Kings Ratings'!$A$2:$B$1000,2,false)</f>
        <v>10</v>
      </c>
      <c r="I304" s="10" t="str">
        <f>vlookup(B304,'202405 MM (Do Not Delete)'!$A$1:$G$1000,7,false)</f>
        <v/>
      </c>
      <c r="K304" s="40">
        <v>1320.0</v>
      </c>
      <c r="L304" s="22">
        <f t="shared" si="2"/>
        <v>152</v>
      </c>
      <c r="M304" s="23">
        <f t="shared" si="3"/>
        <v>0.1151515152</v>
      </c>
      <c r="N304" s="24" t="str">
        <f t="shared" si="4"/>
        <v>Fancy Violin with +152, +11.5% (1320 to 1472)</v>
      </c>
      <c r="O304" s="41"/>
      <c r="P304" s="40">
        <v>11.0</v>
      </c>
      <c r="Q304" s="18">
        <f t="shared" si="5"/>
        <v>3</v>
      </c>
      <c r="R304" s="23">
        <f t="shared" si="6"/>
        <v>0.2727272727</v>
      </c>
      <c r="S304" s="24" t="str">
        <f t="shared" si="7"/>
        <v>Fancy Violin with +3, +27.3% (11 to 14)</v>
      </c>
      <c r="T304" s="18"/>
      <c r="U304" s="40">
        <v>0.0</v>
      </c>
      <c r="V304" s="22">
        <f t="shared" si="8"/>
        <v>0</v>
      </c>
      <c r="W304" s="23" t="str">
        <f t="shared" si="9"/>
        <v>#DIV/0!</v>
      </c>
      <c r="X304" s="26" t="str">
        <f t="shared" si="10"/>
        <v>#DIV/0!</v>
      </c>
    </row>
    <row r="305">
      <c r="A305" s="18" t="s">
        <v>870</v>
      </c>
      <c r="B305" s="11">
        <v>820.0</v>
      </c>
      <c r="C305" s="11">
        <v>5973.0</v>
      </c>
      <c r="D305" s="11">
        <v>1561.0</v>
      </c>
      <c r="E305" s="11">
        <v>136.0</v>
      </c>
      <c r="F305" s="14">
        <v>195018.0</v>
      </c>
      <c r="G305" s="19"/>
      <c r="H305" s="19">
        <f>VLOOKUP(A305,'Kings Ratings'!$A$2:$B$1000,2,false)</f>
        <v>9</v>
      </c>
      <c r="K305" s="11">
        <v>5559.0</v>
      </c>
      <c r="L305" s="22">
        <f t="shared" si="2"/>
        <v>414</v>
      </c>
      <c r="M305" s="23">
        <f t="shared" si="3"/>
        <v>0.07447382623</v>
      </c>
      <c r="N305" s="24" t="str">
        <f t="shared" si="4"/>
        <v>Pickaxe with +414, +7.4% (5559 to 5973)</v>
      </c>
      <c r="O305" s="41"/>
      <c r="P305" s="11">
        <v>1330.0</v>
      </c>
      <c r="Q305" s="18">
        <f t="shared" si="5"/>
        <v>231</v>
      </c>
      <c r="R305" s="23">
        <f t="shared" si="6"/>
        <v>0.1736842105</v>
      </c>
      <c r="S305" s="24" t="str">
        <f t="shared" si="7"/>
        <v>Pickaxe with +231, +17.4% (1330 to 1561)</v>
      </c>
      <c r="T305" s="18"/>
      <c r="U305" s="11">
        <v>89.0</v>
      </c>
      <c r="V305" s="22">
        <f t="shared" si="8"/>
        <v>47</v>
      </c>
      <c r="W305" s="23">
        <f t="shared" si="9"/>
        <v>0.5280898876</v>
      </c>
      <c r="X305" s="26" t="str">
        <f t="shared" si="10"/>
        <v>Pickaxe with +47, +52.8% (89 to 136)</v>
      </c>
    </row>
    <row r="306">
      <c r="A306" s="18" t="s">
        <v>782</v>
      </c>
      <c r="B306" s="18">
        <v>825.0</v>
      </c>
      <c r="C306" s="40">
        <v>3762.0</v>
      </c>
      <c r="D306" s="40">
        <v>222.0</v>
      </c>
      <c r="E306" s="40">
        <v>1.0</v>
      </c>
      <c r="F306" s="14">
        <v>44485.0</v>
      </c>
      <c r="G306" s="19"/>
      <c r="H306" s="19">
        <f>VLOOKUP(A306,'Kings Ratings'!$A$2:$B$1000,2,false)</f>
        <v>10</v>
      </c>
      <c r="I306" s="10" t="str">
        <f>vlookup(B306,'202405 MM (Do Not Delete)'!$A$1:$G$1000,7,false)</f>
        <v/>
      </c>
      <c r="K306" s="40">
        <v>3464.0</v>
      </c>
      <c r="L306" s="22">
        <f t="shared" si="2"/>
        <v>298</v>
      </c>
      <c r="M306" s="23">
        <f t="shared" si="3"/>
        <v>0.08602771363</v>
      </c>
      <c r="N306" s="24" t="str">
        <f t="shared" si="4"/>
        <v>Sunflower Oil with +298, +8.6% (3464 to 3762)</v>
      </c>
      <c r="O306" s="41"/>
      <c r="P306" s="40">
        <v>199.0</v>
      </c>
      <c r="Q306" s="18">
        <f t="shared" si="5"/>
        <v>23</v>
      </c>
      <c r="R306" s="23">
        <f t="shared" si="6"/>
        <v>0.1155778894</v>
      </c>
      <c r="S306" s="24" t="str">
        <f t="shared" si="7"/>
        <v>Sunflower Oil with +23, +11.6% (199 to 222)</v>
      </c>
      <c r="T306" s="18"/>
      <c r="U306" s="40">
        <v>1.0</v>
      </c>
      <c r="V306" s="22">
        <f t="shared" si="8"/>
        <v>0</v>
      </c>
      <c r="W306" s="23">
        <f t="shared" si="9"/>
        <v>0</v>
      </c>
      <c r="X306" s="26" t="str">
        <f t="shared" si="10"/>
        <v>Sunflower Oil with +0, +0% (1 to 1)</v>
      </c>
    </row>
    <row r="307">
      <c r="A307" s="18" t="s">
        <v>615</v>
      </c>
      <c r="B307" s="18">
        <v>826.0</v>
      </c>
      <c r="C307" s="40">
        <v>6959.0</v>
      </c>
      <c r="D307" s="40">
        <v>1134.0</v>
      </c>
      <c r="E307" s="40">
        <v>3.0</v>
      </c>
      <c r="F307" s="14">
        <v>133921.0</v>
      </c>
      <c r="G307" s="19"/>
      <c r="H307" s="19">
        <f>VLOOKUP(A307,'Kings Ratings'!$A$2:$B$1000,2,false)</f>
        <v>8</v>
      </c>
      <c r="I307" s="10"/>
      <c r="K307" s="40">
        <v>6585.0</v>
      </c>
      <c r="L307" s="22">
        <f t="shared" si="2"/>
        <v>374</v>
      </c>
      <c r="M307" s="23">
        <f t="shared" si="3"/>
        <v>0.05679574791</v>
      </c>
      <c r="N307" s="24" t="str">
        <f t="shared" si="4"/>
        <v>Pine Board with +374, +5.7% (6585 to 6959)</v>
      </c>
      <c r="O307" s="41"/>
      <c r="P307" s="40">
        <v>995.0</v>
      </c>
      <c r="Q307" s="18">
        <f t="shared" si="5"/>
        <v>139</v>
      </c>
      <c r="R307" s="23">
        <f t="shared" si="6"/>
        <v>0.1396984925</v>
      </c>
      <c r="S307" s="24" t="str">
        <f t="shared" si="7"/>
        <v>Pine Board with +139, +14.% (995 to 1134)</v>
      </c>
      <c r="T307" s="18"/>
      <c r="U307" s="40">
        <v>2.0</v>
      </c>
      <c r="V307" s="22">
        <f t="shared" si="8"/>
        <v>1</v>
      </c>
      <c r="W307" s="23">
        <f t="shared" si="9"/>
        <v>0.5</v>
      </c>
      <c r="X307" s="26" t="str">
        <f t="shared" si="10"/>
        <v>Pine Board with +1, +50% (2 to 3)</v>
      </c>
    </row>
    <row r="308">
      <c r="A308" s="18" t="s">
        <v>531</v>
      </c>
      <c r="B308" s="18">
        <v>837.0</v>
      </c>
      <c r="C308" s="40">
        <v>9027.0</v>
      </c>
      <c r="D308" s="40">
        <v>3725.0</v>
      </c>
      <c r="E308" s="40">
        <v>120.0</v>
      </c>
      <c r="F308" s="14">
        <v>186942.0</v>
      </c>
      <c r="G308" s="19"/>
      <c r="H308" s="19">
        <f>VLOOKUP(A308,'Kings Ratings'!$A$2:$B$1000,2,false)</f>
        <v>5</v>
      </c>
      <c r="I308" s="7" t="str">
        <f>vlookup(B308,'202405 MM (Do Not Delete)'!$A$1:$G$1000,7,false)</f>
        <v/>
      </c>
      <c r="K308" s="40">
        <v>8485.0</v>
      </c>
      <c r="L308" s="22">
        <f t="shared" si="2"/>
        <v>542</v>
      </c>
      <c r="M308" s="23">
        <f t="shared" si="3"/>
        <v>0.06387743076</v>
      </c>
      <c r="N308" s="24" t="str">
        <f t="shared" si="4"/>
        <v>Linked Lantern with +542, +6.4% (8485 to 9027)</v>
      </c>
      <c r="O308" s="41"/>
      <c r="P308" s="40">
        <v>3420.0</v>
      </c>
      <c r="Q308" s="18">
        <f t="shared" si="5"/>
        <v>305</v>
      </c>
      <c r="R308" s="23">
        <f t="shared" si="6"/>
        <v>0.08918128655</v>
      </c>
      <c r="S308" s="24" t="str">
        <f t="shared" si="7"/>
        <v>Linked Lantern with +305, +8.9% (3420 to 3725)</v>
      </c>
      <c r="T308" s="18"/>
      <c r="U308" s="40">
        <v>106.0</v>
      </c>
      <c r="V308" s="22">
        <f t="shared" si="8"/>
        <v>14</v>
      </c>
      <c r="W308" s="23">
        <f t="shared" si="9"/>
        <v>0.1320754717</v>
      </c>
      <c r="X308" s="26" t="str">
        <f t="shared" si="10"/>
        <v>Linked Lantern with +14, +13.2% (106 to 120)</v>
      </c>
    </row>
    <row r="309">
      <c r="A309" s="18" t="s">
        <v>516</v>
      </c>
      <c r="B309" s="18">
        <v>841.0</v>
      </c>
      <c r="C309" s="40">
        <v>6731.0</v>
      </c>
      <c r="D309" s="40">
        <v>2748.0</v>
      </c>
      <c r="E309" s="40">
        <v>59.0</v>
      </c>
      <c r="F309" s="14">
        <v>210344.0</v>
      </c>
      <c r="G309" s="19"/>
      <c r="H309" s="19">
        <f>VLOOKUP(A309,'Kings Ratings'!$A$2:$B$1000,2,false)</f>
        <v>3</v>
      </c>
      <c r="I309" s="7">
        <f>vlookup(B309,'202405 MM (Do Not Delete)'!$A$1:$G$1000,7,false)</f>
        <v>304</v>
      </c>
      <c r="K309" s="40">
        <v>6344.0</v>
      </c>
      <c r="L309" s="22">
        <f t="shared" si="2"/>
        <v>387</v>
      </c>
      <c r="M309" s="23">
        <f t="shared" si="3"/>
        <v>0.06100252207</v>
      </c>
      <c r="N309" s="24" t="str">
        <f t="shared" si="4"/>
        <v>Leather Belt with +387, +6.1% (6344 to 6731)</v>
      </c>
      <c r="O309" s="41"/>
      <c r="P309" s="40">
        <v>2503.0</v>
      </c>
      <c r="Q309" s="18">
        <f t="shared" si="5"/>
        <v>245</v>
      </c>
      <c r="R309" s="23">
        <f t="shared" si="6"/>
        <v>0.09788254095</v>
      </c>
      <c r="S309" s="24" t="str">
        <f t="shared" si="7"/>
        <v>Leather Belt with +245, +9.8% (2503 to 2748)</v>
      </c>
      <c r="T309" s="18"/>
      <c r="U309" s="40">
        <v>56.0</v>
      </c>
      <c r="V309" s="22">
        <f t="shared" si="8"/>
        <v>3</v>
      </c>
      <c r="W309" s="23">
        <f t="shared" si="9"/>
        <v>0.05357142857</v>
      </c>
      <c r="X309" s="26" t="str">
        <f t="shared" si="10"/>
        <v>Leather Belt with +3, +5.4% (56 to 59)</v>
      </c>
    </row>
    <row r="310">
      <c r="A310" s="18" t="s">
        <v>571</v>
      </c>
      <c r="B310" s="18">
        <v>842.0</v>
      </c>
      <c r="C310" s="40">
        <v>10730.0</v>
      </c>
      <c r="D310" s="40">
        <v>7952.0</v>
      </c>
      <c r="E310" s="40">
        <v>3755.0</v>
      </c>
      <c r="F310" s="14">
        <v>1051543.0</v>
      </c>
      <c r="G310" s="19"/>
      <c r="H310" s="19">
        <f>VLOOKUP(A310,'Kings Ratings'!$A$2:$B$1000,2,false)</f>
        <v>1</v>
      </c>
      <c r="I310" s="7">
        <f>vlookup(B310,'202405 MM (Do Not Delete)'!$A$1:$G$1000,7,false)</f>
        <v>241</v>
      </c>
      <c r="K310" s="40">
        <v>10072.0</v>
      </c>
      <c r="L310" s="22">
        <f t="shared" si="2"/>
        <v>658</v>
      </c>
      <c r="M310" s="23">
        <f t="shared" si="3"/>
        <v>0.06532962669</v>
      </c>
      <c r="N310" s="24" t="str">
        <f t="shared" si="4"/>
        <v>Nailed Board with +658, +6.5% (10072 to 10730)</v>
      </c>
      <c r="O310" s="41"/>
      <c r="P310" s="40">
        <v>7556.0</v>
      </c>
      <c r="Q310" s="18">
        <f t="shared" si="5"/>
        <v>396</v>
      </c>
      <c r="R310" s="23">
        <f t="shared" si="6"/>
        <v>0.05240868184</v>
      </c>
      <c r="S310" s="24" t="str">
        <f t="shared" si="7"/>
        <v>Nailed Board with +396, +5.2% (7556 to 7952)</v>
      </c>
      <c r="T310" s="18"/>
      <c r="U310" s="40">
        <v>3478.0</v>
      </c>
      <c r="V310" s="22">
        <f t="shared" si="8"/>
        <v>277</v>
      </c>
      <c r="W310" s="23">
        <f t="shared" si="9"/>
        <v>0.07964347326</v>
      </c>
      <c r="X310" s="26" t="str">
        <f t="shared" si="10"/>
        <v>Nailed Board with +277, +8% (3478 to 3755)</v>
      </c>
    </row>
    <row r="311">
      <c r="A311" s="18" t="s">
        <v>754</v>
      </c>
      <c r="B311" s="18">
        <v>843.0</v>
      </c>
      <c r="C311" s="40">
        <v>7426.0</v>
      </c>
      <c r="D311" s="40">
        <v>3301.0</v>
      </c>
      <c r="E311" s="40">
        <v>54.0</v>
      </c>
      <c r="F311" s="14">
        <v>234851.0</v>
      </c>
      <c r="G311" s="19"/>
      <c r="H311" s="19">
        <f>VLOOKUP(A311,'Kings Ratings'!$A$2:$B$1000,2,false)</f>
        <v>3</v>
      </c>
      <c r="I311" s="7" t="str">
        <f>vlookup(B311,'202405 MM (Do Not Delete)'!$A$1:$G$1000,7,false)</f>
        <v/>
      </c>
      <c r="K311" s="40">
        <v>7012.0</v>
      </c>
      <c r="L311" s="22">
        <f t="shared" si="2"/>
        <v>414</v>
      </c>
      <c r="M311" s="23">
        <f t="shared" si="3"/>
        <v>0.0590416429</v>
      </c>
      <c r="N311" s="24" t="str">
        <f t="shared" si="4"/>
        <v>Steel Buckle with +414, +5.9% (7012 to 7426)</v>
      </c>
      <c r="O311" s="41"/>
      <c r="P311" s="40">
        <v>3020.0</v>
      </c>
      <c r="Q311" s="18">
        <f t="shared" si="5"/>
        <v>281</v>
      </c>
      <c r="R311" s="23">
        <f t="shared" si="6"/>
        <v>0.09304635762</v>
      </c>
      <c r="S311" s="24" t="str">
        <f t="shared" si="7"/>
        <v>Steel Buckle with +281, +9.3% (3020 to 3301)</v>
      </c>
      <c r="T311" s="18"/>
      <c r="U311" s="40">
        <v>49.0</v>
      </c>
      <c r="V311" s="22">
        <f t="shared" si="8"/>
        <v>5</v>
      </c>
      <c r="W311" s="23">
        <f t="shared" si="9"/>
        <v>0.1020408163</v>
      </c>
      <c r="X311" s="26" t="str">
        <f t="shared" si="10"/>
        <v>Steel Buckle with +5, +10.2% (49 to 54)</v>
      </c>
    </row>
    <row r="312">
      <c r="A312" s="18" t="s">
        <v>44</v>
      </c>
      <c r="B312" s="18">
        <v>844.0</v>
      </c>
      <c r="C312" s="40">
        <v>12988.0</v>
      </c>
      <c r="D312" s="40">
        <v>8701.0</v>
      </c>
      <c r="E312" s="40">
        <v>3048.0</v>
      </c>
      <c r="F312" s="14">
        <v>5819333.0</v>
      </c>
      <c r="G312" s="19"/>
      <c r="H312" s="19">
        <f>VLOOKUP(A312,'Kings Ratings'!$A$2:$B$1000,2,false)</f>
        <v>1</v>
      </c>
      <c r="I312" s="7">
        <f>vlookup(B312,'202405 MM (Do Not Delete)'!$A$1:$G$1000,7,false)</f>
        <v>249</v>
      </c>
      <c r="K312" s="40">
        <v>12391.0</v>
      </c>
      <c r="L312" s="22">
        <f t="shared" si="2"/>
        <v>597</v>
      </c>
      <c r="M312" s="23">
        <f t="shared" si="3"/>
        <v>0.04818013074</v>
      </c>
      <c r="N312" s="24" t="str">
        <f t="shared" si="4"/>
        <v>Awl with +597, +4.8% (12391 to 12988)</v>
      </c>
      <c r="O312" s="41"/>
      <c r="P312" s="40">
        <v>8182.0</v>
      </c>
      <c r="Q312" s="18">
        <f t="shared" si="5"/>
        <v>519</v>
      </c>
      <c r="R312" s="23">
        <f t="shared" si="6"/>
        <v>0.06343192374</v>
      </c>
      <c r="S312" s="24" t="str">
        <f t="shared" si="7"/>
        <v>Awl with +519, +6.3% (8182 to 8701)</v>
      </c>
      <c r="T312" s="18"/>
      <c r="U312" s="40">
        <v>2769.0</v>
      </c>
      <c r="V312" s="22">
        <f t="shared" si="8"/>
        <v>279</v>
      </c>
      <c r="W312" s="23">
        <f t="shared" si="9"/>
        <v>0.1007583965</v>
      </c>
      <c r="X312" s="26" t="str">
        <f t="shared" si="10"/>
        <v>Awl with +279, +10.1% (2769 to 3048)</v>
      </c>
    </row>
    <row r="313">
      <c r="A313" s="18" t="s">
        <v>824</v>
      </c>
      <c r="B313" s="18">
        <v>845.0</v>
      </c>
      <c r="C313" s="40">
        <v>11355.0</v>
      </c>
      <c r="D313" s="40">
        <v>7860.0</v>
      </c>
      <c r="E313" s="40">
        <v>3036.0</v>
      </c>
      <c r="F313" s="14">
        <v>7148766.0</v>
      </c>
      <c r="G313" s="19"/>
      <c r="H313" s="19">
        <f>VLOOKUP(A313,'Kings Ratings'!$A$2:$B$1000,2,false)</f>
        <v>1</v>
      </c>
      <c r="I313" s="7">
        <f>vlookup(B313,'202405 MM (Do Not Delete)'!$A$1:$G$1000,7,false)</f>
        <v>250</v>
      </c>
      <c r="K313" s="40">
        <v>10891.0</v>
      </c>
      <c r="L313" s="22">
        <f t="shared" si="2"/>
        <v>464</v>
      </c>
      <c r="M313" s="23">
        <f t="shared" si="3"/>
        <v>0.04260398494</v>
      </c>
      <c r="N313" s="24" t="str">
        <f t="shared" si="4"/>
        <v>Wooden Button with +464, +4.3% (10891 to 11355)</v>
      </c>
      <c r="O313" s="41"/>
      <c r="P313" s="40">
        <v>7382.0</v>
      </c>
      <c r="Q313" s="18">
        <f t="shared" si="5"/>
        <v>478</v>
      </c>
      <c r="R313" s="23">
        <f t="shared" si="6"/>
        <v>0.0647520997</v>
      </c>
      <c r="S313" s="24" t="str">
        <f t="shared" si="7"/>
        <v>Wooden Button with +478, +6.5% (7382 to 7860)</v>
      </c>
      <c r="T313" s="18"/>
      <c r="U313" s="40">
        <v>2751.0</v>
      </c>
      <c r="V313" s="22">
        <f t="shared" si="8"/>
        <v>285</v>
      </c>
      <c r="W313" s="23">
        <f t="shared" si="9"/>
        <v>0.1035986914</v>
      </c>
      <c r="X313" s="26" t="str">
        <f t="shared" si="10"/>
        <v>Wooden Button with +285, +10.4% (2751 to 3036)</v>
      </c>
    </row>
    <row r="314">
      <c r="A314" s="18" t="s">
        <v>219</v>
      </c>
      <c r="B314" s="18">
        <v>846.0</v>
      </c>
      <c r="C314" s="40">
        <v>3796.0</v>
      </c>
      <c r="D314" s="40">
        <v>36.0</v>
      </c>
      <c r="E314" s="40">
        <v>0.0</v>
      </c>
      <c r="F314" s="14">
        <v>21223.0</v>
      </c>
      <c r="G314" s="19"/>
      <c r="H314" s="19">
        <f>VLOOKUP(A314,'Kings Ratings'!$A$2:$B$1000,2,false)</f>
        <v>10</v>
      </c>
      <c r="I314" s="10">
        <f>vlookup(B314,'202405 MM (Do Not Delete)'!$A$1:$G$1000,7,false)</f>
        <v>320</v>
      </c>
      <c r="K314" s="40">
        <v>3499.0</v>
      </c>
      <c r="L314" s="22">
        <f t="shared" si="2"/>
        <v>297</v>
      </c>
      <c r="M314" s="23">
        <f t="shared" si="3"/>
        <v>0.08488139468</v>
      </c>
      <c r="N314" s="24" t="str">
        <f t="shared" si="4"/>
        <v>Corn Husk Doll with +297, +8.5% (3499 to 3796)</v>
      </c>
      <c r="O314" s="41"/>
      <c r="P314" s="40">
        <v>34.0</v>
      </c>
      <c r="Q314" s="18">
        <f t="shared" si="5"/>
        <v>2</v>
      </c>
      <c r="R314" s="23">
        <f t="shared" si="6"/>
        <v>0.05882352941</v>
      </c>
      <c r="S314" s="24" t="str">
        <f t="shared" si="7"/>
        <v>Corn Husk Doll with +2, +5.9% (34 to 36)</v>
      </c>
      <c r="T314" s="18"/>
      <c r="U314" s="40">
        <v>0.0</v>
      </c>
      <c r="V314" s="22">
        <f t="shared" si="8"/>
        <v>0</v>
      </c>
      <c r="W314" s="23" t="str">
        <f t="shared" si="9"/>
        <v>#DIV/0!</v>
      </c>
      <c r="X314" s="26" t="str">
        <f t="shared" si="10"/>
        <v>#DIV/0!</v>
      </c>
    </row>
    <row r="315">
      <c r="A315" s="18" t="s">
        <v>328</v>
      </c>
      <c r="B315" s="18">
        <v>870.0</v>
      </c>
      <c r="C315" s="40">
        <v>267.0</v>
      </c>
      <c r="D315" s="40">
        <v>2.0</v>
      </c>
      <c r="E315" s="40">
        <v>0.0</v>
      </c>
      <c r="F315" s="14">
        <v>5147.0</v>
      </c>
      <c r="G315" s="19"/>
      <c r="H315" s="19">
        <f>VLOOKUP(A315,'Kings Ratings'!$A$2:$B$1000,2,false)</f>
        <v>11</v>
      </c>
      <c r="I315" s="10" t="str">
        <f>vlookup(B315,'202405 MM (Do Not Delete)'!$A$1:$G$1000,7,false)</f>
        <v/>
      </c>
      <c r="K315" s="40">
        <v>267.0</v>
      </c>
      <c r="L315" s="22">
        <f t="shared" si="2"/>
        <v>0</v>
      </c>
      <c r="M315" s="23">
        <f t="shared" si="3"/>
        <v>0</v>
      </c>
      <c r="N315" s="24" t="str">
        <f t="shared" si="4"/>
        <v>QED Cell with +0, +0% (267 to 267)</v>
      </c>
      <c r="O315" s="41"/>
      <c r="P315" s="40">
        <v>2.0</v>
      </c>
      <c r="Q315" s="18">
        <f t="shared" si="5"/>
        <v>0</v>
      </c>
      <c r="R315" s="23">
        <f t="shared" si="6"/>
        <v>0</v>
      </c>
      <c r="S315" s="24" t="str">
        <f t="shared" si="7"/>
        <v>QED Cell with +0, +0% (2 to 2)</v>
      </c>
      <c r="T315" s="18"/>
      <c r="U315" s="40">
        <v>0.0</v>
      </c>
      <c r="V315" s="22">
        <f t="shared" si="8"/>
        <v>0</v>
      </c>
      <c r="W315" s="23" t="str">
        <f t="shared" si="9"/>
        <v>#DIV/0!</v>
      </c>
      <c r="X315" s="26" t="str">
        <f t="shared" si="10"/>
        <v>#DIV/0!</v>
      </c>
    </row>
    <row r="316">
      <c r="A316" s="18" t="s">
        <v>871</v>
      </c>
      <c r="B316" s="11">
        <v>879.0</v>
      </c>
      <c r="C316" s="11">
        <v>4907.0</v>
      </c>
      <c r="D316" s="11">
        <v>1094.0</v>
      </c>
      <c r="E316" s="11">
        <v>122.0</v>
      </c>
      <c r="F316" s="14">
        <v>199457.0</v>
      </c>
      <c r="G316" s="19"/>
      <c r="H316" s="19">
        <f>VLOOKUP(A316,'Kings Ratings'!$A$2:$B$1000,2,false)</f>
        <v>9</v>
      </c>
      <c r="K316" s="11">
        <v>4517.0</v>
      </c>
      <c r="L316" s="22">
        <f t="shared" si="2"/>
        <v>390</v>
      </c>
      <c r="M316" s="23">
        <f t="shared" si="3"/>
        <v>0.08634049148</v>
      </c>
      <c r="N316" s="24" t="str">
        <f t="shared" si="4"/>
        <v>Bone Pickaxe with +390, +8.6% (4517 to 4907)</v>
      </c>
      <c r="O316" s="41"/>
      <c r="P316" s="11">
        <v>932.0</v>
      </c>
      <c r="Q316" s="18">
        <f t="shared" si="5"/>
        <v>162</v>
      </c>
      <c r="R316" s="23">
        <f t="shared" si="6"/>
        <v>0.1738197425</v>
      </c>
      <c r="S316" s="24" t="str">
        <f t="shared" si="7"/>
        <v>Bone Pickaxe with +162, +17.4% (932 to 1094)</v>
      </c>
      <c r="T316" s="18"/>
      <c r="U316" s="11">
        <v>81.0</v>
      </c>
      <c r="V316" s="22">
        <f t="shared" si="8"/>
        <v>41</v>
      </c>
      <c r="W316" s="23">
        <f t="shared" si="9"/>
        <v>0.5061728395</v>
      </c>
      <c r="X316" s="26" t="str">
        <f t="shared" si="10"/>
        <v>Bone Pickaxe with +41, +50.6% (81 to 122)</v>
      </c>
    </row>
    <row r="317">
      <c r="A317" s="18" t="s">
        <v>329</v>
      </c>
      <c r="B317" s="18">
        <v>885.0</v>
      </c>
      <c r="C317" s="40">
        <v>210.0</v>
      </c>
      <c r="D317" s="40">
        <v>0.0</v>
      </c>
      <c r="E317" s="40">
        <v>0.0</v>
      </c>
      <c r="F317" s="14">
        <v>2821.0</v>
      </c>
      <c r="G317" s="19"/>
      <c r="H317" s="19">
        <f>VLOOKUP(A317,'Kings Ratings'!$A$2:$B$1000,2,false)</f>
        <v>10</v>
      </c>
      <c r="I317" s="10" t="str">
        <f>vlookup(B317,'202405 MM (Do Not Delete)'!$A$1:$G$1000,7,false)</f>
        <v/>
      </c>
      <c r="K317" s="40">
        <v>172.0</v>
      </c>
      <c r="L317" s="22">
        <f t="shared" si="2"/>
        <v>38</v>
      </c>
      <c r="M317" s="23">
        <f t="shared" si="3"/>
        <v>0.2209302326</v>
      </c>
      <c r="N317" s="24" t="str">
        <f t="shared" si="4"/>
        <v>Flying Machine with +38, +22.1% (172 to 210)</v>
      </c>
      <c r="O317" s="41"/>
      <c r="P317" s="40">
        <v>0.0</v>
      </c>
      <c r="Q317" s="18">
        <f t="shared" si="5"/>
        <v>0</v>
      </c>
      <c r="R317" s="23" t="str">
        <f t="shared" si="6"/>
        <v>#DIV/0!</v>
      </c>
      <c r="S317" s="24" t="str">
        <f t="shared" si="7"/>
        <v>#DIV/0!</v>
      </c>
      <c r="T317" s="18"/>
      <c r="U317" s="40">
        <v>0.0</v>
      </c>
      <c r="V317" s="22">
        <f t="shared" si="8"/>
        <v>0</v>
      </c>
      <c r="W317" s="23" t="str">
        <f t="shared" si="9"/>
        <v>#DIV/0!</v>
      </c>
      <c r="X317" s="26" t="str">
        <f t="shared" si="10"/>
        <v>#DIV/0!</v>
      </c>
    </row>
    <row r="318">
      <c r="A318" s="18" t="s">
        <v>831</v>
      </c>
      <c r="B318" s="18">
        <v>894.0</v>
      </c>
      <c r="C318" s="40">
        <v>7587.0</v>
      </c>
      <c r="D318" s="40">
        <v>4310.0</v>
      </c>
      <c r="E318" s="40">
        <v>529.0</v>
      </c>
      <c r="F318" s="14">
        <v>1000864.0</v>
      </c>
      <c r="G318" s="19"/>
      <c r="H318" s="19">
        <f>VLOOKUP(A318,'Kings Ratings'!$A$2:$B$1000,2,false)</f>
        <v>2</v>
      </c>
      <c r="I318" s="7">
        <f>vlookup(B318,'202405 MM (Do Not Delete)'!$A$1:$G$1000,7,false)</f>
        <v>286</v>
      </c>
      <c r="K318" s="40">
        <v>7133.0</v>
      </c>
      <c r="L318" s="22">
        <f t="shared" si="2"/>
        <v>454</v>
      </c>
      <c r="M318" s="23">
        <f t="shared" si="3"/>
        <v>0.06364783401</v>
      </c>
      <c r="N318" s="24" t="str">
        <f t="shared" si="4"/>
        <v>Wooden Spear with +454, +6.4% (7133 to 7587)</v>
      </c>
      <c r="O318" s="41"/>
      <c r="P318" s="40">
        <v>4025.0</v>
      </c>
      <c r="Q318" s="18">
        <f t="shared" si="5"/>
        <v>285</v>
      </c>
      <c r="R318" s="23">
        <f t="shared" si="6"/>
        <v>0.07080745342</v>
      </c>
      <c r="S318" s="24" t="str">
        <f t="shared" si="7"/>
        <v>Wooden Spear with +285, +7.1% (4025 to 4310)</v>
      </c>
      <c r="T318" s="18"/>
      <c r="U318" s="40">
        <v>476.0</v>
      </c>
      <c r="V318" s="22">
        <f t="shared" si="8"/>
        <v>53</v>
      </c>
      <c r="W318" s="23">
        <f t="shared" si="9"/>
        <v>0.1113445378</v>
      </c>
      <c r="X318" s="26" t="str">
        <f t="shared" si="10"/>
        <v>Wooden Spear with +53, +11.1% (476 to 529)</v>
      </c>
    </row>
    <row r="319">
      <c r="A319" s="18" t="s">
        <v>98</v>
      </c>
      <c r="B319" s="18">
        <v>895.0</v>
      </c>
      <c r="C319" s="40">
        <v>8820.0</v>
      </c>
      <c r="D319" s="40">
        <v>4207.0</v>
      </c>
      <c r="E319" s="40">
        <v>129.0</v>
      </c>
      <c r="F319" s="14">
        <v>334739.0</v>
      </c>
      <c r="G319" s="19"/>
      <c r="H319" s="19">
        <f>VLOOKUP(A319,'Kings Ratings'!$A$2:$B$1000,2,false)</f>
        <v>2</v>
      </c>
      <c r="I319" s="7" t="str">
        <f>vlookup(B319,'202405 MM (Do Not Delete)'!$A$1:$G$1000,7,false)</f>
        <v/>
      </c>
      <c r="K319" s="40">
        <v>8272.0</v>
      </c>
      <c r="L319" s="22">
        <f t="shared" si="2"/>
        <v>548</v>
      </c>
      <c r="M319" s="23">
        <f t="shared" si="3"/>
        <v>0.06624758221</v>
      </c>
      <c r="N319" s="24" t="str">
        <f t="shared" si="4"/>
        <v>Blue Parchment with +548, +6.6% (8272 to 8820)</v>
      </c>
      <c r="O319" s="41"/>
      <c r="P319" s="40">
        <v>3896.0</v>
      </c>
      <c r="Q319" s="18">
        <f t="shared" si="5"/>
        <v>311</v>
      </c>
      <c r="R319" s="23">
        <f t="shared" si="6"/>
        <v>0.07982546201</v>
      </c>
      <c r="S319" s="24" t="str">
        <f t="shared" si="7"/>
        <v>Blue Parchment with +311, +8% (3896 to 4207)</v>
      </c>
      <c r="T319" s="18"/>
      <c r="U319" s="40">
        <v>96.0</v>
      </c>
      <c r="V319" s="22">
        <f t="shared" si="8"/>
        <v>33</v>
      </c>
      <c r="W319" s="23">
        <f t="shared" si="9"/>
        <v>0.34375</v>
      </c>
      <c r="X319" s="26" t="str">
        <f t="shared" si="10"/>
        <v>Blue Parchment with +33, +34.4% (96 to 129)</v>
      </c>
    </row>
    <row r="320">
      <c r="A320" s="18" t="s">
        <v>82</v>
      </c>
      <c r="B320" s="18">
        <v>896.0</v>
      </c>
      <c r="C320" s="40">
        <v>7305.0</v>
      </c>
      <c r="D320" s="40">
        <v>3510.0</v>
      </c>
      <c r="E320" s="40">
        <v>136.0</v>
      </c>
      <c r="F320" s="14">
        <v>138969.0</v>
      </c>
      <c r="G320" s="19"/>
      <c r="H320" s="19">
        <f>VLOOKUP(A320,'Kings Ratings'!$A$2:$B$1000,2,false)</f>
        <v>2</v>
      </c>
      <c r="I320" s="7" t="str">
        <f>vlookup(B320,'202405 MM (Do Not Delete)'!$A$1:$G$1000,7,false)</f>
        <v/>
      </c>
      <c r="K320" s="40">
        <v>6834.0</v>
      </c>
      <c r="L320" s="22">
        <f t="shared" si="2"/>
        <v>471</v>
      </c>
      <c r="M320" s="23">
        <f t="shared" si="3"/>
        <v>0.06892010536</v>
      </c>
      <c r="N320" s="24" t="str">
        <f t="shared" si="4"/>
        <v>Blue Diary with +471, +6.9% (6834 to 7305)</v>
      </c>
      <c r="O320" s="41"/>
      <c r="P320" s="40">
        <v>3242.0</v>
      </c>
      <c r="Q320" s="18">
        <f t="shared" si="5"/>
        <v>268</v>
      </c>
      <c r="R320" s="23">
        <f t="shared" si="6"/>
        <v>0.08266502159</v>
      </c>
      <c r="S320" s="24" t="str">
        <f t="shared" si="7"/>
        <v>Blue Diary with +268, +8.3% (3242 to 3510)</v>
      </c>
      <c r="T320" s="18"/>
      <c r="U320" s="40">
        <v>103.0</v>
      </c>
      <c r="V320" s="22">
        <f t="shared" si="8"/>
        <v>33</v>
      </c>
      <c r="W320" s="23">
        <f t="shared" si="9"/>
        <v>0.3203883495</v>
      </c>
      <c r="X320" s="26" t="str">
        <f t="shared" si="10"/>
        <v>Blue Diary with +33, +32% (103 to 136)</v>
      </c>
    </row>
    <row r="321">
      <c r="A321" s="18" t="s">
        <v>662</v>
      </c>
      <c r="B321" s="18">
        <v>897.0</v>
      </c>
      <c r="C321" s="40">
        <v>7018.0</v>
      </c>
      <c r="D321" s="40">
        <v>1210.0</v>
      </c>
      <c r="E321" s="40">
        <v>14.0</v>
      </c>
      <c r="F321" s="14">
        <v>126953.0</v>
      </c>
      <c r="G321" s="19"/>
      <c r="H321" s="19">
        <f>VLOOKUP(A321,'Kings Ratings'!$A$2:$B$1000,2,false)</f>
        <v>3</v>
      </c>
      <c r="I321" s="10"/>
      <c r="K321" s="40">
        <v>6468.0</v>
      </c>
      <c r="L321" s="22">
        <f t="shared" si="2"/>
        <v>550</v>
      </c>
      <c r="M321" s="23">
        <f t="shared" si="3"/>
        <v>0.08503401361</v>
      </c>
      <c r="N321" s="24" t="str">
        <f t="shared" si="4"/>
        <v>Red Parchment with +550, +8.5% (6468 to 7018)</v>
      </c>
      <c r="O321" s="41"/>
      <c r="P321" s="40">
        <v>1051.0</v>
      </c>
      <c r="Q321" s="18">
        <f t="shared" si="5"/>
        <v>159</v>
      </c>
      <c r="R321" s="23">
        <f t="shared" si="6"/>
        <v>0.151284491</v>
      </c>
      <c r="S321" s="24" t="str">
        <f t="shared" si="7"/>
        <v>Red Parchment with +159, +15.1% (1051 to 1210)</v>
      </c>
      <c r="T321" s="18"/>
      <c r="U321" s="40">
        <v>13.0</v>
      </c>
      <c r="V321" s="22">
        <f t="shared" si="8"/>
        <v>1</v>
      </c>
      <c r="W321" s="23">
        <f t="shared" si="9"/>
        <v>0.07692307692</v>
      </c>
      <c r="X321" s="26" t="str">
        <f t="shared" si="10"/>
        <v>Red Parchment with +1, +7.7% (13 to 14)</v>
      </c>
    </row>
    <row r="322">
      <c r="A322" s="18" t="s">
        <v>657</v>
      </c>
      <c r="B322" s="18">
        <v>898.0</v>
      </c>
      <c r="C322" s="40">
        <v>5620.0</v>
      </c>
      <c r="D322" s="40">
        <v>1103.0</v>
      </c>
      <c r="E322" s="40">
        <v>18.0</v>
      </c>
      <c r="F322" s="14">
        <v>136266.0</v>
      </c>
      <c r="G322" s="19"/>
      <c r="H322" s="19">
        <f>VLOOKUP(A322,'Kings Ratings'!$A$2:$B$1000,2,false)</f>
        <v>3</v>
      </c>
      <c r="I322" s="10"/>
      <c r="K322" s="40">
        <v>5137.0</v>
      </c>
      <c r="L322" s="22">
        <f t="shared" si="2"/>
        <v>483</v>
      </c>
      <c r="M322" s="23">
        <f t="shared" si="3"/>
        <v>0.09402374927</v>
      </c>
      <c r="N322" s="24" t="str">
        <f t="shared" si="4"/>
        <v>Red Diary with +483, +9.4% (5137 to 5620)</v>
      </c>
      <c r="O322" s="41"/>
      <c r="P322" s="40">
        <v>956.0</v>
      </c>
      <c r="Q322" s="18">
        <f t="shared" si="5"/>
        <v>147</v>
      </c>
      <c r="R322" s="23">
        <f t="shared" si="6"/>
        <v>0.1537656904</v>
      </c>
      <c r="S322" s="24" t="str">
        <f t="shared" si="7"/>
        <v>Red Diary with +147, +15.4% (956 to 1103)</v>
      </c>
      <c r="T322" s="18"/>
      <c r="U322" s="40">
        <v>15.0</v>
      </c>
      <c r="V322" s="22">
        <f t="shared" si="8"/>
        <v>3</v>
      </c>
      <c r="W322" s="23">
        <f t="shared" si="9"/>
        <v>0.2</v>
      </c>
      <c r="X322" s="26" t="str">
        <f t="shared" si="10"/>
        <v>Red Diary with +3, +20% (15 to 18)</v>
      </c>
    </row>
    <row r="323">
      <c r="A323" s="18" t="s">
        <v>113</v>
      </c>
      <c r="B323" s="18">
        <v>899.0</v>
      </c>
      <c r="C323" s="40">
        <v>6747.0</v>
      </c>
      <c r="D323" s="40">
        <v>3043.0</v>
      </c>
      <c r="E323" s="40">
        <v>122.0</v>
      </c>
      <c r="F323" s="14">
        <v>255254.0</v>
      </c>
      <c r="G323" s="19"/>
      <c r="H323" s="19">
        <f>VLOOKUP(A323,'Kings Ratings'!$A$2:$B$1000,2,false)</f>
        <v>3</v>
      </c>
      <c r="I323" s="7">
        <f>vlookup(B323,'202405 MM (Do Not Delete)'!$A$1:$G$1000,7,false)</f>
        <v>327</v>
      </c>
      <c r="K323" s="40">
        <v>6186.0</v>
      </c>
      <c r="L323" s="22">
        <f t="shared" si="2"/>
        <v>561</v>
      </c>
      <c r="M323" s="23">
        <f t="shared" si="3"/>
        <v>0.09068865179</v>
      </c>
      <c r="N323" s="24" t="str">
        <f t="shared" si="4"/>
        <v>Blue Twine with +561, +9.1% (6186 to 6747)</v>
      </c>
      <c r="O323" s="41"/>
      <c r="P323" s="40">
        <v>2784.0</v>
      </c>
      <c r="Q323" s="18">
        <f t="shared" si="5"/>
        <v>259</v>
      </c>
      <c r="R323" s="23">
        <f t="shared" si="6"/>
        <v>0.0930316092</v>
      </c>
      <c r="S323" s="24" t="str">
        <f t="shared" si="7"/>
        <v>Blue Twine with +259, +9.3% (2784 to 3043)</v>
      </c>
      <c r="T323" s="18"/>
      <c r="U323" s="40">
        <v>94.0</v>
      </c>
      <c r="V323" s="22">
        <f t="shared" si="8"/>
        <v>28</v>
      </c>
      <c r="W323" s="23">
        <f t="shared" si="9"/>
        <v>0.2978723404</v>
      </c>
      <c r="X323" s="26" t="str">
        <f t="shared" si="10"/>
        <v>Blue Twine with +28, +29.8% (94 to 122)</v>
      </c>
    </row>
    <row r="324">
      <c r="A324" s="18" t="s">
        <v>619</v>
      </c>
      <c r="B324" s="18">
        <v>900.0</v>
      </c>
      <c r="C324" s="40">
        <v>4878.0</v>
      </c>
      <c r="D324" s="40">
        <v>1025.0</v>
      </c>
      <c r="E324" s="40">
        <v>73.0</v>
      </c>
      <c r="F324" s="14">
        <v>1004045.0</v>
      </c>
      <c r="G324" s="19"/>
      <c r="H324" s="19">
        <f>VLOOKUP(A324,'Kings Ratings'!$A$2:$B$1000,2,false)</f>
        <v>2</v>
      </c>
      <c r="I324" s="7">
        <f>vlookup(B324,'202405 MM (Do Not Delete)'!$A$1:$G$1000,7,false)</f>
        <v>290</v>
      </c>
      <c r="K324" s="40">
        <v>4163.0</v>
      </c>
      <c r="L324" s="22">
        <f t="shared" si="2"/>
        <v>715</v>
      </c>
      <c r="M324" s="23">
        <f t="shared" si="3"/>
        <v>0.171751141</v>
      </c>
      <c r="N324" s="24" t="str">
        <f t="shared" si="4"/>
        <v>Pitchfork with +715, +17.2% (4163 to 4878)</v>
      </c>
      <c r="O324" s="41"/>
      <c r="P324" s="40">
        <v>901.0</v>
      </c>
      <c r="Q324" s="18">
        <f t="shared" si="5"/>
        <v>124</v>
      </c>
      <c r="R324" s="23">
        <f t="shared" si="6"/>
        <v>0.1376248613</v>
      </c>
      <c r="S324" s="24" t="str">
        <f t="shared" si="7"/>
        <v>Pitchfork with +124, +13.8% (901 to 1025)</v>
      </c>
      <c r="T324" s="18"/>
      <c r="U324" s="40">
        <v>56.0</v>
      </c>
      <c r="V324" s="22">
        <f t="shared" si="8"/>
        <v>17</v>
      </c>
      <c r="W324" s="23">
        <f t="shared" si="9"/>
        <v>0.3035714286</v>
      </c>
      <c r="X324" s="26" t="str">
        <f t="shared" si="10"/>
        <v>Pitchfork with +17, +30.4% (56 to 73)</v>
      </c>
    </row>
    <row r="325">
      <c r="A325" s="18" t="s">
        <v>218</v>
      </c>
      <c r="B325" s="18">
        <v>901.0</v>
      </c>
      <c r="C325" s="40">
        <v>10.0</v>
      </c>
      <c r="D325" s="40">
        <v>0.0</v>
      </c>
      <c r="E325" s="40">
        <v>0.0</v>
      </c>
      <c r="F325" s="14">
        <v>2282.0</v>
      </c>
      <c r="G325" s="19"/>
      <c r="H325" s="19">
        <f>VLOOKUP(A325,'Kings Ratings'!$A$2:$B$1000,2,false)</f>
        <v>10</v>
      </c>
      <c r="I325" s="7"/>
      <c r="K325" s="40">
        <v>7.0</v>
      </c>
      <c r="L325" s="22">
        <f t="shared" si="2"/>
        <v>3</v>
      </c>
      <c r="M325" s="23">
        <f t="shared" si="3"/>
        <v>0.4285714286</v>
      </c>
      <c r="N325" s="24" t="str">
        <f t="shared" si="4"/>
        <v>Aquacite with +3, +42.9% (7 to 10)</v>
      </c>
      <c r="O325" s="41"/>
      <c r="P325" s="40">
        <v>0.0</v>
      </c>
      <c r="Q325" s="18">
        <f t="shared" si="5"/>
        <v>0</v>
      </c>
      <c r="R325" s="23" t="str">
        <f t="shared" si="6"/>
        <v>#DIV/0!</v>
      </c>
      <c r="S325" s="24" t="str">
        <f t="shared" si="7"/>
        <v>#DIV/0!</v>
      </c>
      <c r="T325" s="18"/>
      <c r="U325" s="40">
        <v>0.0</v>
      </c>
      <c r="V325" s="22">
        <f t="shared" si="8"/>
        <v>0</v>
      </c>
      <c r="W325" s="23" t="str">
        <f t="shared" si="9"/>
        <v>#DIV/0!</v>
      </c>
      <c r="X325" s="26" t="str">
        <f t="shared" si="10"/>
        <v>#DIV/0!</v>
      </c>
    </row>
    <row r="326">
      <c r="A326" s="18" t="s">
        <v>742</v>
      </c>
      <c r="B326" s="18">
        <v>921.0</v>
      </c>
      <c r="C326" s="40">
        <v>299.0</v>
      </c>
      <c r="D326" s="40">
        <v>21.0</v>
      </c>
      <c r="E326" s="40">
        <v>3.0</v>
      </c>
      <c r="F326" s="14">
        <v>20259.0</v>
      </c>
      <c r="G326" s="19"/>
      <c r="H326" s="19">
        <f>VLOOKUP(A326,'Kings Ratings'!$A$2:$B$1000,2,false)</f>
        <v>10</v>
      </c>
      <c r="I326" s="7"/>
      <c r="K326" s="40">
        <v>278.0</v>
      </c>
      <c r="L326" s="22">
        <f t="shared" si="2"/>
        <v>21</v>
      </c>
      <c r="M326" s="23">
        <f t="shared" si="3"/>
        <v>0.07553956835</v>
      </c>
      <c r="N326" s="24" t="str">
        <f t="shared" si="4"/>
        <v>Crystal Pickaxe with +21, +7.6% (278 to 299)</v>
      </c>
      <c r="O326" s="41"/>
      <c r="P326" s="40">
        <v>17.0</v>
      </c>
      <c r="Q326" s="18">
        <f t="shared" si="5"/>
        <v>4</v>
      </c>
      <c r="R326" s="23">
        <f t="shared" si="6"/>
        <v>0.2352941176</v>
      </c>
      <c r="S326" s="24" t="str">
        <f t="shared" si="7"/>
        <v>Crystal Pickaxe with +4, +23.5% (17 to 21)</v>
      </c>
      <c r="T326" s="18"/>
      <c r="U326" s="40">
        <v>1.0</v>
      </c>
      <c r="V326" s="22">
        <f t="shared" si="8"/>
        <v>2</v>
      </c>
      <c r="W326" s="23">
        <f t="shared" si="9"/>
        <v>2</v>
      </c>
      <c r="X326" s="26" t="str">
        <f t="shared" si="10"/>
        <v>Crystal Pickaxe with +2, +200% (1 to 3)</v>
      </c>
    </row>
    <row r="327">
      <c r="A327" s="18" t="s">
        <v>322</v>
      </c>
      <c r="B327" s="18">
        <v>922.0</v>
      </c>
      <c r="C327" s="40">
        <v>116.0</v>
      </c>
      <c r="D327" s="40">
        <v>8.0</v>
      </c>
      <c r="E327" s="40">
        <v>0.0</v>
      </c>
      <c r="F327" s="14">
        <v>12910.0</v>
      </c>
      <c r="G327" s="19"/>
      <c r="H327" s="19">
        <f>VLOOKUP(A327,'Kings Ratings'!$A$2:$B$1000,2,false)</f>
        <v>10</v>
      </c>
      <c r="I327" s="7"/>
      <c r="K327" s="40">
        <v>107.0</v>
      </c>
      <c r="L327" s="22">
        <f t="shared" si="2"/>
        <v>9</v>
      </c>
      <c r="M327" s="23">
        <f t="shared" si="3"/>
        <v>0.08411214953</v>
      </c>
      <c r="N327" s="24" t="str">
        <f t="shared" si="4"/>
        <v>Sturdy Pickaxe with +9, +8.4% (107 to 116)</v>
      </c>
      <c r="O327" s="41"/>
      <c r="P327" s="40">
        <v>6.0</v>
      </c>
      <c r="Q327" s="18">
        <f t="shared" si="5"/>
        <v>2</v>
      </c>
      <c r="R327" s="23">
        <f t="shared" si="6"/>
        <v>0.3333333333</v>
      </c>
      <c r="S327" s="24" t="str">
        <f t="shared" si="7"/>
        <v>Sturdy Pickaxe with +2, +33.3% (6 to 8)</v>
      </c>
      <c r="T327" s="18"/>
      <c r="U327" s="40">
        <v>0.0</v>
      </c>
      <c r="V327" s="22">
        <f t="shared" si="8"/>
        <v>0</v>
      </c>
      <c r="W327" s="23" t="str">
        <f t="shared" si="9"/>
        <v>#DIV/0!</v>
      </c>
      <c r="X327" s="26" t="str">
        <f t="shared" si="10"/>
        <v>#DIV/0!</v>
      </c>
    </row>
    <row r="328">
      <c r="A328" s="18" t="s">
        <v>248</v>
      </c>
      <c r="B328" s="18">
        <v>927.0</v>
      </c>
      <c r="C328" s="40">
        <v>23.0</v>
      </c>
      <c r="D328" s="40">
        <v>2.0</v>
      </c>
      <c r="E328" s="40">
        <v>0.0</v>
      </c>
      <c r="F328" s="14">
        <v>4992.0</v>
      </c>
      <c r="G328" s="19"/>
      <c r="H328" s="19">
        <f>VLOOKUP(A328,'Kings Ratings'!$A$2:$B$1000,2,false)</f>
        <v>10</v>
      </c>
      <c r="I328" s="7"/>
      <c r="K328" s="40">
        <v>19.0</v>
      </c>
      <c r="L328" s="22">
        <f t="shared" si="2"/>
        <v>4</v>
      </c>
      <c r="M328" s="23">
        <f t="shared" si="3"/>
        <v>0.2105263158</v>
      </c>
      <c r="N328" s="24" t="str">
        <f t="shared" si="4"/>
        <v>Flarite with +4, +21.1% (19 to 23)</v>
      </c>
      <c r="O328" s="41"/>
      <c r="P328" s="40">
        <v>1.0</v>
      </c>
      <c r="Q328" s="18">
        <f t="shared" si="5"/>
        <v>1</v>
      </c>
      <c r="R328" s="23">
        <f t="shared" si="6"/>
        <v>1</v>
      </c>
      <c r="S328" s="24" t="str">
        <f t="shared" si="7"/>
        <v>Flarite with +1, +100% (1 to 2)</v>
      </c>
      <c r="T328" s="18"/>
      <c r="U328" s="40">
        <v>0.0</v>
      </c>
      <c r="V328" s="22">
        <f t="shared" si="8"/>
        <v>0</v>
      </c>
      <c r="W328" s="23" t="str">
        <f t="shared" si="9"/>
        <v>#DIV/0!</v>
      </c>
      <c r="X328" s="26" t="str">
        <f t="shared" si="10"/>
        <v>#DIV/0!</v>
      </c>
    </row>
    <row r="329">
      <c r="A329" s="18" t="s">
        <v>171</v>
      </c>
      <c r="B329" s="18">
        <v>930.0</v>
      </c>
      <c r="C329" s="40">
        <v>4.0</v>
      </c>
      <c r="D329" s="40">
        <v>0.0</v>
      </c>
      <c r="E329" s="40">
        <v>0.0</v>
      </c>
      <c r="F329" s="14">
        <v>428.0</v>
      </c>
      <c r="G329" s="19"/>
      <c r="H329" s="19">
        <f>VLOOKUP(A329,'Kings Ratings'!$A$2:$B$1000,2,false)</f>
        <v>10</v>
      </c>
      <c r="I329" s="7"/>
      <c r="K329" s="40">
        <v>3.0</v>
      </c>
      <c r="L329" s="22">
        <f t="shared" si="2"/>
        <v>1</v>
      </c>
      <c r="M329" s="23">
        <f t="shared" si="3"/>
        <v>0.3333333333</v>
      </c>
      <c r="N329" s="24" t="str">
        <f t="shared" si="4"/>
        <v>Runestone 27 with +1, +33.3% (3 to 4)</v>
      </c>
      <c r="O329" s="41"/>
      <c r="P329" s="40">
        <v>0.0</v>
      </c>
      <c r="Q329" s="18">
        <f t="shared" si="5"/>
        <v>0</v>
      </c>
      <c r="R329" s="23" t="str">
        <f t="shared" si="6"/>
        <v>#DIV/0!</v>
      </c>
      <c r="S329" s="24" t="str">
        <f t="shared" si="7"/>
        <v>#DIV/0!</v>
      </c>
      <c r="T329" s="18"/>
      <c r="U329" s="40">
        <v>0.0</v>
      </c>
      <c r="V329" s="22">
        <f t="shared" si="8"/>
        <v>0</v>
      </c>
      <c r="W329" s="23" t="str">
        <f t="shared" si="9"/>
        <v>#DIV/0!</v>
      </c>
      <c r="X329" s="26" t="str">
        <f t="shared" si="10"/>
        <v>#DIV/0!</v>
      </c>
    </row>
    <row r="330">
      <c r="A330" s="11" t="s">
        <v>845</v>
      </c>
      <c r="B330" s="18">
        <v>942.0</v>
      </c>
      <c r="C330" s="40">
        <v>10543.0</v>
      </c>
      <c r="D330" s="40">
        <v>6108.0</v>
      </c>
      <c r="E330" s="40">
        <v>1465.0</v>
      </c>
      <c r="F330" s="14">
        <v>1652199.0</v>
      </c>
      <c r="G330" s="19"/>
      <c r="H330" s="19">
        <f>VLOOKUP(A330,'Kings Ratings'!$A$2:$B$1000,2,false)</f>
        <v>11</v>
      </c>
      <c r="I330" s="7" t="str">
        <f>vlookup(B330,'202405 MM (Do Not Delete)'!$A$1:$G$1000,7,false)</f>
        <v/>
      </c>
      <c r="K330" s="40">
        <v>10538.0</v>
      </c>
      <c r="L330" s="22">
        <f t="shared" si="2"/>
        <v>5</v>
      </c>
      <c r="M330" s="23">
        <f t="shared" si="3"/>
        <v>0.0004744733346</v>
      </c>
      <c r="N330" s="24" t="str">
        <f t="shared" si="4"/>
        <v>Frozen Squid with +5, +0% (10538 to 10543)</v>
      </c>
      <c r="O330" s="41"/>
      <c r="P330" s="40">
        <v>6107.0</v>
      </c>
      <c r="Q330" s="18">
        <f t="shared" si="5"/>
        <v>1</v>
      </c>
      <c r="R330" s="23">
        <f t="shared" si="6"/>
        <v>0.0001637465204</v>
      </c>
      <c r="S330" s="24" t="str">
        <f t="shared" si="7"/>
        <v>Frozen Squid with +1, +0% (6107 to 6108)</v>
      </c>
      <c r="T330" s="18"/>
      <c r="U330" s="40">
        <v>1465.0</v>
      </c>
      <c r="V330" s="22">
        <f t="shared" si="8"/>
        <v>0</v>
      </c>
      <c r="W330" s="23">
        <f t="shared" si="9"/>
        <v>0</v>
      </c>
      <c r="X330" s="26" t="str">
        <f t="shared" si="10"/>
        <v>Frozen Squid with +0, +0% (1465 to 1465)</v>
      </c>
    </row>
    <row r="331">
      <c r="A331" s="11" t="s">
        <v>861</v>
      </c>
      <c r="B331" s="18">
        <v>943.0</v>
      </c>
      <c r="C331" s="40">
        <v>7430.0</v>
      </c>
      <c r="D331" s="40">
        <v>4066.0</v>
      </c>
      <c r="E331" s="40">
        <v>222.0</v>
      </c>
      <c r="F331" s="14">
        <v>127175.0</v>
      </c>
      <c r="G331" s="19"/>
      <c r="H331" s="19">
        <f>VLOOKUP(A331,'Kings Ratings'!$A$2:$B$1000,2,false)</f>
        <v>11</v>
      </c>
      <c r="I331" s="7" t="str">
        <f>vlookup(B331,'202405 MM (Do Not Delete)'!$A$1:$G$1000,7,false)</f>
        <v/>
      </c>
      <c r="K331" s="40">
        <v>7427.0</v>
      </c>
      <c r="L331" s="22">
        <f t="shared" si="2"/>
        <v>3</v>
      </c>
      <c r="M331" s="23">
        <f t="shared" si="3"/>
        <v>0.0004039316009</v>
      </c>
      <c r="N331" s="24" t="str">
        <f t="shared" si="4"/>
        <v>Frozen Sheepshead with +3, +0% (7427 to 7430)</v>
      </c>
      <c r="O331" s="41"/>
      <c r="P331" s="40">
        <v>4066.0</v>
      </c>
      <c r="Q331" s="18">
        <f t="shared" si="5"/>
        <v>0</v>
      </c>
      <c r="R331" s="23">
        <f t="shared" si="6"/>
        <v>0</v>
      </c>
      <c r="S331" s="24" t="str">
        <f t="shared" si="7"/>
        <v>Frozen Sheepshead with +0, +0% (4066 to 4066)</v>
      </c>
      <c r="T331" s="18"/>
      <c r="U331" s="40">
        <v>221.0</v>
      </c>
      <c r="V331" s="22">
        <f t="shared" si="8"/>
        <v>1</v>
      </c>
      <c r="W331" s="23">
        <f t="shared" si="9"/>
        <v>0.004524886878</v>
      </c>
      <c r="X331" s="26" t="str">
        <f t="shared" si="10"/>
        <v>Frozen Sheepshead with +1, +0.5% (221 to 222)</v>
      </c>
    </row>
    <row r="332">
      <c r="A332" s="11" t="s">
        <v>856</v>
      </c>
      <c r="B332" s="18">
        <v>944.0</v>
      </c>
      <c r="C332" s="40">
        <v>12173.0</v>
      </c>
      <c r="D332" s="40">
        <v>5797.0</v>
      </c>
      <c r="E332" s="40">
        <v>623.0</v>
      </c>
      <c r="F332" s="14">
        <v>242042.0</v>
      </c>
      <c r="G332" s="19"/>
      <c r="H332" s="19">
        <f>VLOOKUP(A332,'Kings Ratings'!$A$2:$B$1000,2,false)</f>
        <v>11</v>
      </c>
      <c r="I332" s="7" t="str">
        <f>vlookup(B332,'202405 MM (Do Not Delete)'!$A$1:$G$1000,7,false)</f>
        <v/>
      </c>
      <c r="K332" s="40">
        <v>12168.0</v>
      </c>
      <c r="L332" s="22">
        <f t="shared" si="2"/>
        <v>5</v>
      </c>
      <c r="M332" s="23">
        <f t="shared" si="3"/>
        <v>0.0004109138725</v>
      </c>
      <c r="N332" s="24" t="str">
        <f t="shared" si="4"/>
        <v>Frozen Spyfish with +5, +0% (12168 to 12173)</v>
      </c>
      <c r="O332" s="41"/>
      <c r="P332" s="40">
        <v>5792.0</v>
      </c>
      <c r="Q332" s="18">
        <f t="shared" si="5"/>
        <v>5</v>
      </c>
      <c r="R332" s="23">
        <f t="shared" si="6"/>
        <v>0.0008632596685</v>
      </c>
      <c r="S332" s="24" t="str">
        <f t="shared" si="7"/>
        <v>Frozen Spyfish with +5, +0.1% (5792 to 5797)</v>
      </c>
      <c r="T332" s="18"/>
      <c r="U332" s="40">
        <v>621.0</v>
      </c>
      <c r="V332" s="22">
        <f t="shared" si="8"/>
        <v>2</v>
      </c>
      <c r="W332" s="23">
        <f t="shared" si="9"/>
        <v>0.003220611916</v>
      </c>
      <c r="X332" s="26" t="str">
        <f t="shared" si="10"/>
        <v>Frozen Spyfish with +2, +0.3% (621 to 623)</v>
      </c>
    </row>
    <row r="333">
      <c r="A333" s="11" t="s">
        <v>846</v>
      </c>
      <c r="B333" s="18">
        <v>945.0</v>
      </c>
      <c r="C333" s="40">
        <v>10695.0</v>
      </c>
      <c r="D333" s="40">
        <v>6128.0</v>
      </c>
      <c r="E333" s="40">
        <v>1298.0</v>
      </c>
      <c r="F333" s="14">
        <v>1120699.0</v>
      </c>
      <c r="G333" s="19"/>
      <c r="H333" s="19">
        <f>VLOOKUP(A333,'Kings Ratings'!$A$2:$B$1000,2,false)</f>
        <v>11</v>
      </c>
      <c r="I333" s="7" t="str">
        <f>vlookup(B333,'202405 MM (Do Not Delete)'!$A$1:$G$1000,7,false)</f>
        <v/>
      </c>
      <c r="K333" s="40">
        <v>10692.0</v>
      </c>
      <c r="L333" s="22">
        <f t="shared" si="2"/>
        <v>3</v>
      </c>
      <c r="M333" s="23">
        <f t="shared" si="3"/>
        <v>0.0002805836139</v>
      </c>
      <c r="N333" s="24" t="str">
        <f t="shared" si="4"/>
        <v>Frozen Manta Ray with +3, +0% (10692 to 10695)</v>
      </c>
      <c r="O333" s="41"/>
      <c r="P333" s="40">
        <v>6127.0</v>
      </c>
      <c r="Q333" s="18">
        <f t="shared" si="5"/>
        <v>1</v>
      </c>
      <c r="R333" s="23">
        <f t="shared" si="6"/>
        <v>0.0001632120124</v>
      </c>
      <c r="S333" s="24" t="str">
        <f t="shared" si="7"/>
        <v>Frozen Manta Ray with +1, +0% (6127 to 6128)</v>
      </c>
      <c r="T333" s="18"/>
      <c r="U333" s="40">
        <v>1297.0</v>
      </c>
      <c r="V333" s="22">
        <f t="shared" si="8"/>
        <v>1</v>
      </c>
      <c r="W333" s="23">
        <f t="shared" si="9"/>
        <v>0.0007710100231</v>
      </c>
      <c r="X333" s="26" t="str">
        <f t="shared" si="10"/>
        <v>Frozen Manta Ray with +1, +0.1% (1297 to 1298)</v>
      </c>
    </row>
    <row r="334">
      <c r="A334" s="11" t="s">
        <v>853</v>
      </c>
      <c r="B334" s="18">
        <v>946.0</v>
      </c>
      <c r="C334" s="40">
        <v>6417.0</v>
      </c>
      <c r="D334" s="40">
        <v>1977.0</v>
      </c>
      <c r="E334" s="40">
        <v>36.0</v>
      </c>
      <c r="F334" s="14">
        <v>106041.0</v>
      </c>
      <c r="G334" s="19"/>
      <c r="H334" s="19">
        <f>VLOOKUP(A334,'Kings Ratings'!$A$2:$B$1000,2,false)</f>
        <v>11</v>
      </c>
      <c r="I334" s="10"/>
      <c r="K334" s="40">
        <v>6414.0</v>
      </c>
      <c r="L334" s="22">
        <f t="shared" si="2"/>
        <v>3</v>
      </c>
      <c r="M334" s="23">
        <f t="shared" si="3"/>
        <v>0.0004677268475</v>
      </c>
      <c r="N334" s="24" t="str">
        <f t="shared" si="4"/>
        <v>Frozen Boot with +3, +0% (6414 to 6417)</v>
      </c>
      <c r="O334" s="41"/>
      <c r="P334" s="40">
        <v>1975.0</v>
      </c>
      <c r="Q334" s="18">
        <f t="shared" si="5"/>
        <v>2</v>
      </c>
      <c r="R334" s="23">
        <f t="shared" si="6"/>
        <v>0.001012658228</v>
      </c>
      <c r="S334" s="24" t="str">
        <f t="shared" si="7"/>
        <v>Frozen Boot with +2, +0.1% (1975 to 1977)</v>
      </c>
      <c r="T334" s="18"/>
      <c r="U334" s="40">
        <v>36.0</v>
      </c>
      <c r="V334" s="22">
        <f t="shared" si="8"/>
        <v>0</v>
      </c>
      <c r="W334" s="23">
        <f t="shared" si="9"/>
        <v>0</v>
      </c>
      <c r="X334" s="26" t="str">
        <f t="shared" si="10"/>
        <v>Frozen Boot with +0, +0% (36 to 36)</v>
      </c>
    </row>
    <row r="335">
      <c r="A335" s="11" t="s">
        <v>860</v>
      </c>
      <c r="B335" s="18">
        <v>947.0</v>
      </c>
      <c r="C335" s="40">
        <v>6729.0</v>
      </c>
      <c r="D335" s="40">
        <v>2504.0</v>
      </c>
      <c r="E335" s="40">
        <v>63.0</v>
      </c>
      <c r="F335" s="14">
        <v>123276.0</v>
      </c>
      <c r="G335" s="19"/>
      <c r="H335" s="19">
        <f>VLOOKUP(A335,'Kings Ratings'!$A$2:$B$1000,2,false)</f>
        <v>11</v>
      </c>
      <c r="I335" s="10"/>
      <c r="K335" s="40">
        <v>6728.0</v>
      </c>
      <c r="L335" s="22">
        <f t="shared" si="2"/>
        <v>1</v>
      </c>
      <c r="M335" s="23">
        <f t="shared" si="3"/>
        <v>0.0001486325803</v>
      </c>
      <c r="N335" s="24" t="str">
        <f t="shared" si="4"/>
        <v>Frozen Shell with +1, +0% (6728 to 6729)</v>
      </c>
      <c r="O335" s="41"/>
      <c r="P335" s="40">
        <v>2504.0</v>
      </c>
      <c r="Q335" s="18">
        <f t="shared" si="5"/>
        <v>0</v>
      </c>
      <c r="R335" s="23">
        <f t="shared" si="6"/>
        <v>0</v>
      </c>
      <c r="S335" s="24" t="str">
        <f t="shared" si="7"/>
        <v>Frozen Shell with +0, +0% (2504 to 2504)</v>
      </c>
      <c r="T335" s="18"/>
      <c r="U335" s="40">
        <v>63.0</v>
      </c>
      <c r="V335" s="22">
        <f t="shared" si="8"/>
        <v>0</v>
      </c>
      <c r="W335" s="23">
        <f t="shared" si="9"/>
        <v>0</v>
      </c>
      <c r="X335" s="26" t="str">
        <f t="shared" si="10"/>
        <v>Frozen Shell with +0, +0% (63 to 63)</v>
      </c>
    </row>
    <row r="336">
      <c r="A336" s="11" t="s">
        <v>854</v>
      </c>
      <c r="B336" s="18">
        <v>948.0</v>
      </c>
      <c r="C336" s="40">
        <v>6943.0</v>
      </c>
      <c r="D336" s="40">
        <v>2430.0</v>
      </c>
      <c r="E336" s="40">
        <v>34.0</v>
      </c>
      <c r="F336" s="14">
        <v>102546.0</v>
      </c>
      <c r="G336" s="19"/>
      <c r="H336" s="19">
        <f>VLOOKUP(A336,'Kings Ratings'!$A$2:$B$1000,2,false)</f>
        <v>11</v>
      </c>
      <c r="I336" s="10"/>
      <c r="K336" s="40">
        <v>6940.0</v>
      </c>
      <c r="L336" s="22">
        <f t="shared" si="2"/>
        <v>3</v>
      </c>
      <c r="M336" s="23">
        <f t="shared" si="3"/>
        <v>0.0004322766571</v>
      </c>
      <c r="N336" s="24" t="str">
        <f t="shared" si="4"/>
        <v>Frozen Catfish with +3, +0% (6940 to 6943)</v>
      </c>
      <c r="O336" s="41"/>
      <c r="P336" s="40">
        <v>2429.0</v>
      </c>
      <c r="Q336" s="18">
        <f t="shared" si="5"/>
        <v>1</v>
      </c>
      <c r="R336" s="23">
        <f t="shared" si="6"/>
        <v>0.0004116920543</v>
      </c>
      <c r="S336" s="24" t="str">
        <f t="shared" si="7"/>
        <v>Frozen Catfish with +1, +0% (2429 to 2430)</v>
      </c>
      <c r="T336" s="18"/>
      <c r="U336" s="40">
        <v>34.0</v>
      </c>
      <c r="V336" s="22">
        <f t="shared" si="8"/>
        <v>0</v>
      </c>
      <c r="W336" s="23">
        <f t="shared" si="9"/>
        <v>0</v>
      </c>
      <c r="X336" s="26" t="str">
        <f t="shared" si="10"/>
        <v>Frozen Catfish with +0, +0% (34 to 34)</v>
      </c>
    </row>
    <row r="337">
      <c r="A337" s="11" t="s">
        <v>847</v>
      </c>
      <c r="B337" s="18">
        <v>949.0</v>
      </c>
      <c r="C337" s="40">
        <v>10697.0</v>
      </c>
      <c r="D337" s="40">
        <v>6568.0</v>
      </c>
      <c r="E337" s="40">
        <v>1345.0</v>
      </c>
      <c r="F337" s="14">
        <v>1122977.0</v>
      </c>
      <c r="G337" s="19"/>
      <c r="H337" s="19">
        <f>VLOOKUP(A337,'Kings Ratings'!$A$2:$B$1000,2,false)</f>
        <v>11</v>
      </c>
      <c r="I337" s="7" t="str">
        <f>vlookup(B337,'202405 MM (Do Not Delete)'!$A$1:$G$1000,7,false)</f>
        <v/>
      </c>
      <c r="K337" s="40">
        <v>10689.0</v>
      </c>
      <c r="L337" s="22">
        <f t="shared" si="2"/>
        <v>8</v>
      </c>
      <c r="M337" s="23">
        <f t="shared" si="3"/>
        <v>0.0007484329685</v>
      </c>
      <c r="N337" s="24" t="str">
        <f t="shared" si="4"/>
        <v>Frozen Lobster with +8, +0.1% (10689 to 10697)</v>
      </c>
      <c r="O337" s="41"/>
      <c r="P337" s="40">
        <v>6565.0</v>
      </c>
      <c r="Q337" s="18">
        <f t="shared" si="5"/>
        <v>3</v>
      </c>
      <c r="R337" s="23">
        <f t="shared" si="6"/>
        <v>0.0004569687738</v>
      </c>
      <c r="S337" s="24" t="str">
        <f t="shared" si="7"/>
        <v>Frozen Lobster with +3, +0% (6565 to 6568)</v>
      </c>
      <c r="T337" s="18"/>
      <c r="U337" s="40">
        <v>1344.0</v>
      </c>
      <c r="V337" s="22">
        <f t="shared" si="8"/>
        <v>1</v>
      </c>
      <c r="W337" s="23">
        <f t="shared" si="9"/>
        <v>0.000744047619</v>
      </c>
      <c r="X337" s="26" t="str">
        <f t="shared" si="10"/>
        <v>Frozen Lobster with +1, +0.1% (1344 to 1345)</v>
      </c>
    </row>
    <row r="338">
      <c r="A338" s="11" t="s">
        <v>849</v>
      </c>
      <c r="B338" s="18">
        <v>950.0</v>
      </c>
      <c r="C338" s="40">
        <v>10661.0</v>
      </c>
      <c r="D338" s="40">
        <v>6410.0</v>
      </c>
      <c r="E338" s="40">
        <v>1265.0</v>
      </c>
      <c r="F338" s="14">
        <v>1002521.0</v>
      </c>
      <c r="G338" s="19"/>
      <c r="H338" s="19">
        <f>VLOOKUP(A338,'Kings Ratings'!$A$2:$B$1000,2,false)</f>
        <v>11</v>
      </c>
      <c r="I338" s="7" t="str">
        <f>vlookup(B338,'202405 MM (Do Not Delete)'!$A$1:$G$1000,7,false)</f>
        <v/>
      </c>
      <c r="K338" s="40">
        <v>10657.0</v>
      </c>
      <c r="L338" s="22">
        <f t="shared" si="2"/>
        <v>4</v>
      </c>
      <c r="M338" s="23">
        <f t="shared" si="3"/>
        <v>0.000375340152</v>
      </c>
      <c r="N338" s="24" t="str">
        <f t="shared" si="4"/>
        <v>Frozen Biter with +4, +0% (10657 to 10661)</v>
      </c>
      <c r="O338" s="41"/>
      <c r="P338" s="40">
        <v>6404.0</v>
      </c>
      <c r="Q338" s="18">
        <f t="shared" si="5"/>
        <v>6</v>
      </c>
      <c r="R338" s="23">
        <f t="shared" si="6"/>
        <v>0.0009369144285</v>
      </c>
      <c r="S338" s="24" t="str">
        <f t="shared" si="7"/>
        <v>Frozen Biter with +6, +0.1% (6404 to 6410)</v>
      </c>
      <c r="T338" s="18"/>
      <c r="U338" s="40">
        <v>1265.0</v>
      </c>
      <c r="V338" s="22">
        <f t="shared" si="8"/>
        <v>0</v>
      </c>
      <c r="W338" s="23">
        <f t="shared" si="9"/>
        <v>0</v>
      </c>
      <c r="X338" s="26" t="str">
        <f t="shared" si="10"/>
        <v>Frozen Biter with +0, +0% (1265 to 1265)</v>
      </c>
    </row>
    <row r="339">
      <c r="A339" s="5" t="s">
        <v>343</v>
      </c>
      <c r="B339" s="18">
        <v>951.0</v>
      </c>
      <c r="C339" s="40">
        <v>11147.0</v>
      </c>
      <c r="D339" s="40">
        <v>5011.0</v>
      </c>
      <c r="E339" s="40">
        <v>348.0</v>
      </c>
      <c r="F339" s="14">
        <v>268909.0</v>
      </c>
      <c r="G339" s="19"/>
      <c r="H339" s="19">
        <f>VLOOKUP(A339,'Kings Ratings'!$A$2:$B$1000,2,false)</f>
        <v>11</v>
      </c>
      <c r="I339" s="7" t="str">
        <f>vlookup(B339,'202405 MM (Do Not Delete)'!$A$1:$G$1000,7,false)</f>
        <v/>
      </c>
      <c r="K339" s="40">
        <v>11145.0</v>
      </c>
      <c r="L339" s="22">
        <f t="shared" si="2"/>
        <v>2</v>
      </c>
      <c r="M339" s="23">
        <f t="shared" si="3"/>
        <v>0.0001794526694</v>
      </c>
      <c r="N339" s="24" t="str">
        <f t="shared" si="4"/>
        <v>Frozen Bones with +2, +0% (11145 to 11147)</v>
      </c>
      <c r="O339" s="41"/>
      <c r="P339" s="40">
        <v>5007.0</v>
      </c>
      <c r="Q339" s="18">
        <f t="shared" si="5"/>
        <v>4</v>
      </c>
      <c r="R339" s="23">
        <f t="shared" si="6"/>
        <v>0.0007988815658</v>
      </c>
      <c r="S339" s="24" t="str">
        <f t="shared" si="7"/>
        <v>Frozen Bones with +4, +0.1% (5007 to 5011)</v>
      </c>
      <c r="T339" s="18"/>
      <c r="U339" s="40">
        <v>348.0</v>
      </c>
      <c r="V339" s="22">
        <f t="shared" si="8"/>
        <v>0</v>
      </c>
      <c r="W339" s="23">
        <f t="shared" si="9"/>
        <v>0</v>
      </c>
      <c r="X339" s="26" t="str">
        <f t="shared" si="10"/>
        <v>Frozen Bones with +0, +0% (348 to 348)</v>
      </c>
    </row>
    <row r="340">
      <c r="A340" s="11" t="s">
        <v>848</v>
      </c>
      <c r="B340" s="18">
        <v>952.0</v>
      </c>
      <c r="C340" s="40">
        <v>8454.0</v>
      </c>
      <c r="D340" s="40">
        <v>6465.0</v>
      </c>
      <c r="E340" s="40">
        <v>1626.0</v>
      </c>
      <c r="F340" s="14">
        <v>1068984.0</v>
      </c>
      <c r="G340" s="19"/>
      <c r="H340" s="19">
        <f>VLOOKUP(A340,'Kings Ratings'!$A$2:$B$1000,2,false)</f>
        <v>11</v>
      </c>
      <c r="I340" s="7" t="str">
        <f>vlookup(B340,'202405 MM (Do Not Delete)'!$A$1:$G$1000,7,false)</f>
        <v/>
      </c>
      <c r="K340" s="40">
        <v>8452.0</v>
      </c>
      <c r="L340" s="22">
        <f t="shared" si="2"/>
        <v>2</v>
      </c>
      <c r="M340" s="23">
        <f t="shared" si="3"/>
        <v>0.0002366303833</v>
      </c>
      <c r="N340" s="24" t="str">
        <f t="shared" si="4"/>
        <v>Frozen Jelly with +2, +0% (8452 to 8454)</v>
      </c>
      <c r="O340" s="41"/>
      <c r="P340" s="40">
        <v>6461.0</v>
      </c>
      <c r="Q340" s="18">
        <f t="shared" si="5"/>
        <v>4</v>
      </c>
      <c r="R340" s="23">
        <f t="shared" si="6"/>
        <v>0.0006190992106</v>
      </c>
      <c r="S340" s="24" t="str">
        <f t="shared" si="7"/>
        <v>Frozen Jelly with +4, +0.1% (6461 to 6465)</v>
      </c>
      <c r="T340" s="18"/>
      <c r="U340" s="40">
        <v>1626.0</v>
      </c>
      <c r="V340" s="22">
        <f t="shared" si="8"/>
        <v>0</v>
      </c>
      <c r="W340" s="23">
        <f t="shared" si="9"/>
        <v>0</v>
      </c>
      <c r="X340" s="26" t="str">
        <f t="shared" si="10"/>
        <v>Frozen Jelly with +0, +0% (1626 to 1626)</v>
      </c>
    </row>
    <row r="341">
      <c r="A341" s="11" t="s">
        <v>850</v>
      </c>
      <c r="B341" s="18">
        <v>953.0</v>
      </c>
      <c r="C341" s="40">
        <v>8429.0</v>
      </c>
      <c r="D341" s="40">
        <v>6427.0</v>
      </c>
      <c r="E341" s="40">
        <v>1591.0</v>
      </c>
      <c r="F341" s="14">
        <v>1002612.0</v>
      </c>
      <c r="G341" s="19"/>
      <c r="H341" s="19">
        <f>VLOOKUP(A341,'Kings Ratings'!$A$2:$B$1000,2,false)</f>
        <v>11</v>
      </c>
      <c r="I341" s="7" t="str">
        <f>vlookup(B341,'202405 MM (Do Not Delete)'!$A$1:$G$1000,7,false)</f>
        <v/>
      </c>
      <c r="K341" s="40">
        <v>8427.0</v>
      </c>
      <c r="L341" s="22">
        <f t="shared" si="2"/>
        <v>2</v>
      </c>
      <c r="M341" s="23">
        <f t="shared" si="3"/>
        <v>0.000237332384</v>
      </c>
      <c r="N341" s="24" t="str">
        <f t="shared" si="4"/>
        <v>Frozen Angelfish with +2, +0% (8427 to 8429)</v>
      </c>
      <c r="O341" s="41"/>
      <c r="P341" s="40">
        <v>6424.0</v>
      </c>
      <c r="Q341" s="18">
        <f t="shared" si="5"/>
        <v>3</v>
      </c>
      <c r="R341" s="23">
        <f t="shared" si="6"/>
        <v>0.0004669987547</v>
      </c>
      <c r="S341" s="24" t="str">
        <f t="shared" si="7"/>
        <v>Frozen Angelfish with +3, +0% (6424 to 6427)</v>
      </c>
      <c r="T341" s="18"/>
      <c r="U341" s="40">
        <v>1590.0</v>
      </c>
      <c r="V341" s="22">
        <f t="shared" si="8"/>
        <v>1</v>
      </c>
      <c r="W341" s="23">
        <f t="shared" si="9"/>
        <v>0.0006289308176</v>
      </c>
      <c r="X341" s="26" t="str">
        <f t="shared" si="10"/>
        <v>Frozen Angelfish with +1, +0.1% (1590 to 1591)</v>
      </c>
    </row>
    <row r="342">
      <c r="A342" s="5" t="s">
        <v>347</v>
      </c>
      <c r="B342" s="18">
        <v>954.0</v>
      </c>
      <c r="C342" s="40">
        <v>2678.0</v>
      </c>
      <c r="D342" s="40">
        <v>106.0</v>
      </c>
      <c r="E342" s="40">
        <v>0.0</v>
      </c>
      <c r="F342" s="14">
        <v>16058.0</v>
      </c>
      <c r="G342" s="19"/>
      <c r="H342" s="19">
        <f>VLOOKUP(A342,'Kings Ratings'!$A$2:$B$1000,2,false)</f>
        <v>11</v>
      </c>
      <c r="I342" s="10"/>
      <c r="K342" s="40">
        <v>2676.0</v>
      </c>
      <c r="L342" s="22">
        <f t="shared" si="2"/>
        <v>2</v>
      </c>
      <c r="M342" s="23">
        <f t="shared" si="3"/>
        <v>0.0007473841555</v>
      </c>
      <c r="N342" s="24" t="str">
        <f t="shared" si="4"/>
        <v>Frozen Starfish with +2, +0.1% (2676 to 2678)</v>
      </c>
      <c r="O342" s="41"/>
      <c r="P342" s="40">
        <v>106.0</v>
      </c>
      <c r="Q342" s="18">
        <f t="shared" si="5"/>
        <v>0</v>
      </c>
      <c r="R342" s="23">
        <f t="shared" si="6"/>
        <v>0</v>
      </c>
      <c r="S342" s="24" t="str">
        <f t="shared" si="7"/>
        <v>Frozen Starfish with +0, +0% (106 to 106)</v>
      </c>
      <c r="T342" s="18"/>
      <c r="U342" s="40">
        <v>0.0</v>
      </c>
      <c r="V342" s="22">
        <f t="shared" si="8"/>
        <v>0</v>
      </c>
      <c r="W342" s="23" t="str">
        <f t="shared" si="9"/>
        <v>#DIV/0!</v>
      </c>
      <c r="X342" s="26" t="str">
        <f t="shared" si="10"/>
        <v>#DIV/0!</v>
      </c>
    </row>
    <row r="343">
      <c r="A343" s="11" t="s">
        <v>855</v>
      </c>
      <c r="B343" s="18">
        <v>955.0</v>
      </c>
      <c r="C343" s="40">
        <v>6585.0</v>
      </c>
      <c r="D343" s="40">
        <v>1844.0</v>
      </c>
      <c r="E343" s="40">
        <v>16.0</v>
      </c>
      <c r="F343" s="14">
        <v>158794.0</v>
      </c>
      <c r="G343" s="19"/>
      <c r="H343" s="19">
        <f>VLOOKUP(A343,'Kings Ratings'!$A$2:$B$1000,2,false)</f>
        <v>11</v>
      </c>
      <c r="I343" s="10"/>
      <c r="K343" s="40">
        <v>6584.0</v>
      </c>
      <c r="L343" s="22">
        <f t="shared" si="2"/>
        <v>1</v>
      </c>
      <c r="M343" s="23">
        <f t="shared" si="3"/>
        <v>0.0001518833536</v>
      </c>
      <c r="N343" s="24" t="str">
        <f t="shared" si="4"/>
        <v>Frozen Wheel with +1, +0% (6584 to 6585)</v>
      </c>
      <c r="O343" s="41"/>
      <c r="P343" s="40">
        <v>1843.0</v>
      </c>
      <c r="Q343" s="18">
        <f t="shared" si="5"/>
        <v>1</v>
      </c>
      <c r="R343" s="23">
        <f t="shared" si="6"/>
        <v>0.0005425935974</v>
      </c>
      <c r="S343" s="24" t="str">
        <f t="shared" si="7"/>
        <v>Frozen Wheel with +1, +0.1% (1843 to 1844)</v>
      </c>
      <c r="T343" s="18"/>
      <c r="U343" s="40">
        <v>16.0</v>
      </c>
      <c r="V343" s="22">
        <f t="shared" si="8"/>
        <v>0</v>
      </c>
      <c r="W343" s="23">
        <f t="shared" si="9"/>
        <v>0</v>
      </c>
      <c r="X343" s="26" t="str">
        <f t="shared" si="10"/>
        <v>Frozen Wheel with +0, +0% (16 to 16)</v>
      </c>
    </row>
    <row r="344">
      <c r="A344" s="11" t="s">
        <v>529</v>
      </c>
      <c r="B344" s="18">
        <v>956.0</v>
      </c>
      <c r="C344" s="40">
        <v>1546.0</v>
      </c>
      <c r="D344" s="40">
        <v>42.0</v>
      </c>
      <c r="E344" s="40">
        <v>0.0</v>
      </c>
      <c r="F344" s="14">
        <v>10077.0</v>
      </c>
      <c r="G344" s="19"/>
      <c r="H344" s="19">
        <f>VLOOKUP(A344,'Kings Ratings'!$A$2:$B$1000,2,false)</f>
        <v>11</v>
      </c>
      <c r="I344" s="10"/>
      <c r="K344" s="40">
        <v>1546.0</v>
      </c>
      <c r="L344" s="22">
        <f t="shared" si="2"/>
        <v>0</v>
      </c>
      <c r="M344" s="23">
        <f t="shared" si="3"/>
        <v>0</v>
      </c>
      <c r="N344" s="24" t="str">
        <f t="shared" si="4"/>
        <v>Frozen Skull with +0, +0% (1546 to 1546)</v>
      </c>
      <c r="O344" s="41"/>
      <c r="P344" s="40">
        <v>42.0</v>
      </c>
      <c r="Q344" s="18">
        <f t="shared" si="5"/>
        <v>0</v>
      </c>
      <c r="R344" s="23">
        <f t="shared" si="6"/>
        <v>0</v>
      </c>
      <c r="S344" s="24" t="str">
        <f t="shared" si="7"/>
        <v>Frozen Skull with +0, +0% (42 to 42)</v>
      </c>
      <c r="T344" s="18"/>
      <c r="U344" s="40">
        <v>0.0</v>
      </c>
      <c r="V344" s="22">
        <f t="shared" si="8"/>
        <v>0</v>
      </c>
      <c r="W344" s="23" t="str">
        <f t="shared" si="9"/>
        <v>#DIV/0!</v>
      </c>
      <c r="X344" s="26" t="str">
        <f t="shared" si="10"/>
        <v>#DIV/0!</v>
      </c>
    </row>
    <row r="345">
      <c r="A345" s="11" t="s">
        <v>556</v>
      </c>
      <c r="B345" s="18">
        <v>957.0</v>
      </c>
      <c r="C345" s="40">
        <v>2019.0</v>
      </c>
      <c r="D345" s="40">
        <v>41.0</v>
      </c>
      <c r="E345" s="40">
        <v>0.0</v>
      </c>
      <c r="F345" s="14">
        <v>12168.0</v>
      </c>
      <c r="G345" s="19"/>
      <c r="H345" s="19">
        <f>VLOOKUP(A345,'Kings Ratings'!$A$2:$B$1000,2,false)</f>
        <v>11</v>
      </c>
      <c r="I345" s="10"/>
      <c r="K345" s="40">
        <v>2018.0</v>
      </c>
      <c r="L345" s="22">
        <f t="shared" si="2"/>
        <v>1</v>
      </c>
      <c r="M345" s="23">
        <f t="shared" si="3"/>
        <v>0.0004955401388</v>
      </c>
      <c r="N345" s="24" t="str">
        <f t="shared" si="4"/>
        <v>Frozen Feather with +1, +0% (2018 to 2019)</v>
      </c>
      <c r="O345" s="41"/>
      <c r="P345" s="40">
        <v>41.0</v>
      </c>
      <c r="Q345" s="18">
        <f t="shared" si="5"/>
        <v>0</v>
      </c>
      <c r="R345" s="23">
        <f t="shared" si="6"/>
        <v>0</v>
      </c>
      <c r="S345" s="24" t="str">
        <f t="shared" si="7"/>
        <v>Frozen Feather with +0, +0% (41 to 41)</v>
      </c>
      <c r="T345" s="18"/>
      <c r="U345" s="40">
        <v>0.0</v>
      </c>
      <c r="V345" s="22">
        <f t="shared" si="8"/>
        <v>0</v>
      </c>
      <c r="W345" s="23" t="str">
        <f t="shared" si="9"/>
        <v>#DIV/0!</v>
      </c>
      <c r="X345" s="26" t="str">
        <f t="shared" si="10"/>
        <v>#DIV/0!</v>
      </c>
    </row>
    <row r="346">
      <c r="A346" s="11" t="s">
        <v>864</v>
      </c>
      <c r="B346" s="18">
        <v>958.0</v>
      </c>
      <c r="C346" s="40">
        <v>6902.0</v>
      </c>
      <c r="D346" s="40">
        <v>2919.0</v>
      </c>
      <c r="E346" s="40">
        <v>44.0</v>
      </c>
      <c r="F346" s="14">
        <v>200759.0</v>
      </c>
      <c r="G346" s="19"/>
      <c r="H346" s="19">
        <f>VLOOKUP(A346,'Kings Ratings'!$A$2:$B$1000,2,false)</f>
        <v>11</v>
      </c>
      <c r="I346" s="10"/>
      <c r="K346" s="40">
        <v>6900.0</v>
      </c>
      <c r="L346" s="22">
        <f t="shared" si="2"/>
        <v>2</v>
      </c>
      <c r="M346" s="23">
        <f t="shared" si="3"/>
        <v>0.0002898550725</v>
      </c>
      <c r="N346" s="24" t="str">
        <f t="shared" si="4"/>
        <v>Frozen Dagger with +2, +0% (6900 to 6902)</v>
      </c>
      <c r="O346" s="41"/>
      <c r="P346" s="40">
        <v>2917.0</v>
      </c>
      <c r="Q346" s="18">
        <f t="shared" si="5"/>
        <v>2</v>
      </c>
      <c r="R346" s="23">
        <f t="shared" si="6"/>
        <v>0.0006856359273</v>
      </c>
      <c r="S346" s="24" t="str">
        <f t="shared" si="7"/>
        <v>Frozen Dagger with +2, +0.1% (2917 to 2919)</v>
      </c>
      <c r="T346" s="18"/>
      <c r="U346" s="40">
        <v>44.0</v>
      </c>
      <c r="V346" s="22">
        <f t="shared" si="8"/>
        <v>0</v>
      </c>
      <c r="W346" s="23">
        <f t="shared" si="9"/>
        <v>0</v>
      </c>
      <c r="X346" s="26" t="str">
        <f t="shared" si="10"/>
        <v>Frozen Dagger with +0, +0% (44 to 44)</v>
      </c>
    </row>
    <row r="347">
      <c r="A347" s="11" t="s">
        <v>767</v>
      </c>
      <c r="B347" s="18">
        <v>959.0</v>
      </c>
      <c r="C347" s="40">
        <v>3467.0</v>
      </c>
      <c r="D347" s="40">
        <v>360.0</v>
      </c>
      <c r="E347" s="40">
        <v>0.0</v>
      </c>
      <c r="F347" s="14">
        <v>11266.0</v>
      </c>
      <c r="G347" s="19"/>
      <c r="H347" s="19">
        <f>VLOOKUP(A347,'Kings Ratings'!$A$2:$B$1000,2,false)</f>
        <v>11</v>
      </c>
      <c r="I347" s="10"/>
      <c r="K347" s="40">
        <v>3467.0</v>
      </c>
      <c r="L347" s="22">
        <f t="shared" si="2"/>
        <v>0</v>
      </c>
      <c r="M347" s="23">
        <f t="shared" si="3"/>
        <v>0</v>
      </c>
      <c r="N347" s="24" t="str">
        <f t="shared" si="4"/>
        <v>Frozen Coin with +0, +0% (3467 to 3467)</v>
      </c>
      <c r="O347" s="41"/>
      <c r="P347" s="40">
        <v>360.0</v>
      </c>
      <c r="Q347" s="18">
        <f t="shared" si="5"/>
        <v>0</v>
      </c>
      <c r="R347" s="23">
        <f t="shared" si="6"/>
        <v>0</v>
      </c>
      <c r="S347" s="24" t="str">
        <f t="shared" si="7"/>
        <v>Frozen Coin with +0, +0% (360 to 360)</v>
      </c>
      <c r="T347" s="18"/>
      <c r="U347" s="40">
        <v>0.0</v>
      </c>
      <c r="V347" s="22">
        <f t="shared" si="8"/>
        <v>0</v>
      </c>
      <c r="W347" s="23" t="str">
        <f t="shared" si="9"/>
        <v>#DIV/0!</v>
      </c>
      <c r="X347" s="26" t="str">
        <f t="shared" si="10"/>
        <v>#DIV/0!</v>
      </c>
    </row>
    <row r="348">
      <c r="A348" s="11" t="s">
        <v>862</v>
      </c>
      <c r="B348" s="18">
        <v>960.0</v>
      </c>
      <c r="C348" s="40">
        <v>5129.0</v>
      </c>
      <c r="D348" s="40">
        <v>1064.0</v>
      </c>
      <c r="E348" s="40">
        <v>0.0</v>
      </c>
      <c r="F348" s="14">
        <v>101655.0</v>
      </c>
      <c r="G348" s="19"/>
      <c r="H348" s="19">
        <f>VLOOKUP(A348,'Kings Ratings'!$A$2:$B$1000,2,false)</f>
        <v>11</v>
      </c>
      <c r="I348" s="10"/>
      <c r="K348" s="40">
        <v>5125.0</v>
      </c>
      <c r="L348" s="22">
        <f t="shared" si="2"/>
        <v>4</v>
      </c>
      <c r="M348" s="23">
        <f t="shared" si="3"/>
        <v>0.0007804878049</v>
      </c>
      <c r="N348" s="24" t="str">
        <f t="shared" si="4"/>
        <v>Frozen Crab Claw with +4, +0.1% (5125 to 5129)</v>
      </c>
      <c r="O348" s="41"/>
      <c r="P348" s="40">
        <v>1062.0</v>
      </c>
      <c r="Q348" s="18">
        <f t="shared" si="5"/>
        <v>2</v>
      </c>
      <c r="R348" s="23">
        <f t="shared" si="6"/>
        <v>0.001883239171</v>
      </c>
      <c r="S348" s="24" t="str">
        <f t="shared" si="7"/>
        <v>Frozen Crab Claw with +2, +0.2% (1062 to 1064)</v>
      </c>
      <c r="T348" s="18"/>
      <c r="U348" s="40">
        <v>0.0</v>
      </c>
      <c r="V348" s="22">
        <f t="shared" si="8"/>
        <v>0</v>
      </c>
      <c r="W348" s="23" t="str">
        <f t="shared" si="9"/>
        <v>#DIV/0!</v>
      </c>
      <c r="X348" s="26" t="str">
        <f t="shared" si="10"/>
        <v>#DIV/0!</v>
      </c>
    </row>
    <row r="349">
      <c r="A349" s="18" t="s">
        <v>346</v>
      </c>
      <c r="B349" s="18">
        <v>961.0</v>
      </c>
      <c r="C349" s="40">
        <v>3228.0</v>
      </c>
      <c r="D349" s="40">
        <v>116.0</v>
      </c>
      <c r="E349" s="40">
        <v>0.0</v>
      </c>
      <c r="F349" s="14">
        <v>11123.0</v>
      </c>
      <c r="G349" s="19"/>
      <c r="H349" s="19">
        <f>VLOOKUP(A349,'Kings Ratings'!$A$2:$B$1000,2,false)</f>
        <v>11</v>
      </c>
      <c r="I349" s="10"/>
      <c r="K349" s="40">
        <v>3227.0</v>
      </c>
      <c r="L349" s="22">
        <f t="shared" si="2"/>
        <v>1</v>
      </c>
      <c r="M349" s="23">
        <f t="shared" si="3"/>
        <v>0.0003098853424</v>
      </c>
      <c r="N349" s="24" t="str">
        <f t="shared" si="4"/>
        <v>Frozen Book with +1, +0% (3227 to 3228)</v>
      </c>
      <c r="O349" s="41"/>
      <c r="P349" s="40">
        <v>116.0</v>
      </c>
      <c r="Q349" s="18">
        <f t="shared" si="5"/>
        <v>0</v>
      </c>
      <c r="R349" s="23">
        <f t="shared" si="6"/>
        <v>0</v>
      </c>
      <c r="S349" s="24" t="str">
        <f t="shared" si="7"/>
        <v>Frozen Book with +0, +0% (116 to 116)</v>
      </c>
      <c r="T349" s="18"/>
      <c r="U349" s="40">
        <v>0.0</v>
      </c>
      <c r="V349" s="22">
        <f t="shared" si="8"/>
        <v>0</v>
      </c>
      <c r="W349" s="23" t="str">
        <f t="shared" si="9"/>
        <v>#DIV/0!</v>
      </c>
      <c r="X349" s="26" t="str">
        <f t="shared" si="10"/>
        <v>#DIV/0!</v>
      </c>
    </row>
    <row r="350">
      <c r="A350" s="18" t="s">
        <v>438</v>
      </c>
      <c r="B350" s="18">
        <v>976.0</v>
      </c>
      <c r="C350" s="40">
        <v>6607.0</v>
      </c>
      <c r="D350" s="40">
        <v>2898.0</v>
      </c>
      <c r="E350" s="40">
        <v>90.0</v>
      </c>
      <c r="F350" s="14">
        <v>285916.0</v>
      </c>
      <c r="G350" s="19"/>
      <c r="H350" s="19">
        <f>VLOOKUP(A350,'Kings Ratings'!$A$2:$B$1000,2,false)</f>
        <v>2</v>
      </c>
      <c r="I350" s="7">
        <f>vlookup(B350,'202405 MM (Do Not Delete)'!$A$1:$G$1000,7,false)</f>
        <v>292</v>
      </c>
      <c r="K350" s="40">
        <v>6014.0</v>
      </c>
      <c r="L350" s="22">
        <f t="shared" si="2"/>
        <v>593</v>
      </c>
      <c r="M350" s="23">
        <f t="shared" si="3"/>
        <v>0.09860325906</v>
      </c>
      <c r="N350" s="24" t="str">
        <f t="shared" si="4"/>
        <v>Green Twine with +593, +9.9% (6014 to 6607)</v>
      </c>
      <c r="O350" s="41"/>
      <c r="P350" s="40">
        <v>2627.0</v>
      </c>
      <c r="Q350" s="18">
        <f t="shared" si="5"/>
        <v>271</v>
      </c>
      <c r="R350" s="23">
        <f t="shared" si="6"/>
        <v>0.1031594975</v>
      </c>
      <c r="S350" s="24" t="str">
        <f t="shared" si="7"/>
        <v>Green Twine with +271, +10.3% (2627 to 2898)</v>
      </c>
      <c r="T350" s="18"/>
      <c r="U350" s="40">
        <v>72.0</v>
      </c>
      <c r="V350" s="22">
        <f t="shared" si="8"/>
        <v>18</v>
      </c>
      <c r="W350" s="23">
        <f t="shared" si="9"/>
        <v>0.25</v>
      </c>
      <c r="X350" s="26" t="str">
        <f t="shared" si="10"/>
        <v>Green Twine with +18, +25% (72 to 90)</v>
      </c>
    </row>
    <row r="351">
      <c r="A351" s="18" t="s">
        <v>646</v>
      </c>
      <c r="B351" s="18">
        <v>977.0</v>
      </c>
      <c r="C351" s="40">
        <v>4783.0</v>
      </c>
      <c r="D351" s="40">
        <v>1121.0</v>
      </c>
      <c r="E351" s="40">
        <v>19.0</v>
      </c>
      <c r="F351" s="14">
        <v>149084.0</v>
      </c>
      <c r="G351" s="19"/>
      <c r="H351" s="19">
        <f>VLOOKUP(A351,'Kings Ratings'!$A$2:$B$1000,2,false)</f>
        <v>5</v>
      </c>
      <c r="I351" s="10"/>
      <c r="K351" s="40">
        <v>4266.0</v>
      </c>
      <c r="L351" s="22">
        <f t="shared" si="2"/>
        <v>517</v>
      </c>
      <c r="M351" s="23">
        <f t="shared" si="3"/>
        <v>0.1211908111</v>
      </c>
      <c r="N351" s="24" t="str">
        <f t="shared" si="4"/>
        <v>Purple Twine with +517, +12.1% (4266 to 4783)</v>
      </c>
      <c r="O351" s="41"/>
      <c r="P351" s="40">
        <v>975.0</v>
      </c>
      <c r="Q351" s="18">
        <f t="shared" si="5"/>
        <v>146</v>
      </c>
      <c r="R351" s="23">
        <f t="shared" si="6"/>
        <v>0.1497435897</v>
      </c>
      <c r="S351" s="24" t="str">
        <f t="shared" si="7"/>
        <v>Purple Twine with +146, +15% (975 to 1121)</v>
      </c>
      <c r="T351" s="18"/>
      <c r="U351" s="40">
        <v>10.0</v>
      </c>
      <c r="V351" s="22">
        <f t="shared" si="8"/>
        <v>9</v>
      </c>
      <c r="W351" s="23">
        <f t="shared" si="9"/>
        <v>0.9</v>
      </c>
      <c r="X351" s="26" t="str">
        <f t="shared" si="10"/>
        <v>Purple Twine with +9, +90% (10 to 19)</v>
      </c>
    </row>
    <row r="352">
      <c r="A352" s="18" t="s">
        <v>169</v>
      </c>
      <c r="B352" s="18">
        <v>978.0</v>
      </c>
      <c r="C352" s="40">
        <v>1768.0</v>
      </c>
      <c r="D352" s="40">
        <v>72.0</v>
      </c>
      <c r="E352" s="40">
        <v>1.0</v>
      </c>
      <c r="F352" s="14">
        <v>6312.0</v>
      </c>
      <c r="G352" s="19"/>
      <c r="H352" s="19">
        <f>VLOOKUP(A352,'Kings Ratings'!$A$2:$B$1000,2,false)</f>
        <v>10</v>
      </c>
      <c r="I352" s="10" t="str">
        <f>vlookup(B352,'202405 MM (Do Not Delete)'!$A$1:$G$1000,7,false)</f>
        <v/>
      </c>
      <c r="K352" s="40">
        <v>1580.0</v>
      </c>
      <c r="L352" s="22">
        <f t="shared" si="2"/>
        <v>188</v>
      </c>
      <c r="M352" s="23">
        <f t="shared" si="3"/>
        <v>0.1189873418</v>
      </c>
      <c r="N352" s="24" t="str">
        <f t="shared" si="4"/>
        <v>Cannon with +188, +11.9% (1580 to 1768)</v>
      </c>
      <c r="O352" s="41"/>
      <c r="P352" s="40">
        <v>55.0</v>
      </c>
      <c r="Q352" s="18">
        <f t="shared" si="5"/>
        <v>17</v>
      </c>
      <c r="R352" s="23">
        <f t="shared" si="6"/>
        <v>0.3090909091</v>
      </c>
      <c r="S352" s="24" t="str">
        <f t="shared" si="7"/>
        <v>Cannon with +17, +30.9% (55 to 72)</v>
      </c>
      <c r="T352" s="18"/>
      <c r="U352" s="40">
        <v>1.0</v>
      </c>
      <c r="V352" s="22">
        <f t="shared" si="8"/>
        <v>0</v>
      </c>
      <c r="W352" s="23">
        <f t="shared" si="9"/>
        <v>0</v>
      </c>
      <c r="X352" s="26" t="str">
        <f t="shared" si="10"/>
        <v>Cannon with +0, +0% (1 to 1)</v>
      </c>
    </row>
    <row r="353">
      <c r="A353" s="18" t="s">
        <v>652</v>
      </c>
      <c r="B353" s="18">
        <v>1041.0</v>
      </c>
      <c r="C353" s="40">
        <v>1763.0</v>
      </c>
      <c r="D353" s="40">
        <v>2.0</v>
      </c>
      <c r="E353" s="40">
        <v>1.0</v>
      </c>
      <c r="F353" s="14">
        <v>18104.0</v>
      </c>
      <c r="G353" s="19"/>
      <c r="H353" s="19">
        <f>VLOOKUP(A353,'Kings Ratings'!$A$2:$B$1000,2,false)</f>
        <v>11</v>
      </c>
      <c r="I353" s="10" t="str">
        <f>vlookup(B353,'202405 MM (Do Not Delete)'!$A$1:$G$1000,7,false)</f>
        <v/>
      </c>
      <c r="K353" s="40">
        <v>350.0</v>
      </c>
      <c r="L353" s="22">
        <f t="shared" si="2"/>
        <v>1413</v>
      </c>
      <c r="M353" s="23">
        <f t="shared" si="3"/>
        <v>4.037142857</v>
      </c>
      <c r="N353" s="24" t="str">
        <f t="shared" si="4"/>
        <v>Red Diamond Fish with +1413, +403.7% (350 to 1763)</v>
      </c>
      <c r="O353" s="41"/>
      <c r="P353" s="40">
        <v>2.0</v>
      </c>
      <c r="Q353" s="18">
        <f t="shared" si="5"/>
        <v>0</v>
      </c>
      <c r="R353" s="23">
        <f t="shared" si="6"/>
        <v>0</v>
      </c>
      <c r="S353" s="24" t="str">
        <f t="shared" si="7"/>
        <v>Red Diamond Fish with +0, +0% (2 to 2)</v>
      </c>
      <c r="T353" s="18"/>
      <c r="U353" s="40">
        <v>0.0</v>
      </c>
      <c r="V353" s="22">
        <f t="shared" si="8"/>
        <v>1</v>
      </c>
      <c r="W353" s="23" t="str">
        <f t="shared" si="9"/>
        <v>#DIV/0!</v>
      </c>
      <c r="X353" s="26" t="str">
        <f t="shared" si="10"/>
        <v>#DIV/0!</v>
      </c>
    </row>
    <row r="354">
      <c r="A354" s="18" t="s">
        <v>612</v>
      </c>
      <c r="B354" s="18">
        <v>1045.0</v>
      </c>
      <c r="C354" s="40">
        <v>1211.0</v>
      </c>
      <c r="D354" s="40">
        <v>51.0</v>
      </c>
      <c r="E354" s="40">
        <v>0.0</v>
      </c>
      <c r="F354" s="14">
        <v>32922.0</v>
      </c>
      <c r="G354" s="19"/>
      <c r="H354" s="19">
        <f>VLOOKUP(A354,'Kings Ratings'!$A$2:$B$1000,2,false)</f>
        <v>11</v>
      </c>
      <c r="I354" s="10"/>
      <c r="K354" s="40">
        <v>620.0</v>
      </c>
      <c r="L354" s="22">
        <f t="shared" si="2"/>
        <v>591</v>
      </c>
      <c r="M354" s="23">
        <f t="shared" si="3"/>
        <v>0.9532258065</v>
      </c>
      <c r="N354" s="24" t="str">
        <f t="shared" si="4"/>
        <v>Pinata Whop Stick with +591, +95.3% (620 to 1211)</v>
      </c>
      <c r="O354" s="41"/>
      <c r="P354" s="40">
        <v>25.0</v>
      </c>
      <c r="Q354" s="18">
        <f t="shared" si="5"/>
        <v>26</v>
      </c>
      <c r="R354" s="23">
        <f t="shared" si="6"/>
        <v>1.04</v>
      </c>
      <c r="S354" s="24" t="str">
        <f t="shared" si="7"/>
        <v>Pinata Whop Stick with +26, +104% (25 to 51)</v>
      </c>
      <c r="T354" s="18"/>
      <c r="U354" s="40">
        <v>0.0</v>
      </c>
      <c r="V354" s="22">
        <f t="shared" si="8"/>
        <v>0</v>
      </c>
      <c r="W354" s="23" t="str">
        <f t="shared" si="9"/>
        <v>#DIV/0!</v>
      </c>
      <c r="X354" s="26" t="str">
        <f t="shared" si="10"/>
        <v>#DIV/0!</v>
      </c>
    </row>
    <row r="355">
      <c r="A355" s="18" t="s">
        <v>71</v>
      </c>
      <c r="B355" s="18">
        <v>1065.0</v>
      </c>
      <c r="C355" s="40">
        <v>3751.0</v>
      </c>
      <c r="D355" s="40">
        <v>167.0</v>
      </c>
      <c r="E355" s="40">
        <v>1.0</v>
      </c>
      <c r="F355" s="14">
        <v>52841.0</v>
      </c>
      <c r="G355" s="19"/>
      <c r="H355" s="19">
        <f>VLOOKUP(A355,'Kings Ratings'!$A$2:$B$1000,2,false)</f>
        <v>10</v>
      </c>
      <c r="I355" s="10" t="str">
        <f>vlookup(B355,'202405 MM (Do Not Delete)'!$A$1:$G$1000,7,false)</f>
        <v/>
      </c>
      <c r="K355" s="40">
        <v>3495.0</v>
      </c>
      <c r="L355" s="22">
        <f t="shared" si="2"/>
        <v>256</v>
      </c>
      <c r="M355" s="23">
        <f t="shared" si="3"/>
        <v>0.07324749642</v>
      </c>
      <c r="N355" s="24" t="str">
        <f t="shared" si="4"/>
        <v>Block of Wood with +256, +7.3% (3495 to 3751)</v>
      </c>
      <c r="O355" s="41"/>
      <c r="P355" s="40">
        <v>145.0</v>
      </c>
      <c r="Q355" s="18">
        <f t="shared" si="5"/>
        <v>22</v>
      </c>
      <c r="R355" s="23">
        <f t="shared" si="6"/>
        <v>0.1517241379</v>
      </c>
      <c r="S355" s="24" t="str">
        <f t="shared" si="7"/>
        <v>Block of Wood with +22, +15.2% (145 to 167)</v>
      </c>
      <c r="T355" s="18"/>
      <c r="U355" s="40">
        <v>1.0</v>
      </c>
      <c r="V355" s="22">
        <f t="shared" si="8"/>
        <v>0</v>
      </c>
      <c r="W355" s="23">
        <f t="shared" si="9"/>
        <v>0</v>
      </c>
      <c r="X355" s="26" t="str">
        <f t="shared" si="10"/>
        <v>Block of Wood with +0, +0% (1 to 1)</v>
      </c>
    </row>
    <row r="356">
      <c r="A356" s="18" t="s">
        <v>443</v>
      </c>
      <c r="B356" s="18">
        <v>1066.0</v>
      </c>
      <c r="C356" s="40">
        <v>5108.0</v>
      </c>
      <c r="D356" s="40">
        <v>807.0</v>
      </c>
      <c r="E356" s="40">
        <v>42.0</v>
      </c>
      <c r="F356" s="14">
        <v>226054.0</v>
      </c>
      <c r="G356" s="19"/>
      <c r="H356" s="19">
        <f>VLOOKUP(A356,'Kings Ratings'!$A$2:$B$1000,2,false)</f>
        <v>9</v>
      </c>
      <c r="I356" s="10">
        <f>vlookup(B356,'202405 MM (Do Not Delete)'!$A$1:$G$1000,7,false)</f>
        <v>317</v>
      </c>
      <c r="K356" s="40">
        <v>4719.0</v>
      </c>
      <c r="L356" s="22">
        <f t="shared" si="2"/>
        <v>389</v>
      </c>
      <c r="M356" s="23">
        <f t="shared" si="3"/>
        <v>0.0824327188</v>
      </c>
      <c r="N356" s="24" t="str">
        <f t="shared" si="4"/>
        <v>Handsaw with +389, +8.2% (4719 to 5108)</v>
      </c>
      <c r="O356" s="41"/>
      <c r="P356" s="40">
        <v>648.0</v>
      </c>
      <c r="Q356" s="18">
        <f t="shared" si="5"/>
        <v>159</v>
      </c>
      <c r="R356" s="23">
        <f t="shared" si="6"/>
        <v>0.2453703704</v>
      </c>
      <c r="S356" s="24" t="str">
        <f t="shared" si="7"/>
        <v>Handsaw with +159, +24.5% (648 to 807)</v>
      </c>
      <c r="T356" s="18"/>
      <c r="U356" s="40">
        <v>34.0</v>
      </c>
      <c r="V356" s="22">
        <f t="shared" si="8"/>
        <v>8</v>
      </c>
      <c r="W356" s="23">
        <f t="shared" si="9"/>
        <v>0.2352941176</v>
      </c>
      <c r="X356" s="26" t="str">
        <f t="shared" si="10"/>
        <v>Handsaw with +8, +23.5% (34 to 42)</v>
      </c>
    </row>
    <row r="357">
      <c r="A357" s="18" t="s">
        <v>763</v>
      </c>
      <c r="B357" s="18">
        <v>1089.0</v>
      </c>
      <c r="C357" s="40">
        <v>1200.0</v>
      </c>
      <c r="D357" s="40">
        <v>5.0</v>
      </c>
      <c r="E357" s="40">
        <v>0.0</v>
      </c>
      <c r="F357" s="14">
        <v>7188.0</v>
      </c>
      <c r="G357" s="19"/>
      <c r="H357" s="19">
        <f>VLOOKUP(A357,'Kings Ratings'!$A$2:$B$1000,2,false)</f>
        <v>10</v>
      </c>
      <c r="K357" s="40">
        <v>837.0</v>
      </c>
      <c r="L357" s="22">
        <f t="shared" si="2"/>
        <v>363</v>
      </c>
      <c r="M357" s="23">
        <f t="shared" si="3"/>
        <v>0.4336917563</v>
      </c>
      <c r="N357" s="24" t="str">
        <f t="shared" si="4"/>
        <v>Fire Ant Farm with +363, +43.4% (837 to 1200)</v>
      </c>
      <c r="O357" s="41"/>
      <c r="P357" s="40">
        <v>1.0</v>
      </c>
      <c r="Q357" s="18">
        <f t="shared" si="5"/>
        <v>4</v>
      </c>
      <c r="R357" s="23">
        <f t="shared" si="6"/>
        <v>4</v>
      </c>
      <c r="S357" s="24" t="str">
        <f t="shared" si="7"/>
        <v>Fire Ant Farm with +4, +400% (1 to 5)</v>
      </c>
      <c r="T357" s="18"/>
      <c r="U357" s="40">
        <v>0.0</v>
      </c>
      <c r="V357" s="22">
        <f t="shared" si="8"/>
        <v>0</v>
      </c>
      <c r="W357" s="23" t="str">
        <f t="shared" si="9"/>
        <v>#DIV/0!</v>
      </c>
      <c r="X357" s="26" t="str">
        <f t="shared" si="10"/>
        <v>#DIV/0!</v>
      </c>
    </row>
    <row r="358">
      <c r="A358" s="18" t="s">
        <v>867</v>
      </c>
      <c r="B358" s="18">
        <v>1094.0</v>
      </c>
      <c r="C358" s="40">
        <v>4988.0</v>
      </c>
      <c r="D358" s="40">
        <v>1078.0</v>
      </c>
      <c r="E358" s="40">
        <v>54.0</v>
      </c>
      <c r="F358" s="14">
        <v>198371.0</v>
      </c>
      <c r="G358" s="19"/>
      <c r="H358" s="19">
        <f>VLOOKUP(A358,'Kings Ratings'!$A$2:$B$1000,2,false)</f>
        <v>10</v>
      </c>
      <c r="K358" s="40">
        <v>4479.0</v>
      </c>
      <c r="L358" s="22">
        <f t="shared" si="2"/>
        <v>509</v>
      </c>
      <c r="M358" s="23">
        <f t="shared" si="3"/>
        <v>0.1136414378</v>
      </c>
      <c r="N358" s="24" t="str">
        <f t="shared" si="4"/>
        <v>Glass Jar with +509, +11.4% (4479 to 4988)</v>
      </c>
      <c r="O358" s="41"/>
      <c r="P358" s="40">
        <v>888.0</v>
      </c>
      <c r="Q358" s="18">
        <f t="shared" si="5"/>
        <v>190</v>
      </c>
      <c r="R358" s="23">
        <f t="shared" si="6"/>
        <v>0.213963964</v>
      </c>
      <c r="S358" s="24" t="str">
        <f t="shared" si="7"/>
        <v>Glass Jar with +190, +21.4% (888 to 1078)</v>
      </c>
      <c r="T358" s="18"/>
      <c r="U358" s="40">
        <v>42.0</v>
      </c>
      <c r="V358" s="22">
        <f t="shared" si="8"/>
        <v>12</v>
      </c>
      <c r="W358" s="23">
        <f t="shared" si="9"/>
        <v>0.2857142857</v>
      </c>
      <c r="X358" s="26" t="str">
        <f t="shared" si="10"/>
        <v>Glass Jar with +12, +28.6% (42 to 54)</v>
      </c>
    </row>
    <row r="359">
      <c r="A359" s="18" t="s">
        <v>467</v>
      </c>
      <c r="B359" s="18">
        <v>1095.0</v>
      </c>
      <c r="C359" s="40">
        <v>955.0</v>
      </c>
      <c r="D359" s="40">
        <v>19.0</v>
      </c>
      <c r="E359" s="40">
        <v>0.0</v>
      </c>
      <c r="F359" s="14">
        <v>1003.0</v>
      </c>
      <c r="G359" s="19"/>
      <c r="H359" s="19">
        <f>VLOOKUP(A359,'Kings Ratings'!$A$2:$B$1000,2,false)</f>
        <v>10</v>
      </c>
      <c r="K359" s="40">
        <v>849.0</v>
      </c>
      <c r="L359" s="22">
        <f t="shared" si="2"/>
        <v>106</v>
      </c>
      <c r="M359" s="23">
        <f t="shared" si="3"/>
        <v>0.124852768</v>
      </c>
      <c r="N359" s="24" t="str">
        <f t="shared" si="4"/>
        <v>Mayonnaise with +106, +12.5% (849 to 955)</v>
      </c>
      <c r="O359" s="41"/>
      <c r="P359" s="40">
        <v>17.0</v>
      </c>
      <c r="Q359" s="18">
        <f t="shared" si="5"/>
        <v>2</v>
      </c>
      <c r="R359" s="23">
        <f t="shared" si="6"/>
        <v>0.1176470588</v>
      </c>
      <c r="S359" s="24" t="str">
        <f t="shared" si="7"/>
        <v>Mayonnaise with +2, +11.8% (17 to 19)</v>
      </c>
      <c r="T359" s="18"/>
      <c r="U359" s="40">
        <v>0.0</v>
      </c>
      <c r="V359" s="22">
        <f t="shared" si="8"/>
        <v>0</v>
      </c>
      <c r="W359" s="23" t="str">
        <f t="shared" si="9"/>
        <v>#DIV/0!</v>
      </c>
      <c r="X359" s="26" t="str">
        <f t="shared" si="10"/>
        <v>#DIV/0!</v>
      </c>
    </row>
    <row r="360">
      <c r="A360" s="18" t="s">
        <v>288</v>
      </c>
      <c r="B360" s="11">
        <v>1111.0</v>
      </c>
      <c r="C360" s="40">
        <v>80.0</v>
      </c>
      <c r="D360" s="40">
        <v>4.0</v>
      </c>
      <c r="E360" s="40">
        <v>0.0</v>
      </c>
      <c r="F360" s="14">
        <v>12715.0</v>
      </c>
      <c r="G360" s="19"/>
      <c r="H360" s="19">
        <f>VLOOKUP(A360,'Kings Ratings'!$A$2:$B$1000,2,false)</f>
        <v>10</v>
      </c>
      <c r="K360" s="40">
        <v>72.0</v>
      </c>
      <c r="L360" s="22">
        <f t="shared" si="2"/>
        <v>8</v>
      </c>
      <c r="M360" s="23">
        <f t="shared" si="3"/>
        <v>0.1111111111</v>
      </c>
      <c r="N360" s="24" t="str">
        <f t="shared" si="4"/>
        <v>Steel Pickaxe with +8, +11.1% (72 to 80)</v>
      </c>
      <c r="O360" s="41"/>
      <c r="P360" s="40">
        <v>3.0</v>
      </c>
      <c r="Q360" s="18">
        <f t="shared" si="5"/>
        <v>1</v>
      </c>
      <c r="R360" s="23">
        <f t="shared" si="6"/>
        <v>0.3333333333</v>
      </c>
      <c r="S360" s="24" t="str">
        <f t="shared" si="7"/>
        <v>Steel Pickaxe with +1, +33.3% (3 to 4)</v>
      </c>
      <c r="T360" s="18"/>
      <c r="U360" s="40">
        <v>0.0</v>
      </c>
      <c r="V360" s="22">
        <f t="shared" si="8"/>
        <v>0</v>
      </c>
      <c r="W360" s="23" t="str">
        <f t="shared" si="9"/>
        <v>#DIV/0!</v>
      </c>
      <c r="X360" s="26" t="str">
        <f t="shared" si="10"/>
        <v>#DIV/0!</v>
      </c>
    </row>
    <row r="361">
      <c r="A361" s="11" t="s">
        <v>148</v>
      </c>
      <c r="B361" s="11">
        <v>1115.0</v>
      </c>
      <c r="C361" s="11">
        <v>6.0</v>
      </c>
      <c r="D361" s="11">
        <v>0.0</v>
      </c>
      <c r="E361" s="11">
        <v>0.0</v>
      </c>
      <c r="F361" s="14">
        <v>1780.0</v>
      </c>
      <c r="G361" s="19"/>
      <c r="H361" s="19">
        <f>VLOOKUP(A361,'Kings Ratings'!$A$2:$B$1000,2,false)</f>
        <v>11</v>
      </c>
      <c r="K361" s="11">
        <v>5.0</v>
      </c>
      <c r="L361" s="22">
        <f t="shared" si="2"/>
        <v>1</v>
      </c>
      <c r="M361" s="23">
        <f t="shared" si="3"/>
        <v>0.2</v>
      </c>
      <c r="N361" s="24" t="str">
        <f t="shared" si="4"/>
        <v>Pyrite with +1, +20% (5 to 6)</v>
      </c>
      <c r="O361" s="41"/>
      <c r="P361" s="11">
        <v>0.0</v>
      </c>
      <c r="Q361" s="18">
        <f t="shared" si="5"/>
        <v>0</v>
      </c>
      <c r="R361" s="23" t="str">
        <f t="shared" si="6"/>
        <v>#DIV/0!</v>
      </c>
      <c r="S361" s="24" t="str">
        <f t="shared" si="7"/>
        <v>#DIV/0!</v>
      </c>
      <c r="T361" s="18"/>
      <c r="U361" s="11">
        <v>0.0</v>
      </c>
      <c r="V361" s="22">
        <f t="shared" si="8"/>
        <v>0</v>
      </c>
      <c r="W361" s="23" t="str">
        <f t="shared" si="9"/>
        <v>#DIV/0!</v>
      </c>
      <c r="X361" s="26" t="str">
        <f t="shared" si="10"/>
        <v>#DIV/0!</v>
      </c>
    </row>
    <row r="362">
      <c r="A362" s="11" t="s">
        <v>863</v>
      </c>
      <c r="B362" s="11">
        <v>1128.0</v>
      </c>
      <c r="C362" s="11">
        <v>2095.0</v>
      </c>
      <c r="D362" s="11">
        <v>59.0</v>
      </c>
      <c r="E362" s="11">
        <v>2.0</v>
      </c>
      <c r="F362" s="14">
        <v>21336.0</v>
      </c>
      <c r="G362" s="19"/>
      <c r="H362" s="19">
        <f>VLOOKUP(A362,'Kings Ratings'!$A$2:$B$1000,2,false)</f>
        <v>8</v>
      </c>
      <c r="K362" s="11">
        <v>1816.0</v>
      </c>
      <c r="L362" s="22">
        <f t="shared" si="2"/>
        <v>279</v>
      </c>
      <c r="M362" s="23">
        <f t="shared" si="3"/>
        <v>0.1536343612</v>
      </c>
      <c r="N362" s="24" t="str">
        <f t="shared" si="4"/>
        <v>Rucksack with +279, +15.4% (1816 to 2095)</v>
      </c>
      <c r="O362" s="41"/>
      <c r="P362" s="11">
        <v>39.0</v>
      </c>
      <c r="Q362" s="18">
        <f t="shared" si="5"/>
        <v>20</v>
      </c>
      <c r="R362" s="23">
        <f t="shared" si="6"/>
        <v>0.5128205128</v>
      </c>
      <c r="S362" s="24" t="str">
        <f t="shared" si="7"/>
        <v>Rucksack with +20, +51.3% (39 to 59)</v>
      </c>
      <c r="T362" s="18"/>
      <c r="U362" s="11">
        <v>0.0</v>
      </c>
      <c r="V362" s="22">
        <f t="shared" si="8"/>
        <v>2</v>
      </c>
      <c r="W362" s="23" t="str">
        <f t="shared" si="9"/>
        <v>#DIV/0!</v>
      </c>
      <c r="X362" s="26" t="str">
        <f t="shared" si="10"/>
        <v>#DIV/0!</v>
      </c>
    </row>
    <row r="363">
      <c r="A363" s="11" t="s">
        <v>873</v>
      </c>
      <c r="B363" s="11">
        <v>1129.0</v>
      </c>
      <c r="C363" s="11">
        <v>4387.0</v>
      </c>
      <c r="D363" s="11">
        <v>983.0</v>
      </c>
      <c r="E363" s="11">
        <v>69.0</v>
      </c>
      <c r="F363" s="14">
        <v>167531.0</v>
      </c>
      <c r="G363" s="19"/>
      <c r="H363" s="19">
        <f>VLOOKUP(A363,'Kings Ratings'!$A$2:$B$1000,2,false)</f>
        <v>4</v>
      </c>
      <c r="K363" s="11">
        <v>3990.0</v>
      </c>
      <c r="L363" s="22">
        <f t="shared" si="2"/>
        <v>397</v>
      </c>
      <c r="M363" s="23">
        <f t="shared" si="3"/>
        <v>0.09949874687</v>
      </c>
      <c r="N363" s="24" t="str">
        <f t="shared" si="4"/>
        <v>Sewing Needle with +397, +9.9% (3990 to 4387)</v>
      </c>
      <c r="O363" s="41"/>
      <c r="P363" s="11">
        <v>822.0</v>
      </c>
      <c r="Q363" s="18">
        <f t="shared" si="5"/>
        <v>161</v>
      </c>
      <c r="R363" s="23">
        <f t="shared" si="6"/>
        <v>0.195863747</v>
      </c>
      <c r="S363" s="24" t="str">
        <f t="shared" si="7"/>
        <v>Sewing Needle with +161, +19.6% (822 to 983)</v>
      </c>
      <c r="T363" s="18"/>
      <c r="U363" s="11">
        <v>47.0</v>
      </c>
      <c r="V363" s="22">
        <f t="shared" si="8"/>
        <v>22</v>
      </c>
      <c r="W363" s="23">
        <f t="shared" si="9"/>
        <v>0.4680851064</v>
      </c>
      <c r="X363" s="26" t="str">
        <f t="shared" si="10"/>
        <v>Sewing Needle with +22, +46.8% (47 to 69)</v>
      </c>
    </row>
    <row r="364">
      <c r="A364" s="11" t="s">
        <v>633</v>
      </c>
      <c r="B364" s="11">
        <v>1130.0</v>
      </c>
      <c r="C364" s="11">
        <v>74.0</v>
      </c>
      <c r="D364" s="11">
        <v>0.0</v>
      </c>
      <c r="E364" s="11">
        <v>0.0</v>
      </c>
      <c r="F364" s="14">
        <v>140.0</v>
      </c>
      <c r="G364" s="19"/>
      <c r="H364" s="19">
        <f>VLOOKUP(A364,'Kings Ratings'!$A$2:$B$1000,2,false)</f>
        <v>8</v>
      </c>
      <c r="K364" s="11">
        <v>52.0</v>
      </c>
      <c r="L364" s="22">
        <f t="shared" si="2"/>
        <v>22</v>
      </c>
      <c r="M364" s="23">
        <f t="shared" si="3"/>
        <v>0.4230769231</v>
      </c>
      <c r="N364" s="24" t="str">
        <f t="shared" si="4"/>
        <v>Grand Piano with +22, +42.3% (52 to 74)</v>
      </c>
      <c r="O364" s="41"/>
      <c r="P364" s="11">
        <v>0.0</v>
      </c>
      <c r="Q364" s="18">
        <f t="shared" si="5"/>
        <v>0</v>
      </c>
      <c r="R364" s="23" t="str">
        <f t="shared" si="6"/>
        <v>#DIV/0!</v>
      </c>
      <c r="S364" s="24" t="str">
        <f t="shared" si="7"/>
        <v>#DIV/0!</v>
      </c>
      <c r="T364" s="18"/>
      <c r="U364" s="11">
        <v>0.0</v>
      </c>
      <c r="V364" s="22">
        <f t="shared" si="8"/>
        <v>0</v>
      </c>
      <c r="W364" s="23" t="str">
        <f t="shared" si="9"/>
        <v>#DIV/0!</v>
      </c>
      <c r="X364" s="26" t="str">
        <f t="shared" si="10"/>
        <v>#DIV/0!</v>
      </c>
    </row>
    <row r="365">
      <c r="A365" s="11" t="s">
        <v>858</v>
      </c>
      <c r="B365" s="11">
        <v>1131.0</v>
      </c>
      <c r="C365" s="11">
        <v>896.0</v>
      </c>
      <c r="D365" s="11">
        <v>18.0</v>
      </c>
      <c r="E365" s="11">
        <v>0.0</v>
      </c>
      <c r="F365" s="14">
        <v>12126.0</v>
      </c>
      <c r="G365" s="19"/>
      <c r="H365" s="19">
        <f>VLOOKUP(A365,'Kings Ratings'!$A$2:$B$1000,2,false)</f>
        <v>7</v>
      </c>
      <c r="K365" s="11">
        <v>683.0</v>
      </c>
      <c r="L365" s="22">
        <f t="shared" si="2"/>
        <v>213</v>
      </c>
      <c r="M365" s="23">
        <f t="shared" si="3"/>
        <v>0.3118594436</v>
      </c>
      <c r="N365" s="24" t="str">
        <f t="shared" si="4"/>
        <v>Red Brick with +213, +31.2% (683 to 896)</v>
      </c>
      <c r="O365" s="41"/>
      <c r="P365" s="11">
        <v>8.0</v>
      </c>
      <c r="Q365" s="18">
        <f t="shared" si="5"/>
        <v>10</v>
      </c>
      <c r="R365" s="23">
        <f t="shared" si="6"/>
        <v>1.25</v>
      </c>
      <c r="S365" s="24" t="str">
        <f t="shared" si="7"/>
        <v>Red Brick with +10, +125% (8 to 18)</v>
      </c>
      <c r="T365" s="18"/>
      <c r="U365" s="11">
        <v>0.0</v>
      </c>
      <c r="V365" s="22">
        <f t="shared" si="8"/>
        <v>0</v>
      </c>
      <c r="W365" s="23" t="str">
        <f t="shared" si="9"/>
        <v>#DIV/0!</v>
      </c>
      <c r="X365" s="26" t="str">
        <f t="shared" si="10"/>
        <v>#DIV/0!</v>
      </c>
    </row>
    <row r="366">
      <c r="A366" s="11" t="s">
        <v>874</v>
      </c>
      <c r="B366" s="11">
        <v>1132.0</v>
      </c>
      <c r="C366" s="11">
        <v>1639.0</v>
      </c>
      <c r="D366" s="11">
        <v>242.0</v>
      </c>
      <c r="E366" s="11">
        <v>4.0</v>
      </c>
      <c r="F366" s="14">
        <v>33314.0</v>
      </c>
      <c r="G366" s="19"/>
      <c r="H366" s="19">
        <f>VLOOKUP(A366,'Kings Ratings'!$A$2:$B$1000,2,false)</f>
        <v>6</v>
      </c>
      <c r="K366" s="11">
        <v>1443.0</v>
      </c>
      <c r="L366" s="22">
        <f t="shared" si="2"/>
        <v>196</v>
      </c>
      <c r="M366" s="23">
        <f t="shared" si="3"/>
        <v>0.1358281358</v>
      </c>
      <c r="N366" s="24" t="str">
        <f t="shared" si="4"/>
        <v>Snow Shoes with +196, +13.6% (1443 to 1639)</v>
      </c>
      <c r="O366" s="41"/>
      <c r="P366" s="11">
        <v>161.0</v>
      </c>
      <c r="Q366" s="18">
        <f t="shared" si="5"/>
        <v>81</v>
      </c>
      <c r="R366" s="23">
        <f t="shared" si="6"/>
        <v>0.5031055901</v>
      </c>
      <c r="S366" s="24" t="str">
        <f t="shared" si="7"/>
        <v>Snow Shoes with +81, +50.3% (161 to 242)</v>
      </c>
      <c r="T366" s="18"/>
      <c r="U366" s="11">
        <v>2.0</v>
      </c>
      <c r="V366" s="22">
        <f t="shared" si="8"/>
        <v>2</v>
      </c>
      <c r="W366" s="23">
        <f t="shared" si="9"/>
        <v>1</v>
      </c>
      <c r="X366" s="26" t="str">
        <f t="shared" si="10"/>
        <v>Snow Shoes with +2, +100% (2 to 4)</v>
      </c>
    </row>
    <row r="367">
      <c r="A367" s="11" t="s">
        <v>680</v>
      </c>
      <c r="B367" s="11">
        <v>1133.0</v>
      </c>
      <c r="C367" s="11">
        <v>1324.0</v>
      </c>
      <c r="D367" s="11">
        <v>35.0</v>
      </c>
      <c r="E367" s="11">
        <v>0.0</v>
      </c>
      <c r="F367" s="14">
        <v>5571.0</v>
      </c>
      <c r="G367" s="19"/>
      <c r="H367" s="19">
        <f>VLOOKUP(A367,'Kings Ratings'!$A$2:$B$1000,2,false)</f>
        <v>9</v>
      </c>
      <c r="K367" s="11">
        <v>1087.0</v>
      </c>
      <c r="L367" s="22">
        <f t="shared" si="2"/>
        <v>237</v>
      </c>
      <c r="M367" s="23">
        <f t="shared" si="3"/>
        <v>0.2180312787</v>
      </c>
      <c r="N367" s="24" t="str">
        <f t="shared" si="4"/>
        <v>Sail Cloth with +237, +21.8% (1087 to 1324)</v>
      </c>
      <c r="O367" s="41"/>
      <c r="P367" s="11">
        <v>26.0</v>
      </c>
      <c r="Q367" s="18">
        <f t="shared" si="5"/>
        <v>9</v>
      </c>
      <c r="R367" s="23">
        <f t="shared" si="6"/>
        <v>0.3461538462</v>
      </c>
      <c r="S367" s="24" t="str">
        <f t="shared" si="7"/>
        <v>Sail Cloth with +9, +34.6% (26 to 35)</v>
      </c>
      <c r="T367" s="18"/>
      <c r="U367" s="11">
        <v>0.0</v>
      </c>
      <c r="V367" s="22">
        <f t="shared" si="8"/>
        <v>0</v>
      </c>
      <c r="W367" s="23" t="str">
        <f t="shared" si="9"/>
        <v>#DIV/0!</v>
      </c>
      <c r="X367" s="26" t="str">
        <f t="shared" si="10"/>
        <v>#DIV/0!</v>
      </c>
    </row>
    <row r="368">
      <c r="A368" s="11" t="s">
        <v>122</v>
      </c>
      <c r="B368" s="11">
        <v>1134.0</v>
      </c>
      <c r="C368" s="11">
        <v>0.0</v>
      </c>
      <c r="D368" s="11">
        <v>0.0</v>
      </c>
      <c r="E368" s="11">
        <v>0.0</v>
      </c>
      <c r="F368" s="14">
        <v>0.0</v>
      </c>
      <c r="G368" s="19"/>
      <c r="H368" s="19">
        <f>VLOOKUP(A368,'Kings Ratings'!$A$2:$B$1000,2,false)</f>
        <v>10</v>
      </c>
      <c r="K368" s="11">
        <v>0.0</v>
      </c>
      <c r="L368" s="22">
        <f t="shared" si="2"/>
        <v>0</v>
      </c>
      <c r="M368" s="23" t="str">
        <f t="shared" si="3"/>
        <v>#DIV/0!</v>
      </c>
      <c r="N368" s="24" t="str">
        <f t="shared" si="4"/>
        <v>#DIV/0!</v>
      </c>
      <c r="O368" s="41"/>
      <c r="P368" s="11">
        <v>0.0</v>
      </c>
      <c r="Q368" s="18">
        <f t="shared" si="5"/>
        <v>0</v>
      </c>
      <c r="R368" s="23" t="str">
        <f t="shared" si="6"/>
        <v>#DIV/0!</v>
      </c>
      <c r="S368" s="24" t="str">
        <f t="shared" si="7"/>
        <v>#DIV/0!</v>
      </c>
      <c r="T368" s="18"/>
      <c r="U368" s="11">
        <v>0.0</v>
      </c>
      <c r="V368" s="22">
        <f t="shared" si="8"/>
        <v>0</v>
      </c>
      <c r="W368" s="23" t="str">
        <f t="shared" si="9"/>
        <v>#DIV/0!</v>
      </c>
      <c r="X368" s="26" t="str">
        <f t="shared" si="10"/>
        <v>#DIV/0!</v>
      </c>
    </row>
    <row r="369">
      <c r="A369" s="11" t="s">
        <v>842</v>
      </c>
      <c r="B369" s="11">
        <v>1135.0</v>
      </c>
      <c r="C369" s="11">
        <v>2886.0</v>
      </c>
      <c r="D369" s="11">
        <v>92.0</v>
      </c>
      <c r="E369" s="11">
        <v>0.0</v>
      </c>
      <c r="F369" s="14">
        <v>43468.0</v>
      </c>
      <c r="G369" s="19"/>
      <c r="H369" s="19">
        <f>VLOOKUP(A369,'Kings Ratings'!$A$2:$B$1000,2,false)</f>
        <v>7</v>
      </c>
      <c r="K369" s="11">
        <v>1877.0</v>
      </c>
      <c r="L369" s="22">
        <f t="shared" si="2"/>
        <v>1009</v>
      </c>
      <c r="M369" s="23">
        <f t="shared" si="3"/>
        <v>0.5375599361</v>
      </c>
      <c r="N369" s="24" t="str">
        <f t="shared" si="4"/>
        <v>Silk with +1009, +53.8% (1877 to 2886)</v>
      </c>
      <c r="O369" s="41"/>
      <c r="P369" s="11">
        <v>21.0</v>
      </c>
      <c r="Q369" s="18">
        <f t="shared" si="5"/>
        <v>71</v>
      </c>
      <c r="R369" s="23">
        <f t="shared" si="6"/>
        <v>3.380952381</v>
      </c>
      <c r="S369" s="24" t="str">
        <f t="shared" si="7"/>
        <v>Silk with +71, +338.1% (21 to 92)</v>
      </c>
      <c r="T369" s="18"/>
      <c r="U369" s="11">
        <v>0.0</v>
      </c>
      <c r="V369" s="22">
        <f t="shared" si="8"/>
        <v>0</v>
      </c>
      <c r="W369" s="23" t="str">
        <f t="shared" si="9"/>
        <v>#DIV/0!</v>
      </c>
      <c r="X369" s="26" t="str">
        <f t="shared" si="10"/>
        <v>#DIV/0!</v>
      </c>
    </row>
    <row r="370">
      <c r="A370" s="11" t="s">
        <v>135</v>
      </c>
      <c r="B370" s="11">
        <v>1136.0</v>
      </c>
      <c r="C370" s="11">
        <v>334.0</v>
      </c>
      <c r="D370" s="11">
        <v>0.0</v>
      </c>
      <c r="E370" s="11">
        <v>0.0</v>
      </c>
      <c r="F370" s="14">
        <v>10412.0</v>
      </c>
      <c r="G370" s="19"/>
      <c r="H370" s="19">
        <f>VLOOKUP(A370,'Kings Ratings'!$A$2:$B$1000,2,false)</f>
        <v>10</v>
      </c>
      <c r="K370" s="11">
        <v>271.0</v>
      </c>
      <c r="L370" s="22">
        <f t="shared" si="2"/>
        <v>63</v>
      </c>
      <c r="M370" s="23">
        <f t="shared" si="3"/>
        <v>0.2324723247</v>
      </c>
      <c r="N370" s="24" t="str">
        <f t="shared" si="4"/>
        <v>Fancy Clock with +63, +23.2% (271 to 334)</v>
      </c>
      <c r="O370" s="41"/>
      <c r="P370" s="11">
        <v>0.0</v>
      </c>
      <c r="Q370" s="18">
        <f t="shared" si="5"/>
        <v>0</v>
      </c>
      <c r="R370" s="23" t="str">
        <f t="shared" si="6"/>
        <v>#DIV/0!</v>
      </c>
      <c r="S370" s="24" t="str">
        <f t="shared" si="7"/>
        <v>#DIV/0!</v>
      </c>
      <c r="T370" s="18"/>
      <c r="U370" s="11">
        <v>0.0</v>
      </c>
      <c r="V370" s="22">
        <f t="shared" si="8"/>
        <v>0</v>
      </c>
      <c r="W370" s="23" t="str">
        <f t="shared" si="9"/>
        <v>#DIV/0!</v>
      </c>
      <c r="X370" s="26" t="str">
        <f t="shared" si="10"/>
        <v>#DIV/0!</v>
      </c>
    </row>
    <row r="371">
      <c r="A371" s="11" t="s">
        <v>655</v>
      </c>
      <c r="B371" s="11">
        <v>1137.0</v>
      </c>
      <c r="C371" s="11">
        <v>1360.0</v>
      </c>
      <c r="D371" s="11">
        <v>3.0</v>
      </c>
      <c r="E371" s="11">
        <v>0.0</v>
      </c>
      <c r="F371" s="14">
        <v>52167.0</v>
      </c>
      <c r="G371" s="19"/>
      <c r="H371" s="19">
        <f>VLOOKUP(A371,'Kings Ratings'!$A$2:$B$1000,2,false)</f>
        <v>7</v>
      </c>
      <c r="K371" s="11">
        <v>1123.0</v>
      </c>
      <c r="L371" s="22">
        <f t="shared" si="2"/>
        <v>237</v>
      </c>
      <c r="M371" s="23">
        <f t="shared" si="3"/>
        <v>0.2110418522</v>
      </c>
      <c r="N371" s="24" t="str">
        <f t="shared" si="4"/>
        <v>Pine Shelf with +237, +21.1% (1123 to 1360)</v>
      </c>
      <c r="O371" s="41"/>
      <c r="P371" s="11">
        <v>2.0</v>
      </c>
      <c r="Q371" s="18">
        <f t="shared" si="5"/>
        <v>1</v>
      </c>
      <c r="R371" s="23">
        <f t="shared" si="6"/>
        <v>0.5</v>
      </c>
      <c r="S371" s="24" t="str">
        <f t="shared" si="7"/>
        <v>Pine Shelf with +1, +50% (2 to 3)</v>
      </c>
      <c r="T371" s="18"/>
      <c r="U371" s="11">
        <v>0.0</v>
      </c>
      <c r="V371" s="22">
        <f t="shared" si="8"/>
        <v>0</v>
      </c>
      <c r="W371" s="23" t="str">
        <f t="shared" si="9"/>
        <v>#DIV/0!</v>
      </c>
      <c r="X371" s="26" t="str">
        <f t="shared" si="10"/>
        <v>#DIV/0!</v>
      </c>
    </row>
    <row r="372">
      <c r="A372" s="11" t="s">
        <v>26</v>
      </c>
      <c r="B372" s="11">
        <v>1155.0</v>
      </c>
      <c r="C372" s="11">
        <v>0.0</v>
      </c>
      <c r="D372" s="11">
        <v>0.0</v>
      </c>
      <c r="E372" s="11">
        <v>0.0</v>
      </c>
      <c r="F372" s="14">
        <v>0.0</v>
      </c>
      <c r="G372" s="19"/>
      <c r="H372" s="19">
        <f>VLOOKUP(A372,'Kings Ratings'!$A$2:$B$1000,2,false)</f>
        <v>11</v>
      </c>
      <c r="K372" s="11">
        <v>0.0</v>
      </c>
      <c r="L372" s="22">
        <f t="shared" si="2"/>
        <v>0</v>
      </c>
      <c r="M372" s="23" t="str">
        <f t="shared" si="3"/>
        <v>#DIV/0!</v>
      </c>
      <c r="N372" s="24" t="str">
        <f t="shared" si="4"/>
        <v>#DIV/0!</v>
      </c>
      <c r="O372" s="25"/>
      <c r="P372" s="11">
        <v>0.0</v>
      </c>
      <c r="Q372" s="18">
        <f t="shared" si="5"/>
        <v>0</v>
      </c>
      <c r="R372" s="23" t="str">
        <f t="shared" si="6"/>
        <v>#DIV/0!</v>
      </c>
      <c r="S372" s="24" t="str">
        <f t="shared" si="7"/>
        <v>#DIV/0!</v>
      </c>
      <c r="U372" s="11">
        <v>0.0</v>
      </c>
      <c r="V372" s="22">
        <f t="shared" si="8"/>
        <v>0</v>
      </c>
      <c r="W372" s="23" t="str">
        <f t="shared" si="9"/>
        <v>#DIV/0!</v>
      </c>
      <c r="X372" s="26" t="str">
        <f t="shared" si="10"/>
        <v>#DIV/0!</v>
      </c>
    </row>
    <row r="373">
      <c r="A373" s="11" t="s">
        <v>230</v>
      </c>
      <c r="B373" s="11">
        <v>1157.0</v>
      </c>
      <c r="C373" s="11">
        <v>62.0</v>
      </c>
      <c r="D373" s="11">
        <v>0.0</v>
      </c>
      <c r="E373" s="11">
        <v>0.0</v>
      </c>
      <c r="F373" s="14">
        <v>4644.0</v>
      </c>
      <c r="G373" s="19"/>
      <c r="H373" s="19">
        <f>VLOOKUP(A373,'Kings Ratings'!$A$2:$B$1000,2,false)</f>
        <v>11</v>
      </c>
      <c r="K373" s="11">
        <v>61.0</v>
      </c>
      <c r="L373" s="22">
        <f t="shared" si="2"/>
        <v>1</v>
      </c>
      <c r="M373" s="23">
        <f t="shared" si="3"/>
        <v>0.01639344262</v>
      </c>
      <c r="N373" s="24" t="str">
        <f t="shared" si="4"/>
        <v>Festive Eggnog with +1, +1.6% (61 to 62)</v>
      </c>
      <c r="O373" s="25"/>
      <c r="P373" s="11">
        <v>0.0</v>
      </c>
      <c r="Q373" s="18">
        <f t="shared" si="5"/>
        <v>0</v>
      </c>
      <c r="R373" s="23" t="str">
        <f t="shared" si="6"/>
        <v>#DIV/0!</v>
      </c>
      <c r="S373" s="24" t="str">
        <f t="shared" si="7"/>
        <v>#DIV/0!</v>
      </c>
      <c r="U373" s="11">
        <v>0.0</v>
      </c>
      <c r="V373" s="22">
        <f t="shared" si="8"/>
        <v>0</v>
      </c>
      <c r="W373" s="23" t="str">
        <f t="shared" si="9"/>
        <v>#DIV/0!</v>
      </c>
      <c r="X373" s="26" t="str">
        <f t="shared" si="10"/>
        <v>#DIV/0!</v>
      </c>
    </row>
    <row r="374">
      <c r="A374" s="11" t="s">
        <v>178</v>
      </c>
      <c r="B374" s="11">
        <v>1163.0</v>
      </c>
      <c r="C374" s="11">
        <v>20.0</v>
      </c>
      <c r="D374" s="11">
        <v>0.0</v>
      </c>
      <c r="E374" s="11">
        <v>0.0</v>
      </c>
      <c r="F374" s="14">
        <v>1023.0</v>
      </c>
      <c r="G374" s="19"/>
      <c r="H374" s="19">
        <f>VLOOKUP(A374,'Kings Ratings'!$A$2:$B$1000,2,false)</f>
        <v>11</v>
      </c>
      <c r="K374" s="11">
        <v>20.0</v>
      </c>
      <c r="L374" s="22">
        <f t="shared" si="2"/>
        <v>0</v>
      </c>
      <c r="M374" s="23">
        <f t="shared" si="3"/>
        <v>0</v>
      </c>
      <c r="N374" s="24" t="str">
        <f t="shared" si="4"/>
        <v>Yule Goat with +0, +0% (20 to 20)</v>
      </c>
      <c r="O374" s="41"/>
      <c r="P374" s="11">
        <v>0.0</v>
      </c>
      <c r="Q374" s="18">
        <f t="shared" si="5"/>
        <v>0</v>
      </c>
      <c r="R374" s="23" t="str">
        <f t="shared" si="6"/>
        <v>#DIV/0!</v>
      </c>
      <c r="S374" s="24" t="str">
        <f t="shared" si="7"/>
        <v>#DIV/0!</v>
      </c>
      <c r="T374" s="18"/>
      <c r="U374" s="11">
        <v>0.0</v>
      </c>
      <c r="V374" s="22">
        <f t="shared" si="8"/>
        <v>0</v>
      </c>
      <c r="W374" s="23" t="str">
        <f t="shared" si="9"/>
        <v>#DIV/0!</v>
      </c>
      <c r="X374" s="26" t="str">
        <f t="shared" si="10"/>
        <v>#DIV/0!</v>
      </c>
    </row>
    <row r="375">
      <c r="A375" s="11" t="s">
        <v>182</v>
      </c>
      <c r="B375" s="11">
        <v>1184.0</v>
      </c>
      <c r="C375" s="11">
        <v>1.0</v>
      </c>
      <c r="D375" s="11">
        <v>0.0</v>
      </c>
      <c r="E375" s="11">
        <v>0.0</v>
      </c>
      <c r="F375" s="14">
        <v>0.0</v>
      </c>
      <c r="G375" s="19"/>
      <c r="H375" s="19">
        <f>VLOOKUP(A375,'Kings Ratings'!$A$2:$B$1000,2,false)</f>
        <v>10</v>
      </c>
      <c r="K375" s="11">
        <v>1.0</v>
      </c>
      <c r="L375" s="22">
        <f t="shared" si="2"/>
        <v>0</v>
      </c>
      <c r="M375" s="23">
        <f t="shared" si="3"/>
        <v>0</v>
      </c>
      <c r="N375" s="24" t="str">
        <f t="shared" si="4"/>
        <v>Gainite with +0, +0% (1 to 1)</v>
      </c>
      <c r="O375" s="25"/>
      <c r="P375" s="11">
        <v>0.0</v>
      </c>
      <c r="Q375" s="18">
        <f t="shared" si="5"/>
        <v>0</v>
      </c>
      <c r="R375" s="23" t="str">
        <f t="shared" si="6"/>
        <v>#DIV/0!</v>
      </c>
      <c r="S375" s="24" t="str">
        <f t="shared" si="7"/>
        <v>#DIV/0!</v>
      </c>
      <c r="U375" s="11">
        <v>0.0</v>
      </c>
      <c r="V375" s="22">
        <f t="shared" si="8"/>
        <v>0</v>
      </c>
      <c r="W375" s="23" t="str">
        <f t="shared" si="9"/>
        <v>#DIV/0!</v>
      </c>
      <c r="X375" s="26" t="str">
        <f t="shared" si="10"/>
        <v>#DIV/0!</v>
      </c>
    </row>
    <row r="376">
      <c r="A376" s="11" t="s">
        <v>299</v>
      </c>
      <c r="B376" s="11">
        <v>1207.0</v>
      </c>
      <c r="C376" s="11">
        <v>16.0</v>
      </c>
      <c r="D376" s="11">
        <v>0.0</v>
      </c>
      <c r="E376" s="11">
        <v>0.0</v>
      </c>
      <c r="F376" s="14">
        <v>523.0</v>
      </c>
      <c r="G376" s="19"/>
      <c r="H376" s="19">
        <f>VLOOKUP(A376,'Kings Ratings'!$A$2:$B$1000,2,false)</f>
        <v>10</v>
      </c>
      <c r="K376" s="11">
        <v>2.0</v>
      </c>
      <c r="L376" s="22">
        <f t="shared" si="2"/>
        <v>14</v>
      </c>
      <c r="M376" s="23">
        <f t="shared" si="3"/>
        <v>7</v>
      </c>
      <c r="N376" s="24" t="str">
        <f t="shared" si="4"/>
        <v>Purple Butterfly with +14, +700% (2 to 16)</v>
      </c>
      <c r="O376" s="25"/>
      <c r="P376" s="11">
        <v>0.0</v>
      </c>
      <c r="Q376" s="18">
        <f t="shared" si="5"/>
        <v>0</v>
      </c>
      <c r="R376" s="23" t="str">
        <f t="shared" si="6"/>
        <v>#DIV/0!</v>
      </c>
      <c r="S376" s="24" t="str">
        <f t="shared" si="7"/>
        <v>#DIV/0!</v>
      </c>
      <c r="U376" s="11">
        <v>0.0</v>
      </c>
      <c r="V376" s="22">
        <f t="shared" si="8"/>
        <v>0</v>
      </c>
      <c r="W376" s="23" t="str">
        <f t="shared" si="9"/>
        <v>#DIV/0!</v>
      </c>
      <c r="X376" s="26" t="str">
        <f t="shared" si="10"/>
        <v>#DIV/0!</v>
      </c>
    </row>
    <row r="377">
      <c r="A377" s="11" t="s">
        <v>350</v>
      </c>
      <c r="B377" s="11">
        <v>1208.0</v>
      </c>
      <c r="C377" s="11">
        <v>130.0</v>
      </c>
      <c r="D377" s="11">
        <v>0.0</v>
      </c>
      <c r="E377" s="11">
        <v>0.0</v>
      </c>
      <c r="F377" s="14">
        <v>10224.0</v>
      </c>
      <c r="G377" s="19"/>
      <c r="H377" s="19">
        <f>VLOOKUP(A377,'Kings Ratings'!$A$2:$B$1000,2,false)</f>
        <v>10</v>
      </c>
      <c r="K377" s="11">
        <v>1.0</v>
      </c>
      <c r="L377" s="22">
        <f t="shared" si="2"/>
        <v>129</v>
      </c>
      <c r="M377" s="23">
        <f t="shared" si="3"/>
        <v>129</v>
      </c>
      <c r="N377" s="24" t="str">
        <f t="shared" si="4"/>
        <v>Green Butterfly with +129, +12900% (1 to 130)</v>
      </c>
      <c r="O377" s="25"/>
      <c r="P377" s="11">
        <v>0.0</v>
      </c>
      <c r="Q377" s="18">
        <f t="shared" si="5"/>
        <v>0</v>
      </c>
      <c r="R377" s="23" t="str">
        <f t="shared" si="6"/>
        <v>#DIV/0!</v>
      </c>
      <c r="S377" s="24" t="str">
        <f t="shared" si="7"/>
        <v>#DIV/0!</v>
      </c>
      <c r="U377" s="11">
        <v>0.0</v>
      </c>
      <c r="V377" s="22">
        <f t="shared" si="8"/>
        <v>0</v>
      </c>
      <c r="W377" s="23" t="str">
        <f t="shared" si="9"/>
        <v>#DIV/0!</v>
      </c>
      <c r="X377" s="26" t="str">
        <f t="shared" si="10"/>
        <v>#DIV/0!</v>
      </c>
    </row>
    <row r="378">
      <c r="A378" s="11" t="s">
        <v>305</v>
      </c>
      <c r="B378" s="11">
        <v>1209.0</v>
      </c>
      <c r="C378" s="11">
        <v>18.0</v>
      </c>
      <c r="D378" s="11">
        <v>0.0</v>
      </c>
      <c r="E378" s="11">
        <v>0.0</v>
      </c>
      <c r="F378" s="14">
        <v>231.0</v>
      </c>
      <c r="G378" s="19"/>
      <c r="H378" s="19">
        <f>VLOOKUP(A378,'Kings Ratings'!$A$2:$B$1000,2,false)</f>
        <v>10</v>
      </c>
      <c r="K378" s="11">
        <v>2.0</v>
      </c>
      <c r="L378" s="22">
        <f t="shared" si="2"/>
        <v>16</v>
      </c>
      <c r="M378" s="23">
        <f t="shared" si="3"/>
        <v>8</v>
      </c>
      <c r="N378" s="24" t="str">
        <f t="shared" si="4"/>
        <v>Blue Butterfly with +16, +800% (2 to 18)</v>
      </c>
      <c r="O378" s="25"/>
      <c r="P378" s="11">
        <v>0.0</v>
      </c>
      <c r="Q378" s="18">
        <f t="shared" si="5"/>
        <v>0</v>
      </c>
      <c r="R378" s="23" t="str">
        <f t="shared" si="6"/>
        <v>#DIV/0!</v>
      </c>
      <c r="S378" s="24" t="str">
        <f t="shared" si="7"/>
        <v>#DIV/0!</v>
      </c>
      <c r="U378" s="11">
        <v>0.0</v>
      </c>
      <c r="V378" s="22">
        <f t="shared" si="8"/>
        <v>0</v>
      </c>
      <c r="W378" s="23" t="str">
        <f t="shared" si="9"/>
        <v>#DIV/0!</v>
      </c>
      <c r="X378" s="26" t="str">
        <f t="shared" si="10"/>
        <v>#DIV/0!</v>
      </c>
    </row>
    <row r="379">
      <c r="A379" s="11" t="s">
        <v>284</v>
      </c>
      <c r="B379" s="11">
        <v>1210.0</v>
      </c>
      <c r="C379" s="11">
        <v>12.0</v>
      </c>
      <c r="D379" s="11">
        <v>0.0</v>
      </c>
      <c r="E379" s="11">
        <v>0.0</v>
      </c>
      <c r="F379" s="14">
        <v>1316.0</v>
      </c>
      <c r="G379" s="19"/>
      <c r="H379" s="19">
        <f>VLOOKUP(A379,'Kings Ratings'!$A$2:$B$1000,2,false)</f>
        <v>10</v>
      </c>
      <c r="K379" s="11">
        <v>1.0</v>
      </c>
      <c r="L379" s="22">
        <f t="shared" si="2"/>
        <v>11</v>
      </c>
      <c r="M379" s="23">
        <f t="shared" si="3"/>
        <v>11</v>
      </c>
      <c r="N379" s="24" t="str">
        <f t="shared" si="4"/>
        <v>Red Butterfly with +11, +1100% (1 to 12)</v>
      </c>
      <c r="O379" s="25"/>
      <c r="P379" s="11">
        <v>0.0</v>
      </c>
      <c r="Q379" s="18">
        <f t="shared" si="5"/>
        <v>0</v>
      </c>
      <c r="R379" s="23" t="str">
        <f t="shared" si="6"/>
        <v>#DIV/0!</v>
      </c>
      <c r="S379" s="24" t="str">
        <f t="shared" si="7"/>
        <v>#DIV/0!</v>
      </c>
      <c r="U379" s="11">
        <v>0.0</v>
      </c>
      <c r="V379" s="22">
        <f t="shared" si="8"/>
        <v>0</v>
      </c>
      <c r="W379" s="23" t="str">
        <f t="shared" si="9"/>
        <v>#DIV/0!</v>
      </c>
      <c r="X379" s="26" t="str">
        <f t="shared" si="10"/>
        <v>#DIV/0!</v>
      </c>
    </row>
    <row r="380">
      <c r="A380" s="11" t="s">
        <v>878</v>
      </c>
      <c r="B380" s="11">
        <v>1211.0</v>
      </c>
      <c r="C380" s="11">
        <v>4039.0</v>
      </c>
      <c r="D380" s="11">
        <v>84.0</v>
      </c>
      <c r="E380" s="11">
        <v>3.0</v>
      </c>
      <c r="F380" s="14">
        <v>38816.0</v>
      </c>
      <c r="G380" s="19"/>
      <c r="H380" s="19">
        <f>VLOOKUP(A380,'Kings Ratings'!$A$2:$B$1000,2,false)</f>
        <v>6</v>
      </c>
      <c r="K380" s="11">
        <v>1654.0</v>
      </c>
      <c r="L380" s="22">
        <f t="shared" si="2"/>
        <v>2385</v>
      </c>
      <c r="M380" s="23">
        <f t="shared" si="3"/>
        <v>1.441958888</v>
      </c>
      <c r="N380" s="24" t="str">
        <f t="shared" si="4"/>
        <v>Barbed Wire with +2385, +144.2% (1654 to 4039)</v>
      </c>
      <c r="O380" s="25"/>
      <c r="P380" s="11">
        <v>9.0</v>
      </c>
      <c r="Q380" s="18">
        <f t="shared" si="5"/>
        <v>75</v>
      </c>
      <c r="R380" s="23">
        <f t="shared" si="6"/>
        <v>8.333333333</v>
      </c>
      <c r="S380" s="24" t="str">
        <f t="shared" si="7"/>
        <v>Barbed Wire with +75, +833.3% (9 to 84)</v>
      </c>
      <c r="U380" s="11">
        <v>0.0</v>
      </c>
      <c r="V380" s="22">
        <f t="shared" si="8"/>
        <v>3</v>
      </c>
      <c r="W380" s="23" t="str">
        <f t="shared" si="9"/>
        <v>#DIV/0!</v>
      </c>
      <c r="X380" s="26" t="str">
        <f t="shared" si="10"/>
        <v>#DIV/0!</v>
      </c>
    </row>
    <row r="381">
      <c r="F381" s="19"/>
      <c r="G381" s="19"/>
      <c r="H381" s="19"/>
      <c r="N381" s="26"/>
      <c r="O381" s="25"/>
      <c r="S381" s="26"/>
    </row>
    <row r="382">
      <c r="F382" s="19"/>
      <c r="G382" s="19"/>
      <c r="H382" s="19"/>
      <c r="N382" s="26"/>
      <c r="O382" s="25"/>
      <c r="S382" s="26"/>
    </row>
    <row r="383">
      <c r="F383" s="19"/>
      <c r="G383" s="19"/>
      <c r="H383" s="19"/>
      <c r="N383" s="26"/>
      <c r="O383" s="25"/>
      <c r="S383" s="26"/>
    </row>
    <row r="384">
      <c r="F384" s="19"/>
      <c r="G384" s="19"/>
      <c r="H384" s="19"/>
      <c r="N384" s="26"/>
      <c r="O384" s="25"/>
      <c r="S384" s="26"/>
    </row>
    <row r="385">
      <c r="F385" s="19"/>
      <c r="G385" s="19"/>
      <c r="H385" s="19"/>
      <c r="N385" s="26"/>
      <c r="O385" s="25"/>
      <c r="S385" s="26"/>
    </row>
    <row r="386">
      <c r="F386" s="19"/>
      <c r="G386" s="19"/>
      <c r="H386" s="19"/>
      <c r="N386" s="26"/>
      <c r="O386" s="25"/>
      <c r="S386" s="26"/>
    </row>
    <row r="387">
      <c r="F387" s="19"/>
      <c r="G387" s="19"/>
      <c r="H387" s="19"/>
      <c r="N387" s="26"/>
      <c r="O387" s="25"/>
      <c r="S387" s="26"/>
    </row>
    <row r="388">
      <c r="F388" s="19"/>
      <c r="G388" s="19"/>
      <c r="H388" s="19"/>
      <c r="N388" s="26"/>
      <c r="O388" s="25"/>
      <c r="S388" s="26"/>
    </row>
    <row r="389">
      <c r="F389" s="19"/>
      <c r="G389" s="19"/>
      <c r="H389" s="19"/>
      <c r="N389" s="26"/>
      <c r="O389" s="25"/>
      <c r="S389" s="26"/>
    </row>
    <row r="390">
      <c r="F390" s="19"/>
      <c r="G390" s="19"/>
      <c r="H390" s="19"/>
      <c r="N390" s="26"/>
      <c r="O390" s="25"/>
      <c r="S390" s="26"/>
    </row>
    <row r="391">
      <c r="F391" s="19"/>
      <c r="G391" s="19"/>
      <c r="H391" s="19"/>
      <c r="N391" s="26"/>
      <c r="O391" s="25"/>
      <c r="S391" s="26"/>
    </row>
    <row r="392">
      <c r="F392" s="19"/>
      <c r="G392" s="19"/>
      <c r="H392" s="19"/>
      <c r="N392" s="26"/>
      <c r="O392" s="25"/>
      <c r="S392" s="26"/>
    </row>
    <row r="393">
      <c r="F393" s="19"/>
      <c r="G393" s="19"/>
      <c r="H393" s="19"/>
      <c r="N393" s="26"/>
      <c r="O393" s="25"/>
      <c r="S393" s="26"/>
    </row>
    <row r="394">
      <c r="F394" s="19"/>
      <c r="G394" s="19"/>
      <c r="H394" s="19"/>
      <c r="N394" s="26"/>
      <c r="O394" s="25"/>
      <c r="S394" s="26"/>
    </row>
    <row r="395">
      <c r="F395" s="19"/>
      <c r="G395" s="19"/>
      <c r="H395" s="19"/>
      <c r="N395" s="26"/>
      <c r="O395" s="25"/>
      <c r="S395" s="26"/>
    </row>
    <row r="396">
      <c r="F396" s="19"/>
      <c r="G396" s="19"/>
      <c r="H396" s="19"/>
      <c r="N396" s="26"/>
      <c r="O396" s="25"/>
      <c r="S396" s="26"/>
    </row>
    <row r="397">
      <c r="F397" s="19"/>
      <c r="G397" s="19"/>
      <c r="H397" s="19"/>
      <c r="N397" s="26"/>
      <c r="O397" s="25"/>
      <c r="S397" s="26"/>
    </row>
    <row r="398">
      <c r="F398" s="19"/>
      <c r="G398" s="19"/>
      <c r="H398" s="19"/>
      <c r="N398" s="26"/>
      <c r="O398" s="25"/>
      <c r="S398" s="26"/>
    </row>
    <row r="399">
      <c r="F399" s="19"/>
      <c r="G399" s="19"/>
      <c r="H399" s="19"/>
      <c r="N399" s="26"/>
      <c r="O399" s="25"/>
      <c r="S399" s="26"/>
    </row>
    <row r="400">
      <c r="F400" s="19"/>
      <c r="G400" s="19"/>
      <c r="H400" s="19"/>
      <c r="N400" s="26"/>
      <c r="O400" s="25"/>
      <c r="S400" s="26"/>
    </row>
    <row r="401">
      <c r="F401" s="19"/>
      <c r="G401" s="19"/>
      <c r="H401" s="19"/>
      <c r="N401" s="26"/>
      <c r="O401" s="25"/>
      <c r="S401" s="26"/>
    </row>
    <row r="402">
      <c r="F402" s="19"/>
      <c r="G402" s="19"/>
      <c r="H402" s="19"/>
      <c r="N402" s="26"/>
      <c r="O402" s="25"/>
      <c r="S402" s="26"/>
    </row>
    <row r="403">
      <c r="F403" s="19"/>
      <c r="G403" s="19"/>
      <c r="H403" s="19"/>
      <c r="N403" s="26"/>
      <c r="O403" s="25"/>
      <c r="S403" s="26"/>
    </row>
    <row r="404">
      <c r="F404" s="19"/>
      <c r="G404" s="19"/>
      <c r="H404" s="19"/>
      <c r="N404" s="26"/>
      <c r="O404" s="25"/>
      <c r="S404" s="26"/>
    </row>
    <row r="405">
      <c r="F405" s="19"/>
      <c r="G405" s="19"/>
      <c r="H405" s="19"/>
      <c r="N405" s="26"/>
      <c r="O405" s="25"/>
      <c r="S405" s="26"/>
    </row>
    <row r="406">
      <c r="F406" s="19"/>
      <c r="G406" s="19"/>
      <c r="H406" s="19"/>
      <c r="N406" s="26"/>
      <c r="O406" s="25"/>
      <c r="S406" s="26"/>
    </row>
    <row r="407">
      <c r="F407" s="19"/>
      <c r="G407" s="19"/>
      <c r="H407" s="19"/>
      <c r="N407" s="26"/>
      <c r="O407" s="25"/>
      <c r="S407" s="26"/>
    </row>
    <row r="408">
      <c r="F408" s="19"/>
      <c r="G408" s="19"/>
      <c r="H408" s="19"/>
      <c r="N408" s="26"/>
      <c r="O408" s="25"/>
      <c r="S408" s="26"/>
    </row>
    <row r="409">
      <c r="F409" s="19"/>
      <c r="G409" s="19"/>
      <c r="H409" s="19"/>
      <c r="N409" s="26"/>
      <c r="O409" s="25"/>
      <c r="S409" s="26"/>
    </row>
    <row r="410">
      <c r="F410" s="19"/>
      <c r="G410" s="19"/>
      <c r="H410" s="19"/>
      <c r="N410" s="26"/>
      <c r="O410" s="25"/>
      <c r="S410" s="26"/>
    </row>
    <row r="411">
      <c r="F411" s="19"/>
      <c r="G411" s="19"/>
      <c r="H411" s="19"/>
      <c r="N411" s="26"/>
      <c r="O411" s="25"/>
      <c r="S411" s="26"/>
    </row>
    <row r="412">
      <c r="F412" s="19"/>
      <c r="G412" s="19"/>
      <c r="H412" s="19"/>
      <c r="N412" s="26"/>
      <c r="O412" s="25"/>
      <c r="S412" s="26"/>
    </row>
    <row r="413">
      <c r="F413" s="19"/>
      <c r="G413" s="19"/>
      <c r="H413" s="19"/>
      <c r="N413" s="26"/>
      <c r="O413" s="25"/>
      <c r="S413" s="26"/>
    </row>
    <row r="414">
      <c r="F414" s="19"/>
      <c r="G414" s="19"/>
      <c r="H414" s="19"/>
      <c r="N414" s="26"/>
      <c r="O414" s="25"/>
      <c r="S414" s="26"/>
    </row>
    <row r="415">
      <c r="F415" s="19"/>
      <c r="G415" s="19"/>
      <c r="H415" s="19"/>
      <c r="N415" s="26"/>
      <c r="O415" s="25"/>
      <c r="S415" s="26"/>
    </row>
    <row r="416">
      <c r="F416" s="19"/>
      <c r="G416" s="19"/>
      <c r="H416" s="19"/>
      <c r="N416" s="26"/>
      <c r="O416" s="25"/>
      <c r="S416" s="26"/>
    </row>
    <row r="417">
      <c r="F417" s="19"/>
      <c r="G417" s="19"/>
      <c r="H417" s="19"/>
      <c r="N417" s="26"/>
      <c r="O417" s="25"/>
      <c r="S417" s="26"/>
    </row>
    <row r="418">
      <c r="F418" s="19"/>
      <c r="G418" s="19"/>
      <c r="H418" s="19"/>
      <c r="N418" s="26"/>
      <c r="O418" s="25"/>
      <c r="S418" s="26"/>
    </row>
    <row r="419">
      <c r="F419" s="19"/>
      <c r="G419" s="19"/>
      <c r="H419" s="19"/>
      <c r="N419" s="26"/>
      <c r="O419" s="25"/>
      <c r="S419" s="26"/>
    </row>
    <row r="420">
      <c r="F420" s="19"/>
      <c r="G420" s="19"/>
      <c r="H420" s="19"/>
      <c r="N420" s="26"/>
      <c r="O420" s="25"/>
      <c r="S420" s="26"/>
    </row>
    <row r="421">
      <c r="F421" s="19"/>
      <c r="G421" s="19"/>
      <c r="H421" s="19"/>
      <c r="N421" s="26"/>
      <c r="O421" s="25"/>
      <c r="S421" s="26"/>
    </row>
    <row r="422">
      <c r="F422" s="19"/>
      <c r="G422" s="19"/>
      <c r="H422" s="19"/>
      <c r="N422" s="26"/>
      <c r="O422" s="25"/>
      <c r="S422" s="26"/>
    </row>
    <row r="423">
      <c r="F423" s="19"/>
      <c r="G423" s="19"/>
      <c r="H423" s="19"/>
      <c r="N423" s="26"/>
      <c r="O423" s="25"/>
      <c r="S423" s="26"/>
    </row>
    <row r="424">
      <c r="F424" s="19"/>
      <c r="G424" s="19"/>
      <c r="H424" s="19"/>
      <c r="N424" s="26"/>
      <c r="O424" s="25"/>
      <c r="S424" s="26"/>
    </row>
    <row r="425">
      <c r="F425" s="19"/>
      <c r="G425" s="19"/>
      <c r="H425" s="19"/>
      <c r="N425" s="26"/>
      <c r="O425" s="25"/>
      <c r="S425" s="26"/>
    </row>
    <row r="426">
      <c r="F426" s="19"/>
      <c r="G426" s="19"/>
      <c r="H426" s="19"/>
      <c r="N426" s="26"/>
      <c r="O426" s="25"/>
      <c r="S426" s="26"/>
    </row>
    <row r="427">
      <c r="F427" s="19"/>
      <c r="G427" s="19"/>
      <c r="H427" s="19"/>
      <c r="N427" s="26"/>
      <c r="O427" s="25"/>
      <c r="S427" s="26"/>
    </row>
    <row r="428">
      <c r="F428" s="19"/>
      <c r="G428" s="19"/>
      <c r="H428" s="19"/>
      <c r="N428" s="26"/>
      <c r="O428" s="25"/>
      <c r="S428" s="26"/>
    </row>
    <row r="429">
      <c r="F429" s="19"/>
      <c r="G429" s="19"/>
      <c r="H429" s="19"/>
      <c r="N429" s="26"/>
      <c r="O429" s="25"/>
      <c r="S429" s="26"/>
    </row>
    <row r="430">
      <c r="F430" s="19"/>
      <c r="G430" s="19"/>
      <c r="H430" s="19"/>
      <c r="N430" s="26"/>
      <c r="O430" s="25"/>
      <c r="S430" s="26"/>
    </row>
    <row r="431">
      <c r="F431" s="19"/>
      <c r="G431" s="19"/>
      <c r="H431" s="19"/>
      <c r="N431" s="26"/>
      <c r="O431" s="25"/>
      <c r="S431" s="26"/>
    </row>
    <row r="432">
      <c r="F432" s="19"/>
      <c r="G432" s="19"/>
      <c r="H432" s="19"/>
      <c r="N432" s="26"/>
      <c r="O432" s="25"/>
      <c r="S432" s="26"/>
    </row>
    <row r="433">
      <c r="F433" s="19"/>
      <c r="G433" s="19"/>
      <c r="H433" s="19"/>
      <c r="N433" s="26"/>
      <c r="O433" s="25"/>
      <c r="S433" s="26"/>
    </row>
    <row r="434">
      <c r="F434" s="19"/>
      <c r="G434" s="19"/>
      <c r="H434" s="19"/>
      <c r="N434" s="26"/>
      <c r="O434" s="25"/>
      <c r="S434" s="26"/>
    </row>
    <row r="435">
      <c r="F435" s="19"/>
      <c r="G435" s="19"/>
      <c r="H435" s="19"/>
      <c r="N435" s="26"/>
      <c r="O435" s="25"/>
      <c r="S435" s="26"/>
    </row>
    <row r="436">
      <c r="F436" s="19"/>
      <c r="G436" s="19"/>
      <c r="H436" s="19"/>
      <c r="N436" s="26"/>
      <c r="O436" s="25"/>
      <c r="S436" s="26"/>
    </row>
    <row r="437">
      <c r="F437" s="19"/>
      <c r="G437" s="19"/>
      <c r="H437" s="19"/>
      <c r="N437" s="26"/>
      <c r="O437" s="25"/>
      <c r="S437" s="26"/>
    </row>
    <row r="438">
      <c r="F438" s="19"/>
      <c r="G438" s="19"/>
      <c r="H438" s="19"/>
      <c r="N438" s="26"/>
      <c r="O438" s="25"/>
      <c r="S438" s="26"/>
    </row>
    <row r="439">
      <c r="F439" s="19"/>
      <c r="G439" s="19"/>
      <c r="H439" s="19"/>
      <c r="N439" s="26"/>
      <c r="O439" s="25"/>
      <c r="S439" s="26"/>
    </row>
    <row r="440">
      <c r="F440" s="19"/>
      <c r="G440" s="19"/>
      <c r="H440" s="19"/>
      <c r="N440" s="26"/>
      <c r="O440" s="25"/>
      <c r="S440" s="26"/>
    </row>
    <row r="441">
      <c r="F441" s="19"/>
      <c r="G441" s="19"/>
      <c r="H441" s="19"/>
      <c r="N441" s="26"/>
      <c r="O441" s="25"/>
      <c r="S441" s="26"/>
    </row>
    <row r="442">
      <c r="F442" s="19"/>
      <c r="G442" s="19"/>
      <c r="H442" s="19"/>
      <c r="N442" s="26"/>
      <c r="O442" s="25"/>
      <c r="S442" s="26"/>
    </row>
    <row r="443">
      <c r="F443" s="19"/>
      <c r="G443" s="19"/>
      <c r="H443" s="19"/>
      <c r="N443" s="26"/>
      <c r="O443" s="25"/>
      <c r="S443" s="26"/>
    </row>
    <row r="444">
      <c r="F444" s="19"/>
      <c r="G444" s="19"/>
      <c r="H444" s="19"/>
      <c r="N444" s="26"/>
      <c r="O444" s="25"/>
      <c r="S444" s="26"/>
    </row>
    <row r="445">
      <c r="F445" s="19"/>
      <c r="G445" s="19"/>
      <c r="H445" s="19"/>
      <c r="N445" s="26"/>
      <c r="O445" s="25"/>
      <c r="S445" s="26"/>
    </row>
    <row r="446">
      <c r="F446" s="19"/>
      <c r="G446" s="19"/>
      <c r="H446" s="19"/>
      <c r="N446" s="26"/>
      <c r="O446" s="25"/>
      <c r="S446" s="26"/>
    </row>
    <row r="447">
      <c r="F447" s="19"/>
      <c r="G447" s="19"/>
      <c r="H447" s="19"/>
      <c r="N447" s="26"/>
      <c r="O447" s="25"/>
      <c r="S447" s="26"/>
    </row>
    <row r="448">
      <c r="F448" s="19"/>
      <c r="G448" s="19"/>
      <c r="H448" s="19"/>
      <c r="N448" s="26"/>
      <c r="O448" s="25"/>
      <c r="S448" s="26"/>
    </row>
    <row r="449">
      <c r="F449" s="19"/>
      <c r="G449" s="19"/>
      <c r="H449" s="19"/>
      <c r="N449" s="26"/>
      <c r="O449" s="25"/>
      <c r="S449" s="26"/>
    </row>
    <row r="450">
      <c r="F450" s="19"/>
      <c r="G450" s="19"/>
      <c r="H450" s="19"/>
      <c r="N450" s="26"/>
      <c r="O450" s="25"/>
      <c r="S450" s="26"/>
    </row>
    <row r="451">
      <c r="F451" s="19"/>
      <c r="G451" s="19"/>
      <c r="H451" s="19"/>
      <c r="N451" s="26"/>
      <c r="O451" s="25"/>
      <c r="S451" s="26"/>
    </row>
    <row r="452">
      <c r="F452" s="19"/>
      <c r="G452" s="19"/>
      <c r="H452" s="19"/>
      <c r="N452" s="26"/>
      <c r="O452" s="25"/>
      <c r="S452" s="26"/>
    </row>
    <row r="453">
      <c r="F453" s="19"/>
      <c r="G453" s="19"/>
      <c r="H453" s="19"/>
      <c r="N453" s="26"/>
      <c r="O453" s="25"/>
      <c r="S453" s="26"/>
    </row>
    <row r="454">
      <c r="F454" s="19"/>
      <c r="G454" s="19"/>
      <c r="H454" s="19"/>
      <c r="N454" s="26"/>
      <c r="O454" s="25"/>
      <c r="S454" s="26"/>
    </row>
    <row r="455">
      <c r="F455" s="19"/>
      <c r="G455" s="19"/>
      <c r="H455" s="19"/>
      <c r="N455" s="26"/>
      <c r="O455" s="25"/>
      <c r="S455" s="26"/>
    </row>
    <row r="456">
      <c r="F456" s="19"/>
      <c r="G456" s="19"/>
      <c r="H456" s="19"/>
      <c r="N456" s="26"/>
      <c r="O456" s="25"/>
      <c r="S456" s="26"/>
    </row>
    <row r="457">
      <c r="F457" s="19"/>
      <c r="G457" s="19"/>
      <c r="H457" s="19"/>
      <c r="N457" s="26"/>
      <c r="O457" s="25"/>
      <c r="S457" s="26"/>
    </row>
    <row r="458">
      <c r="F458" s="19"/>
      <c r="G458" s="19"/>
      <c r="H458" s="19"/>
      <c r="N458" s="26"/>
      <c r="O458" s="25"/>
      <c r="S458" s="26"/>
    </row>
    <row r="459">
      <c r="F459" s="19"/>
      <c r="G459" s="19"/>
      <c r="H459" s="19"/>
      <c r="N459" s="26"/>
      <c r="O459" s="25"/>
      <c r="S459" s="26"/>
    </row>
    <row r="460">
      <c r="F460" s="19"/>
      <c r="G460" s="19"/>
      <c r="H460" s="19"/>
      <c r="N460" s="26"/>
      <c r="O460" s="25"/>
      <c r="S460" s="26"/>
    </row>
    <row r="461">
      <c r="F461" s="19"/>
      <c r="G461" s="19"/>
      <c r="H461" s="19"/>
      <c r="N461" s="26"/>
      <c r="O461" s="25"/>
      <c r="S461" s="26"/>
    </row>
    <row r="462">
      <c r="F462" s="19"/>
      <c r="G462" s="19"/>
      <c r="H462" s="19"/>
      <c r="N462" s="26"/>
      <c r="O462" s="25"/>
      <c r="S462" s="26"/>
    </row>
    <row r="463">
      <c r="F463" s="19"/>
      <c r="G463" s="19"/>
      <c r="H463" s="19"/>
      <c r="N463" s="26"/>
      <c r="O463" s="25"/>
      <c r="S463" s="26"/>
    </row>
    <row r="464">
      <c r="F464" s="19"/>
      <c r="G464" s="19"/>
      <c r="H464" s="19"/>
      <c r="N464" s="26"/>
      <c r="O464" s="25"/>
      <c r="S464" s="26"/>
    </row>
    <row r="465">
      <c r="F465" s="19"/>
      <c r="G465" s="19"/>
      <c r="H465" s="19"/>
      <c r="N465" s="26"/>
      <c r="O465" s="25"/>
      <c r="S465" s="26"/>
    </row>
    <row r="466">
      <c r="F466" s="19"/>
      <c r="G466" s="19"/>
      <c r="H466" s="19"/>
      <c r="N466" s="26"/>
      <c r="O466" s="25"/>
      <c r="S466" s="26"/>
    </row>
    <row r="467">
      <c r="F467" s="19"/>
      <c r="G467" s="19"/>
      <c r="H467" s="19"/>
      <c r="N467" s="26"/>
      <c r="O467" s="25"/>
      <c r="S467" s="26"/>
    </row>
    <row r="468">
      <c r="F468" s="19"/>
      <c r="G468" s="19"/>
      <c r="H468" s="19"/>
      <c r="N468" s="26"/>
      <c r="O468" s="25"/>
      <c r="S468" s="26"/>
    </row>
    <row r="469">
      <c r="F469" s="19"/>
      <c r="G469" s="19"/>
      <c r="H469" s="19"/>
      <c r="N469" s="26"/>
      <c r="O469" s="25"/>
      <c r="S469" s="26"/>
    </row>
    <row r="470">
      <c r="F470" s="19"/>
      <c r="G470" s="19"/>
      <c r="H470" s="19"/>
      <c r="N470" s="26"/>
      <c r="O470" s="25"/>
      <c r="S470" s="26"/>
    </row>
    <row r="471">
      <c r="F471" s="19"/>
      <c r="G471" s="19"/>
      <c r="H471" s="19"/>
      <c r="N471" s="26"/>
      <c r="O471" s="25"/>
      <c r="S471" s="26"/>
    </row>
    <row r="472">
      <c r="F472" s="19"/>
      <c r="G472" s="19"/>
      <c r="H472" s="19"/>
      <c r="N472" s="26"/>
      <c r="O472" s="25"/>
      <c r="S472" s="26"/>
    </row>
    <row r="473">
      <c r="F473" s="19"/>
      <c r="G473" s="19"/>
      <c r="H473" s="19"/>
      <c r="N473" s="26"/>
      <c r="O473" s="25"/>
      <c r="S473" s="26"/>
    </row>
    <row r="474">
      <c r="F474" s="19"/>
      <c r="G474" s="19"/>
      <c r="H474" s="19"/>
      <c r="N474" s="26"/>
      <c r="O474" s="25"/>
      <c r="S474" s="26"/>
    </row>
    <row r="475">
      <c r="F475" s="19"/>
      <c r="G475" s="19"/>
      <c r="H475" s="19"/>
      <c r="N475" s="26"/>
      <c r="O475" s="25"/>
      <c r="S475" s="26"/>
    </row>
    <row r="476">
      <c r="F476" s="19"/>
      <c r="G476" s="19"/>
      <c r="H476" s="19"/>
      <c r="N476" s="26"/>
      <c r="O476" s="25"/>
      <c r="S476" s="26"/>
    </row>
    <row r="477">
      <c r="F477" s="19"/>
      <c r="G477" s="19"/>
      <c r="H477" s="19"/>
      <c r="N477" s="26"/>
      <c r="O477" s="25"/>
      <c r="S477" s="26"/>
    </row>
    <row r="478">
      <c r="F478" s="19"/>
      <c r="G478" s="19"/>
      <c r="H478" s="19"/>
      <c r="N478" s="26"/>
      <c r="O478" s="25"/>
      <c r="S478" s="26"/>
    </row>
    <row r="479">
      <c r="F479" s="19"/>
      <c r="G479" s="19"/>
      <c r="H479" s="19"/>
      <c r="N479" s="26"/>
      <c r="O479" s="25"/>
      <c r="S479" s="26"/>
    </row>
    <row r="480">
      <c r="F480" s="19"/>
      <c r="G480" s="19"/>
      <c r="H480" s="19"/>
      <c r="N480" s="26"/>
      <c r="O480" s="25"/>
      <c r="S480" s="26"/>
    </row>
    <row r="481">
      <c r="F481" s="19"/>
      <c r="G481" s="19"/>
      <c r="H481" s="19"/>
      <c r="N481" s="26"/>
      <c r="O481" s="25"/>
      <c r="S481" s="26"/>
    </row>
    <row r="482">
      <c r="F482" s="19"/>
      <c r="G482" s="19"/>
      <c r="H482" s="19"/>
      <c r="N482" s="26"/>
      <c r="O482" s="25"/>
      <c r="S482" s="26"/>
    </row>
    <row r="483">
      <c r="F483" s="19"/>
      <c r="G483" s="19"/>
      <c r="H483" s="19"/>
      <c r="N483" s="26"/>
      <c r="O483" s="25"/>
      <c r="S483" s="26"/>
    </row>
    <row r="484">
      <c r="F484" s="19"/>
      <c r="G484" s="19"/>
      <c r="H484" s="19"/>
      <c r="N484" s="26"/>
      <c r="O484" s="25"/>
      <c r="S484" s="26"/>
    </row>
    <row r="485">
      <c r="F485" s="19"/>
      <c r="G485" s="19"/>
      <c r="H485" s="19"/>
      <c r="N485" s="26"/>
      <c r="O485" s="25"/>
      <c r="S485" s="26"/>
    </row>
    <row r="486">
      <c r="F486" s="19"/>
      <c r="G486" s="19"/>
      <c r="H486" s="19"/>
      <c r="N486" s="26"/>
      <c r="O486" s="25"/>
      <c r="S486" s="26"/>
    </row>
    <row r="487">
      <c r="F487" s="19"/>
      <c r="G487" s="19"/>
      <c r="H487" s="19"/>
      <c r="N487" s="26"/>
      <c r="O487" s="25"/>
      <c r="S487" s="26"/>
    </row>
    <row r="488">
      <c r="F488" s="19"/>
      <c r="G488" s="19"/>
      <c r="H488" s="19"/>
      <c r="N488" s="26"/>
      <c r="O488" s="25"/>
      <c r="S488" s="26"/>
    </row>
    <row r="489">
      <c r="F489" s="19"/>
      <c r="G489" s="19"/>
      <c r="H489" s="19"/>
      <c r="N489" s="26"/>
      <c r="O489" s="25"/>
      <c r="S489" s="26"/>
    </row>
    <row r="490">
      <c r="F490" s="19"/>
      <c r="G490" s="19"/>
      <c r="H490" s="19"/>
      <c r="N490" s="26"/>
      <c r="O490" s="25"/>
      <c r="S490" s="26"/>
    </row>
    <row r="491">
      <c r="F491" s="19"/>
      <c r="G491" s="19"/>
      <c r="H491" s="19"/>
      <c r="N491" s="26"/>
      <c r="O491" s="25"/>
      <c r="S491" s="26"/>
    </row>
    <row r="492">
      <c r="F492" s="19"/>
      <c r="G492" s="19"/>
      <c r="H492" s="19"/>
      <c r="N492" s="26"/>
      <c r="O492" s="25"/>
      <c r="S492" s="26"/>
    </row>
    <row r="493">
      <c r="F493" s="19"/>
      <c r="G493" s="19"/>
      <c r="H493" s="19"/>
      <c r="N493" s="26"/>
      <c r="O493" s="25"/>
      <c r="S493" s="26"/>
    </row>
    <row r="494">
      <c r="F494" s="19"/>
      <c r="G494" s="19"/>
      <c r="H494" s="19"/>
      <c r="N494" s="26"/>
      <c r="O494" s="25"/>
      <c r="S494" s="26"/>
    </row>
    <row r="495">
      <c r="F495" s="19"/>
      <c r="G495" s="19"/>
      <c r="H495" s="19"/>
      <c r="N495" s="26"/>
      <c r="O495" s="25"/>
      <c r="S495" s="26"/>
    </row>
    <row r="496">
      <c r="F496" s="19"/>
      <c r="G496" s="19"/>
      <c r="H496" s="19"/>
      <c r="N496" s="26"/>
      <c r="O496" s="25"/>
      <c r="S496" s="26"/>
    </row>
    <row r="497">
      <c r="F497" s="19"/>
      <c r="G497" s="19"/>
      <c r="H497" s="19"/>
      <c r="N497" s="26"/>
      <c r="O497" s="25"/>
      <c r="S497" s="26"/>
    </row>
    <row r="498">
      <c r="F498" s="19"/>
      <c r="G498" s="19"/>
      <c r="H498" s="19"/>
      <c r="N498" s="26"/>
      <c r="O498" s="25"/>
      <c r="S498" s="26"/>
    </row>
    <row r="499">
      <c r="F499" s="19"/>
      <c r="G499" s="19"/>
      <c r="H499" s="19"/>
      <c r="N499" s="26"/>
      <c r="O499" s="25"/>
      <c r="S499" s="26"/>
    </row>
    <row r="500">
      <c r="F500" s="19"/>
      <c r="G500" s="19"/>
      <c r="H500" s="19"/>
      <c r="N500" s="26"/>
      <c r="O500" s="25"/>
      <c r="S500" s="26"/>
    </row>
    <row r="501">
      <c r="F501" s="19"/>
      <c r="G501" s="19"/>
      <c r="H501" s="19"/>
      <c r="N501" s="26"/>
      <c r="O501" s="25"/>
      <c r="S501" s="26"/>
    </row>
    <row r="502">
      <c r="F502" s="19"/>
      <c r="G502" s="19"/>
      <c r="H502" s="19"/>
      <c r="N502" s="26"/>
      <c r="O502" s="25"/>
      <c r="S502" s="26"/>
    </row>
    <row r="503">
      <c r="F503" s="19"/>
      <c r="G503" s="19"/>
      <c r="H503" s="19"/>
      <c r="N503" s="26"/>
      <c r="O503" s="25"/>
      <c r="S503" s="26"/>
    </row>
    <row r="504">
      <c r="F504" s="19"/>
      <c r="G504" s="19"/>
      <c r="H504" s="19"/>
      <c r="N504" s="26"/>
      <c r="O504" s="25"/>
      <c r="S504" s="26"/>
    </row>
    <row r="505">
      <c r="F505" s="19"/>
      <c r="G505" s="19"/>
      <c r="H505" s="19"/>
      <c r="N505" s="26"/>
      <c r="O505" s="25"/>
      <c r="S505" s="26"/>
    </row>
    <row r="506">
      <c r="F506" s="19"/>
      <c r="G506" s="19"/>
      <c r="H506" s="19"/>
      <c r="N506" s="26"/>
      <c r="O506" s="25"/>
      <c r="S506" s="26"/>
    </row>
    <row r="507">
      <c r="F507" s="19"/>
      <c r="G507" s="19"/>
      <c r="H507" s="19"/>
      <c r="N507" s="26"/>
      <c r="O507" s="25"/>
      <c r="S507" s="26"/>
    </row>
    <row r="508">
      <c r="F508" s="19"/>
      <c r="G508" s="19"/>
      <c r="H508" s="19"/>
      <c r="N508" s="26"/>
      <c r="O508" s="25"/>
      <c r="S508" s="26"/>
    </row>
    <row r="509">
      <c r="F509" s="19"/>
      <c r="G509" s="19"/>
      <c r="H509" s="19"/>
      <c r="N509" s="26"/>
      <c r="O509" s="25"/>
      <c r="S509" s="26"/>
    </row>
    <row r="510">
      <c r="F510" s="19"/>
      <c r="G510" s="19"/>
      <c r="H510" s="19"/>
      <c r="N510" s="26"/>
      <c r="O510" s="25"/>
      <c r="S510" s="26"/>
    </row>
    <row r="511">
      <c r="F511" s="19"/>
      <c r="G511" s="19"/>
      <c r="H511" s="19"/>
      <c r="N511" s="26"/>
      <c r="O511" s="25"/>
      <c r="S511" s="26"/>
    </row>
    <row r="512">
      <c r="F512" s="19"/>
      <c r="G512" s="19"/>
      <c r="H512" s="19"/>
      <c r="N512" s="26"/>
      <c r="O512" s="25"/>
      <c r="S512" s="26"/>
    </row>
    <row r="513">
      <c r="F513" s="19"/>
      <c r="G513" s="19"/>
      <c r="H513" s="19"/>
      <c r="N513" s="26"/>
      <c r="O513" s="25"/>
      <c r="S513" s="26"/>
    </row>
    <row r="514">
      <c r="F514" s="19"/>
      <c r="G514" s="19"/>
      <c r="H514" s="19"/>
      <c r="N514" s="26"/>
      <c r="O514" s="25"/>
      <c r="S514" s="26"/>
    </row>
    <row r="515">
      <c r="F515" s="19"/>
      <c r="G515" s="19"/>
      <c r="H515" s="19"/>
      <c r="N515" s="26"/>
      <c r="O515" s="25"/>
      <c r="S515" s="26"/>
    </row>
    <row r="516">
      <c r="F516" s="19"/>
      <c r="G516" s="19"/>
      <c r="H516" s="19"/>
      <c r="N516" s="26"/>
      <c r="O516" s="25"/>
      <c r="S516" s="26"/>
    </row>
    <row r="517">
      <c r="F517" s="19"/>
      <c r="G517" s="19"/>
      <c r="H517" s="19"/>
      <c r="N517" s="26"/>
      <c r="O517" s="25"/>
      <c r="S517" s="26"/>
    </row>
    <row r="518">
      <c r="F518" s="19"/>
      <c r="G518" s="19"/>
      <c r="H518" s="19"/>
      <c r="N518" s="26"/>
      <c r="O518" s="25"/>
      <c r="S518" s="26"/>
    </row>
    <row r="519">
      <c r="F519" s="19"/>
      <c r="G519" s="19"/>
      <c r="H519" s="19"/>
      <c r="N519" s="26"/>
      <c r="O519" s="25"/>
      <c r="S519" s="26"/>
    </row>
    <row r="520">
      <c r="F520" s="19"/>
      <c r="G520" s="19"/>
      <c r="H520" s="19"/>
      <c r="N520" s="26"/>
      <c r="O520" s="25"/>
      <c r="S520" s="26"/>
    </row>
    <row r="521">
      <c r="F521" s="19"/>
      <c r="G521" s="19"/>
      <c r="H521" s="19"/>
      <c r="N521" s="26"/>
      <c r="O521" s="25"/>
      <c r="S521" s="26"/>
    </row>
    <row r="522">
      <c r="F522" s="19"/>
      <c r="G522" s="19"/>
      <c r="H522" s="19"/>
      <c r="N522" s="26"/>
      <c r="O522" s="25"/>
      <c r="S522" s="26"/>
    </row>
    <row r="523">
      <c r="F523" s="19"/>
      <c r="G523" s="19"/>
      <c r="H523" s="19"/>
      <c r="N523" s="26"/>
      <c r="O523" s="25"/>
      <c r="S523" s="26"/>
    </row>
    <row r="524">
      <c r="F524" s="19"/>
      <c r="G524" s="19"/>
      <c r="H524" s="19"/>
      <c r="N524" s="26"/>
      <c r="O524" s="25"/>
      <c r="S524" s="26"/>
    </row>
    <row r="525">
      <c r="F525" s="19"/>
      <c r="G525" s="19"/>
      <c r="H525" s="19"/>
      <c r="N525" s="26"/>
      <c r="O525" s="25"/>
      <c r="S525" s="26"/>
    </row>
    <row r="526">
      <c r="F526" s="19"/>
      <c r="G526" s="19"/>
      <c r="H526" s="19"/>
      <c r="N526" s="26"/>
      <c r="O526" s="25"/>
      <c r="S526" s="26"/>
    </row>
    <row r="527">
      <c r="F527" s="19"/>
      <c r="G527" s="19"/>
      <c r="H527" s="19"/>
      <c r="N527" s="26"/>
      <c r="O527" s="25"/>
      <c r="S527" s="26"/>
    </row>
    <row r="528">
      <c r="F528" s="19"/>
      <c r="G528" s="19"/>
      <c r="H528" s="19"/>
      <c r="N528" s="26"/>
      <c r="O528" s="25"/>
      <c r="S528" s="26"/>
    </row>
    <row r="529">
      <c r="F529" s="19"/>
      <c r="G529" s="19"/>
      <c r="H529" s="19"/>
      <c r="N529" s="26"/>
      <c r="O529" s="25"/>
      <c r="S529" s="26"/>
    </row>
    <row r="530">
      <c r="F530" s="19"/>
      <c r="G530" s="19"/>
      <c r="H530" s="19"/>
      <c r="N530" s="26"/>
      <c r="O530" s="25"/>
      <c r="S530" s="26"/>
    </row>
    <row r="531">
      <c r="F531" s="19"/>
      <c r="G531" s="19"/>
      <c r="H531" s="19"/>
      <c r="N531" s="26"/>
      <c r="O531" s="25"/>
      <c r="S531" s="26"/>
    </row>
    <row r="532">
      <c r="F532" s="19"/>
      <c r="G532" s="19"/>
      <c r="H532" s="19"/>
      <c r="N532" s="26"/>
      <c r="O532" s="25"/>
      <c r="S532" s="26"/>
    </row>
    <row r="533">
      <c r="F533" s="19"/>
      <c r="G533" s="19"/>
      <c r="H533" s="19"/>
      <c r="N533" s="26"/>
      <c r="O533" s="25"/>
      <c r="S533" s="26"/>
    </row>
    <row r="534">
      <c r="F534" s="19"/>
      <c r="G534" s="19"/>
      <c r="H534" s="19"/>
      <c r="N534" s="26"/>
      <c r="O534" s="25"/>
      <c r="S534" s="26"/>
    </row>
    <row r="535">
      <c r="F535" s="19"/>
      <c r="G535" s="19"/>
      <c r="H535" s="19"/>
      <c r="N535" s="26"/>
      <c r="O535" s="25"/>
      <c r="S535" s="26"/>
    </row>
    <row r="536">
      <c r="F536" s="19"/>
      <c r="G536" s="19"/>
      <c r="H536" s="19"/>
      <c r="N536" s="26"/>
      <c r="O536" s="25"/>
      <c r="S536" s="26"/>
    </row>
    <row r="537">
      <c r="F537" s="19"/>
      <c r="G537" s="19"/>
      <c r="H537" s="19"/>
      <c r="N537" s="26"/>
      <c r="O537" s="25"/>
      <c r="S537" s="26"/>
    </row>
    <row r="538">
      <c r="F538" s="19"/>
      <c r="G538" s="19"/>
      <c r="H538" s="19"/>
      <c r="N538" s="26"/>
      <c r="O538" s="25"/>
      <c r="S538" s="26"/>
    </row>
    <row r="539">
      <c r="F539" s="19"/>
      <c r="G539" s="19"/>
      <c r="H539" s="19"/>
      <c r="N539" s="26"/>
      <c r="O539" s="25"/>
      <c r="S539" s="26"/>
    </row>
    <row r="540">
      <c r="F540" s="19"/>
      <c r="G540" s="19"/>
      <c r="H540" s="19"/>
      <c r="N540" s="26"/>
      <c r="O540" s="25"/>
      <c r="S540" s="26"/>
    </row>
    <row r="541">
      <c r="F541" s="19"/>
      <c r="G541" s="19"/>
      <c r="H541" s="19"/>
      <c r="N541" s="26"/>
      <c r="O541" s="25"/>
      <c r="S541" s="26"/>
    </row>
    <row r="542">
      <c r="F542" s="19"/>
      <c r="G542" s="19"/>
      <c r="H542" s="19"/>
      <c r="N542" s="26"/>
      <c r="O542" s="25"/>
      <c r="S542" s="26"/>
    </row>
    <row r="543">
      <c r="F543" s="19"/>
      <c r="G543" s="19"/>
      <c r="H543" s="19"/>
      <c r="N543" s="26"/>
      <c r="O543" s="25"/>
      <c r="S543" s="26"/>
    </row>
    <row r="544">
      <c r="F544" s="19"/>
      <c r="G544" s="19"/>
      <c r="H544" s="19"/>
      <c r="N544" s="26"/>
      <c r="O544" s="25"/>
      <c r="S544" s="26"/>
    </row>
    <row r="545">
      <c r="F545" s="19"/>
      <c r="G545" s="19"/>
      <c r="H545" s="19"/>
      <c r="N545" s="26"/>
      <c r="O545" s="25"/>
      <c r="S545" s="26"/>
    </row>
    <row r="546">
      <c r="F546" s="19"/>
      <c r="G546" s="19"/>
      <c r="H546" s="19"/>
      <c r="N546" s="26"/>
      <c r="O546" s="25"/>
      <c r="S546" s="26"/>
    </row>
    <row r="547">
      <c r="F547" s="19"/>
      <c r="G547" s="19"/>
      <c r="H547" s="19"/>
      <c r="N547" s="26"/>
      <c r="O547" s="25"/>
      <c r="S547" s="26"/>
    </row>
    <row r="548">
      <c r="F548" s="19"/>
      <c r="G548" s="19"/>
      <c r="H548" s="19"/>
      <c r="N548" s="26"/>
      <c r="O548" s="25"/>
      <c r="S548" s="26"/>
    </row>
    <row r="549">
      <c r="F549" s="19"/>
      <c r="G549" s="19"/>
      <c r="H549" s="19"/>
      <c r="N549" s="26"/>
      <c r="O549" s="25"/>
      <c r="S549" s="26"/>
    </row>
    <row r="550">
      <c r="F550" s="19"/>
      <c r="G550" s="19"/>
      <c r="H550" s="19"/>
      <c r="N550" s="26"/>
      <c r="O550" s="25"/>
      <c r="S550" s="26"/>
    </row>
    <row r="551">
      <c r="F551" s="19"/>
      <c r="G551" s="19"/>
      <c r="H551" s="19"/>
      <c r="N551" s="26"/>
      <c r="O551" s="25"/>
      <c r="S551" s="26"/>
    </row>
    <row r="552">
      <c r="F552" s="19"/>
      <c r="G552" s="19"/>
      <c r="H552" s="19"/>
      <c r="N552" s="26"/>
      <c r="O552" s="25"/>
      <c r="S552" s="26"/>
    </row>
    <row r="553">
      <c r="F553" s="19"/>
      <c r="G553" s="19"/>
      <c r="H553" s="19"/>
      <c r="N553" s="26"/>
      <c r="O553" s="25"/>
      <c r="S553" s="26"/>
    </row>
    <row r="554">
      <c r="F554" s="19"/>
      <c r="G554" s="19"/>
      <c r="H554" s="19"/>
      <c r="N554" s="26"/>
      <c r="O554" s="25"/>
      <c r="S554" s="26"/>
    </row>
    <row r="555">
      <c r="F555" s="19"/>
      <c r="G555" s="19"/>
      <c r="H555" s="19"/>
      <c r="N555" s="26"/>
      <c r="O555" s="25"/>
      <c r="S555" s="26"/>
    </row>
    <row r="556">
      <c r="F556" s="19"/>
      <c r="G556" s="19"/>
      <c r="H556" s="19"/>
      <c r="N556" s="26"/>
      <c r="O556" s="25"/>
      <c r="S556" s="26"/>
    </row>
    <row r="557">
      <c r="F557" s="19"/>
      <c r="G557" s="19"/>
      <c r="H557" s="19"/>
      <c r="N557" s="26"/>
      <c r="O557" s="25"/>
      <c r="S557" s="26"/>
    </row>
    <row r="558">
      <c r="F558" s="19"/>
      <c r="G558" s="19"/>
      <c r="H558" s="19"/>
      <c r="N558" s="26"/>
      <c r="O558" s="25"/>
      <c r="S558" s="26"/>
    </row>
    <row r="559">
      <c r="F559" s="19"/>
      <c r="G559" s="19"/>
      <c r="H559" s="19"/>
      <c r="N559" s="26"/>
      <c r="O559" s="25"/>
      <c r="S559" s="26"/>
    </row>
    <row r="560">
      <c r="F560" s="19"/>
      <c r="G560" s="19"/>
      <c r="H560" s="19"/>
      <c r="N560" s="26"/>
      <c r="O560" s="25"/>
      <c r="S560" s="26"/>
    </row>
    <row r="561">
      <c r="F561" s="19"/>
      <c r="G561" s="19"/>
      <c r="H561" s="19"/>
      <c r="N561" s="26"/>
      <c r="O561" s="25"/>
      <c r="S561" s="26"/>
    </row>
    <row r="562">
      <c r="F562" s="19"/>
      <c r="G562" s="19"/>
      <c r="H562" s="19"/>
      <c r="N562" s="26"/>
      <c r="O562" s="25"/>
      <c r="S562" s="26"/>
    </row>
    <row r="563">
      <c r="F563" s="19"/>
      <c r="G563" s="19"/>
      <c r="H563" s="19"/>
      <c r="N563" s="26"/>
      <c r="O563" s="25"/>
      <c r="S563" s="26"/>
    </row>
    <row r="564">
      <c r="F564" s="19"/>
      <c r="G564" s="19"/>
      <c r="H564" s="19"/>
      <c r="N564" s="26"/>
      <c r="O564" s="25"/>
      <c r="S564" s="26"/>
    </row>
    <row r="565">
      <c r="F565" s="19"/>
      <c r="G565" s="19"/>
      <c r="H565" s="19"/>
      <c r="N565" s="26"/>
      <c r="O565" s="25"/>
      <c r="S565" s="26"/>
    </row>
    <row r="566">
      <c r="F566" s="19"/>
      <c r="G566" s="19"/>
      <c r="H566" s="19"/>
      <c r="N566" s="26"/>
      <c r="O566" s="25"/>
      <c r="S566" s="26"/>
    </row>
    <row r="567">
      <c r="F567" s="19"/>
      <c r="G567" s="19"/>
      <c r="H567" s="19"/>
      <c r="N567" s="26"/>
      <c r="O567" s="25"/>
      <c r="S567" s="26"/>
    </row>
    <row r="568">
      <c r="F568" s="19"/>
      <c r="G568" s="19"/>
      <c r="H568" s="19"/>
      <c r="N568" s="26"/>
      <c r="O568" s="25"/>
      <c r="S568" s="26"/>
    </row>
    <row r="569">
      <c r="F569" s="19"/>
      <c r="G569" s="19"/>
      <c r="H569" s="19"/>
      <c r="N569" s="26"/>
      <c r="O569" s="25"/>
      <c r="S569" s="26"/>
    </row>
    <row r="570">
      <c r="F570" s="19"/>
      <c r="G570" s="19"/>
      <c r="H570" s="19"/>
      <c r="N570" s="26"/>
      <c r="O570" s="25"/>
      <c r="S570" s="26"/>
    </row>
    <row r="571">
      <c r="F571" s="19"/>
      <c r="G571" s="19"/>
      <c r="H571" s="19"/>
      <c r="N571" s="26"/>
      <c r="O571" s="25"/>
      <c r="S571" s="26"/>
    </row>
    <row r="572">
      <c r="F572" s="19"/>
      <c r="G572" s="19"/>
      <c r="H572" s="19"/>
      <c r="N572" s="26"/>
      <c r="O572" s="25"/>
      <c r="S572" s="26"/>
    </row>
    <row r="573">
      <c r="F573" s="19"/>
      <c r="G573" s="19"/>
      <c r="H573" s="19"/>
      <c r="N573" s="26"/>
      <c r="O573" s="25"/>
      <c r="S573" s="26"/>
    </row>
    <row r="574">
      <c r="F574" s="19"/>
      <c r="G574" s="19"/>
      <c r="H574" s="19"/>
      <c r="N574" s="26"/>
      <c r="O574" s="25"/>
      <c r="S574" s="26"/>
    </row>
    <row r="575">
      <c r="F575" s="19"/>
      <c r="G575" s="19"/>
      <c r="H575" s="19"/>
      <c r="N575" s="26"/>
      <c r="O575" s="25"/>
      <c r="S575" s="26"/>
    </row>
    <row r="576">
      <c r="F576" s="19"/>
      <c r="G576" s="19"/>
      <c r="H576" s="19"/>
      <c r="N576" s="26"/>
      <c r="O576" s="25"/>
      <c r="S576" s="26"/>
    </row>
    <row r="577">
      <c r="F577" s="19"/>
      <c r="G577" s="19"/>
      <c r="H577" s="19"/>
      <c r="N577" s="26"/>
      <c r="O577" s="25"/>
      <c r="S577" s="26"/>
    </row>
    <row r="578">
      <c r="F578" s="19"/>
      <c r="G578" s="19"/>
      <c r="H578" s="19"/>
      <c r="N578" s="26"/>
      <c r="O578" s="25"/>
      <c r="S578" s="26"/>
    </row>
    <row r="579">
      <c r="F579" s="19"/>
      <c r="G579" s="19"/>
      <c r="H579" s="19"/>
      <c r="N579" s="26"/>
      <c r="O579" s="25"/>
      <c r="S579" s="26"/>
    </row>
    <row r="580">
      <c r="F580" s="19"/>
      <c r="G580" s="19"/>
      <c r="H580" s="19"/>
      <c r="N580" s="26"/>
      <c r="O580" s="25"/>
      <c r="S580" s="26"/>
    </row>
    <row r="581">
      <c r="F581" s="19"/>
      <c r="G581" s="19"/>
      <c r="H581" s="19"/>
      <c r="N581" s="26"/>
      <c r="O581" s="25"/>
      <c r="S581" s="26"/>
    </row>
    <row r="582">
      <c r="F582" s="19"/>
      <c r="G582" s="19"/>
      <c r="H582" s="19"/>
      <c r="N582" s="26"/>
      <c r="O582" s="25"/>
      <c r="S582" s="26"/>
    </row>
    <row r="583">
      <c r="F583" s="19"/>
      <c r="G583" s="19"/>
      <c r="H583" s="19"/>
      <c r="N583" s="26"/>
      <c r="O583" s="25"/>
      <c r="S583" s="26"/>
    </row>
    <row r="584">
      <c r="F584" s="19"/>
      <c r="G584" s="19"/>
      <c r="H584" s="19"/>
      <c r="N584" s="26"/>
      <c r="O584" s="25"/>
      <c r="S584" s="26"/>
    </row>
    <row r="585">
      <c r="F585" s="19"/>
      <c r="G585" s="19"/>
      <c r="H585" s="19"/>
      <c r="N585" s="26"/>
      <c r="O585" s="25"/>
      <c r="S585" s="26"/>
    </row>
    <row r="586">
      <c r="F586" s="19"/>
      <c r="G586" s="19"/>
      <c r="H586" s="19"/>
      <c r="N586" s="26"/>
      <c r="O586" s="25"/>
      <c r="S586" s="26"/>
    </row>
    <row r="587">
      <c r="F587" s="19"/>
      <c r="G587" s="19"/>
      <c r="H587" s="19"/>
      <c r="N587" s="26"/>
      <c r="O587" s="25"/>
      <c r="S587" s="26"/>
    </row>
    <row r="588">
      <c r="F588" s="19"/>
      <c r="G588" s="19"/>
      <c r="H588" s="19"/>
      <c r="N588" s="26"/>
      <c r="O588" s="25"/>
      <c r="S588" s="26"/>
    </row>
    <row r="589">
      <c r="F589" s="19"/>
      <c r="G589" s="19"/>
      <c r="H589" s="19"/>
      <c r="N589" s="26"/>
      <c r="O589" s="25"/>
      <c r="S589" s="26"/>
    </row>
    <row r="590">
      <c r="F590" s="19"/>
      <c r="G590" s="19"/>
      <c r="H590" s="19"/>
      <c r="N590" s="26"/>
      <c r="O590" s="25"/>
      <c r="S590" s="26"/>
    </row>
    <row r="591">
      <c r="F591" s="19"/>
      <c r="G591" s="19"/>
      <c r="H591" s="19"/>
      <c r="N591" s="26"/>
      <c r="O591" s="25"/>
      <c r="S591" s="26"/>
    </row>
    <row r="592">
      <c r="F592" s="19"/>
      <c r="G592" s="19"/>
      <c r="H592" s="19"/>
      <c r="N592" s="26"/>
      <c r="O592" s="25"/>
      <c r="S592" s="26"/>
    </row>
    <row r="593">
      <c r="F593" s="19"/>
      <c r="G593" s="19"/>
      <c r="H593" s="19"/>
      <c r="N593" s="26"/>
      <c r="O593" s="25"/>
      <c r="S593" s="26"/>
    </row>
    <row r="594">
      <c r="F594" s="19"/>
      <c r="G594" s="19"/>
      <c r="H594" s="19"/>
      <c r="N594" s="26"/>
      <c r="O594" s="25"/>
      <c r="S594" s="26"/>
    </row>
    <row r="595">
      <c r="F595" s="19"/>
      <c r="G595" s="19"/>
      <c r="H595" s="19"/>
      <c r="N595" s="26"/>
      <c r="O595" s="25"/>
      <c r="S595" s="26"/>
    </row>
    <row r="596">
      <c r="F596" s="19"/>
      <c r="G596" s="19"/>
      <c r="H596" s="19"/>
      <c r="N596" s="26"/>
      <c r="O596" s="25"/>
      <c r="S596" s="26"/>
    </row>
    <row r="597">
      <c r="F597" s="19"/>
      <c r="G597" s="19"/>
      <c r="H597" s="19"/>
      <c r="N597" s="26"/>
      <c r="O597" s="25"/>
      <c r="S597" s="26"/>
    </row>
    <row r="598">
      <c r="F598" s="19"/>
      <c r="G598" s="19"/>
      <c r="H598" s="19"/>
      <c r="N598" s="26"/>
      <c r="O598" s="25"/>
      <c r="S598" s="26"/>
    </row>
    <row r="599">
      <c r="F599" s="19"/>
      <c r="G599" s="19"/>
      <c r="H599" s="19"/>
      <c r="N599" s="26"/>
      <c r="O599" s="25"/>
      <c r="S599" s="26"/>
    </row>
    <row r="600">
      <c r="F600" s="19"/>
      <c r="G600" s="19"/>
      <c r="H600" s="19"/>
      <c r="N600" s="26"/>
      <c r="O600" s="25"/>
      <c r="S600" s="26"/>
    </row>
    <row r="601">
      <c r="F601" s="19"/>
      <c r="G601" s="19"/>
      <c r="H601" s="19"/>
      <c r="N601" s="26"/>
      <c r="O601" s="25"/>
      <c r="S601" s="26"/>
    </row>
    <row r="602">
      <c r="F602" s="19"/>
      <c r="G602" s="19"/>
      <c r="H602" s="19"/>
      <c r="N602" s="26"/>
      <c r="O602" s="25"/>
      <c r="S602" s="26"/>
    </row>
    <row r="603">
      <c r="F603" s="19"/>
      <c r="G603" s="19"/>
      <c r="H603" s="19"/>
      <c r="N603" s="26"/>
      <c r="O603" s="25"/>
      <c r="S603" s="26"/>
    </row>
    <row r="604">
      <c r="F604" s="19"/>
      <c r="G604" s="19"/>
      <c r="H604" s="19"/>
      <c r="N604" s="26"/>
      <c r="O604" s="25"/>
      <c r="S604" s="26"/>
    </row>
    <row r="605">
      <c r="F605" s="19"/>
      <c r="G605" s="19"/>
      <c r="H605" s="19"/>
      <c r="N605" s="26"/>
      <c r="O605" s="25"/>
      <c r="S605" s="26"/>
    </row>
    <row r="606">
      <c r="F606" s="19"/>
      <c r="G606" s="19"/>
      <c r="H606" s="19"/>
      <c r="N606" s="26"/>
      <c r="O606" s="25"/>
      <c r="S606" s="26"/>
    </row>
    <row r="607">
      <c r="F607" s="19"/>
      <c r="G607" s="19"/>
      <c r="H607" s="19"/>
      <c r="N607" s="26"/>
      <c r="O607" s="25"/>
      <c r="S607" s="26"/>
    </row>
    <row r="608">
      <c r="F608" s="19"/>
      <c r="G608" s="19"/>
      <c r="H608" s="19"/>
      <c r="N608" s="26"/>
      <c r="O608" s="25"/>
      <c r="S608" s="26"/>
    </row>
    <row r="609">
      <c r="F609" s="19"/>
      <c r="G609" s="19"/>
      <c r="H609" s="19"/>
      <c r="N609" s="26"/>
      <c r="O609" s="25"/>
      <c r="S609" s="26"/>
    </row>
    <row r="610">
      <c r="F610" s="19"/>
      <c r="G610" s="19"/>
      <c r="H610" s="19"/>
      <c r="N610" s="26"/>
      <c r="O610" s="25"/>
      <c r="S610" s="26"/>
    </row>
    <row r="611">
      <c r="F611" s="19"/>
      <c r="G611" s="19"/>
      <c r="H611" s="19"/>
      <c r="N611" s="26"/>
      <c r="O611" s="25"/>
      <c r="S611" s="26"/>
    </row>
    <row r="612">
      <c r="F612" s="19"/>
      <c r="G612" s="19"/>
      <c r="H612" s="19"/>
      <c r="N612" s="26"/>
      <c r="O612" s="25"/>
      <c r="S612" s="26"/>
    </row>
    <row r="613">
      <c r="F613" s="19"/>
      <c r="G613" s="19"/>
      <c r="H613" s="19"/>
      <c r="N613" s="26"/>
      <c r="O613" s="25"/>
      <c r="S613" s="26"/>
    </row>
    <row r="614">
      <c r="F614" s="19"/>
      <c r="G614" s="19"/>
      <c r="H614" s="19"/>
      <c r="N614" s="26"/>
      <c r="O614" s="25"/>
      <c r="S614" s="26"/>
    </row>
    <row r="615">
      <c r="F615" s="19"/>
      <c r="G615" s="19"/>
      <c r="H615" s="19"/>
      <c r="N615" s="26"/>
      <c r="O615" s="25"/>
      <c r="S615" s="26"/>
    </row>
    <row r="616">
      <c r="F616" s="19"/>
      <c r="G616" s="19"/>
      <c r="H616" s="19"/>
      <c r="N616" s="26"/>
      <c r="O616" s="25"/>
      <c r="S616" s="26"/>
    </row>
    <row r="617">
      <c r="F617" s="19"/>
      <c r="G617" s="19"/>
      <c r="H617" s="19"/>
      <c r="N617" s="26"/>
      <c r="O617" s="25"/>
      <c r="S617" s="26"/>
    </row>
    <row r="618">
      <c r="F618" s="19"/>
      <c r="G618" s="19"/>
      <c r="H618" s="19"/>
      <c r="N618" s="26"/>
      <c r="O618" s="25"/>
      <c r="S618" s="26"/>
    </row>
    <row r="619">
      <c r="F619" s="19"/>
      <c r="G619" s="19"/>
      <c r="H619" s="19"/>
      <c r="N619" s="26"/>
      <c r="O619" s="25"/>
      <c r="S619" s="26"/>
    </row>
    <row r="620">
      <c r="F620" s="19"/>
      <c r="G620" s="19"/>
      <c r="H620" s="19"/>
      <c r="N620" s="26"/>
      <c r="O620" s="25"/>
      <c r="S620" s="26"/>
    </row>
    <row r="621">
      <c r="F621" s="19"/>
      <c r="G621" s="19"/>
      <c r="H621" s="19"/>
      <c r="N621" s="26"/>
      <c r="O621" s="25"/>
      <c r="S621" s="26"/>
    </row>
    <row r="622">
      <c r="F622" s="19"/>
      <c r="G622" s="19"/>
      <c r="H622" s="19"/>
      <c r="N622" s="26"/>
      <c r="O622" s="25"/>
      <c r="S622" s="26"/>
    </row>
    <row r="623">
      <c r="F623" s="19"/>
      <c r="G623" s="19"/>
      <c r="H623" s="19"/>
      <c r="N623" s="26"/>
      <c r="O623" s="25"/>
      <c r="S623" s="26"/>
    </row>
    <row r="624">
      <c r="F624" s="19"/>
      <c r="G624" s="19"/>
      <c r="H624" s="19"/>
      <c r="N624" s="26"/>
      <c r="O624" s="25"/>
      <c r="S624" s="26"/>
    </row>
    <row r="625">
      <c r="F625" s="19"/>
      <c r="G625" s="19"/>
      <c r="H625" s="19"/>
      <c r="N625" s="26"/>
      <c r="O625" s="25"/>
      <c r="S625" s="26"/>
    </row>
    <row r="626">
      <c r="F626" s="19"/>
      <c r="G626" s="19"/>
      <c r="H626" s="19"/>
      <c r="N626" s="26"/>
      <c r="O626" s="25"/>
      <c r="S626" s="26"/>
    </row>
    <row r="627">
      <c r="F627" s="19"/>
      <c r="G627" s="19"/>
      <c r="H627" s="19"/>
      <c r="N627" s="26"/>
      <c r="O627" s="25"/>
      <c r="S627" s="26"/>
    </row>
    <row r="628">
      <c r="F628" s="19"/>
      <c r="G628" s="19"/>
      <c r="H628" s="19"/>
      <c r="N628" s="26"/>
      <c r="O628" s="25"/>
      <c r="S628" s="26"/>
    </row>
    <row r="629">
      <c r="F629" s="19"/>
      <c r="G629" s="19"/>
      <c r="H629" s="19"/>
      <c r="N629" s="26"/>
      <c r="O629" s="25"/>
      <c r="S629" s="26"/>
    </row>
    <row r="630">
      <c r="F630" s="19"/>
      <c r="G630" s="19"/>
      <c r="H630" s="19"/>
      <c r="N630" s="26"/>
      <c r="O630" s="25"/>
      <c r="S630" s="26"/>
    </row>
    <row r="631">
      <c r="F631" s="19"/>
      <c r="G631" s="19"/>
      <c r="H631" s="19"/>
      <c r="N631" s="26"/>
      <c r="O631" s="25"/>
      <c r="S631" s="26"/>
    </row>
    <row r="632">
      <c r="F632" s="19"/>
      <c r="G632" s="19"/>
      <c r="H632" s="19"/>
      <c r="N632" s="26"/>
      <c r="O632" s="25"/>
      <c r="S632" s="26"/>
    </row>
    <row r="633">
      <c r="F633" s="19"/>
      <c r="G633" s="19"/>
      <c r="H633" s="19"/>
      <c r="N633" s="26"/>
      <c r="O633" s="25"/>
      <c r="S633" s="26"/>
    </row>
    <row r="634">
      <c r="F634" s="19"/>
      <c r="G634" s="19"/>
      <c r="H634" s="19"/>
      <c r="N634" s="26"/>
      <c r="O634" s="25"/>
      <c r="S634" s="26"/>
    </row>
    <row r="635">
      <c r="F635" s="19"/>
      <c r="G635" s="19"/>
      <c r="H635" s="19"/>
      <c r="N635" s="26"/>
      <c r="O635" s="25"/>
      <c r="S635" s="26"/>
    </row>
    <row r="636">
      <c r="F636" s="19"/>
      <c r="G636" s="19"/>
      <c r="H636" s="19"/>
      <c r="N636" s="26"/>
      <c r="O636" s="25"/>
      <c r="S636" s="26"/>
    </row>
    <row r="637">
      <c r="F637" s="19"/>
      <c r="G637" s="19"/>
      <c r="H637" s="19"/>
      <c r="N637" s="26"/>
      <c r="O637" s="25"/>
      <c r="S637" s="26"/>
    </row>
    <row r="638">
      <c r="F638" s="19"/>
      <c r="G638" s="19"/>
      <c r="H638" s="19"/>
      <c r="N638" s="26"/>
      <c r="O638" s="25"/>
      <c r="S638" s="26"/>
    </row>
    <row r="639">
      <c r="F639" s="19"/>
      <c r="G639" s="19"/>
      <c r="H639" s="19"/>
      <c r="N639" s="26"/>
      <c r="O639" s="25"/>
      <c r="S639" s="26"/>
    </row>
    <row r="640">
      <c r="F640" s="19"/>
      <c r="G640" s="19"/>
      <c r="H640" s="19"/>
      <c r="N640" s="26"/>
      <c r="O640" s="25"/>
      <c r="S640" s="26"/>
    </row>
    <row r="641">
      <c r="F641" s="19"/>
      <c r="G641" s="19"/>
      <c r="H641" s="19"/>
      <c r="N641" s="26"/>
      <c r="O641" s="25"/>
      <c r="S641" s="26"/>
    </row>
    <row r="642">
      <c r="F642" s="19"/>
      <c r="G642" s="19"/>
      <c r="H642" s="19"/>
      <c r="N642" s="26"/>
      <c r="O642" s="25"/>
      <c r="S642" s="26"/>
    </row>
    <row r="643">
      <c r="F643" s="19"/>
      <c r="G643" s="19"/>
      <c r="H643" s="19"/>
      <c r="N643" s="26"/>
      <c r="O643" s="25"/>
      <c r="S643" s="26"/>
    </row>
    <row r="644">
      <c r="F644" s="19"/>
      <c r="G644" s="19"/>
      <c r="H644" s="19"/>
      <c r="N644" s="26"/>
      <c r="O644" s="25"/>
      <c r="S644" s="26"/>
    </row>
    <row r="645">
      <c r="F645" s="19"/>
      <c r="G645" s="19"/>
      <c r="H645" s="19"/>
      <c r="N645" s="26"/>
      <c r="O645" s="25"/>
      <c r="S645" s="26"/>
    </row>
    <row r="646">
      <c r="F646" s="19"/>
      <c r="G646" s="19"/>
      <c r="H646" s="19"/>
      <c r="N646" s="26"/>
      <c r="O646" s="25"/>
      <c r="S646" s="26"/>
    </row>
    <row r="647">
      <c r="F647" s="19"/>
      <c r="G647" s="19"/>
      <c r="H647" s="19"/>
      <c r="N647" s="26"/>
      <c r="O647" s="25"/>
      <c r="S647" s="26"/>
    </row>
    <row r="648">
      <c r="F648" s="19"/>
      <c r="G648" s="19"/>
      <c r="H648" s="19"/>
      <c r="N648" s="26"/>
      <c r="O648" s="25"/>
      <c r="S648" s="26"/>
    </row>
    <row r="649">
      <c r="F649" s="19"/>
      <c r="G649" s="19"/>
      <c r="H649" s="19"/>
      <c r="N649" s="26"/>
      <c r="O649" s="25"/>
      <c r="S649" s="26"/>
    </row>
    <row r="650">
      <c r="F650" s="19"/>
      <c r="G650" s="19"/>
      <c r="H650" s="19"/>
      <c r="N650" s="26"/>
      <c r="O650" s="25"/>
      <c r="S650" s="26"/>
    </row>
    <row r="651">
      <c r="F651" s="19"/>
      <c r="G651" s="19"/>
      <c r="H651" s="19"/>
      <c r="N651" s="26"/>
      <c r="O651" s="25"/>
      <c r="S651" s="26"/>
    </row>
    <row r="652">
      <c r="F652" s="19"/>
      <c r="G652" s="19"/>
      <c r="H652" s="19"/>
      <c r="N652" s="26"/>
      <c r="O652" s="25"/>
      <c r="S652" s="26"/>
    </row>
    <row r="653">
      <c r="F653" s="19"/>
      <c r="G653" s="19"/>
      <c r="H653" s="19"/>
      <c r="N653" s="26"/>
      <c r="O653" s="25"/>
      <c r="S653" s="26"/>
    </row>
    <row r="654">
      <c r="F654" s="19"/>
      <c r="G654" s="19"/>
      <c r="H654" s="19"/>
      <c r="N654" s="26"/>
      <c r="O654" s="25"/>
      <c r="S654" s="26"/>
    </row>
    <row r="655">
      <c r="F655" s="19"/>
      <c r="G655" s="19"/>
      <c r="H655" s="19"/>
      <c r="N655" s="26"/>
      <c r="O655" s="25"/>
      <c r="S655" s="26"/>
    </row>
    <row r="656">
      <c r="F656" s="19"/>
      <c r="G656" s="19"/>
      <c r="H656" s="19"/>
      <c r="N656" s="26"/>
      <c r="O656" s="25"/>
      <c r="S656" s="26"/>
    </row>
    <row r="657">
      <c r="F657" s="19"/>
      <c r="G657" s="19"/>
      <c r="H657" s="19"/>
      <c r="N657" s="26"/>
      <c r="O657" s="25"/>
      <c r="S657" s="26"/>
    </row>
    <row r="658">
      <c r="F658" s="19"/>
      <c r="G658" s="19"/>
      <c r="H658" s="19"/>
      <c r="N658" s="26"/>
      <c r="O658" s="25"/>
      <c r="S658" s="26"/>
    </row>
    <row r="659">
      <c r="F659" s="19"/>
      <c r="G659" s="19"/>
      <c r="H659" s="19"/>
      <c r="N659" s="26"/>
      <c r="O659" s="25"/>
      <c r="S659" s="26"/>
    </row>
    <row r="660">
      <c r="F660" s="19"/>
      <c r="G660" s="19"/>
      <c r="H660" s="19"/>
      <c r="N660" s="26"/>
      <c r="O660" s="25"/>
      <c r="S660" s="26"/>
    </row>
    <row r="661">
      <c r="F661" s="19"/>
      <c r="G661" s="19"/>
      <c r="H661" s="19"/>
      <c r="N661" s="26"/>
      <c r="O661" s="25"/>
      <c r="S661" s="26"/>
    </row>
    <row r="662">
      <c r="F662" s="19"/>
      <c r="G662" s="19"/>
      <c r="H662" s="19"/>
      <c r="N662" s="26"/>
      <c r="O662" s="25"/>
      <c r="S662" s="26"/>
    </row>
    <row r="663">
      <c r="F663" s="19"/>
      <c r="G663" s="19"/>
      <c r="H663" s="19"/>
      <c r="N663" s="26"/>
      <c r="O663" s="25"/>
      <c r="S663" s="26"/>
    </row>
    <row r="664">
      <c r="F664" s="19"/>
      <c r="G664" s="19"/>
      <c r="H664" s="19"/>
      <c r="N664" s="26"/>
      <c r="O664" s="25"/>
      <c r="S664" s="26"/>
    </row>
    <row r="665">
      <c r="F665" s="19"/>
      <c r="G665" s="19"/>
      <c r="H665" s="19"/>
      <c r="N665" s="26"/>
      <c r="O665" s="25"/>
      <c r="S665" s="26"/>
    </row>
    <row r="666">
      <c r="F666" s="19"/>
      <c r="G666" s="19"/>
      <c r="H666" s="19"/>
      <c r="N666" s="26"/>
      <c r="O666" s="25"/>
      <c r="S666" s="26"/>
    </row>
    <row r="667">
      <c r="F667" s="19"/>
      <c r="G667" s="19"/>
      <c r="H667" s="19"/>
      <c r="N667" s="26"/>
      <c r="O667" s="25"/>
      <c r="S667" s="26"/>
    </row>
    <row r="668">
      <c r="F668" s="19"/>
      <c r="G668" s="19"/>
      <c r="H668" s="19"/>
      <c r="N668" s="26"/>
      <c r="O668" s="25"/>
      <c r="S668" s="26"/>
    </row>
    <row r="669">
      <c r="F669" s="19"/>
      <c r="G669" s="19"/>
      <c r="H669" s="19"/>
      <c r="N669" s="26"/>
      <c r="O669" s="25"/>
      <c r="S669" s="26"/>
    </row>
    <row r="670">
      <c r="F670" s="19"/>
      <c r="G670" s="19"/>
      <c r="H670" s="19"/>
      <c r="N670" s="26"/>
      <c r="O670" s="25"/>
      <c r="S670" s="26"/>
    </row>
    <row r="671">
      <c r="F671" s="19"/>
      <c r="G671" s="19"/>
      <c r="H671" s="19"/>
      <c r="N671" s="26"/>
      <c r="O671" s="25"/>
      <c r="S671" s="26"/>
    </row>
    <row r="672">
      <c r="F672" s="19"/>
      <c r="G672" s="19"/>
      <c r="H672" s="19"/>
      <c r="N672" s="26"/>
      <c r="O672" s="25"/>
      <c r="S672" s="26"/>
    </row>
    <row r="673">
      <c r="F673" s="19"/>
      <c r="G673" s="19"/>
      <c r="H673" s="19"/>
      <c r="N673" s="26"/>
      <c r="O673" s="25"/>
      <c r="S673" s="26"/>
    </row>
    <row r="674">
      <c r="F674" s="19"/>
      <c r="G674" s="19"/>
      <c r="H674" s="19"/>
      <c r="N674" s="26"/>
      <c r="O674" s="25"/>
      <c r="S674" s="26"/>
    </row>
    <row r="675">
      <c r="F675" s="19"/>
      <c r="G675" s="19"/>
      <c r="H675" s="19"/>
      <c r="N675" s="26"/>
      <c r="O675" s="25"/>
      <c r="S675" s="26"/>
    </row>
    <row r="676">
      <c r="F676" s="19"/>
      <c r="G676" s="19"/>
      <c r="H676" s="19"/>
      <c r="N676" s="26"/>
      <c r="O676" s="25"/>
      <c r="S676" s="26"/>
    </row>
    <row r="677">
      <c r="F677" s="19"/>
      <c r="G677" s="19"/>
      <c r="H677" s="19"/>
      <c r="N677" s="26"/>
      <c r="O677" s="25"/>
      <c r="S677" s="26"/>
    </row>
    <row r="678">
      <c r="F678" s="19"/>
      <c r="G678" s="19"/>
      <c r="H678" s="19"/>
      <c r="N678" s="26"/>
      <c r="O678" s="25"/>
      <c r="S678" s="26"/>
    </row>
    <row r="679">
      <c r="F679" s="19"/>
      <c r="G679" s="19"/>
      <c r="H679" s="19"/>
      <c r="N679" s="26"/>
      <c r="O679" s="25"/>
      <c r="S679" s="26"/>
    </row>
    <row r="680">
      <c r="F680" s="19"/>
      <c r="G680" s="19"/>
      <c r="H680" s="19"/>
      <c r="N680" s="26"/>
      <c r="O680" s="25"/>
      <c r="S680" s="26"/>
    </row>
    <row r="681">
      <c r="F681" s="19"/>
      <c r="G681" s="19"/>
      <c r="H681" s="19"/>
      <c r="N681" s="26"/>
      <c r="O681" s="25"/>
      <c r="S681" s="26"/>
    </row>
    <row r="682">
      <c r="F682" s="19"/>
      <c r="G682" s="19"/>
      <c r="H682" s="19"/>
      <c r="N682" s="26"/>
      <c r="O682" s="25"/>
      <c r="S682" s="26"/>
    </row>
    <row r="683">
      <c r="F683" s="19"/>
      <c r="G683" s="19"/>
      <c r="H683" s="19"/>
      <c r="N683" s="26"/>
      <c r="O683" s="25"/>
      <c r="S683" s="26"/>
    </row>
    <row r="684">
      <c r="F684" s="19"/>
      <c r="G684" s="19"/>
      <c r="H684" s="19"/>
      <c r="N684" s="26"/>
      <c r="O684" s="25"/>
      <c r="S684" s="26"/>
    </row>
    <row r="685">
      <c r="F685" s="19"/>
      <c r="G685" s="19"/>
      <c r="H685" s="19"/>
      <c r="N685" s="26"/>
      <c r="O685" s="25"/>
      <c r="S685" s="26"/>
    </row>
    <row r="686">
      <c r="F686" s="19"/>
      <c r="G686" s="19"/>
      <c r="H686" s="19"/>
      <c r="N686" s="26"/>
      <c r="O686" s="25"/>
      <c r="S686" s="26"/>
    </row>
    <row r="687">
      <c r="F687" s="19"/>
      <c r="G687" s="19"/>
      <c r="H687" s="19"/>
      <c r="N687" s="26"/>
      <c r="O687" s="25"/>
      <c r="S687" s="26"/>
    </row>
    <row r="688">
      <c r="F688" s="19"/>
      <c r="G688" s="19"/>
      <c r="H688" s="19"/>
      <c r="N688" s="26"/>
      <c r="O688" s="25"/>
      <c r="S688" s="26"/>
    </row>
    <row r="689">
      <c r="F689" s="19"/>
      <c r="G689" s="19"/>
      <c r="H689" s="19"/>
      <c r="N689" s="26"/>
      <c r="O689" s="25"/>
      <c r="S689" s="26"/>
    </row>
    <row r="690">
      <c r="F690" s="19"/>
      <c r="G690" s="19"/>
      <c r="H690" s="19"/>
      <c r="N690" s="26"/>
      <c r="O690" s="25"/>
      <c r="S690" s="26"/>
    </row>
    <row r="691">
      <c r="F691" s="19"/>
      <c r="G691" s="19"/>
      <c r="H691" s="19"/>
      <c r="N691" s="26"/>
      <c r="O691" s="25"/>
      <c r="S691" s="26"/>
    </row>
    <row r="692">
      <c r="F692" s="19"/>
      <c r="G692" s="19"/>
      <c r="H692" s="19"/>
      <c r="N692" s="26"/>
      <c r="O692" s="25"/>
      <c r="S692" s="26"/>
    </row>
    <row r="693">
      <c r="F693" s="19"/>
      <c r="G693" s="19"/>
      <c r="H693" s="19"/>
      <c r="N693" s="26"/>
      <c r="O693" s="25"/>
      <c r="S693" s="26"/>
    </row>
    <row r="694">
      <c r="F694" s="19"/>
      <c r="G694" s="19"/>
      <c r="H694" s="19"/>
      <c r="N694" s="26"/>
      <c r="O694" s="25"/>
      <c r="S694" s="26"/>
    </row>
    <row r="695">
      <c r="F695" s="19"/>
      <c r="G695" s="19"/>
      <c r="H695" s="19"/>
      <c r="N695" s="26"/>
      <c r="O695" s="25"/>
      <c r="S695" s="26"/>
    </row>
    <row r="696">
      <c r="F696" s="19"/>
      <c r="G696" s="19"/>
      <c r="H696" s="19"/>
      <c r="N696" s="26"/>
      <c r="O696" s="25"/>
      <c r="S696" s="26"/>
    </row>
    <row r="697">
      <c r="F697" s="19"/>
      <c r="G697" s="19"/>
      <c r="H697" s="19"/>
      <c r="N697" s="26"/>
      <c r="O697" s="25"/>
      <c r="S697" s="26"/>
    </row>
    <row r="698">
      <c r="F698" s="19"/>
      <c r="G698" s="19"/>
      <c r="H698" s="19"/>
      <c r="N698" s="26"/>
      <c r="O698" s="25"/>
      <c r="S698" s="26"/>
    </row>
    <row r="699">
      <c r="F699" s="19"/>
      <c r="G699" s="19"/>
      <c r="H699" s="19"/>
      <c r="N699" s="26"/>
      <c r="O699" s="25"/>
      <c r="S699" s="26"/>
    </row>
    <row r="700">
      <c r="F700" s="19"/>
      <c r="G700" s="19"/>
      <c r="H700" s="19"/>
      <c r="N700" s="26"/>
      <c r="O700" s="25"/>
      <c r="S700" s="26"/>
    </row>
    <row r="701">
      <c r="F701" s="19"/>
      <c r="G701" s="19"/>
      <c r="H701" s="19"/>
      <c r="N701" s="26"/>
      <c r="O701" s="25"/>
      <c r="S701" s="26"/>
    </row>
    <row r="702">
      <c r="F702" s="19"/>
      <c r="G702" s="19"/>
      <c r="H702" s="19"/>
      <c r="N702" s="26"/>
      <c r="O702" s="25"/>
      <c r="S702" s="26"/>
    </row>
    <row r="703">
      <c r="F703" s="19"/>
      <c r="G703" s="19"/>
      <c r="H703" s="19"/>
      <c r="N703" s="26"/>
      <c r="O703" s="25"/>
      <c r="S703" s="26"/>
    </row>
    <row r="704">
      <c r="F704" s="19"/>
      <c r="G704" s="19"/>
      <c r="H704" s="19"/>
      <c r="N704" s="26"/>
      <c r="O704" s="25"/>
      <c r="S704" s="26"/>
    </row>
    <row r="705">
      <c r="F705" s="19"/>
      <c r="G705" s="19"/>
      <c r="H705" s="19"/>
      <c r="N705" s="26"/>
      <c r="O705" s="25"/>
      <c r="S705" s="26"/>
    </row>
    <row r="706">
      <c r="F706" s="19"/>
      <c r="G706" s="19"/>
      <c r="H706" s="19"/>
      <c r="N706" s="26"/>
      <c r="O706" s="25"/>
      <c r="S706" s="26"/>
    </row>
    <row r="707">
      <c r="F707" s="19"/>
      <c r="G707" s="19"/>
      <c r="H707" s="19"/>
      <c r="N707" s="26"/>
      <c r="O707" s="25"/>
      <c r="S707" s="26"/>
    </row>
    <row r="708">
      <c r="F708" s="19"/>
      <c r="G708" s="19"/>
      <c r="H708" s="19"/>
      <c r="N708" s="26"/>
      <c r="O708" s="25"/>
      <c r="S708" s="26"/>
    </row>
    <row r="709">
      <c r="F709" s="19"/>
      <c r="G709" s="19"/>
      <c r="H709" s="19"/>
      <c r="N709" s="26"/>
      <c r="O709" s="25"/>
      <c r="S709" s="26"/>
    </row>
    <row r="710">
      <c r="F710" s="19"/>
      <c r="G710" s="19"/>
      <c r="H710" s="19"/>
      <c r="N710" s="26"/>
      <c r="O710" s="25"/>
      <c r="S710" s="26"/>
    </row>
    <row r="711">
      <c r="F711" s="19"/>
      <c r="G711" s="19"/>
      <c r="H711" s="19"/>
      <c r="N711" s="26"/>
      <c r="O711" s="25"/>
      <c r="S711" s="26"/>
    </row>
    <row r="712">
      <c r="F712" s="19"/>
      <c r="G712" s="19"/>
      <c r="H712" s="19"/>
      <c r="N712" s="26"/>
      <c r="O712" s="25"/>
      <c r="S712" s="26"/>
    </row>
    <row r="713">
      <c r="F713" s="19"/>
      <c r="G713" s="19"/>
      <c r="H713" s="19"/>
      <c r="N713" s="26"/>
      <c r="O713" s="25"/>
      <c r="S713" s="26"/>
    </row>
    <row r="714">
      <c r="F714" s="19"/>
      <c r="G714" s="19"/>
      <c r="H714" s="19"/>
      <c r="N714" s="26"/>
      <c r="O714" s="25"/>
      <c r="S714" s="26"/>
    </row>
    <row r="715">
      <c r="F715" s="19"/>
      <c r="G715" s="19"/>
      <c r="H715" s="19"/>
      <c r="N715" s="26"/>
      <c r="O715" s="25"/>
      <c r="S715" s="26"/>
    </row>
    <row r="716">
      <c r="F716" s="19"/>
      <c r="G716" s="19"/>
      <c r="H716" s="19"/>
      <c r="N716" s="26"/>
      <c r="O716" s="25"/>
      <c r="S716" s="26"/>
    </row>
    <row r="717">
      <c r="F717" s="19"/>
      <c r="G717" s="19"/>
      <c r="H717" s="19"/>
      <c r="N717" s="26"/>
      <c r="O717" s="25"/>
      <c r="S717" s="26"/>
    </row>
    <row r="718">
      <c r="F718" s="19"/>
      <c r="G718" s="19"/>
      <c r="H718" s="19"/>
      <c r="N718" s="26"/>
      <c r="O718" s="25"/>
      <c r="S718" s="26"/>
    </row>
    <row r="719">
      <c r="F719" s="19"/>
      <c r="G719" s="19"/>
      <c r="H719" s="19"/>
      <c r="N719" s="26"/>
      <c r="O719" s="25"/>
      <c r="S719" s="26"/>
    </row>
    <row r="720">
      <c r="F720" s="19"/>
      <c r="G720" s="19"/>
      <c r="H720" s="19"/>
      <c r="N720" s="26"/>
      <c r="O720" s="25"/>
      <c r="S720" s="26"/>
    </row>
    <row r="721">
      <c r="F721" s="19"/>
      <c r="G721" s="19"/>
      <c r="H721" s="19"/>
      <c r="N721" s="26"/>
      <c r="O721" s="25"/>
      <c r="S721" s="26"/>
    </row>
    <row r="722">
      <c r="F722" s="19"/>
      <c r="G722" s="19"/>
      <c r="H722" s="19"/>
      <c r="N722" s="26"/>
      <c r="O722" s="25"/>
      <c r="S722" s="26"/>
    </row>
    <row r="723">
      <c r="F723" s="19"/>
      <c r="G723" s="19"/>
      <c r="H723" s="19"/>
      <c r="N723" s="26"/>
      <c r="O723" s="25"/>
      <c r="S723" s="26"/>
    </row>
    <row r="724">
      <c r="F724" s="19"/>
      <c r="G724" s="19"/>
      <c r="H724" s="19"/>
      <c r="N724" s="26"/>
      <c r="O724" s="25"/>
      <c r="S724" s="26"/>
    </row>
    <row r="725">
      <c r="F725" s="19"/>
      <c r="G725" s="19"/>
      <c r="H725" s="19"/>
      <c r="N725" s="26"/>
      <c r="O725" s="25"/>
      <c r="S725" s="26"/>
    </row>
    <row r="726">
      <c r="F726" s="19"/>
      <c r="G726" s="19"/>
      <c r="H726" s="19"/>
      <c r="N726" s="26"/>
      <c r="O726" s="25"/>
      <c r="S726" s="26"/>
    </row>
    <row r="727">
      <c r="F727" s="19"/>
      <c r="G727" s="19"/>
      <c r="H727" s="19"/>
      <c r="N727" s="26"/>
      <c r="O727" s="25"/>
      <c r="S727" s="26"/>
    </row>
    <row r="728">
      <c r="F728" s="19"/>
      <c r="G728" s="19"/>
      <c r="H728" s="19"/>
      <c r="N728" s="26"/>
      <c r="O728" s="25"/>
      <c r="S728" s="26"/>
    </row>
    <row r="729">
      <c r="F729" s="19"/>
      <c r="G729" s="19"/>
      <c r="H729" s="19"/>
      <c r="N729" s="26"/>
      <c r="O729" s="25"/>
      <c r="S729" s="26"/>
    </row>
    <row r="730">
      <c r="F730" s="19"/>
      <c r="G730" s="19"/>
      <c r="H730" s="19"/>
      <c r="N730" s="26"/>
      <c r="O730" s="25"/>
      <c r="S730" s="26"/>
    </row>
    <row r="731">
      <c r="F731" s="19"/>
      <c r="G731" s="19"/>
      <c r="H731" s="19"/>
      <c r="N731" s="26"/>
      <c r="O731" s="25"/>
      <c r="S731" s="26"/>
    </row>
    <row r="732">
      <c r="F732" s="19"/>
      <c r="G732" s="19"/>
      <c r="H732" s="19"/>
      <c r="N732" s="26"/>
      <c r="O732" s="25"/>
      <c r="S732" s="26"/>
    </row>
    <row r="733">
      <c r="F733" s="19"/>
      <c r="G733" s="19"/>
      <c r="H733" s="19"/>
      <c r="N733" s="26"/>
      <c r="O733" s="25"/>
      <c r="S733" s="26"/>
    </row>
    <row r="734">
      <c r="F734" s="19"/>
      <c r="G734" s="19"/>
      <c r="H734" s="19"/>
      <c r="N734" s="26"/>
      <c r="O734" s="25"/>
      <c r="S734" s="26"/>
    </row>
    <row r="735">
      <c r="F735" s="19"/>
      <c r="G735" s="19"/>
      <c r="H735" s="19"/>
      <c r="N735" s="26"/>
      <c r="O735" s="25"/>
      <c r="S735" s="26"/>
    </row>
    <row r="736">
      <c r="F736" s="19"/>
      <c r="G736" s="19"/>
      <c r="H736" s="19"/>
      <c r="N736" s="26"/>
      <c r="O736" s="25"/>
      <c r="S736" s="26"/>
    </row>
    <row r="737">
      <c r="F737" s="19"/>
      <c r="G737" s="19"/>
      <c r="H737" s="19"/>
      <c r="N737" s="26"/>
      <c r="O737" s="25"/>
      <c r="S737" s="26"/>
    </row>
    <row r="738">
      <c r="F738" s="19"/>
      <c r="G738" s="19"/>
      <c r="H738" s="19"/>
      <c r="N738" s="26"/>
      <c r="O738" s="25"/>
      <c r="S738" s="26"/>
    </row>
    <row r="739">
      <c r="F739" s="19"/>
      <c r="G739" s="19"/>
      <c r="H739" s="19"/>
      <c r="N739" s="26"/>
      <c r="O739" s="25"/>
      <c r="S739" s="26"/>
    </row>
    <row r="740">
      <c r="F740" s="19"/>
      <c r="G740" s="19"/>
      <c r="H740" s="19"/>
      <c r="N740" s="26"/>
      <c r="O740" s="25"/>
      <c r="S740" s="26"/>
    </row>
    <row r="741">
      <c r="F741" s="19"/>
      <c r="G741" s="19"/>
      <c r="H741" s="19"/>
      <c r="N741" s="26"/>
      <c r="O741" s="25"/>
      <c r="S741" s="26"/>
    </row>
    <row r="742">
      <c r="F742" s="19"/>
      <c r="G742" s="19"/>
      <c r="H742" s="19"/>
      <c r="N742" s="26"/>
      <c r="O742" s="25"/>
      <c r="S742" s="26"/>
    </row>
    <row r="743">
      <c r="F743" s="19"/>
      <c r="G743" s="19"/>
      <c r="H743" s="19"/>
      <c r="N743" s="26"/>
      <c r="O743" s="25"/>
      <c r="S743" s="26"/>
    </row>
    <row r="744">
      <c r="F744" s="19"/>
      <c r="G744" s="19"/>
      <c r="H744" s="19"/>
      <c r="N744" s="26"/>
      <c r="O744" s="25"/>
      <c r="S744" s="26"/>
    </row>
    <row r="745">
      <c r="F745" s="19"/>
      <c r="G745" s="19"/>
      <c r="H745" s="19"/>
      <c r="N745" s="26"/>
      <c r="O745" s="25"/>
      <c r="S745" s="26"/>
    </row>
    <row r="746">
      <c r="F746" s="19"/>
      <c r="G746" s="19"/>
      <c r="H746" s="19"/>
      <c r="N746" s="26"/>
      <c r="O746" s="25"/>
      <c r="S746" s="26"/>
    </row>
    <row r="747">
      <c r="F747" s="19"/>
      <c r="G747" s="19"/>
      <c r="H747" s="19"/>
      <c r="N747" s="26"/>
      <c r="O747" s="25"/>
      <c r="S747" s="26"/>
    </row>
    <row r="748">
      <c r="F748" s="19"/>
      <c r="G748" s="19"/>
      <c r="H748" s="19"/>
      <c r="N748" s="26"/>
      <c r="O748" s="25"/>
      <c r="S748" s="26"/>
    </row>
    <row r="749">
      <c r="F749" s="19"/>
      <c r="G749" s="19"/>
      <c r="H749" s="19"/>
      <c r="N749" s="26"/>
      <c r="O749" s="25"/>
      <c r="S749" s="26"/>
    </row>
    <row r="750">
      <c r="F750" s="19"/>
      <c r="G750" s="19"/>
      <c r="H750" s="19"/>
      <c r="N750" s="26"/>
      <c r="O750" s="25"/>
      <c r="S750" s="26"/>
    </row>
    <row r="751">
      <c r="F751" s="19"/>
      <c r="G751" s="19"/>
      <c r="H751" s="19"/>
      <c r="N751" s="26"/>
      <c r="O751" s="25"/>
      <c r="S751" s="26"/>
    </row>
    <row r="752">
      <c r="F752" s="19"/>
      <c r="G752" s="19"/>
      <c r="H752" s="19"/>
      <c r="N752" s="26"/>
      <c r="O752" s="25"/>
      <c r="S752" s="26"/>
    </row>
    <row r="753">
      <c r="F753" s="19"/>
      <c r="G753" s="19"/>
      <c r="H753" s="19"/>
      <c r="N753" s="26"/>
      <c r="O753" s="25"/>
      <c r="S753" s="26"/>
    </row>
    <row r="754">
      <c r="F754" s="19"/>
      <c r="G754" s="19"/>
      <c r="H754" s="19"/>
      <c r="N754" s="26"/>
      <c r="O754" s="25"/>
      <c r="S754" s="26"/>
    </row>
    <row r="755">
      <c r="F755" s="19"/>
      <c r="G755" s="19"/>
      <c r="H755" s="19"/>
      <c r="N755" s="26"/>
      <c r="O755" s="25"/>
      <c r="S755" s="26"/>
    </row>
    <row r="756">
      <c r="F756" s="19"/>
      <c r="G756" s="19"/>
      <c r="H756" s="19"/>
      <c r="N756" s="26"/>
      <c r="O756" s="25"/>
      <c r="S756" s="26"/>
    </row>
    <row r="757">
      <c r="F757" s="19"/>
      <c r="G757" s="19"/>
      <c r="H757" s="19"/>
      <c r="N757" s="26"/>
      <c r="O757" s="25"/>
      <c r="S757" s="26"/>
    </row>
    <row r="758">
      <c r="F758" s="19"/>
      <c r="G758" s="19"/>
      <c r="H758" s="19"/>
      <c r="N758" s="26"/>
      <c r="O758" s="25"/>
      <c r="S758" s="26"/>
    </row>
    <row r="759">
      <c r="F759" s="19"/>
      <c r="G759" s="19"/>
      <c r="H759" s="19"/>
      <c r="N759" s="26"/>
      <c r="O759" s="25"/>
      <c r="S759" s="26"/>
    </row>
    <row r="760">
      <c r="F760" s="19"/>
      <c r="G760" s="19"/>
      <c r="H760" s="19"/>
      <c r="N760" s="26"/>
      <c r="O760" s="25"/>
      <c r="S760" s="26"/>
    </row>
    <row r="761">
      <c r="F761" s="19"/>
      <c r="G761" s="19"/>
      <c r="H761" s="19"/>
      <c r="N761" s="26"/>
      <c r="O761" s="25"/>
      <c r="S761" s="26"/>
    </row>
    <row r="762">
      <c r="F762" s="19"/>
      <c r="G762" s="19"/>
      <c r="H762" s="19"/>
      <c r="N762" s="26"/>
      <c r="O762" s="25"/>
      <c r="S762" s="26"/>
    </row>
    <row r="763">
      <c r="F763" s="19"/>
      <c r="G763" s="19"/>
      <c r="H763" s="19"/>
      <c r="N763" s="26"/>
      <c r="O763" s="25"/>
      <c r="S763" s="26"/>
    </row>
    <row r="764">
      <c r="F764" s="19"/>
      <c r="G764" s="19"/>
      <c r="H764" s="19"/>
      <c r="N764" s="26"/>
      <c r="O764" s="25"/>
      <c r="S764" s="26"/>
    </row>
    <row r="765">
      <c r="F765" s="19"/>
      <c r="G765" s="19"/>
      <c r="H765" s="19"/>
      <c r="N765" s="26"/>
      <c r="O765" s="25"/>
      <c r="S765" s="26"/>
    </row>
    <row r="766">
      <c r="F766" s="19"/>
      <c r="G766" s="19"/>
      <c r="H766" s="19"/>
      <c r="N766" s="26"/>
      <c r="O766" s="25"/>
      <c r="S766" s="26"/>
    </row>
    <row r="767">
      <c r="F767" s="19"/>
      <c r="G767" s="19"/>
      <c r="H767" s="19"/>
      <c r="N767" s="26"/>
      <c r="O767" s="25"/>
      <c r="S767" s="26"/>
    </row>
    <row r="768">
      <c r="F768" s="19"/>
      <c r="G768" s="19"/>
      <c r="H768" s="19"/>
      <c r="N768" s="26"/>
      <c r="O768" s="25"/>
      <c r="S768" s="26"/>
    </row>
    <row r="769">
      <c r="F769" s="19"/>
      <c r="G769" s="19"/>
      <c r="H769" s="19"/>
      <c r="N769" s="26"/>
      <c r="O769" s="25"/>
      <c r="S769" s="26"/>
    </row>
    <row r="770">
      <c r="F770" s="19"/>
      <c r="G770" s="19"/>
      <c r="H770" s="19"/>
      <c r="N770" s="26"/>
      <c r="O770" s="25"/>
      <c r="S770" s="26"/>
    </row>
    <row r="771">
      <c r="F771" s="19"/>
      <c r="G771" s="19"/>
      <c r="H771" s="19"/>
      <c r="N771" s="26"/>
      <c r="O771" s="25"/>
      <c r="S771" s="26"/>
    </row>
    <row r="772">
      <c r="F772" s="19"/>
      <c r="G772" s="19"/>
      <c r="H772" s="19"/>
      <c r="N772" s="26"/>
      <c r="O772" s="25"/>
      <c r="S772" s="26"/>
    </row>
    <row r="773">
      <c r="F773" s="19"/>
      <c r="G773" s="19"/>
      <c r="H773" s="19"/>
      <c r="N773" s="26"/>
      <c r="O773" s="25"/>
      <c r="S773" s="26"/>
    </row>
    <row r="774">
      <c r="F774" s="19"/>
      <c r="G774" s="19"/>
      <c r="H774" s="19"/>
      <c r="N774" s="26"/>
      <c r="O774" s="25"/>
      <c r="S774" s="26"/>
    </row>
    <row r="775">
      <c r="F775" s="19"/>
      <c r="G775" s="19"/>
      <c r="H775" s="19"/>
      <c r="N775" s="26"/>
      <c r="O775" s="25"/>
      <c r="S775" s="26"/>
    </row>
    <row r="776">
      <c r="F776" s="19"/>
      <c r="G776" s="19"/>
      <c r="H776" s="19"/>
      <c r="N776" s="26"/>
      <c r="O776" s="25"/>
      <c r="S776" s="26"/>
    </row>
    <row r="777">
      <c r="F777" s="19"/>
      <c r="G777" s="19"/>
      <c r="H777" s="19"/>
      <c r="N777" s="26"/>
      <c r="O777" s="25"/>
      <c r="S777" s="26"/>
    </row>
    <row r="778">
      <c r="F778" s="19"/>
      <c r="G778" s="19"/>
      <c r="H778" s="19"/>
      <c r="N778" s="26"/>
      <c r="O778" s="25"/>
      <c r="S778" s="26"/>
    </row>
    <row r="779">
      <c r="F779" s="19"/>
      <c r="G779" s="19"/>
      <c r="H779" s="19"/>
      <c r="N779" s="26"/>
      <c r="O779" s="25"/>
      <c r="S779" s="26"/>
    </row>
    <row r="780">
      <c r="F780" s="19"/>
      <c r="G780" s="19"/>
      <c r="H780" s="19"/>
      <c r="N780" s="26"/>
      <c r="O780" s="25"/>
      <c r="S780" s="26"/>
    </row>
    <row r="781">
      <c r="F781" s="19"/>
      <c r="G781" s="19"/>
      <c r="H781" s="19"/>
      <c r="N781" s="26"/>
      <c r="O781" s="25"/>
      <c r="S781" s="26"/>
    </row>
    <row r="782">
      <c r="F782" s="19"/>
      <c r="G782" s="19"/>
      <c r="H782" s="19"/>
      <c r="N782" s="26"/>
      <c r="O782" s="25"/>
      <c r="S782" s="26"/>
    </row>
    <row r="783">
      <c r="F783" s="19"/>
      <c r="G783" s="19"/>
      <c r="H783" s="19"/>
      <c r="N783" s="26"/>
      <c r="O783" s="25"/>
      <c r="S783" s="26"/>
    </row>
    <row r="784">
      <c r="F784" s="19"/>
      <c r="G784" s="19"/>
      <c r="H784" s="19"/>
      <c r="N784" s="26"/>
      <c r="O784" s="25"/>
      <c r="S784" s="26"/>
    </row>
    <row r="785">
      <c r="F785" s="19"/>
      <c r="G785" s="19"/>
      <c r="H785" s="19"/>
      <c r="N785" s="26"/>
      <c r="O785" s="25"/>
      <c r="S785" s="26"/>
    </row>
    <row r="786">
      <c r="F786" s="19"/>
      <c r="G786" s="19"/>
      <c r="H786" s="19"/>
      <c r="N786" s="26"/>
      <c r="O786" s="25"/>
      <c r="S786" s="26"/>
    </row>
    <row r="787">
      <c r="F787" s="19"/>
      <c r="G787" s="19"/>
      <c r="H787" s="19"/>
      <c r="N787" s="26"/>
      <c r="O787" s="25"/>
      <c r="S787" s="26"/>
    </row>
    <row r="788">
      <c r="F788" s="19"/>
      <c r="G788" s="19"/>
      <c r="H788" s="19"/>
      <c r="N788" s="26"/>
      <c r="O788" s="25"/>
      <c r="S788" s="26"/>
    </row>
    <row r="789">
      <c r="F789" s="19"/>
      <c r="G789" s="19"/>
      <c r="H789" s="19"/>
      <c r="N789" s="26"/>
      <c r="O789" s="25"/>
      <c r="S789" s="26"/>
    </row>
    <row r="790">
      <c r="F790" s="19"/>
      <c r="G790" s="19"/>
      <c r="H790" s="19"/>
      <c r="N790" s="26"/>
      <c r="O790" s="25"/>
      <c r="S790" s="26"/>
    </row>
    <row r="791">
      <c r="F791" s="19"/>
      <c r="G791" s="19"/>
      <c r="H791" s="19"/>
      <c r="N791" s="26"/>
      <c r="O791" s="25"/>
      <c r="S791" s="26"/>
    </row>
    <row r="792">
      <c r="F792" s="19"/>
      <c r="G792" s="19"/>
      <c r="H792" s="19"/>
      <c r="N792" s="26"/>
      <c r="O792" s="25"/>
      <c r="S792" s="26"/>
    </row>
    <row r="793">
      <c r="F793" s="19"/>
      <c r="G793" s="19"/>
      <c r="H793" s="19"/>
      <c r="N793" s="26"/>
      <c r="O793" s="25"/>
      <c r="S793" s="26"/>
    </row>
    <row r="794">
      <c r="F794" s="19"/>
      <c r="G794" s="19"/>
      <c r="H794" s="19"/>
      <c r="N794" s="26"/>
      <c r="O794" s="25"/>
      <c r="S794" s="26"/>
    </row>
    <row r="795">
      <c r="F795" s="19"/>
      <c r="G795" s="19"/>
      <c r="H795" s="19"/>
      <c r="N795" s="26"/>
      <c r="O795" s="25"/>
      <c r="S795" s="26"/>
    </row>
    <row r="796">
      <c r="F796" s="19"/>
      <c r="G796" s="19"/>
      <c r="H796" s="19"/>
      <c r="N796" s="26"/>
      <c r="O796" s="25"/>
      <c r="S796" s="26"/>
    </row>
    <row r="797">
      <c r="F797" s="19"/>
      <c r="G797" s="19"/>
      <c r="H797" s="19"/>
      <c r="N797" s="26"/>
      <c r="O797" s="25"/>
      <c r="S797" s="26"/>
    </row>
    <row r="798">
      <c r="F798" s="19"/>
      <c r="G798" s="19"/>
      <c r="H798" s="19"/>
      <c r="N798" s="26"/>
      <c r="O798" s="25"/>
      <c r="S798" s="26"/>
    </row>
    <row r="799">
      <c r="F799" s="19"/>
      <c r="G799" s="19"/>
      <c r="H799" s="19"/>
      <c r="N799" s="26"/>
      <c r="O799" s="25"/>
      <c r="S799" s="26"/>
    </row>
    <row r="800">
      <c r="F800" s="19"/>
      <c r="G800" s="19"/>
      <c r="H800" s="19"/>
      <c r="N800" s="26"/>
      <c r="O800" s="25"/>
      <c r="S800" s="26"/>
    </row>
    <row r="801">
      <c r="F801" s="19"/>
      <c r="G801" s="19"/>
      <c r="H801" s="19"/>
      <c r="N801" s="26"/>
      <c r="O801" s="25"/>
      <c r="S801" s="26"/>
    </row>
    <row r="802">
      <c r="F802" s="19"/>
      <c r="G802" s="19"/>
      <c r="H802" s="19"/>
      <c r="N802" s="26"/>
      <c r="O802" s="25"/>
      <c r="S802" s="26"/>
    </row>
    <row r="803">
      <c r="F803" s="19"/>
      <c r="G803" s="19"/>
      <c r="H803" s="19"/>
      <c r="N803" s="26"/>
      <c r="O803" s="25"/>
      <c r="S803" s="26"/>
    </row>
    <row r="804">
      <c r="F804" s="19"/>
      <c r="G804" s="19"/>
      <c r="H804" s="19"/>
      <c r="N804" s="26"/>
      <c r="O804" s="25"/>
      <c r="S804" s="26"/>
    </row>
    <row r="805">
      <c r="F805" s="19"/>
      <c r="G805" s="19"/>
      <c r="H805" s="19"/>
      <c r="N805" s="26"/>
      <c r="O805" s="25"/>
      <c r="S805" s="26"/>
    </row>
    <row r="806">
      <c r="F806" s="19"/>
      <c r="G806" s="19"/>
      <c r="H806" s="19"/>
      <c r="N806" s="26"/>
      <c r="O806" s="25"/>
      <c r="S806" s="26"/>
    </row>
    <row r="807">
      <c r="F807" s="19"/>
      <c r="G807" s="19"/>
      <c r="H807" s="19"/>
      <c r="N807" s="26"/>
      <c r="O807" s="25"/>
      <c r="S807" s="26"/>
    </row>
    <row r="808">
      <c r="F808" s="19"/>
      <c r="G808" s="19"/>
      <c r="H808" s="19"/>
      <c r="N808" s="26"/>
      <c r="O808" s="25"/>
      <c r="S808" s="26"/>
    </row>
    <row r="809">
      <c r="F809" s="19"/>
      <c r="G809" s="19"/>
      <c r="H809" s="19"/>
      <c r="N809" s="26"/>
      <c r="O809" s="25"/>
      <c r="S809" s="26"/>
    </row>
    <row r="810">
      <c r="F810" s="19"/>
      <c r="G810" s="19"/>
      <c r="H810" s="19"/>
      <c r="N810" s="26"/>
      <c r="O810" s="25"/>
      <c r="S810" s="26"/>
    </row>
    <row r="811">
      <c r="F811" s="19"/>
      <c r="G811" s="19"/>
      <c r="H811" s="19"/>
      <c r="N811" s="26"/>
      <c r="O811" s="25"/>
      <c r="S811" s="26"/>
    </row>
    <row r="812">
      <c r="F812" s="19"/>
      <c r="G812" s="19"/>
      <c r="H812" s="19"/>
      <c r="N812" s="26"/>
      <c r="O812" s="25"/>
      <c r="S812" s="26"/>
    </row>
    <row r="813">
      <c r="F813" s="19"/>
      <c r="G813" s="19"/>
      <c r="H813" s="19"/>
      <c r="N813" s="26"/>
      <c r="O813" s="25"/>
      <c r="S813" s="26"/>
    </row>
    <row r="814">
      <c r="F814" s="19"/>
      <c r="G814" s="19"/>
      <c r="H814" s="19"/>
      <c r="N814" s="26"/>
      <c r="O814" s="25"/>
      <c r="S814" s="26"/>
    </row>
    <row r="815">
      <c r="F815" s="19"/>
      <c r="G815" s="19"/>
      <c r="H815" s="19"/>
      <c r="N815" s="26"/>
      <c r="O815" s="25"/>
      <c r="S815" s="26"/>
    </row>
    <row r="816">
      <c r="F816" s="19"/>
      <c r="G816" s="19"/>
      <c r="H816" s="19"/>
      <c r="N816" s="26"/>
      <c r="O816" s="25"/>
      <c r="S816" s="26"/>
    </row>
    <row r="817">
      <c r="F817" s="19"/>
      <c r="G817" s="19"/>
      <c r="H817" s="19"/>
      <c r="N817" s="26"/>
      <c r="O817" s="25"/>
      <c r="S817" s="26"/>
    </row>
    <row r="818">
      <c r="F818" s="19"/>
      <c r="G818" s="19"/>
      <c r="H818" s="19"/>
      <c r="N818" s="26"/>
      <c r="O818" s="25"/>
      <c r="S818" s="26"/>
    </row>
    <row r="819">
      <c r="F819" s="19"/>
      <c r="G819" s="19"/>
      <c r="H819" s="19"/>
      <c r="N819" s="26"/>
      <c r="O819" s="25"/>
      <c r="S819" s="26"/>
    </row>
    <row r="820">
      <c r="F820" s="19"/>
      <c r="G820" s="19"/>
      <c r="H820" s="19"/>
      <c r="N820" s="26"/>
      <c r="O820" s="25"/>
      <c r="S820" s="26"/>
    </row>
    <row r="821">
      <c r="F821" s="19"/>
      <c r="G821" s="19"/>
      <c r="H821" s="19"/>
      <c r="N821" s="26"/>
      <c r="O821" s="25"/>
      <c r="S821" s="26"/>
    </row>
    <row r="822">
      <c r="F822" s="19"/>
      <c r="G822" s="19"/>
      <c r="H822" s="19"/>
      <c r="N822" s="26"/>
      <c r="O822" s="25"/>
      <c r="S822" s="26"/>
    </row>
    <row r="823">
      <c r="F823" s="19"/>
      <c r="G823" s="19"/>
      <c r="H823" s="19"/>
      <c r="N823" s="26"/>
      <c r="O823" s="25"/>
      <c r="S823" s="26"/>
    </row>
    <row r="824">
      <c r="F824" s="19"/>
      <c r="G824" s="19"/>
      <c r="H824" s="19"/>
      <c r="N824" s="26"/>
      <c r="O824" s="25"/>
      <c r="S824" s="26"/>
    </row>
    <row r="825">
      <c r="F825" s="19"/>
      <c r="G825" s="19"/>
      <c r="H825" s="19"/>
      <c r="N825" s="26"/>
      <c r="O825" s="25"/>
      <c r="S825" s="26"/>
    </row>
    <row r="826">
      <c r="F826" s="19"/>
      <c r="G826" s="19"/>
      <c r="H826" s="19"/>
      <c r="N826" s="26"/>
      <c r="O826" s="25"/>
      <c r="S826" s="26"/>
    </row>
    <row r="827">
      <c r="F827" s="19"/>
      <c r="G827" s="19"/>
      <c r="H827" s="19"/>
      <c r="N827" s="26"/>
      <c r="O827" s="25"/>
      <c r="S827" s="26"/>
    </row>
    <row r="828">
      <c r="F828" s="19"/>
      <c r="G828" s="19"/>
      <c r="H828" s="19"/>
      <c r="N828" s="26"/>
      <c r="O828" s="25"/>
      <c r="S828" s="26"/>
    </row>
    <row r="829">
      <c r="F829" s="19"/>
      <c r="G829" s="19"/>
      <c r="H829" s="19"/>
      <c r="N829" s="26"/>
      <c r="O829" s="25"/>
      <c r="S829" s="26"/>
    </row>
    <row r="830">
      <c r="F830" s="19"/>
      <c r="G830" s="19"/>
      <c r="H830" s="19"/>
      <c r="N830" s="26"/>
      <c r="O830" s="25"/>
      <c r="S830" s="26"/>
    </row>
    <row r="831">
      <c r="F831" s="19"/>
      <c r="G831" s="19"/>
      <c r="H831" s="19"/>
      <c r="N831" s="26"/>
      <c r="O831" s="25"/>
      <c r="S831" s="26"/>
    </row>
    <row r="832">
      <c r="F832" s="19"/>
      <c r="G832" s="19"/>
      <c r="H832" s="19"/>
      <c r="N832" s="26"/>
      <c r="O832" s="25"/>
      <c r="S832" s="26"/>
    </row>
    <row r="833">
      <c r="F833" s="19"/>
      <c r="G833" s="19"/>
      <c r="H833" s="19"/>
      <c r="N833" s="26"/>
      <c r="O833" s="25"/>
      <c r="S833" s="26"/>
    </row>
    <row r="834">
      <c r="F834" s="19"/>
      <c r="G834" s="19"/>
      <c r="H834" s="19"/>
      <c r="N834" s="26"/>
      <c r="O834" s="25"/>
      <c r="S834" s="26"/>
    </row>
    <row r="835">
      <c r="F835" s="19"/>
      <c r="G835" s="19"/>
      <c r="H835" s="19"/>
      <c r="N835" s="26"/>
      <c r="O835" s="25"/>
      <c r="S835" s="26"/>
    </row>
    <row r="836">
      <c r="F836" s="19"/>
      <c r="G836" s="19"/>
      <c r="H836" s="19"/>
      <c r="N836" s="26"/>
      <c r="O836" s="25"/>
      <c r="S836" s="26"/>
    </row>
    <row r="837">
      <c r="F837" s="19"/>
      <c r="G837" s="19"/>
      <c r="H837" s="19"/>
      <c r="N837" s="26"/>
      <c r="O837" s="25"/>
      <c r="S837" s="26"/>
    </row>
    <row r="838">
      <c r="F838" s="19"/>
      <c r="G838" s="19"/>
      <c r="H838" s="19"/>
      <c r="N838" s="26"/>
      <c r="O838" s="25"/>
      <c r="S838" s="26"/>
    </row>
    <row r="839">
      <c r="F839" s="19"/>
      <c r="G839" s="19"/>
      <c r="H839" s="19"/>
      <c r="N839" s="26"/>
      <c r="O839" s="25"/>
      <c r="S839" s="26"/>
    </row>
    <row r="840">
      <c r="F840" s="19"/>
      <c r="G840" s="19"/>
      <c r="H840" s="19"/>
      <c r="N840" s="26"/>
      <c r="O840" s="25"/>
      <c r="S840" s="26"/>
    </row>
    <row r="841">
      <c r="F841" s="19"/>
      <c r="G841" s="19"/>
      <c r="H841" s="19"/>
      <c r="N841" s="26"/>
      <c r="O841" s="25"/>
      <c r="S841" s="26"/>
    </row>
    <row r="842">
      <c r="F842" s="19"/>
      <c r="G842" s="19"/>
      <c r="H842" s="19"/>
      <c r="N842" s="26"/>
      <c r="O842" s="25"/>
      <c r="S842" s="26"/>
    </row>
    <row r="843">
      <c r="F843" s="19"/>
      <c r="G843" s="19"/>
      <c r="H843" s="19"/>
      <c r="N843" s="26"/>
      <c r="O843" s="25"/>
      <c r="S843" s="26"/>
    </row>
    <row r="844">
      <c r="F844" s="19"/>
      <c r="G844" s="19"/>
      <c r="H844" s="19"/>
      <c r="N844" s="26"/>
      <c r="O844" s="25"/>
      <c r="S844" s="26"/>
    </row>
    <row r="845">
      <c r="F845" s="19"/>
      <c r="G845" s="19"/>
      <c r="H845" s="19"/>
      <c r="N845" s="26"/>
      <c r="O845" s="25"/>
      <c r="S845" s="26"/>
    </row>
    <row r="846">
      <c r="F846" s="19"/>
      <c r="G846" s="19"/>
      <c r="H846" s="19"/>
      <c r="N846" s="26"/>
      <c r="O846" s="25"/>
      <c r="S846" s="26"/>
    </row>
    <row r="847">
      <c r="F847" s="19"/>
      <c r="G847" s="19"/>
      <c r="H847" s="19"/>
      <c r="N847" s="26"/>
      <c r="O847" s="25"/>
      <c r="S847" s="26"/>
    </row>
    <row r="848">
      <c r="F848" s="19"/>
      <c r="G848" s="19"/>
      <c r="H848" s="19"/>
      <c r="N848" s="26"/>
      <c r="O848" s="25"/>
      <c r="S848" s="26"/>
    </row>
    <row r="849">
      <c r="F849" s="19"/>
      <c r="G849" s="19"/>
      <c r="H849" s="19"/>
      <c r="N849" s="26"/>
      <c r="O849" s="25"/>
      <c r="S849" s="26"/>
    </row>
    <row r="850">
      <c r="F850" s="19"/>
      <c r="G850" s="19"/>
      <c r="H850" s="19"/>
      <c r="N850" s="26"/>
      <c r="O850" s="25"/>
      <c r="S850" s="26"/>
    </row>
    <row r="851">
      <c r="F851" s="19"/>
      <c r="G851" s="19"/>
      <c r="H851" s="19"/>
      <c r="N851" s="26"/>
      <c r="O851" s="25"/>
      <c r="S851" s="26"/>
    </row>
    <row r="852">
      <c r="F852" s="19"/>
      <c r="G852" s="19"/>
      <c r="H852" s="19"/>
      <c r="N852" s="26"/>
      <c r="O852" s="25"/>
      <c r="S852" s="26"/>
    </row>
    <row r="853">
      <c r="F853" s="19"/>
      <c r="G853" s="19"/>
      <c r="H853" s="19"/>
      <c r="N853" s="26"/>
      <c r="O853" s="25"/>
      <c r="S853" s="26"/>
    </row>
    <row r="854">
      <c r="F854" s="19"/>
      <c r="G854" s="19"/>
      <c r="H854" s="19"/>
      <c r="N854" s="26"/>
      <c r="O854" s="25"/>
      <c r="S854" s="26"/>
    </row>
    <row r="855">
      <c r="F855" s="19"/>
      <c r="G855" s="19"/>
      <c r="H855" s="19"/>
      <c r="N855" s="26"/>
      <c r="O855" s="25"/>
      <c r="S855" s="26"/>
    </row>
    <row r="856">
      <c r="F856" s="19"/>
      <c r="G856" s="19"/>
      <c r="H856" s="19"/>
      <c r="N856" s="26"/>
      <c r="O856" s="25"/>
      <c r="S856" s="26"/>
    </row>
    <row r="857">
      <c r="F857" s="19"/>
      <c r="G857" s="19"/>
      <c r="H857" s="19"/>
      <c r="N857" s="26"/>
      <c r="O857" s="25"/>
      <c r="S857" s="26"/>
    </row>
    <row r="858">
      <c r="F858" s="19"/>
      <c r="G858" s="19"/>
      <c r="H858" s="19"/>
      <c r="N858" s="26"/>
      <c r="O858" s="25"/>
      <c r="S858" s="26"/>
    </row>
    <row r="859">
      <c r="F859" s="19"/>
      <c r="G859" s="19"/>
      <c r="H859" s="19"/>
      <c r="N859" s="26"/>
      <c r="O859" s="25"/>
      <c r="S859" s="26"/>
    </row>
    <row r="860">
      <c r="F860" s="19"/>
      <c r="G860" s="19"/>
      <c r="H860" s="19"/>
      <c r="N860" s="26"/>
      <c r="O860" s="25"/>
      <c r="S860" s="26"/>
    </row>
    <row r="861">
      <c r="F861" s="19"/>
      <c r="G861" s="19"/>
      <c r="H861" s="19"/>
      <c r="N861" s="26"/>
      <c r="O861" s="25"/>
      <c r="S861" s="26"/>
    </row>
    <row r="862">
      <c r="F862" s="19"/>
      <c r="G862" s="19"/>
      <c r="H862" s="19"/>
      <c r="N862" s="26"/>
      <c r="O862" s="25"/>
      <c r="S862" s="26"/>
    </row>
    <row r="863">
      <c r="F863" s="19"/>
      <c r="G863" s="19"/>
      <c r="H863" s="19"/>
      <c r="N863" s="26"/>
      <c r="O863" s="25"/>
      <c r="S863" s="26"/>
    </row>
    <row r="864">
      <c r="F864" s="19"/>
      <c r="G864" s="19"/>
      <c r="H864" s="19"/>
      <c r="N864" s="26"/>
      <c r="O864" s="25"/>
      <c r="S864" s="26"/>
    </row>
    <row r="865">
      <c r="F865" s="19"/>
      <c r="G865" s="19"/>
      <c r="H865" s="19"/>
      <c r="N865" s="26"/>
      <c r="O865" s="25"/>
      <c r="S865" s="26"/>
    </row>
    <row r="866">
      <c r="F866" s="19"/>
      <c r="G866" s="19"/>
      <c r="H866" s="19"/>
      <c r="N866" s="26"/>
      <c r="O866" s="25"/>
      <c r="S866" s="26"/>
    </row>
    <row r="867">
      <c r="F867" s="19"/>
      <c r="G867" s="19"/>
      <c r="H867" s="19"/>
      <c r="N867" s="26"/>
      <c r="O867" s="25"/>
      <c r="S867" s="26"/>
    </row>
    <row r="868">
      <c r="F868" s="19"/>
      <c r="G868" s="19"/>
      <c r="H868" s="19"/>
      <c r="N868" s="26"/>
      <c r="O868" s="25"/>
      <c r="S868" s="26"/>
    </row>
    <row r="869">
      <c r="F869" s="19"/>
      <c r="G869" s="19"/>
      <c r="H869" s="19"/>
      <c r="N869" s="26"/>
      <c r="O869" s="25"/>
      <c r="S869" s="26"/>
    </row>
    <row r="870">
      <c r="F870" s="19"/>
      <c r="G870" s="19"/>
      <c r="H870" s="19"/>
      <c r="N870" s="26"/>
      <c r="O870" s="25"/>
      <c r="S870" s="26"/>
    </row>
    <row r="871">
      <c r="F871" s="19"/>
      <c r="G871" s="19"/>
      <c r="H871" s="19"/>
      <c r="N871" s="26"/>
      <c r="O871" s="25"/>
      <c r="S871" s="26"/>
    </row>
    <row r="872">
      <c r="F872" s="19"/>
      <c r="G872" s="19"/>
      <c r="H872" s="19"/>
      <c r="N872" s="26"/>
      <c r="O872" s="25"/>
      <c r="S872" s="26"/>
    </row>
    <row r="873">
      <c r="F873" s="19"/>
      <c r="G873" s="19"/>
      <c r="H873" s="19"/>
      <c r="N873" s="26"/>
      <c r="O873" s="25"/>
      <c r="S873" s="26"/>
    </row>
    <row r="874">
      <c r="F874" s="19"/>
      <c r="G874" s="19"/>
      <c r="H874" s="19"/>
      <c r="N874" s="26"/>
      <c r="O874" s="25"/>
      <c r="S874" s="26"/>
    </row>
    <row r="875">
      <c r="F875" s="19"/>
      <c r="G875" s="19"/>
      <c r="H875" s="19"/>
      <c r="N875" s="26"/>
      <c r="O875" s="25"/>
      <c r="S875" s="26"/>
    </row>
    <row r="876">
      <c r="F876" s="19"/>
      <c r="G876" s="19"/>
      <c r="H876" s="19"/>
      <c r="N876" s="26"/>
      <c r="O876" s="25"/>
      <c r="S876" s="26"/>
    </row>
    <row r="877">
      <c r="F877" s="19"/>
      <c r="G877" s="19"/>
      <c r="H877" s="19"/>
      <c r="N877" s="26"/>
      <c r="O877" s="25"/>
      <c r="S877" s="26"/>
    </row>
    <row r="878">
      <c r="F878" s="19"/>
      <c r="G878" s="19"/>
      <c r="H878" s="19"/>
      <c r="N878" s="26"/>
      <c r="O878" s="25"/>
      <c r="S878" s="26"/>
    </row>
    <row r="879">
      <c r="F879" s="19"/>
      <c r="G879" s="19"/>
      <c r="H879" s="19"/>
      <c r="N879" s="26"/>
      <c r="O879" s="25"/>
      <c r="S879" s="26"/>
    </row>
    <row r="880">
      <c r="F880" s="19"/>
      <c r="G880" s="19"/>
      <c r="H880" s="19"/>
      <c r="N880" s="26"/>
      <c r="O880" s="25"/>
      <c r="S880" s="26"/>
    </row>
    <row r="881">
      <c r="F881" s="19"/>
      <c r="G881" s="19"/>
      <c r="H881" s="19"/>
      <c r="N881" s="26"/>
      <c r="O881" s="25"/>
      <c r="S881" s="26"/>
    </row>
    <row r="882">
      <c r="F882" s="19"/>
      <c r="G882" s="19"/>
      <c r="H882" s="19"/>
      <c r="N882" s="26"/>
      <c r="O882" s="25"/>
      <c r="S882" s="26"/>
    </row>
    <row r="883">
      <c r="F883" s="19"/>
      <c r="G883" s="19"/>
      <c r="H883" s="19"/>
      <c r="N883" s="26"/>
      <c r="O883" s="25"/>
      <c r="S883" s="26"/>
    </row>
    <row r="884">
      <c r="F884" s="19"/>
      <c r="G884" s="19"/>
      <c r="H884" s="19"/>
      <c r="N884" s="26"/>
      <c r="O884" s="25"/>
      <c r="S884" s="26"/>
    </row>
    <row r="885">
      <c r="F885" s="19"/>
      <c r="G885" s="19"/>
      <c r="H885" s="19"/>
      <c r="N885" s="26"/>
      <c r="O885" s="25"/>
      <c r="S885" s="26"/>
    </row>
    <row r="886">
      <c r="F886" s="19"/>
      <c r="G886" s="19"/>
      <c r="H886" s="19"/>
      <c r="N886" s="26"/>
      <c r="O886" s="25"/>
      <c r="S886" s="26"/>
    </row>
    <row r="887">
      <c r="F887" s="19"/>
      <c r="G887" s="19"/>
      <c r="H887" s="19"/>
      <c r="N887" s="26"/>
      <c r="O887" s="25"/>
      <c r="S887" s="26"/>
    </row>
    <row r="888">
      <c r="F888" s="19"/>
      <c r="G888" s="19"/>
      <c r="H888" s="19"/>
      <c r="N888" s="26"/>
      <c r="O888" s="25"/>
      <c r="S888" s="26"/>
    </row>
    <row r="889">
      <c r="F889" s="19"/>
      <c r="G889" s="19"/>
      <c r="H889" s="19"/>
      <c r="N889" s="26"/>
      <c r="O889" s="25"/>
      <c r="S889" s="26"/>
    </row>
    <row r="890">
      <c r="F890" s="19"/>
      <c r="G890" s="19"/>
      <c r="H890" s="19"/>
      <c r="N890" s="26"/>
      <c r="O890" s="25"/>
      <c r="S890" s="26"/>
    </row>
    <row r="891">
      <c r="F891" s="19"/>
      <c r="G891" s="19"/>
      <c r="H891" s="19"/>
      <c r="N891" s="26"/>
      <c r="O891" s="25"/>
      <c r="S891" s="26"/>
    </row>
    <row r="892">
      <c r="F892" s="19"/>
      <c r="G892" s="19"/>
      <c r="H892" s="19"/>
      <c r="N892" s="26"/>
      <c r="O892" s="25"/>
      <c r="S892" s="26"/>
    </row>
    <row r="893">
      <c r="F893" s="19"/>
      <c r="G893" s="19"/>
      <c r="H893" s="19"/>
      <c r="N893" s="26"/>
      <c r="O893" s="25"/>
      <c r="S893" s="26"/>
    </row>
    <row r="894">
      <c r="F894" s="19"/>
      <c r="G894" s="19"/>
      <c r="H894" s="19"/>
      <c r="N894" s="26"/>
      <c r="O894" s="25"/>
      <c r="S894" s="26"/>
    </row>
    <row r="895">
      <c r="F895" s="19"/>
      <c r="G895" s="19"/>
      <c r="H895" s="19"/>
      <c r="N895" s="26"/>
      <c r="O895" s="25"/>
      <c r="S895" s="26"/>
    </row>
    <row r="896">
      <c r="F896" s="19"/>
      <c r="G896" s="19"/>
      <c r="H896" s="19"/>
      <c r="N896" s="26"/>
      <c r="O896" s="25"/>
      <c r="S896" s="26"/>
    </row>
    <row r="897">
      <c r="F897" s="19"/>
      <c r="G897" s="19"/>
      <c r="H897" s="19"/>
      <c r="N897" s="26"/>
      <c r="O897" s="25"/>
      <c r="S897" s="26"/>
    </row>
    <row r="898">
      <c r="F898" s="19"/>
      <c r="G898" s="19"/>
      <c r="H898" s="19"/>
      <c r="N898" s="26"/>
      <c r="O898" s="25"/>
      <c r="S898" s="26"/>
    </row>
    <row r="899">
      <c r="F899" s="19"/>
      <c r="G899" s="19"/>
      <c r="H899" s="19"/>
      <c r="N899" s="26"/>
      <c r="O899" s="25"/>
      <c r="S899" s="26"/>
    </row>
    <row r="900">
      <c r="F900" s="19"/>
      <c r="G900" s="19"/>
      <c r="H900" s="19"/>
      <c r="N900" s="26"/>
      <c r="O900" s="25"/>
      <c r="S900" s="26"/>
    </row>
    <row r="901">
      <c r="F901" s="19"/>
      <c r="G901" s="19"/>
      <c r="H901" s="19"/>
      <c r="N901" s="26"/>
      <c r="O901" s="25"/>
      <c r="S901" s="26"/>
    </row>
    <row r="902">
      <c r="F902" s="19"/>
      <c r="G902" s="19"/>
      <c r="H902" s="19"/>
      <c r="N902" s="26"/>
      <c r="O902" s="25"/>
      <c r="S902" s="26"/>
    </row>
    <row r="903">
      <c r="F903" s="19"/>
      <c r="G903" s="19"/>
      <c r="H903" s="19"/>
      <c r="N903" s="26"/>
      <c r="O903" s="25"/>
      <c r="S903" s="26"/>
    </row>
    <row r="904">
      <c r="F904" s="19"/>
      <c r="G904" s="19"/>
      <c r="H904" s="19"/>
      <c r="N904" s="26"/>
      <c r="O904" s="25"/>
      <c r="S904" s="26"/>
    </row>
    <row r="905">
      <c r="F905" s="19"/>
      <c r="G905" s="19"/>
      <c r="H905" s="19"/>
      <c r="N905" s="26"/>
      <c r="O905" s="25"/>
      <c r="S905" s="26"/>
    </row>
    <row r="906">
      <c r="F906" s="19"/>
      <c r="G906" s="19"/>
      <c r="H906" s="19"/>
      <c r="N906" s="26"/>
      <c r="O906" s="25"/>
      <c r="S906" s="26"/>
    </row>
    <row r="907">
      <c r="F907" s="19"/>
      <c r="G907" s="19"/>
      <c r="H907" s="19"/>
      <c r="N907" s="26"/>
      <c r="O907" s="25"/>
      <c r="S907" s="26"/>
    </row>
    <row r="908">
      <c r="F908" s="19"/>
      <c r="G908" s="19"/>
      <c r="H908" s="19"/>
      <c r="N908" s="26"/>
      <c r="O908" s="25"/>
      <c r="S908" s="26"/>
    </row>
    <row r="909">
      <c r="F909" s="19"/>
      <c r="G909" s="19"/>
      <c r="H909" s="19"/>
      <c r="N909" s="26"/>
      <c r="O909" s="25"/>
      <c r="S909" s="26"/>
    </row>
    <row r="910">
      <c r="F910" s="19"/>
      <c r="G910" s="19"/>
      <c r="H910" s="19"/>
      <c r="N910" s="26"/>
      <c r="O910" s="25"/>
      <c r="S910" s="26"/>
    </row>
    <row r="911">
      <c r="F911" s="19"/>
      <c r="G911" s="19"/>
      <c r="H911" s="19"/>
      <c r="N911" s="26"/>
      <c r="O911" s="25"/>
      <c r="S911" s="26"/>
    </row>
    <row r="912">
      <c r="F912" s="19"/>
      <c r="G912" s="19"/>
      <c r="H912" s="19"/>
      <c r="N912" s="26"/>
      <c r="O912" s="25"/>
      <c r="S912" s="26"/>
    </row>
    <row r="913">
      <c r="F913" s="19"/>
      <c r="G913" s="19"/>
      <c r="H913" s="19"/>
      <c r="N913" s="26"/>
      <c r="O913" s="25"/>
      <c r="S913" s="26"/>
    </row>
    <row r="914">
      <c r="F914" s="19"/>
      <c r="G914" s="19"/>
      <c r="H914" s="19"/>
      <c r="N914" s="26"/>
      <c r="O914" s="25"/>
      <c r="S914" s="26"/>
    </row>
    <row r="915">
      <c r="F915" s="19"/>
      <c r="G915" s="19"/>
      <c r="H915" s="19"/>
      <c r="N915" s="26"/>
      <c r="O915" s="25"/>
      <c r="S915" s="26"/>
    </row>
    <row r="916">
      <c r="F916" s="19"/>
      <c r="G916" s="19"/>
      <c r="H916" s="19"/>
      <c r="N916" s="26"/>
      <c r="O916" s="25"/>
      <c r="S916" s="26"/>
    </row>
    <row r="917">
      <c r="F917" s="19"/>
      <c r="G917" s="19"/>
      <c r="H917" s="19"/>
      <c r="N917" s="26"/>
      <c r="O917" s="25"/>
      <c r="S917" s="26"/>
    </row>
    <row r="918">
      <c r="F918" s="19"/>
      <c r="G918" s="19"/>
      <c r="H918" s="19"/>
      <c r="N918" s="26"/>
      <c r="O918" s="25"/>
      <c r="S918" s="26"/>
    </row>
    <row r="919">
      <c r="F919" s="19"/>
      <c r="G919" s="19"/>
      <c r="H919" s="19"/>
      <c r="N919" s="26"/>
      <c r="O919" s="25"/>
      <c r="S919" s="26"/>
    </row>
    <row r="920">
      <c r="F920" s="19"/>
      <c r="G920" s="19"/>
      <c r="H920" s="19"/>
      <c r="N920" s="26"/>
      <c r="O920" s="25"/>
      <c r="S920" s="26"/>
    </row>
    <row r="921">
      <c r="F921" s="19"/>
      <c r="G921" s="19"/>
      <c r="H921" s="19"/>
      <c r="N921" s="26"/>
      <c r="O921" s="25"/>
      <c r="S921" s="26"/>
    </row>
    <row r="922">
      <c r="F922" s="19"/>
      <c r="G922" s="19"/>
      <c r="H922" s="19"/>
      <c r="N922" s="26"/>
      <c r="O922" s="25"/>
      <c r="S922" s="26"/>
    </row>
    <row r="923">
      <c r="F923" s="19"/>
      <c r="G923" s="19"/>
      <c r="H923" s="19"/>
      <c r="N923" s="26"/>
      <c r="O923" s="25"/>
      <c r="S923" s="26"/>
    </row>
    <row r="924">
      <c r="F924" s="19"/>
      <c r="G924" s="19"/>
      <c r="H924" s="19"/>
      <c r="N924" s="26"/>
      <c r="O924" s="25"/>
      <c r="S924" s="26"/>
    </row>
    <row r="925">
      <c r="F925" s="19"/>
      <c r="G925" s="19"/>
      <c r="H925" s="19"/>
      <c r="N925" s="26"/>
      <c r="O925" s="25"/>
      <c r="S925" s="26"/>
    </row>
    <row r="926">
      <c r="F926" s="19"/>
      <c r="G926" s="19"/>
      <c r="H926" s="19"/>
      <c r="N926" s="26"/>
      <c r="O926" s="25"/>
      <c r="S926" s="26"/>
    </row>
    <row r="927">
      <c r="F927" s="19"/>
      <c r="G927" s="19"/>
      <c r="H927" s="19"/>
      <c r="N927" s="26"/>
      <c r="O927" s="25"/>
      <c r="S927" s="26"/>
    </row>
    <row r="928">
      <c r="F928" s="19"/>
      <c r="G928" s="19"/>
      <c r="H928" s="19"/>
      <c r="N928" s="26"/>
      <c r="O928" s="25"/>
      <c r="S928" s="26"/>
    </row>
    <row r="929">
      <c r="F929" s="19"/>
      <c r="G929" s="19"/>
      <c r="H929" s="19"/>
      <c r="N929" s="26"/>
      <c r="O929" s="25"/>
      <c r="S929" s="26"/>
    </row>
    <row r="930">
      <c r="F930" s="19"/>
      <c r="G930" s="19"/>
      <c r="H930" s="19"/>
      <c r="N930" s="26"/>
      <c r="O930" s="25"/>
      <c r="S930" s="26"/>
    </row>
    <row r="931">
      <c r="F931" s="19"/>
      <c r="G931" s="19"/>
      <c r="H931" s="19"/>
      <c r="N931" s="26"/>
      <c r="O931" s="25"/>
      <c r="S931" s="26"/>
    </row>
    <row r="932">
      <c r="F932" s="19"/>
      <c r="G932" s="19"/>
      <c r="H932" s="19"/>
      <c r="N932" s="26"/>
      <c r="O932" s="25"/>
      <c r="S932" s="26"/>
    </row>
    <row r="933">
      <c r="F933" s="19"/>
      <c r="G933" s="19"/>
      <c r="H933" s="19"/>
      <c r="N933" s="26"/>
      <c r="O933" s="25"/>
      <c r="S933" s="26"/>
    </row>
    <row r="934">
      <c r="F934" s="19"/>
      <c r="G934" s="19"/>
      <c r="H934" s="19"/>
      <c r="N934" s="26"/>
      <c r="O934" s="25"/>
      <c r="S934" s="26"/>
    </row>
    <row r="935">
      <c r="F935" s="19"/>
      <c r="G935" s="19"/>
      <c r="H935" s="19"/>
      <c r="N935" s="26"/>
      <c r="O935" s="25"/>
      <c r="S935" s="26"/>
    </row>
    <row r="936">
      <c r="F936" s="19"/>
      <c r="G936" s="19"/>
      <c r="H936" s="19"/>
      <c r="N936" s="26"/>
      <c r="O936" s="25"/>
      <c r="S936" s="26"/>
    </row>
    <row r="937">
      <c r="F937" s="19"/>
      <c r="G937" s="19"/>
      <c r="H937" s="19"/>
      <c r="N937" s="26"/>
      <c r="O937" s="25"/>
      <c r="S937" s="26"/>
    </row>
    <row r="938">
      <c r="F938" s="19"/>
      <c r="G938" s="19"/>
      <c r="H938" s="19"/>
      <c r="N938" s="26"/>
      <c r="O938" s="25"/>
      <c r="S938" s="26"/>
    </row>
    <row r="939">
      <c r="F939" s="19"/>
      <c r="G939" s="19"/>
      <c r="H939" s="19"/>
      <c r="N939" s="26"/>
      <c r="O939" s="25"/>
      <c r="S939" s="26"/>
    </row>
    <row r="940">
      <c r="F940" s="19"/>
      <c r="G940" s="19"/>
      <c r="H940" s="19"/>
      <c r="N940" s="26"/>
      <c r="O940" s="25"/>
      <c r="S940" s="26"/>
    </row>
    <row r="941">
      <c r="F941" s="19"/>
      <c r="G941" s="19"/>
      <c r="H941" s="19"/>
      <c r="N941" s="26"/>
      <c r="O941" s="25"/>
      <c r="S941" s="26"/>
    </row>
    <row r="942">
      <c r="F942" s="19"/>
      <c r="G942" s="19"/>
      <c r="H942" s="19"/>
      <c r="N942" s="26"/>
      <c r="O942" s="25"/>
      <c r="S942" s="26"/>
    </row>
    <row r="943">
      <c r="F943" s="19"/>
      <c r="G943" s="19"/>
      <c r="H943" s="19"/>
      <c r="N943" s="26"/>
      <c r="O943" s="25"/>
      <c r="S943" s="26"/>
    </row>
    <row r="944">
      <c r="F944" s="19"/>
      <c r="G944" s="19"/>
      <c r="H944" s="19"/>
      <c r="N944" s="26"/>
      <c r="O944" s="25"/>
      <c r="S944" s="26"/>
    </row>
    <row r="945">
      <c r="F945" s="19"/>
      <c r="G945" s="19"/>
      <c r="H945" s="19"/>
      <c r="N945" s="26"/>
      <c r="O945" s="25"/>
      <c r="S945" s="26"/>
    </row>
    <row r="946">
      <c r="F946" s="19"/>
      <c r="G946" s="19"/>
      <c r="H946" s="19"/>
      <c r="N946" s="26"/>
      <c r="O946" s="25"/>
      <c r="S946" s="26"/>
    </row>
    <row r="947">
      <c r="F947" s="19"/>
      <c r="G947" s="19"/>
      <c r="H947" s="19"/>
      <c r="N947" s="26"/>
      <c r="O947" s="25"/>
      <c r="S947" s="26"/>
    </row>
    <row r="948">
      <c r="F948" s="19"/>
      <c r="G948" s="19"/>
      <c r="H948" s="19"/>
      <c r="N948" s="26"/>
      <c r="O948" s="25"/>
      <c r="S948" s="26"/>
    </row>
    <row r="949">
      <c r="F949" s="19"/>
      <c r="G949" s="19"/>
      <c r="H949" s="19"/>
      <c r="N949" s="26"/>
      <c r="O949" s="25"/>
      <c r="S949" s="26"/>
    </row>
    <row r="950">
      <c r="F950" s="19"/>
      <c r="G950" s="19"/>
      <c r="H950" s="19"/>
      <c r="N950" s="26"/>
      <c r="O950" s="25"/>
      <c r="S950" s="26"/>
    </row>
    <row r="951">
      <c r="F951" s="19"/>
      <c r="G951" s="19"/>
      <c r="H951" s="19"/>
      <c r="N951" s="26"/>
      <c r="O951" s="25"/>
      <c r="S951" s="26"/>
    </row>
    <row r="952">
      <c r="F952" s="19"/>
      <c r="G952" s="19"/>
      <c r="H952" s="19"/>
      <c r="N952" s="26"/>
      <c r="O952" s="25"/>
      <c r="S952" s="26"/>
    </row>
    <row r="953">
      <c r="F953" s="19"/>
      <c r="G953" s="19"/>
      <c r="H953" s="19"/>
      <c r="N953" s="26"/>
      <c r="O953" s="25"/>
      <c r="S953" s="26"/>
    </row>
    <row r="954">
      <c r="F954" s="19"/>
      <c r="G954" s="19"/>
      <c r="H954" s="19"/>
      <c r="N954" s="26"/>
      <c r="O954" s="25"/>
      <c r="S954" s="26"/>
    </row>
    <row r="955">
      <c r="F955" s="19"/>
      <c r="G955" s="19"/>
      <c r="H955" s="19"/>
      <c r="N955" s="26"/>
      <c r="O955" s="25"/>
      <c r="S955" s="26"/>
    </row>
    <row r="956">
      <c r="F956" s="19"/>
      <c r="G956" s="19"/>
      <c r="H956" s="19"/>
      <c r="N956" s="26"/>
      <c r="O956" s="25"/>
      <c r="S956" s="26"/>
    </row>
    <row r="957">
      <c r="F957" s="19"/>
      <c r="G957" s="19"/>
      <c r="H957" s="19"/>
      <c r="N957" s="26"/>
      <c r="O957" s="25"/>
      <c r="S957" s="26"/>
    </row>
    <row r="958">
      <c r="F958" s="19"/>
      <c r="G958" s="19"/>
      <c r="H958" s="19"/>
      <c r="N958" s="26"/>
      <c r="O958" s="25"/>
      <c r="S958" s="26"/>
    </row>
    <row r="959">
      <c r="F959" s="19"/>
      <c r="G959" s="19"/>
      <c r="H959" s="19"/>
      <c r="N959" s="26"/>
      <c r="O959" s="25"/>
      <c r="S959" s="26"/>
    </row>
    <row r="960">
      <c r="F960" s="19"/>
      <c r="G960" s="19"/>
      <c r="H960" s="19"/>
      <c r="N960" s="26"/>
      <c r="O960" s="25"/>
      <c r="S960" s="26"/>
    </row>
    <row r="961">
      <c r="F961" s="19"/>
      <c r="G961" s="19"/>
      <c r="H961" s="19"/>
      <c r="N961" s="26"/>
      <c r="O961" s="25"/>
      <c r="S961" s="26"/>
    </row>
    <row r="962">
      <c r="F962" s="19"/>
      <c r="G962" s="19"/>
      <c r="H962" s="19"/>
      <c r="N962" s="26"/>
      <c r="O962" s="25"/>
      <c r="S962" s="26"/>
    </row>
    <row r="963">
      <c r="F963" s="19"/>
      <c r="G963" s="19"/>
      <c r="H963" s="19"/>
      <c r="N963" s="26"/>
      <c r="O963" s="25"/>
      <c r="S963" s="26"/>
    </row>
    <row r="964">
      <c r="F964" s="19"/>
      <c r="G964" s="19"/>
      <c r="H964" s="19"/>
      <c r="N964" s="26"/>
      <c r="O964" s="25"/>
      <c r="S964" s="26"/>
    </row>
    <row r="965">
      <c r="F965" s="19"/>
      <c r="G965" s="19"/>
      <c r="H965" s="19"/>
      <c r="N965" s="26"/>
      <c r="O965" s="25"/>
      <c r="S965" s="26"/>
    </row>
    <row r="966">
      <c r="F966" s="19"/>
      <c r="G966" s="19"/>
      <c r="H966" s="19"/>
      <c r="N966" s="26"/>
      <c r="O966" s="25"/>
      <c r="S966" s="26"/>
    </row>
    <row r="967">
      <c r="F967" s="19"/>
      <c r="G967" s="19"/>
      <c r="H967" s="19"/>
      <c r="N967" s="26"/>
      <c r="O967" s="25"/>
      <c r="S967" s="26"/>
    </row>
    <row r="968">
      <c r="F968" s="19"/>
      <c r="G968" s="19"/>
      <c r="H968" s="19"/>
      <c r="N968" s="26"/>
      <c r="O968" s="25"/>
      <c r="S968" s="26"/>
    </row>
    <row r="969">
      <c r="F969" s="19"/>
      <c r="G969" s="19"/>
      <c r="H969" s="19"/>
      <c r="N969" s="26"/>
      <c r="O969" s="25"/>
      <c r="S969" s="26"/>
    </row>
    <row r="970">
      <c r="F970" s="19"/>
      <c r="G970" s="19"/>
      <c r="H970" s="19"/>
      <c r="N970" s="26"/>
      <c r="O970" s="25"/>
      <c r="S970" s="26"/>
    </row>
    <row r="971">
      <c r="F971" s="19"/>
      <c r="G971" s="19"/>
      <c r="H971" s="19"/>
      <c r="N971" s="26"/>
      <c r="O971" s="25"/>
      <c r="S971" s="26"/>
    </row>
    <row r="972">
      <c r="F972" s="19"/>
      <c r="G972" s="19"/>
      <c r="H972" s="19"/>
      <c r="N972" s="26"/>
      <c r="O972" s="25"/>
      <c r="S972" s="26"/>
    </row>
    <row r="973">
      <c r="F973" s="19"/>
      <c r="G973" s="19"/>
      <c r="H973" s="19"/>
      <c r="N973" s="26"/>
      <c r="O973" s="25"/>
      <c r="S973" s="26"/>
    </row>
    <row r="974">
      <c r="F974" s="19"/>
      <c r="G974" s="19"/>
      <c r="H974" s="19"/>
      <c r="N974" s="26"/>
      <c r="O974" s="25"/>
      <c r="S974" s="26"/>
    </row>
    <row r="975">
      <c r="F975" s="19"/>
      <c r="G975" s="19"/>
      <c r="H975" s="19"/>
      <c r="N975" s="26"/>
      <c r="O975" s="25"/>
      <c r="S975" s="26"/>
    </row>
    <row r="976">
      <c r="F976" s="19"/>
      <c r="G976" s="19"/>
      <c r="H976" s="19"/>
      <c r="N976" s="26"/>
      <c r="O976" s="25"/>
      <c r="S976" s="26"/>
    </row>
    <row r="977">
      <c r="F977" s="19"/>
      <c r="G977" s="19"/>
      <c r="H977" s="19"/>
      <c r="N977" s="26"/>
      <c r="O977" s="25"/>
      <c r="S977" s="26"/>
    </row>
    <row r="978">
      <c r="F978" s="19"/>
      <c r="G978" s="19"/>
      <c r="H978" s="19"/>
      <c r="N978" s="26"/>
      <c r="O978" s="25"/>
      <c r="S978" s="26"/>
    </row>
    <row r="979">
      <c r="F979" s="19"/>
      <c r="G979" s="19"/>
      <c r="H979" s="19"/>
      <c r="N979" s="26"/>
      <c r="O979" s="25"/>
      <c r="S979" s="26"/>
    </row>
    <row r="980">
      <c r="F980" s="19"/>
      <c r="G980" s="19"/>
      <c r="H980" s="19"/>
      <c r="N980" s="26"/>
      <c r="O980" s="25"/>
      <c r="S980" s="26"/>
    </row>
    <row r="981">
      <c r="F981" s="19"/>
      <c r="G981" s="19"/>
      <c r="H981" s="19"/>
      <c r="N981" s="26"/>
      <c r="O981" s="25"/>
      <c r="S981" s="26"/>
    </row>
    <row r="982">
      <c r="F982" s="19"/>
      <c r="G982" s="19"/>
      <c r="H982" s="19"/>
      <c r="N982" s="26"/>
      <c r="O982" s="25"/>
      <c r="S982" s="26"/>
    </row>
    <row r="983">
      <c r="F983" s="19"/>
      <c r="G983" s="19"/>
      <c r="H983" s="19"/>
      <c r="N983" s="26"/>
      <c r="O983" s="25"/>
      <c r="S983" s="26"/>
    </row>
    <row r="984">
      <c r="F984" s="19"/>
      <c r="G984" s="19"/>
      <c r="H984" s="19"/>
      <c r="N984" s="26"/>
      <c r="O984" s="25"/>
      <c r="S984" s="26"/>
    </row>
    <row r="985">
      <c r="F985" s="19"/>
      <c r="G985" s="19"/>
      <c r="H985" s="19"/>
      <c r="N985" s="26"/>
      <c r="O985" s="25"/>
      <c r="S985" s="26"/>
    </row>
    <row r="986">
      <c r="F986" s="19"/>
      <c r="G986" s="19"/>
      <c r="H986" s="19"/>
      <c r="N986" s="26"/>
      <c r="O986" s="25"/>
      <c r="S986" s="26"/>
    </row>
    <row r="987">
      <c r="F987" s="19"/>
      <c r="G987" s="19"/>
      <c r="H987" s="19"/>
      <c r="N987" s="26"/>
      <c r="O987" s="25"/>
      <c r="S987" s="26"/>
    </row>
    <row r="988">
      <c r="F988" s="19"/>
      <c r="G988" s="19"/>
      <c r="H988" s="19"/>
      <c r="N988" s="26"/>
      <c r="O988" s="25"/>
      <c r="S988" s="26"/>
    </row>
    <row r="989">
      <c r="F989" s="19"/>
      <c r="G989" s="19"/>
      <c r="H989" s="19"/>
      <c r="N989" s="26"/>
      <c r="O989" s="25"/>
      <c r="S989" s="26"/>
    </row>
    <row r="990">
      <c r="F990" s="19"/>
      <c r="G990" s="19"/>
      <c r="H990" s="19"/>
      <c r="N990" s="26"/>
      <c r="O990" s="25"/>
      <c r="S990" s="26"/>
    </row>
    <row r="991">
      <c r="F991" s="19"/>
      <c r="G991" s="19"/>
      <c r="H991" s="19"/>
      <c r="N991" s="26"/>
      <c r="O991" s="25"/>
      <c r="S991" s="26"/>
    </row>
    <row r="992">
      <c r="F992" s="19"/>
      <c r="G992" s="19"/>
      <c r="H992" s="19"/>
      <c r="N992" s="26"/>
      <c r="O992" s="25"/>
      <c r="S992" s="26"/>
    </row>
    <row r="993">
      <c r="F993" s="19"/>
      <c r="G993" s="19"/>
      <c r="H993" s="19"/>
      <c r="N993" s="26"/>
      <c r="O993" s="25"/>
      <c r="S993" s="26"/>
    </row>
    <row r="994">
      <c r="F994" s="19"/>
      <c r="G994" s="19"/>
      <c r="H994" s="19"/>
      <c r="N994" s="26"/>
      <c r="O994" s="25"/>
      <c r="S994" s="26"/>
    </row>
    <row r="995">
      <c r="F995" s="19"/>
      <c r="G995" s="19"/>
      <c r="H995" s="19"/>
      <c r="N995" s="26"/>
      <c r="O995" s="25"/>
      <c r="S995" s="26"/>
    </row>
    <row r="996">
      <c r="F996" s="19"/>
      <c r="G996" s="19"/>
      <c r="H996" s="19"/>
      <c r="N996" s="26"/>
      <c r="O996" s="25"/>
      <c r="S996" s="26"/>
    </row>
    <row r="997">
      <c r="F997" s="19"/>
      <c r="G997" s="19"/>
      <c r="H997" s="19"/>
      <c r="N997" s="26"/>
      <c r="O997" s="25"/>
      <c r="S997" s="26"/>
    </row>
    <row r="998">
      <c r="F998" s="19"/>
      <c r="G998" s="19"/>
      <c r="H998" s="19"/>
      <c r="N998" s="26"/>
      <c r="O998" s="25"/>
      <c r="S998" s="26"/>
    </row>
    <row r="999">
      <c r="F999" s="19"/>
      <c r="G999" s="19"/>
      <c r="H999" s="19"/>
      <c r="N999" s="26"/>
      <c r="O999" s="25"/>
      <c r="S999" s="26"/>
    </row>
    <row r="1000">
      <c r="F1000" s="19"/>
      <c r="G1000" s="19"/>
      <c r="H1000" s="19"/>
      <c r="N1000" s="26"/>
      <c r="O1000" s="25"/>
      <c r="S1000" s="26"/>
    </row>
    <row r="1001">
      <c r="F1001" s="19"/>
      <c r="G1001" s="19"/>
      <c r="H1001" s="19"/>
      <c r="N1001" s="26"/>
      <c r="O1001" s="25"/>
      <c r="S1001" s="26"/>
    </row>
    <row r="1002">
      <c r="F1002" s="19"/>
      <c r="G1002" s="19"/>
      <c r="H1002" s="19"/>
      <c r="N1002" s="26"/>
      <c r="O1002" s="25"/>
      <c r="S1002" s="26"/>
    </row>
    <row r="1003">
      <c r="F1003" s="19"/>
      <c r="G1003" s="19"/>
      <c r="H1003" s="19"/>
      <c r="N1003" s="26"/>
      <c r="O1003" s="25"/>
      <c r="S1003" s="26"/>
    </row>
    <row r="1004">
      <c r="F1004" s="19"/>
      <c r="G1004" s="19"/>
      <c r="H1004" s="19"/>
      <c r="N1004" s="26"/>
      <c r="O1004" s="25"/>
      <c r="S1004" s="26"/>
    </row>
    <row r="1005">
      <c r="F1005" s="19"/>
      <c r="G1005" s="19"/>
      <c r="H1005" s="19"/>
      <c r="N1005" s="26"/>
      <c r="O1005" s="75"/>
      <c r="S1005" s="26"/>
    </row>
  </sheetData>
  <autoFilter ref="$A$2:$AH$1005">
    <sortState ref="A2:AH1005">
      <sortCondition ref="B2:B1005"/>
      <sortCondition descending="1" ref="C2:C1005"/>
      <sortCondition ref="V2:V1005"/>
      <sortCondition ref="M2:M1005"/>
      <sortCondition ref="P2:P1005"/>
      <sortCondition ref="Q2:Q1005"/>
      <sortCondition ref="R2:R1005"/>
      <sortCondition ref="W2:W1005"/>
      <sortCondition ref="U2:U1005"/>
      <sortCondition ref="K2:K1005"/>
      <sortCondition ref="L2:L1005"/>
    </sortState>
  </autoFilter>
  <conditionalFormatting sqref="F3:G360 H3:H380">
    <cfRule type="cellIs" dxfId="0" priority="1" operator="lessThan">
      <formula>4</formula>
    </cfRule>
  </conditionalFormatting>
  <conditionalFormatting sqref="F3:G360 H3:H380">
    <cfRule type="cellIs" dxfId="1" priority="2" operator="lessThan">
      <formula>8</formula>
    </cfRule>
  </conditionalFormatting>
  <conditionalFormatting sqref="F3:G360 H3:H380">
    <cfRule type="cellIs" dxfId="2" priority="3" operator="equal">
      <formula>11</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25"/>
    <col customWidth="1" min="6" max="8" width="12.5"/>
    <col customWidth="1" min="14" max="14" width="19.75"/>
    <col customWidth="1" min="15" max="15" width="3.25"/>
    <col customWidth="1" min="19" max="19" width="19.13"/>
    <col customWidth="1" min="20" max="20" width="3.63"/>
    <col customWidth="1" min="24" max="24" width="45.88"/>
  </cols>
  <sheetData>
    <row r="1">
      <c r="A1" s="10"/>
      <c r="B1" s="10"/>
      <c r="C1" s="10">
        <f t="shared" ref="C1:E1" si="1">SUM(C3:C380)</f>
        <v>4762067</v>
      </c>
      <c r="D1" s="10">
        <f t="shared" si="1"/>
        <v>2166581</v>
      </c>
      <c r="E1" s="10">
        <f t="shared" si="1"/>
        <v>662626</v>
      </c>
      <c r="F1" s="3"/>
      <c r="G1" s="3"/>
      <c r="H1" s="3"/>
      <c r="I1" s="7"/>
      <c r="K1" s="10"/>
      <c r="L1" s="11"/>
      <c r="M1" s="5"/>
      <c r="N1" s="12"/>
      <c r="O1" s="78"/>
      <c r="P1" s="10"/>
      <c r="Q1" s="5"/>
      <c r="R1" s="5"/>
      <c r="S1" s="12"/>
      <c r="T1" s="5"/>
      <c r="U1" s="10"/>
      <c r="V1" s="11"/>
      <c r="W1" s="5"/>
    </row>
    <row r="2">
      <c r="A2" s="10" t="s">
        <v>0</v>
      </c>
      <c r="B2" s="10" t="s">
        <v>1</v>
      </c>
      <c r="C2" s="10" t="s">
        <v>4</v>
      </c>
      <c r="D2" s="10" t="s">
        <v>5</v>
      </c>
      <c r="E2" s="10" t="s">
        <v>7</v>
      </c>
      <c r="F2" s="3" t="s">
        <v>9</v>
      </c>
      <c r="G2" s="3"/>
      <c r="H2" s="3" t="s">
        <v>8</v>
      </c>
      <c r="I2" s="7" t="s">
        <v>11</v>
      </c>
      <c r="K2" s="10" t="s">
        <v>4</v>
      </c>
      <c r="L2" s="11" t="s">
        <v>20</v>
      </c>
      <c r="M2" s="5" t="s">
        <v>22</v>
      </c>
      <c r="N2" s="12"/>
      <c r="O2" s="15"/>
      <c r="P2" s="10" t="s">
        <v>5</v>
      </c>
      <c r="Q2" s="5" t="s">
        <v>24</v>
      </c>
      <c r="R2" s="5" t="s">
        <v>22</v>
      </c>
      <c r="S2" s="12"/>
      <c r="T2" s="5"/>
      <c r="U2" s="10" t="s">
        <v>7</v>
      </c>
      <c r="V2" s="11" t="s">
        <v>25</v>
      </c>
      <c r="W2" s="5" t="s">
        <v>22</v>
      </c>
    </row>
    <row r="3">
      <c r="A3" s="11" t="s">
        <v>122</v>
      </c>
      <c r="B3" s="11">
        <v>1134.0</v>
      </c>
      <c r="C3" s="11">
        <v>0.0</v>
      </c>
      <c r="D3" s="11">
        <v>0.0</v>
      </c>
      <c r="E3" s="11">
        <v>0.0</v>
      </c>
      <c r="F3" s="14">
        <v>2000.0</v>
      </c>
      <c r="G3" s="19"/>
      <c r="H3" s="19">
        <f>VLOOKUP(A3,'Kings Ratings'!$A$2:$B$1000,2,false)</f>
        <v>10</v>
      </c>
      <c r="K3" s="11">
        <v>0.0</v>
      </c>
      <c r="L3" s="22">
        <f t="shared" ref="L3:L380" si="2">C3-K3</f>
        <v>0</v>
      </c>
      <c r="M3" s="23" t="str">
        <f t="shared" ref="M3:M380" si="3">L3/K3</f>
        <v>#DIV/0!</v>
      </c>
      <c r="N3" s="24" t="str">
        <f t="shared" ref="N3:N380" si="4">CONCATENATE(A3, " with +",L3, ", +", 100*round(M3,3), "% (",K3, " to ",C3,")")</f>
        <v>#DIV/0!</v>
      </c>
      <c r="O3" s="41"/>
      <c r="P3" s="11">
        <v>0.0</v>
      </c>
      <c r="Q3" s="18">
        <f t="shared" ref="Q3:Q380" si="5">D3-P3</f>
        <v>0</v>
      </c>
      <c r="R3" s="23" t="str">
        <f t="shared" ref="R3:R380" si="6">Q3/P3</f>
        <v>#DIV/0!</v>
      </c>
      <c r="S3" s="24" t="str">
        <f t="shared" ref="S3:S380" si="7">CONCATENATE(A3, " with +",Q3, ", +", 100*round(R3,3), "% (",P3, " to ",D3,")")</f>
        <v>#DIV/0!</v>
      </c>
      <c r="T3" s="18"/>
      <c r="U3" s="11">
        <v>0.0</v>
      </c>
      <c r="V3" s="22">
        <f t="shared" ref="V3:V380" si="8">E3-U3</f>
        <v>0</v>
      </c>
      <c r="W3" s="23" t="str">
        <f t="shared" ref="W3:W380" si="9">V3/U3</f>
        <v>#DIV/0!</v>
      </c>
      <c r="X3" s="26" t="str">
        <f t="shared" ref="X3:X380" si="10">CONCATENATE(A3, " with +",V3, ", +", 100*round(W3,3), "% (",U3, " to ",E3,")")</f>
        <v>#DIV/0!</v>
      </c>
    </row>
    <row r="4">
      <c r="A4" s="11" t="s">
        <v>26</v>
      </c>
      <c r="B4" s="11">
        <v>1155.0</v>
      </c>
      <c r="C4" s="11">
        <v>0.0</v>
      </c>
      <c r="D4" s="11">
        <v>0.0</v>
      </c>
      <c r="E4" s="11">
        <v>0.0</v>
      </c>
      <c r="F4" s="14">
        <v>1.0</v>
      </c>
      <c r="G4" s="19"/>
      <c r="H4" s="19">
        <f>VLOOKUP(A4,'Kings Ratings'!$A$2:$B$1000,2,false)</f>
        <v>11</v>
      </c>
      <c r="K4" s="11">
        <v>0.0</v>
      </c>
      <c r="L4" s="22">
        <f t="shared" si="2"/>
        <v>0</v>
      </c>
      <c r="M4" s="23" t="str">
        <f t="shared" si="3"/>
        <v>#DIV/0!</v>
      </c>
      <c r="N4" s="24" t="str">
        <f t="shared" si="4"/>
        <v>#DIV/0!</v>
      </c>
      <c r="O4" s="25"/>
      <c r="P4" s="11">
        <v>0.0</v>
      </c>
      <c r="Q4" s="18">
        <f t="shared" si="5"/>
        <v>0</v>
      </c>
      <c r="R4" s="23" t="str">
        <f t="shared" si="6"/>
        <v>#DIV/0!</v>
      </c>
      <c r="S4" s="24" t="str">
        <f t="shared" si="7"/>
        <v>#DIV/0!</v>
      </c>
      <c r="U4" s="11">
        <v>0.0</v>
      </c>
      <c r="V4" s="22">
        <f t="shared" si="8"/>
        <v>0</v>
      </c>
      <c r="W4" s="23" t="str">
        <f t="shared" si="9"/>
        <v>#DIV/0!</v>
      </c>
      <c r="X4" s="26" t="str">
        <f t="shared" si="10"/>
        <v>#DIV/0!</v>
      </c>
    </row>
    <row r="5">
      <c r="A5" s="11" t="s">
        <v>182</v>
      </c>
      <c r="B5" s="11">
        <v>1184.0</v>
      </c>
      <c r="C5" s="11">
        <v>1.0</v>
      </c>
      <c r="D5" s="11">
        <v>0.0</v>
      </c>
      <c r="E5" s="11">
        <v>0.0</v>
      </c>
      <c r="F5" s="14">
        <v>0.0</v>
      </c>
      <c r="G5" s="19"/>
      <c r="H5" s="19">
        <f>VLOOKUP(A5,'Kings Ratings'!$A$2:$B$1000,2,false)</f>
        <v>10</v>
      </c>
      <c r="K5" s="11">
        <v>0.0</v>
      </c>
      <c r="L5" s="22">
        <f t="shared" si="2"/>
        <v>1</v>
      </c>
      <c r="M5" s="23" t="str">
        <f t="shared" si="3"/>
        <v>#DIV/0!</v>
      </c>
      <c r="N5" s="24" t="str">
        <f t="shared" si="4"/>
        <v>#DIV/0!</v>
      </c>
      <c r="O5" s="25"/>
      <c r="P5" s="11">
        <v>0.0</v>
      </c>
      <c r="Q5" s="18">
        <f t="shared" si="5"/>
        <v>0</v>
      </c>
      <c r="R5" s="23" t="str">
        <f t="shared" si="6"/>
        <v>#DIV/0!</v>
      </c>
      <c r="S5" s="24" t="str">
        <f t="shared" si="7"/>
        <v>#DIV/0!</v>
      </c>
      <c r="U5" s="11">
        <v>0.0</v>
      </c>
      <c r="V5" s="22">
        <f t="shared" si="8"/>
        <v>0</v>
      </c>
      <c r="W5" s="23" t="str">
        <f t="shared" si="9"/>
        <v>#DIV/0!</v>
      </c>
      <c r="X5" s="26" t="str">
        <f t="shared" si="10"/>
        <v>#DIV/0!</v>
      </c>
    </row>
    <row r="6">
      <c r="A6" s="11" t="s">
        <v>350</v>
      </c>
      <c r="B6" s="11">
        <v>1208.0</v>
      </c>
      <c r="C6" s="11">
        <v>1.0</v>
      </c>
      <c r="D6" s="11">
        <v>0.0</v>
      </c>
      <c r="E6" s="11">
        <v>0.0</v>
      </c>
      <c r="F6" s="14">
        <v>126.0</v>
      </c>
      <c r="G6" s="19"/>
      <c r="H6" s="19">
        <f>VLOOKUP(A6,'Kings Ratings'!$A$2:$B$1000,2,false)</f>
        <v>10</v>
      </c>
      <c r="K6" s="11">
        <v>0.0</v>
      </c>
      <c r="L6" s="22">
        <f t="shared" si="2"/>
        <v>1</v>
      </c>
      <c r="M6" s="23" t="str">
        <f t="shared" si="3"/>
        <v>#DIV/0!</v>
      </c>
      <c r="N6" s="24" t="str">
        <f t="shared" si="4"/>
        <v>#DIV/0!</v>
      </c>
      <c r="O6" s="25"/>
      <c r="P6" s="11">
        <v>0.0</v>
      </c>
      <c r="Q6" s="18">
        <f t="shared" si="5"/>
        <v>0</v>
      </c>
      <c r="R6" s="23" t="str">
        <f t="shared" si="6"/>
        <v>#DIV/0!</v>
      </c>
      <c r="S6" s="24" t="str">
        <f t="shared" si="7"/>
        <v>#DIV/0!</v>
      </c>
      <c r="U6" s="11">
        <v>0.0</v>
      </c>
      <c r="V6" s="22">
        <f t="shared" si="8"/>
        <v>0</v>
      </c>
      <c r="W6" s="23" t="str">
        <f t="shared" si="9"/>
        <v>#DIV/0!</v>
      </c>
      <c r="X6" s="26" t="str">
        <f t="shared" si="10"/>
        <v>#DIV/0!</v>
      </c>
    </row>
    <row r="7">
      <c r="A7" s="11" t="s">
        <v>284</v>
      </c>
      <c r="B7" s="11">
        <v>1210.0</v>
      </c>
      <c r="C7" s="11">
        <v>1.0</v>
      </c>
      <c r="D7" s="11">
        <v>0.0</v>
      </c>
      <c r="E7" s="11">
        <v>0.0</v>
      </c>
      <c r="F7" s="14">
        <v>873.0</v>
      </c>
      <c r="G7" s="19"/>
      <c r="H7" s="19">
        <f>VLOOKUP(A7,'Kings Ratings'!$A$2:$B$1000,2,false)</f>
        <v>10</v>
      </c>
      <c r="K7" s="11">
        <v>0.0</v>
      </c>
      <c r="L7" s="22">
        <f t="shared" si="2"/>
        <v>1</v>
      </c>
      <c r="M7" s="23" t="str">
        <f t="shared" si="3"/>
        <v>#DIV/0!</v>
      </c>
      <c r="N7" s="24" t="str">
        <f t="shared" si="4"/>
        <v>#DIV/0!</v>
      </c>
      <c r="O7" s="25"/>
      <c r="P7" s="11">
        <v>0.0</v>
      </c>
      <c r="Q7" s="18">
        <f t="shared" si="5"/>
        <v>0</v>
      </c>
      <c r="R7" s="23" t="str">
        <f t="shared" si="6"/>
        <v>#DIV/0!</v>
      </c>
      <c r="S7" s="24" t="str">
        <f t="shared" si="7"/>
        <v>#DIV/0!</v>
      </c>
      <c r="U7" s="11">
        <v>0.0</v>
      </c>
      <c r="V7" s="22">
        <f t="shared" si="8"/>
        <v>0</v>
      </c>
      <c r="W7" s="23" t="str">
        <f t="shared" si="9"/>
        <v>#DIV/0!</v>
      </c>
      <c r="X7" s="26" t="str">
        <f t="shared" si="10"/>
        <v>#DIV/0!</v>
      </c>
    </row>
    <row r="8">
      <c r="A8" s="11" t="s">
        <v>299</v>
      </c>
      <c r="B8" s="11">
        <v>1207.0</v>
      </c>
      <c r="C8" s="11">
        <v>2.0</v>
      </c>
      <c r="D8" s="11">
        <v>0.0</v>
      </c>
      <c r="E8" s="11">
        <v>0.0</v>
      </c>
      <c r="F8" s="14">
        <v>5.0</v>
      </c>
      <c r="G8" s="19"/>
      <c r="H8" s="19">
        <f>VLOOKUP(A8,'Kings Ratings'!$A$2:$B$1000,2,false)</f>
        <v>10</v>
      </c>
      <c r="K8" s="11">
        <v>0.0</v>
      </c>
      <c r="L8" s="22">
        <f t="shared" si="2"/>
        <v>2</v>
      </c>
      <c r="M8" s="23" t="str">
        <f t="shared" si="3"/>
        <v>#DIV/0!</v>
      </c>
      <c r="N8" s="24" t="str">
        <f t="shared" si="4"/>
        <v>#DIV/0!</v>
      </c>
      <c r="O8" s="25"/>
      <c r="P8" s="11">
        <v>0.0</v>
      </c>
      <c r="Q8" s="18">
        <f t="shared" si="5"/>
        <v>0</v>
      </c>
      <c r="R8" s="23" t="str">
        <f t="shared" si="6"/>
        <v>#DIV/0!</v>
      </c>
      <c r="S8" s="24" t="str">
        <f t="shared" si="7"/>
        <v>#DIV/0!</v>
      </c>
      <c r="U8" s="11">
        <v>0.0</v>
      </c>
      <c r="V8" s="22">
        <f t="shared" si="8"/>
        <v>0</v>
      </c>
      <c r="W8" s="23" t="str">
        <f t="shared" si="9"/>
        <v>#DIV/0!</v>
      </c>
      <c r="X8" s="26" t="str">
        <f t="shared" si="10"/>
        <v>#DIV/0!</v>
      </c>
    </row>
    <row r="9">
      <c r="A9" s="11" t="s">
        <v>305</v>
      </c>
      <c r="B9" s="11">
        <v>1209.0</v>
      </c>
      <c r="C9" s="11">
        <v>2.0</v>
      </c>
      <c r="D9" s="11">
        <v>0.0</v>
      </c>
      <c r="E9" s="11">
        <v>0.0</v>
      </c>
      <c r="F9" s="14">
        <v>231.0</v>
      </c>
      <c r="G9" s="19"/>
      <c r="H9" s="19">
        <f>VLOOKUP(A9,'Kings Ratings'!$A$2:$B$1000,2,false)</f>
        <v>10</v>
      </c>
      <c r="K9" s="11">
        <v>0.0</v>
      </c>
      <c r="L9" s="22">
        <f t="shared" si="2"/>
        <v>2</v>
      </c>
      <c r="M9" s="23" t="str">
        <f t="shared" si="3"/>
        <v>#DIV/0!</v>
      </c>
      <c r="N9" s="24" t="str">
        <f t="shared" si="4"/>
        <v>#DIV/0!</v>
      </c>
      <c r="O9" s="25"/>
      <c r="P9" s="11">
        <v>0.0</v>
      </c>
      <c r="Q9" s="18">
        <f t="shared" si="5"/>
        <v>0</v>
      </c>
      <c r="R9" s="23" t="str">
        <f t="shared" si="6"/>
        <v>#DIV/0!</v>
      </c>
      <c r="S9" s="24" t="str">
        <f t="shared" si="7"/>
        <v>#DIV/0!</v>
      </c>
      <c r="U9" s="11">
        <v>0.0</v>
      </c>
      <c r="V9" s="22">
        <f t="shared" si="8"/>
        <v>0</v>
      </c>
      <c r="W9" s="23" t="str">
        <f t="shared" si="9"/>
        <v>#DIV/0!</v>
      </c>
      <c r="X9" s="26" t="str">
        <f t="shared" si="10"/>
        <v>#DIV/0!</v>
      </c>
    </row>
    <row r="10">
      <c r="A10" s="18" t="s">
        <v>171</v>
      </c>
      <c r="B10" s="18">
        <v>930.0</v>
      </c>
      <c r="C10" s="40">
        <v>3.0</v>
      </c>
      <c r="D10" s="40">
        <v>0.0</v>
      </c>
      <c r="E10" s="40">
        <v>0.0</v>
      </c>
      <c r="F10" s="14">
        <v>420.0</v>
      </c>
      <c r="G10" s="19"/>
      <c r="H10" s="19">
        <f>VLOOKUP(A10,'Kings Ratings'!$A$2:$B$1000,2,false)</f>
        <v>10</v>
      </c>
      <c r="I10" s="7"/>
      <c r="K10" s="40">
        <v>2.0</v>
      </c>
      <c r="L10" s="22">
        <f t="shared" si="2"/>
        <v>1</v>
      </c>
      <c r="M10" s="23">
        <f t="shared" si="3"/>
        <v>0.5</v>
      </c>
      <c r="N10" s="24" t="str">
        <f t="shared" si="4"/>
        <v>Runestone 27 with +1, +50% (2 to 3)</v>
      </c>
      <c r="O10" s="41"/>
      <c r="P10" s="40">
        <v>0.0</v>
      </c>
      <c r="Q10" s="18">
        <f t="shared" si="5"/>
        <v>0</v>
      </c>
      <c r="R10" s="23" t="str">
        <f t="shared" si="6"/>
        <v>#DIV/0!</v>
      </c>
      <c r="S10" s="24" t="str">
        <f t="shared" si="7"/>
        <v>#DIV/0!</v>
      </c>
      <c r="T10" s="18"/>
      <c r="U10" s="40">
        <v>0.0</v>
      </c>
      <c r="V10" s="22">
        <f t="shared" si="8"/>
        <v>0</v>
      </c>
      <c r="W10" s="23" t="str">
        <f t="shared" si="9"/>
        <v>#DIV/0!</v>
      </c>
      <c r="X10" s="26" t="str">
        <f t="shared" si="10"/>
        <v>#DIV/0!</v>
      </c>
    </row>
    <row r="11">
      <c r="A11" s="11" t="s">
        <v>148</v>
      </c>
      <c r="B11" s="11">
        <v>1115.0</v>
      </c>
      <c r="C11" s="11">
        <v>5.0</v>
      </c>
      <c r="D11" s="11">
        <v>0.0</v>
      </c>
      <c r="E11" s="11">
        <v>0.0</v>
      </c>
      <c r="F11" s="14">
        <v>1780.0</v>
      </c>
      <c r="G11" s="19"/>
      <c r="H11" s="19">
        <f>VLOOKUP(A11,'Kings Ratings'!$A$2:$B$1000,2,false)</f>
        <v>11</v>
      </c>
      <c r="K11" s="11">
        <v>2.0</v>
      </c>
      <c r="L11" s="22">
        <f t="shared" si="2"/>
        <v>3</v>
      </c>
      <c r="M11" s="23">
        <f t="shared" si="3"/>
        <v>1.5</v>
      </c>
      <c r="N11" s="24" t="str">
        <f t="shared" si="4"/>
        <v>Pyrite with +3, +150% (2 to 5)</v>
      </c>
      <c r="O11" s="41"/>
      <c r="P11" s="11">
        <v>0.0</v>
      </c>
      <c r="Q11" s="18">
        <f t="shared" si="5"/>
        <v>0</v>
      </c>
      <c r="R11" s="23" t="str">
        <f t="shared" si="6"/>
        <v>#DIV/0!</v>
      </c>
      <c r="S11" s="24" t="str">
        <f t="shared" si="7"/>
        <v>#DIV/0!</v>
      </c>
      <c r="T11" s="18"/>
      <c r="U11" s="11">
        <v>0.0</v>
      </c>
      <c r="V11" s="22">
        <f t="shared" si="8"/>
        <v>0</v>
      </c>
      <c r="W11" s="23" t="str">
        <f t="shared" si="9"/>
        <v>#DIV/0!</v>
      </c>
      <c r="X11" s="26" t="str">
        <f t="shared" si="10"/>
        <v>#DIV/0!</v>
      </c>
    </row>
    <row r="12">
      <c r="A12" s="18" t="s">
        <v>165</v>
      </c>
      <c r="B12" s="18">
        <v>776.0</v>
      </c>
      <c r="C12" s="40">
        <v>6.0</v>
      </c>
      <c r="D12" s="40">
        <v>0.0</v>
      </c>
      <c r="E12" s="40">
        <v>0.0</v>
      </c>
      <c r="F12" s="14">
        <v>579.0</v>
      </c>
      <c r="G12" s="19"/>
      <c r="H12" s="19">
        <f>VLOOKUP(A12,'Kings Ratings'!$A$2:$B$1000,2,false)</f>
        <v>10</v>
      </c>
      <c r="I12" s="10" t="str">
        <f>vlookup(B12,'202405 MM (Do Not Delete)'!$A$1:$G$1000,7,false)</f>
        <v/>
      </c>
      <c r="K12" s="40">
        <v>5.0</v>
      </c>
      <c r="L12" s="22">
        <f t="shared" si="2"/>
        <v>1</v>
      </c>
      <c r="M12" s="23">
        <f t="shared" si="3"/>
        <v>0.2</v>
      </c>
      <c r="N12" s="24" t="str">
        <f t="shared" si="4"/>
        <v>Ship in a Bottle with +1, +20% (5 to 6)</v>
      </c>
      <c r="O12" s="41"/>
      <c r="P12" s="40">
        <v>0.0</v>
      </c>
      <c r="Q12" s="18">
        <f t="shared" si="5"/>
        <v>0</v>
      </c>
      <c r="R12" s="23" t="str">
        <f t="shared" si="6"/>
        <v>#DIV/0!</v>
      </c>
      <c r="S12" s="24" t="str">
        <f t="shared" si="7"/>
        <v>#DIV/0!</v>
      </c>
      <c r="T12" s="18"/>
      <c r="U12" s="40">
        <v>0.0</v>
      </c>
      <c r="V12" s="22">
        <f t="shared" si="8"/>
        <v>0</v>
      </c>
      <c r="W12" s="23" t="str">
        <f t="shared" si="9"/>
        <v>#DIV/0!</v>
      </c>
      <c r="X12" s="26" t="str">
        <f t="shared" si="10"/>
        <v>#DIV/0!</v>
      </c>
    </row>
    <row r="13">
      <c r="A13" s="18" t="s">
        <v>157</v>
      </c>
      <c r="B13" s="18">
        <v>666.0</v>
      </c>
      <c r="C13" s="40">
        <v>6.0</v>
      </c>
      <c r="D13" s="40">
        <v>0.0</v>
      </c>
      <c r="E13" s="40">
        <v>0.0</v>
      </c>
      <c r="F13" s="14">
        <v>115.0</v>
      </c>
      <c r="G13" s="19"/>
      <c r="H13" s="19">
        <f>VLOOKUP(A13,'Kings Ratings'!$A$2:$B$1000,2,false)</f>
        <v>11</v>
      </c>
      <c r="I13" s="10" t="str">
        <f>vlookup(B13,'202405 MM (Do Not Delete)'!$A$1:$G$1000,7,false)</f>
        <v/>
      </c>
      <c r="K13" s="40">
        <v>6.0</v>
      </c>
      <c r="L13" s="22">
        <f t="shared" si="2"/>
        <v>0</v>
      </c>
      <c r="M13" s="23">
        <f t="shared" si="3"/>
        <v>0</v>
      </c>
      <c r="N13" s="24" t="str">
        <f t="shared" si="4"/>
        <v>Witch's Brew with +0, +0% (6 to 6)</v>
      </c>
      <c r="O13" s="41"/>
      <c r="P13" s="40">
        <v>0.0</v>
      </c>
      <c r="Q13" s="18">
        <f t="shared" si="5"/>
        <v>0</v>
      </c>
      <c r="R13" s="23" t="str">
        <f t="shared" si="6"/>
        <v>#DIV/0!</v>
      </c>
      <c r="S13" s="24" t="str">
        <f t="shared" si="7"/>
        <v>#DIV/0!</v>
      </c>
      <c r="T13" s="18"/>
      <c r="U13" s="40">
        <v>0.0</v>
      </c>
      <c r="V13" s="22">
        <f t="shared" si="8"/>
        <v>0</v>
      </c>
      <c r="W13" s="23" t="str">
        <f t="shared" si="9"/>
        <v>#DIV/0!</v>
      </c>
      <c r="X13" s="26" t="str">
        <f t="shared" si="10"/>
        <v>#DIV/0!</v>
      </c>
    </row>
    <row r="14">
      <c r="A14" s="18" t="s">
        <v>218</v>
      </c>
      <c r="B14" s="18">
        <v>901.0</v>
      </c>
      <c r="C14" s="40">
        <v>7.0</v>
      </c>
      <c r="D14" s="40">
        <v>0.0</v>
      </c>
      <c r="E14" s="40">
        <v>0.0</v>
      </c>
      <c r="F14" s="14">
        <v>2084.0</v>
      </c>
      <c r="G14" s="19"/>
      <c r="H14" s="19">
        <f>VLOOKUP(A14,'Kings Ratings'!$A$2:$B$1000,2,false)</f>
        <v>10</v>
      </c>
      <c r="I14" s="7"/>
      <c r="K14" s="40">
        <v>4.0</v>
      </c>
      <c r="L14" s="22">
        <f t="shared" si="2"/>
        <v>3</v>
      </c>
      <c r="M14" s="23">
        <f t="shared" si="3"/>
        <v>0.75</v>
      </c>
      <c r="N14" s="24" t="str">
        <f t="shared" si="4"/>
        <v>Aquacite with +3, +75% (4 to 7)</v>
      </c>
      <c r="O14" s="41"/>
      <c r="P14" s="40">
        <v>0.0</v>
      </c>
      <c r="Q14" s="18">
        <f t="shared" si="5"/>
        <v>0</v>
      </c>
      <c r="R14" s="23" t="str">
        <f t="shared" si="6"/>
        <v>#DIV/0!</v>
      </c>
      <c r="S14" s="24" t="str">
        <f t="shared" si="7"/>
        <v>#DIV/0!</v>
      </c>
      <c r="T14" s="18"/>
      <c r="U14" s="40">
        <v>0.0</v>
      </c>
      <c r="V14" s="22">
        <f t="shared" si="8"/>
        <v>0</v>
      </c>
      <c r="W14" s="23" t="str">
        <f t="shared" si="9"/>
        <v>#DIV/0!</v>
      </c>
      <c r="X14" s="26" t="str">
        <f t="shared" si="10"/>
        <v>#DIV/0!</v>
      </c>
    </row>
    <row r="15">
      <c r="A15" s="18" t="s">
        <v>248</v>
      </c>
      <c r="B15" s="18">
        <v>927.0</v>
      </c>
      <c r="C15" s="40">
        <v>19.0</v>
      </c>
      <c r="D15" s="40">
        <v>1.0</v>
      </c>
      <c r="E15" s="40">
        <v>0.0</v>
      </c>
      <c r="F15" s="14">
        <v>4841.0</v>
      </c>
      <c r="G15" s="19"/>
      <c r="H15" s="19">
        <f>VLOOKUP(A15,'Kings Ratings'!$A$2:$B$1000,2,false)</f>
        <v>10</v>
      </c>
      <c r="I15" s="7"/>
      <c r="K15" s="40">
        <v>13.0</v>
      </c>
      <c r="L15" s="22">
        <f t="shared" si="2"/>
        <v>6</v>
      </c>
      <c r="M15" s="23">
        <f t="shared" si="3"/>
        <v>0.4615384615</v>
      </c>
      <c r="N15" s="24" t="str">
        <f t="shared" si="4"/>
        <v>Flarite with +6, +46.2% (13 to 19)</v>
      </c>
      <c r="O15" s="41"/>
      <c r="P15" s="40">
        <v>0.0</v>
      </c>
      <c r="Q15" s="18">
        <f t="shared" si="5"/>
        <v>1</v>
      </c>
      <c r="R15" s="23" t="str">
        <f t="shared" si="6"/>
        <v>#DIV/0!</v>
      </c>
      <c r="S15" s="24" t="str">
        <f t="shared" si="7"/>
        <v>#DIV/0!</v>
      </c>
      <c r="T15" s="18"/>
      <c r="U15" s="40">
        <v>0.0</v>
      </c>
      <c r="V15" s="22">
        <f t="shared" si="8"/>
        <v>0</v>
      </c>
      <c r="W15" s="23" t="str">
        <f t="shared" si="9"/>
        <v>#DIV/0!</v>
      </c>
      <c r="X15" s="26" t="str">
        <f t="shared" si="10"/>
        <v>#DIV/0!</v>
      </c>
    </row>
    <row r="16">
      <c r="A16" s="11" t="s">
        <v>178</v>
      </c>
      <c r="B16" s="11">
        <v>1163.0</v>
      </c>
      <c r="C16" s="11">
        <v>20.0</v>
      </c>
      <c r="D16" s="11">
        <v>0.0</v>
      </c>
      <c r="E16" s="11">
        <v>0.0</v>
      </c>
      <c r="F16" s="14">
        <v>1023.0</v>
      </c>
      <c r="G16" s="19"/>
      <c r="H16" s="19">
        <f>VLOOKUP(A16,'Kings Ratings'!$A$2:$B$1000,2,false)</f>
        <v>11</v>
      </c>
      <c r="K16" s="11">
        <v>20.0</v>
      </c>
      <c r="L16" s="22">
        <f t="shared" si="2"/>
        <v>0</v>
      </c>
      <c r="M16" s="23">
        <f t="shared" si="3"/>
        <v>0</v>
      </c>
      <c r="N16" s="24" t="str">
        <f t="shared" si="4"/>
        <v>Yule Goat with +0, +0% (20 to 20)</v>
      </c>
      <c r="O16" s="41"/>
      <c r="P16" s="11">
        <v>0.0</v>
      </c>
      <c r="Q16" s="18">
        <f t="shared" si="5"/>
        <v>0</v>
      </c>
      <c r="R16" s="23" t="str">
        <f t="shared" si="6"/>
        <v>#DIV/0!</v>
      </c>
      <c r="S16" s="24" t="str">
        <f t="shared" si="7"/>
        <v>#DIV/0!</v>
      </c>
      <c r="T16" s="18"/>
      <c r="U16" s="11">
        <v>0.0</v>
      </c>
      <c r="V16" s="22">
        <f t="shared" si="8"/>
        <v>0</v>
      </c>
      <c r="W16" s="23" t="str">
        <f t="shared" si="9"/>
        <v>#DIV/0!</v>
      </c>
      <c r="X16" s="26" t="str">
        <f t="shared" si="10"/>
        <v>#DIV/0!</v>
      </c>
    </row>
    <row r="17">
      <c r="A17" s="11" t="s">
        <v>633</v>
      </c>
      <c r="B17" s="11">
        <v>1130.0</v>
      </c>
      <c r="C17" s="11">
        <v>52.0</v>
      </c>
      <c r="D17" s="11">
        <v>0.0</v>
      </c>
      <c r="E17" s="11">
        <v>0.0</v>
      </c>
      <c r="F17" s="14">
        <v>140.0</v>
      </c>
      <c r="G17" s="19"/>
      <c r="H17" s="19">
        <f>VLOOKUP(A17,'Kings Ratings'!$A$2:$B$1000,2,false)</f>
        <v>8</v>
      </c>
      <c r="K17" s="11">
        <v>36.0</v>
      </c>
      <c r="L17" s="22">
        <f t="shared" si="2"/>
        <v>16</v>
      </c>
      <c r="M17" s="23">
        <f t="shared" si="3"/>
        <v>0.4444444444</v>
      </c>
      <c r="N17" s="24" t="str">
        <f t="shared" si="4"/>
        <v>Grand Piano with +16, +44.4% (36 to 52)</v>
      </c>
      <c r="O17" s="41"/>
      <c r="P17" s="11">
        <v>0.0</v>
      </c>
      <c r="Q17" s="18">
        <f t="shared" si="5"/>
        <v>0</v>
      </c>
      <c r="R17" s="23" t="str">
        <f t="shared" si="6"/>
        <v>#DIV/0!</v>
      </c>
      <c r="S17" s="24" t="str">
        <f t="shared" si="7"/>
        <v>#DIV/0!</v>
      </c>
      <c r="T17" s="18"/>
      <c r="U17" s="11">
        <v>0.0</v>
      </c>
      <c r="V17" s="22">
        <f t="shared" si="8"/>
        <v>0</v>
      </c>
      <c r="W17" s="23" t="str">
        <f t="shared" si="9"/>
        <v>#DIV/0!</v>
      </c>
      <c r="X17" s="26" t="str">
        <f t="shared" si="10"/>
        <v>#DIV/0!</v>
      </c>
    </row>
    <row r="18">
      <c r="A18" s="11" t="s">
        <v>230</v>
      </c>
      <c r="B18" s="11">
        <v>1157.0</v>
      </c>
      <c r="C18" s="11">
        <v>61.0</v>
      </c>
      <c r="D18" s="11">
        <v>0.0</v>
      </c>
      <c r="E18" s="11">
        <v>0.0</v>
      </c>
      <c r="F18" s="14">
        <v>4521.0</v>
      </c>
      <c r="G18" s="19"/>
      <c r="H18" s="19">
        <f>VLOOKUP(A18,'Kings Ratings'!$A$2:$B$1000,2,false)</f>
        <v>11</v>
      </c>
      <c r="K18" s="11">
        <v>61.0</v>
      </c>
      <c r="L18" s="22">
        <f t="shared" si="2"/>
        <v>0</v>
      </c>
      <c r="M18" s="23">
        <f t="shared" si="3"/>
        <v>0</v>
      </c>
      <c r="N18" s="24" t="str">
        <f t="shared" si="4"/>
        <v>Festive Eggnog with +0, +0% (61 to 61)</v>
      </c>
      <c r="O18" s="25"/>
      <c r="P18" s="11">
        <v>0.0</v>
      </c>
      <c r="Q18" s="18">
        <f t="shared" si="5"/>
        <v>0</v>
      </c>
      <c r="R18" s="23" t="str">
        <f t="shared" si="6"/>
        <v>#DIV/0!</v>
      </c>
      <c r="S18" s="24" t="str">
        <f t="shared" si="7"/>
        <v>#DIV/0!</v>
      </c>
      <c r="U18" s="11">
        <v>0.0</v>
      </c>
      <c r="V18" s="22">
        <f t="shared" si="8"/>
        <v>0</v>
      </c>
      <c r="W18" s="23" t="str">
        <f t="shared" si="9"/>
        <v>#DIV/0!</v>
      </c>
      <c r="X18" s="26" t="str">
        <f t="shared" si="10"/>
        <v>#DIV/0!</v>
      </c>
    </row>
    <row r="19">
      <c r="A19" s="18" t="s">
        <v>288</v>
      </c>
      <c r="B19" s="11">
        <v>1111.0</v>
      </c>
      <c r="C19" s="40">
        <v>72.0</v>
      </c>
      <c r="D19" s="40">
        <v>3.0</v>
      </c>
      <c r="E19" s="40">
        <v>0.0</v>
      </c>
      <c r="F19" s="14">
        <v>12286.0</v>
      </c>
      <c r="G19" s="19"/>
      <c r="H19" s="19">
        <f>VLOOKUP(A19,'Kings Ratings'!$A$2:$B$1000,2,false)</f>
        <v>10</v>
      </c>
      <c r="K19" s="40">
        <v>46.0</v>
      </c>
      <c r="L19" s="22">
        <f t="shared" si="2"/>
        <v>26</v>
      </c>
      <c r="M19" s="23">
        <f t="shared" si="3"/>
        <v>0.5652173913</v>
      </c>
      <c r="N19" s="24" t="str">
        <f t="shared" si="4"/>
        <v>Steel Pickaxe with +26, +56.5% (46 to 72)</v>
      </c>
      <c r="O19" s="41"/>
      <c r="P19" s="40">
        <v>1.0</v>
      </c>
      <c r="Q19" s="18">
        <f t="shared" si="5"/>
        <v>2</v>
      </c>
      <c r="R19" s="23">
        <f t="shared" si="6"/>
        <v>2</v>
      </c>
      <c r="S19" s="24" t="str">
        <f t="shared" si="7"/>
        <v>Steel Pickaxe with +2, +200% (1 to 3)</v>
      </c>
      <c r="T19" s="18"/>
      <c r="U19" s="40">
        <v>0.0</v>
      </c>
      <c r="V19" s="22">
        <f t="shared" si="8"/>
        <v>0</v>
      </c>
      <c r="W19" s="23" t="str">
        <f t="shared" si="9"/>
        <v>#DIV/0!</v>
      </c>
      <c r="X19" s="26" t="str">
        <f t="shared" si="10"/>
        <v>#DIV/0!</v>
      </c>
    </row>
    <row r="20">
      <c r="A20" s="18" t="s">
        <v>322</v>
      </c>
      <c r="B20" s="18">
        <v>922.0</v>
      </c>
      <c r="C20" s="40">
        <v>107.0</v>
      </c>
      <c r="D20" s="40">
        <v>6.0</v>
      </c>
      <c r="E20" s="40">
        <v>0.0</v>
      </c>
      <c r="F20" s="14">
        <v>12520.0</v>
      </c>
      <c r="G20" s="19"/>
      <c r="H20" s="19">
        <f>VLOOKUP(A20,'Kings Ratings'!$A$2:$B$1000,2,false)</f>
        <v>10</v>
      </c>
      <c r="I20" s="7"/>
      <c r="K20" s="40">
        <v>89.0</v>
      </c>
      <c r="L20" s="22">
        <f t="shared" si="2"/>
        <v>18</v>
      </c>
      <c r="M20" s="23">
        <f t="shared" si="3"/>
        <v>0.202247191</v>
      </c>
      <c r="N20" s="24" t="str">
        <f t="shared" si="4"/>
        <v>Sturdy Pickaxe with +18, +20.2% (89 to 107)</v>
      </c>
      <c r="O20" s="41"/>
      <c r="P20" s="40">
        <v>4.0</v>
      </c>
      <c r="Q20" s="18">
        <f t="shared" si="5"/>
        <v>2</v>
      </c>
      <c r="R20" s="23">
        <f t="shared" si="6"/>
        <v>0.5</v>
      </c>
      <c r="S20" s="24" t="str">
        <f t="shared" si="7"/>
        <v>Sturdy Pickaxe with +2, +50% (4 to 6)</v>
      </c>
      <c r="T20" s="18"/>
      <c r="U20" s="40">
        <v>0.0</v>
      </c>
      <c r="V20" s="22">
        <f t="shared" si="8"/>
        <v>0</v>
      </c>
      <c r="W20" s="23" t="str">
        <f t="shared" si="9"/>
        <v>#DIV/0!</v>
      </c>
      <c r="X20" s="26" t="str">
        <f t="shared" si="10"/>
        <v>#DIV/0!</v>
      </c>
    </row>
    <row r="21">
      <c r="A21" s="18" t="s">
        <v>311</v>
      </c>
      <c r="B21" s="18">
        <v>635.0</v>
      </c>
      <c r="C21" s="40">
        <v>107.0</v>
      </c>
      <c r="D21" s="40">
        <v>3.0</v>
      </c>
      <c r="E21" s="40">
        <v>0.0</v>
      </c>
      <c r="F21" s="14">
        <v>541.0</v>
      </c>
      <c r="G21" s="19"/>
      <c r="H21" s="19">
        <f>VLOOKUP(A21,'Kings Ratings'!$A$2:$B$1000,2,false)</f>
        <v>10</v>
      </c>
      <c r="I21" s="10" t="str">
        <f>vlookup(B21,'202405 MM (Do Not Delete)'!$A$1:$G$1000,7,false)</f>
        <v/>
      </c>
      <c r="K21" s="40">
        <v>102.0</v>
      </c>
      <c r="L21" s="22">
        <f t="shared" si="2"/>
        <v>5</v>
      </c>
      <c r="M21" s="23">
        <f t="shared" si="3"/>
        <v>0.04901960784</v>
      </c>
      <c r="N21" s="24" t="str">
        <f t="shared" si="4"/>
        <v>Onion Soup with +5, +4.9% (102 to 107)</v>
      </c>
      <c r="O21" s="41"/>
      <c r="P21" s="40">
        <v>3.0</v>
      </c>
      <c r="Q21" s="18">
        <f t="shared" si="5"/>
        <v>0</v>
      </c>
      <c r="R21" s="23">
        <f t="shared" si="6"/>
        <v>0</v>
      </c>
      <c r="S21" s="24" t="str">
        <f t="shared" si="7"/>
        <v>Onion Soup with +0, +0% (3 to 3)</v>
      </c>
      <c r="T21" s="18"/>
      <c r="U21" s="40">
        <v>0.0</v>
      </c>
      <c r="V21" s="22">
        <f t="shared" si="8"/>
        <v>0</v>
      </c>
      <c r="W21" s="23" t="str">
        <f t="shared" si="9"/>
        <v>#DIV/0!</v>
      </c>
      <c r="X21" s="26" t="str">
        <f t="shared" si="10"/>
        <v>#DIV/0!</v>
      </c>
    </row>
    <row r="22">
      <c r="A22" s="18" t="s">
        <v>329</v>
      </c>
      <c r="B22" s="18">
        <v>885.0</v>
      </c>
      <c r="C22" s="40">
        <v>172.0</v>
      </c>
      <c r="D22" s="40">
        <v>0.0</v>
      </c>
      <c r="E22" s="40">
        <v>0.0</v>
      </c>
      <c r="F22" s="14">
        <v>1566.0</v>
      </c>
      <c r="G22" s="19"/>
      <c r="H22" s="19">
        <f>VLOOKUP(A22,'Kings Ratings'!$A$2:$B$1000,2,false)</f>
        <v>10</v>
      </c>
      <c r="I22" s="10" t="str">
        <f>vlookup(B22,'202405 MM (Do Not Delete)'!$A$1:$G$1000,7,false)</f>
        <v/>
      </c>
      <c r="K22" s="40">
        <v>121.0</v>
      </c>
      <c r="L22" s="22">
        <f t="shared" si="2"/>
        <v>51</v>
      </c>
      <c r="M22" s="23">
        <f t="shared" si="3"/>
        <v>0.4214876033</v>
      </c>
      <c r="N22" s="24" t="str">
        <f t="shared" si="4"/>
        <v>Flying Machine with +51, +42.1% (121 to 172)</v>
      </c>
      <c r="O22" s="41"/>
      <c r="P22" s="40">
        <v>0.0</v>
      </c>
      <c r="Q22" s="18">
        <f t="shared" si="5"/>
        <v>0</v>
      </c>
      <c r="R22" s="23" t="str">
        <f t="shared" si="6"/>
        <v>#DIV/0!</v>
      </c>
      <c r="S22" s="24" t="str">
        <f t="shared" si="7"/>
        <v>#DIV/0!</v>
      </c>
      <c r="T22" s="18"/>
      <c r="U22" s="40">
        <v>0.0</v>
      </c>
      <c r="V22" s="22">
        <f t="shared" si="8"/>
        <v>0</v>
      </c>
      <c r="W22" s="23" t="str">
        <f t="shared" si="9"/>
        <v>#DIV/0!</v>
      </c>
      <c r="X22" s="26" t="str">
        <f t="shared" si="10"/>
        <v>#DIV/0!</v>
      </c>
    </row>
    <row r="23">
      <c r="A23" s="18" t="s">
        <v>144</v>
      </c>
      <c r="B23" s="18">
        <v>587.0</v>
      </c>
      <c r="C23" s="40">
        <v>172.0</v>
      </c>
      <c r="D23" s="40">
        <v>0.0</v>
      </c>
      <c r="E23" s="40">
        <v>0.0</v>
      </c>
      <c r="F23" s="14">
        <v>4598.0</v>
      </c>
      <c r="G23" s="19"/>
      <c r="H23" s="19">
        <f>VLOOKUP(A23,'Kings Ratings'!$A$2:$B$1000,2,false)</f>
        <v>10</v>
      </c>
      <c r="I23" s="10" t="str">
        <f>vlookup(B23,'202405 MM (Do Not Delete)'!$A$1:$G$1000,7,false)</f>
        <v/>
      </c>
      <c r="K23" s="40">
        <v>137.0</v>
      </c>
      <c r="L23" s="22">
        <f t="shared" si="2"/>
        <v>35</v>
      </c>
      <c r="M23" s="23">
        <f t="shared" si="3"/>
        <v>0.2554744526</v>
      </c>
      <c r="N23" s="24" t="str">
        <f t="shared" si="4"/>
        <v>Peach Juice with +35, +25.5% (137 to 172)</v>
      </c>
      <c r="O23" s="41"/>
      <c r="P23" s="40">
        <v>0.0</v>
      </c>
      <c r="Q23" s="18">
        <f t="shared" si="5"/>
        <v>0</v>
      </c>
      <c r="R23" s="23" t="str">
        <f t="shared" si="6"/>
        <v>#DIV/0!</v>
      </c>
      <c r="S23" s="24" t="str">
        <f t="shared" si="7"/>
        <v>#DIV/0!</v>
      </c>
      <c r="T23" s="18"/>
      <c r="U23" s="40">
        <v>0.0</v>
      </c>
      <c r="V23" s="22">
        <f t="shared" si="8"/>
        <v>0</v>
      </c>
      <c r="W23" s="23" t="str">
        <f t="shared" si="9"/>
        <v>#DIV/0!</v>
      </c>
      <c r="X23" s="26" t="str">
        <f t="shared" si="10"/>
        <v>#DIV/0!</v>
      </c>
    </row>
    <row r="24">
      <c r="A24" s="18" t="s">
        <v>328</v>
      </c>
      <c r="B24" s="18">
        <v>870.0</v>
      </c>
      <c r="C24" s="40">
        <v>267.0</v>
      </c>
      <c r="D24" s="40">
        <v>2.0</v>
      </c>
      <c r="E24" s="40">
        <v>0.0</v>
      </c>
      <c r="F24" s="14">
        <v>5147.0</v>
      </c>
      <c r="G24" s="19"/>
      <c r="H24" s="19">
        <f>VLOOKUP(A24,'Kings Ratings'!$A$2:$B$1000,2,false)</f>
        <v>11</v>
      </c>
      <c r="I24" s="10" t="str">
        <f>vlookup(B24,'202405 MM (Do Not Delete)'!$A$1:$G$1000,7,false)</f>
        <v/>
      </c>
      <c r="K24" s="40">
        <v>267.0</v>
      </c>
      <c r="L24" s="22">
        <f t="shared" si="2"/>
        <v>0</v>
      </c>
      <c r="M24" s="23">
        <f t="shared" si="3"/>
        <v>0</v>
      </c>
      <c r="N24" s="24" t="str">
        <f t="shared" si="4"/>
        <v>QED Cell with +0, +0% (267 to 267)</v>
      </c>
      <c r="O24" s="41"/>
      <c r="P24" s="40">
        <v>2.0</v>
      </c>
      <c r="Q24" s="18">
        <f t="shared" si="5"/>
        <v>0</v>
      </c>
      <c r="R24" s="23">
        <f t="shared" si="6"/>
        <v>0</v>
      </c>
      <c r="S24" s="24" t="str">
        <f t="shared" si="7"/>
        <v>QED Cell with +0, +0% (2 to 2)</v>
      </c>
      <c r="T24" s="18"/>
      <c r="U24" s="40">
        <v>0.0</v>
      </c>
      <c r="V24" s="22">
        <f t="shared" si="8"/>
        <v>0</v>
      </c>
      <c r="W24" s="23" t="str">
        <f t="shared" si="9"/>
        <v>#DIV/0!</v>
      </c>
      <c r="X24" s="26" t="str">
        <f t="shared" si="10"/>
        <v>#DIV/0!</v>
      </c>
    </row>
    <row r="25">
      <c r="A25" s="11" t="s">
        <v>135</v>
      </c>
      <c r="B25" s="11">
        <v>1136.0</v>
      </c>
      <c r="C25" s="11">
        <v>271.0</v>
      </c>
      <c r="D25" s="11">
        <v>0.0</v>
      </c>
      <c r="E25" s="11">
        <v>0.0</v>
      </c>
      <c r="F25" s="14">
        <v>10412.0</v>
      </c>
      <c r="G25" s="19"/>
      <c r="H25" s="19">
        <f>VLOOKUP(A25,'Kings Ratings'!$A$2:$B$1000,2,false)</f>
        <v>10</v>
      </c>
      <c r="K25" s="11">
        <v>172.0</v>
      </c>
      <c r="L25" s="22">
        <f t="shared" si="2"/>
        <v>99</v>
      </c>
      <c r="M25" s="23">
        <f t="shared" si="3"/>
        <v>0.5755813953</v>
      </c>
      <c r="N25" s="24" t="str">
        <f t="shared" si="4"/>
        <v>Fancy Clock with +99, +57.6% (172 to 271)</v>
      </c>
      <c r="O25" s="41"/>
      <c r="P25" s="11">
        <v>0.0</v>
      </c>
      <c r="Q25" s="18">
        <f t="shared" si="5"/>
        <v>0</v>
      </c>
      <c r="R25" s="23" t="str">
        <f t="shared" si="6"/>
        <v>#DIV/0!</v>
      </c>
      <c r="S25" s="24" t="str">
        <f t="shared" si="7"/>
        <v>#DIV/0!</v>
      </c>
      <c r="T25" s="18"/>
      <c r="U25" s="11">
        <v>0.0</v>
      </c>
      <c r="V25" s="22">
        <f t="shared" si="8"/>
        <v>0</v>
      </c>
      <c r="W25" s="23" t="str">
        <f t="shared" si="9"/>
        <v>#DIV/0!</v>
      </c>
      <c r="X25" s="26" t="str">
        <f t="shared" si="10"/>
        <v>#DIV/0!</v>
      </c>
    </row>
    <row r="26">
      <c r="A26" s="18" t="s">
        <v>742</v>
      </c>
      <c r="B26" s="18">
        <v>921.0</v>
      </c>
      <c r="C26" s="40">
        <v>278.0</v>
      </c>
      <c r="D26" s="40">
        <v>17.0</v>
      </c>
      <c r="E26" s="40">
        <v>1.0</v>
      </c>
      <c r="F26" s="14">
        <v>19596.0</v>
      </c>
      <c r="G26" s="19"/>
      <c r="H26" s="19">
        <f>VLOOKUP(A26,'Kings Ratings'!$A$2:$B$1000,2,false)</f>
        <v>10</v>
      </c>
      <c r="I26" s="7"/>
      <c r="K26" s="40">
        <v>235.0</v>
      </c>
      <c r="L26" s="22">
        <f t="shared" si="2"/>
        <v>43</v>
      </c>
      <c r="M26" s="23">
        <f t="shared" si="3"/>
        <v>0.1829787234</v>
      </c>
      <c r="N26" s="24" t="str">
        <f t="shared" si="4"/>
        <v>Crystal Pickaxe with +43, +18.3% (235 to 278)</v>
      </c>
      <c r="O26" s="41"/>
      <c r="P26" s="40">
        <v>13.0</v>
      </c>
      <c r="Q26" s="18">
        <f t="shared" si="5"/>
        <v>4</v>
      </c>
      <c r="R26" s="23">
        <f t="shared" si="6"/>
        <v>0.3076923077</v>
      </c>
      <c r="S26" s="24" t="str">
        <f t="shared" si="7"/>
        <v>Crystal Pickaxe with +4, +30.8% (13 to 17)</v>
      </c>
      <c r="T26" s="18"/>
      <c r="U26" s="40">
        <v>0.0</v>
      </c>
      <c r="V26" s="22">
        <f t="shared" si="8"/>
        <v>1</v>
      </c>
      <c r="W26" s="23" t="str">
        <f t="shared" si="9"/>
        <v>#DIV/0!</v>
      </c>
      <c r="X26" s="26" t="str">
        <f t="shared" si="10"/>
        <v>#DIV/0!</v>
      </c>
    </row>
    <row r="27">
      <c r="A27" s="18" t="s">
        <v>153</v>
      </c>
      <c r="B27" s="18">
        <v>663.0</v>
      </c>
      <c r="C27" s="40">
        <v>317.0</v>
      </c>
      <c r="D27" s="40">
        <v>0.0</v>
      </c>
      <c r="E27" s="40">
        <v>0.0</v>
      </c>
      <c r="F27" s="14">
        <v>10015.0</v>
      </c>
      <c r="G27" s="19"/>
      <c r="H27" s="19">
        <f>VLOOKUP(A27,'Kings Ratings'!$A$2:$B$1000,2,false)</f>
        <v>11</v>
      </c>
      <c r="I27" s="10" t="str">
        <f>vlookup(B27,'202405 MM (Do Not Delete)'!$A$1:$G$1000,7,false)</f>
        <v/>
      </c>
      <c r="K27" s="40">
        <v>317.0</v>
      </c>
      <c r="L27" s="22">
        <f t="shared" si="2"/>
        <v>0</v>
      </c>
      <c r="M27" s="23">
        <f t="shared" si="3"/>
        <v>0</v>
      </c>
      <c r="N27" s="24" t="str">
        <f t="shared" si="4"/>
        <v>Witch's Broom with +0, +0% (317 to 317)</v>
      </c>
      <c r="O27" s="41"/>
      <c r="P27" s="40">
        <v>0.0</v>
      </c>
      <c r="Q27" s="18">
        <f t="shared" si="5"/>
        <v>0</v>
      </c>
      <c r="R27" s="23" t="str">
        <f t="shared" si="6"/>
        <v>#DIV/0!</v>
      </c>
      <c r="S27" s="24" t="str">
        <f t="shared" si="7"/>
        <v>#DIV/0!</v>
      </c>
      <c r="T27" s="18"/>
      <c r="U27" s="40">
        <v>0.0</v>
      </c>
      <c r="V27" s="22">
        <f t="shared" si="8"/>
        <v>0</v>
      </c>
      <c r="W27" s="23" t="str">
        <f t="shared" si="9"/>
        <v>#DIV/0!</v>
      </c>
      <c r="X27" s="26" t="str">
        <f t="shared" si="10"/>
        <v>#DIV/0!</v>
      </c>
    </row>
    <row r="28">
      <c r="A28" s="18" t="s">
        <v>652</v>
      </c>
      <c r="B28" s="18">
        <v>1041.0</v>
      </c>
      <c r="C28" s="40">
        <v>350.0</v>
      </c>
      <c r="D28" s="40">
        <v>2.0</v>
      </c>
      <c r="E28" s="40">
        <v>0.0</v>
      </c>
      <c r="F28" s="14">
        <v>473.0</v>
      </c>
      <c r="G28" s="19"/>
      <c r="H28" s="19">
        <f>VLOOKUP(A28,'Kings Ratings'!$A$2:$B$1000,2,false)</f>
        <v>11</v>
      </c>
      <c r="I28" s="10" t="str">
        <f>vlookup(B28,'202405 MM (Do Not Delete)'!$A$1:$G$1000,7,false)</f>
        <v/>
      </c>
      <c r="K28" s="40">
        <v>350.0</v>
      </c>
      <c r="L28" s="22">
        <f t="shared" si="2"/>
        <v>0</v>
      </c>
      <c r="M28" s="23">
        <f t="shared" si="3"/>
        <v>0</v>
      </c>
      <c r="N28" s="24" t="str">
        <f t="shared" si="4"/>
        <v>Red Diamond Fish with +0, +0% (350 to 350)</v>
      </c>
      <c r="O28" s="41"/>
      <c r="P28" s="40">
        <v>2.0</v>
      </c>
      <c r="Q28" s="18">
        <f t="shared" si="5"/>
        <v>0</v>
      </c>
      <c r="R28" s="23">
        <f t="shared" si="6"/>
        <v>0</v>
      </c>
      <c r="S28" s="24" t="str">
        <f t="shared" si="7"/>
        <v>Red Diamond Fish with +0, +0% (2 to 2)</v>
      </c>
      <c r="T28" s="18"/>
      <c r="U28" s="40">
        <v>0.0</v>
      </c>
      <c r="V28" s="22">
        <f t="shared" si="8"/>
        <v>0</v>
      </c>
      <c r="W28" s="23" t="str">
        <f t="shared" si="9"/>
        <v>#DIV/0!</v>
      </c>
      <c r="X28" s="26" t="str">
        <f t="shared" si="10"/>
        <v>#DIV/0!</v>
      </c>
    </row>
    <row r="29">
      <c r="A29" s="18" t="s">
        <v>405</v>
      </c>
      <c r="B29" s="18">
        <v>646.0</v>
      </c>
      <c r="C29" s="40">
        <v>412.0</v>
      </c>
      <c r="D29" s="40">
        <v>19.0</v>
      </c>
      <c r="E29" s="40">
        <v>0.0</v>
      </c>
      <c r="F29" s="14">
        <v>3424.0</v>
      </c>
      <c r="G29" s="19"/>
      <c r="H29" s="19">
        <f>VLOOKUP(A29,'Kings Ratings'!$A$2:$B$1000,2,false)</f>
        <v>10</v>
      </c>
      <c r="I29" s="10" t="str">
        <f>vlookup(B29,'202405 MM (Do Not Delete)'!$A$1:$G$1000,7,false)</f>
        <v/>
      </c>
      <c r="K29" s="40">
        <v>365.0</v>
      </c>
      <c r="L29" s="22">
        <f t="shared" si="2"/>
        <v>47</v>
      </c>
      <c r="M29" s="23">
        <f t="shared" si="3"/>
        <v>0.1287671233</v>
      </c>
      <c r="N29" s="24" t="str">
        <f t="shared" si="4"/>
        <v>Shrimp-a-Plenty with +47, +12.9% (365 to 412)</v>
      </c>
      <c r="O29" s="41"/>
      <c r="P29" s="40">
        <v>15.0</v>
      </c>
      <c r="Q29" s="18">
        <f t="shared" si="5"/>
        <v>4</v>
      </c>
      <c r="R29" s="23">
        <f t="shared" si="6"/>
        <v>0.2666666667</v>
      </c>
      <c r="S29" s="24" t="str">
        <f t="shared" si="7"/>
        <v>Shrimp-a-Plenty with +4, +26.7% (15 to 19)</v>
      </c>
      <c r="T29" s="18"/>
      <c r="U29" s="40">
        <v>0.0</v>
      </c>
      <c r="V29" s="22">
        <f t="shared" si="8"/>
        <v>0</v>
      </c>
      <c r="W29" s="23" t="str">
        <f t="shared" si="9"/>
        <v>#DIV/0!</v>
      </c>
      <c r="X29" s="26" t="str">
        <f t="shared" si="10"/>
        <v>#DIV/0!</v>
      </c>
    </row>
    <row r="30">
      <c r="A30" s="18" t="s">
        <v>243</v>
      </c>
      <c r="B30" s="18">
        <v>756.0</v>
      </c>
      <c r="C30" s="40">
        <v>471.0</v>
      </c>
      <c r="D30" s="40">
        <v>15.0</v>
      </c>
      <c r="E30" s="40">
        <v>0.0</v>
      </c>
      <c r="F30" s="14">
        <v>2453.0</v>
      </c>
      <c r="G30" s="19"/>
      <c r="H30" s="19">
        <f>VLOOKUP(A30,'Kings Ratings'!$A$2:$B$1000,2,false)</f>
        <v>11</v>
      </c>
      <c r="I30" s="10"/>
      <c r="K30" s="40">
        <v>366.0</v>
      </c>
      <c r="L30" s="22">
        <f t="shared" si="2"/>
        <v>105</v>
      </c>
      <c r="M30" s="23">
        <f t="shared" si="3"/>
        <v>0.2868852459</v>
      </c>
      <c r="N30" s="24" t="str">
        <f t="shared" si="4"/>
        <v>Crunchy Omelette with +105, +28.7% (366 to 471)</v>
      </c>
      <c r="O30" s="41"/>
      <c r="P30" s="40">
        <v>13.0</v>
      </c>
      <c r="Q30" s="18">
        <f t="shared" si="5"/>
        <v>2</v>
      </c>
      <c r="R30" s="23">
        <f t="shared" si="6"/>
        <v>0.1538461538</v>
      </c>
      <c r="S30" s="24" t="str">
        <f t="shared" si="7"/>
        <v>Crunchy Omelette with +2, +15.4% (13 to 15)</v>
      </c>
      <c r="T30" s="18"/>
      <c r="U30" s="40">
        <v>0.0</v>
      </c>
      <c r="V30" s="22">
        <f t="shared" si="8"/>
        <v>0</v>
      </c>
      <c r="W30" s="23" t="str">
        <f t="shared" si="9"/>
        <v>#DIV/0!</v>
      </c>
      <c r="X30" s="26" t="str">
        <f t="shared" si="10"/>
        <v>#DIV/0!</v>
      </c>
    </row>
    <row r="31">
      <c r="A31" s="18" t="s">
        <v>348</v>
      </c>
      <c r="B31" s="18">
        <v>653.0</v>
      </c>
      <c r="C31" s="40">
        <v>551.0</v>
      </c>
      <c r="D31" s="40">
        <v>7.0</v>
      </c>
      <c r="E31" s="40">
        <v>1.0</v>
      </c>
      <c r="F31" s="14">
        <v>8467.0</v>
      </c>
      <c r="G31" s="19"/>
      <c r="H31" s="19">
        <f>VLOOKUP(A31,'Kings Ratings'!$A$2:$B$1000,2,false)</f>
        <v>10</v>
      </c>
      <c r="I31" s="10" t="str">
        <f>vlookup(B31,'202405 MM (Do Not Delete)'!$A$1:$G$1000,7,false)</f>
        <v/>
      </c>
      <c r="K31" s="40">
        <v>442.0</v>
      </c>
      <c r="L31" s="22">
        <f t="shared" si="2"/>
        <v>109</v>
      </c>
      <c r="M31" s="23">
        <f t="shared" si="3"/>
        <v>0.2466063348</v>
      </c>
      <c r="N31" s="24" t="str">
        <f t="shared" si="4"/>
        <v>Fruit Punch with +109, +24.7% (442 to 551)</v>
      </c>
      <c r="O31" s="41"/>
      <c r="P31" s="40">
        <v>6.0</v>
      </c>
      <c r="Q31" s="18">
        <f t="shared" si="5"/>
        <v>1</v>
      </c>
      <c r="R31" s="23">
        <f t="shared" si="6"/>
        <v>0.1666666667</v>
      </c>
      <c r="S31" s="24" t="str">
        <f t="shared" si="7"/>
        <v>Fruit Punch with +1, +16.7% (6 to 7)</v>
      </c>
      <c r="T31" s="18"/>
      <c r="U31" s="40">
        <v>1.0</v>
      </c>
      <c r="V31" s="22">
        <f t="shared" si="8"/>
        <v>0</v>
      </c>
      <c r="W31" s="23">
        <f t="shared" si="9"/>
        <v>0</v>
      </c>
      <c r="X31" s="26" t="str">
        <f t="shared" si="10"/>
        <v>Fruit Punch with +0, +0% (1 to 1)</v>
      </c>
    </row>
    <row r="32">
      <c r="A32" s="18" t="s">
        <v>1004</v>
      </c>
      <c r="B32" s="18">
        <v>1045.0</v>
      </c>
      <c r="C32" s="40">
        <v>620.0</v>
      </c>
      <c r="D32" s="40">
        <v>25.0</v>
      </c>
      <c r="E32" s="40">
        <v>0.0</v>
      </c>
      <c r="F32" s="14">
        <v>1700.0</v>
      </c>
      <c r="G32" s="19"/>
      <c r="H32" s="19" t="str">
        <f>VLOOKUP(A32,'Kings Ratings'!$A$2:$B$1000,2,false)</f>
        <v>#N/A</v>
      </c>
      <c r="I32" s="10"/>
      <c r="K32" s="40">
        <v>620.0</v>
      </c>
      <c r="L32" s="22">
        <f t="shared" si="2"/>
        <v>0</v>
      </c>
      <c r="M32" s="23">
        <f t="shared" si="3"/>
        <v>0</v>
      </c>
      <c r="N32" s="24" t="str">
        <f t="shared" si="4"/>
        <v>Pi ata Whop Stick with +0, +0% (620 to 620)</v>
      </c>
      <c r="O32" s="41"/>
      <c r="P32" s="40">
        <v>25.0</v>
      </c>
      <c r="Q32" s="18">
        <f t="shared" si="5"/>
        <v>0</v>
      </c>
      <c r="R32" s="23">
        <f t="shared" si="6"/>
        <v>0</v>
      </c>
      <c r="S32" s="24" t="str">
        <f t="shared" si="7"/>
        <v>Pi ata Whop Stick with +0, +0% (25 to 25)</v>
      </c>
      <c r="T32" s="18"/>
      <c r="U32" s="40">
        <v>0.0</v>
      </c>
      <c r="V32" s="22">
        <f t="shared" si="8"/>
        <v>0</v>
      </c>
      <c r="W32" s="23" t="str">
        <f t="shared" si="9"/>
        <v>#DIV/0!</v>
      </c>
      <c r="X32" s="26" t="str">
        <f t="shared" si="10"/>
        <v>#DIV/0!</v>
      </c>
    </row>
    <row r="33">
      <c r="A33" s="18" t="s">
        <v>201</v>
      </c>
      <c r="B33" s="18">
        <v>315.0</v>
      </c>
      <c r="C33" s="40">
        <v>624.0</v>
      </c>
      <c r="D33" s="40">
        <v>2.0</v>
      </c>
      <c r="E33" s="40">
        <v>0.0</v>
      </c>
      <c r="F33" s="14">
        <v>6511.0</v>
      </c>
      <c r="G33" s="19"/>
      <c r="H33" s="19">
        <f>VLOOKUP(A33,'Kings Ratings'!$A$2:$B$1000,2,false)</f>
        <v>10</v>
      </c>
      <c r="I33" s="10" t="str">
        <f>vlookup(B33,'202405 MM (Do Not Delete)'!$A$1:$G$1000,7,false)</f>
        <v/>
      </c>
      <c r="K33" s="40">
        <v>463.0</v>
      </c>
      <c r="L33" s="22">
        <f t="shared" si="2"/>
        <v>161</v>
      </c>
      <c r="M33" s="23">
        <f t="shared" si="3"/>
        <v>0.3477321814</v>
      </c>
      <c r="N33" s="24" t="str">
        <f t="shared" si="4"/>
        <v>Compass with +161, +34.8% (463 to 624)</v>
      </c>
      <c r="O33" s="41"/>
      <c r="P33" s="40">
        <v>2.0</v>
      </c>
      <c r="Q33" s="18">
        <f t="shared" si="5"/>
        <v>0</v>
      </c>
      <c r="R33" s="23">
        <f t="shared" si="6"/>
        <v>0</v>
      </c>
      <c r="S33" s="24" t="str">
        <f t="shared" si="7"/>
        <v>Compass with +0, +0% (2 to 2)</v>
      </c>
      <c r="T33" s="18"/>
      <c r="U33" s="40">
        <v>0.0</v>
      </c>
      <c r="V33" s="22">
        <f t="shared" si="8"/>
        <v>0</v>
      </c>
      <c r="W33" s="23" t="str">
        <f t="shared" si="9"/>
        <v>#DIV/0!</v>
      </c>
      <c r="X33" s="26" t="str">
        <f t="shared" si="10"/>
        <v>#DIV/0!</v>
      </c>
    </row>
    <row r="34">
      <c r="A34" s="18" t="s">
        <v>449</v>
      </c>
      <c r="B34" s="18">
        <v>664.0</v>
      </c>
      <c r="C34" s="40">
        <v>652.0</v>
      </c>
      <c r="D34" s="40">
        <v>7.0</v>
      </c>
      <c r="E34" s="40">
        <v>0.0</v>
      </c>
      <c r="F34" s="14">
        <v>25050.0</v>
      </c>
      <c r="G34" s="19"/>
      <c r="H34" s="19">
        <f>VLOOKUP(A34,'Kings Ratings'!$A$2:$B$1000,2,false)</f>
        <v>11</v>
      </c>
      <c r="I34" s="10"/>
      <c r="K34" s="40">
        <v>0.0</v>
      </c>
      <c r="L34" s="22">
        <f t="shared" si="2"/>
        <v>652</v>
      </c>
      <c r="M34" s="23" t="str">
        <f t="shared" si="3"/>
        <v>#DIV/0!</v>
      </c>
      <c r="N34" s="24" t="str">
        <f t="shared" si="4"/>
        <v>#DIV/0!</v>
      </c>
      <c r="O34" s="41"/>
      <c r="P34" s="40">
        <v>0.0</v>
      </c>
      <c r="Q34" s="18">
        <f t="shared" si="5"/>
        <v>7</v>
      </c>
      <c r="R34" s="23" t="str">
        <f t="shared" si="6"/>
        <v>#DIV/0!</v>
      </c>
      <c r="S34" s="24" t="str">
        <f t="shared" si="7"/>
        <v>#DIV/0!</v>
      </c>
      <c r="T34" s="18"/>
      <c r="U34" s="40">
        <v>0.0</v>
      </c>
      <c r="V34" s="22">
        <f t="shared" si="8"/>
        <v>0</v>
      </c>
      <c r="W34" s="23" t="str">
        <f t="shared" si="9"/>
        <v>#DIV/0!</v>
      </c>
      <c r="X34" s="26" t="str">
        <f t="shared" si="10"/>
        <v>#DIV/0!</v>
      </c>
    </row>
    <row r="35">
      <c r="A35" s="11" t="s">
        <v>858</v>
      </c>
      <c r="B35" s="11">
        <v>1131.0</v>
      </c>
      <c r="C35" s="11">
        <v>683.0</v>
      </c>
      <c r="D35" s="11">
        <v>8.0</v>
      </c>
      <c r="E35" s="11">
        <v>0.0</v>
      </c>
      <c r="F35" s="14">
        <v>11133.0</v>
      </c>
      <c r="G35" s="19"/>
      <c r="H35" s="19">
        <f>VLOOKUP(A35,'Kings Ratings'!$A$2:$B$1000,2,false)</f>
        <v>7</v>
      </c>
      <c r="K35" s="11">
        <v>365.0</v>
      </c>
      <c r="L35" s="22">
        <f t="shared" si="2"/>
        <v>318</v>
      </c>
      <c r="M35" s="23">
        <f t="shared" si="3"/>
        <v>0.8712328767</v>
      </c>
      <c r="N35" s="24" t="str">
        <f t="shared" si="4"/>
        <v>Red Brick with +318, +87.1% (365 to 683)</v>
      </c>
      <c r="O35" s="41"/>
      <c r="P35" s="11">
        <v>1.0</v>
      </c>
      <c r="Q35" s="18">
        <f t="shared" si="5"/>
        <v>7</v>
      </c>
      <c r="R35" s="23">
        <f t="shared" si="6"/>
        <v>7</v>
      </c>
      <c r="S35" s="24" t="str">
        <f t="shared" si="7"/>
        <v>Red Brick with +7, +700% (1 to 8)</v>
      </c>
      <c r="T35" s="18"/>
      <c r="U35" s="11">
        <v>0.0</v>
      </c>
      <c r="V35" s="22">
        <f t="shared" si="8"/>
        <v>0</v>
      </c>
      <c r="W35" s="23" t="str">
        <f t="shared" si="9"/>
        <v>#DIV/0!</v>
      </c>
      <c r="X35" s="26" t="str">
        <f t="shared" si="10"/>
        <v>#DIV/0!</v>
      </c>
    </row>
    <row r="36">
      <c r="A36" s="18" t="s">
        <v>763</v>
      </c>
      <c r="B36" s="18">
        <v>1089.0</v>
      </c>
      <c r="C36" s="40">
        <v>837.0</v>
      </c>
      <c r="D36" s="40">
        <v>1.0</v>
      </c>
      <c r="E36" s="40">
        <v>0.0</v>
      </c>
      <c r="F36" s="14">
        <v>4221.0</v>
      </c>
      <c r="G36" s="19"/>
      <c r="H36" s="19">
        <f>VLOOKUP(A36,'Kings Ratings'!$A$2:$B$1000,2,false)</f>
        <v>10</v>
      </c>
      <c r="K36" s="40">
        <v>473.0</v>
      </c>
      <c r="L36" s="22">
        <f t="shared" si="2"/>
        <v>364</v>
      </c>
      <c r="M36" s="23">
        <f t="shared" si="3"/>
        <v>0.7695560254</v>
      </c>
      <c r="N36" s="24" t="str">
        <f t="shared" si="4"/>
        <v>Fire Ant Farm with +364, +77% (473 to 837)</v>
      </c>
      <c r="O36" s="41"/>
      <c r="P36" s="40">
        <v>1.0</v>
      </c>
      <c r="Q36" s="18">
        <f t="shared" si="5"/>
        <v>0</v>
      </c>
      <c r="R36" s="23">
        <f t="shared" si="6"/>
        <v>0</v>
      </c>
      <c r="S36" s="24" t="str">
        <f t="shared" si="7"/>
        <v>Fire Ant Farm with +0, +0% (1 to 1)</v>
      </c>
      <c r="T36" s="18"/>
      <c r="U36" s="40">
        <v>0.0</v>
      </c>
      <c r="V36" s="22">
        <f t="shared" si="8"/>
        <v>0</v>
      </c>
      <c r="W36" s="23" t="str">
        <f t="shared" si="9"/>
        <v>#DIV/0!</v>
      </c>
      <c r="X36" s="26" t="str">
        <f t="shared" si="10"/>
        <v>#DIV/0!</v>
      </c>
    </row>
    <row r="37">
      <c r="A37" s="18" t="s">
        <v>467</v>
      </c>
      <c r="B37" s="18">
        <v>1095.0</v>
      </c>
      <c r="C37" s="40">
        <v>849.0</v>
      </c>
      <c r="D37" s="40">
        <v>17.0</v>
      </c>
      <c r="E37" s="40">
        <v>0.0</v>
      </c>
      <c r="F37" s="14">
        <v>1003.0</v>
      </c>
      <c r="G37" s="19"/>
      <c r="H37" s="19">
        <f>VLOOKUP(A37,'Kings Ratings'!$A$2:$B$1000,2,false)</f>
        <v>10</v>
      </c>
      <c r="K37" s="40">
        <v>667.0</v>
      </c>
      <c r="L37" s="22">
        <f t="shared" si="2"/>
        <v>182</v>
      </c>
      <c r="M37" s="23">
        <f t="shared" si="3"/>
        <v>0.2728635682</v>
      </c>
      <c r="N37" s="24" t="str">
        <f t="shared" si="4"/>
        <v>Mayonnaise with +182, +27.3% (667 to 849)</v>
      </c>
      <c r="O37" s="41"/>
      <c r="P37" s="40">
        <v>10.0</v>
      </c>
      <c r="Q37" s="18">
        <f t="shared" si="5"/>
        <v>7</v>
      </c>
      <c r="R37" s="23">
        <f t="shared" si="6"/>
        <v>0.7</v>
      </c>
      <c r="S37" s="24" t="str">
        <f t="shared" si="7"/>
        <v>Mayonnaise with +7, +70% (10 to 17)</v>
      </c>
      <c r="T37" s="18"/>
      <c r="U37" s="40">
        <v>0.0</v>
      </c>
      <c r="V37" s="22">
        <f t="shared" si="8"/>
        <v>0</v>
      </c>
      <c r="W37" s="23" t="str">
        <f t="shared" si="9"/>
        <v>#DIV/0!</v>
      </c>
      <c r="X37" s="26" t="str">
        <f t="shared" si="10"/>
        <v>#DIV/0!</v>
      </c>
    </row>
    <row r="38">
      <c r="A38" s="18" t="s">
        <v>164</v>
      </c>
      <c r="B38" s="18">
        <v>781.0</v>
      </c>
      <c r="C38" s="40">
        <v>859.0</v>
      </c>
      <c r="D38" s="40">
        <v>49.0</v>
      </c>
      <c r="E38" s="40">
        <v>0.0</v>
      </c>
      <c r="F38" s="14">
        <v>7367.0</v>
      </c>
      <c r="G38" s="19"/>
      <c r="H38" s="19">
        <f>VLOOKUP(A38,'Kings Ratings'!$A$2:$B$1000,2,false)</f>
        <v>10</v>
      </c>
      <c r="I38" s="10"/>
      <c r="K38" s="40">
        <v>730.0</v>
      </c>
      <c r="L38" s="22">
        <f t="shared" si="2"/>
        <v>129</v>
      </c>
      <c r="M38" s="23">
        <f t="shared" si="3"/>
        <v>0.1767123288</v>
      </c>
      <c r="N38" s="24" t="str">
        <f t="shared" si="4"/>
        <v>Cabbage Stew with +129, +17.7% (730 to 859)</v>
      </c>
      <c r="O38" s="41"/>
      <c r="P38" s="40">
        <v>47.0</v>
      </c>
      <c r="Q38" s="18">
        <f t="shared" si="5"/>
        <v>2</v>
      </c>
      <c r="R38" s="23">
        <f t="shared" si="6"/>
        <v>0.04255319149</v>
      </c>
      <c r="S38" s="24" t="str">
        <f t="shared" si="7"/>
        <v>Cabbage Stew with +2, +4.3% (47 to 49)</v>
      </c>
      <c r="T38" s="18"/>
      <c r="U38" s="40">
        <v>0.0</v>
      </c>
      <c r="V38" s="22">
        <f t="shared" si="8"/>
        <v>0</v>
      </c>
      <c r="W38" s="23" t="str">
        <f t="shared" si="9"/>
        <v>#DIV/0!</v>
      </c>
      <c r="X38" s="26" t="str">
        <f t="shared" si="10"/>
        <v>#DIV/0!</v>
      </c>
    </row>
    <row r="39">
      <c r="A39" s="18" t="s">
        <v>180</v>
      </c>
      <c r="B39" s="18">
        <v>643.0</v>
      </c>
      <c r="C39" s="40">
        <v>861.0</v>
      </c>
      <c r="D39" s="40">
        <v>20.0</v>
      </c>
      <c r="E39" s="40">
        <v>0.0</v>
      </c>
      <c r="F39" s="14">
        <v>7341.0</v>
      </c>
      <c r="G39" s="19"/>
      <c r="H39" s="19">
        <f>VLOOKUP(A39,'Kings Ratings'!$A$2:$B$1000,2,false)</f>
        <v>9</v>
      </c>
      <c r="I39" s="10" t="str">
        <f>vlookup(B39,'202405 MM (Do Not Delete)'!$A$1:$G$1000,7,false)</f>
        <v/>
      </c>
      <c r="K39" s="40">
        <v>642.0</v>
      </c>
      <c r="L39" s="22">
        <f t="shared" si="2"/>
        <v>219</v>
      </c>
      <c r="M39" s="23">
        <f t="shared" si="3"/>
        <v>0.3411214953</v>
      </c>
      <c r="N39" s="24" t="str">
        <f t="shared" si="4"/>
        <v>Cat's Meow with +219, +34.1% (642 to 861)</v>
      </c>
      <c r="O39" s="41"/>
      <c r="P39" s="40">
        <v>19.0</v>
      </c>
      <c r="Q39" s="18">
        <f t="shared" si="5"/>
        <v>1</v>
      </c>
      <c r="R39" s="23">
        <f t="shared" si="6"/>
        <v>0.05263157895</v>
      </c>
      <c r="S39" s="24" t="str">
        <f t="shared" si="7"/>
        <v>Cat's Meow with +1, +5.3% (19 to 20)</v>
      </c>
      <c r="T39" s="18"/>
      <c r="U39" s="40">
        <v>0.0</v>
      </c>
      <c r="V39" s="22">
        <f t="shared" si="8"/>
        <v>0</v>
      </c>
      <c r="W39" s="23" t="str">
        <f t="shared" si="9"/>
        <v>#DIV/0!</v>
      </c>
      <c r="X39" s="26" t="str">
        <f t="shared" si="10"/>
        <v>#DIV/0!</v>
      </c>
    </row>
    <row r="40">
      <c r="A40" s="18" t="s">
        <v>461</v>
      </c>
      <c r="B40" s="18">
        <v>654.0</v>
      </c>
      <c r="C40" s="40">
        <v>862.0</v>
      </c>
      <c r="D40" s="40">
        <v>27.0</v>
      </c>
      <c r="E40" s="40">
        <v>0.0</v>
      </c>
      <c r="F40" s="14">
        <v>3223.0</v>
      </c>
      <c r="G40" s="19"/>
      <c r="H40" s="19">
        <f>VLOOKUP(A40,'Kings Ratings'!$A$2:$B$1000,2,false)</f>
        <v>9</v>
      </c>
      <c r="I40" s="10"/>
      <c r="K40" s="40">
        <v>751.0</v>
      </c>
      <c r="L40" s="22">
        <f t="shared" si="2"/>
        <v>111</v>
      </c>
      <c r="M40" s="23">
        <f t="shared" si="3"/>
        <v>0.1478029294</v>
      </c>
      <c r="N40" s="24" t="str">
        <f t="shared" si="4"/>
        <v>Neigh with +111, +14.8% (751 to 862)</v>
      </c>
      <c r="O40" s="41"/>
      <c r="P40" s="40">
        <v>24.0</v>
      </c>
      <c r="Q40" s="18">
        <f t="shared" si="5"/>
        <v>3</v>
      </c>
      <c r="R40" s="23">
        <f t="shared" si="6"/>
        <v>0.125</v>
      </c>
      <c r="S40" s="24" t="str">
        <f t="shared" si="7"/>
        <v>Neigh with +3, +12.5% (24 to 27)</v>
      </c>
      <c r="T40" s="18"/>
      <c r="U40" s="40">
        <v>0.0</v>
      </c>
      <c r="V40" s="22">
        <f t="shared" si="8"/>
        <v>0</v>
      </c>
      <c r="W40" s="23" t="str">
        <f t="shared" si="9"/>
        <v>#DIV/0!</v>
      </c>
      <c r="X40" s="26" t="str">
        <f t="shared" si="10"/>
        <v>#DIV/0!</v>
      </c>
    </row>
    <row r="41">
      <c r="A41" s="11" t="s">
        <v>680</v>
      </c>
      <c r="B41" s="11">
        <v>1133.0</v>
      </c>
      <c r="C41" s="11">
        <v>1087.0</v>
      </c>
      <c r="D41" s="11">
        <v>26.0</v>
      </c>
      <c r="E41" s="11">
        <v>0.0</v>
      </c>
      <c r="F41" s="14">
        <v>1005.0</v>
      </c>
      <c r="G41" s="19"/>
      <c r="H41" s="19">
        <f>VLOOKUP(A41,'Kings Ratings'!$A$2:$B$1000,2,false)</f>
        <v>9</v>
      </c>
      <c r="K41" s="11">
        <v>737.0</v>
      </c>
      <c r="L41" s="22">
        <f t="shared" si="2"/>
        <v>350</v>
      </c>
      <c r="M41" s="23">
        <f t="shared" si="3"/>
        <v>0.4748982361</v>
      </c>
      <c r="N41" s="24" t="str">
        <f t="shared" si="4"/>
        <v>Sail Cloth with +350, +47.5% (737 to 1087)</v>
      </c>
      <c r="O41" s="41"/>
      <c r="P41" s="11">
        <v>18.0</v>
      </c>
      <c r="Q41" s="18">
        <f t="shared" si="5"/>
        <v>8</v>
      </c>
      <c r="R41" s="23">
        <f t="shared" si="6"/>
        <v>0.4444444444</v>
      </c>
      <c r="S41" s="24" t="str">
        <f t="shared" si="7"/>
        <v>Sail Cloth with +8, +44.4% (18 to 26)</v>
      </c>
      <c r="T41" s="18"/>
      <c r="U41" s="11">
        <v>0.0</v>
      </c>
      <c r="V41" s="22">
        <f t="shared" si="8"/>
        <v>0</v>
      </c>
      <c r="W41" s="23" t="str">
        <f t="shared" si="9"/>
        <v>#DIV/0!</v>
      </c>
      <c r="X41" s="26" t="str">
        <f t="shared" si="10"/>
        <v>#DIV/0!</v>
      </c>
    </row>
    <row r="42">
      <c r="A42" s="18" t="s">
        <v>365</v>
      </c>
      <c r="B42" s="18">
        <v>462.0</v>
      </c>
      <c r="C42" s="40">
        <v>1112.0</v>
      </c>
      <c r="D42" s="40">
        <v>2.0</v>
      </c>
      <c r="E42" s="40">
        <v>0.0</v>
      </c>
      <c r="F42" s="14">
        <v>11550.0</v>
      </c>
      <c r="G42" s="19"/>
      <c r="H42" s="19">
        <f>VLOOKUP(A42,'Kings Ratings'!$A$2:$B$1000,2,false)</f>
        <v>10</v>
      </c>
      <c r="I42" s="10" t="str">
        <f>vlookup(B42,'202405 MM (Do Not Delete)'!$A$1:$G$1000,7,false)</f>
        <v/>
      </c>
      <c r="K42" s="40">
        <v>967.0</v>
      </c>
      <c r="L42" s="22">
        <f t="shared" si="2"/>
        <v>145</v>
      </c>
      <c r="M42" s="23">
        <f t="shared" si="3"/>
        <v>0.1499482937</v>
      </c>
      <c r="N42" s="24" t="str">
        <f t="shared" si="4"/>
        <v>Gold Flier with +145, +15% (967 to 1112)</v>
      </c>
      <c r="O42" s="41"/>
      <c r="P42" s="40">
        <v>2.0</v>
      </c>
      <c r="Q42" s="18">
        <f t="shared" si="5"/>
        <v>0</v>
      </c>
      <c r="R42" s="23">
        <f t="shared" si="6"/>
        <v>0</v>
      </c>
      <c r="S42" s="24" t="str">
        <f t="shared" si="7"/>
        <v>Gold Flier with +0, +0% (2 to 2)</v>
      </c>
      <c r="T42" s="18"/>
      <c r="U42" s="40">
        <v>0.0</v>
      </c>
      <c r="V42" s="22">
        <f t="shared" si="8"/>
        <v>0</v>
      </c>
      <c r="W42" s="23" t="str">
        <f t="shared" si="9"/>
        <v>#DIV/0!</v>
      </c>
      <c r="X42" s="26" t="str">
        <f t="shared" si="10"/>
        <v>#DIV/0!</v>
      </c>
    </row>
    <row r="43">
      <c r="A43" s="11" t="s">
        <v>655</v>
      </c>
      <c r="B43" s="11">
        <v>1137.0</v>
      </c>
      <c r="C43" s="11">
        <v>1123.0</v>
      </c>
      <c r="D43" s="11">
        <v>2.0</v>
      </c>
      <c r="E43" s="11">
        <v>0.0</v>
      </c>
      <c r="F43" s="14">
        <v>51833.0</v>
      </c>
      <c r="G43" s="19"/>
      <c r="H43" s="19">
        <f>VLOOKUP(A43,'Kings Ratings'!$A$2:$B$1000,2,false)</f>
        <v>7</v>
      </c>
      <c r="K43" s="11">
        <v>704.0</v>
      </c>
      <c r="L43" s="22">
        <f t="shared" si="2"/>
        <v>419</v>
      </c>
      <c r="M43" s="23">
        <f t="shared" si="3"/>
        <v>0.5951704545</v>
      </c>
      <c r="N43" s="24" t="str">
        <f t="shared" si="4"/>
        <v>Pine Shelf with +419, +59.5% (704 to 1123)</v>
      </c>
      <c r="O43" s="41"/>
      <c r="P43" s="11">
        <v>0.0</v>
      </c>
      <c r="Q43" s="18">
        <f t="shared" si="5"/>
        <v>2</v>
      </c>
      <c r="R43" s="23" t="str">
        <f t="shared" si="6"/>
        <v>#DIV/0!</v>
      </c>
      <c r="S43" s="24" t="str">
        <f t="shared" si="7"/>
        <v>#DIV/0!</v>
      </c>
      <c r="T43" s="18"/>
      <c r="U43" s="11">
        <v>0.0</v>
      </c>
      <c r="V43" s="22">
        <f t="shared" si="8"/>
        <v>0</v>
      </c>
      <c r="W43" s="23" t="str">
        <f t="shared" si="9"/>
        <v>#DIV/0!</v>
      </c>
      <c r="X43" s="26" t="str">
        <f t="shared" si="10"/>
        <v>#DIV/0!</v>
      </c>
    </row>
    <row r="44">
      <c r="A44" s="18" t="s">
        <v>355</v>
      </c>
      <c r="B44" s="18">
        <v>461.0</v>
      </c>
      <c r="C44" s="40">
        <v>1183.0</v>
      </c>
      <c r="D44" s="40">
        <v>3.0</v>
      </c>
      <c r="E44" s="40">
        <v>0.0</v>
      </c>
      <c r="F44" s="14">
        <v>11944.0</v>
      </c>
      <c r="G44" s="19"/>
      <c r="H44" s="19">
        <f>VLOOKUP(A44,'Kings Ratings'!$A$2:$B$1000,2,false)</f>
        <v>10</v>
      </c>
      <c r="I44" s="10" t="str">
        <f>vlookup(B44,'202405 MM (Do Not Delete)'!$A$1:$G$1000,7,false)</f>
        <v/>
      </c>
      <c r="K44" s="40">
        <v>998.0</v>
      </c>
      <c r="L44" s="22">
        <f t="shared" si="2"/>
        <v>185</v>
      </c>
      <c r="M44" s="23">
        <f t="shared" si="3"/>
        <v>0.1853707415</v>
      </c>
      <c r="N44" s="24" t="str">
        <f t="shared" si="4"/>
        <v>Goldfin with +185, +18.5% (998 to 1183)</v>
      </c>
      <c r="O44" s="41"/>
      <c r="P44" s="40">
        <v>2.0</v>
      </c>
      <c r="Q44" s="18">
        <f t="shared" si="5"/>
        <v>1</v>
      </c>
      <c r="R44" s="23">
        <f t="shared" si="6"/>
        <v>0.5</v>
      </c>
      <c r="S44" s="24" t="str">
        <f t="shared" si="7"/>
        <v>Goldfin with +1, +50% (2 to 3)</v>
      </c>
      <c r="T44" s="18"/>
      <c r="U44" s="40">
        <v>0.0</v>
      </c>
      <c r="V44" s="22">
        <f t="shared" si="8"/>
        <v>0</v>
      </c>
      <c r="W44" s="23" t="str">
        <f t="shared" si="9"/>
        <v>#DIV/0!</v>
      </c>
      <c r="X44" s="26" t="str">
        <f t="shared" si="10"/>
        <v>#DIV/0!</v>
      </c>
    </row>
    <row r="45">
      <c r="A45" s="18" t="s">
        <v>391</v>
      </c>
      <c r="B45" s="18">
        <v>580.0</v>
      </c>
      <c r="C45" s="40">
        <v>1263.0</v>
      </c>
      <c r="D45" s="40">
        <v>8.0</v>
      </c>
      <c r="E45" s="40">
        <v>0.0</v>
      </c>
      <c r="F45" s="14">
        <v>12855.0</v>
      </c>
      <c r="G45" s="19"/>
      <c r="H45" s="19">
        <f>VLOOKUP(A45,'Kings Ratings'!$A$2:$B$1000,2,false)</f>
        <v>10</v>
      </c>
      <c r="I45" s="10" t="str">
        <f>vlookup(B45,'202405 MM (Do Not Delete)'!$A$1:$G$1000,7,false)</f>
        <v/>
      </c>
      <c r="K45" s="40">
        <v>1069.0</v>
      </c>
      <c r="L45" s="22">
        <f t="shared" si="2"/>
        <v>194</v>
      </c>
      <c r="M45" s="23">
        <f t="shared" si="3"/>
        <v>0.1814780168</v>
      </c>
      <c r="N45" s="24" t="str">
        <f t="shared" si="4"/>
        <v>Gold Jelly with +194, +18.1% (1069 to 1263)</v>
      </c>
      <c r="O45" s="41"/>
      <c r="P45" s="40">
        <v>7.0</v>
      </c>
      <c r="Q45" s="18">
        <f t="shared" si="5"/>
        <v>1</v>
      </c>
      <c r="R45" s="23">
        <f t="shared" si="6"/>
        <v>0.1428571429</v>
      </c>
      <c r="S45" s="24" t="str">
        <f t="shared" si="7"/>
        <v>Gold Jelly with +1, +14.3% (7 to 8)</v>
      </c>
      <c r="T45" s="18"/>
      <c r="U45" s="40">
        <v>0.0</v>
      </c>
      <c r="V45" s="22">
        <f t="shared" si="8"/>
        <v>0</v>
      </c>
      <c r="W45" s="23" t="str">
        <f t="shared" si="9"/>
        <v>#DIV/0!</v>
      </c>
      <c r="X45" s="26" t="str">
        <f t="shared" si="10"/>
        <v>#DIV/0!</v>
      </c>
    </row>
    <row r="46">
      <c r="A46" s="18" t="s">
        <v>296</v>
      </c>
      <c r="B46" s="18">
        <v>817.0</v>
      </c>
      <c r="C46" s="40">
        <v>1320.0</v>
      </c>
      <c r="D46" s="40">
        <v>11.0</v>
      </c>
      <c r="E46" s="40">
        <v>0.0</v>
      </c>
      <c r="F46" s="14">
        <v>10216.0</v>
      </c>
      <c r="G46" s="19"/>
      <c r="H46" s="19">
        <f>VLOOKUP(A46,'Kings Ratings'!$A$2:$B$1000,2,false)</f>
        <v>10</v>
      </c>
      <c r="I46" s="10" t="str">
        <f>vlookup(B46,'202405 MM (Do Not Delete)'!$A$1:$G$1000,7,false)</f>
        <v/>
      </c>
      <c r="K46" s="40">
        <v>1050.0</v>
      </c>
      <c r="L46" s="22">
        <f t="shared" si="2"/>
        <v>270</v>
      </c>
      <c r="M46" s="23">
        <f t="shared" si="3"/>
        <v>0.2571428571</v>
      </c>
      <c r="N46" s="24" t="str">
        <f t="shared" si="4"/>
        <v>Fancy Violin with +270, +25.7% (1050 to 1320)</v>
      </c>
      <c r="O46" s="41"/>
      <c r="P46" s="40">
        <v>9.0</v>
      </c>
      <c r="Q46" s="18">
        <f t="shared" si="5"/>
        <v>2</v>
      </c>
      <c r="R46" s="23">
        <f t="shared" si="6"/>
        <v>0.2222222222</v>
      </c>
      <c r="S46" s="24" t="str">
        <f t="shared" si="7"/>
        <v>Fancy Violin with +2, +22.2% (9 to 11)</v>
      </c>
      <c r="T46" s="18"/>
      <c r="U46" s="40">
        <v>0.0</v>
      </c>
      <c r="V46" s="22">
        <f t="shared" si="8"/>
        <v>0</v>
      </c>
      <c r="W46" s="23" t="str">
        <f t="shared" si="9"/>
        <v>#DIV/0!</v>
      </c>
      <c r="X46" s="26" t="str">
        <f t="shared" si="10"/>
        <v>#DIV/0!</v>
      </c>
    </row>
    <row r="47">
      <c r="A47" s="18" t="s">
        <v>404</v>
      </c>
      <c r="B47" s="18">
        <v>466.0</v>
      </c>
      <c r="C47" s="40">
        <v>1382.0</v>
      </c>
      <c r="D47" s="40">
        <v>9.0</v>
      </c>
      <c r="E47" s="40">
        <v>0.0</v>
      </c>
      <c r="F47" s="14">
        <v>17064.0</v>
      </c>
      <c r="G47" s="19"/>
      <c r="H47" s="19">
        <f>VLOOKUP(A47,'Kings Ratings'!$A$2:$B$1000,2,false)</f>
        <v>10</v>
      </c>
      <c r="I47" s="10"/>
      <c r="K47" s="40">
        <v>1186.0</v>
      </c>
      <c r="L47" s="22">
        <f t="shared" si="2"/>
        <v>196</v>
      </c>
      <c r="M47" s="23">
        <f t="shared" si="3"/>
        <v>0.1652613828</v>
      </c>
      <c r="N47" s="24" t="str">
        <f t="shared" si="4"/>
        <v>Goldjack with +196, +16.5% (1186 to 1382)</v>
      </c>
      <c r="O47" s="41"/>
      <c r="P47" s="40">
        <v>7.0</v>
      </c>
      <c r="Q47" s="18">
        <f t="shared" si="5"/>
        <v>2</v>
      </c>
      <c r="R47" s="23">
        <f t="shared" si="6"/>
        <v>0.2857142857</v>
      </c>
      <c r="S47" s="24" t="str">
        <f t="shared" si="7"/>
        <v>Goldjack with +2, +28.6% (7 to 9)</v>
      </c>
      <c r="T47" s="18"/>
      <c r="U47" s="40">
        <v>0.0</v>
      </c>
      <c r="V47" s="22">
        <f t="shared" si="8"/>
        <v>0</v>
      </c>
      <c r="W47" s="23" t="str">
        <f t="shared" si="9"/>
        <v>#DIV/0!</v>
      </c>
      <c r="X47" s="26" t="str">
        <f t="shared" si="10"/>
        <v>#DIV/0!</v>
      </c>
    </row>
    <row r="48">
      <c r="A48" s="18" t="s">
        <v>562</v>
      </c>
      <c r="B48" s="18">
        <v>634.0</v>
      </c>
      <c r="C48" s="40">
        <v>1399.0</v>
      </c>
      <c r="D48" s="40">
        <v>69.0</v>
      </c>
      <c r="E48" s="40">
        <v>1.0</v>
      </c>
      <c r="F48" s="14">
        <v>18265.0</v>
      </c>
      <c r="G48" s="19"/>
      <c r="H48" s="19">
        <f>VLOOKUP(A48,'Kings Ratings'!$A$2:$B$1000,2,false)</f>
        <v>10</v>
      </c>
      <c r="I48" s="10"/>
      <c r="K48" s="40">
        <v>1114.0</v>
      </c>
      <c r="L48" s="22">
        <f t="shared" si="2"/>
        <v>285</v>
      </c>
      <c r="M48" s="23">
        <f t="shared" si="3"/>
        <v>0.2558348294</v>
      </c>
      <c r="N48" s="24" t="str">
        <f t="shared" si="4"/>
        <v>Mushroom Stew with +285, +25.6% (1114 to 1399)</v>
      </c>
      <c r="O48" s="41"/>
      <c r="P48" s="40">
        <v>52.0</v>
      </c>
      <c r="Q48" s="18">
        <f t="shared" si="5"/>
        <v>17</v>
      </c>
      <c r="R48" s="23">
        <f t="shared" si="6"/>
        <v>0.3269230769</v>
      </c>
      <c r="S48" s="24" t="str">
        <f t="shared" si="7"/>
        <v>Mushroom Stew with +17, +32.7% (52 to 69)</v>
      </c>
      <c r="T48" s="18"/>
      <c r="U48" s="40">
        <v>0.0</v>
      </c>
      <c r="V48" s="22">
        <f t="shared" si="8"/>
        <v>1</v>
      </c>
      <c r="W48" s="23" t="str">
        <f t="shared" si="9"/>
        <v>#DIV/0!</v>
      </c>
      <c r="X48" s="26" t="str">
        <f t="shared" si="10"/>
        <v>#DIV/0!</v>
      </c>
    </row>
    <row r="49">
      <c r="A49" s="11" t="s">
        <v>334</v>
      </c>
      <c r="B49" s="18">
        <v>565.0</v>
      </c>
      <c r="C49" s="40">
        <v>1408.0</v>
      </c>
      <c r="D49" s="40">
        <v>9.0</v>
      </c>
      <c r="E49" s="40">
        <v>0.0</v>
      </c>
      <c r="F49" s="14">
        <v>8462.0</v>
      </c>
      <c r="G49" s="19"/>
      <c r="H49" s="19">
        <f>VLOOKUP(A49,'Kings Ratings'!$A$2:$B$1000,2,false)</f>
        <v>11</v>
      </c>
      <c r="I49" s="10"/>
      <c r="K49" s="40">
        <v>1408.0</v>
      </c>
      <c r="L49" s="22">
        <f t="shared" si="2"/>
        <v>0</v>
      </c>
      <c r="M49" s="23">
        <f t="shared" si="3"/>
        <v>0</v>
      </c>
      <c r="N49" s="24" t="str">
        <f t="shared" si="4"/>
        <v>Hot Potato with +0, +0% (1408 to 1408)</v>
      </c>
      <c r="O49" s="41"/>
      <c r="P49" s="40">
        <v>9.0</v>
      </c>
      <c r="Q49" s="18">
        <f t="shared" si="5"/>
        <v>0</v>
      </c>
      <c r="R49" s="23">
        <f t="shared" si="6"/>
        <v>0</v>
      </c>
      <c r="S49" s="24" t="str">
        <f t="shared" si="7"/>
        <v>Hot Potato with +0, +0% (9 to 9)</v>
      </c>
      <c r="T49" s="18"/>
      <c r="U49" s="40">
        <v>0.0</v>
      </c>
      <c r="V49" s="22">
        <f t="shared" si="8"/>
        <v>0</v>
      </c>
      <c r="W49" s="23" t="str">
        <f t="shared" si="9"/>
        <v>#DIV/0!</v>
      </c>
      <c r="X49" s="26" t="str">
        <f t="shared" si="10"/>
        <v>#DIV/0!</v>
      </c>
    </row>
    <row r="50">
      <c r="A50" s="11" t="s">
        <v>874</v>
      </c>
      <c r="B50" s="11">
        <v>1132.0</v>
      </c>
      <c r="C50" s="11">
        <v>1443.0</v>
      </c>
      <c r="D50" s="11">
        <v>161.0</v>
      </c>
      <c r="E50" s="11">
        <v>2.0</v>
      </c>
      <c r="F50" s="14">
        <v>19561.0</v>
      </c>
      <c r="G50" s="19"/>
      <c r="H50" s="19">
        <f>VLOOKUP(A50,'Kings Ratings'!$A$2:$B$1000,2,false)</f>
        <v>6</v>
      </c>
      <c r="K50" s="11">
        <v>977.0</v>
      </c>
      <c r="L50" s="22">
        <f t="shared" si="2"/>
        <v>466</v>
      </c>
      <c r="M50" s="23">
        <f t="shared" si="3"/>
        <v>0.4769703173</v>
      </c>
      <c r="N50" s="24" t="str">
        <f t="shared" si="4"/>
        <v>Snow Shoes with +466, +47.7% (977 to 1443)</v>
      </c>
      <c r="O50" s="41"/>
      <c r="P50" s="11">
        <v>55.0</v>
      </c>
      <c r="Q50" s="18">
        <f t="shared" si="5"/>
        <v>106</v>
      </c>
      <c r="R50" s="23">
        <f t="shared" si="6"/>
        <v>1.927272727</v>
      </c>
      <c r="S50" s="24" t="str">
        <f t="shared" si="7"/>
        <v>Snow Shoes with +106, +192.7% (55 to 161)</v>
      </c>
      <c r="T50" s="18"/>
      <c r="U50" s="11">
        <v>0.0</v>
      </c>
      <c r="V50" s="22">
        <f t="shared" si="8"/>
        <v>2</v>
      </c>
      <c r="W50" s="23" t="str">
        <f t="shared" si="9"/>
        <v>#DIV/0!</v>
      </c>
      <c r="X50" s="26" t="str">
        <f t="shared" si="10"/>
        <v>#DIV/0!</v>
      </c>
    </row>
    <row r="51">
      <c r="A51" s="18" t="s">
        <v>380</v>
      </c>
      <c r="B51" s="18">
        <v>458.0</v>
      </c>
      <c r="C51" s="40">
        <v>1467.0</v>
      </c>
      <c r="D51" s="40">
        <v>9.0</v>
      </c>
      <c r="E51" s="40">
        <v>0.0</v>
      </c>
      <c r="F51" s="14">
        <v>18705.0</v>
      </c>
      <c r="G51" s="19"/>
      <c r="H51" s="19">
        <f>VLOOKUP(A51,'Kings Ratings'!$A$2:$B$1000,2,false)</f>
        <v>10</v>
      </c>
      <c r="I51" s="10"/>
      <c r="K51" s="40">
        <v>1234.0</v>
      </c>
      <c r="L51" s="22">
        <f t="shared" si="2"/>
        <v>233</v>
      </c>
      <c r="M51" s="23">
        <f t="shared" si="3"/>
        <v>0.1888168558</v>
      </c>
      <c r="N51" s="24" t="str">
        <f t="shared" si="4"/>
        <v>Gold Catfish with +233, +18.9% (1234 to 1467)</v>
      </c>
      <c r="O51" s="41"/>
      <c r="P51" s="40">
        <v>8.0</v>
      </c>
      <c r="Q51" s="18">
        <f t="shared" si="5"/>
        <v>1</v>
      </c>
      <c r="R51" s="23">
        <f t="shared" si="6"/>
        <v>0.125</v>
      </c>
      <c r="S51" s="24" t="str">
        <f t="shared" si="7"/>
        <v>Gold Catfish with +1, +12.5% (8 to 9)</v>
      </c>
      <c r="T51" s="18"/>
      <c r="U51" s="40">
        <v>0.0</v>
      </c>
      <c r="V51" s="22">
        <f t="shared" si="8"/>
        <v>0</v>
      </c>
      <c r="W51" s="23" t="str">
        <f t="shared" si="9"/>
        <v>#DIV/0!</v>
      </c>
      <c r="X51" s="26" t="str">
        <f t="shared" si="10"/>
        <v>#DIV/0!</v>
      </c>
    </row>
    <row r="52">
      <c r="A52" s="18" t="s">
        <v>490</v>
      </c>
      <c r="B52" s="18">
        <v>644.0</v>
      </c>
      <c r="C52" s="40">
        <v>1468.0</v>
      </c>
      <c r="D52" s="40">
        <v>54.0</v>
      </c>
      <c r="E52" s="40">
        <v>0.0</v>
      </c>
      <c r="F52" s="14">
        <v>1555.0</v>
      </c>
      <c r="G52" s="19"/>
      <c r="H52" s="19">
        <f>VLOOKUP(A52,'Kings Ratings'!$A$2:$B$1000,2,false)</f>
        <v>10</v>
      </c>
      <c r="I52" s="10"/>
      <c r="K52" s="40">
        <v>1335.0</v>
      </c>
      <c r="L52" s="22">
        <f t="shared" si="2"/>
        <v>133</v>
      </c>
      <c r="M52" s="23">
        <f t="shared" si="3"/>
        <v>0.09962546816</v>
      </c>
      <c r="N52" s="24" t="str">
        <f t="shared" si="4"/>
        <v>Quandary Chowder with +133, +10% (1335 to 1468)</v>
      </c>
      <c r="O52" s="41"/>
      <c r="P52" s="40">
        <v>50.0</v>
      </c>
      <c r="Q52" s="18">
        <f t="shared" si="5"/>
        <v>4</v>
      </c>
      <c r="R52" s="23">
        <f t="shared" si="6"/>
        <v>0.08</v>
      </c>
      <c r="S52" s="24" t="str">
        <f t="shared" si="7"/>
        <v>Quandary Chowder with +4, +8% (50 to 54)</v>
      </c>
      <c r="T52" s="18"/>
      <c r="U52" s="40">
        <v>0.0</v>
      </c>
      <c r="V52" s="22">
        <f t="shared" si="8"/>
        <v>0</v>
      </c>
      <c r="W52" s="23" t="str">
        <f t="shared" si="9"/>
        <v>#DIV/0!</v>
      </c>
      <c r="X52" s="26" t="str">
        <f t="shared" si="10"/>
        <v>#DIV/0!</v>
      </c>
    </row>
    <row r="53">
      <c r="A53" s="11" t="s">
        <v>529</v>
      </c>
      <c r="B53" s="18">
        <v>956.0</v>
      </c>
      <c r="C53" s="40">
        <v>1546.0</v>
      </c>
      <c r="D53" s="40">
        <v>42.0</v>
      </c>
      <c r="E53" s="40">
        <v>0.0</v>
      </c>
      <c r="F53" s="14">
        <v>10077.0</v>
      </c>
      <c r="G53" s="19"/>
      <c r="H53" s="19">
        <f>VLOOKUP(A53,'Kings Ratings'!$A$2:$B$1000,2,false)</f>
        <v>11</v>
      </c>
      <c r="I53" s="10"/>
      <c r="K53" s="40">
        <v>1545.0</v>
      </c>
      <c r="L53" s="22">
        <f t="shared" si="2"/>
        <v>1</v>
      </c>
      <c r="M53" s="23">
        <f t="shared" si="3"/>
        <v>0.0006472491909</v>
      </c>
      <c r="N53" s="24" t="str">
        <f t="shared" si="4"/>
        <v>Frozen Skull with +1, +0.1% (1545 to 1546)</v>
      </c>
      <c r="O53" s="41"/>
      <c r="P53" s="40">
        <v>42.0</v>
      </c>
      <c r="Q53" s="18">
        <f t="shared" si="5"/>
        <v>0</v>
      </c>
      <c r="R53" s="23">
        <f t="shared" si="6"/>
        <v>0</v>
      </c>
      <c r="S53" s="24" t="str">
        <f t="shared" si="7"/>
        <v>Frozen Skull with +0, +0% (42 to 42)</v>
      </c>
      <c r="T53" s="18"/>
      <c r="U53" s="40">
        <v>0.0</v>
      </c>
      <c r="V53" s="22">
        <f t="shared" si="8"/>
        <v>0</v>
      </c>
      <c r="W53" s="23" t="str">
        <f t="shared" si="9"/>
        <v>#DIV/0!</v>
      </c>
      <c r="X53" s="26" t="str">
        <f t="shared" si="10"/>
        <v>#DIV/0!</v>
      </c>
    </row>
    <row r="54">
      <c r="A54" s="18" t="s">
        <v>264</v>
      </c>
      <c r="B54" s="18">
        <v>685.0</v>
      </c>
      <c r="C54" s="40">
        <v>1564.0</v>
      </c>
      <c r="D54" s="40">
        <v>4.0</v>
      </c>
      <c r="E54" s="40">
        <v>0.0</v>
      </c>
      <c r="F54" s="14">
        <v>8186.0</v>
      </c>
      <c r="G54" s="19"/>
      <c r="H54" s="19">
        <f>VLOOKUP(A54,'Kings Ratings'!$A$2:$B$1000,2,false)</f>
        <v>10</v>
      </c>
      <c r="I54" s="10"/>
      <c r="K54" s="40">
        <v>1313.0</v>
      </c>
      <c r="L54" s="22">
        <f t="shared" si="2"/>
        <v>251</v>
      </c>
      <c r="M54" s="23">
        <f t="shared" si="3"/>
        <v>0.1911652704</v>
      </c>
      <c r="N54" s="24" t="str">
        <f t="shared" si="4"/>
        <v>Engine with +251, +19.1% (1313 to 1564)</v>
      </c>
      <c r="O54" s="41"/>
      <c r="P54" s="40">
        <v>2.0</v>
      </c>
      <c r="Q54" s="18">
        <f t="shared" si="5"/>
        <v>2</v>
      </c>
      <c r="R54" s="23">
        <f t="shared" si="6"/>
        <v>1</v>
      </c>
      <c r="S54" s="24" t="str">
        <f t="shared" si="7"/>
        <v>Engine with +2, +100% (2 to 4)</v>
      </c>
      <c r="T54" s="18"/>
      <c r="U54" s="40">
        <v>0.0</v>
      </c>
      <c r="V54" s="22">
        <f t="shared" si="8"/>
        <v>0</v>
      </c>
      <c r="W54" s="23" t="str">
        <f t="shared" si="9"/>
        <v>#DIV/0!</v>
      </c>
      <c r="X54" s="26" t="str">
        <f t="shared" si="10"/>
        <v>#DIV/0!</v>
      </c>
    </row>
    <row r="55">
      <c r="A55" s="18" t="s">
        <v>169</v>
      </c>
      <c r="B55" s="18">
        <v>978.0</v>
      </c>
      <c r="C55" s="40">
        <v>1580.0</v>
      </c>
      <c r="D55" s="40">
        <v>55.0</v>
      </c>
      <c r="E55" s="40">
        <v>1.0</v>
      </c>
      <c r="F55" s="14">
        <v>6268.0</v>
      </c>
      <c r="G55" s="19"/>
      <c r="H55" s="19">
        <f>VLOOKUP(A55,'Kings Ratings'!$A$2:$B$1000,2,false)</f>
        <v>10</v>
      </c>
      <c r="I55" s="10" t="str">
        <f>vlookup(B55,'202405 MM (Do Not Delete)'!$A$1:$G$1000,7,false)</f>
        <v/>
      </c>
      <c r="K55" s="40">
        <v>1318.0</v>
      </c>
      <c r="L55" s="22">
        <f t="shared" si="2"/>
        <v>262</v>
      </c>
      <c r="M55" s="23">
        <f t="shared" si="3"/>
        <v>0.1987860395</v>
      </c>
      <c r="N55" s="24" t="str">
        <f t="shared" si="4"/>
        <v>Cannon with +262, +19.9% (1318 to 1580)</v>
      </c>
      <c r="O55" s="41"/>
      <c r="P55" s="40">
        <v>35.0</v>
      </c>
      <c r="Q55" s="18">
        <f t="shared" si="5"/>
        <v>20</v>
      </c>
      <c r="R55" s="23">
        <f t="shared" si="6"/>
        <v>0.5714285714</v>
      </c>
      <c r="S55" s="24" t="str">
        <f t="shared" si="7"/>
        <v>Cannon with +20, +57.1% (35 to 55)</v>
      </c>
      <c r="T55" s="18"/>
      <c r="U55" s="40">
        <v>0.0</v>
      </c>
      <c r="V55" s="22">
        <f t="shared" si="8"/>
        <v>1</v>
      </c>
      <c r="W55" s="23" t="str">
        <f t="shared" si="9"/>
        <v>#DIV/0!</v>
      </c>
      <c r="X55" s="26" t="str">
        <f t="shared" si="10"/>
        <v>#DIV/0!</v>
      </c>
    </row>
    <row r="56">
      <c r="A56" s="11" t="s">
        <v>878</v>
      </c>
      <c r="B56" s="11">
        <v>1211.0</v>
      </c>
      <c r="C56" s="11">
        <v>1654.0</v>
      </c>
      <c r="D56" s="11">
        <v>9.0</v>
      </c>
      <c r="E56" s="11">
        <v>0.0</v>
      </c>
      <c r="F56" s="14">
        <v>22060.0</v>
      </c>
      <c r="G56" s="19"/>
      <c r="H56" s="19">
        <f>VLOOKUP(A56,'Kings Ratings'!$A$2:$B$1000,2,false)</f>
        <v>6</v>
      </c>
      <c r="K56" s="11">
        <v>0.0</v>
      </c>
      <c r="L56" s="22">
        <f t="shared" si="2"/>
        <v>1654</v>
      </c>
      <c r="M56" s="23" t="str">
        <f t="shared" si="3"/>
        <v>#DIV/0!</v>
      </c>
      <c r="N56" s="24" t="str">
        <f t="shared" si="4"/>
        <v>#DIV/0!</v>
      </c>
      <c r="O56" s="25"/>
      <c r="P56" s="11">
        <v>0.0</v>
      </c>
      <c r="Q56" s="18">
        <f t="shared" si="5"/>
        <v>9</v>
      </c>
      <c r="R56" s="23" t="str">
        <f t="shared" si="6"/>
        <v>#DIV/0!</v>
      </c>
      <c r="S56" s="24" t="str">
        <f t="shared" si="7"/>
        <v>#DIV/0!</v>
      </c>
      <c r="U56" s="11">
        <v>0.0</v>
      </c>
      <c r="V56" s="22">
        <f t="shared" si="8"/>
        <v>0</v>
      </c>
      <c r="W56" s="23" t="str">
        <f t="shared" si="9"/>
        <v>#DIV/0!</v>
      </c>
      <c r="X56" s="26" t="str">
        <f t="shared" si="10"/>
        <v>#DIV/0!</v>
      </c>
    </row>
    <row r="57">
      <c r="A57" s="11" t="s">
        <v>863</v>
      </c>
      <c r="B57" s="11">
        <v>1128.0</v>
      </c>
      <c r="C57" s="11">
        <v>1816.0</v>
      </c>
      <c r="D57" s="11">
        <v>39.0</v>
      </c>
      <c r="E57" s="11">
        <v>0.0</v>
      </c>
      <c r="F57" s="14">
        <v>20965.0</v>
      </c>
      <c r="G57" s="19"/>
      <c r="H57" s="19">
        <f>VLOOKUP(A57,'Kings Ratings'!$A$2:$B$1000,2,false)</f>
        <v>8</v>
      </c>
      <c r="K57" s="11">
        <v>1322.0</v>
      </c>
      <c r="L57" s="22">
        <f t="shared" si="2"/>
        <v>494</v>
      </c>
      <c r="M57" s="23">
        <f t="shared" si="3"/>
        <v>0.3736762481</v>
      </c>
      <c r="N57" s="24" t="str">
        <f t="shared" si="4"/>
        <v>Rucksack with +494, +37.4% (1322 to 1816)</v>
      </c>
      <c r="O57" s="41"/>
      <c r="P57" s="11">
        <v>18.0</v>
      </c>
      <c r="Q57" s="18">
        <f t="shared" si="5"/>
        <v>21</v>
      </c>
      <c r="R57" s="23">
        <f t="shared" si="6"/>
        <v>1.166666667</v>
      </c>
      <c r="S57" s="24" t="str">
        <f t="shared" si="7"/>
        <v>Rucksack with +21, +116.7% (18 to 39)</v>
      </c>
      <c r="T57" s="18"/>
      <c r="U57" s="11">
        <v>0.0</v>
      </c>
      <c r="V57" s="22">
        <f t="shared" si="8"/>
        <v>0</v>
      </c>
      <c r="W57" s="23" t="str">
        <f t="shared" si="9"/>
        <v>#DIV/0!</v>
      </c>
      <c r="X57" s="26" t="str">
        <f t="shared" si="10"/>
        <v>#DIV/0!</v>
      </c>
    </row>
    <row r="58">
      <c r="A58" s="18" t="s">
        <v>377</v>
      </c>
      <c r="B58" s="18">
        <v>465.0</v>
      </c>
      <c r="C58" s="40">
        <v>1848.0</v>
      </c>
      <c r="D58" s="40">
        <v>2.0</v>
      </c>
      <c r="E58" s="40">
        <v>0.0</v>
      </c>
      <c r="F58" s="14">
        <v>12541.0</v>
      </c>
      <c r="G58" s="19"/>
      <c r="H58" s="19">
        <f>VLOOKUP(A58,'Kings Ratings'!$A$2:$B$1000,2,false)</f>
        <v>10</v>
      </c>
      <c r="I58" s="10"/>
      <c r="K58" s="40">
        <v>1595.0</v>
      </c>
      <c r="L58" s="22">
        <f t="shared" si="2"/>
        <v>253</v>
      </c>
      <c r="M58" s="23">
        <f t="shared" si="3"/>
        <v>0.1586206897</v>
      </c>
      <c r="N58" s="24" t="str">
        <f t="shared" si="4"/>
        <v>Gold Sea Bass with +253, +15.9% (1595 to 1848)</v>
      </c>
      <c r="O58" s="41"/>
      <c r="P58" s="40">
        <v>2.0</v>
      </c>
      <c r="Q58" s="18">
        <f t="shared" si="5"/>
        <v>0</v>
      </c>
      <c r="R58" s="23">
        <f t="shared" si="6"/>
        <v>0</v>
      </c>
      <c r="S58" s="24" t="str">
        <f t="shared" si="7"/>
        <v>Gold Sea Bass with +0, +0% (2 to 2)</v>
      </c>
      <c r="T58" s="18"/>
      <c r="U58" s="40">
        <v>0.0</v>
      </c>
      <c r="V58" s="22">
        <f t="shared" si="8"/>
        <v>0</v>
      </c>
      <c r="W58" s="23" t="str">
        <f t="shared" si="9"/>
        <v>#DIV/0!</v>
      </c>
      <c r="X58" s="26" t="str">
        <f t="shared" si="10"/>
        <v>#DIV/0!</v>
      </c>
    </row>
    <row r="59">
      <c r="A59" s="11" t="s">
        <v>842</v>
      </c>
      <c r="B59" s="11">
        <v>1135.0</v>
      </c>
      <c r="C59" s="11">
        <v>1877.0</v>
      </c>
      <c r="D59" s="11">
        <v>21.0</v>
      </c>
      <c r="E59" s="11">
        <v>0.0</v>
      </c>
      <c r="F59" s="14">
        <v>17448.0</v>
      </c>
      <c r="G59" s="19"/>
      <c r="H59" s="19">
        <f>VLOOKUP(A59,'Kings Ratings'!$A$2:$B$1000,2,false)</f>
        <v>7</v>
      </c>
      <c r="K59" s="11">
        <v>1239.0</v>
      </c>
      <c r="L59" s="22">
        <f t="shared" si="2"/>
        <v>638</v>
      </c>
      <c r="M59" s="23">
        <f t="shared" si="3"/>
        <v>0.5149313963</v>
      </c>
      <c r="N59" s="24" t="str">
        <f t="shared" si="4"/>
        <v>Silk with +638, +51.5% (1239 to 1877)</v>
      </c>
      <c r="O59" s="41"/>
      <c r="P59" s="11">
        <v>6.0</v>
      </c>
      <c r="Q59" s="18">
        <f t="shared" si="5"/>
        <v>15</v>
      </c>
      <c r="R59" s="23">
        <f t="shared" si="6"/>
        <v>2.5</v>
      </c>
      <c r="S59" s="24" t="str">
        <f t="shared" si="7"/>
        <v>Silk with +15, +250% (6 to 21)</v>
      </c>
      <c r="T59" s="18"/>
      <c r="U59" s="11">
        <v>0.0</v>
      </c>
      <c r="V59" s="22">
        <f t="shared" si="8"/>
        <v>0</v>
      </c>
      <c r="W59" s="23" t="str">
        <f t="shared" si="9"/>
        <v>#DIV/0!</v>
      </c>
      <c r="X59" s="26" t="str">
        <f t="shared" si="10"/>
        <v>#DIV/0!</v>
      </c>
    </row>
    <row r="60">
      <c r="A60" s="18" t="s">
        <v>446</v>
      </c>
      <c r="B60" s="18">
        <v>755.0</v>
      </c>
      <c r="C60" s="40">
        <v>1896.0</v>
      </c>
      <c r="D60" s="40">
        <v>153.0</v>
      </c>
      <c r="E60" s="40">
        <v>0.0</v>
      </c>
      <c r="F60" s="14">
        <v>5960.0</v>
      </c>
      <c r="G60" s="19"/>
      <c r="H60" s="19">
        <f>VLOOKUP(A60,'Kings Ratings'!$A$2:$B$1000,2,false)</f>
        <v>10</v>
      </c>
      <c r="I60" s="10"/>
      <c r="K60" s="40">
        <v>1637.0</v>
      </c>
      <c r="L60" s="22">
        <f t="shared" si="2"/>
        <v>259</v>
      </c>
      <c r="M60" s="23">
        <f t="shared" si="3"/>
        <v>0.1582162492</v>
      </c>
      <c r="N60" s="24" t="str">
        <f t="shared" si="4"/>
        <v>Hickory Omelette with +259, +15.8% (1637 to 1896)</v>
      </c>
      <c r="O60" s="41"/>
      <c r="P60" s="40">
        <v>129.0</v>
      </c>
      <c r="Q60" s="18">
        <f t="shared" si="5"/>
        <v>24</v>
      </c>
      <c r="R60" s="23">
        <f t="shared" si="6"/>
        <v>0.1860465116</v>
      </c>
      <c r="S60" s="24" t="str">
        <f t="shared" si="7"/>
        <v>Hickory Omelette with +24, +18.6% (129 to 153)</v>
      </c>
      <c r="T60" s="18"/>
      <c r="U60" s="40">
        <v>0.0</v>
      </c>
      <c r="V60" s="22">
        <f t="shared" si="8"/>
        <v>0</v>
      </c>
      <c r="W60" s="23" t="str">
        <f t="shared" si="9"/>
        <v>#DIV/0!</v>
      </c>
      <c r="X60" s="26" t="str">
        <f t="shared" si="10"/>
        <v>#DIV/0!</v>
      </c>
    </row>
    <row r="61">
      <c r="A61" s="18" t="s">
        <v>401</v>
      </c>
      <c r="B61" s="18">
        <v>457.0</v>
      </c>
      <c r="C61" s="40">
        <v>1924.0</v>
      </c>
      <c r="D61" s="40">
        <v>37.0</v>
      </c>
      <c r="E61" s="40">
        <v>1.0</v>
      </c>
      <c r="F61" s="14">
        <v>19770.0</v>
      </c>
      <c r="G61" s="19"/>
      <c r="H61" s="19">
        <f>VLOOKUP(A61,'Kings Ratings'!$A$2:$B$1000,2,false)</f>
        <v>10</v>
      </c>
      <c r="I61" s="10"/>
      <c r="K61" s="40">
        <v>1609.0</v>
      </c>
      <c r="L61" s="22">
        <f t="shared" si="2"/>
        <v>315</v>
      </c>
      <c r="M61" s="23">
        <f t="shared" si="3"/>
        <v>0.1957737725</v>
      </c>
      <c r="N61" s="24" t="str">
        <f t="shared" si="4"/>
        <v>Gold Trout with +315, +19.6% (1609 to 1924)</v>
      </c>
      <c r="O61" s="41"/>
      <c r="P61" s="40">
        <v>28.0</v>
      </c>
      <c r="Q61" s="18">
        <f t="shared" si="5"/>
        <v>9</v>
      </c>
      <c r="R61" s="23">
        <f t="shared" si="6"/>
        <v>0.3214285714</v>
      </c>
      <c r="S61" s="24" t="str">
        <f t="shared" si="7"/>
        <v>Gold Trout with +9, +32.1% (28 to 37)</v>
      </c>
      <c r="T61" s="18"/>
      <c r="U61" s="40">
        <v>1.0</v>
      </c>
      <c r="V61" s="22">
        <f t="shared" si="8"/>
        <v>0</v>
      </c>
      <c r="W61" s="23">
        <f t="shared" si="9"/>
        <v>0</v>
      </c>
      <c r="X61" s="26" t="str">
        <f t="shared" si="10"/>
        <v>Gold Trout with +0, +0% (1 to 1)</v>
      </c>
    </row>
    <row r="62">
      <c r="A62" s="18" t="s">
        <v>137</v>
      </c>
      <c r="B62" s="18">
        <v>661.0</v>
      </c>
      <c r="C62" s="40">
        <v>1933.0</v>
      </c>
      <c r="D62" s="40">
        <v>59.0</v>
      </c>
      <c r="E62" s="40">
        <v>0.0</v>
      </c>
      <c r="F62" s="14">
        <v>11404.0</v>
      </c>
      <c r="G62" s="19"/>
      <c r="H62" s="19">
        <f>VLOOKUP(A62,'Kings Ratings'!$A$2:$B$1000,2,false)</f>
        <v>7</v>
      </c>
      <c r="I62" s="10"/>
      <c r="K62" s="40">
        <v>1675.0</v>
      </c>
      <c r="L62" s="22">
        <f t="shared" si="2"/>
        <v>258</v>
      </c>
      <c r="M62" s="23">
        <f t="shared" si="3"/>
        <v>0.1540298507</v>
      </c>
      <c r="N62" s="24" t="str">
        <f t="shared" si="4"/>
        <v>Breakfast Boost with +258, +15.4% (1675 to 1933)</v>
      </c>
      <c r="O62" s="41"/>
      <c r="P62" s="40">
        <v>56.0</v>
      </c>
      <c r="Q62" s="18">
        <f t="shared" si="5"/>
        <v>3</v>
      </c>
      <c r="R62" s="23">
        <f t="shared" si="6"/>
        <v>0.05357142857</v>
      </c>
      <c r="S62" s="24" t="str">
        <f t="shared" si="7"/>
        <v>Breakfast Boost with +3, +5.4% (56 to 59)</v>
      </c>
      <c r="T62" s="18"/>
      <c r="U62" s="40">
        <v>0.0</v>
      </c>
      <c r="V62" s="22">
        <f t="shared" si="8"/>
        <v>0</v>
      </c>
      <c r="W62" s="23" t="str">
        <f t="shared" si="9"/>
        <v>#DIV/0!</v>
      </c>
      <c r="X62" s="26" t="str">
        <f t="shared" si="10"/>
        <v>#DIV/0!</v>
      </c>
    </row>
    <row r="63">
      <c r="A63" s="18" t="s">
        <v>586</v>
      </c>
      <c r="B63" s="18">
        <v>713.0</v>
      </c>
      <c r="C63" s="40">
        <v>1963.0</v>
      </c>
      <c r="D63" s="40">
        <v>39.0</v>
      </c>
      <c r="E63" s="40">
        <v>0.0</v>
      </c>
      <c r="F63" s="14">
        <v>11435.0</v>
      </c>
      <c r="G63" s="19"/>
      <c r="H63" s="19">
        <f>VLOOKUP(A63,'Kings Ratings'!$A$2:$B$1000,2,false)</f>
        <v>10</v>
      </c>
      <c r="I63" s="10"/>
      <c r="K63" s="40">
        <v>1819.0</v>
      </c>
      <c r="L63" s="22">
        <f t="shared" si="2"/>
        <v>144</v>
      </c>
      <c r="M63" s="23">
        <f t="shared" si="3"/>
        <v>0.07916437603</v>
      </c>
      <c r="N63" s="24" t="str">
        <f t="shared" si="4"/>
        <v>Pair of Boots with +144, +7.9% (1819 to 1963)</v>
      </c>
      <c r="O63" s="41"/>
      <c r="P63" s="40">
        <v>37.0</v>
      </c>
      <c r="Q63" s="18">
        <f t="shared" si="5"/>
        <v>2</v>
      </c>
      <c r="R63" s="23">
        <f t="shared" si="6"/>
        <v>0.05405405405</v>
      </c>
      <c r="S63" s="24" t="str">
        <f t="shared" si="7"/>
        <v>Pair of Boots with +2, +5.4% (37 to 39)</v>
      </c>
      <c r="T63" s="18"/>
      <c r="U63" s="40">
        <v>0.0</v>
      </c>
      <c r="V63" s="22">
        <f t="shared" si="8"/>
        <v>0</v>
      </c>
      <c r="W63" s="23" t="str">
        <f t="shared" si="9"/>
        <v>#DIV/0!</v>
      </c>
      <c r="X63" s="26" t="str">
        <f t="shared" si="10"/>
        <v>#DIV/0!</v>
      </c>
    </row>
    <row r="64">
      <c r="A64" s="18" t="s">
        <v>29</v>
      </c>
      <c r="B64" s="18">
        <v>800.0</v>
      </c>
      <c r="C64" s="40">
        <v>1981.0</v>
      </c>
      <c r="D64" s="40">
        <v>0.0</v>
      </c>
      <c r="E64" s="40">
        <v>0.0</v>
      </c>
      <c r="F64" s="14">
        <v>10180.0</v>
      </c>
      <c r="G64" s="19"/>
      <c r="H64" s="19">
        <f>VLOOKUP(A64,'Kings Ratings'!$A$2:$B$1000,2,false)</f>
        <v>10</v>
      </c>
      <c r="I64" s="10"/>
      <c r="K64" s="40">
        <v>1696.0</v>
      </c>
      <c r="L64" s="22">
        <f t="shared" si="2"/>
        <v>285</v>
      </c>
      <c r="M64" s="23">
        <f t="shared" si="3"/>
        <v>0.1680424528</v>
      </c>
      <c r="N64" s="24" t="str">
        <f t="shared" si="4"/>
        <v>Amber Cane with +285, +16.8% (1696 to 1981)</v>
      </c>
      <c r="O64" s="41"/>
      <c r="P64" s="40">
        <v>0.0</v>
      </c>
      <c r="Q64" s="18">
        <f t="shared" si="5"/>
        <v>0</v>
      </c>
      <c r="R64" s="23" t="str">
        <f t="shared" si="6"/>
        <v>#DIV/0!</v>
      </c>
      <c r="S64" s="24" t="str">
        <f t="shared" si="7"/>
        <v>#DIV/0!</v>
      </c>
      <c r="T64" s="18"/>
      <c r="U64" s="40">
        <v>0.0</v>
      </c>
      <c r="V64" s="22">
        <f t="shared" si="8"/>
        <v>0</v>
      </c>
      <c r="W64" s="23" t="str">
        <f t="shared" si="9"/>
        <v>#DIV/0!</v>
      </c>
      <c r="X64" s="26" t="str">
        <f t="shared" si="10"/>
        <v>#DIV/0!</v>
      </c>
    </row>
    <row r="65">
      <c r="A65" s="11" t="s">
        <v>556</v>
      </c>
      <c r="B65" s="18">
        <v>957.0</v>
      </c>
      <c r="C65" s="40">
        <v>2018.0</v>
      </c>
      <c r="D65" s="40">
        <v>41.0</v>
      </c>
      <c r="E65" s="40">
        <v>0.0</v>
      </c>
      <c r="F65" s="14">
        <v>12165.0</v>
      </c>
      <c r="G65" s="19"/>
      <c r="H65" s="19">
        <f>VLOOKUP(A65,'Kings Ratings'!$A$2:$B$1000,2,false)</f>
        <v>11</v>
      </c>
      <c r="I65" s="10"/>
      <c r="K65" s="40">
        <v>2018.0</v>
      </c>
      <c r="L65" s="22">
        <f t="shared" si="2"/>
        <v>0</v>
      </c>
      <c r="M65" s="23">
        <f t="shared" si="3"/>
        <v>0</v>
      </c>
      <c r="N65" s="24" t="str">
        <f t="shared" si="4"/>
        <v>Frozen Feather with +0, +0% (2018 to 2018)</v>
      </c>
      <c r="O65" s="41"/>
      <c r="P65" s="40">
        <v>41.0</v>
      </c>
      <c r="Q65" s="18">
        <f t="shared" si="5"/>
        <v>0</v>
      </c>
      <c r="R65" s="23">
        <f t="shared" si="6"/>
        <v>0</v>
      </c>
      <c r="S65" s="24" t="str">
        <f t="shared" si="7"/>
        <v>Frozen Feather with +0, +0% (41 to 41)</v>
      </c>
      <c r="T65" s="18"/>
      <c r="U65" s="40">
        <v>0.0</v>
      </c>
      <c r="V65" s="22">
        <f t="shared" si="8"/>
        <v>0</v>
      </c>
      <c r="W65" s="23" t="str">
        <f t="shared" si="9"/>
        <v>#DIV/0!</v>
      </c>
      <c r="X65" s="26" t="str">
        <f t="shared" si="10"/>
        <v>#DIV/0!</v>
      </c>
    </row>
    <row r="66">
      <c r="A66" s="18" t="s">
        <v>134</v>
      </c>
      <c r="B66" s="18">
        <v>742.0</v>
      </c>
      <c r="C66" s="40">
        <v>2098.0</v>
      </c>
      <c r="D66" s="40">
        <v>31.0</v>
      </c>
      <c r="E66" s="40">
        <v>0.0</v>
      </c>
      <c r="F66" s="14">
        <v>40815.0</v>
      </c>
      <c r="G66" s="19"/>
      <c r="H66" s="19">
        <f>VLOOKUP(A66,'Kings Ratings'!$A$2:$B$1000,2,false)</f>
        <v>10</v>
      </c>
      <c r="I66" s="10" t="str">
        <f>vlookup(B66,'202405 MM (Do Not Delete)'!$A$1:$G$1000,7,false)</f>
        <v/>
      </c>
      <c r="K66" s="40">
        <v>653.0</v>
      </c>
      <c r="L66" s="22">
        <f t="shared" si="2"/>
        <v>1445</v>
      </c>
      <c r="M66" s="23">
        <f t="shared" si="3"/>
        <v>2.212863706</v>
      </c>
      <c r="N66" s="24" t="str">
        <f t="shared" si="4"/>
        <v>Bouquet of Flowers with +1445, +221.3% (653 to 2098)</v>
      </c>
      <c r="O66" s="41"/>
      <c r="P66" s="40">
        <v>3.0</v>
      </c>
      <c r="Q66" s="18">
        <f t="shared" si="5"/>
        <v>28</v>
      </c>
      <c r="R66" s="23">
        <f t="shared" si="6"/>
        <v>9.333333333</v>
      </c>
      <c r="S66" s="24" t="str">
        <f t="shared" si="7"/>
        <v>Bouquet of Flowers with +28, +933.3% (3 to 31)</v>
      </c>
      <c r="T66" s="18"/>
      <c r="U66" s="40">
        <v>0.0</v>
      </c>
      <c r="V66" s="22">
        <f t="shared" si="8"/>
        <v>0</v>
      </c>
      <c r="W66" s="23" t="str">
        <f t="shared" si="9"/>
        <v>#DIV/0!</v>
      </c>
      <c r="X66" s="26" t="str">
        <f t="shared" si="10"/>
        <v>#DIV/0!</v>
      </c>
    </row>
    <row r="67">
      <c r="A67" s="18" t="s">
        <v>379</v>
      </c>
      <c r="B67" s="18">
        <v>464.0</v>
      </c>
      <c r="C67" s="40">
        <v>2127.0</v>
      </c>
      <c r="D67" s="40">
        <v>3.0</v>
      </c>
      <c r="E67" s="40">
        <v>0.0</v>
      </c>
      <c r="F67" s="14">
        <v>14222.0</v>
      </c>
      <c r="G67" s="19"/>
      <c r="H67" s="19">
        <f>VLOOKUP(A67,'Kings Ratings'!$A$2:$B$1000,2,false)</f>
        <v>10</v>
      </c>
      <c r="I67" s="10"/>
      <c r="K67" s="40">
        <v>1791.0</v>
      </c>
      <c r="L67" s="22">
        <f t="shared" si="2"/>
        <v>336</v>
      </c>
      <c r="M67" s="23">
        <f t="shared" si="3"/>
        <v>0.1876046901</v>
      </c>
      <c r="N67" s="24" t="str">
        <f t="shared" si="4"/>
        <v>Goldray with +336, +18.8% (1791 to 2127)</v>
      </c>
      <c r="O67" s="41"/>
      <c r="P67" s="40">
        <v>2.0</v>
      </c>
      <c r="Q67" s="18">
        <f t="shared" si="5"/>
        <v>1</v>
      </c>
      <c r="R67" s="23">
        <f t="shared" si="6"/>
        <v>0.5</v>
      </c>
      <c r="S67" s="24" t="str">
        <f t="shared" si="7"/>
        <v>Goldray with +1, +50% (2 to 3)</v>
      </c>
      <c r="T67" s="18"/>
      <c r="U67" s="40">
        <v>0.0</v>
      </c>
      <c r="V67" s="22">
        <f t="shared" si="8"/>
        <v>0</v>
      </c>
      <c r="W67" s="23" t="str">
        <f t="shared" si="9"/>
        <v>#DIV/0!</v>
      </c>
      <c r="X67" s="26" t="str">
        <f t="shared" si="10"/>
        <v>#DIV/0!</v>
      </c>
    </row>
    <row r="68">
      <c r="A68" s="18" t="s">
        <v>385</v>
      </c>
      <c r="B68" s="18">
        <v>460.0</v>
      </c>
      <c r="C68" s="40">
        <v>2151.0</v>
      </c>
      <c r="D68" s="40">
        <v>9.0</v>
      </c>
      <c r="E68" s="40">
        <v>1.0</v>
      </c>
      <c r="F68" s="14">
        <v>71440.0</v>
      </c>
      <c r="G68" s="19"/>
      <c r="H68" s="19">
        <f>VLOOKUP(A68,'Kings Ratings'!$A$2:$B$1000,2,false)</f>
        <v>10</v>
      </c>
      <c r="I68" s="10"/>
      <c r="K68" s="40">
        <v>1851.0</v>
      </c>
      <c r="L68" s="22">
        <f t="shared" si="2"/>
        <v>300</v>
      </c>
      <c r="M68" s="23">
        <f t="shared" si="3"/>
        <v>0.1620745543</v>
      </c>
      <c r="N68" s="24" t="str">
        <f t="shared" si="4"/>
        <v>Gold Drum with +300, +16.2% (1851 to 2151)</v>
      </c>
      <c r="O68" s="41"/>
      <c r="P68" s="40">
        <v>9.0</v>
      </c>
      <c r="Q68" s="18">
        <f t="shared" si="5"/>
        <v>0</v>
      </c>
      <c r="R68" s="23">
        <f t="shared" si="6"/>
        <v>0</v>
      </c>
      <c r="S68" s="24" t="str">
        <f t="shared" si="7"/>
        <v>Gold Drum with +0, +0% (9 to 9)</v>
      </c>
      <c r="T68" s="18"/>
      <c r="U68" s="40">
        <v>1.0</v>
      </c>
      <c r="V68" s="22">
        <f t="shared" si="8"/>
        <v>0</v>
      </c>
      <c r="W68" s="23">
        <f t="shared" si="9"/>
        <v>0</v>
      </c>
      <c r="X68" s="26" t="str">
        <f t="shared" si="10"/>
        <v>Gold Drum with +0, +0% (1 to 1)</v>
      </c>
    </row>
    <row r="69">
      <c r="A69" s="18" t="s">
        <v>676</v>
      </c>
      <c r="B69" s="18">
        <v>645.0</v>
      </c>
      <c r="C69" s="40">
        <v>2155.0</v>
      </c>
      <c r="D69" s="40">
        <v>151.0</v>
      </c>
      <c r="E69" s="40">
        <v>0.0</v>
      </c>
      <c r="F69" s="14">
        <v>10415.0</v>
      </c>
      <c r="G69" s="19"/>
      <c r="H69" s="19">
        <f>VLOOKUP(A69,'Kings Ratings'!$A$2:$B$1000,2,false)</f>
        <v>9</v>
      </c>
      <c r="I69" s="10" t="str">
        <f>vlookup(B69,'202405 MM (Do Not Delete)'!$A$1:$G$1000,7,false)</f>
        <v/>
      </c>
      <c r="K69" s="40">
        <v>1984.0</v>
      </c>
      <c r="L69" s="22">
        <f t="shared" si="2"/>
        <v>171</v>
      </c>
      <c r="M69" s="23">
        <f t="shared" si="3"/>
        <v>0.08618951613</v>
      </c>
      <c r="N69" s="24" t="str">
        <f t="shared" si="4"/>
        <v>Sea Pincher Special with +171, +8.6% (1984 to 2155)</v>
      </c>
      <c r="O69" s="41"/>
      <c r="P69" s="40">
        <v>141.0</v>
      </c>
      <c r="Q69" s="18">
        <f t="shared" si="5"/>
        <v>10</v>
      </c>
      <c r="R69" s="23">
        <f t="shared" si="6"/>
        <v>0.07092198582</v>
      </c>
      <c r="S69" s="24" t="str">
        <f t="shared" si="7"/>
        <v>Sea Pincher Special with +10, +7.1% (141 to 151)</v>
      </c>
      <c r="T69" s="18"/>
      <c r="U69" s="40">
        <v>0.0</v>
      </c>
      <c r="V69" s="22">
        <f t="shared" si="8"/>
        <v>0</v>
      </c>
      <c r="W69" s="23" t="str">
        <f t="shared" si="9"/>
        <v>#DIV/0!</v>
      </c>
      <c r="X69" s="26" t="str">
        <f t="shared" si="10"/>
        <v>#DIV/0!</v>
      </c>
    </row>
    <row r="70">
      <c r="A70" s="11" t="s">
        <v>669</v>
      </c>
      <c r="B70" s="18">
        <v>647.0</v>
      </c>
      <c r="C70" s="40">
        <v>2231.0</v>
      </c>
      <c r="D70" s="40">
        <v>33.0</v>
      </c>
      <c r="E70" s="40">
        <v>0.0</v>
      </c>
      <c r="F70" s="14">
        <v>17552.0</v>
      </c>
      <c r="G70" s="19"/>
      <c r="H70" s="19">
        <f>VLOOKUP(A70,'Kings Ratings'!$A$2:$B$1000,2,false)</f>
        <v>10</v>
      </c>
      <c r="I70" s="10"/>
      <c r="K70" s="40">
        <v>2028.0</v>
      </c>
      <c r="L70" s="22">
        <f t="shared" si="2"/>
        <v>203</v>
      </c>
      <c r="M70" s="23">
        <f t="shared" si="3"/>
        <v>0.1000986193</v>
      </c>
      <c r="N70" s="24" t="str">
        <f t="shared" si="4"/>
        <v>Over The Moon with +203, +10% (2028 to 2231)</v>
      </c>
      <c r="O70" s="41"/>
      <c r="P70" s="40">
        <v>28.0</v>
      </c>
      <c r="Q70" s="18">
        <f t="shared" si="5"/>
        <v>5</v>
      </c>
      <c r="R70" s="23">
        <f t="shared" si="6"/>
        <v>0.1785714286</v>
      </c>
      <c r="S70" s="24" t="str">
        <f t="shared" si="7"/>
        <v>Over The Moon with +5, +17.9% (28 to 33)</v>
      </c>
      <c r="T70" s="18"/>
      <c r="U70" s="40">
        <v>0.0</v>
      </c>
      <c r="V70" s="22">
        <f t="shared" si="8"/>
        <v>0</v>
      </c>
      <c r="W70" s="23" t="str">
        <f t="shared" si="9"/>
        <v>#DIV/0!</v>
      </c>
      <c r="X70" s="26" t="str">
        <f t="shared" si="10"/>
        <v>#DIV/0!</v>
      </c>
    </row>
    <row r="71">
      <c r="A71" s="18" t="s">
        <v>208</v>
      </c>
      <c r="B71" s="18">
        <v>681.0</v>
      </c>
      <c r="C71" s="40">
        <v>2432.0</v>
      </c>
      <c r="D71" s="40">
        <v>1.0</v>
      </c>
      <c r="E71" s="40">
        <v>0.0</v>
      </c>
      <c r="F71" s="14">
        <v>10546.0</v>
      </c>
      <c r="G71" s="19"/>
      <c r="H71" s="19">
        <f>VLOOKUP(A71,'Kings Ratings'!$A$2:$B$1000,2,false)</f>
        <v>7</v>
      </c>
      <c r="I71" s="10"/>
      <c r="K71" s="40">
        <v>2125.0</v>
      </c>
      <c r="L71" s="22">
        <f t="shared" si="2"/>
        <v>307</v>
      </c>
      <c r="M71" s="23">
        <f t="shared" si="3"/>
        <v>0.1444705882</v>
      </c>
      <c r="N71" s="24" t="str">
        <f t="shared" si="4"/>
        <v>Control Box with +307, +14.4% (2125 to 2432)</v>
      </c>
      <c r="O71" s="41"/>
      <c r="P71" s="40">
        <v>1.0</v>
      </c>
      <c r="Q71" s="18">
        <f t="shared" si="5"/>
        <v>0</v>
      </c>
      <c r="R71" s="23">
        <f t="shared" si="6"/>
        <v>0</v>
      </c>
      <c r="S71" s="24" t="str">
        <f t="shared" si="7"/>
        <v>Control Box with +0, +0% (1 to 1)</v>
      </c>
      <c r="T71" s="18"/>
      <c r="U71" s="40">
        <v>0.0</v>
      </c>
      <c r="V71" s="22">
        <f t="shared" si="8"/>
        <v>0</v>
      </c>
      <c r="W71" s="23" t="str">
        <f t="shared" si="9"/>
        <v>#DIV/0!</v>
      </c>
      <c r="X71" s="26" t="str">
        <f t="shared" si="10"/>
        <v>#DIV/0!</v>
      </c>
    </row>
    <row r="72">
      <c r="A72" s="18" t="s">
        <v>317</v>
      </c>
      <c r="B72" s="18">
        <v>803.0</v>
      </c>
      <c r="C72" s="40">
        <v>2435.0</v>
      </c>
      <c r="D72" s="40">
        <v>8.0</v>
      </c>
      <c r="E72" s="40">
        <v>0.0</v>
      </c>
      <c r="F72" s="14">
        <v>14256.0</v>
      </c>
      <c r="G72" s="19"/>
      <c r="H72" s="19">
        <f>VLOOKUP(A72,'Kings Ratings'!$A$2:$B$1000,2,false)</f>
        <v>11</v>
      </c>
      <c r="I72" s="10" t="str">
        <f>vlookup(B72,'202405 MM (Do Not Delete)'!$A$1:$G$1000,7,false)</f>
        <v/>
      </c>
      <c r="K72" s="40">
        <v>2435.0</v>
      </c>
      <c r="L72" s="22">
        <f t="shared" si="2"/>
        <v>0</v>
      </c>
      <c r="M72" s="23">
        <f t="shared" si="3"/>
        <v>0</v>
      </c>
      <c r="N72" s="24" t="str">
        <f t="shared" si="4"/>
        <v>Yellow Watermelon with +0, +0% (2435 to 2435)</v>
      </c>
      <c r="O72" s="41"/>
      <c r="P72" s="40">
        <v>8.0</v>
      </c>
      <c r="Q72" s="18">
        <f t="shared" si="5"/>
        <v>0</v>
      </c>
      <c r="R72" s="23">
        <f t="shared" si="6"/>
        <v>0</v>
      </c>
      <c r="S72" s="24" t="str">
        <f t="shared" si="7"/>
        <v>Yellow Watermelon with +0, +0% (8 to 8)</v>
      </c>
      <c r="T72" s="18"/>
      <c r="U72" s="40">
        <v>0.0</v>
      </c>
      <c r="V72" s="22">
        <f t="shared" si="8"/>
        <v>0</v>
      </c>
      <c r="W72" s="23" t="str">
        <f t="shared" si="9"/>
        <v>#DIV/0!</v>
      </c>
      <c r="X72" s="26" t="str">
        <f t="shared" si="10"/>
        <v>#DIV/0!</v>
      </c>
    </row>
    <row r="73">
      <c r="A73" s="18" t="s">
        <v>735</v>
      </c>
      <c r="B73" s="18">
        <v>428.0</v>
      </c>
      <c r="C73" s="40">
        <v>2598.0</v>
      </c>
      <c r="D73" s="40">
        <v>343.0</v>
      </c>
      <c r="E73" s="40">
        <v>4.0</v>
      </c>
      <c r="F73" s="14">
        <v>74157.0</v>
      </c>
      <c r="G73" s="19"/>
      <c r="H73" s="19">
        <f>VLOOKUP(A73,'Kings Ratings'!$A$2:$B$1000,2,false)</f>
        <v>11</v>
      </c>
      <c r="I73" s="10" t="str">
        <f>vlookup(B73,'202405 MM (Do Not Delete)'!$A$1:$G$1000,7,false)</f>
        <v/>
      </c>
      <c r="K73" s="40">
        <v>2590.0</v>
      </c>
      <c r="L73" s="22">
        <f t="shared" si="2"/>
        <v>8</v>
      </c>
      <c r="M73" s="23">
        <f t="shared" si="3"/>
        <v>0.003088803089</v>
      </c>
      <c r="N73" s="24" t="str">
        <f t="shared" si="4"/>
        <v>Snow Globe with +8, +0.3% (2590 to 2598)</v>
      </c>
      <c r="O73" s="41"/>
      <c r="P73" s="40">
        <v>341.0</v>
      </c>
      <c r="Q73" s="18">
        <f t="shared" si="5"/>
        <v>2</v>
      </c>
      <c r="R73" s="23">
        <f t="shared" si="6"/>
        <v>0.005865102639</v>
      </c>
      <c r="S73" s="24" t="str">
        <f t="shared" si="7"/>
        <v>Snow Globe with +2, +0.6% (341 to 343)</v>
      </c>
      <c r="T73" s="18"/>
      <c r="U73" s="40">
        <v>4.0</v>
      </c>
      <c r="V73" s="22">
        <f t="shared" si="8"/>
        <v>0</v>
      </c>
      <c r="W73" s="23">
        <f t="shared" si="9"/>
        <v>0</v>
      </c>
      <c r="X73" s="26" t="str">
        <f t="shared" si="10"/>
        <v>Snow Globe with +0, +0% (4 to 4)</v>
      </c>
    </row>
    <row r="74">
      <c r="A74" s="5" t="s">
        <v>347</v>
      </c>
      <c r="B74" s="18">
        <v>954.0</v>
      </c>
      <c r="C74" s="40">
        <v>2676.0</v>
      </c>
      <c r="D74" s="40">
        <v>106.0</v>
      </c>
      <c r="E74" s="40">
        <v>0.0</v>
      </c>
      <c r="F74" s="14">
        <v>16058.0</v>
      </c>
      <c r="G74" s="19"/>
      <c r="H74" s="19">
        <f>VLOOKUP(A74,'Kings Ratings'!$A$2:$B$1000,2,false)</f>
        <v>11</v>
      </c>
      <c r="I74" s="10"/>
      <c r="K74" s="40">
        <v>2675.0</v>
      </c>
      <c r="L74" s="22">
        <f t="shared" si="2"/>
        <v>1</v>
      </c>
      <c r="M74" s="23">
        <f t="shared" si="3"/>
        <v>0.0003738317757</v>
      </c>
      <c r="N74" s="24" t="str">
        <f t="shared" si="4"/>
        <v>Frozen Starfish with +1, +0% (2675 to 2676)</v>
      </c>
      <c r="O74" s="41"/>
      <c r="P74" s="40">
        <v>106.0</v>
      </c>
      <c r="Q74" s="18">
        <f t="shared" si="5"/>
        <v>0</v>
      </c>
      <c r="R74" s="23">
        <f t="shared" si="6"/>
        <v>0</v>
      </c>
      <c r="S74" s="24" t="str">
        <f t="shared" si="7"/>
        <v>Frozen Starfish with +0, +0% (106 to 106)</v>
      </c>
      <c r="T74" s="18"/>
      <c r="U74" s="40">
        <v>0.0</v>
      </c>
      <c r="V74" s="22">
        <f t="shared" si="8"/>
        <v>0</v>
      </c>
      <c r="W74" s="23" t="str">
        <f t="shared" si="9"/>
        <v>#DIV/0!</v>
      </c>
      <c r="X74" s="26" t="str">
        <f t="shared" si="10"/>
        <v>#DIV/0!</v>
      </c>
    </row>
    <row r="75">
      <c r="A75" s="18" t="s">
        <v>124</v>
      </c>
      <c r="B75" s="18">
        <v>641.0</v>
      </c>
      <c r="C75" s="40">
        <v>2685.0</v>
      </c>
      <c r="D75" s="40">
        <v>5.0</v>
      </c>
      <c r="E75" s="40">
        <v>0.0</v>
      </c>
      <c r="F75" s="14">
        <v>11991.0</v>
      </c>
      <c r="G75" s="19"/>
      <c r="H75" s="19">
        <f>VLOOKUP(A75,'Kings Ratings'!$A$2:$B$1000,2,false)</f>
        <v>9</v>
      </c>
      <c r="I75" s="10"/>
      <c r="K75" s="40">
        <v>2220.0</v>
      </c>
      <c r="L75" s="22">
        <f t="shared" si="2"/>
        <v>465</v>
      </c>
      <c r="M75" s="23">
        <f t="shared" si="3"/>
        <v>0.2094594595</v>
      </c>
      <c r="N75" s="24" t="str">
        <f t="shared" si="4"/>
        <v>Bone Broth with +465, +20.9% (2220 to 2685)</v>
      </c>
      <c r="O75" s="41"/>
      <c r="P75" s="40">
        <v>3.0</v>
      </c>
      <c r="Q75" s="18">
        <f t="shared" si="5"/>
        <v>2</v>
      </c>
      <c r="R75" s="23">
        <f t="shared" si="6"/>
        <v>0.6666666667</v>
      </c>
      <c r="S75" s="24" t="str">
        <f t="shared" si="7"/>
        <v>Bone Broth with +2, +66.7% (3 to 5)</v>
      </c>
      <c r="T75" s="18"/>
      <c r="U75" s="40">
        <v>0.0</v>
      </c>
      <c r="V75" s="22">
        <f t="shared" si="8"/>
        <v>0</v>
      </c>
      <c r="W75" s="23" t="str">
        <f t="shared" si="9"/>
        <v>#DIV/0!</v>
      </c>
      <c r="X75" s="26" t="str">
        <f t="shared" si="10"/>
        <v>#DIV/0!</v>
      </c>
    </row>
    <row r="76">
      <c r="A76" s="18" t="s">
        <v>293</v>
      </c>
      <c r="B76" s="18">
        <v>774.0</v>
      </c>
      <c r="C76" s="40">
        <v>2699.0</v>
      </c>
      <c r="D76" s="40">
        <v>34.0</v>
      </c>
      <c r="E76" s="40">
        <v>0.0</v>
      </c>
      <c r="F76" s="14">
        <v>10991.0</v>
      </c>
      <c r="G76" s="19"/>
      <c r="H76" s="19">
        <f>VLOOKUP(A76,'Kings Ratings'!$A$2:$B$1000,2,false)</f>
        <v>9</v>
      </c>
      <c r="I76" s="10"/>
      <c r="K76" s="40">
        <v>2310.0</v>
      </c>
      <c r="L76" s="22">
        <f t="shared" si="2"/>
        <v>389</v>
      </c>
      <c r="M76" s="23">
        <f t="shared" si="3"/>
        <v>0.1683982684</v>
      </c>
      <c r="N76" s="24" t="str">
        <f t="shared" si="4"/>
        <v>Fancy Table with +389, +16.8% (2310 to 2699)</v>
      </c>
      <c r="O76" s="41"/>
      <c r="P76" s="40">
        <v>31.0</v>
      </c>
      <c r="Q76" s="18">
        <f t="shared" si="5"/>
        <v>3</v>
      </c>
      <c r="R76" s="23">
        <f t="shared" si="6"/>
        <v>0.09677419355</v>
      </c>
      <c r="S76" s="24" t="str">
        <f t="shared" si="7"/>
        <v>Fancy Table with +3, +9.7% (31 to 34)</v>
      </c>
      <c r="T76" s="18"/>
      <c r="U76" s="40">
        <v>0.0</v>
      </c>
      <c r="V76" s="22">
        <f t="shared" si="8"/>
        <v>0</v>
      </c>
      <c r="W76" s="23" t="str">
        <f t="shared" si="9"/>
        <v>#DIV/0!</v>
      </c>
      <c r="X76" s="26" t="str">
        <f t="shared" si="10"/>
        <v>#DIV/0!</v>
      </c>
    </row>
    <row r="77">
      <c r="A77" s="18" t="s">
        <v>624</v>
      </c>
      <c r="B77" s="18">
        <v>712.0</v>
      </c>
      <c r="C77" s="40">
        <v>2761.0</v>
      </c>
      <c r="D77" s="40">
        <v>91.0</v>
      </c>
      <c r="E77" s="40">
        <v>0.0</v>
      </c>
      <c r="F77" s="14">
        <v>10513.0</v>
      </c>
      <c r="G77" s="19"/>
      <c r="H77" s="19">
        <f>VLOOKUP(A77,'Kings Ratings'!$A$2:$B$1000,2,false)</f>
        <v>10</v>
      </c>
      <c r="I77" s="10" t="str">
        <f>vlookup(B77,'202405 MM (Do Not Delete)'!$A$1:$G$1000,7,false)</f>
        <v/>
      </c>
      <c r="K77" s="40">
        <v>2490.0</v>
      </c>
      <c r="L77" s="22">
        <f t="shared" si="2"/>
        <v>271</v>
      </c>
      <c r="M77" s="23">
        <f t="shared" si="3"/>
        <v>0.1088353414</v>
      </c>
      <c r="N77" s="24" t="str">
        <f t="shared" si="4"/>
        <v>Polished Boot with +271, +10.9% (2490 to 2761)</v>
      </c>
      <c r="O77" s="41"/>
      <c r="P77" s="40">
        <v>84.0</v>
      </c>
      <c r="Q77" s="18">
        <f t="shared" si="5"/>
        <v>7</v>
      </c>
      <c r="R77" s="23">
        <f t="shared" si="6"/>
        <v>0.08333333333</v>
      </c>
      <c r="S77" s="24" t="str">
        <f t="shared" si="7"/>
        <v>Polished Boot with +7, +8.3% (84 to 91)</v>
      </c>
      <c r="T77" s="18"/>
      <c r="U77" s="40">
        <v>0.0</v>
      </c>
      <c r="V77" s="22">
        <f t="shared" si="8"/>
        <v>0</v>
      </c>
      <c r="W77" s="23" t="str">
        <f t="shared" si="9"/>
        <v>#DIV/0!</v>
      </c>
      <c r="X77" s="26" t="str">
        <f t="shared" si="10"/>
        <v>#DIV/0!</v>
      </c>
    </row>
    <row r="78">
      <c r="A78" s="18" t="s">
        <v>333</v>
      </c>
      <c r="B78" s="18">
        <v>341.0</v>
      </c>
      <c r="C78" s="40">
        <v>2800.0</v>
      </c>
      <c r="D78" s="40">
        <v>5.0</v>
      </c>
      <c r="E78" s="40">
        <v>0.0</v>
      </c>
      <c r="F78" s="14">
        <v>12055.0</v>
      </c>
      <c r="G78" s="19"/>
      <c r="H78" s="19">
        <f>VLOOKUP(A78,'Kings Ratings'!$A$2:$B$1000,2,false)</f>
        <v>10</v>
      </c>
      <c r="I78" s="10"/>
      <c r="K78" s="40">
        <v>2450.0</v>
      </c>
      <c r="L78" s="22">
        <f t="shared" si="2"/>
        <v>350</v>
      </c>
      <c r="M78" s="23">
        <f t="shared" si="3"/>
        <v>0.1428571429</v>
      </c>
      <c r="N78" s="24" t="str">
        <f t="shared" si="4"/>
        <v>Flywheel with +350, +14.3% (2450 to 2800)</v>
      </c>
      <c r="O78" s="41"/>
      <c r="P78" s="40">
        <v>3.0</v>
      </c>
      <c r="Q78" s="18">
        <f t="shared" si="5"/>
        <v>2</v>
      </c>
      <c r="R78" s="23">
        <f t="shared" si="6"/>
        <v>0.6666666667</v>
      </c>
      <c r="S78" s="24" t="str">
        <f t="shared" si="7"/>
        <v>Flywheel with +2, +66.7% (3 to 5)</v>
      </c>
      <c r="T78" s="18"/>
      <c r="U78" s="40">
        <v>0.0</v>
      </c>
      <c r="V78" s="22">
        <f t="shared" si="8"/>
        <v>0</v>
      </c>
      <c r="W78" s="23" t="str">
        <f t="shared" si="9"/>
        <v>#DIV/0!</v>
      </c>
      <c r="X78" s="26" t="str">
        <f t="shared" si="10"/>
        <v>#DIV/0!</v>
      </c>
    </row>
    <row r="79">
      <c r="A79" s="18" t="s">
        <v>587</v>
      </c>
      <c r="B79" s="18">
        <v>684.0</v>
      </c>
      <c r="C79" s="40">
        <v>3052.0</v>
      </c>
      <c r="D79" s="40">
        <v>87.0</v>
      </c>
      <c r="E79" s="40">
        <v>0.0</v>
      </c>
      <c r="F79" s="14">
        <v>34439.0</v>
      </c>
      <c r="G79" s="19"/>
      <c r="H79" s="19">
        <f>VLOOKUP(A79,'Kings Ratings'!$A$2:$B$1000,2,false)</f>
        <v>10</v>
      </c>
      <c r="I79" s="10"/>
      <c r="K79" s="40">
        <v>2465.0</v>
      </c>
      <c r="L79" s="22">
        <f t="shared" si="2"/>
        <v>587</v>
      </c>
      <c r="M79" s="23">
        <f t="shared" si="3"/>
        <v>0.2381338742</v>
      </c>
      <c r="N79" s="24" t="str">
        <f t="shared" si="4"/>
        <v>Power Monitor with +587, +23.8% (2465 to 3052)</v>
      </c>
      <c r="O79" s="41"/>
      <c r="P79" s="40">
        <v>68.0</v>
      </c>
      <c r="Q79" s="18">
        <f t="shared" si="5"/>
        <v>19</v>
      </c>
      <c r="R79" s="23">
        <f t="shared" si="6"/>
        <v>0.2794117647</v>
      </c>
      <c r="S79" s="24" t="str">
        <f t="shared" si="7"/>
        <v>Power Monitor with +19, +27.9% (68 to 87)</v>
      </c>
      <c r="T79" s="18"/>
      <c r="U79" s="40">
        <v>0.0</v>
      </c>
      <c r="V79" s="22">
        <f t="shared" si="8"/>
        <v>0</v>
      </c>
      <c r="W79" s="23" t="str">
        <f t="shared" si="9"/>
        <v>#DIV/0!</v>
      </c>
      <c r="X79" s="26" t="str">
        <f t="shared" si="10"/>
        <v>#DIV/0!</v>
      </c>
    </row>
    <row r="80">
      <c r="A80" s="18" t="s">
        <v>346</v>
      </c>
      <c r="B80" s="18">
        <v>961.0</v>
      </c>
      <c r="C80" s="40">
        <v>3227.0</v>
      </c>
      <c r="D80" s="40">
        <v>116.0</v>
      </c>
      <c r="E80" s="40">
        <v>0.0</v>
      </c>
      <c r="F80" s="14">
        <v>11123.0</v>
      </c>
      <c r="G80" s="19"/>
      <c r="H80" s="19">
        <f>VLOOKUP(A80,'Kings Ratings'!$A$2:$B$1000,2,false)</f>
        <v>11</v>
      </c>
      <c r="I80" s="10"/>
      <c r="K80" s="40">
        <v>3226.0</v>
      </c>
      <c r="L80" s="22">
        <f t="shared" si="2"/>
        <v>1</v>
      </c>
      <c r="M80" s="23">
        <f t="shared" si="3"/>
        <v>0.0003099814011</v>
      </c>
      <c r="N80" s="24" t="str">
        <f t="shared" si="4"/>
        <v>Frozen Book with +1, +0% (3226 to 3227)</v>
      </c>
      <c r="O80" s="41"/>
      <c r="P80" s="40">
        <v>116.0</v>
      </c>
      <c r="Q80" s="18">
        <f t="shared" si="5"/>
        <v>0</v>
      </c>
      <c r="R80" s="23">
        <f t="shared" si="6"/>
        <v>0</v>
      </c>
      <c r="S80" s="24" t="str">
        <f t="shared" si="7"/>
        <v>Frozen Book with +0, +0% (116 to 116)</v>
      </c>
      <c r="T80" s="18"/>
      <c r="U80" s="40">
        <v>0.0</v>
      </c>
      <c r="V80" s="22">
        <f t="shared" si="8"/>
        <v>0</v>
      </c>
      <c r="W80" s="23" t="str">
        <f t="shared" si="9"/>
        <v>#DIV/0!</v>
      </c>
      <c r="X80" s="26" t="str">
        <f t="shared" si="10"/>
        <v>#DIV/0!</v>
      </c>
    </row>
    <row r="81">
      <c r="A81" s="18" t="s">
        <v>736</v>
      </c>
      <c r="B81" s="18">
        <v>411.0</v>
      </c>
      <c r="C81" s="40">
        <v>3312.0</v>
      </c>
      <c r="D81" s="40">
        <v>316.0</v>
      </c>
      <c r="E81" s="40">
        <v>3.0</v>
      </c>
      <c r="F81" s="14">
        <v>61391.0</v>
      </c>
      <c r="G81" s="19"/>
      <c r="H81" s="19">
        <f>VLOOKUP(A81,'Kings Ratings'!$A$2:$B$1000,2,false)</f>
        <v>11</v>
      </c>
      <c r="I81" s="10" t="str">
        <f>vlookup(B81,'202405 MM (Do Not Delete)'!$A$1:$G$1000,7,false)</f>
        <v/>
      </c>
      <c r="K81" s="40">
        <v>3304.0</v>
      </c>
      <c r="L81" s="22">
        <f t="shared" si="2"/>
        <v>8</v>
      </c>
      <c r="M81" s="23">
        <f t="shared" si="3"/>
        <v>0.002421307506</v>
      </c>
      <c r="N81" s="24" t="str">
        <f t="shared" si="4"/>
        <v>Snowman with +8, +0.2% (3304 to 3312)</v>
      </c>
      <c r="O81" s="41"/>
      <c r="P81" s="40">
        <v>310.0</v>
      </c>
      <c r="Q81" s="18">
        <f t="shared" si="5"/>
        <v>6</v>
      </c>
      <c r="R81" s="23">
        <f t="shared" si="6"/>
        <v>0.01935483871</v>
      </c>
      <c r="S81" s="24" t="str">
        <f t="shared" si="7"/>
        <v>Snowman with +6, +1.9% (310 to 316)</v>
      </c>
      <c r="T81" s="18"/>
      <c r="U81" s="40">
        <v>3.0</v>
      </c>
      <c r="V81" s="22">
        <f t="shared" si="8"/>
        <v>0</v>
      </c>
      <c r="W81" s="23">
        <f t="shared" si="9"/>
        <v>0</v>
      </c>
      <c r="X81" s="26" t="str">
        <f t="shared" si="10"/>
        <v>Snowman with +0, +0% (3 to 3)</v>
      </c>
    </row>
    <row r="82">
      <c r="A82" s="18" t="s">
        <v>275</v>
      </c>
      <c r="B82" s="18">
        <v>736.0</v>
      </c>
      <c r="C82" s="40">
        <v>3346.0</v>
      </c>
      <c r="D82" s="40">
        <v>34.0</v>
      </c>
      <c r="E82" s="40">
        <v>0.0</v>
      </c>
      <c r="F82" s="14">
        <v>18332.0</v>
      </c>
      <c r="G82" s="19"/>
      <c r="H82" s="19">
        <f>VLOOKUP(A82,'Kings Ratings'!$A$2:$B$1000,2,false)</f>
        <v>9</v>
      </c>
      <c r="I82" s="10" t="str">
        <f>vlookup(B82,'202405 MM (Do Not Delete)'!$A$1:$G$1000,7,false)</f>
        <v/>
      </c>
      <c r="K82" s="40">
        <v>2900.0</v>
      </c>
      <c r="L82" s="22">
        <f t="shared" si="2"/>
        <v>446</v>
      </c>
      <c r="M82" s="23">
        <f t="shared" si="3"/>
        <v>0.1537931034</v>
      </c>
      <c r="N82" s="24" t="str">
        <f t="shared" si="4"/>
        <v>Fancy Chair with +446, +15.4% (2900 to 3346)</v>
      </c>
      <c r="O82" s="41"/>
      <c r="P82" s="40">
        <v>33.0</v>
      </c>
      <c r="Q82" s="18">
        <f t="shared" si="5"/>
        <v>1</v>
      </c>
      <c r="R82" s="23">
        <f t="shared" si="6"/>
        <v>0.0303030303</v>
      </c>
      <c r="S82" s="24" t="str">
        <f t="shared" si="7"/>
        <v>Fancy Chair with +1, +3% (33 to 34)</v>
      </c>
      <c r="T82" s="18"/>
      <c r="U82" s="40">
        <v>0.0</v>
      </c>
      <c r="V82" s="22">
        <f t="shared" si="8"/>
        <v>0</v>
      </c>
      <c r="W82" s="23" t="str">
        <f t="shared" si="9"/>
        <v>#DIV/0!</v>
      </c>
      <c r="X82" s="26" t="str">
        <f t="shared" si="10"/>
        <v>#DIV/0!</v>
      </c>
    </row>
    <row r="83">
      <c r="A83" s="18" t="s">
        <v>668</v>
      </c>
      <c r="B83" s="18">
        <v>760.0</v>
      </c>
      <c r="C83" s="40">
        <v>3400.0</v>
      </c>
      <c r="D83" s="40">
        <v>182.0</v>
      </c>
      <c r="E83" s="40">
        <v>10.0</v>
      </c>
      <c r="F83" s="14">
        <v>11027.0</v>
      </c>
      <c r="G83" s="19"/>
      <c r="H83" s="19">
        <f>VLOOKUP(A83,'Kings Ratings'!$A$2:$B$1000,2,false)</f>
        <v>9</v>
      </c>
      <c r="I83" s="10">
        <f>vlookup(B83,'202405 MM (Do Not Delete)'!$A$1:$G$1000,7,false)</f>
        <v>299</v>
      </c>
      <c r="K83" s="40">
        <v>3127.0</v>
      </c>
      <c r="L83" s="22">
        <f t="shared" si="2"/>
        <v>273</v>
      </c>
      <c r="M83" s="23">
        <f t="shared" si="3"/>
        <v>0.08730412536</v>
      </c>
      <c r="N83" s="24" t="str">
        <f t="shared" si="4"/>
        <v>Red Trunk with +273, +8.7% (3127 to 3400)</v>
      </c>
      <c r="O83" s="41"/>
      <c r="P83" s="40">
        <v>173.0</v>
      </c>
      <c r="Q83" s="18">
        <f t="shared" si="5"/>
        <v>9</v>
      </c>
      <c r="R83" s="23">
        <f t="shared" si="6"/>
        <v>0.05202312139</v>
      </c>
      <c r="S83" s="24" t="str">
        <f t="shared" si="7"/>
        <v>Red Trunk with +9, +5.2% (173 to 182)</v>
      </c>
      <c r="T83" s="18"/>
      <c r="U83" s="40">
        <v>10.0</v>
      </c>
      <c r="V83" s="22">
        <f t="shared" si="8"/>
        <v>0</v>
      </c>
      <c r="W83" s="23">
        <f t="shared" si="9"/>
        <v>0</v>
      </c>
      <c r="X83" s="26" t="str">
        <f t="shared" si="10"/>
        <v>Red Trunk with +0, +0% (10 to 10)</v>
      </c>
    </row>
    <row r="84">
      <c r="A84" s="18" t="s">
        <v>337</v>
      </c>
      <c r="B84" s="18">
        <v>717.0</v>
      </c>
      <c r="C84" s="40">
        <v>3418.0</v>
      </c>
      <c r="D84" s="40">
        <v>14.0</v>
      </c>
      <c r="E84" s="40">
        <v>0.0</v>
      </c>
      <c r="F84" s="14">
        <v>28723.0</v>
      </c>
      <c r="G84" s="19"/>
      <c r="H84" s="19">
        <f>VLOOKUP(A84,'Kings Ratings'!$A$2:$B$1000,2,false)</f>
        <v>10</v>
      </c>
      <c r="I84" s="10" t="str">
        <f>vlookup(B84,'202405 MM (Do Not Delete)'!$A$1:$G$1000,7,false)</f>
        <v/>
      </c>
      <c r="K84" s="40">
        <v>2986.0</v>
      </c>
      <c r="L84" s="22">
        <f t="shared" si="2"/>
        <v>432</v>
      </c>
      <c r="M84" s="23">
        <f t="shared" si="3"/>
        <v>0.1446751507</v>
      </c>
      <c r="N84" s="24" t="str">
        <f t="shared" si="4"/>
        <v>Frost Shield with +432, +14.5% (2986 to 3418)</v>
      </c>
      <c r="O84" s="41"/>
      <c r="P84" s="40">
        <v>12.0</v>
      </c>
      <c r="Q84" s="18">
        <f t="shared" si="5"/>
        <v>2</v>
      </c>
      <c r="R84" s="23">
        <f t="shared" si="6"/>
        <v>0.1666666667</v>
      </c>
      <c r="S84" s="24" t="str">
        <f t="shared" si="7"/>
        <v>Frost Shield with +2, +16.7% (12 to 14)</v>
      </c>
      <c r="T84" s="18"/>
      <c r="U84" s="40">
        <v>0.0</v>
      </c>
      <c r="V84" s="22">
        <f t="shared" si="8"/>
        <v>0</v>
      </c>
      <c r="W84" s="23" t="str">
        <f t="shared" si="9"/>
        <v>#DIV/0!</v>
      </c>
      <c r="X84" s="26" t="str">
        <f t="shared" si="10"/>
        <v>#DIV/0!</v>
      </c>
    </row>
    <row r="85">
      <c r="A85" s="18" t="s">
        <v>844</v>
      </c>
      <c r="B85" s="18">
        <v>623.0</v>
      </c>
      <c r="C85" s="40">
        <v>3440.0</v>
      </c>
      <c r="D85" s="40">
        <v>577.0</v>
      </c>
      <c r="E85" s="40">
        <v>5.0</v>
      </c>
      <c r="F85" s="14">
        <v>115392.0</v>
      </c>
      <c r="G85" s="19"/>
      <c r="H85" s="19">
        <f>VLOOKUP(A85,'Kings Ratings'!$A$2:$B$1000,2,false)</f>
        <v>11</v>
      </c>
      <c r="I85" s="10"/>
      <c r="K85" s="40">
        <v>3440.0</v>
      </c>
      <c r="L85" s="22">
        <f t="shared" si="2"/>
        <v>0</v>
      </c>
      <c r="M85" s="23">
        <f t="shared" si="3"/>
        <v>0</v>
      </c>
      <c r="N85" s="24" t="str">
        <f t="shared" si="4"/>
        <v>Milk Carton with +0, +0% (3440 to 3440)</v>
      </c>
      <c r="O85" s="41"/>
      <c r="P85" s="40">
        <v>577.0</v>
      </c>
      <c r="Q85" s="18">
        <f t="shared" si="5"/>
        <v>0</v>
      </c>
      <c r="R85" s="23">
        <f t="shared" si="6"/>
        <v>0</v>
      </c>
      <c r="S85" s="24" t="str">
        <f t="shared" si="7"/>
        <v>Milk Carton with +0, +0% (577 to 577)</v>
      </c>
      <c r="T85" s="18"/>
      <c r="U85" s="40">
        <v>5.0</v>
      </c>
      <c r="V85" s="22">
        <f t="shared" si="8"/>
        <v>0</v>
      </c>
      <c r="W85" s="23">
        <f t="shared" si="9"/>
        <v>0</v>
      </c>
      <c r="X85" s="26" t="str">
        <f t="shared" si="10"/>
        <v>Milk Carton with +0, +0% (5 to 5)</v>
      </c>
    </row>
    <row r="86">
      <c r="A86" s="18" t="s">
        <v>782</v>
      </c>
      <c r="B86" s="18">
        <v>825.0</v>
      </c>
      <c r="C86" s="40">
        <v>3464.0</v>
      </c>
      <c r="D86" s="40">
        <v>199.0</v>
      </c>
      <c r="E86" s="40">
        <v>1.0</v>
      </c>
      <c r="F86" s="14">
        <v>42782.0</v>
      </c>
      <c r="G86" s="19"/>
      <c r="H86" s="19">
        <f>VLOOKUP(A86,'Kings Ratings'!$A$2:$B$1000,2,false)</f>
        <v>10</v>
      </c>
      <c r="I86" s="10" t="str">
        <f>vlookup(B86,'202405 MM (Do Not Delete)'!$A$1:$G$1000,7,false)</f>
        <v/>
      </c>
      <c r="K86" s="40">
        <v>2998.0</v>
      </c>
      <c r="L86" s="22">
        <f t="shared" si="2"/>
        <v>466</v>
      </c>
      <c r="M86" s="23">
        <f t="shared" si="3"/>
        <v>0.155436958</v>
      </c>
      <c r="N86" s="24" t="str">
        <f t="shared" si="4"/>
        <v>Sunflower Oil with +466, +15.5% (2998 to 3464)</v>
      </c>
      <c r="O86" s="41"/>
      <c r="P86" s="40">
        <v>168.0</v>
      </c>
      <c r="Q86" s="18">
        <f t="shared" si="5"/>
        <v>31</v>
      </c>
      <c r="R86" s="23">
        <f t="shared" si="6"/>
        <v>0.1845238095</v>
      </c>
      <c r="S86" s="24" t="str">
        <f t="shared" si="7"/>
        <v>Sunflower Oil with +31, +18.5% (168 to 199)</v>
      </c>
      <c r="T86" s="18"/>
      <c r="U86" s="40">
        <v>0.0</v>
      </c>
      <c r="V86" s="22">
        <f t="shared" si="8"/>
        <v>1</v>
      </c>
      <c r="W86" s="23" t="str">
        <f t="shared" si="9"/>
        <v>#DIV/0!</v>
      </c>
      <c r="X86" s="26" t="str">
        <f t="shared" si="10"/>
        <v>#DIV/0!</v>
      </c>
    </row>
    <row r="87">
      <c r="A87" s="11" t="s">
        <v>767</v>
      </c>
      <c r="B87" s="18">
        <v>959.0</v>
      </c>
      <c r="C87" s="40">
        <v>3467.0</v>
      </c>
      <c r="D87" s="40">
        <v>360.0</v>
      </c>
      <c r="E87" s="40">
        <v>0.0</v>
      </c>
      <c r="F87" s="14">
        <v>11266.0</v>
      </c>
      <c r="G87" s="19"/>
      <c r="H87" s="19">
        <f>VLOOKUP(A87,'Kings Ratings'!$A$2:$B$1000,2,false)</f>
        <v>11</v>
      </c>
      <c r="I87" s="10"/>
      <c r="K87" s="40">
        <v>3466.0</v>
      </c>
      <c r="L87" s="22">
        <f t="shared" si="2"/>
        <v>1</v>
      </c>
      <c r="M87" s="23">
        <f t="shared" si="3"/>
        <v>0.0002885170225</v>
      </c>
      <c r="N87" s="24" t="str">
        <f t="shared" si="4"/>
        <v>Frozen Coin with +1, +0% (3466 to 3467)</v>
      </c>
      <c r="O87" s="41"/>
      <c r="P87" s="40">
        <v>360.0</v>
      </c>
      <c r="Q87" s="18">
        <f t="shared" si="5"/>
        <v>0</v>
      </c>
      <c r="R87" s="23">
        <f t="shared" si="6"/>
        <v>0</v>
      </c>
      <c r="S87" s="24" t="str">
        <f t="shared" si="7"/>
        <v>Frozen Coin with +0, +0% (360 to 360)</v>
      </c>
      <c r="T87" s="18"/>
      <c r="U87" s="40">
        <v>0.0</v>
      </c>
      <c r="V87" s="22">
        <f t="shared" si="8"/>
        <v>0</v>
      </c>
      <c r="W87" s="23" t="str">
        <f t="shared" si="9"/>
        <v>#DIV/0!</v>
      </c>
      <c r="X87" s="26" t="str">
        <f t="shared" si="10"/>
        <v>#DIV/0!</v>
      </c>
    </row>
    <row r="88">
      <c r="A88" s="18" t="s">
        <v>71</v>
      </c>
      <c r="B88" s="18">
        <v>1065.0</v>
      </c>
      <c r="C88" s="40">
        <v>3495.0</v>
      </c>
      <c r="D88" s="40">
        <v>145.0</v>
      </c>
      <c r="E88" s="40">
        <v>1.0</v>
      </c>
      <c r="F88" s="14">
        <v>25349.0</v>
      </c>
      <c r="G88" s="19"/>
      <c r="H88" s="19">
        <f>VLOOKUP(A88,'Kings Ratings'!$A$2:$B$1000,2,false)</f>
        <v>10</v>
      </c>
      <c r="I88" s="10" t="str">
        <f>vlookup(B88,'202405 MM (Do Not Delete)'!$A$1:$G$1000,7,false)</f>
        <v/>
      </c>
      <c r="K88" s="40">
        <v>3016.0</v>
      </c>
      <c r="L88" s="22">
        <f t="shared" si="2"/>
        <v>479</v>
      </c>
      <c r="M88" s="23">
        <f t="shared" si="3"/>
        <v>0.1588196286</v>
      </c>
      <c r="N88" s="24" t="str">
        <f t="shared" si="4"/>
        <v>Block of Wood with +479, +15.9% (3016 to 3495)</v>
      </c>
      <c r="O88" s="41"/>
      <c r="P88" s="40">
        <v>119.0</v>
      </c>
      <c r="Q88" s="18">
        <f t="shared" si="5"/>
        <v>26</v>
      </c>
      <c r="R88" s="23">
        <f t="shared" si="6"/>
        <v>0.218487395</v>
      </c>
      <c r="S88" s="24" t="str">
        <f t="shared" si="7"/>
        <v>Block of Wood with +26, +21.8% (119 to 145)</v>
      </c>
      <c r="T88" s="18"/>
      <c r="U88" s="40">
        <v>1.0</v>
      </c>
      <c r="V88" s="22">
        <f t="shared" si="8"/>
        <v>0</v>
      </c>
      <c r="W88" s="23">
        <f t="shared" si="9"/>
        <v>0</v>
      </c>
      <c r="X88" s="26" t="str">
        <f t="shared" si="10"/>
        <v>Block of Wood with +0, +0% (1 to 1)</v>
      </c>
    </row>
    <row r="89">
      <c r="A89" s="18" t="s">
        <v>219</v>
      </c>
      <c r="B89" s="18">
        <v>846.0</v>
      </c>
      <c r="C89" s="40">
        <v>3499.0</v>
      </c>
      <c r="D89" s="40">
        <v>34.0</v>
      </c>
      <c r="E89" s="40">
        <v>0.0</v>
      </c>
      <c r="F89" s="14">
        <v>21209.0</v>
      </c>
      <c r="G89" s="19"/>
      <c r="H89" s="19">
        <f>VLOOKUP(A89,'Kings Ratings'!$A$2:$B$1000,2,false)</f>
        <v>10</v>
      </c>
      <c r="I89" s="10">
        <f>vlookup(B89,'202405 MM (Do Not Delete)'!$A$1:$G$1000,7,false)</f>
        <v>320</v>
      </c>
      <c r="K89" s="40">
        <v>3043.0</v>
      </c>
      <c r="L89" s="22">
        <f t="shared" si="2"/>
        <v>456</v>
      </c>
      <c r="M89" s="23">
        <f t="shared" si="3"/>
        <v>0.1498521196</v>
      </c>
      <c r="N89" s="24" t="str">
        <f t="shared" si="4"/>
        <v>Corn Husk Doll with +456, +15% (3043 to 3499)</v>
      </c>
      <c r="O89" s="41"/>
      <c r="P89" s="40">
        <v>32.0</v>
      </c>
      <c r="Q89" s="18">
        <f t="shared" si="5"/>
        <v>2</v>
      </c>
      <c r="R89" s="23">
        <f t="shared" si="6"/>
        <v>0.0625</v>
      </c>
      <c r="S89" s="24" t="str">
        <f t="shared" si="7"/>
        <v>Corn Husk Doll with +2, +6.3% (32 to 34)</v>
      </c>
      <c r="T89" s="18"/>
      <c r="U89" s="40">
        <v>0.0</v>
      </c>
      <c r="V89" s="22">
        <f t="shared" si="8"/>
        <v>0</v>
      </c>
      <c r="W89" s="23" t="str">
        <f t="shared" si="9"/>
        <v>#DIV/0!</v>
      </c>
      <c r="X89" s="26" t="str">
        <f t="shared" si="10"/>
        <v>#DIV/0!</v>
      </c>
    </row>
    <row r="90">
      <c r="A90" s="18" t="s">
        <v>287</v>
      </c>
      <c r="B90" s="18">
        <v>737.0</v>
      </c>
      <c r="C90" s="40">
        <v>3923.0</v>
      </c>
      <c r="D90" s="40">
        <v>1296.0</v>
      </c>
      <c r="E90" s="40">
        <v>62.0</v>
      </c>
      <c r="F90" s="14">
        <v>101175.0</v>
      </c>
      <c r="G90" s="19"/>
      <c r="H90" s="19">
        <f>VLOOKUP(A90,'Kings Ratings'!$A$2:$B$1000,2,false)</f>
        <v>6</v>
      </c>
      <c r="I90" s="7">
        <f>vlookup(B90,'202405 MM (Do Not Delete)'!$A$1:$G$1000,7,false)</f>
        <v>295</v>
      </c>
      <c r="K90" s="40">
        <v>3552.0</v>
      </c>
      <c r="L90" s="22">
        <f t="shared" si="2"/>
        <v>371</v>
      </c>
      <c r="M90" s="23">
        <f t="shared" si="3"/>
        <v>0.1044481982</v>
      </c>
      <c r="N90" s="24" t="str">
        <f t="shared" si="4"/>
        <v>Fancy Pan Flute with +371, +10.4% (3552 to 3923)</v>
      </c>
      <c r="O90" s="41"/>
      <c r="P90" s="40">
        <v>1213.0</v>
      </c>
      <c r="Q90" s="18">
        <f t="shared" si="5"/>
        <v>83</v>
      </c>
      <c r="R90" s="23">
        <f t="shared" si="6"/>
        <v>0.06842539159</v>
      </c>
      <c r="S90" s="24" t="str">
        <f t="shared" si="7"/>
        <v>Fancy Pan Flute with +83, +6.8% (1213 to 1296)</v>
      </c>
      <c r="T90" s="18"/>
      <c r="U90" s="40">
        <v>55.0</v>
      </c>
      <c r="V90" s="22">
        <f t="shared" si="8"/>
        <v>7</v>
      </c>
      <c r="W90" s="23">
        <f t="shared" si="9"/>
        <v>0.1272727273</v>
      </c>
      <c r="X90" s="26" t="str">
        <f t="shared" si="10"/>
        <v>Fancy Pan Flute with +7, +12.7% (55 to 62)</v>
      </c>
    </row>
    <row r="91">
      <c r="A91" s="18" t="s">
        <v>13</v>
      </c>
      <c r="B91" s="18">
        <v>787.0</v>
      </c>
      <c r="C91" s="40">
        <v>3987.0</v>
      </c>
      <c r="D91" s="40">
        <v>157.0</v>
      </c>
      <c r="E91" s="40">
        <v>1.0</v>
      </c>
      <c r="F91" s="14">
        <v>41239.0</v>
      </c>
      <c r="G91" s="19"/>
      <c r="H91" s="19">
        <f>VLOOKUP(A91,'Kings Ratings'!$A$2:$B$1000,2,false)</f>
        <v>10</v>
      </c>
      <c r="I91" s="10">
        <f>vlookup(B91,'202405 MM (Do Not Delete)'!$A$1:$G$1000,7,false)</f>
        <v>318</v>
      </c>
      <c r="K91" s="40">
        <v>3432.0</v>
      </c>
      <c r="L91" s="22">
        <f t="shared" si="2"/>
        <v>555</v>
      </c>
      <c r="M91" s="23">
        <f t="shared" si="3"/>
        <v>0.1617132867</v>
      </c>
      <c r="N91" s="24" t="str">
        <f t="shared" si="4"/>
        <v>Acorn Butter with +555, +16.2% (3432 to 3987)</v>
      </c>
      <c r="O91" s="41"/>
      <c r="P91" s="40">
        <v>102.0</v>
      </c>
      <c r="Q91" s="18">
        <f t="shared" si="5"/>
        <v>55</v>
      </c>
      <c r="R91" s="23">
        <f t="shared" si="6"/>
        <v>0.5392156863</v>
      </c>
      <c r="S91" s="24" t="str">
        <f t="shared" si="7"/>
        <v>Acorn Butter with +55, +53.9% (102 to 157)</v>
      </c>
      <c r="T91" s="18"/>
      <c r="U91" s="40">
        <v>1.0</v>
      </c>
      <c r="V91" s="22">
        <f t="shared" si="8"/>
        <v>0</v>
      </c>
      <c r="W91" s="23">
        <f t="shared" si="9"/>
        <v>0</v>
      </c>
      <c r="X91" s="26" t="str">
        <f t="shared" si="10"/>
        <v>Acorn Butter with +0, +0% (1 to 1)</v>
      </c>
    </row>
    <row r="92">
      <c r="A92" s="11" t="s">
        <v>873</v>
      </c>
      <c r="B92" s="11">
        <v>1129.0</v>
      </c>
      <c r="C92" s="11">
        <v>3990.0</v>
      </c>
      <c r="D92" s="11">
        <v>822.0</v>
      </c>
      <c r="E92" s="11">
        <v>47.0</v>
      </c>
      <c r="F92" s="14">
        <v>147964.0</v>
      </c>
      <c r="G92" s="19"/>
      <c r="H92" s="19">
        <f>VLOOKUP(A92,'Kings Ratings'!$A$2:$B$1000,2,false)</f>
        <v>4</v>
      </c>
      <c r="K92" s="11">
        <v>3274.0</v>
      </c>
      <c r="L92" s="22">
        <f t="shared" si="2"/>
        <v>716</v>
      </c>
      <c r="M92" s="23">
        <f t="shared" si="3"/>
        <v>0.2186927306</v>
      </c>
      <c r="N92" s="24" t="str">
        <f t="shared" si="4"/>
        <v>Sewing Needle with +716, +21.9% (3274 to 3990)</v>
      </c>
      <c r="O92" s="41"/>
      <c r="P92" s="11">
        <v>591.0</v>
      </c>
      <c r="Q92" s="18">
        <f t="shared" si="5"/>
        <v>231</v>
      </c>
      <c r="R92" s="23">
        <f t="shared" si="6"/>
        <v>0.3908629442</v>
      </c>
      <c r="S92" s="24" t="str">
        <f t="shared" si="7"/>
        <v>Sewing Needle with +231, +39.1% (591 to 822)</v>
      </c>
      <c r="T92" s="18"/>
      <c r="U92" s="11">
        <v>18.0</v>
      </c>
      <c r="V92" s="22">
        <f t="shared" si="8"/>
        <v>29</v>
      </c>
      <c r="W92" s="23">
        <f t="shared" si="9"/>
        <v>1.611111111</v>
      </c>
      <c r="X92" s="26" t="str">
        <f t="shared" si="10"/>
        <v>Sewing Needle with +29, +161.1% (18 to 47)</v>
      </c>
    </row>
    <row r="93">
      <c r="A93" s="18" t="s">
        <v>381</v>
      </c>
      <c r="B93" s="18">
        <v>459.0</v>
      </c>
      <c r="C93" s="40">
        <v>3998.0</v>
      </c>
      <c r="D93" s="40">
        <v>13.0</v>
      </c>
      <c r="E93" s="40">
        <v>0.0</v>
      </c>
      <c r="F93" s="14">
        <v>16713.0</v>
      </c>
      <c r="G93" s="19"/>
      <c r="H93" s="19">
        <f>VLOOKUP(A93,'Kings Ratings'!$A$2:$B$1000,2,false)</f>
        <v>10</v>
      </c>
      <c r="I93" s="10" t="str">
        <f>vlookup(B93,'202405 MM (Do Not Delete)'!$A$1:$G$1000,7,false)</f>
        <v/>
      </c>
      <c r="K93" s="40">
        <v>3588.0</v>
      </c>
      <c r="L93" s="22">
        <f t="shared" si="2"/>
        <v>410</v>
      </c>
      <c r="M93" s="23">
        <f t="shared" si="3"/>
        <v>0.1142697882</v>
      </c>
      <c r="N93" s="24" t="str">
        <f t="shared" si="4"/>
        <v>Gold Coral with +410, +11.4% (3588 to 3998)</v>
      </c>
      <c r="O93" s="41"/>
      <c r="P93" s="40">
        <v>8.0</v>
      </c>
      <c r="Q93" s="18">
        <f t="shared" si="5"/>
        <v>5</v>
      </c>
      <c r="R93" s="23">
        <f t="shared" si="6"/>
        <v>0.625</v>
      </c>
      <c r="S93" s="24" t="str">
        <f t="shared" si="7"/>
        <v>Gold Coral with +5, +62.5% (8 to 13)</v>
      </c>
      <c r="T93" s="18"/>
      <c r="U93" s="40">
        <v>0.0</v>
      </c>
      <c r="V93" s="22">
        <f t="shared" si="8"/>
        <v>0</v>
      </c>
      <c r="W93" s="23" t="str">
        <f t="shared" si="9"/>
        <v>#DIV/0!</v>
      </c>
      <c r="X93" s="26" t="str">
        <f t="shared" si="10"/>
        <v>#DIV/0!</v>
      </c>
    </row>
    <row r="94">
      <c r="A94" s="18" t="s">
        <v>722</v>
      </c>
      <c r="B94" s="18">
        <v>759.0</v>
      </c>
      <c r="C94" s="40">
        <v>4004.0</v>
      </c>
      <c r="D94" s="40">
        <v>85.0</v>
      </c>
      <c r="E94" s="40">
        <v>1.0</v>
      </c>
      <c r="F94" s="14">
        <v>34418.0</v>
      </c>
      <c r="G94" s="19"/>
      <c r="H94" s="19">
        <f>VLOOKUP(A94,'Kings Ratings'!$A$2:$B$1000,2,false)</f>
        <v>10</v>
      </c>
      <c r="I94" s="10">
        <f>vlookup(B94,'202405 MM (Do Not Delete)'!$A$1:$G$1000,7,false)</f>
        <v>315</v>
      </c>
      <c r="K94" s="40">
        <v>3554.0</v>
      </c>
      <c r="L94" s="22">
        <f t="shared" si="2"/>
        <v>450</v>
      </c>
      <c r="M94" s="23">
        <f t="shared" si="3"/>
        <v>0.1266178953</v>
      </c>
      <c r="N94" s="24" t="str">
        <f t="shared" si="4"/>
        <v>Steel Vise with +450, +12.7% (3554 to 4004)</v>
      </c>
      <c r="O94" s="41"/>
      <c r="P94" s="40">
        <v>76.0</v>
      </c>
      <c r="Q94" s="18">
        <f t="shared" si="5"/>
        <v>9</v>
      </c>
      <c r="R94" s="23">
        <f t="shared" si="6"/>
        <v>0.1184210526</v>
      </c>
      <c r="S94" s="24" t="str">
        <f t="shared" si="7"/>
        <v>Steel Vise with +9, +11.8% (76 to 85)</v>
      </c>
      <c r="T94" s="18"/>
      <c r="U94" s="40">
        <v>1.0</v>
      </c>
      <c r="V94" s="22">
        <f t="shared" si="8"/>
        <v>0</v>
      </c>
      <c r="W94" s="23">
        <f t="shared" si="9"/>
        <v>0</v>
      </c>
      <c r="X94" s="26" t="str">
        <f t="shared" si="10"/>
        <v>Steel Vise with +0, +0% (1 to 1)</v>
      </c>
    </row>
    <row r="95">
      <c r="A95" s="18" t="s">
        <v>481</v>
      </c>
      <c r="B95" s="18">
        <v>687.0</v>
      </c>
      <c r="C95" s="40">
        <v>4052.0</v>
      </c>
      <c r="D95" s="40">
        <v>25.0</v>
      </c>
      <c r="E95" s="40">
        <v>0.0</v>
      </c>
      <c r="F95" s="14">
        <v>23093.0</v>
      </c>
      <c r="G95" s="19"/>
      <c r="H95" s="19">
        <f>VLOOKUP(A95,'Kings Ratings'!$A$2:$B$1000,2,false)</f>
        <v>11</v>
      </c>
      <c r="I95" s="10"/>
      <c r="K95" s="40">
        <v>4051.0</v>
      </c>
      <c r="L95" s="22">
        <f t="shared" si="2"/>
        <v>1</v>
      </c>
      <c r="M95" s="23">
        <f t="shared" si="3"/>
        <v>0.000246852629</v>
      </c>
      <c r="N95" s="24" t="str">
        <f t="shared" si="4"/>
        <v>Holiday Wreath with +1, +0% (4051 to 4052)</v>
      </c>
      <c r="O95" s="41"/>
      <c r="P95" s="40">
        <v>25.0</v>
      </c>
      <c r="Q95" s="18">
        <f t="shared" si="5"/>
        <v>0</v>
      </c>
      <c r="R95" s="23">
        <f t="shared" si="6"/>
        <v>0</v>
      </c>
      <c r="S95" s="24" t="str">
        <f t="shared" si="7"/>
        <v>Holiday Wreath with +0, +0% (25 to 25)</v>
      </c>
      <c r="T95" s="18"/>
      <c r="U95" s="40">
        <v>0.0</v>
      </c>
      <c r="V95" s="22">
        <f t="shared" si="8"/>
        <v>0</v>
      </c>
      <c r="W95" s="23" t="str">
        <f t="shared" si="9"/>
        <v>#DIV/0!</v>
      </c>
      <c r="X95" s="26" t="str">
        <f t="shared" si="10"/>
        <v>#DIV/0!</v>
      </c>
    </row>
    <row r="96">
      <c r="A96" s="18" t="s">
        <v>261</v>
      </c>
      <c r="B96" s="18">
        <v>680.0</v>
      </c>
      <c r="C96" s="40">
        <v>4107.0</v>
      </c>
      <c r="D96" s="40">
        <v>49.0</v>
      </c>
      <c r="E96" s="40">
        <v>0.0</v>
      </c>
      <c r="F96" s="14">
        <v>43105.0</v>
      </c>
      <c r="G96" s="19"/>
      <c r="H96" s="19">
        <f>VLOOKUP(A96,'Kings Ratings'!$A$2:$B$1000,2,false)</f>
        <v>9</v>
      </c>
      <c r="I96" s="10">
        <f>vlookup(B96,'202405 MM (Do Not Delete)'!$A$1:$G$1000,7,false)</f>
        <v>314</v>
      </c>
      <c r="K96" s="40">
        <v>3651.0</v>
      </c>
      <c r="L96" s="22">
        <f t="shared" si="2"/>
        <v>456</v>
      </c>
      <c r="M96" s="23">
        <f t="shared" si="3"/>
        <v>0.1248972884</v>
      </c>
      <c r="N96" s="24" t="str">
        <f t="shared" si="4"/>
        <v>Energy Coil with +456, +12.5% (3651 to 4107)</v>
      </c>
      <c r="O96" s="41"/>
      <c r="P96" s="40">
        <v>41.0</v>
      </c>
      <c r="Q96" s="18">
        <f t="shared" si="5"/>
        <v>8</v>
      </c>
      <c r="R96" s="23">
        <f t="shared" si="6"/>
        <v>0.1951219512</v>
      </c>
      <c r="S96" s="24" t="str">
        <f t="shared" si="7"/>
        <v>Energy Coil with +8, +19.5% (41 to 49)</v>
      </c>
      <c r="T96" s="18"/>
      <c r="U96" s="40">
        <v>0.0</v>
      </c>
      <c r="V96" s="22">
        <f t="shared" si="8"/>
        <v>0</v>
      </c>
      <c r="W96" s="23" t="str">
        <f t="shared" si="9"/>
        <v>#DIV/0!</v>
      </c>
      <c r="X96" s="26" t="str">
        <f t="shared" si="10"/>
        <v>#DIV/0!</v>
      </c>
    </row>
    <row r="97">
      <c r="A97" s="18" t="s">
        <v>619</v>
      </c>
      <c r="B97" s="18">
        <v>900.0</v>
      </c>
      <c r="C97" s="40">
        <v>4163.0</v>
      </c>
      <c r="D97" s="40">
        <v>901.0</v>
      </c>
      <c r="E97" s="40">
        <v>56.0</v>
      </c>
      <c r="F97" s="14">
        <v>1004045.0</v>
      </c>
      <c r="G97" s="19"/>
      <c r="H97" s="19">
        <f>VLOOKUP(A97,'Kings Ratings'!$A$2:$B$1000,2,false)</f>
        <v>2</v>
      </c>
      <c r="I97" s="7">
        <f>vlookup(B97,'202405 MM (Do Not Delete)'!$A$1:$G$1000,7,false)</f>
        <v>290</v>
      </c>
      <c r="K97" s="40">
        <v>3458.0</v>
      </c>
      <c r="L97" s="22">
        <f t="shared" si="2"/>
        <v>705</v>
      </c>
      <c r="M97" s="23">
        <f t="shared" si="3"/>
        <v>0.2038750723</v>
      </c>
      <c r="N97" s="24" t="str">
        <f t="shared" si="4"/>
        <v>Pitchfork with +705, +20.4% (3458 to 4163)</v>
      </c>
      <c r="O97" s="41"/>
      <c r="P97" s="40">
        <v>779.0</v>
      </c>
      <c r="Q97" s="18">
        <f t="shared" si="5"/>
        <v>122</v>
      </c>
      <c r="R97" s="23">
        <f t="shared" si="6"/>
        <v>0.1566110398</v>
      </c>
      <c r="S97" s="24" t="str">
        <f t="shared" si="7"/>
        <v>Pitchfork with +122, +15.7% (779 to 901)</v>
      </c>
      <c r="T97" s="18"/>
      <c r="U97" s="40">
        <v>41.0</v>
      </c>
      <c r="V97" s="22">
        <f t="shared" si="8"/>
        <v>15</v>
      </c>
      <c r="W97" s="23">
        <f t="shared" si="9"/>
        <v>0.3658536585</v>
      </c>
      <c r="X97" s="26" t="str">
        <f t="shared" si="10"/>
        <v>Pitchfork with +15, +36.6% (41 to 56)</v>
      </c>
    </row>
    <row r="98">
      <c r="A98" s="18" t="s">
        <v>403</v>
      </c>
      <c r="B98" s="18">
        <v>463.0</v>
      </c>
      <c r="C98" s="40">
        <v>4216.0</v>
      </c>
      <c r="D98" s="40">
        <v>11.0</v>
      </c>
      <c r="E98" s="40">
        <v>0.0</v>
      </c>
      <c r="F98" s="14">
        <v>19535.0</v>
      </c>
      <c r="G98" s="19"/>
      <c r="H98" s="19">
        <f>VLOOKUP(A98,'Kings Ratings'!$A$2:$B$1000,2,false)</f>
        <v>10</v>
      </c>
      <c r="I98" s="10" t="str">
        <f>vlookup(B98,'202405 MM (Do Not Delete)'!$A$1:$G$1000,7,false)</f>
        <v/>
      </c>
      <c r="K98" s="40">
        <v>3770.0</v>
      </c>
      <c r="L98" s="22">
        <f t="shared" si="2"/>
        <v>446</v>
      </c>
      <c r="M98" s="23">
        <f t="shared" si="3"/>
        <v>0.1183023873</v>
      </c>
      <c r="N98" s="24" t="str">
        <f t="shared" si="4"/>
        <v>Goldgill with +446, +11.8% (3770 to 4216)</v>
      </c>
      <c r="O98" s="41"/>
      <c r="P98" s="40">
        <v>10.0</v>
      </c>
      <c r="Q98" s="18">
        <f t="shared" si="5"/>
        <v>1</v>
      </c>
      <c r="R98" s="23">
        <f t="shared" si="6"/>
        <v>0.1</v>
      </c>
      <c r="S98" s="24" t="str">
        <f t="shared" si="7"/>
        <v>Goldgill with +1, +10% (10 to 11)</v>
      </c>
      <c r="T98" s="18"/>
      <c r="U98" s="40">
        <v>0.0</v>
      </c>
      <c r="V98" s="22">
        <f t="shared" si="8"/>
        <v>0</v>
      </c>
      <c r="W98" s="23" t="str">
        <f t="shared" si="9"/>
        <v>#DIV/0!</v>
      </c>
      <c r="X98" s="26" t="str">
        <f t="shared" si="10"/>
        <v>#DIV/0!</v>
      </c>
    </row>
    <row r="99">
      <c r="A99" s="18" t="s">
        <v>646</v>
      </c>
      <c r="B99" s="18">
        <v>977.0</v>
      </c>
      <c r="C99" s="40">
        <v>4266.0</v>
      </c>
      <c r="D99" s="40">
        <v>975.0</v>
      </c>
      <c r="E99" s="40">
        <v>10.0</v>
      </c>
      <c r="F99" s="14">
        <v>79827.0</v>
      </c>
      <c r="G99" s="19"/>
      <c r="H99" s="19">
        <f>VLOOKUP(A99,'Kings Ratings'!$A$2:$B$1000,2,false)</f>
        <v>5</v>
      </c>
      <c r="I99" s="10"/>
      <c r="K99" s="40">
        <v>3837.0</v>
      </c>
      <c r="L99" s="22">
        <f t="shared" si="2"/>
        <v>429</v>
      </c>
      <c r="M99" s="23">
        <f t="shared" si="3"/>
        <v>0.1118060985</v>
      </c>
      <c r="N99" s="24" t="str">
        <f t="shared" si="4"/>
        <v>Purple Twine with +429, +11.2% (3837 to 4266)</v>
      </c>
      <c r="O99" s="41"/>
      <c r="P99" s="40">
        <v>882.0</v>
      </c>
      <c r="Q99" s="18">
        <f t="shared" si="5"/>
        <v>93</v>
      </c>
      <c r="R99" s="23">
        <f t="shared" si="6"/>
        <v>0.1054421769</v>
      </c>
      <c r="S99" s="24" t="str">
        <f t="shared" si="7"/>
        <v>Purple Twine with +93, +10.5% (882 to 975)</v>
      </c>
      <c r="T99" s="18"/>
      <c r="U99" s="40">
        <v>9.0</v>
      </c>
      <c r="V99" s="22">
        <f t="shared" si="8"/>
        <v>1</v>
      </c>
      <c r="W99" s="23">
        <f t="shared" si="9"/>
        <v>0.1111111111</v>
      </c>
      <c r="X99" s="26" t="str">
        <f t="shared" si="10"/>
        <v>Purple Twine with +1, +11.1% (9 to 10)</v>
      </c>
    </row>
    <row r="100">
      <c r="A100" s="18" t="s">
        <v>436</v>
      </c>
      <c r="B100" s="18">
        <v>506.0</v>
      </c>
      <c r="C100" s="40">
        <v>4302.0</v>
      </c>
      <c r="D100" s="40">
        <v>56.0</v>
      </c>
      <c r="E100" s="40">
        <v>0.0</v>
      </c>
      <c r="F100" s="14">
        <v>16751.0</v>
      </c>
      <c r="G100" s="19"/>
      <c r="H100" s="19">
        <f>VLOOKUP(A100,'Kings Ratings'!$A$2:$B$1000,2,false)</f>
        <v>11</v>
      </c>
      <c r="I100" s="10" t="str">
        <f>vlookup(B100,'202405 MM (Do Not Delete)'!$A$1:$G$1000,7,false)</f>
        <v/>
      </c>
      <c r="K100" s="40">
        <v>2156.0</v>
      </c>
      <c r="L100" s="22">
        <f t="shared" si="2"/>
        <v>2146</v>
      </c>
      <c r="M100" s="23">
        <f t="shared" si="3"/>
        <v>0.9953617811</v>
      </c>
      <c r="N100" s="24" t="str">
        <f t="shared" si="4"/>
        <v>Green Top Hat with +2146, +99.5% (2156 to 4302)</v>
      </c>
      <c r="O100" s="41"/>
      <c r="P100" s="40">
        <v>34.0</v>
      </c>
      <c r="Q100" s="18">
        <f t="shared" si="5"/>
        <v>22</v>
      </c>
      <c r="R100" s="23">
        <f t="shared" si="6"/>
        <v>0.6470588235</v>
      </c>
      <c r="S100" s="24" t="str">
        <f t="shared" si="7"/>
        <v>Green Top Hat with +22, +64.7% (34 to 56)</v>
      </c>
      <c r="T100" s="18"/>
      <c r="U100" s="40">
        <v>0.0</v>
      </c>
      <c r="V100" s="22">
        <f t="shared" si="8"/>
        <v>0</v>
      </c>
      <c r="W100" s="23" t="str">
        <f t="shared" si="9"/>
        <v>#DIV/0!</v>
      </c>
      <c r="X100" s="26" t="str">
        <f t="shared" si="10"/>
        <v>#DIV/0!</v>
      </c>
    </row>
    <row r="101">
      <c r="A101" s="18" t="s">
        <v>786</v>
      </c>
      <c r="B101" s="18">
        <v>616.0</v>
      </c>
      <c r="C101" s="40">
        <v>4377.0</v>
      </c>
      <c r="D101" s="40">
        <v>332.0</v>
      </c>
      <c r="E101" s="40">
        <v>9.0</v>
      </c>
      <c r="F101" s="14">
        <v>152779.0</v>
      </c>
      <c r="G101" s="19"/>
      <c r="H101" s="19">
        <f>VLOOKUP(A101,'Kings Ratings'!$A$2:$B$1000,2,false)</f>
        <v>11</v>
      </c>
      <c r="I101" s="10"/>
      <c r="K101" s="40">
        <v>4373.0</v>
      </c>
      <c r="L101" s="22">
        <f t="shared" si="2"/>
        <v>4</v>
      </c>
      <c r="M101" s="23">
        <f t="shared" si="3"/>
        <v>0.0009147038646</v>
      </c>
      <c r="N101" s="24" t="str">
        <f t="shared" si="4"/>
        <v>Toilet Paper with +4, +0.1% (4373 to 4377)</v>
      </c>
      <c r="O101" s="41"/>
      <c r="P101" s="40">
        <v>332.0</v>
      </c>
      <c r="Q101" s="18">
        <f t="shared" si="5"/>
        <v>0</v>
      </c>
      <c r="R101" s="23">
        <f t="shared" si="6"/>
        <v>0</v>
      </c>
      <c r="S101" s="24" t="str">
        <f t="shared" si="7"/>
        <v>Toilet Paper with +0, +0% (332 to 332)</v>
      </c>
      <c r="T101" s="18"/>
      <c r="U101" s="40">
        <v>9.0</v>
      </c>
      <c r="V101" s="22">
        <f t="shared" si="8"/>
        <v>0</v>
      </c>
      <c r="W101" s="23">
        <f t="shared" si="9"/>
        <v>0</v>
      </c>
      <c r="X101" s="26" t="str">
        <f t="shared" si="10"/>
        <v>Toilet Paper with +0, +0% (9 to 9)</v>
      </c>
    </row>
    <row r="102">
      <c r="A102" s="18" t="s">
        <v>591</v>
      </c>
      <c r="B102" s="18">
        <v>473.0</v>
      </c>
      <c r="C102" s="40">
        <v>4385.0</v>
      </c>
      <c r="D102" s="40">
        <v>14.0</v>
      </c>
      <c r="E102" s="40">
        <v>0.0</v>
      </c>
      <c r="F102" s="14">
        <v>29081.0</v>
      </c>
      <c r="G102" s="19"/>
      <c r="H102" s="19">
        <f>VLOOKUP(A102,'Kings Ratings'!$A$2:$B$1000,2,false)</f>
        <v>10</v>
      </c>
      <c r="I102" s="10">
        <f>vlookup(B102,'202405 MM (Do Not Delete)'!$A$1:$G$1000,7,false)</f>
        <v>323</v>
      </c>
      <c r="K102" s="40">
        <v>3809.0</v>
      </c>
      <c r="L102" s="22">
        <f t="shared" si="2"/>
        <v>576</v>
      </c>
      <c r="M102" s="23">
        <f t="shared" si="3"/>
        <v>0.1512207929</v>
      </c>
      <c r="N102" s="24" t="str">
        <f t="shared" si="4"/>
        <v>Spiked Shell with +576, +15.1% (3809 to 4385)</v>
      </c>
      <c r="O102" s="41"/>
      <c r="P102" s="40">
        <v>10.0</v>
      </c>
      <c r="Q102" s="18">
        <f t="shared" si="5"/>
        <v>4</v>
      </c>
      <c r="R102" s="23">
        <f t="shared" si="6"/>
        <v>0.4</v>
      </c>
      <c r="S102" s="24" t="str">
        <f t="shared" si="7"/>
        <v>Spiked Shell with +4, +40% (10 to 14)</v>
      </c>
      <c r="T102" s="18"/>
      <c r="U102" s="40">
        <v>0.0</v>
      </c>
      <c r="V102" s="22">
        <f t="shared" si="8"/>
        <v>0</v>
      </c>
      <c r="W102" s="23" t="str">
        <f t="shared" si="9"/>
        <v>#DIV/0!</v>
      </c>
      <c r="X102" s="26" t="str">
        <f t="shared" si="10"/>
        <v>#DIV/0!</v>
      </c>
    </row>
    <row r="103">
      <c r="A103" s="18" t="s">
        <v>444</v>
      </c>
      <c r="B103" s="18">
        <v>486.0</v>
      </c>
      <c r="C103" s="40">
        <v>4397.0</v>
      </c>
      <c r="D103" s="40">
        <v>20.0</v>
      </c>
      <c r="E103" s="40">
        <v>0.0</v>
      </c>
      <c r="F103" s="14">
        <v>19545.0</v>
      </c>
      <c r="G103" s="19"/>
      <c r="H103" s="19">
        <f>VLOOKUP(A103,'Kings Ratings'!$A$2:$B$1000,2,false)</f>
        <v>11</v>
      </c>
      <c r="I103" s="10" t="str">
        <f>vlookup(B103,'202405 MM (Do Not Delete)'!$A$1:$G$1000,7,false)</f>
        <v/>
      </c>
      <c r="K103" s="40">
        <v>2164.0</v>
      </c>
      <c r="L103" s="22">
        <f t="shared" si="2"/>
        <v>2233</v>
      </c>
      <c r="M103" s="23">
        <f t="shared" si="3"/>
        <v>1.031885397</v>
      </c>
      <c r="N103" s="24" t="str">
        <f t="shared" si="4"/>
        <v>Heart Necklace with +2233, +103.2% (2164 to 4397)</v>
      </c>
      <c r="O103" s="41"/>
      <c r="P103" s="40">
        <v>12.0</v>
      </c>
      <c r="Q103" s="18">
        <f t="shared" si="5"/>
        <v>8</v>
      </c>
      <c r="R103" s="23">
        <f t="shared" si="6"/>
        <v>0.6666666667</v>
      </c>
      <c r="S103" s="24" t="str">
        <f t="shared" si="7"/>
        <v>Heart Necklace with +8, +66.7% (12 to 20)</v>
      </c>
      <c r="T103" s="18"/>
      <c r="U103" s="40">
        <v>0.0</v>
      </c>
      <c r="V103" s="22">
        <f t="shared" si="8"/>
        <v>0</v>
      </c>
      <c r="W103" s="23" t="str">
        <f t="shared" si="9"/>
        <v>#DIV/0!</v>
      </c>
      <c r="X103" s="26" t="str">
        <f t="shared" si="10"/>
        <v>#DIV/0!</v>
      </c>
    </row>
    <row r="104">
      <c r="A104" s="18" t="s">
        <v>690</v>
      </c>
      <c r="B104" s="18">
        <v>743.0</v>
      </c>
      <c r="C104" s="40">
        <v>4434.0</v>
      </c>
      <c r="D104" s="40">
        <v>63.0</v>
      </c>
      <c r="E104" s="40">
        <v>0.0</v>
      </c>
      <c r="F104" s="14">
        <v>38674.0</v>
      </c>
      <c r="G104" s="19"/>
      <c r="H104" s="19">
        <f>VLOOKUP(A104,'Kings Ratings'!$A$2:$B$1000,2,false)</f>
        <v>10</v>
      </c>
      <c r="I104" s="10">
        <f>vlookup(B104,'202405 MM (Do Not Delete)'!$A$1:$G$1000,7,false)</f>
        <v>313</v>
      </c>
      <c r="K104" s="40">
        <v>3938.0</v>
      </c>
      <c r="L104" s="22">
        <f t="shared" si="2"/>
        <v>496</v>
      </c>
      <c r="M104" s="23">
        <f t="shared" si="3"/>
        <v>0.12595226</v>
      </c>
      <c r="N104" s="24" t="str">
        <f t="shared" si="4"/>
        <v>Step Ladder with +496, +12.6% (3938 to 4434)</v>
      </c>
      <c r="O104" s="41"/>
      <c r="P104" s="40">
        <v>61.0</v>
      </c>
      <c r="Q104" s="18">
        <f t="shared" si="5"/>
        <v>2</v>
      </c>
      <c r="R104" s="23">
        <f t="shared" si="6"/>
        <v>0.03278688525</v>
      </c>
      <c r="S104" s="24" t="str">
        <f t="shared" si="7"/>
        <v>Step Ladder with +2, +3.3% (61 to 63)</v>
      </c>
      <c r="T104" s="18"/>
      <c r="U104" s="40">
        <v>0.0</v>
      </c>
      <c r="V104" s="22">
        <f t="shared" si="8"/>
        <v>0</v>
      </c>
      <c r="W104" s="23" t="str">
        <f t="shared" si="9"/>
        <v>#DIV/0!</v>
      </c>
      <c r="X104" s="26" t="str">
        <f t="shared" si="10"/>
        <v>#DIV/0!</v>
      </c>
    </row>
    <row r="105">
      <c r="A105" s="18" t="s">
        <v>867</v>
      </c>
      <c r="B105" s="18">
        <v>1094.0</v>
      </c>
      <c r="C105" s="40">
        <v>4479.0</v>
      </c>
      <c r="D105" s="40">
        <v>888.0</v>
      </c>
      <c r="E105" s="40">
        <v>42.0</v>
      </c>
      <c r="F105" s="14">
        <v>101562.0</v>
      </c>
      <c r="G105" s="19"/>
      <c r="H105" s="19">
        <f>VLOOKUP(A105,'Kings Ratings'!$A$2:$B$1000,2,false)</f>
        <v>10</v>
      </c>
      <c r="K105" s="40">
        <v>3778.0</v>
      </c>
      <c r="L105" s="22">
        <f t="shared" si="2"/>
        <v>701</v>
      </c>
      <c r="M105" s="23">
        <f t="shared" si="3"/>
        <v>0.1855479089</v>
      </c>
      <c r="N105" s="24" t="str">
        <f t="shared" si="4"/>
        <v>Glass Jar with +701, +18.6% (3778 to 4479)</v>
      </c>
      <c r="O105" s="41"/>
      <c r="P105" s="40">
        <v>650.0</v>
      </c>
      <c r="Q105" s="18">
        <f t="shared" si="5"/>
        <v>238</v>
      </c>
      <c r="R105" s="23">
        <f t="shared" si="6"/>
        <v>0.3661538462</v>
      </c>
      <c r="S105" s="24" t="str">
        <f t="shared" si="7"/>
        <v>Glass Jar with +238, +36.6% (650 to 888)</v>
      </c>
      <c r="T105" s="18"/>
      <c r="U105" s="40">
        <v>32.0</v>
      </c>
      <c r="V105" s="22">
        <f t="shared" si="8"/>
        <v>10</v>
      </c>
      <c r="W105" s="23">
        <f t="shared" si="9"/>
        <v>0.3125</v>
      </c>
      <c r="X105" s="26" t="str">
        <f t="shared" si="10"/>
        <v>Glass Jar with +10, +31.3% (32 to 42)</v>
      </c>
    </row>
    <row r="106">
      <c r="A106" s="18" t="s">
        <v>871</v>
      </c>
      <c r="B106" s="11">
        <v>879.0</v>
      </c>
      <c r="C106" s="11">
        <v>4517.0</v>
      </c>
      <c r="D106" s="11">
        <v>932.0</v>
      </c>
      <c r="E106" s="11">
        <v>81.0</v>
      </c>
      <c r="F106" s="14">
        <v>185906.0</v>
      </c>
      <c r="G106" s="19"/>
      <c r="H106" s="19">
        <f>VLOOKUP(A106,'Kings Ratings'!$A$2:$B$1000,2,false)</f>
        <v>9</v>
      </c>
      <c r="K106" s="11">
        <v>3882.0</v>
      </c>
      <c r="L106" s="22">
        <f t="shared" si="2"/>
        <v>635</v>
      </c>
      <c r="M106" s="23">
        <f t="shared" si="3"/>
        <v>0.1635754766</v>
      </c>
      <c r="N106" s="24" t="str">
        <f t="shared" si="4"/>
        <v>Bone Pickaxe with +635, +16.4% (3882 to 4517)</v>
      </c>
      <c r="O106" s="41"/>
      <c r="P106" s="11">
        <v>708.0</v>
      </c>
      <c r="Q106" s="18">
        <f t="shared" si="5"/>
        <v>224</v>
      </c>
      <c r="R106" s="23">
        <f t="shared" si="6"/>
        <v>0.3163841808</v>
      </c>
      <c r="S106" s="24" t="str">
        <f t="shared" si="7"/>
        <v>Bone Pickaxe with +224, +31.6% (708 to 932)</v>
      </c>
      <c r="T106" s="18"/>
      <c r="U106" s="11">
        <v>29.0</v>
      </c>
      <c r="V106" s="22">
        <f t="shared" si="8"/>
        <v>52</v>
      </c>
      <c r="W106" s="23">
        <f t="shared" si="9"/>
        <v>1.793103448</v>
      </c>
      <c r="X106" s="26" t="str">
        <f t="shared" si="10"/>
        <v>Bone Pickaxe with +52, +179.3% (29 to 81)</v>
      </c>
    </row>
    <row r="107">
      <c r="A107" s="18" t="s">
        <v>443</v>
      </c>
      <c r="B107" s="18">
        <v>1066.0</v>
      </c>
      <c r="C107" s="40">
        <v>4719.0</v>
      </c>
      <c r="D107" s="40">
        <v>648.0</v>
      </c>
      <c r="E107" s="40">
        <v>34.0</v>
      </c>
      <c r="F107" s="14">
        <v>63408.0</v>
      </c>
      <c r="G107" s="19"/>
      <c r="H107" s="19">
        <f>VLOOKUP(A107,'Kings Ratings'!$A$2:$B$1000,2,false)</f>
        <v>9</v>
      </c>
      <c r="I107" s="10">
        <f>vlookup(B107,'202405 MM (Do Not Delete)'!$A$1:$G$1000,7,false)</f>
        <v>317</v>
      </c>
      <c r="K107" s="40">
        <v>4073.0</v>
      </c>
      <c r="L107" s="22">
        <f t="shared" si="2"/>
        <v>646</v>
      </c>
      <c r="M107" s="23">
        <f t="shared" si="3"/>
        <v>0.1586054505</v>
      </c>
      <c r="N107" s="24" t="str">
        <f t="shared" si="4"/>
        <v>Handsaw with +646, +15.9% (4073 to 4719)</v>
      </c>
      <c r="O107" s="41"/>
      <c r="P107" s="40">
        <v>472.0</v>
      </c>
      <c r="Q107" s="18">
        <f t="shared" si="5"/>
        <v>176</v>
      </c>
      <c r="R107" s="23">
        <f t="shared" si="6"/>
        <v>0.3728813559</v>
      </c>
      <c r="S107" s="24" t="str">
        <f t="shared" si="7"/>
        <v>Handsaw with +176, +37.3% (472 to 648)</v>
      </c>
      <c r="T107" s="18"/>
      <c r="U107" s="40">
        <v>16.0</v>
      </c>
      <c r="V107" s="22">
        <f t="shared" si="8"/>
        <v>18</v>
      </c>
      <c r="W107" s="23">
        <f t="shared" si="9"/>
        <v>1.125</v>
      </c>
      <c r="X107" s="26" t="str">
        <f t="shared" si="10"/>
        <v>Handsaw with +18, +112.5% (16 to 34)</v>
      </c>
    </row>
    <row r="108">
      <c r="A108" s="18" t="s">
        <v>400</v>
      </c>
      <c r="B108" s="18">
        <v>695.0</v>
      </c>
      <c r="C108" s="40">
        <v>4950.0</v>
      </c>
      <c r="D108" s="40">
        <v>8.0</v>
      </c>
      <c r="E108" s="40">
        <v>0.0</v>
      </c>
      <c r="F108" s="14">
        <v>26668.0</v>
      </c>
      <c r="G108" s="19"/>
      <c r="H108" s="19">
        <f>VLOOKUP(A108,'Kings Ratings'!$A$2:$B$1000,2,false)</f>
        <v>10</v>
      </c>
      <c r="I108" s="10" t="str">
        <f>vlookup(B108,'202405 MM (Do Not Delete)'!$A$1:$G$1000,7,false)</f>
        <v/>
      </c>
      <c r="K108" s="40">
        <v>4334.0</v>
      </c>
      <c r="L108" s="22">
        <f t="shared" si="2"/>
        <v>616</v>
      </c>
      <c r="M108" s="23">
        <f t="shared" si="3"/>
        <v>0.1421319797</v>
      </c>
      <c r="N108" s="24" t="str">
        <f t="shared" si="4"/>
        <v>Gold Sea Crest with +616, +14.2% (4334 to 4950)</v>
      </c>
      <c r="O108" s="41"/>
      <c r="P108" s="40">
        <v>6.0</v>
      </c>
      <c r="Q108" s="18">
        <f t="shared" si="5"/>
        <v>2</v>
      </c>
      <c r="R108" s="23">
        <f t="shared" si="6"/>
        <v>0.3333333333</v>
      </c>
      <c r="S108" s="24" t="str">
        <f t="shared" si="7"/>
        <v>Gold Sea Crest with +2, +33.3% (6 to 8)</v>
      </c>
      <c r="T108" s="18"/>
      <c r="U108" s="40">
        <v>0.0</v>
      </c>
      <c r="V108" s="22">
        <f t="shared" si="8"/>
        <v>0</v>
      </c>
      <c r="W108" s="23" t="str">
        <f t="shared" si="9"/>
        <v>#DIV/0!</v>
      </c>
      <c r="X108" s="26" t="str">
        <f t="shared" si="10"/>
        <v>#DIV/0!</v>
      </c>
    </row>
    <row r="109">
      <c r="A109" s="18" t="s">
        <v>607</v>
      </c>
      <c r="B109" s="18">
        <v>725.0</v>
      </c>
      <c r="C109" s="40">
        <v>5033.0</v>
      </c>
      <c r="D109" s="40">
        <v>433.0</v>
      </c>
      <c r="E109" s="40">
        <v>1.0</v>
      </c>
      <c r="F109" s="14">
        <v>78158.0</v>
      </c>
      <c r="G109" s="19"/>
      <c r="H109" s="19">
        <f>VLOOKUP(A109,'Kings Ratings'!$A$2:$B$1000,2,false)</f>
        <v>9</v>
      </c>
      <c r="I109" s="10" t="str">
        <f>vlookup(B109,'202405 MM (Do Not Delete)'!$A$1:$G$1000,7,false)</f>
        <v/>
      </c>
      <c r="K109" s="40">
        <v>4466.0</v>
      </c>
      <c r="L109" s="22">
        <f t="shared" si="2"/>
        <v>567</v>
      </c>
      <c r="M109" s="23">
        <f t="shared" si="3"/>
        <v>0.1269592476</v>
      </c>
      <c r="N109" s="24" t="str">
        <f t="shared" si="4"/>
        <v>Pie Pan with +567, +12.7% (4466 to 5033)</v>
      </c>
      <c r="O109" s="41"/>
      <c r="P109" s="40">
        <v>358.0</v>
      </c>
      <c r="Q109" s="18">
        <f t="shared" si="5"/>
        <v>75</v>
      </c>
      <c r="R109" s="23">
        <f t="shared" si="6"/>
        <v>0.2094972067</v>
      </c>
      <c r="S109" s="24" t="str">
        <f t="shared" si="7"/>
        <v>Pie Pan with +75, +20.9% (358 to 433)</v>
      </c>
      <c r="T109" s="18"/>
      <c r="U109" s="40">
        <v>1.0</v>
      </c>
      <c r="V109" s="22">
        <f t="shared" si="8"/>
        <v>0</v>
      </c>
      <c r="W109" s="23">
        <f t="shared" si="9"/>
        <v>0</v>
      </c>
      <c r="X109" s="26" t="str">
        <f t="shared" si="10"/>
        <v>Pie Pan with +0, +0% (1 to 1)</v>
      </c>
    </row>
    <row r="110">
      <c r="A110" s="18" t="s">
        <v>212</v>
      </c>
      <c r="B110" s="18">
        <v>637.0</v>
      </c>
      <c r="C110" s="40">
        <v>5048.0</v>
      </c>
      <c r="D110" s="40">
        <v>113.0</v>
      </c>
      <c r="E110" s="40">
        <v>3.0</v>
      </c>
      <c r="F110" s="14">
        <v>40862.0</v>
      </c>
      <c r="G110" s="19"/>
      <c r="H110" s="19">
        <f>VLOOKUP(A110,'Kings Ratings'!$A$2:$B$1000,2,false)</f>
        <v>9</v>
      </c>
      <c r="I110" s="10" t="str">
        <f>vlookup(B110,'202405 MM (Do Not Delete)'!$A$1:$G$1000,7,false)</f>
        <v/>
      </c>
      <c r="K110" s="40">
        <v>4103.0</v>
      </c>
      <c r="L110" s="22">
        <f t="shared" si="2"/>
        <v>945</v>
      </c>
      <c r="M110" s="23">
        <f t="shared" si="3"/>
        <v>0.2303192786</v>
      </c>
      <c r="N110" s="24" t="str">
        <f t="shared" si="4"/>
        <v>Cooking Pot with +945, +23% (4103 to 5048)</v>
      </c>
      <c r="O110" s="41"/>
      <c r="P110" s="40">
        <v>95.0</v>
      </c>
      <c r="Q110" s="18">
        <f t="shared" si="5"/>
        <v>18</v>
      </c>
      <c r="R110" s="23">
        <f t="shared" si="6"/>
        <v>0.1894736842</v>
      </c>
      <c r="S110" s="24" t="str">
        <f t="shared" si="7"/>
        <v>Cooking Pot with +18, +18.9% (95 to 113)</v>
      </c>
      <c r="T110" s="18"/>
      <c r="U110" s="40">
        <v>3.0</v>
      </c>
      <c r="V110" s="22">
        <f t="shared" si="8"/>
        <v>0</v>
      </c>
      <c r="W110" s="23">
        <f t="shared" si="9"/>
        <v>0</v>
      </c>
      <c r="X110" s="26" t="str">
        <f t="shared" si="10"/>
        <v>Cooking Pot with +0, +0% (3 to 3)</v>
      </c>
    </row>
    <row r="111">
      <c r="A111" s="18" t="s">
        <v>498</v>
      </c>
      <c r="B111" s="18">
        <v>682.0</v>
      </c>
      <c r="C111" s="40">
        <v>5080.0</v>
      </c>
      <c r="D111" s="40">
        <v>343.0</v>
      </c>
      <c r="E111" s="40">
        <v>4.0</v>
      </c>
      <c r="F111" s="14">
        <v>70869.0</v>
      </c>
      <c r="G111" s="19"/>
      <c r="H111" s="19">
        <f>VLOOKUP(A111,'Kings Ratings'!$A$2:$B$1000,2,false)</f>
        <v>8</v>
      </c>
      <c r="I111" s="10"/>
      <c r="K111" s="40">
        <v>4520.0</v>
      </c>
      <c r="L111" s="22">
        <f t="shared" si="2"/>
        <v>560</v>
      </c>
      <c r="M111" s="23">
        <f t="shared" si="3"/>
        <v>0.1238938053</v>
      </c>
      <c r="N111" s="24" t="str">
        <f t="shared" si="4"/>
        <v>Kill Switch with +560, +12.4% (4520 to 5080)</v>
      </c>
      <c r="O111" s="41"/>
      <c r="P111" s="40">
        <v>302.0</v>
      </c>
      <c r="Q111" s="18">
        <f t="shared" si="5"/>
        <v>41</v>
      </c>
      <c r="R111" s="23">
        <f t="shared" si="6"/>
        <v>0.1357615894</v>
      </c>
      <c r="S111" s="24" t="str">
        <f t="shared" si="7"/>
        <v>Kill Switch with +41, +13.6% (302 to 343)</v>
      </c>
      <c r="T111" s="18"/>
      <c r="U111" s="40">
        <v>4.0</v>
      </c>
      <c r="V111" s="22">
        <f t="shared" si="8"/>
        <v>0</v>
      </c>
      <c r="W111" s="23">
        <f t="shared" si="9"/>
        <v>0</v>
      </c>
      <c r="X111" s="26" t="str">
        <f t="shared" si="10"/>
        <v>Kill Switch with +0, +0% (4 to 4)</v>
      </c>
    </row>
    <row r="112">
      <c r="A112" s="11" t="s">
        <v>862</v>
      </c>
      <c r="B112" s="18">
        <v>960.0</v>
      </c>
      <c r="C112" s="40">
        <v>5125.0</v>
      </c>
      <c r="D112" s="40">
        <v>1062.0</v>
      </c>
      <c r="E112" s="40">
        <v>0.0</v>
      </c>
      <c r="F112" s="14">
        <v>101654.0</v>
      </c>
      <c r="G112" s="19"/>
      <c r="H112" s="19">
        <f>VLOOKUP(A112,'Kings Ratings'!$A$2:$B$1000,2,false)</f>
        <v>11</v>
      </c>
      <c r="I112" s="10"/>
      <c r="K112" s="40">
        <v>5065.0</v>
      </c>
      <c r="L112" s="22">
        <f t="shared" si="2"/>
        <v>60</v>
      </c>
      <c r="M112" s="23">
        <f t="shared" si="3"/>
        <v>0.01184600197</v>
      </c>
      <c r="N112" s="24" t="str">
        <f t="shared" si="4"/>
        <v>Frozen Crab Claw with +60, +1.2% (5065 to 5125)</v>
      </c>
      <c r="O112" s="41"/>
      <c r="P112" s="40">
        <v>1058.0</v>
      </c>
      <c r="Q112" s="18">
        <f t="shared" si="5"/>
        <v>4</v>
      </c>
      <c r="R112" s="23">
        <f t="shared" si="6"/>
        <v>0.003780718336</v>
      </c>
      <c r="S112" s="24" t="str">
        <f t="shared" si="7"/>
        <v>Frozen Crab Claw with +4, +0.4% (1058 to 1062)</v>
      </c>
      <c r="T112" s="18"/>
      <c r="U112" s="40">
        <v>0.0</v>
      </c>
      <c r="V112" s="22">
        <f t="shared" si="8"/>
        <v>0</v>
      </c>
      <c r="W112" s="23" t="str">
        <f t="shared" si="9"/>
        <v>#DIV/0!</v>
      </c>
      <c r="X112" s="26" t="str">
        <f t="shared" si="10"/>
        <v>#DIV/0!</v>
      </c>
    </row>
    <row r="113">
      <c r="A113" s="18" t="s">
        <v>657</v>
      </c>
      <c r="B113" s="18">
        <v>898.0</v>
      </c>
      <c r="C113" s="40">
        <v>5137.0</v>
      </c>
      <c r="D113" s="40">
        <v>956.0</v>
      </c>
      <c r="E113" s="40">
        <v>15.0</v>
      </c>
      <c r="F113" s="14">
        <v>135265.0</v>
      </c>
      <c r="G113" s="19"/>
      <c r="H113" s="19">
        <f>VLOOKUP(A113,'Kings Ratings'!$A$2:$B$1000,2,false)</f>
        <v>3</v>
      </c>
      <c r="I113" s="10"/>
      <c r="K113" s="40">
        <v>4489.0</v>
      </c>
      <c r="L113" s="22">
        <f t="shared" si="2"/>
        <v>648</v>
      </c>
      <c r="M113" s="23">
        <f t="shared" si="3"/>
        <v>0.1443528626</v>
      </c>
      <c r="N113" s="24" t="str">
        <f t="shared" si="4"/>
        <v>Red Diary with +648, +14.4% (4489 to 5137)</v>
      </c>
      <c r="O113" s="41"/>
      <c r="P113" s="40">
        <v>802.0</v>
      </c>
      <c r="Q113" s="18">
        <f t="shared" si="5"/>
        <v>154</v>
      </c>
      <c r="R113" s="23">
        <f t="shared" si="6"/>
        <v>0.1920199501</v>
      </c>
      <c r="S113" s="24" t="str">
        <f t="shared" si="7"/>
        <v>Red Diary with +154, +19.2% (802 to 956)</v>
      </c>
      <c r="T113" s="18"/>
      <c r="U113" s="40">
        <v>12.0</v>
      </c>
      <c r="V113" s="22">
        <f t="shared" si="8"/>
        <v>3</v>
      </c>
      <c r="W113" s="23">
        <f t="shared" si="9"/>
        <v>0.25</v>
      </c>
      <c r="X113" s="26" t="str">
        <f t="shared" si="10"/>
        <v>Red Diary with +3, +25% (12 to 15)</v>
      </c>
    </row>
    <row r="114">
      <c r="A114" s="18" t="s">
        <v>170</v>
      </c>
      <c r="B114" s="18">
        <v>615.0</v>
      </c>
      <c r="C114" s="40">
        <v>5249.0</v>
      </c>
      <c r="D114" s="40">
        <v>352.0</v>
      </c>
      <c r="E114" s="40">
        <v>7.0</v>
      </c>
      <c r="F114" s="14">
        <v>14037.0</v>
      </c>
      <c r="G114" s="19"/>
      <c r="H114" s="19">
        <f>VLOOKUP(A114,'Kings Ratings'!$A$2:$B$1000,2,false)</f>
        <v>9</v>
      </c>
      <c r="I114" s="10"/>
      <c r="K114" s="40">
        <v>4749.0</v>
      </c>
      <c r="L114" s="22">
        <f t="shared" si="2"/>
        <v>500</v>
      </c>
      <c r="M114" s="23">
        <f t="shared" si="3"/>
        <v>0.1052853232</v>
      </c>
      <c r="N114" s="24" t="str">
        <f t="shared" si="4"/>
        <v>Canoe with +500, +10.5% (4749 to 5249)</v>
      </c>
      <c r="O114" s="41"/>
      <c r="P114" s="40">
        <v>312.0</v>
      </c>
      <c r="Q114" s="18">
        <f t="shared" si="5"/>
        <v>40</v>
      </c>
      <c r="R114" s="23">
        <f t="shared" si="6"/>
        <v>0.1282051282</v>
      </c>
      <c r="S114" s="24" t="str">
        <f t="shared" si="7"/>
        <v>Canoe with +40, +12.8% (312 to 352)</v>
      </c>
      <c r="T114" s="18"/>
      <c r="U114" s="40">
        <v>5.0</v>
      </c>
      <c r="V114" s="22">
        <f t="shared" si="8"/>
        <v>2</v>
      </c>
      <c r="W114" s="23">
        <f t="shared" si="9"/>
        <v>0.4</v>
      </c>
      <c r="X114" s="26" t="str">
        <f t="shared" si="10"/>
        <v>Canoe with +2, +40% (5 to 7)</v>
      </c>
    </row>
    <row r="115">
      <c r="A115" s="18" t="s">
        <v>188</v>
      </c>
      <c r="B115" s="18">
        <v>408.0</v>
      </c>
      <c r="C115" s="40">
        <v>5450.0</v>
      </c>
      <c r="D115" s="40">
        <v>738.0</v>
      </c>
      <c r="E115" s="40">
        <v>6.0</v>
      </c>
      <c r="F115" s="14">
        <v>125431.0</v>
      </c>
      <c r="G115" s="19"/>
      <c r="H115" s="19">
        <f>VLOOKUP(A115,'Kings Ratings'!$A$2:$B$1000,2,false)</f>
        <v>11</v>
      </c>
      <c r="I115" s="10"/>
      <c r="K115" s="40">
        <v>5449.0</v>
      </c>
      <c r="L115" s="22">
        <f t="shared" si="2"/>
        <v>1</v>
      </c>
      <c r="M115" s="23">
        <f t="shared" si="3"/>
        <v>0.0001835199119</v>
      </c>
      <c r="N115" s="24" t="str">
        <f t="shared" si="4"/>
        <v>Christmas Tree with +1, +0% (5449 to 5450)</v>
      </c>
      <c r="O115" s="41"/>
      <c r="P115" s="40">
        <v>737.0</v>
      </c>
      <c r="Q115" s="18">
        <f t="shared" si="5"/>
        <v>1</v>
      </c>
      <c r="R115" s="23">
        <f t="shared" si="6"/>
        <v>0.001356852103</v>
      </c>
      <c r="S115" s="24" t="str">
        <f t="shared" si="7"/>
        <v>Christmas Tree with +1, +0.1% (737 to 738)</v>
      </c>
      <c r="T115" s="18"/>
      <c r="U115" s="40">
        <v>5.0</v>
      </c>
      <c r="V115" s="22">
        <f t="shared" si="8"/>
        <v>1</v>
      </c>
      <c r="W115" s="23">
        <f t="shared" si="9"/>
        <v>0.2</v>
      </c>
      <c r="X115" s="26" t="str">
        <f t="shared" si="10"/>
        <v>Christmas Tree with +1, +20% (5 to 6)</v>
      </c>
    </row>
    <row r="116">
      <c r="A116" s="18" t="s">
        <v>687</v>
      </c>
      <c r="B116" s="18">
        <v>478.0</v>
      </c>
      <c r="C116" s="40">
        <v>5530.0</v>
      </c>
      <c r="D116" s="40">
        <v>30.0</v>
      </c>
      <c r="E116" s="40">
        <v>0.0</v>
      </c>
      <c r="F116" s="14">
        <v>25185.0</v>
      </c>
      <c r="G116" s="19"/>
      <c r="H116" s="19">
        <f>VLOOKUP(A116,'Kings Ratings'!$A$2:$B$1000,2,false)</f>
        <v>10</v>
      </c>
      <c r="I116" s="10" t="str">
        <f>vlookup(B116,'202405 MM (Do Not Delete)'!$A$1:$G$1000,7,false)</f>
        <v/>
      </c>
      <c r="K116" s="40">
        <v>4823.0</v>
      </c>
      <c r="L116" s="22">
        <f t="shared" si="2"/>
        <v>707</v>
      </c>
      <c r="M116" s="23">
        <f t="shared" si="3"/>
        <v>0.1465892598</v>
      </c>
      <c r="N116" s="24" t="str">
        <f t="shared" si="4"/>
        <v>Sea Dragon with +707, +14.7% (4823 to 5530)</v>
      </c>
      <c r="O116" s="41"/>
      <c r="P116" s="40">
        <v>15.0</v>
      </c>
      <c r="Q116" s="18">
        <f t="shared" si="5"/>
        <v>15</v>
      </c>
      <c r="R116" s="23">
        <f t="shared" si="6"/>
        <v>1</v>
      </c>
      <c r="S116" s="24" t="str">
        <f t="shared" si="7"/>
        <v>Sea Dragon with +15, +100% (15 to 30)</v>
      </c>
      <c r="T116" s="18"/>
      <c r="U116" s="40">
        <v>0.0</v>
      </c>
      <c r="V116" s="22">
        <f t="shared" si="8"/>
        <v>0</v>
      </c>
      <c r="W116" s="23" t="str">
        <f t="shared" si="9"/>
        <v>#DIV/0!</v>
      </c>
      <c r="X116" s="26" t="str">
        <f t="shared" si="10"/>
        <v>#DIV/0!</v>
      </c>
    </row>
    <row r="117">
      <c r="A117" s="18" t="s">
        <v>870</v>
      </c>
      <c r="B117" s="11">
        <v>820.0</v>
      </c>
      <c r="C117" s="11">
        <v>5559.0</v>
      </c>
      <c r="D117" s="11">
        <v>1330.0</v>
      </c>
      <c r="E117" s="11">
        <v>89.0</v>
      </c>
      <c r="F117" s="14">
        <v>175769.0</v>
      </c>
      <c r="G117" s="19"/>
      <c r="H117" s="19">
        <f>VLOOKUP(A117,'Kings Ratings'!$A$2:$B$1000,2,false)</f>
        <v>9</v>
      </c>
      <c r="K117" s="11">
        <v>4855.0</v>
      </c>
      <c r="L117" s="22">
        <f t="shared" si="2"/>
        <v>704</v>
      </c>
      <c r="M117" s="23">
        <f t="shared" si="3"/>
        <v>0.1450051493</v>
      </c>
      <c r="N117" s="24" t="str">
        <f t="shared" si="4"/>
        <v>Pickaxe with +704, +14.5% (4855 to 5559)</v>
      </c>
      <c r="O117" s="41"/>
      <c r="P117" s="11">
        <v>1015.0</v>
      </c>
      <c r="Q117" s="18">
        <f t="shared" si="5"/>
        <v>315</v>
      </c>
      <c r="R117" s="23">
        <f t="shared" si="6"/>
        <v>0.3103448276</v>
      </c>
      <c r="S117" s="24" t="str">
        <f t="shared" si="7"/>
        <v>Pickaxe with +315, +31% (1015 to 1330)</v>
      </c>
      <c r="T117" s="18"/>
      <c r="U117" s="11">
        <v>35.0</v>
      </c>
      <c r="V117" s="22">
        <f t="shared" si="8"/>
        <v>54</v>
      </c>
      <c r="W117" s="23">
        <f t="shared" si="9"/>
        <v>1.542857143</v>
      </c>
      <c r="X117" s="26" t="str">
        <f t="shared" si="10"/>
        <v>Pickaxe with +54, +154.3% (35 to 89)</v>
      </c>
    </row>
    <row r="118">
      <c r="A118" s="18" t="s">
        <v>800</v>
      </c>
      <c r="B118" s="18">
        <v>488.0</v>
      </c>
      <c r="C118" s="40">
        <v>5561.0</v>
      </c>
      <c r="D118" s="40">
        <v>1494.0</v>
      </c>
      <c r="E118" s="40">
        <v>37.0</v>
      </c>
      <c r="F118" s="14">
        <v>148526.0</v>
      </c>
      <c r="G118" s="19"/>
      <c r="H118" s="19">
        <f>VLOOKUP(A118,'Kings Ratings'!$A$2:$B$1000,2,false)</f>
        <v>11</v>
      </c>
      <c r="I118" s="7" t="str">
        <f>vlookup(B118,'202405 MM (Do Not Delete)'!$A$1:$G$1000,7,false)</f>
        <v/>
      </c>
      <c r="K118" s="40">
        <v>2571.0</v>
      </c>
      <c r="L118" s="22">
        <f t="shared" si="2"/>
        <v>2990</v>
      </c>
      <c r="M118" s="23">
        <f t="shared" si="3"/>
        <v>1.162971606</v>
      </c>
      <c r="N118" s="24" t="str">
        <f t="shared" si="4"/>
        <v>Valentines Card with +2990, +116.3% (2571 to 5561)</v>
      </c>
      <c r="O118" s="41"/>
      <c r="P118" s="40">
        <v>739.0</v>
      </c>
      <c r="Q118" s="18">
        <f t="shared" si="5"/>
        <v>755</v>
      </c>
      <c r="R118" s="23">
        <f t="shared" si="6"/>
        <v>1.02165088</v>
      </c>
      <c r="S118" s="24" t="str">
        <f t="shared" si="7"/>
        <v>Valentines Card with +755, +102.2% (739 to 1494)</v>
      </c>
      <c r="T118" s="18"/>
      <c r="U118" s="40">
        <v>9.0</v>
      </c>
      <c r="V118" s="22">
        <f t="shared" si="8"/>
        <v>28</v>
      </c>
      <c r="W118" s="23">
        <f t="shared" si="9"/>
        <v>3.111111111</v>
      </c>
      <c r="X118" s="26" t="str">
        <f t="shared" si="10"/>
        <v>Valentines Card with +28, +311.1% (9 to 37)</v>
      </c>
    </row>
    <row r="119">
      <c r="A119" s="18" t="s">
        <v>438</v>
      </c>
      <c r="B119" s="18">
        <v>976.0</v>
      </c>
      <c r="C119" s="40">
        <v>6014.0</v>
      </c>
      <c r="D119" s="40">
        <v>2627.0</v>
      </c>
      <c r="E119" s="40">
        <v>72.0</v>
      </c>
      <c r="F119" s="14">
        <v>192628.0</v>
      </c>
      <c r="G119" s="19"/>
      <c r="H119" s="19">
        <f>VLOOKUP(A119,'Kings Ratings'!$A$2:$B$1000,2,false)</f>
        <v>2</v>
      </c>
      <c r="I119" s="7">
        <f>vlookup(B119,'202405 MM (Do Not Delete)'!$A$1:$G$1000,7,false)</f>
        <v>292</v>
      </c>
      <c r="K119" s="40">
        <v>5312.0</v>
      </c>
      <c r="L119" s="22">
        <f t="shared" si="2"/>
        <v>702</v>
      </c>
      <c r="M119" s="23">
        <f t="shared" si="3"/>
        <v>0.1321536145</v>
      </c>
      <c r="N119" s="24" t="str">
        <f t="shared" si="4"/>
        <v>Green Twine with +702, +13.2% (5312 to 6014)</v>
      </c>
      <c r="O119" s="41"/>
      <c r="P119" s="40">
        <v>2307.0</v>
      </c>
      <c r="Q119" s="18">
        <f t="shared" si="5"/>
        <v>320</v>
      </c>
      <c r="R119" s="23">
        <f t="shared" si="6"/>
        <v>0.1387082792</v>
      </c>
      <c r="S119" s="24" t="str">
        <f t="shared" si="7"/>
        <v>Green Twine with +320, +13.9% (2307 to 2627)</v>
      </c>
      <c r="T119" s="18"/>
      <c r="U119" s="40">
        <v>45.0</v>
      </c>
      <c r="V119" s="22">
        <f t="shared" si="8"/>
        <v>27</v>
      </c>
      <c r="W119" s="23">
        <f t="shared" si="9"/>
        <v>0.6</v>
      </c>
      <c r="X119" s="26" t="str">
        <f t="shared" si="10"/>
        <v>Green Twine with +27, +60% (45 to 72)</v>
      </c>
    </row>
    <row r="120">
      <c r="A120" s="18" t="s">
        <v>113</v>
      </c>
      <c r="B120" s="18">
        <v>899.0</v>
      </c>
      <c r="C120" s="40">
        <v>6186.0</v>
      </c>
      <c r="D120" s="40">
        <v>2784.0</v>
      </c>
      <c r="E120" s="40">
        <v>94.0</v>
      </c>
      <c r="F120" s="14">
        <v>162964.0</v>
      </c>
      <c r="G120" s="19"/>
      <c r="H120" s="19">
        <f>VLOOKUP(A120,'Kings Ratings'!$A$2:$B$1000,2,false)</f>
        <v>3</v>
      </c>
      <c r="I120" s="7">
        <f>vlookup(B120,'202405 MM (Do Not Delete)'!$A$1:$G$1000,7,false)</f>
        <v>327</v>
      </c>
      <c r="K120" s="40">
        <v>5501.0</v>
      </c>
      <c r="L120" s="22">
        <f t="shared" si="2"/>
        <v>685</v>
      </c>
      <c r="M120" s="23">
        <f t="shared" si="3"/>
        <v>0.124522814</v>
      </c>
      <c r="N120" s="24" t="str">
        <f t="shared" si="4"/>
        <v>Blue Twine with +685, +12.5% (5501 to 6186)</v>
      </c>
      <c r="O120" s="41"/>
      <c r="P120" s="40">
        <v>2413.0</v>
      </c>
      <c r="Q120" s="18">
        <f t="shared" si="5"/>
        <v>371</v>
      </c>
      <c r="R120" s="23">
        <f t="shared" si="6"/>
        <v>0.153750518</v>
      </c>
      <c r="S120" s="24" t="str">
        <f t="shared" si="7"/>
        <v>Blue Twine with +371, +15.4% (2413 to 2784)</v>
      </c>
      <c r="T120" s="18"/>
      <c r="U120" s="40">
        <v>71.0</v>
      </c>
      <c r="V120" s="22">
        <f t="shared" si="8"/>
        <v>23</v>
      </c>
      <c r="W120" s="23">
        <f t="shared" si="9"/>
        <v>0.323943662</v>
      </c>
      <c r="X120" s="26" t="str">
        <f t="shared" si="10"/>
        <v>Blue Twine with +23, +32.4% (71 to 94)</v>
      </c>
    </row>
    <row r="121">
      <c r="A121" s="18" t="s">
        <v>817</v>
      </c>
      <c r="B121" s="18">
        <v>240.0</v>
      </c>
      <c r="C121" s="40">
        <v>6207.0</v>
      </c>
      <c r="D121" s="40">
        <v>459.0</v>
      </c>
      <c r="E121" s="40">
        <v>8.0</v>
      </c>
      <c r="F121" s="14">
        <v>75046.0</v>
      </c>
      <c r="G121" s="19"/>
      <c r="H121" s="19">
        <f>VLOOKUP(A121,'Kings Ratings'!$A$2:$B$1000,2,false)</f>
        <v>7</v>
      </c>
      <c r="I121" s="10"/>
      <c r="K121" s="40">
        <v>5583.0</v>
      </c>
      <c r="L121" s="22">
        <f t="shared" si="2"/>
        <v>624</v>
      </c>
      <c r="M121" s="23">
        <f t="shared" si="3"/>
        <v>0.1117678667</v>
      </c>
      <c r="N121" s="24" t="str">
        <f t="shared" si="4"/>
        <v>Wizard Hat with +624, +11.2% (5583 to 6207)</v>
      </c>
      <c r="O121" s="41"/>
      <c r="P121" s="40">
        <v>426.0</v>
      </c>
      <c r="Q121" s="18">
        <f t="shared" si="5"/>
        <v>33</v>
      </c>
      <c r="R121" s="23">
        <f t="shared" si="6"/>
        <v>0.07746478873</v>
      </c>
      <c r="S121" s="24" t="str">
        <f t="shared" si="7"/>
        <v>Wizard Hat with +33, +7.7% (426 to 459)</v>
      </c>
      <c r="T121" s="18"/>
      <c r="U121" s="40">
        <v>8.0</v>
      </c>
      <c r="V121" s="22">
        <f t="shared" si="8"/>
        <v>0</v>
      </c>
      <c r="W121" s="23">
        <f t="shared" si="9"/>
        <v>0</v>
      </c>
      <c r="X121" s="26" t="str">
        <f t="shared" si="10"/>
        <v>Wizard Hat with +0, +0% (8 to 8)</v>
      </c>
    </row>
    <row r="122">
      <c r="A122" s="18" t="s">
        <v>535</v>
      </c>
      <c r="B122" s="18">
        <v>628.0</v>
      </c>
      <c r="C122" s="40">
        <v>6223.0</v>
      </c>
      <c r="D122" s="40">
        <v>671.0</v>
      </c>
      <c r="E122" s="40">
        <v>1.0</v>
      </c>
      <c r="F122" s="14">
        <v>64824.0</v>
      </c>
      <c r="G122" s="19"/>
      <c r="H122" s="19">
        <f>VLOOKUP(A122,'Kings Ratings'!$A$2:$B$1000,2,false)</f>
        <v>8</v>
      </c>
      <c r="I122" s="10"/>
      <c r="K122" s="40">
        <v>5527.0</v>
      </c>
      <c r="L122" s="22">
        <f t="shared" si="2"/>
        <v>696</v>
      </c>
      <c r="M122" s="23">
        <f t="shared" si="3"/>
        <v>0.1259272661</v>
      </c>
      <c r="N122" s="24" t="str">
        <f t="shared" si="4"/>
        <v>Machine Press with +696, +12.6% (5527 to 6223)</v>
      </c>
      <c r="O122" s="41"/>
      <c r="P122" s="40">
        <v>462.0</v>
      </c>
      <c r="Q122" s="18">
        <f t="shared" si="5"/>
        <v>209</v>
      </c>
      <c r="R122" s="23">
        <f t="shared" si="6"/>
        <v>0.4523809524</v>
      </c>
      <c r="S122" s="24" t="str">
        <f t="shared" si="7"/>
        <v>Machine Press with +209, +45.2% (462 to 671)</v>
      </c>
      <c r="T122" s="18"/>
      <c r="U122" s="40">
        <v>0.0</v>
      </c>
      <c r="V122" s="22">
        <f t="shared" si="8"/>
        <v>1</v>
      </c>
      <c r="W122" s="23" t="str">
        <f t="shared" si="9"/>
        <v>#DIV/0!</v>
      </c>
      <c r="X122" s="26" t="str">
        <f t="shared" si="10"/>
        <v>#DIV/0!</v>
      </c>
    </row>
    <row r="123">
      <c r="A123" s="18" t="s">
        <v>222</v>
      </c>
      <c r="B123" s="18">
        <v>629.0</v>
      </c>
      <c r="C123" s="40">
        <v>6243.0</v>
      </c>
      <c r="D123" s="40">
        <v>350.0</v>
      </c>
      <c r="E123" s="40">
        <v>0.0</v>
      </c>
      <c r="F123" s="14">
        <v>45296.0</v>
      </c>
      <c r="G123" s="19"/>
      <c r="H123" s="19">
        <f>VLOOKUP(A123,'Kings Ratings'!$A$2:$B$1000,2,false)</f>
        <v>9</v>
      </c>
      <c r="I123" s="10">
        <f>vlookup(B123,'202405 MM (Do Not Delete)'!$A$1:$G$1000,7,false)</f>
        <v>301</v>
      </c>
      <c r="K123" s="40">
        <v>5531.0</v>
      </c>
      <c r="L123" s="22">
        <f t="shared" si="2"/>
        <v>712</v>
      </c>
      <c r="M123" s="23">
        <f t="shared" si="3"/>
        <v>0.1287289821</v>
      </c>
      <c r="N123" s="24" t="str">
        <f t="shared" si="4"/>
        <v>Corn Oil with +712, +12.9% (5531 to 6243)</v>
      </c>
      <c r="O123" s="41"/>
      <c r="P123" s="40">
        <v>267.0</v>
      </c>
      <c r="Q123" s="18">
        <f t="shared" si="5"/>
        <v>83</v>
      </c>
      <c r="R123" s="23">
        <f t="shared" si="6"/>
        <v>0.3108614232</v>
      </c>
      <c r="S123" s="24" t="str">
        <f t="shared" si="7"/>
        <v>Corn Oil with +83, +31.1% (267 to 350)</v>
      </c>
      <c r="T123" s="18"/>
      <c r="U123" s="40">
        <v>0.0</v>
      </c>
      <c r="V123" s="22">
        <f t="shared" si="8"/>
        <v>0</v>
      </c>
      <c r="W123" s="23" t="str">
        <f t="shared" si="9"/>
        <v>#DIV/0!</v>
      </c>
      <c r="X123" s="26" t="str">
        <f t="shared" si="10"/>
        <v>#DIV/0!</v>
      </c>
    </row>
    <row r="124">
      <c r="A124" s="18" t="s">
        <v>581</v>
      </c>
      <c r="B124" s="18">
        <v>121.0</v>
      </c>
      <c r="C124" s="40">
        <v>6280.0</v>
      </c>
      <c r="D124" s="40">
        <v>42.0</v>
      </c>
      <c r="E124" s="40">
        <v>0.0</v>
      </c>
      <c r="F124" s="14">
        <v>17604.0</v>
      </c>
      <c r="G124" s="19"/>
      <c r="H124" s="19">
        <f>VLOOKUP(A124,'Kings Ratings'!$A$2:$B$1000,2,false)</f>
        <v>10</v>
      </c>
      <c r="I124" s="10">
        <f>vlookup(B124,'202405 MM (Do Not Delete)'!$A$1:$G$1000,7,false)</f>
        <v>328</v>
      </c>
      <c r="K124" s="40">
        <v>5610.0</v>
      </c>
      <c r="L124" s="22">
        <f t="shared" si="2"/>
        <v>670</v>
      </c>
      <c r="M124" s="23">
        <f t="shared" si="3"/>
        <v>0.11942959</v>
      </c>
      <c r="N124" s="24" t="str">
        <f t="shared" si="4"/>
        <v>Wine with +670, +11.9% (5610 to 6280)</v>
      </c>
      <c r="O124" s="41"/>
      <c r="P124" s="40">
        <v>24.0</v>
      </c>
      <c r="Q124" s="18">
        <f t="shared" si="5"/>
        <v>18</v>
      </c>
      <c r="R124" s="23">
        <f t="shared" si="6"/>
        <v>0.75</v>
      </c>
      <c r="S124" s="24" t="str">
        <f t="shared" si="7"/>
        <v>Wine with +18, +75% (24 to 42)</v>
      </c>
      <c r="T124" s="18"/>
      <c r="U124" s="40">
        <v>0.0</v>
      </c>
      <c r="V124" s="22">
        <f t="shared" si="8"/>
        <v>0</v>
      </c>
      <c r="W124" s="23" t="str">
        <f t="shared" si="9"/>
        <v>#DIV/0!</v>
      </c>
      <c r="X124" s="26" t="str">
        <f t="shared" si="10"/>
        <v>#DIV/0!</v>
      </c>
    </row>
    <row r="125">
      <c r="A125" s="18" t="s">
        <v>516</v>
      </c>
      <c r="B125" s="18">
        <v>841.0</v>
      </c>
      <c r="C125" s="40">
        <v>6344.0</v>
      </c>
      <c r="D125" s="40">
        <v>2503.0</v>
      </c>
      <c r="E125" s="40">
        <v>56.0</v>
      </c>
      <c r="F125" s="14">
        <v>210146.0</v>
      </c>
      <c r="G125" s="19"/>
      <c r="H125" s="19">
        <f>VLOOKUP(A125,'Kings Ratings'!$A$2:$B$1000,2,false)</f>
        <v>3</v>
      </c>
      <c r="I125" s="7">
        <f>vlookup(B125,'202405 MM (Do Not Delete)'!$A$1:$G$1000,7,false)</f>
        <v>304</v>
      </c>
      <c r="K125" s="40">
        <v>5705.0</v>
      </c>
      <c r="L125" s="22">
        <f t="shared" si="2"/>
        <v>639</v>
      </c>
      <c r="M125" s="23">
        <f t="shared" si="3"/>
        <v>0.1120070114</v>
      </c>
      <c r="N125" s="24" t="str">
        <f t="shared" si="4"/>
        <v>Leather Belt with +639, +11.2% (5705 to 6344)</v>
      </c>
      <c r="O125" s="41"/>
      <c r="P125" s="40">
        <v>2238.0</v>
      </c>
      <c r="Q125" s="18">
        <f t="shared" si="5"/>
        <v>265</v>
      </c>
      <c r="R125" s="23">
        <f t="shared" si="6"/>
        <v>0.118409294</v>
      </c>
      <c r="S125" s="24" t="str">
        <f t="shared" si="7"/>
        <v>Leather Belt with +265, +11.8% (2238 to 2503)</v>
      </c>
      <c r="T125" s="18"/>
      <c r="U125" s="40">
        <v>52.0</v>
      </c>
      <c r="V125" s="22">
        <f t="shared" si="8"/>
        <v>4</v>
      </c>
      <c r="W125" s="23">
        <f t="shared" si="9"/>
        <v>0.07692307692</v>
      </c>
      <c r="X125" s="26" t="str">
        <f t="shared" si="10"/>
        <v>Leather Belt with +4, +7.7% (52 to 56)</v>
      </c>
    </row>
    <row r="126">
      <c r="A126" s="18" t="s">
        <v>593</v>
      </c>
      <c r="B126" s="18">
        <v>683.0</v>
      </c>
      <c r="C126" s="40">
        <v>6391.0</v>
      </c>
      <c r="D126" s="40">
        <v>178.0</v>
      </c>
      <c r="E126" s="40">
        <v>0.0</v>
      </c>
      <c r="F126" s="14">
        <v>57042.0</v>
      </c>
      <c r="G126" s="19"/>
      <c r="H126" s="19">
        <f>VLOOKUP(A126,'Kings Ratings'!$A$2:$B$1000,2,false)</f>
        <v>9</v>
      </c>
      <c r="I126" s="10" t="str">
        <f>vlookup(B126,'202405 MM (Do Not Delete)'!$A$1:$G$1000,7,false)</f>
        <v/>
      </c>
      <c r="K126" s="40">
        <v>5710.0</v>
      </c>
      <c r="L126" s="22">
        <f t="shared" si="2"/>
        <v>681</v>
      </c>
      <c r="M126" s="23">
        <f t="shared" si="3"/>
        <v>0.1192644483</v>
      </c>
      <c r="N126" s="24" t="str">
        <f t="shared" si="4"/>
        <v>Pear Grease with +681, +11.9% (5710 to 6391)</v>
      </c>
      <c r="O126" s="41"/>
      <c r="P126" s="40">
        <v>132.0</v>
      </c>
      <c r="Q126" s="18">
        <f t="shared" si="5"/>
        <v>46</v>
      </c>
      <c r="R126" s="23">
        <f t="shared" si="6"/>
        <v>0.3484848485</v>
      </c>
      <c r="S126" s="24" t="str">
        <f t="shared" si="7"/>
        <v>Pear Grease with +46, +34.8% (132 to 178)</v>
      </c>
      <c r="T126" s="18"/>
      <c r="U126" s="40">
        <v>0.0</v>
      </c>
      <c r="V126" s="22">
        <f t="shared" si="8"/>
        <v>0</v>
      </c>
      <c r="W126" s="23" t="str">
        <f t="shared" si="9"/>
        <v>#DIV/0!</v>
      </c>
      <c r="X126" s="26" t="str">
        <f t="shared" si="10"/>
        <v>#DIV/0!</v>
      </c>
    </row>
    <row r="127">
      <c r="A127" s="11" t="s">
        <v>853</v>
      </c>
      <c r="B127" s="18">
        <v>946.0</v>
      </c>
      <c r="C127" s="40">
        <v>6414.0</v>
      </c>
      <c r="D127" s="40">
        <v>1975.0</v>
      </c>
      <c r="E127" s="40">
        <v>36.0</v>
      </c>
      <c r="F127" s="14">
        <v>106041.0</v>
      </c>
      <c r="G127" s="19"/>
      <c r="H127" s="19">
        <f>VLOOKUP(A127,'Kings Ratings'!$A$2:$B$1000,2,false)</f>
        <v>11</v>
      </c>
      <c r="I127" s="10"/>
      <c r="K127" s="40">
        <v>6382.0</v>
      </c>
      <c r="L127" s="22">
        <f t="shared" si="2"/>
        <v>32</v>
      </c>
      <c r="M127" s="23">
        <f t="shared" si="3"/>
        <v>0.005014102162</v>
      </c>
      <c r="N127" s="24" t="str">
        <f t="shared" si="4"/>
        <v>Frozen Boot with +32, +0.5% (6382 to 6414)</v>
      </c>
      <c r="O127" s="41"/>
      <c r="P127" s="40">
        <v>1974.0</v>
      </c>
      <c r="Q127" s="18">
        <f t="shared" si="5"/>
        <v>1</v>
      </c>
      <c r="R127" s="23">
        <f t="shared" si="6"/>
        <v>0.000506585613</v>
      </c>
      <c r="S127" s="24" t="str">
        <f t="shared" si="7"/>
        <v>Frozen Boot with +1, +0.1% (1974 to 1975)</v>
      </c>
      <c r="T127" s="18"/>
      <c r="U127" s="40">
        <v>35.0</v>
      </c>
      <c r="V127" s="22">
        <f t="shared" si="8"/>
        <v>1</v>
      </c>
      <c r="W127" s="23">
        <f t="shared" si="9"/>
        <v>0.02857142857</v>
      </c>
      <c r="X127" s="26" t="str">
        <f t="shared" si="10"/>
        <v>Frozen Boot with +1, +2.9% (35 to 36)</v>
      </c>
    </row>
    <row r="128">
      <c r="A128" s="18" t="s">
        <v>662</v>
      </c>
      <c r="B128" s="18">
        <v>897.0</v>
      </c>
      <c r="C128" s="40">
        <v>6468.0</v>
      </c>
      <c r="D128" s="40">
        <v>1051.0</v>
      </c>
      <c r="E128" s="40">
        <v>13.0</v>
      </c>
      <c r="F128" s="14">
        <v>126953.0</v>
      </c>
      <c r="G128" s="19"/>
      <c r="H128" s="19">
        <f>VLOOKUP(A128,'Kings Ratings'!$A$2:$B$1000,2,false)</f>
        <v>3</v>
      </c>
      <c r="I128" s="10"/>
      <c r="K128" s="40">
        <v>5594.0</v>
      </c>
      <c r="L128" s="22">
        <f t="shared" si="2"/>
        <v>874</v>
      </c>
      <c r="M128" s="23">
        <f t="shared" si="3"/>
        <v>0.1562388273</v>
      </c>
      <c r="N128" s="24" t="str">
        <f t="shared" si="4"/>
        <v>Red Parchment with +874, +15.6% (5594 to 6468)</v>
      </c>
      <c r="O128" s="41"/>
      <c r="P128" s="40">
        <v>877.0</v>
      </c>
      <c r="Q128" s="18">
        <f t="shared" si="5"/>
        <v>174</v>
      </c>
      <c r="R128" s="23">
        <f t="shared" si="6"/>
        <v>0.1984036488</v>
      </c>
      <c r="S128" s="24" t="str">
        <f t="shared" si="7"/>
        <v>Red Parchment with +174, +19.8% (877 to 1051)</v>
      </c>
      <c r="T128" s="18"/>
      <c r="U128" s="40">
        <v>11.0</v>
      </c>
      <c r="V128" s="22">
        <f t="shared" si="8"/>
        <v>2</v>
      </c>
      <c r="W128" s="23">
        <f t="shared" si="9"/>
        <v>0.1818181818</v>
      </c>
      <c r="X128" s="26" t="str">
        <f t="shared" si="10"/>
        <v>Red Parchment with +2, +18.2% (11 to 13)</v>
      </c>
    </row>
    <row r="129">
      <c r="A129" s="18" t="s">
        <v>278</v>
      </c>
      <c r="B129" s="18">
        <v>474.0</v>
      </c>
      <c r="C129" s="40">
        <v>6578.0</v>
      </c>
      <c r="D129" s="40">
        <v>1303.0</v>
      </c>
      <c r="E129" s="40">
        <v>35.0</v>
      </c>
      <c r="F129" s="14">
        <v>115134.0</v>
      </c>
      <c r="G129" s="19"/>
      <c r="H129" s="19">
        <f>VLOOKUP(A129,'Kings Ratings'!$A$2:$B$1000,2,false)</f>
        <v>6</v>
      </c>
      <c r="I129" s="7">
        <f>vlookup(B129,'202405 MM (Do Not Delete)'!$A$1:$G$1000,7,false)</f>
        <v>295</v>
      </c>
      <c r="K129" s="40">
        <v>6084.0</v>
      </c>
      <c r="L129" s="22">
        <f t="shared" si="2"/>
        <v>494</v>
      </c>
      <c r="M129" s="23">
        <f t="shared" si="3"/>
        <v>0.0811965812</v>
      </c>
      <c r="N129" s="24" t="str">
        <f t="shared" si="4"/>
        <v>Fancy Drum with +494, +8.1% (6084 to 6578)</v>
      </c>
      <c r="O129" s="41"/>
      <c r="P129" s="40">
        <v>1250.0</v>
      </c>
      <c r="Q129" s="18">
        <f t="shared" si="5"/>
        <v>53</v>
      </c>
      <c r="R129" s="23">
        <f t="shared" si="6"/>
        <v>0.0424</v>
      </c>
      <c r="S129" s="24" t="str">
        <f t="shared" si="7"/>
        <v>Fancy Drum with +53, +4.2% (1250 to 1303)</v>
      </c>
      <c r="T129" s="18"/>
      <c r="U129" s="40">
        <v>27.0</v>
      </c>
      <c r="V129" s="22">
        <f t="shared" si="8"/>
        <v>8</v>
      </c>
      <c r="W129" s="23">
        <f t="shared" si="9"/>
        <v>0.2962962963</v>
      </c>
      <c r="X129" s="26" t="str">
        <f t="shared" si="10"/>
        <v>Fancy Drum with +8, +29.6% (27 to 35)</v>
      </c>
    </row>
    <row r="130">
      <c r="A130" s="11" t="s">
        <v>855</v>
      </c>
      <c r="B130" s="18">
        <v>955.0</v>
      </c>
      <c r="C130" s="40">
        <v>6584.0</v>
      </c>
      <c r="D130" s="40">
        <v>1843.0</v>
      </c>
      <c r="E130" s="40">
        <v>16.0</v>
      </c>
      <c r="F130" s="14">
        <v>158794.0</v>
      </c>
      <c r="G130" s="19"/>
      <c r="H130" s="19">
        <f>VLOOKUP(A130,'Kings Ratings'!$A$2:$B$1000,2,false)</f>
        <v>11</v>
      </c>
      <c r="I130" s="10"/>
      <c r="K130" s="40">
        <v>6580.0</v>
      </c>
      <c r="L130" s="22">
        <f t="shared" si="2"/>
        <v>4</v>
      </c>
      <c r="M130" s="23">
        <f t="shared" si="3"/>
        <v>0.0006079027356</v>
      </c>
      <c r="N130" s="24" t="str">
        <f t="shared" si="4"/>
        <v>Frozen Wheel with +4, +0.1% (6580 to 6584)</v>
      </c>
      <c r="O130" s="41"/>
      <c r="P130" s="40">
        <v>1842.0</v>
      </c>
      <c r="Q130" s="18">
        <f t="shared" si="5"/>
        <v>1</v>
      </c>
      <c r="R130" s="23">
        <f t="shared" si="6"/>
        <v>0.000542888165</v>
      </c>
      <c r="S130" s="24" t="str">
        <f t="shared" si="7"/>
        <v>Frozen Wheel with +1, +0.1% (1842 to 1843)</v>
      </c>
      <c r="T130" s="18"/>
      <c r="U130" s="40">
        <v>16.0</v>
      </c>
      <c r="V130" s="22">
        <f t="shared" si="8"/>
        <v>0</v>
      </c>
      <c r="W130" s="23">
        <f t="shared" si="9"/>
        <v>0</v>
      </c>
      <c r="X130" s="26" t="str">
        <f t="shared" si="10"/>
        <v>Frozen Wheel with +0, +0% (16 to 16)</v>
      </c>
    </row>
    <row r="131">
      <c r="A131" s="18" t="s">
        <v>615</v>
      </c>
      <c r="B131" s="18">
        <v>826.0</v>
      </c>
      <c r="C131" s="40">
        <v>6585.0</v>
      </c>
      <c r="D131" s="40">
        <v>995.0</v>
      </c>
      <c r="E131" s="40">
        <v>2.0</v>
      </c>
      <c r="F131" s="14">
        <v>110026.0</v>
      </c>
      <c r="G131" s="19"/>
      <c r="H131" s="19">
        <f>VLOOKUP(A131,'Kings Ratings'!$A$2:$B$1000,2,false)</f>
        <v>8</v>
      </c>
      <c r="I131" s="10"/>
      <c r="K131" s="40">
        <v>5895.0</v>
      </c>
      <c r="L131" s="22">
        <f t="shared" si="2"/>
        <v>690</v>
      </c>
      <c r="M131" s="23">
        <f t="shared" si="3"/>
        <v>0.1170483461</v>
      </c>
      <c r="N131" s="24" t="str">
        <f t="shared" si="4"/>
        <v>Pine Board with +690, +11.7% (5895 to 6585)</v>
      </c>
      <c r="O131" s="41"/>
      <c r="P131" s="40">
        <v>726.0</v>
      </c>
      <c r="Q131" s="18">
        <f t="shared" si="5"/>
        <v>269</v>
      </c>
      <c r="R131" s="23">
        <f t="shared" si="6"/>
        <v>0.370523416</v>
      </c>
      <c r="S131" s="24" t="str">
        <f t="shared" si="7"/>
        <v>Pine Board with +269, +37.1% (726 to 995)</v>
      </c>
      <c r="T131" s="18"/>
      <c r="U131" s="40">
        <v>2.0</v>
      </c>
      <c r="V131" s="22">
        <f t="shared" si="8"/>
        <v>0</v>
      </c>
      <c r="W131" s="23">
        <f t="shared" si="9"/>
        <v>0</v>
      </c>
      <c r="X131" s="26" t="str">
        <f t="shared" si="10"/>
        <v>Pine Board with +0, +0% (2 to 2)</v>
      </c>
    </row>
    <row r="132">
      <c r="A132" s="18" t="s">
        <v>206</v>
      </c>
      <c r="B132" s="18">
        <v>726.0</v>
      </c>
      <c r="C132" s="40">
        <v>6681.0</v>
      </c>
      <c r="D132" s="40">
        <v>2506.0</v>
      </c>
      <c r="E132" s="40">
        <v>98.0</v>
      </c>
      <c r="F132" s="14">
        <v>128717.0</v>
      </c>
      <c r="G132" s="19"/>
      <c r="H132" s="19">
        <f>VLOOKUP(A132,'Kings Ratings'!$A$2:$B$1000,2,false)</f>
        <v>8</v>
      </c>
      <c r="I132" s="7" t="str">
        <f>vlookup(B132,'202405 MM (Do Not Delete)'!$A$1:$G$1000,7,false)</f>
        <v/>
      </c>
      <c r="K132" s="40">
        <v>6075.0</v>
      </c>
      <c r="L132" s="22">
        <f t="shared" si="2"/>
        <v>606</v>
      </c>
      <c r="M132" s="23">
        <f t="shared" si="3"/>
        <v>0.09975308642</v>
      </c>
      <c r="N132" s="24" t="str">
        <f t="shared" si="4"/>
        <v>Concord Grape Pie with +606, +10% (6075 to 6681)</v>
      </c>
      <c r="O132" s="41"/>
      <c r="P132" s="40">
        <v>2275.0</v>
      </c>
      <c r="Q132" s="18">
        <f t="shared" si="5"/>
        <v>231</v>
      </c>
      <c r="R132" s="23">
        <f t="shared" si="6"/>
        <v>0.1015384615</v>
      </c>
      <c r="S132" s="24" t="str">
        <f t="shared" si="7"/>
        <v>Concord Grape Pie with +231, +10.2% (2275 to 2506)</v>
      </c>
      <c r="T132" s="18"/>
      <c r="U132" s="40">
        <v>88.0</v>
      </c>
      <c r="V132" s="22">
        <f t="shared" si="8"/>
        <v>10</v>
      </c>
      <c r="W132" s="23">
        <f t="shared" si="9"/>
        <v>0.1136363636</v>
      </c>
      <c r="X132" s="26" t="str">
        <f t="shared" si="10"/>
        <v>Concord Grape Pie with +10, +11.4% (88 to 98)</v>
      </c>
    </row>
    <row r="133">
      <c r="A133" s="11" t="s">
        <v>860</v>
      </c>
      <c r="B133" s="18">
        <v>947.0</v>
      </c>
      <c r="C133" s="40">
        <v>6728.0</v>
      </c>
      <c r="D133" s="40">
        <v>2504.0</v>
      </c>
      <c r="E133" s="40">
        <v>63.0</v>
      </c>
      <c r="F133" s="14">
        <v>123276.0</v>
      </c>
      <c r="G133" s="19"/>
      <c r="H133" s="19">
        <f>VLOOKUP(A133,'Kings Ratings'!$A$2:$B$1000,2,false)</f>
        <v>11</v>
      </c>
      <c r="I133" s="10"/>
      <c r="K133" s="40">
        <v>6727.0</v>
      </c>
      <c r="L133" s="22">
        <f t="shared" si="2"/>
        <v>1</v>
      </c>
      <c r="M133" s="23">
        <f t="shared" si="3"/>
        <v>0.0001486546752</v>
      </c>
      <c r="N133" s="24" t="str">
        <f t="shared" si="4"/>
        <v>Frozen Shell with +1, +0% (6727 to 6728)</v>
      </c>
      <c r="O133" s="41"/>
      <c r="P133" s="40">
        <v>2500.0</v>
      </c>
      <c r="Q133" s="18">
        <f t="shared" si="5"/>
        <v>4</v>
      </c>
      <c r="R133" s="23">
        <f t="shared" si="6"/>
        <v>0.0016</v>
      </c>
      <c r="S133" s="24" t="str">
        <f t="shared" si="7"/>
        <v>Frozen Shell with +4, +0.2% (2500 to 2504)</v>
      </c>
      <c r="T133" s="18"/>
      <c r="U133" s="40">
        <v>63.0</v>
      </c>
      <c r="V133" s="22">
        <f t="shared" si="8"/>
        <v>0</v>
      </c>
      <c r="W133" s="23">
        <f t="shared" si="9"/>
        <v>0</v>
      </c>
      <c r="X133" s="26" t="str">
        <f t="shared" si="10"/>
        <v>Frozen Shell with +0, +0% (63 to 63)</v>
      </c>
    </row>
    <row r="134">
      <c r="A134" s="18" t="s">
        <v>82</v>
      </c>
      <c r="B134" s="18">
        <v>896.0</v>
      </c>
      <c r="C134" s="40">
        <v>6834.0</v>
      </c>
      <c r="D134" s="40">
        <v>3242.0</v>
      </c>
      <c r="E134" s="40">
        <v>103.0</v>
      </c>
      <c r="F134" s="14">
        <v>129601.0</v>
      </c>
      <c r="G134" s="19"/>
      <c r="H134" s="19">
        <f>VLOOKUP(A134,'Kings Ratings'!$A$2:$B$1000,2,false)</f>
        <v>2</v>
      </c>
      <c r="I134" s="7" t="str">
        <f>vlookup(B134,'202405 MM (Do Not Delete)'!$A$1:$G$1000,7,false)</f>
        <v/>
      </c>
      <c r="K134" s="40">
        <v>6022.0</v>
      </c>
      <c r="L134" s="22">
        <f t="shared" si="2"/>
        <v>812</v>
      </c>
      <c r="M134" s="23">
        <f t="shared" si="3"/>
        <v>0.1348389239</v>
      </c>
      <c r="N134" s="24" t="str">
        <f t="shared" si="4"/>
        <v>Blue Diary with +812, +13.5% (6022 to 6834)</v>
      </c>
      <c r="O134" s="41"/>
      <c r="P134" s="40">
        <v>2735.0</v>
      </c>
      <c r="Q134" s="18">
        <f t="shared" si="5"/>
        <v>507</v>
      </c>
      <c r="R134" s="23">
        <f t="shared" si="6"/>
        <v>0.1853747715</v>
      </c>
      <c r="S134" s="24" t="str">
        <f t="shared" si="7"/>
        <v>Blue Diary with +507, +18.5% (2735 to 3242)</v>
      </c>
      <c r="T134" s="18"/>
      <c r="U134" s="40">
        <v>69.0</v>
      </c>
      <c r="V134" s="22">
        <f t="shared" si="8"/>
        <v>34</v>
      </c>
      <c r="W134" s="23">
        <f t="shared" si="9"/>
        <v>0.4927536232</v>
      </c>
      <c r="X134" s="26" t="str">
        <f t="shared" si="10"/>
        <v>Blue Diary with +34, +49.3% (69 to 103)</v>
      </c>
    </row>
    <row r="135">
      <c r="A135" s="11" t="s">
        <v>864</v>
      </c>
      <c r="B135" s="18">
        <v>958.0</v>
      </c>
      <c r="C135" s="40">
        <v>6900.0</v>
      </c>
      <c r="D135" s="40">
        <v>2917.0</v>
      </c>
      <c r="E135" s="40">
        <v>44.0</v>
      </c>
      <c r="F135" s="14">
        <v>200759.0</v>
      </c>
      <c r="G135" s="19"/>
      <c r="H135" s="19">
        <f>VLOOKUP(A135,'Kings Ratings'!$A$2:$B$1000,2,false)</f>
        <v>11</v>
      </c>
      <c r="I135" s="10"/>
      <c r="K135" s="40">
        <v>6895.0</v>
      </c>
      <c r="L135" s="22">
        <f t="shared" si="2"/>
        <v>5</v>
      </c>
      <c r="M135" s="23">
        <f t="shared" si="3"/>
        <v>0.0007251631617</v>
      </c>
      <c r="N135" s="24" t="str">
        <f t="shared" si="4"/>
        <v>Frozen Dagger with +5, +0.1% (6895 to 6900)</v>
      </c>
      <c r="O135" s="41"/>
      <c r="P135" s="40">
        <v>2914.0</v>
      </c>
      <c r="Q135" s="18">
        <f t="shared" si="5"/>
        <v>3</v>
      </c>
      <c r="R135" s="23">
        <f t="shared" si="6"/>
        <v>0.001029512697</v>
      </c>
      <c r="S135" s="24" t="str">
        <f t="shared" si="7"/>
        <v>Frozen Dagger with +3, +0.1% (2914 to 2917)</v>
      </c>
      <c r="T135" s="18"/>
      <c r="U135" s="40">
        <v>44.0</v>
      </c>
      <c r="V135" s="22">
        <f t="shared" si="8"/>
        <v>0</v>
      </c>
      <c r="W135" s="23">
        <f t="shared" si="9"/>
        <v>0</v>
      </c>
      <c r="X135" s="26" t="str">
        <f t="shared" si="10"/>
        <v>Frozen Dagger with +0, +0% (44 to 44)</v>
      </c>
    </row>
    <row r="136">
      <c r="A136" s="18" t="s">
        <v>229</v>
      </c>
      <c r="B136" s="18">
        <v>475.0</v>
      </c>
      <c r="C136" s="40">
        <v>6922.0</v>
      </c>
      <c r="D136" s="40">
        <v>146.0</v>
      </c>
      <c r="E136" s="40">
        <v>1.0</v>
      </c>
      <c r="F136" s="14">
        <v>50783.0</v>
      </c>
      <c r="G136" s="19"/>
      <c r="H136" s="19">
        <f>VLOOKUP(A136,'Kings Ratings'!$A$2:$B$1000,2,false)</f>
        <v>9</v>
      </c>
      <c r="I136" s="10">
        <f>vlookup(B136,'202405 MM (Do Not Delete)'!$A$1:$G$1000,7,false)</f>
        <v>307</v>
      </c>
      <c r="K136" s="40">
        <v>6202.0</v>
      </c>
      <c r="L136" s="22">
        <f t="shared" si="2"/>
        <v>720</v>
      </c>
      <c r="M136" s="23">
        <f t="shared" si="3"/>
        <v>0.1160915834</v>
      </c>
      <c r="N136" s="24" t="str">
        <f t="shared" si="4"/>
        <v>Crab Claw with +720, +11.6% (6202 to 6922)</v>
      </c>
      <c r="O136" s="41"/>
      <c r="P136" s="40">
        <v>92.0</v>
      </c>
      <c r="Q136" s="18">
        <f t="shared" si="5"/>
        <v>54</v>
      </c>
      <c r="R136" s="23">
        <f t="shared" si="6"/>
        <v>0.5869565217</v>
      </c>
      <c r="S136" s="24" t="str">
        <f t="shared" si="7"/>
        <v>Crab Claw with +54, +58.7% (92 to 146)</v>
      </c>
      <c r="T136" s="18"/>
      <c r="U136" s="40">
        <v>1.0</v>
      </c>
      <c r="V136" s="22">
        <f t="shared" si="8"/>
        <v>0</v>
      </c>
      <c r="W136" s="23">
        <f t="shared" si="9"/>
        <v>0</v>
      </c>
      <c r="X136" s="26" t="str">
        <f t="shared" si="10"/>
        <v>Crab Claw with +0, +0% (1 to 1)</v>
      </c>
    </row>
    <row r="137">
      <c r="A137" s="11" t="s">
        <v>854</v>
      </c>
      <c r="B137" s="18">
        <v>948.0</v>
      </c>
      <c r="C137" s="40">
        <v>6940.0</v>
      </c>
      <c r="D137" s="40">
        <v>2429.0</v>
      </c>
      <c r="E137" s="40">
        <v>34.0</v>
      </c>
      <c r="F137" s="14">
        <v>102544.0</v>
      </c>
      <c r="G137" s="19"/>
      <c r="H137" s="19">
        <f>VLOOKUP(A137,'Kings Ratings'!$A$2:$B$1000,2,false)</f>
        <v>11</v>
      </c>
      <c r="I137" s="10"/>
      <c r="K137" s="40">
        <v>6911.0</v>
      </c>
      <c r="L137" s="22">
        <f t="shared" si="2"/>
        <v>29</v>
      </c>
      <c r="M137" s="23">
        <f t="shared" si="3"/>
        <v>0.004196208942</v>
      </c>
      <c r="N137" s="24" t="str">
        <f t="shared" si="4"/>
        <v>Frozen Catfish with +29, +0.4% (6911 to 6940)</v>
      </c>
      <c r="O137" s="41"/>
      <c r="P137" s="40">
        <v>2429.0</v>
      </c>
      <c r="Q137" s="18">
        <f t="shared" si="5"/>
        <v>0</v>
      </c>
      <c r="R137" s="23">
        <f t="shared" si="6"/>
        <v>0</v>
      </c>
      <c r="S137" s="24" t="str">
        <f t="shared" si="7"/>
        <v>Frozen Catfish with +0, +0% (2429 to 2429)</v>
      </c>
      <c r="T137" s="18"/>
      <c r="U137" s="40">
        <v>32.0</v>
      </c>
      <c r="V137" s="22">
        <f t="shared" si="8"/>
        <v>2</v>
      </c>
      <c r="W137" s="23">
        <f t="shared" si="9"/>
        <v>0.0625</v>
      </c>
      <c r="X137" s="26" t="str">
        <f t="shared" si="10"/>
        <v>Frozen Catfish with +2, +6.3% (32 to 34)</v>
      </c>
    </row>
    <row r="138">
      <c r="A138" s="18" t="s">
        <v>650</v>
      </c>
      <c r="B138" s="18">
        <v>31.0</v>
      </c>
      <c r="C138" s="40">
        <v>6961.0</v>
      </c>
      <c r="D138" s="40">
        <v>719.0</v>
      </c>
      <c r="E138" s="40">
        <v>9.0</v>
      </c>
      <c r="F138" s="14">
        <v>30674.0</v>
      </c>
      <c r="G138" s="19"/>
      <c r="H138" s="19">
        <f>VLOOKUP(A138,'Kings Ratings'!$A$2:$B$1000,2,false)</f>
        <v>8</v>
      </c>
      <c r="I138" s="10"/>
      <c r="K138" s="40">
        <v>5953.0</v>
      </c>
      <c r="L138" s="22">
        <f t="shared" si="2"/>
        <v>1008</v>
      </c>
      <c r="M138" s="23">
        <f t="shared" si="3"/>
        <v>0.1693263901</v>
      </c>
      <c r="N138" s="24" t="str">
        <f t="shared" si="4"/>
        <v>Radish with +1008, +16.9% (5953 to 6961)</v>
      </c>
      <c r="O138" s="41"/>
      <c r="P138" s="40">
        <v>546.0</v>
      </c>
      <c r="Q138" s="18">
        <f t="shared" si="5"/>
        <v>173</v>
      </c>
      <c r="R138" s="23">
        <f t="shared" si="6"/>
        <v>0.3168498168</v>
      </c>
      <c r="S138" s="24" t="str">
        <f t="shared" si="7"/>
        <v>Radish with +173, +31.7% (546 to 719)</v>
      </c>
      <c r="T138" s="18"/>
      <c r="U138" s="40">
        <v>8.0</v>
      </c>
      <c r="V138" s="22">
        <f t="shared" si="8"/>
        <v>1</v>
      </c>
      <c r="W138" s="23">
        <f t="shared" si="9"/>
        <v>0.125</v>
      </c>
      <c r="X138" s="26" t="str">
        <f t="shared" si="10"/>
        <v>Radish with +1, +12.5% (8 to 9)</v>
      </c>
    </row>
    <row r="139">
      <c r="A139" s="18" t="s">
        <v>754</v>
      </c>
      <c r="B139" s="18">
        <v>843.0</v>
      </c>
      <c r="C139" s="40">
        <v>7012.0</v>
      </c>
      <c r="D139" s="40">
        <v>3020.0</v>
      </c>
      <c r="E139" s="40">
        <v>49.0</v>
      </c>
      <c r="F139" s="14">
        <v>231849.0</v>
      </c>
      <c r="G139" s="19"/>
      <c r="H139" s="19">
        <f>VLOOKUP(A139,'Kings Ratings'!$A$2:$B$1000,2,false)</f>
        <v>3</v>
      </c>
      <c r="I139" s="7" t="str">
        <f>vlookup(B139,'202405 MM (Do Not Delete)'!$A$1:$G$1000,7,false)</f>
        <v/>
      </c>
      <c r="K139" s="40">
        <v>6292.0</v>
      </c>
      <c r="L139" s="22">
        <f t="shared" si="2"/>
        <v>720</v>
      </c>
      <c r="M139" s="23">
        <f t="shared" si="3"/>
        <v>0.1144310235</v>
      </c>
      <c r="N139" s="24" t="str">
        <f t="shared" si="4"/>
        <v>Steel Buckle with +720, +11.4% (6292 to 7012)</v>
      </c>
      <c r="O139" s="41"/>
      <c r="P139" s="40">
        <v>2628.0</v>
      </c>
      <c r="Q139" s="18">
        <f t="shared" si="5"/>
        <v>392</v>
      </c>
      <c r="R139" s="23">
        <f t="shared" si="6"/>
        <v>0.1491628615</v>
      </c>
      <c r="S139" s="24" t="str">
        <f t="shared" si="7"/>
        <v>Steel Buckle with +392, +14.9% (2628 to 3020)</v>
      </c>
      <c r="T139" s="18"/>
      <c r="U139" s="40">
        <v>45.0</v>
      </c>
      <c r="V139" s="22">
        <f t="shared" si="8"/>
        <v>4</v>
      </c>
      <c r="W139" s="23">
        <f t="shared" si="9"/>
        <v>0.08888888889</v>
      </c>
      <c r="X139" s="26" t="str">
        <f t="shared" si="10"/>
        <v>Steel Buckle with +4, +8.9% (45 to 49)</v>
      </c>
    </row>
    <row r="140">
      <c r="A140" s="18" t="s">
        <v>629</v>
      </c>
      <c r="B140" s="18">
        <v>754.0</v>
      </c>
      <c r="C140" s="40">
        <v>7043.0</v>
      </c>
      <c r="D140" s="40">
        <v>171.0</v>
      </c>
      <c r="E140" s="40">
        <v>0.0</v>
      </c>
      <c r="F140" s="14">
        <v>38449.0</v>
      </c>
      <c r="G140" s="19"/>
      <c r="H140" s="19">
        <f>VLOOKUP(A140,'Kings Ratings'!$A$2:$B$1000,2,false)</f>
        <v>9</v>
      </c>
      <c r="I140" s="10" t="str">
        <f>vlookup(B140,'202405 MM (Do Not Delete)'!$A$1:$G$1000,7,false)</f>
        <v/>
      </c>
      <c r="K140" s="40">
        <v>6318.0</v>
      </c>
      <c r="L140" s="22">
        <f t="shared" si="2"/>
        <v>725</v>
      </c>
      <c r="M140" s="23">
        <f t="shared" si="3"/>
        <v>0.1147515036</v>
      </c>
      <c r="N140" s="24" t="str">
        <f t="shared" si="4"/>
        <v>Potato Battery with +725, +11.5% (6318 to 7043)</v>
      </c>
      <c r="O140" s="41"/>
      <c r="P140" s="40">
        <v>129.0</v>
      </c>
      <c r="Q140" s="18">
        <f t="shared" si="5"/>
        <v>42</v>
      </c>
      <c r="R140" s="23">
        <f t="shared" si="6"/>
        <v>0.3255813953</v>
      </c>
      <c r="S140" s="24" t="str">
        <f t="shared" si="7"/>
        <v>Potato Battery with +42, +32.6% (129 to 171)</v>
      </c>
      <c r="T140" s="18"/>
      <c r="U140" s="40">
        <v>0.0</v>
      </c>
      <c r="V140" s="22">
        <f t="shared" si="8"/>
        <v>0</v>
      </c>
      <c r="W140" s="23" t="str">
        <f t="shared" si="9"/>
        <v>#DIV/0!</v>
      </c>
      <c r="X140" s="26" t="str">
        <f t="shared" si="10"/>
        <v>#DIV/0!</v>
      </c>
    </row>
    <row r="141">
      <c r="A141" s="18" t="s">
        <v>831</v>
      </c>
      <c r="B141" s="18">
        <v>894.0</v>
      </c>
      <c r="C141" s="40">
        <v>7133.0</v>
      </c>
      <c r="D141" s="40">
        <v>4025.0</v>
      </c>
      <c r="E141" s="40">
        <v>476.0</v>
      </c>
      <c r="F141" s="14">
        <v>801365.0</v>
      </c>
      <c r="G141" s="19"/>
      <c r="H141" s="19">
        <f>VLOOKUP(A141,'Kings Ratings'!$A$2:$B$1000,2,false)</f>
        <v>2</v>
      </c>
      <c r="I141" s="7">
        <f>vlookup(B141,'202405 MM (Do Not Delete)'!$A$1:$G$1000,7,false)</f>
        <v>286</v>
      </c>
      <c r="K141" s="40">
        <v>6473.0</v>
      </c>
      <c r="L141" s="22">
        <f t="shared" si="2"/>
        <v>660</v>
      </c>
      <c r="M141" s="23">
        <f t="shared" si="3"/>
        <v>0.101961996</v>
      </c>
      <c r="N141" s="24" t="str">
        <f t="shared" si="4"/>
        <v>Wooden Spear with +660, +10.2% (6473 to 7133)</v>
      </c>
      <c r="O141" s="41"/>
      <c r="P141" s="40">
        <v>3679.0</v>
      </c>
      <c r="Q141" s="18">
        <f t="shared" si="5"/>
        <v>346</v>
      </c>
      <c r="R141" s="23">
        <f t="shared" si="6"/>
        <v>0.09404729546</v>
      </c>
      <c r="S141" s="24" t="str">
        <f t="shared" si="7"/>
        <v>Wooden Spear with +346, +9.4% (3679 to 4025)</v>
      </c>
      <c r="T141" s="18"/>
      <c r="U141" s="40">
        <v>412.0</v>
      </c>
      <c r="V141" s="22">
        <f t="shared" si="8"/>
        <v>64</v>
      </c>
      <c r="W141" s="23">
        <f t="shared" si="9"/>
        <v>0.1553398058</v>
      </c>
      <c r="X141" s="26" t="str">
        <f t="shared" si="10"/>
        <v>Wooden Spear with +64, +15.5% (412 to 476)</v>
      </c>
    </row>
    <row r="142">
      <c r="A142" s="18" t="s">
        <v>821</v>
      </c>
      <c r="B142" s="18">
        <v>455.0</v>
      </c>
      <c r="C142" s="40">
        <v>7173.0</v>
      </c>
      <c r="D142" s="40">
        <v>3719.0</v>
      </c>
      <c r="E142" s="40">
        <v>242.0</v>
      </c>
      <c r="F142" s="14">
        <v>1000484.0</v>
      </c>
      <c r="G142" s="19"/>
      <c r="H142" s="19">
        <f>VLOOKUP(A142,'Kings Ratings'!$A$2:$B$1000,2,false)</f>
        <v>2</v>
      </c>
      <c r="I142" s="7">
        <f>vlookup(B142,'202405 MM (Do Not Delete)'!$A$1:$G$1000,7,false)</f>
        <v>291</v>
      </c>
      <c r="K142" s="40">
        <v>6652.0</v>
      </c>
      <c r="L142" s="22">
        <f t="shared" si="2"/>
        <v>521</v>
      </c>
      <c r="M142" s="23">
        <f t="shared" si="3"/>
        <v>0.07832230908</v>
      </c>
      <c r="N142" s="24" t="str">
        <f t="shared" si="4"/>
        <v>Wooden Bow with +521, +7.8% (6652 to 7173)</v>
      </c>
      <c r="O142" s="41"/>
      <c r="P142" s="40">
        <v>3503.0</v>
      </c>
      <c r="Q142" s="18">
        <f t="shared" si="5"/>
        <v>216</v>
      </c>
      <c r="R142" s="23">
        <f t="shared" si="6"/>
        <v>0.06166143306</v>
      </c>
      <c r="S142" s="24" t="str">
        <f t="shared" si="7"/>
        <v>Wooden Bow with +216, +6.2% (3503 to 3719)</v>
      </c>
      <c r="T142" s="18"/>
      <c r="U142" s="40">
        <v>204.0</v>
      </c>
      <c r="V142" s="22">
        <f t="shared" si="8"/>
        <v>38</v>
      </c>
      <c r="W142" s="23">
        <f t="shared" si="9"/>
        <v>0.1862745098</v>
      </c>
      <c r="X142" s="26" t="str">
        <f t="shared" si="10"/>
        <v>Wooden Bow with +38, +18.6% (204 to 242)</v>
      </c>
    </row>
    <row r="143">
      <c r="A143" s="18" t="s">
        <v>671</v>
      </c>
      <c r="B143" s="18">
        <v>788.0</v>
      </c>
      <c r="C143" s="40">
        <v>7218.0</v>
      </c>
      <c r="D143" s="40">
        <v>3736.0</v>
      </c>
      <c r="E143" s="40">
        <v>49.0</v>
      </c>
      <c r="F143" s="14">
        <v>243936.0</v>
      </c>
      <c r="G143" s="19"/>
      <c r="H143" s="19">
        <f>VLOOKUP(A143,'Kings Ratings'!$A$2:$B$1000,2,false)</f>
        <v>6</v>
      </c>
      <c r="I143" s="7">
        <f>vlookup(B143,'202405 MM (Do Not Delete)'!$A$1:$G$1000,7,false)</f>
        <v>324</v>
      </c>
      <c r="K143" s="40">
        <v>6553.0</v>
      </c>
      <c r="L143" s="22">
        <f t="shared" si="2"/>
        <v>665</v>
      </c>
      <c r="M143" s="23">
        <f t="shared" si="3"/>
        <v>0.1014802381</v>
      </c>
      <c r="N143" s="24" t="str">
        <f t="shared" si="4"/>
        <v>Red Twine with +665, +10.1% (6553 to 7218)</v>
      </c>
      <c r="O143" s="41"/>
      <c r="P143" s="40">
        <v>3294.0</v>
      </c>
      <c r="Q143" s="18">
        <f t="shared" si="5"/>
        <v>442</v>
      </c>
      <c r="R143" s="23">
        <f t="shared" si="6"/>
        <v>0.1341833637</v>
      </c>
      <c r="S143" s="24" t="str">
        <f t="shared" si="7"/>
        <v>Red Twine with +442, +13.4% (3294 to 3736)</v>
      </c>
      <c r="T143" s="18"/>
      <c r="U143" s="40">
        <v>37.0</v>
      </c>
      <c r="V143" s="22">
        <f t="shared" si="8"/>
        <v>12</v>
      </c>
      <c r="W143" s="23">
        <f t="shared" si="9"/>
        <v>0.3243243243</v>
      </c>
      <c r="X143" s="26" t="str">
        <f t="shared" si="10"/>
        <v>Red Twine with +12, +32.4% (37 to 49)</v>
      </c>
    </row>
    <row r="144">
      <c r="A144" s="18" t="s">
        <v>272</v>
      </c>
      <c r="B144" s="18">
        <v>226.0</v>
      </c>
      <c r="C144" s="40">
        <v>7240.0</v>
      </c>
      <c r="D144" s="40">
        <v>0.0</v>
      </c>
      <c r="E144" s="40">
        <v>0.0</v>
      </c>
      <c r="F144" s="14">
        <v>16845.0</v>
      </c>
      <c r="G144" s="19"/>
      <c r="H144" s="19">
        <f>VLOOKUP(A144,'Kings Ratings'!$A$2:$B$1000,2,false)</f>
        <v>10</v>
      </c>
      <c r="I144" s="10" t="str">
        <f>vlookup(B144,'202405 MM (Do Not Delete)'!$A$1:$G$1000,7,false)</f>
        <v/>
      </c>
      <c r="K144" s="40">
        <v>6489.0</v>
      </c>
      <c r="L144" s="22">
        <f t="shared" si="2"/>
        <v>751</v>
      </c>
      <c r="M144" s="23">
        <f t="shared" si="3"/>
        <v>0.1157343196</v>
      </c>
      <c r="N144" s="24" t="str">
        <f t="shared" si="4"/>
        <v>Runestone 16 with +751, +11.6% (6489 to 7240)</v>
      </c>
      <c r="O144" s="41"/>
      <c r="P144" s="40">
        <v>0.0</v>
      </c>
      <c r="Q144" s="18">
        <f t="shared" si="5"/>
        <v>0</v>
      </c>
      <c r="R144" s="23" t="str">
        <f t="shared" si="6"/>
        <v>#DIV/0!</v>
      </c>
      <c r="S144" s="24" t="str">
        <f t="shared" si="7"/>
        <v>#DIV/0!</v>
      </c>
      <c r="T144" s="18"/>
      <c r="U144" s="40">
        <v>0.0</v>
      </c>
      <c r="V144" s="22">
        <f t="shared" si="8"/>
        <v>0</v>
      </c>
      <c r="W144" s="23" t="str">
        <f t="shared" si="9"/>
        <v>#DIV/0!</v>
      </c>
      <c r="X144" s="26" t="str">
        <f t="shared" si="10"/>
        <v>#DIV/0!</v>
      </c>
    </row>
    <row r="145">
      <c r="A145" s="18" t="s">
        <v>154</v>
      </c>
      <c r="B145" s="18">
        <v>660.0</v>
      </c>
      <c r="C145" s="40">
        <v>7274.0</v>
      </c>
      <c r="D145" s="40">
        <v>698.0</v>
      </c>
      <c r="E145" s="40">
        <v>2.0</v>
      </c>
      <c r="F145" s="14">
        <v>101896.0</v>
      </c>
      <c r="G145" s="19"/>
      <c r="H145" s="19">
        <f>VLOOKUP(A145,'Kings Ratings'!$A$2:$B$1000,2,false)</f>
        <v>9</v>
      </c>
      <c r="I145" s="10"/>
      <c r="K145" s="40">
        <v>6543.0</v>
      </c>
      <c r="L145" s="22">
        <f t="shared" si="2"/>
        <v>731</v>
      </c>
      <c r="M145" s="23">
        <f t="shared" si="3"/>
        <v>0.1117224515</v>
      </c>
      <c r="N145" s="24" t="str">
        <f t="shared" si="4"/>
        <v>Butter with +731, +11.2% (6543 to 7274)</v>
      </c>
      <c r="O145" s="41"/>
      <c r="P145" s="40">
        <v>592.0</v>
      </c>
      <c r="Q145" s="18">
        <f t="shared" si="5"/>
        <v>106</v>
      </c>
      <c r="R145" s="23">
        <f t="shared" si="6"/>
        <v>0.1790540541</v>
      </c>
      <c r="S145" s="24" t="str">
        <f t="shared" si="7"/>
        <v>Butter with +106, +17.9% (592 to 698)</v>
      </c>
      <c r="T145" s="18"/>
      <c r="U145" s="40">
        <v>1.0</v>
      </c>
      <c r="V145" s="22">
        <f t="shared" si="8"/>
        <v>1</v>
      </c>
      <c r="W145" s="23">
        <f t="shared" si="9"/>
        <v>1</v>
      </c>
      <c r="X145" s="26" t="str">
        <f t="shared" si="10"/>
        <v>Butter with +1, +100% (1 to 2)</v>
      </c>
    </row>
    <row r="146">
      <c r="A146" s="18" t="s">
        <v>523</v>
      </c>
      <c r="B146" s="18">
        <v>239.0</v>
      </c>
      <c r="C146" s="40">
        <v>7331.0</v>
      </c>
      <c r="D146" s="40">
        <v>2978.0</v>
      </c>
      <c r="E146" s="40">
        <v>119.0</v>
      </c>
      <c r="F146" s="14">
        <v>153016.0</v>
      </c>
      <c r="G146" s="19"/>
      <c r="H146" s="19">
        <f>VLOOKUP(A146,'Kings Ratings'!$A$2:$B$1000,2,false)</f>
        <v>2</v>
      </c>
      <c r="I146" s="7" t="str">
        <f>vlookup(B146,'202405 MM (Do Not Delete)'!$A$1:$G$1000,7,false)</f>
        <v/>
      </c>
      <c r="K146" s="40">
        <v>6754.0</v>
      </c>
      <c r="L146" s="22">
        <f t="shared" si="2"/>
        <v>577</v>
      </c>
      <c r="M146" s="23">
        <f t="shared" si="3"/>
        <v>0.08543085579</v>
      </c>
      <c r="N146" s="24" t="str">
        <f t="shared" si="4"/>
        <v>Leather Waterskin with +577, +8.5% (6754 to 7331)</v>
      </c>
      <c r="O146" s="41"/>
      <c r="P146" s="40">
        <v>2799.0</v>
      </c>
      <c r="Q146" s="18">
        <f t="shared" si="5"/>
        <v>179</v>
      </c>
      <c r="R146" s="23">
        <f t="shared" si="6"/>
        <v>0.06395141122</v>
      </c>
      <c r="S146" s="24" t="str">
        <f t="shared" si="7"/>
        <v>Leather Waterskin with +179, +6.4% (2799 to 2978)</v>
      </c>
      <c r="T146" s="18"/>
      <c r="U146" s="40">
        <v>109.0</v>
      </c>
      <c r="V146" s="22">
        <f t="shared" si="8"/>
        <v>10</v>
      </c>
      <c r="W146" s="23">
        <f t="shared" si="9"/>
        <v>0.09174311927</v>
      </c>
      <c r="X146" s="26" t="str">
        <f t="shared" si="10"/>
        <v>Leather Waterskin with +10, +9.2% (109 to 119)</v>
      </c>
    </row>
    <row r="147">
      <c r="A147" s="18" t="s">
        <v>653</v>
      </c>
      <c r="B147" s="18">
        <v>723.0</v>
      </c>
      <c r="C147" s="40">
        <v>7365.0</v>
      </c>
      <c r="D147" s="40">
        <v>2369.0</v>
      </c>
      <c r="E147" s="40">
        <v>47.0</v>
      </c>
      <c r="F147" s="14">
        <v>112998.0</v>
      </c>
      <c r="G147" s="19"/>
      <c r="H147" s="19">
        <f>VLOOKUP(A147,'Kings Ratings'!$A$2:$B$1000,2,false)</f>
        <v>6</v>
      </c>
      <c r="I147" s="7" t="str">
        <f>vlookup(B147,'202405 MM (Do Not Delete)'!$A$1:$G$1000,7,false)</f>
        <v/>
      </c>
      <c r="K147" s="40">
        <v>6637.0</v>
      </c>
      <c r="L147" s="22">
        <f t="shared" si="2"/>
        <v>728</v>
      </c>
      <c r="M147" s="23">
        <f t="shared" si="3"/>
        <v>0.1096881121</v>
      </c>
      <c r="N147" s="24" t="str">
        <f t="shared" si="4"/>
        <v>Red Berry Pie with +728, +11% (6637 to 7365)</v>
      </c>
      <c r="O147" s="41"/>
      <c r="P147" s="40">
        <v>2093.0</v>
      </c>
      <c r="Q147" s="18">
        <f t="shared" si="5"/>
        <v>276</v>
      </c>
      <c r="R147" s="23">
        <f t="shared" si="6"/>
        <v>0.1318681319</v>
      </c>
      <c r="S147" s="24" t="str">
        <f t="shared" si="7"/>
        <v>Red Berry Pie with +276, +13.2% (2093 to 2369)</v>
      </c>
      <c r="T147" s="18"/>
      <c r="U147" s="40">
        <v>43.0</v>
      </c>
      <c r="V147" s="22">
        <f t="shared" si="8"/>
        <v>4</v>
      </c>
      <c r="W147" s="23">
        <f t="shared" si="9"/>
        <v>0.09302325581</v>
      </c>
      <c r="X147" s="26" t="str">
        <f t="shared" si="10"/>
        <v>Red Berry Pie with +4, +9.3% (43 to 47)</v>
      </c>
    </row>
    <row r="148">
      <c r="A148" s="18" t="s">
        <v>63</v>
      </c>
      <c r="B148" s="18">
        <v>677.0</v>
      </c>
      <c r="C148" s="40">
        <v>7370.0</v>
      </c>
      <c r="D148" s="40">
        <v>1423.0</v>
      </c>
      <c r="E148" s="40">
        <v>7.0</v>
      </c>
      <c r="F148" s="14">
        <v>140675.0</v>
      </c>
      <c r="G148" s="19"/>
      <c r="H148" s="19">
        <f>VLOOKUP(A148,'Kings Ratings'!$A$2:$B$1000,2,false)</f>
        <v>7</v>
      </c>
      <c r="I148" s="10"/>
      <c r="K148" s="40">
        <v>6765.0</v>
      </c>
      <c r="L148" s="22">
        <f t="shared" si="2"/>
        <v>605</v>
      </c>
      <c r="M148" s="23">
        <f t="shared" si="3"/>
        <v>0.08943089431</v>
      </c>
      <c r="N148" s="24" t="str">
        <f t="shared" si="4"/>
        <v>Belt Drive with +605, +8.9% (6765 to 7370)</v>
      </c>
      <c r="O148" s="41"/>
      <c r="P148" s="40">
        <v>1181.0</v>
      </c>
      <c r="Q148" s="18">
        <f t="shared" si="5"/>
        <v>242</v>
      </c>
      <c r="R148" s="23">
        <f t="shared" si="6"/>
        <v>0.2049110923</v>
      </c>
      <c r="S148" s="24" t="str">
        <f t="shared" si="7"/>
        <v>Belt Drive with +242, +20.5% (1181 to 1423)</v>
      </c>
      <c r="T148" s="18"/>
      <c r="U148" s="40">
        <v>4.0</v>
      </c>
      <c r="V148" s="22">
        <f t="shared" si="8"/>
        <v>3</v>
      </c>
      <c r="W148" s="23">
        <f t="shared" si="9"/>
        <v>0.75</v>
      </c>
      <c r="X148" s="26" t="str">
        <f t="shared" si="10"/>
        <v>Belt Drive with +3, +75% (4 to 7)</v>
      </c>
    </row>
    <row r="149">
      <c r="A149" s="18" t="s">
        <v>265</v>
      </c>
      <c r="B149" s="18">
        <v>230.0</v>
      </c>
      <c r="C149" s="40">
        <v>7375.0</v>
      </c>
      <c r="D149" s="40">
        <v>0.0</v>
      </c>
      <c r="E149" s="40">
        <v>0.0</v>
      </c>
      <c r="F149" s="14">
        <v>17839.0</v>
      </c>
      <c r="G149" s="19"/>
      <c r="H149" s="19">
        <f>VLOOKUP(A149,'Kings Ratings'!$A$2:$B$1000,2,false)</f>
        <v>10</v>
      </c>
      <c r="I149" s="10" t="str">
        <f>vlookup(B149,'202405 MM (Do Not Delete)'!$A$1:$G$1000,7,false)</f>
        <v/>
      </c>
      <c r="K149" s="40">
        <v>6635.0</v>
      </c>
      <c r="L149" s="22">
        <f t="shared" si="2"/>
        <v>740</v>
      </c>
      <c r="M149" s="23">
        <f t="shared" si="3"/>
        <v>0.1115297664</v>
      </c>
      <c r="N149" s="24" t="str">
        <f t="shared" si="4"/>
        <v>Runestone 20 with +740, +11.2% (6635 to 7375)</v>
      </c>
      <c r="O149" s="41"/>
      <c r="P149" s="40">
        <v>0.0</v>
      </c>
      <c r="Q149" s="18">
        <f t="shared" si="5"/>
        <v>0</v>
      </c>
      <c r="R149" s="23" t="str">
        <f t="shared" si="6"/>
        <v>#DIV/0!</v>
      </c>
      <c r="S149" s="24" t="str">
        <f t="shared" si="7"/>
        <v>#DIV/0!</v>
      </c>
      <c r="T149" s="18"/>
      <c r="U149" s="40">
        <v>0.0</v>
      </c>
      <c r="V149" s="22">
        <f t="shared" si="8"/>
        <v>0</v>
      </c>
      <c r="W149" s="23" t="str">
        <f t="shared" si="9"/>
        <v>#DIV/0!</v>
      </c>
      <c r="X149" s="26" t="str">
        <f t="shared" si="10"/>
        <v>#DIV/0!</v>
      </c>
    </row>
    <row r="150">
      <c r="A150" s="18" t="s">
        <v>407</v>
      </c>
      <c r="B150" s="18">
        <v>112.0</v>
      </c>
      <c r="C150" s="40">
        <v>7379.0</v>
      </c>
      <c r="D150" s="40">
        <v>116.0</v>
      </c>
      <c r="E150" s="40">
        <v>0.0</v>
      </c>
      <c r="F150" s="14">
        <v>35813.0</v>
      </c>
      <c r="G150" s="19"/>
      <c r="H150" s="19">
        <f>VLOOKUP(A150,'Kings Ratings'!$A$2:$B$1000,2,false)</f>
        <v>10</v>
      </c>
      <c r="I150" s="10" t="str">
        <f>vlookup(B150,'202405 MM (Do Not Delete)'!$A$1:$G$1000,7,false)</f>
        <v/>
      </c>
      <c r="K150" s="40">
        <v>6601.0</v>
      </c>
      <c r="L150" s="22">
        <f t="shared" si="2"/>
        <v>778</v>
      </c>
      <c r="M150" s="23">
        <f t="shared" si="3"/>
        <v>0.1178609302</v>
      </c>
      <c r="N150" s="24" t="str">
        <f t="shared" si="4"/>
        <v>Grape Juice with +778, +11.8% (6601 to 7379)</v>
      </c>
      <c r="O150" s="41"/>
      <c r="P150" s="40">
        <v>79.0</v>
      </c>
      <c r="Q150" s="18">
        <f t="shared" si="5"/>
        <v>37</v>
      </c>
      <c r="R150" s="23">
        <f t="shared" si="6"/>
        <v>0.4683544304</v>
      </c>
      <c r="S150" s="24" t="str">
        <f t="shared" si="7"/>
        <v>Grape Juice with +37, +46.8% (79 to 116)</v>
      </c>
      <c r="T150" s="18"/>
      <c r="U150" s="40">
        <v>0.0</v>
      </c>
      <c r="V150" s="22">
        <f t="shared" si="8"/>
        <v>0</v>
      </c>
      <c r="W150" s="23" t="str">
        <f t="shared" si="9"/>
        <v>#DIV/0!</v>
      </c>
      <c r="X150" s="26" t="str">
        <f t="shared" si="10"/>
        <v>#DIV/0!</v>
      </c>
    </row>
    <row r="151">
      <c r="A151" s="11" t="s">
        <v>861</v>
      </c>
      <c r="B151" s="18">
        <v>943.0</v>
      </c>
      <c r="C151" s="40">
        <v>7427.0</v>
      </c>
      <c r="D151" s="40">
        <v>4066.0</v>
      </c>
      <c r="E151" s="40">
        <v>221.0</v>
      </c>
      <c r="F151" s="14">
        <v>127175.0</v>
      </c>
      <c r="G151" s="19"/>
      <c r="H151" s="19">
        <f>VLOOKUP(A151,'Kings Ratings'!$A$2:$B$1000,2,false)</f>
        <v>11</v>
      </c>
      <c r="I151" s="7" t="str">
        <f>vlookup(B151,'202405 MM (Do Not Delete)'!$A$1:$G$1000,7,false)</f>
        <v/>
      </c>
      <c r="K151" s="40">
        <v>7397.0</v>
      </c>
      <c r="L151" s="22">
        <f t="shared" si="2"/>
        <v>30</v>
      </c>
      <c r="M151" s="23">
        <f t="shared" si="3"/>
        <v>0.004055698256</v>
      </c>
      <c r="N151" s="24" t="str">
        <f t="shared" si="4"/>
        <v>Frozen Sheepshead with +30, +0.4% (7397 to 7427)</v>
      </c>
      <c r="O151" s="41"/>
      <c r="P151" s="40">
        <v>4063.0</v>
      </c>
      <c r="Q151" s="18">
        <f t="shared" si="5"/>
        <v>3</v>
      </c>
      <c r="R151" s="23">
        <f t="shared" si="6"/>
        <v>0.0007383706621</v>
      </c>
      <c r="S151" s="24" t="str">
        <f t="shared" si="7"/>
        <v>Frozen Sheepshead with +3, +0.1% (4063 to 4066)</v>
      </c>
      <c r="T151" s="18"/>
      <c r="U151" s="40">
        <v>221.0</v>
      </c>
      <c r="V151" s="22">
        <f t="shared" si="8"/>
        <v>0</v>
      </c>
      <c r="W151" s="23">
        <f t="shared" si="9"/>
        <v>0</v>
      </c>
      <c r="X151" s="26" t="str">
        <f t="shared" si="10"/>
        <v>Frozen Sheepshead with +0, +0% (221 to 221)</v>
      </c>
    </row>
    <row r="152">
      <c r="A152" s="18" t="s">
        <v>431</v>
      </c>
      <c r="B152" s="18">
        <v>229.0</v>
      </c>
      <c r="C152" s="40">
        <v>7596.0</v>
      </c>
      <c r="D152" s="40">
        <v>1.0</v>
      </c>
      <c r="E152" s="40">
        <v>0.0</v>
      </c>
      <c r="F152" s="14">
        <v>21231.0</v>
      </c>
      <c r="G152" s="19"/>
      <c r="H152" s="19">
        <f>VLOOKUP(A152,'Kings Ratings'!$A$2:$B$1000,2,false)</f>
        <v>10</v>
      </c>
      <c r="I152" s="10" t="str">
        <f>vlookup(B152,'202405 MM (Do Not Delete)'!$A$1:$G$1000,7,false)</f>
        <v/>
      </c>
      <c r="K152" s="40">
        <v>6841.0</v>
      </c>
      <c r="L152" s="22">
        <f t="shared" si="2"/>
        <v>755</v>
      </c>
      <c r="M152" s="23">
        <f t="shared" si="3"/>
        <v>0.1103639819</v>
      </c>
      <c r="N152" s="24" t="str">
        <f t="shared" si="4"/>
        <v>Runestone 19 with +755, +11% (6841 to 7596)</v>
      </c>
      <c r="O152" s="41"/>
      <c r="P152" s="40">
        <v>0.0</v>
      </c>
      <c r="Q152" s="18">
        <f t="shared" si="5"/>
        <v>1</v>
      </c>
      <c r="R152" s="23" t="str">
        <f t="shared" si="6"/>
        <v>#DIV/0!</v>
      </c>
      <c r="S152" s="24" t="str">
        <f t="shared" si="7"/>
        <v>#DIV/0!</v>
      </c>
      <c r="T152" s="18"/>
      <c r="U152" s="40">
        <v>0.0</v>
      </c>
      <c r="V152" s="22">
        <f t="shared" si="8"/>
        <v>0</v>
      </c>
      <c r="W152" s="23" t="str">
        <f t="shared" si="9"/>
        <v>#DIV/0!</v>
      </c>
      <c r="X152" s="26" t="str">
        <f t="shared" si="10"/>
        <v>#DIV/0!</v>
      </c>
    </row>
    <row r="153">
      <c r="A153" s="18" t="s">
        <v>804</v>
      </c>
      <c r="B153" s="18">
        <v>378.0</v>
      </c>
      <c r="C153" s="40">
        <v>7683.0</v>
      </c>
      <c r="D153" s="40">
        <v>1369.0</v>
      </c>
      <c r="E153" s="40">
        <v>21.0</v>
      </c>
      <c r="F153" s="14">
        <v>50569.0</v>
      </c>
      <c r="G153" s="19"/>
      <c r="H153" s="19">
        <f>VLOOKUP(A153,'Kings Ratings'!$A$2:$B$1000,2,false)</f>
        <v>10</v>
      </c>
      <c r="I153" s="10"/>
      <c r="K153" s="40">
        <v>6883.0</v>
      </c>
      <c r="L153" s="22">
        <f t="shared" si="2"/>
        <v>800</v>
      </c>
      <c r="M153" s="23">
        <f t="shared" si="3"/>
        <v>0.1162283888</v>
      </c>
      <c r="N153" s="24" t="str">
        <f t="shared" si="4"/>
        <v>Water Lily with +800, +11.6% (6883 to 7683)</v>
      </c>
      <c r="O153" s="41"/>
      <c r="P153" s="40">
        <v>985.0</v>
      </c>
      <c r="Q153" s="18">
        <f t="shared" si="5"/>
        <v>384</v>
      </c>
      <c r="R153" s="23">
        <f t="shared" si="6"/>
        <v>0.3898477157</v>
      </c>
      <c r="S153" s="24" t="str">
        <f t="shared" si="7"/>
        <v>Water Lily with +384, +39% (985 to 1369)</v>
      </c>
      <c r="T153" s="18"/>
      <c r="U153" s="40">
        <v>15.0</v>
      </c>
      <c r="V153" s="22">
        <f t="shared" si="8"/>
        <v>6</v>
      </c>
      <c r="W153" s="23">
        <f t="shared" si="9"/>
        <v>0.4</v>
      </c>
      <c r="X153" s="26" t="str">
        <f t="shared" si="10"/>
        <v>Water Lily with +6, +40% (15 to 21)</v>
      </c>
    </row>
    <row r="154">
      <c r="A154" s="18" t="s">
        <v>636</v>
      </c>
      <c r="B154" s="18">
        <v>539.0</v>
      </c>
      <c r="C154" s="40">
        <v>7755.0</v>
      </c>
      <c r="D154" s="40">
        <v>2880.0</v>
      </c>
      <c r="E154" s="40">
        <v>47.0</v>
      </c>
      <c r="F154" s="14">
        <v>169592.0</v>
      </c>
      <c r="G154" s="19"/>
      <c r="H154" s="19">
        <f>VLOOKUP(A154,'Kings Ratings'!$A$2:$B$1000,2,false)</f>
        <v>5</v>
      </c>
      <c r="I154" s="7" t="str">
        <f>vlookup(B154,'202405 MM (Do Not Delete)'!$A$1:$G$1000,7,false)</f>
        <v/>
      </c>
      <c r="K154" s="40">
        <v>7158.0</v>
      </c>
      <c r="L154" s="22">
        <f t="shared" si="2"/>
        <v>597</v>
      </c>
      <c r="M154" s="23">
        <f t="shared" si="3"/>
        <v>0.08340318525</v>
      </c>
      <c r="N154" s="24" t="str">
        <f t="shared" si="4"/>
        <v>Purple Bag with +597, +8.3% (7158 to 7755)</v>
      </c>
      <c r="O154" s="41"/>
      <c r="P154" s="40">
        <v>2700.0</v>
      </c>
      <c r="Q154" s="18">
        <f t="shared" si="5"/>
        <v>180</v>
      </c>
      <c r="R154" s="23">
        <f t="shared" si="6"/>
        <v>0.06666666667</v>
      </c>
      <c r="S154" s="24" t="str">
        <f t="shared" si="7"/>
        <v>Purple Bag with +180, +6.7% (2700 to 2880)</v>
      </c>
      <c r="T154" s="18"/>
      <c r="U154" s="40">
        <v>36.0</v>
      </c>
      <c r="V154" s="22">
        <f t="shared" si="8"/>
        <v>11</v>
      </c>
      <c r="W154" s="23">
        <f t="shared" si="9"/>
        <v>0.3055555556</v>
      </c>
      <c r="X154" s="26" t="str">
        <f t="shared" si="10"/>
        <v>Purple Bag with +11, +30.6% (36 to 47)</v>
      </c>
    </row>
    <row r="155">
      <c r="A155" s="18" t="s">
        <v>398</v>
      </c>
      <c r="B155" s="18">
        <v>221.0</v>
      </c>
      <c r="C155" s="40">
        <v>7804.0</v>
      </c>
      <c r="D155" s="40">
        <v>2.0</v>
      </c>
      <c r="E155" s="40">
        <v>0.0</v>
      </c>
      <c r="F155" s="14">
        <v>20665.0</v>
      </c>
      <c r="G155" s="19"/>
      <c r="H155" s="19">
        <f>VLOOKUP(A155,'Kings Ratings'!$A$2:$B$1000,2,false)</f>
        <v>10</v>
      </c>
      <c r="I155" s="10" t="str">
        <f>vlookup(B155,'202405 MM (Do Not Delete)'!$A$1:$G$1000,7,false)</f>
        <v/>
      </c>
      <c r="K155" s="40">
        <v>7012.0</v>
      </c>
      <c r="L155" s="22">
        <f t="shared" si="2"/>
        <v>792</v>
      </c>
      <c r="M155" s="23">
        <f t="shared" si="3"/>
        <v>0.1129492299</v>
      </c>
      <c r="N155" s="24" t="str">
        <f t="shared" si="4"/>
        <v>Runestone 11 with +792, +11.3% (7012 to 7804)</v>
      </c>
      <c r="O155" s="41"/>
      <c r="P155" s="40">
        <v>1.0</v>
      </c>
      <c r="Q155" s="18">
        <f t="shared" si="5"/>
        <v>1</v>
      </c>
      <c r="R155" s="23">
        <f t="shared" si="6"/>
        <v>1</v>
      </c>
      <c r="S155" s="24" t="str">
        <f t="shared" si="7"/>
        <v>Runestone 11 with +1, +100% (1 to 2)</v>
      </c>
      <c r="T155" s="18"/>
      <c r="U155" s="40">
        <v>0.0</v>
      </c>
      <c r="V155" s="22">
        <f t="shared" si="8"/>
        <v>0</v>
      </c>
      <c r="W155" s="23" t="str">
        <f t="shared" si="9"/>
        <v>#DIV/0!</v>
      </c>
      <c r="X155" s="26" t="str">
        <f t="shared" si="10"/>
        <v>#DIV/0!</v>
      </c>
    </row>
    <row r="156">
      <c r="A156" s="18" t="s">
        <v>345</v>
      </c>
      <c r="B156" s="18">
        <v>156.0</v>
      </c>
      <c r="C156" s="40">
        <v>7887.0</v>
      </c>
      <c r="D156" s="40">
        <v>0.0</v>
      </c>
      <c r="E156" s="40">
        <v>0.0</v>
      </c>
      <c r="F156" s="14">
        <v>22567.0</v>
      </c>
      <c r="G156" s="19"/>
      <c r="H156" s="19">
        <f>VLOOKUP(A156,'Kings Ratings'!$A$2:$B$1000,2,false)</f>
        <v>10</v>
      </c>
      <c r="I156" s="10" t="str">
        <f>vlookup(B156,'202405 MM (Do Not Delete)'!$A$1:$G$1000,7,false)</f>
        <v/>
      </c>
      <c r="K156" s="40">
        <v>7143.0</v>
      </c>
      <c r="L156" s="22">
        <f t="shared" si="2"/>
        <v>744</v>
      </c>
      <c r="M156" s="23">
        <f t="shared" si="3"/>
        <v>0.1041579168</v>
      </c>
      <c r="N156" s="24" t="str">
        <f t="shared" si="4"/>
        <v>Runestone 10 with +744, +10.4% (7143 to 7887)</v>
      </c>
      <c r="O156" s="41"/>
      <c r="P156" s="40">
        <v>0.0</v>
      </c>
      <c r="Q156" s="18">
        <f t="shared" si="5"/>
        <v>0</v>
      </c>
      <c r="R156" s="23" t="str">
        <f t="shared" si="6"/>
        <v>#DIV/0!</v>
      </c>
      <c r="S156" s="24" t="str">
        <f t="shared" si="7"/>
        <v>#DIV/0!</v>
      </c>
      <c r="T156" s="18"/>
      <c r="U156" s="40">
        <v>0.0</v>
      </c>
      <c r="V156" s="22">
        <f t="shared" si="8"/>
        <v>0</v>
      </c>
      <c r="W156" s="23" t="str">
        <f t="shared" si="9"/>
        <v>#DIV/0!</v>
      </c>
      <c r="X156" s="26" t="str">
        <f t="shared" si="10"/>
        <v>#DIV/0!</v>
      </c>
    </row>
    <row r="157">
      <c r="A157" s="18" t="s">
        <v>746</v>
      </c>
      <c r="B157" s="18">
        <v>675.0</v>
      </c>
      <c r="C157" s="40">
        <v>7909.0</v>
      </c>
      <c r="D157" s="40">
        <v>3438.0</v>
      </c>
      <c r="E157" s="40">
        <v>187.0</v>
      </c>
      <c r="F157" s="14">
        <v>211883.0</v>
      </c>
      <c r="G157" s="19"/>
      <c r="H157" s="19">
        <f>VLOOKUP(A157,'Kings Ratings'!$A$2:$B$1000,2,false)</f>
        <v>5</v>
      </c>
      <c r="I157" s="7">
        <f>vlookup(B157,'202405 MM (Do Not Delete)'!$A$1:$G$1000,7,false)</f>
        <v>319</v>
      </c>
      <c r="K157" s="40">
        <v>7069.0</v>
      </c>
      <c r="L157" s="22">
        <f t="shared" si="2"/>
        <v>840</v>
      </c>
      <c r="M157" s="23">
        <f t="shared" si="3"/>
        <v>0.1188286886</v>
      </c>
      <c r="N157" s="24" t="str">
        <f t="shared" si="4"/>
        <v>Spoon with +840, +11.9% (7069 to 7909)</v>
      </c>
      <c r="O157" s="41"/>
      <c r="P157" s="40">
        <v>3144.0</v>
      </c>
      <c r="Q157" s="18">
        <f t="shared" si="5"/>
        <v>294</v>
      </c>
      <c r="R157" s="23">
        <f t="shared" si="6"/>
        <v>0.09351145038</v>
      </c>
      <c r="S157" s="24" t="str">
        <f t="shared" si="7"/>
        <v>Spoon with +294, +9.4% (3144 to 3438)</v>
      </c>
      <c r="T157" s="18"/>
      <c r="U157" s="40">
        <v>154.0</v>
      </c>
      <c r="V157" s="22">
        <f t="shared" si="8"/>
        <v>33</v>
      </c>
      <c r="W157" s="23">
        <f t="shared" si="9"/>
        <v>0.2142857143</v>
      </c>
      <c r="X157" s="26" t="str">
        <f t="shared" si="10"/>
        <v>Spoon with +33, +21.4% (154 to 187)</v>
      </c>
    </row>
    <row r="158">
      <c r="A158" s="18" t="s">
        <v>517</v>
      </c>
      <c r="B158" s="18">
        <v>224.0</v>
      </c>
      <c r="C158" s="40">
        <v>7910.0</v>
      </c>
      <c r="D158" s="40">
        <v>3.0</v>
      </c>
      <c r="E158" s="40">
        <v>0.0</v>
      </c>
      <c r="F158" s="14">
        <v>23272.0</v>
      </c>
      <c r="G158" s="19"/>
      <c r="H158" s="19">
        <f>VLOOKUP(A158,'Kings Ratings'!$A$2:$B$1000,2,false)</f>
        <v>10</v>
      </c>
      <c r="I158" s="10" t="str">
        <f>vlookup(B158,'202405 MM (Do Not Delete)'!$A$1:$G$1000,7,false)</f>
        <v/>
      </c>
      <c r="K158" s="40">
        <v>7130.0</v>
      </c>
      <c r="L158" s="22">
        <f t="shared" si="2"/>
        <v>780</v>
      </c>
      <c r="M158" s="23">
        <f t="shared" si="3"/>
        <v>0.1093969144</v>
      </c>
      <c r="N158" s="24" t="str">
        <f t="shared" si="4"/>
        <v>Runestone 14 with +780, +10.9% (7130 to 7910)</v>
      </c>
      <c r="O158" s="41"/>
      <c r="P158" s="40">
        <v>2.0</v>
      </c>
      <c r="Q158" s="18">
        <f t="shared" si="5"/>
        <v>1</v>
      </c>
      <c r="R158" s="23">
        <f t="shared" si="6"/>
        <v>0.5</v>
      </c>
      <c r="S158" s="24" t="str">
        <f t="shared" si="7"/>
        <v>Runestone 14 with +1, +50% (2 to 3)</v>
      </c>
      <c r="T158" s="18"/>
      <c r="U158" s="40">
        <v>0.0</v>
      </c>
      <c r="V158" s="22">
        <f t="shared" si="8"/>
        <v>0</v>
      </c>
      <c r="W158" s="23" t="str">
        <f t="shared" si="9"/>
        <v>#DIV/0!</v>
      </c>
      <c r="X158" s="26" t="str">
        <f t="shared" si="10"/>
        <v>#DIV/0!</v>
      </c>
    </row>
    <row r="159">
      <c r="A159" s="18" t="s">
        <v>376</v>
      </c>
      <c r="B159" s="18">
        <v>159.0</v>
      </c>
      <c r="C159" s="40">
        <v>7919.0</v>
      </c>
      <c r="D159" s="40">
        <v>218.0</v>
      </c>
      <c r="E159" s="40">
        <v>3.0</v>
      </c>
      <c r="F159" s="14">
        <v>36877.0</v>
      </c>
      <c r="G159" s="19"/>
      <c r="H159" s="19">
        <f>VLOOKUP(A159,'Kings Ratings'!$A$2:$B$1000,2,false)</f>
        <v>10</v>
      </c>
      <c r="I159" s="10"/>
      <c r="K159" s="40">
        <v>6997.0</v>
      </c>
      <c r="L159" s="22">
        <f t="shared" si="2"/>
        <v>922</v>
      </c>
      <c r="M159" s="23">
        <f t="shared" si="3"/>
        <v>0.1317707589</v>
      </c>
      <c r="N159" s="24" t="str">
        <f t="shared" si="4"/>
        <v>Gold Carrot with +922, +13.2% (6997 to 7919)</v>
      </c>
      <c r="O159" s="41"/>
      <c r="P159" s="40">
        <v>207.0</v>
      </c>
      <c r="Q159" s="18">
        <f t="shared" si="5"/>
        <v>11</v>
      </c>
      <c r="R159" s="23">
        <f t="shared" si="6"/>
        <v>0.05314009662</v>
      </c>
      <c r="S159" s="24" t="str">
        <f t="shared" si="7"/>
        <v>Gold Carrot with +11, +5.3% (207 to 218)</v>
      </c>
      <c r="T159" s="18"/>
      <c r="U159" s="40">
        <v>1.0</v>
      </c>
      <c r="V159" s="22">
        <f t="shared" si="8"/>
        <v>2</v>
      </c>
      <c r="W159" s="23">
        <f t="shared" si="9"/>
        <v>2</v>
      </c>
      <c r="X159" s="26" t="str">
        <f t="shared" si="10"/>
        <v>Gold Carrot with +2, +200% (1 to 3)</v>
      </c>
    </row>
    <row r="160">
      <c r="A160" s="18" t="s">
        <v>544</v>
      </c>
      <c r="B160" s="18">
        <v>223.0</v>
      </c>
      <c r="C160" s="40">
        <v>7948.0</v>
      </c>
      <c r="D160" s="40">
        <v>5.0</v>
      </c>
      <c r="E160" s="40">
        <v>0.0</v>
      </c>
      <c r="F160" s="14">
        <v>23424.0</v>
      </c>
      <c r="G160" s="19"/>
      <c r="H160" s="19">
        <f>VLOOKUP(A160,'Kings Ratings'!$A$2:$B$1000,2,false)</f>
        <v>10</v>
      </c>
      <c r="I160" s="10" t="str">
        <f>vlookup(B160,'202405 MM (Do Not Delete)'!$A$1:$G$1000,7,false)</f>
        <v/>
      </c>
      <c r="K160" s="40">
        <v>7172.0</v>
      </c>
      <c r="L160" s="22">
        <f t="shared" si="2"/>
        <v>776</v>
      </c>
      <c r="M160" s="23">
        <f t="shared" si="3"/>
        <v>0.1081985499</v>
      </c>
      <c r="N160" s="24" t="str">
        <f t="shared" si="4"/>
        <v>Runestone 13 with +776, +10.8% (7172 to 7948)</v>
      </c>
      <c r="O160" s="41"/>
      <c r="P160" s="40">
        <v>4.0</v>
      </c>
      <c r="Q160" s="18">
        <f t="shared" si="5"/>
        <v>1</v>
      </c>
      <c r="R160" s="23">
        <f t="shared" si="6"/>
        <v>0.25</v>
      </c>
      <c r="S160" s="24" t="str">
        <f t="shared" si="7"/>
        <v>Runestone 13 with +1, +25% (4 to 5)</v>
      </c>
      <c r="T160" s="18"/>
      <c r="U160" s="40">
        <v>0.0</v>
      </c>
      <c r="V160" s="22">
        <f t="shared" si="8"/>
        <v>0</v>
      </c>
      <c r="W160" s="23" t="str">
        <f t="shared" si="9"/>
        <v>#DIV/0!</v>
      </c>
      <c r="X160" s="26" t="str">
        <f t="shared" si="10"/>
        <v>#DIV/0!</v>
      </c>
    </row>
    <row r="161">
      <c r="A161" s="18" t="s">
        <v>621</v>
      </c>
      <c r="B161" s="18">
        <v>222.0</v>
      </c>
      <c r="C161" s="40">
        <v>7989.0</v>
      </c>
      <c r="D161" s="40">
        <v>34.0</v>
      </c>
      <c r="E161" s="40">
        <v>0.0</v>
      </c>
      <c r="F161" s="14">
        <v>26833.0</v>
      </c>
      <c r="G161" s="19"/>
      <c r="H161" s="19">
        <f>VLOOKUP(A161,'Kings Ratings'!$A$2:$B$1000,2,false)</f>
        <v>10</v>
      </c>
      <c r="I161" s="10" t="str">
        <f>vlookup(B161,'202405 MM (Do Not Delete)'!$A$1:$G$1000,7,false)</f>
        <v/>
      </c>
      <c r="K161" s="40">
        <v>7236.0</v>
      </c>
      <c r="L161" s="22">
        <f t="shared" si="2"/>
        <v>753</v>
      </c>
      <c r="M161" s="23">
        <f t="shared" si="3"/>
        <v>0.1040630182</v>
      </c>
      <c r="N161" s="24" t="str">
        <f t="shared" si="4"/>
        <v>Runestone 12 with +753, +10.4% (7236 to 7989)</v>
      </c>
      <c r="O161" s="41"/>
      <c r="P161" s="40">
        <v>23.0</v>
      </c>
      <c r="Q161" s="18">
        <f t="shared" si="5"/>
        <v>11</v>
      </c>
      <c r="R161" s="23">
        <f t="shared" si="6"/>
        <v>0.4782608696</v>
      </c>
      <c r="S161" s="24" t="str">
        <f t="shared" si="7"/>
        <v>Runestone 12 with +11, +47.8% (23 to 34)</v>
      </c>
      <c r="T161" s="18"/>
      <c r="U161" s="40">
        <v>0.0</v>
      </c>
      <c r="V161" s="22">
        <f t="shared" si="8"/>
        <v>0</v>
      </c>
      <c r="W161" s="23" t="str">
        <f t="shared" si="9"/>
        <v>#DIV/0!</v>
      </c>
      <c r="X161" s="26" t="str">
        <f t="shared" si="10"/>
        <v>#DIV/0!</v>
      </c>
    </row>
    <row r="162">
      <c r="A162" s="18" t="s">
        <v>425</v>
      </c>
      <c r="B162" s="18">
        <v>225.0</v>
      </c>
      <c r="C162" s="40">
        <v>8023.0</v>
      </c>
      <c r="D162" s="40">
        <v>1.0</v>
      </c>
      <c r="E162" s="40">
        <v>0.0</v>
      </c>
      <c r="F162" s="14">
        <v>21532.0</v>
      </c>
      <c r="G162" s="19"/>
      <c r="H162" s="19">
        <f>VLOOKUP(A162,'Kings Ratings'!$A$2:$B$1000,2,false)</f>
        <v>10</v>
      </c>
      <c r="I162" s="10" t="str">
        <f>vlookup(B162,'202405 MM (Do Not Delete)'!$A$1:$G$1000,7,false)</f>
        <v/>
      </c>
      <c r="K162" s="40">
        <v>7217.0</v>
      </c>
      <c r="L162" s="22">
        <f t="shared" si="2"/>
        <v>806</v>
      </c>
      <c r="M162" s="23">
        <f t="shared" si="3"/>
        <v>0.1116807538</v>
      </c>
      <c r="N162" s="24" t="str">
        <f t="shared" si="4"/>
        <v>Runestone 15 with +806, +11.2% (7217 to 8023)</v>
      </c>
      <c r="O162" s="41"/>
      <c r="P162" s="40">
        <v>1.0</v>
      </c>
      <c r="Q162" s="18">
        <f t="shared" si="5"/>
        <v>0</v>
      </c>
      <c r="R162" s="23">
        <f t="shared" si="6"/>
        <v>0</v>
      </c>
      <c r="S162" s="24" t="str">
        <f t="shared" si="7"/>
        <v>Runestone 15 with +0, +0% (1 to 1)</v>
      </c>
      <c r="T162" s="18"/>
      <c r="U162" s="40">
        <v>0.0</v>
      </c>
      <c r="V162" s="22">
        <f t="shared" si="8"/>
        <v>0</v>
      </c>
      <c r="W162" s="23" t="str">
        <f t="shared" si="9"/>
        <v>#DIV/0!</v>
      </c>
      <c r="X162" s="26" t="str">
        <f t="shared" si="10"/>
        <v>#DIV/0!</v>
      </c>
    </row>
    <row r="163">
      <c r="A163" s="18" t="s">
        <v>387</v>
      </c>
      <c r="B163" s="18">
        <v>262.0</v>
      </c>
      <c r="C163" s="40">
        <v>8041.0</v>
      </c>
      <c r="D163" s="40">
        <v>131.0</v>
      </c>
      <c r="E163" s="40">
        <v>0.0</v>
      </c>
      <c r="F163" s="14">
        <v>32135.0</v>
      </c>
      <c r="G163" s="19"/>
      <c r="H163" s="19">
        <f>VLOOKUP(A163,'Kings Ratings'!$A$2:$B$1000,2,false)</f>
        <v>10</v>
      </c>
      <c r="I163" s="10"/>
      <c r="K163" s="40">
        <v>7183.0</v>
      </c>
      <c r="L163" s="22">
        <f t="shared" si="2"/>
        <v>858</v>
      </c>
      <c r="M163" s="23">
        <f t="shared" si="3"/>
        <v>0.1194486983</v>
      </c>
      <c r="N163" s="24" t="str">
        <f t="shared" si="4"/>
        <v>Gold Eggplant with +858, +11.9% (7183 to 8041)</v>
      </c>
      <c r="O163" s="41"/>
      <c r="P163" s="40">
        <v>123.0</v>
      </c>
      <c r="Q163" s="18">
        <f t="shared" si="5"/>
        <v>8</v>
      </c>
      <c r="R163" s="23">
        <f t="shared" si="6"/>
        <v>0.06504065041</v>
      </c>
      <c r="S163" s="24" t="str">
        <f t="shared" si="7"/>
        <v>Gold Eggplant with +8, +6.5% (123 to 131)</v>
      </c>
      <c r="T163" s="18"/>
      <c r="U163" s="40">
        <v>0.0</v>
      </c>
      <c r="V163" s="22">
        <f t="shared" si="8"/>
        <v>0</v>
      </c>
      <c r="W163" s="23" t="str">
        <f t="shared" si="9"/>
        <v>#DIV/0!</v>
      </c>
      <c r="X163" s="26" t="str">
        <f t="shared" si="10"/>
        <v>#DIV/0!</v>
      </c>
    </row>
    <row r="164">
      <c r="A164" s="18" t="s">
        <v>738</v>
      </c>
      <c r="B164" s="18">
        <v>679.0</v>
      </c>
      <c r="C164" s="40">
        <v>8113.0</v>
      </c>
      <c r="D164" s="40">
        <v>311.0</v>
      </c>
      <c r="E164" s="40">
        <v>0.0</v>
      </c>
      <c r="F164" s="14">
        <v>65506.0</v>
      </c>
      <c r="G164" s="19"/>
      <c r="H164" s="19">
        <f>VLOOKUP(A164,'Kings Ratings'!$A$2:$B$1000,2,false)</f>
        <v>10</v>
      </c>
      <c r="I164" s="10"/>
      <c r="K164" s="40">
        <v>7361.0</v>
      </c>
      <c r="L164" s="22">
        <f t="shared" si="2"/>
        <v>752</v>
      </c>
      <c r="M164" s="23">
        <f t="shared" si="3"/>
        <v>0.1021600326</v>
      </c>
      <c r="N164" s="24" t="str">
        <f t="shared" si="4"/>
        <v>Spool of Copper with +752, +10.2% (7361 to 8113)</v>
      </c>
      <c r="O164" s="41"/>
      <c r="P164" s="40">
        <v>211.0</v>
      </c>
      <c r="Q164" s="18">
        <f t="shared" si="5"/>
        <v>100</v>
      </c>
      <c r="R164" s="23">
        <f t="shared" si="6"/>
        <v>0.4739336493</v>
      </c>
      <c r="S164" s="24" t="str">
        <f t="shared" si="7"/>
        <v>Spool of Copper with +100, +47.4% (211 to 311)</v>
      </c>
      <c r="T164" s="18"/>
      <c r="U164" s="40">
        <v>0.0</v>
      </c>
      <c r="V164" s="22">
        <f t="shared" si="8"/>
        <v>0</v>
      </c>
      <c r="W164" s="23" t="str">
        <f t="shared" si="9"/>
        <v>#DIV/0!</v>
      </c>
      <c r="X164" s="26" t="str">
        <f t="shared" si="10"/>
        <v>#DIV/0!</v>
      </c>
    </row>
    <row r="165">
      <c r="A165" s="18" t="s">
        <v>462</v>
      </c>
      <c r="B165" s="18">
        <v>388.0</v>
      </c>
      <c r="C165" s="40">
        <v>8122.0</v>
      </c>
      <c r="D165" s="40">
        <v>2631.0</v>
      </c>
      <c r="E165" s="40">
        <v>145.0</v>
      </c>
      <c r="F165" s="14">
        <v>121525.0</v>
      </c>
      <c r="G165" s="19"/>
      <c r="H165" s="19">
        <f>VLOOKUP(A165,'Kings Ratings'!$A$2:$B$1000,2,false)</f>
        <v>5</v>
      </c>
      <c r="I165" s="7">
        <f>vlookup(B165,'202405 MM (Do Not Delete)'!$A$1:$G$1000,7,false)</f>
        <v>298</v>
      </c>
      <c r="K165" s="40">
        <v>7528.0</v>
      </c>
      <c r="L165" s="22">
        <f t="shared" si="2"/>
        <v>594</v>
      </c>
      <c r="M165" s="23">
        <f t="shared" si="3"/>
        <v>0.07890541977</v>
      </c>
      <c r="N165" s="24" t="str">
        <f t="shared" si="4"/>
        <v>Hourglass with +594, +7.9% (7528 to 8122)</v>
      </c>
      <c r="O165" s="41"/>
      <c r="P165" s="40">
        <v>2472.0</v>
      </c>
      <c r="Q165" s="18">
        <f t="shared" si="5"/>
        <v>159</v>
      </c>
      <c r="R165" s="23">
        <f t="shared" si="6"/>
        <v>0.06432038835</v>
      </c>
      <c r="S165" s="24" t="str">
        <f t="shared" si="7"/>
        <v>Hourglass with +159, +6.4% (2472 to 2631)</v>
      </c>
      <c r="T165" s="18"/>
      <c r="U165" s="40">
        <v>102.0</v>
      </c>
      <c r="V165" s="22">
        <f t="shared" si="8"/>
        <v>43</v>
      </c>
      <c r="W165" s="23">
        <f t="shared" si="9"/>
        <v>0.4215686275</v>
      </c>
      <c r="X165" s="26" t="str">
        <f t="shared" si="10"/>
        <v>Hourglass with +43, +42.2% (102 to 145)</v>
      </c>
    </row>
    <row r="166">
      <c r="A166" s="18" t="s">
        <v>98</v>
      </c>
      <c r="B166" s="18">
        <v>895.0</v>
      </c>
      <c r="C166" s="40">
        <v>8272.0</v>
      </c>
      <c r="D166" s="40">
        <v>3896.0</v>
      </c>
      <c r="E166" s="40">
        <v>96.0</v>
      </c>
      <c r="F166" s="14">
        <v>325645.0</v>
      </c>
      <c r="G166" s="19"/>
      <c r="H166" s="19">
        <f>VLOOKUP(A166,'Kings Ratings'!$A$2:$B$1000,2,false)</f>
        <v>2</v>
      </c>
      <c r="I166" s="7" t="str">
        <f>vlookup(B166,'202405 MM (Do Not Delete)'!$A$1:$G$1000,7,false)</f>
        <v/>
      </c>
      <c r="K166" s="40">
        <v>7154.0</v>
      </c>
      <c r="L166" s="22">
        <f t="shared" si="2"/>
        <v>1118</v>
      </c>
      <c r="M166" s="23">
        <f t="shared" si="3"/>
        <v>0.1562762091</v>
      </c>
      <c r="N166" s="24" t="str">
        <f t="shared" si="4"/>
        <v>Blue Parchment with +1118, +15.6% (7154 to 8272)</v>
      </c>
      <c r="O166" s="41"/>
      <c r="P166" s="40">
        <v>3283.0</v>
      </c>
      <c r="Q166" s="18">
        <f t="shared" si="5"/>
        <v>613</v>
      </c>
      <c r="R166" s="23">
        <f t="shared" si="6"/>
        <v>0.1867194639</v>
      </c>
      <c r="S166" s="24" t="str">
        <f t="shared" si="7"/>
        <v>Blue Parchment with +613, +18.7% (3283 to 3896)</v>
      </c>
      <c r="T166" s="18"/>
      <c r="U166" s="40">
        <v>62.0</v>
      </c>
      <c r="V166" s="22">
        <f t="shared" si="8"/>
        <v>34</v>
      </c>
      <c r="W166" s="23">
        <f t="shared" si="9"/>
        <v>0.5483870968</v>
      </c>
      <c r="X166" s="26" t="str">
        <f t="shared" si="10"/>
        <v>Blue Parchment with +34, +54.8% (62 to 96)</v>
      </c>
    </row>
    <row r="167">
      <c r="A167" s="18" t="s">
        <v>835</v>
      </c>
      <c r="B167" s="18">
        <v>738.0</v>
      </c>
      <c r="C167" s="40">
        <v>8292.0</v>
      </c>
      <c r="D167" s="40">
        <v>5268.0</v>
      </c>
      <c r="E167" s="40">
        <v>1056.0</v>
      </c>
      <c r="F167" s="14">
        <v>2353820.0</v>
      </c>
      <c r="G167" s="19"/>
      <c r="H167" s="19">
        <f>VLOOKUP(A167,'Kings Ratings'!$A$2:$B$1000,2,false)</f>
        <v>2</v>
      </c>
      <c r="I167" s="7">
        <f>vlookup(B167,'202405 MM (Do Not Delete)'!$A$1:$G$1000,7,false)</f>
        <v>275</v>
      </c>
      <c r="K167" s="40">
        <v>7463.0</v>
      </c>
      <c r="L167" s="22">
        <f t="shared" si="2"/>
        <v>829</v>
      </c>
      <c r="M167" s="23">
        <f t="shared" si="3"/>
        <v>0.1110813346</v>
      </c>
      <c r="N167" s="24" t="str">
        <f t="shared" si="4"/>
        <v>Wooden Table with +829, +11.1% (7463 to 8292)</v>
      </c>
      <c r="O167" s="41"/>
      <c r="P167" s="40">
        <v>4839.0</v>
      </c>
      <c r="Q167" s="18">
        <f t="shared" si="5"/>
        <v>429</v>
      </c>
      <c r="R167" s="23">
        <f t="shared" si="6"/>
        <v>0.08865468072</v>
      </c>
      <c r="S167" s="24" t="str">
        <f t="shared" si="7"/>
        <v>Wooden Table with +429, +8.9% (4839 to 5268)</v>
      </c>
      <c r="T167" s="18"/>
      <c r="U167" s="40">
        <v>915.0</v>
      </c>
      <c r="V167" s="22">
        <f t="shared" si="8"/>
        <v>141</v>
      </c>
      <c r="W167" s="23">
        <f t="shared" si="9"/>
        <v>0.1540983607</v>
      </c>
      <c r="X167" s="26" t="str">
        <f t="shared" si="10"/>
        <v>Wooden Table with +141, +15.4% (915 to 1056)</v>
      </c>
    </row>
    <row r="168">
      <c r="A168" s="18" t="s">
        <v>360</v>
      </c>
      <c r="B168" s="18">
        <v>153.0</v>
      </c>
      <c r="C168" s="40">
        <v>8299.0</v>
      </c>
      <c r="D168" s="40">
        <v>0.0</v>
      </c>
      <c r="E168" s="40">
        <v>0.0</v>
      </c>
      <c r="F168" s="14">
        <v>21931.0</v>
      </c>
      <c r="G168" s="19"/>
      <c r="H168" s="19">
        <f>VLOOKUP(A168,'Kings Ratings'!$A$2:$B$1000,2,false)</f>
        <v>10</v>
      </c>
      <c r="I168" s="10" t="str">
        <f>vlookup(B168,'202405 MM (Do Not Delete)'!$A$1:$G$1000,7,false)</f>
        <v/>
      </c>
      <c r="K168" s="40">
        <v>7514.0</v>
      </c>
      <c r="L168" s="22">
        <f t="shared" si="2"/>
        <v>785</v>
      </c>
      <c r="M168" s="23">
        <f t="shared" si="3"/>
        <v>0.1044716529</v>
      </c>
      <c r="N168" s="24" t="str">
        <f t="shared" si="4"/>
        <v>Runestone 07 with +785, +10.4% (7514 to 8299)</v>
      </c>
      <c r="O168" s="41"/>
      <c r="P168" s="40">
        <v>0.0</v>
      </c>
      <c r="Q168" s="18">
        <f t="shared" si="5"/>
        <v>0</v>
      </c>
      <c r="R168" s="23" t="str">
        <f t="shared" si="6"/>
        <v>#DIV/0!</v>
      </c>
      <c r="S168" s="24" t="str">
        <f t="shared" si="7"/>
        <v>#DIV/0!</v>
      </c>
      <c r="T168" s="18"/>
      <c r="U168" s="40">
        <v>0.0</v>
      </c>
      <c r="V168" s="22">
        <f t="shared" si="8"/>
        <v>0</v>
      </c>
      <c r="W168" s="23" t="str">
        <f t="shared" si="9"/>
        <v>#DIV/0!</v>
      </c>
      <c r="X168" s="26" t="str">
        <f t="shared" si="10"/>
        <v>#DIV/0!</v>
      </c>
    </row>
    <row r="169">
      <c r="A169" s="18" t="s">
        <v>570</v>
      </c>
      <c r="B169" s="18">
        <v>227.0</v>
      </c>
      <c r="C169" s="40">
        <v>8307.0</v>
      </c>
      <c r="D169" s="40">
        <v>13.0</v>
      </c>
      <c r="E169" s="40">
        <v>0.0</v>
      </c>
      <c r="F169" s="14">
        <v>29584.0</v>
      </c>
      <c r="G169" s="19"/>
      <c r="H169" s="19">
        <f>VLOOKUP(A169,'Kings Ratings'!$A$2:$B$1000,2,false)</f>
        <v>10</v>
      </c>
      <c r="I169" s="10" t="str">
        <f>vlookup(B169,'202405 MM (Do Not Delete)'!$A$1:$G$1000,7,false)</f>
        <v/>
      </c>
      <c r="K169" s="40">
        <v>7360.0</v>
      </c>
      <c r="L169" s="22">
        <f t="shared" si="2"/>
        <v>947</v>
      </c>
      <c r="M169" s="23">
        <f t="shared" si="3"/>
        <v>0.1286684783</v>
      </c>
      <c r="N169" s="24" t="str">
        <f t="shared" si="4"/>
        <v>Runestone 17 with +947, +12.9% (7360 to 8307)</v>
      </c>
      <c r="O169" s="41"/>
      <c r="P169" s="40">
        <v>9.0</v>
      </c>
      <c r="Q169" s="18">
        <f t="shared" si="5"/>
        <v>4</v>
      </c>
      <c r="R169" s="23">
        <f t="shared" si="6"/>
        <v>0.4444444444</v>
      </c>
      <c r="S169" s="24" t="str">
        <f t="shared" si="7"/>
        <v>Runestone 17 with +4, +44.4% (9 to 13)</v>
      </c>
      <c r="T169" s="18"/>
      <c r="U169" s="40">
        <v>0.0</v>
      </c>
      <c r="V169" s="22">
        <f t="shared" si="8"/>
        <v>0</v>
      </c>
      <c r="W169" s="23" t="str">
        <f t="shared" si="9"/>
        <v>#DIV/0!</v>
      </c>
      <c r="X169" s="26" t="str">
        <f t="shared" si="10"/>
        <v>#DIV/0!</v>
      </c>
    </row>
    <row r="170">
      <c r="A170" s="18" t="s">
        <v>397</v>
      </c>
      <c r="B170" s="18">
        <v>157.0</v>
      </c>
      <c r="C170" s="40">
        <v>8340.0</v>
      </c>
      <c r="D170" s="40">
        <v>249.0</v>
      </c>
      <c r="E170" s="40">
        <v>4.0</v>
      </c>
      <c r="F170" s="14">
        <v>45431.0</v>
      </c>
      <c r="G170" s="19"/>
      <c r="H170" s="19">
        <f>VLOOKUP(A170,'Kings Ratings'!$A$2:$B$1000,2,false)</f>
        <v>10</v>
      </c>
      <c r="I170" s="10"/>
      <c r="K170" s="40">
        <v>7436.0</v>
      </c>
      <c r="L170" s="22">
        <f t="shared" si="2"/>
        <v>904</v>
      </c>
      <c r="M170" s="23">
        <f t="shared" si="3"/>
        <v>0.121570737</v>
      </c>
      <c r="N170" s="24" t="str">
        <f t="shared" si="4"/>
        <v>Gold Peppers with +904, +12.2% (7436 to 8340)</v>
      </c>
      <c r="O170" s="41"/>
      <c r="P170" s="40">
        <v>235.0</v>
      </c>
      <c r="Q170" s="18">
        <f t="shared" si="5"/>
        <v>14</v>
      </c>
      <c r="R170" s="23">
        <f t="shared" si="6"/>
        <v>0.05957446809</v>
      </c>
      <c r="S170" s="24" t="str">
        <f t="shared" si="7"/>
        <v>Gold Peppers with +14, +6% (235 to 249)</v>
      </c>
      <c r="T170" s="18"/>
      <c r="U170" s="40">
        <v>4.0</v>
      </c>
      <c r="V170" s="22">
        <f t="shared" si="8"/>
        <v>0</v>
      </c>
      <c r="W170" s="23">
        <f t="shared" si="9"/>
        <v>0</v>
      </c>
      <c r="X170" s="26" t="str">
        <f t="shared" si="10"/>
        <v>Gold Peppers with +0, +0% (4 to 4)</v>
      </c>
    </row>
    <row r="171">
      <c r="A171" s="18" t="s">
        <v>560</v>
      </c>
      <c r="B171" s="18">
        <v>155.0</v>
      </c>
      <c r="C171" s="40">
        <v>8398.0</v>
      </c>
      <c r="D171" s="40">
        <v>8.0</v>
      </c>
      <c r="E171" s="40">
        <v>0.0</v>
      </c>
      <c r="F171" s="14">
        <v>27379.0</v>
      </c>
      <c r="G171" s="19"/>
      <c r="H171" s="19">
        <f>VLOOKUP(A171,'Kings Ratings'!$A$2:$B$1000,2,false)</f>
        <v>10</v>
      </c>
      <c r="I171" s="10" t="str">
        <f>vlookup(B171,'202405 MM (Do Not Delete)'!$A$1:$G$1000,7,false)</f>
        <v/>
      </c>
      <c r="K171" s="40">
        <v>7623.0</v>
      </c>
      <c r="L171" s="22">
        <f t="shared" si="2"/>
        <v>775</v>
      </c>
      <c r="M171" s="23">
        <f t="shared" si="3"/>
        <v>0.1016660108</v>
      </c>
      <c r="N171" s="24" t="str">
        <f t="shared" si="4"/>
        <v>Runestone 09 with +775, +10.2% (7623 to 8398)</v>
      </c>
      <c r="O171" s="41"/>
      <c r="P171" s="40">
        <v>7.0</v>
      </c>
      <c r="Q171" s="18">
        <f t="shared" si="5"/>
        <v>1</v>
      </c>
      <c r="R171" s="23">
        <f t="shared" si="6"/>
        <v>0.1428571429</v>
      </c>
      <c r="S171" s="24" t="str">
        <f t="shared" si="7"/>
        <v>Runestone 09 with +1, +14.3% (7 to 8)</v>
      </c>
      <c r="T171" s="18"/>
      <c r="U171" s="40">
        <v>0.0</v>
      </c>
      <c r="V171" s="22">
        <f t="shared" si="8"/>
        <v>0</v>
      </c>
      <c r="W171" s="23" t="str">
        <f t="shared" si="9"/>
        <v>#DIV/0!</v>
      </c>
      <c r="X171" s="26" t="str">
        <f t="shared" si="10"/>
        <v>#DIV/0!</v>
      </c>
    </row>
    <row r="172">
      <c r="A172" s="11" t="s">
        <v>850</v>
      </c>
      <c r="B172" s="18">
        <v>953.0</v>
      </c>
      <c r="C172" s="40">
        <v>8427.0</v>
      </c>
      <c r="D172" s="40">
        <v>6424.0</v>
      </c>
      <c r="E172" s="40">
        <v>1590.0</v>
      </c>
      <c r="F172" s="14">
        <v>1002612.0</v>
      </c>
      <c r="G172" s="19"/>
      <c r="H172" s="19">
        <f>VLOOKUP(A172,'Kings Ratings'!$A$2:$B$1000,2,false)</f>
        <v>11</v>
      </c>
      <c r="I172" s="7" t="str">
        <f>vlookup(B172,'202405 MM (Do Not Delete)'!$A$1:$G$1000,7,false)</f>
        <v/>
      </c>
      <c r="K172" s="40">
        <v>8422.0</v>
      </c>
      <c r="L172" s="22">
        <f t="shared" si="2"/>
        <v>5</v>
      </c>
      <c r="M172" s="23">
        <f t="shared" si="3"/>
        <v>0.0005936832106</v>
      </c>
      <c r="N172" s="24" t="str">
        <f t="shared" si="4"/>
        <v>Frozen Angelfish with +5, +0.1% (8422 to 8427)</v>
      </c>
      <c r="O172" s="41"/>
      <c r="P172" s="40">
        <v>6418.0</v>
      </c>
      <c r="Q172" s="18">
        <f t="shared" si="5"/>
        <v>6</v>
      </c>
      <c r="R172" s="23">
        <f t="shared" si="6"/>
        <v>0.0009348706762</v>
      </c>
      <c r="S172" s="24" t="str">
        <f t="shared" si="7"/>
        <v>Frozen Angelfish with +6, +0.1% (6418 to 6424)</v>
      </c>
      <c r="T172" s="18"/>
      <c r="U172" s="40">
        <v>1588.0</v>
      </c>
      <c r="V172" s="22">
        <f t="shared" si="8"/>
        <v>2</v>
      </c>
      <c r="W172" s="23">
        <f t="shared" si="9"/>
        <v>0.001259445844</v>
      </c>
      <c r="X172" s="26" t="str">
        <f t="shared" si="10"/>
        <v>Frozen Angelfish with +2, +0.1% (1588 to 1590)</v>
      </c>
    </row>
    <row r="173">
      <c r="A173" s="18" t="s">
        <v>522</v>
      </c>
      <c r="B173" s="18">
        <v>154.0</v>
      </c>
      <c r="C173" s="40">
        <v>8446.0</v>
      </c>
      <c r="D173" s="40">
        <v>15.0</v>
      </c>
      <c r="E173" s="40">
        <v>0.0</v>
      </c>
      <c r="F173" s="14">
        <v>29883.0</v>
      </c>
      <c r="G173" s="19"/>
      <c r="H173" s="19">
        <f>VLOOKUP(A173,'Kings Ratings'!$A$2:$B$1000,2,false)</f>
        <v>10</v>
      </c>
      <c r="I173" s="10" t="str">
        <f>vlookup(B173,'202405 MM (Do Not Delete)'!$A$1:$G$1000,7,false)</f>
        <v/>
      </c>
      <c r="K173" s="40">
        <v>7681.0</v>
      </c>
      <c r="L173" s="22">
        <f t="shared" si="2"/>
        <v>765</v>
      </c>
      <c r="M173" s="23">
        <f t="shared" si="3"/>
        <v>0.09959640672</v>
      </c>
      <c r="N173" s="24" t="str">
        <f t="shared" si="4"/>
        <v>Runestone 08 with +765, +10% (7681 to 8446)</v>
      </c>
      <c r="O173" s="41"/>
      <c r="P173" s="40">
        <v>13.0</v>
      </c>
      <c r="Q173" s="18">
        <f t="shared" si="5"/>
        <v>2</v>
      </c>
      <c r="R173" s="23">
        <f t="shared" si="6"/>
        <v>0.1538461538</v>
      </c>
      <c r="S173" s="24" t="str">
        <f t="shared" si="7"/>
        <v>Runestone 08 with +2, +15.4% (13 to 15)</v>
      </c>
      <c r="T173" s="18"/>
      <c r="U173" s="40">
        <v>0.0</v>
      </c>
      <c r="V173" s="22">
        <f t="shared" si="8"/>
        <v>0</v>
      </c>
      <c r="W173" s="23" t="str">
        <f t="shared" si="9"/>
        <v>#DIV/0!</v>
      </c>
      <c r="X173" s="26" t="str">
        <f t="shared" si="10"/>
        <v>#DIV/0!</v>
      </c>
    </row>
    <row r="174">
      <c r="A174" s="11" t="s">
        <v>848</v>
      </c>
      <c r="B174" s="18">
        <v>952.0</v>
      </c>
      <c r="C174" s="40">
        <v>8452.0</v>
      </c>
      <c r="D174" s="40">
        <v>6461.0</v>
      </c>
      <c r="E174" s="40">
        <v>1626.0</v>
      </c>
      <c r="F174" s="14">
        <v>1068984.0</v>
      </c>
      <c r="G174" s="19"/>
      <c r="H174" s="19">
        <f>VLOOKUP(A174,'Kings Ratings'!$A$2:$B$1000,2,false)</f>
        <v>11</v>
      </c>
      <c r="I174" s="7" t="str">
        <f>vlookup(B174,'202405 MM (Do Not Delete)'!$A$1:$G$1000,7,false)</f>
        <v/>
      </c>
      <c r="K174" s="40">
        <v>8446.0</v>
      </c>
      <c r="L174" s="22">
        <f t="shared" si="2"/>
        <v>6</v>
      </c>
      <c r="M174" s="23">
        <f t="shared" si="3"/>
        <v>0.0007103954535</v>
      </c>
      <c r="N174" s="24" t="str">
        <f t="shared" si="4"/>
        <v>Frozen Jelly with +6, +0.1% (8446 to 8452)</v>
      </c>
      <c r="O174" s="41"/>
      <c r="P174" s="40">
        <v>6456.0</v>
      </c>
      <c r="Q174" s="18">
        <f t="shared" si="5"/>
        <v>5</v>
      </c>
      <c r="R174" s="23">
        <f t="shared" si="6"/>
        <v>0.0007744733581</v>
      </c>
      <c r="S174" s="24" t="str">
        <f t="shared" si="7"/>
        <v>Frozen Jelly with +5, +0.1% (6456 to 6461)</v>
      </c>
      <c r="T174" s="18"/>
      <c r="U174" s="40">
        <v>1621.0</v>
      </c>
      <c r="V174" s="22">
        <f t="shared" si="8"/>
        <v>5</v>
      </c>
      <c r="W174" s="23">
        <f t="shared" si="9"/>
        <v>0.003084515731</v>
      </c>
      <c r="X174" s="26" t="str">
        <f t="shared" si="10"/>
        <v>Frozen Jelly with +5, +0.3% (1621 to 1626)</v>
      </c>
    </row>
    <row r="175">
      <c r="A175" s="18" t="s">
        <v>531</v>
      </c>
      <c r="B175" s="18">
        <v>837.0</v>
      </c>
      <c r="C175" s="40">
        <v>8485.0</v>
      </c>
      <c r="D175" s="40">
        <v>3420.0</v>
      </c>
      <c r="E175" s="40">
        <v>106.0</v>
      </c>
      <c r="F175" s="14">
        <v>170231.0</v>
      </c>
      <c r="G175" s="19"/>
      <c r="H175" s="19">
        <f>VLOOKUP(A175,'Kings Ratings'!$A$2:$B$1000,2,false)</f>
        <v>5</v>
      </c>
      <c r="I175" s="7" t="str">
        <f>vlookup(B175,'202405 MM (Do Not Delete)'!$A$1:$G$1000,7,false)</f>
        <v/>
      </c>
      <c r="K175" s="40">
        <v>7588.0</v>
      </c>
      <c r="L175" s="22">
        <f t="shared" si="2"/>
        <v>897</v>
      </c>
      <c r="M175" s="23">
        <f t="shared" si="3"/>
        <v>0.1182129678</v>
      </c>
      <c r="N175" s="24" t="str">
        <f t="shared" si="4"/>
        <v>Linked Lantern with +897, +11.8% (7588 to 8485)</v>
      </c>
      <c r="O175" s="41"/>
      <c r="P175" s="40">
        <v>2908.0</v>
      </c>
      <c r="Q175" s="18">
        <f t="shared" si="5"/>
        <v>512</v>
      </c>
      <c r="R175" s="23">
        <f t="shared" si="6"/>
        <v>0.1760660248</v>
      </c>
      <c r="S175" s="24" t="str">
        <f t="shared" si="7"/>
        <v>Linked Lantern with +512, +17.6% (2908 to 3420)</v>
      </c>
      <c r="T175" s="18"/>
      <c r="U175" s="40">
        <v>76.0</v>
      </c>
      <c r="V175" s="22">
        <f t="shared" si="8"/>
        <v>30</v>
      </c>
      <c r="W175" s="23">
        <f t="shared" si="9"/>
        <v>0.3947368421</v>
      </c>
      <c r="X175" s="26" t="str">
        <f t="shared" si="10"/>
        <v>Linked Lantern with +30, +39.5% (76 to 106)</v>
      </c>
    </row>
    <row r="176">
      <c r="A176" s="18" t="s">
        <v>514</v>
      </c>
      <c r="B176" s="18">
        <v>166.0</v>
      </c>
      <c r="C176" s="40">
        <v>8553.0</v>
      </c>
      <c r="D176" s="40">
        <v>3407.0</v>
      </c>
      <c r="E176" s="40">
        <v>57.0</v>
      </c>
      <c r="F176" s="14">
        <v>221008.0</v>
      </c>
      <c r="G176" s="19"/>
      <c r="H176" s="19">
        <f>VLOOKUP(A176,'Kings Ratings'!$A$2:$B$1000,2,false)</f>
        <v>2</v>
      </c>
      <c r="I176" s="7">
        <f>vlookup(B176,'202405 MM (Do Not Delete)'!$A$1:$G$1000,7,false)</f>
        <v>296</v>
      </c>
      <c r="K176" s="40">
        <v>7916.0</v>
      </c>
      <c r="L176" s="22">
        <f t="shared" si="2"/>
        <v>637</v>
      </c>
      <c r="M176" s="23">
        <f t="shared" si="3"/>
        <v>0.08046993431</v>
      </c>
      <c r="N176" s="24" t="str">
        <f t="shared" si="4"/>
        <v>Leather Bag with +637, +8% (7916 to 8553)</v>
      </c>
      <c r="O176" s="41"/>
      <c r="P176" s="40">
        <v>3173.0</v>
      </c>
      <c r="Q176" s="18">
        <f t="shared" si="5"/>
        <v>234</v>
      </c>
      <c r="R176" s="23">
        <f t="shared" si="6"/>
        <v>0.07374724236</v>
      </c>
      <c r="S176" s="24" t="str">
        <f t="shared" si="7"/>
        <v>Leather Bag with +234, +7.4% (3173 to 3407)</v>
      </c>
      <c r="T176" s="18"/>
      <c r="U176" s="40">
        <v>52.0</v>
      </c>
      <c r="V176" s="22">
        <f t="shared" si="8"/>
        <v>5</v>
      </c>
      <c r="W176" s="23">
        <f t="shared" si="9"/>
        <v>0.09615384615</v>
      </c>
      <c r="X176" s="26" t="str">
        <f t="shared" si="10"/>
        <v>Leather Bag with +5, +9.6% (52 to 57)</v>
      </c>
    </row>
    <row r="177">
      <c r="A177" s="18" t="s">
        <v>640</v>
      </c>
      <c r="B177" s="18">
        <v>83.0</v>
      </c>
      <c r="C177" s="40">
        <v>8578.0</v>
      </c>
      <c r="D177" s="40">
        <v>3671.0</v>
      </c>
      <c r="E177" s="40">
        <v>88.0</v>
      </c>
      <c r="F177" s="14">
        <v>308430.0</v>
      </c>
      <c r="G177" s="19"/>
      <c r="H177" s="19">
        <f>VLOOKUP(A177,'Kings Ratings'!$A$2:$B$1000,2,false)</f>
        <v>3</v>
      </c>
      <c r="I177" s="7" t="str">
        <f>vlookup(B177,'202405 MM (Do Not Delete)'!$A$1:$G$1000,7,false)</f>
        <v/>
      </c>
      <c r="K177" s="40">
        <v>7881.0</v>
      </c>
      <c r="L177" s="22">
        <f t="shared" si="2"/>
        <v>697</v>
      </c>
      <c r="M177" s="23">
        <f t="shared" si="3"/>
        <v>0.08844055323</v>
      </c>
      <c r="N177" s="24" t="str">
        <f t="shared" si="4"/>
        <v>Purple Diary with +697, +8.8% (7881 to 8578)</v>
      </c>
      <c r="O177" s="41"/>
      <c r="P177" s="40">
        <v>3327.0</v>
      </c>
      <c r="Q177" s="18">
        <f t="shared" si="5"/>
        <v>344</v>
      </c>
      <c r="R177" s="23">
        <f t="shared" si="6"/>
        <v>0.1033964533</v>
      </c>
      <c r="S177" s="24" t="str">
        <f t="shared" si="7"/>
        <v>Purple Diary with +344, +10.3% (3327 to 3671)</v>
      </c>
      <c r="T177" s="18"/>
      <c r="U177" s="40">
        <v>57.0</v>
      </c>
      <c r="V177" s="22">
        <f t="shared" si="8"/>
        <v>31</v>
      </c>
      <c r="W177" s="23">
        <f t="shared" si="9"/>
        <v>0.5438596491</v>
      </c>
      <c r="X177" s="26" t="str">
        <f t="shared" si="10"/>
        <v>Purple Diary with +31, +54.4% (57 to 88)</v>
      </c>
    </row>
    <row r="178">
      <c r="A178" s="18" t="s">
        <v>532</v>
      </c>
      <c r="B178" s="18">
        <v>79.0</v>
      </c>
      <c r="C178" s="40">
        <v>8602.0</v>
      </c>
      <c r="D178" s="40">
        <v>5220.0</v>
      </c>
      <c r="E178" s="40">
        <v>524.0</v>
      </c>
      <c r="F178" s="14">
        <v>1001401.0</v>
      </c>
      <c r="G178" s="19"/>
      <c r="H178" s="19">
        <f>VLOOKUP(A178,'Kings Ratings'!$A$2:$B$1000,2,false)</f>
        <v>2</v>
      </c>
      <c r="I178" s="7">
        <f>vlookup(B178,'202405 MM (Do Not Delete)'!$A$1:$G$1000,7,false)</f>
        <v>278</v>
      </c>
      <c r="K178" s="40">
        <v>7834.0</v>
      </c>
      <c r="L178" s="22">
        <f t="shared" si="2"/>
        <v>768</v>
      </c>
      <c r="M178" s="23">
        <f t="shared" si="3"/>
        <v>0.09803420985</v>
      </c>
      <c r="N178" s="24" t="str">
        <f t="shared" si="4"/>
        <v>Looking Glass with +768, +9.8% (7834 to 8602)</v>
      </c>
      <c r="O178" s="41"/>
      <c r="P178" s="40">
        <v>4789.0</v>
      </c>
      <c r="Q178" s="18">
        <f t="shared" si="5"/>
        <v>431</v>
      </c>
      <c r="R178" s="23">
        <f t="shared" si="6"/>
        <v>0.08999791188</v>
      </c>
      <c r="S178" s="24" t="str">
        <f t="shared" si="7"/>
        <v>Looking Glass with +431, +9% (4789 to 5220)</v>
      </c>
      <c r="T178" s="18"/>
      <c r="U178" s="40">
        <v>457.0</v>
      </c>
      <c r="V178" s="22">
        <f t="shared" si="8"/>
        <v>67</v>
      </c>
      <c r="W178" s="23">
        <f t="shared" si="9"/>
        <v>0.1466083151</v>
      </c>
      <c r="X178" s="26" t="str">
        <f t="shared" si="10"/>
        <v>Looking Glass with +67, +14.7% (457 to 524)</v>
      </c>
    </row>
    <row r="179">
      <c r="A179" s="18" t="s">
        <v>545</v>
      </c>
      <c r="B179" s="18">
        <v>216.0</v>
      </c>
      <c r="C179" s="40">
        <v>8806.0</v>
      </c>
      <c r="D179" s="40">
        <v>5179.0</v>
      </c>
      <c r="E179" s="40">
        <v>598.0</v>
      </c>
      <c r="F179" s="14">
        <v>1000562.0</v>
      </c>
      <c r="G179" s="19"/>
      <c r="H179" s="19">
        <f>VLOOKUP(A179,'Kings Ratings'!$A$2:$B$1000,2,false)</f>
        <v>2</v>
      </c>
      <c r="I179" s="7">
        <f>vlookup(B179,'202405 MM (Do Not Delete)'!$A$1:$G$1000,7,false)</f>
        <v>285</v>
      </c>
      <c r="K179" s="40">
        <v>8077.0</v>
      </c>
      <c r="L179" s="22">
        <f t="shared" si="2"/>
        <v>729</v>
      </c>
      <c r="M179" s="23">
        <f t="shared" si="3"/>
        <v>0.09025628327</v>
      </c>
      <c r="N179" s="24" t="str">
        <f t="shared" si="4"/>
        <v>Magnifying Glass with +729, +9% (8077 to 8806)</v>
      </c>
      <c r="O179" s="41"/>
      <c r="P179" s="40">
        <v>4763.0</v>
      </c>
      <c r="Q179" s="18">
        <f t="shared" si="5"/>
        <v>416</v>
      </c>
      <c r="R179" s="23">
        <f t="shared" si="6"/>
        <v>0.08733991182</v>
      </c>
      <c r="S179" s="24" t="str">
        <f t="shared" si="7"/>
        <v>Magnifying Glass with +416, +8.7% (4763 to 5179)</v>
      </c>
      <c r="T179" s="18"/>
      <c r="U179" s="40">
        <v>524.0</v>
      </c>
      <c r="V179" s="22">
        <f t="shared" si="8"/>
        <v>74</v>
      </c>
      <c r="W179" s="23">
        <f t="shared" si="9"/>
        <v>0.141221374</v>
      </c>
      <c r="X179" s="26" t="str">
        <f t="shared" si="10"/>
        <v>Magnifying Glass with +74, +14.1% (524 to 598)</v>
      </c>
    </row>
    <row r="180">
      <c r="A180" s="18" t="s">
        <v>393</v>
      </c>
      <c r="B180" s="18">
        <v>161.0</v>
      </c>
      <c r="C180" s="40">
        <v>8822.0</v>
      </c>
      <c r="D180" s="40">
        <v>164.0</v>
      </c>
      <c r="E180" s="40">
        <v>0.0</v>
      </c>
      <c r="F180" s="14">
        <v>35509.0</v>
      </c>
      <c r="G180" s="19"/>
      <c r="H180" s="19">
        <f>VLOOKUP(A180,'Kings Ratings'!$A$2:$B$1000,2,false)</f>
        <v>10</v>
      </c>
      <c r="I180" s="10"/>
      <c r="K180" s="40">
        <v>7886.0</v>
      </c>
      <c r="L180" s="22">
        <f t="shared" si="2"/>
        <v>936</v>
      </c>
      <c r="M180" s="23">
        <f t="shared" si="3"/>
        <v>0.1186913518</v>
      </c>
      <c r="N180" s="24" t="str">
        <f t="shared" si="4"/>
        <v>Gold Peas with +936, +11.9% (7886 to 8822)</v>
      </c>
      <c r="O180" s="41"/>
      <c r="P180" s="40">
        <v>155.0</v>
      </c>
      <c r="Q180" s="18">
        <f t="shared" si="5"/>
        <v>9</v>
      </c>
      <c r="R180" s="23">
        <f t="shared" si="6"/>
        <v>0.05806451613</v>
      </c>
      <c r="S180" s="24" t="str">
        <f t="shared" si="7"/>
        <v>Gold Peas with +9, +5.8% (155 to 164)</v>
      </c>
      <c r="T180" s="18"/>
      <c r="U180" s="40">
        <v>0.0</v>
      </c>
      <c r="V180" s="22">
        <f t="shared" si="8"/>
        <v>0</v>
      </c>
      <c r="W180" s="23" t="str">
        <f t="shared" si="9"/>
        <v>#DIV/0!</v>
      </c>
      <c r="X180" s="26" t="str">
        <f t="shared" si="10"/>
        <v>#DIV/0!</v>
      </c>
    </row>
    <row r="181">
      <c r="A181" s="18" t="s">
        <v>550</v>
      </c>
      <c r="B181" s="18">
        <v>678.0</v>
      </c>
      <c r="C181" s="40">
        <v>8832.0</v>
      </c>
      <c r="D181" s="40">
        <v>1381.0</v>
      </c>
      <c r="E181" s="40">
        <v>11.0</v>
      </c>
      <c r="F181" s="14">
        <v>262197.0</v>
      </c>
      <c r="G181" s="19"/>
      <c r="H181" s="19">
        <f>VLOOKUP(A181,'Kings Ratings'!$A$2:$B$1000,2,false)</f>
        <v>5</v>
      </c>
      <c r="I181" s="7" t="str">
        <f>vlookup(B181,'202405 MM (Do Not Delete)'!$A$1:$G$1000,7,false)</f>
        <v/>
      </c>
      <c r="K181" s="40">
        <v>8050.0</v>
      </c>
      <c r="L181" s="22">
        <f t="shared" si="2"/>
        <v>782</v>
      </c>
      <c r="M181" s="23">
        <f t="shared" si="3"/>
        <v>0.09714285714</v>
      </c>
      <c r="N181" s="24" t="str">
        <f t="shared" si="4"/>
        <v>Metal Spool with +782, +9.7% (8050 to 8832)</v>
      </c>
      <c r="O181" s="41"/>
      <c r="P181" s="40">
        <v>1254.0</v>
      </c>
      <c r="Q181" s="18">
        <f t="shared" si="5"/>
        <v>127</v>
      </c>
      <c r="R181" s="23">
        <f t="shared" si="6"/>
        <v>0.1012759171</v>
      </c>
      <c r="S181" s="24" t="str">
        <f t="shared" si="7"/>
        <v>Metal Spool with +127, +10.1% (1254 to 1381)</v>
      </c>
      <c r="T181" s="18"/>
      <c r="U181" s="40">
        <v>11.0</v>
      </c>
      <c r="V181" s="22">
        <f t="shared" si="8"/>
        <v>0</v>
      </c>
      <c r="W181" s="23">
        <f t="shared" si="9"/>
        <v>0</v>
      </c>
      <c r="X181" s="26" t="str">
        <f t="shared" si="10"/>
        <v>Metal Spool with +0, +0% (11 to 11)</v>
      </c>
    </row>
    <row r="182">
      <c r="A182" s="18" t="s">
        <v>499</v>
      </c>
      <c r="B182" s="18">
        <v>147.0</v>
      </c>
      <c r="C182" s="40">
        <v>8833.0</v>
      </c>
      <c r="D182" s="40">
        <v>13.0</v>
      </c>
      <c r="E182" s="40">
        <v>0.0</v>
      </c>
      <c r="F182" s="14">
        <v>29326.0</v>
      </c>
      <c r="G182" s="19"/>
      <c r="H182" s="19">
        <f>VLOOKUP(A182,'Kings Ratings'!$A$2:$B$1000,2,false)</f>
        <v>10</v>
      </c>
      <c r="I182" s="10"/>
      <c r="K182" s="40">
        <v>8066.0</v>
      </c>
      <c r="L182" s="22">
        <f t="shared" si="2"/>
        <v>767</v>
      </c>
      <c r="M182" s="23">
        <f t="shared" si="3"/>
        <v>0.09509050335</v>
      </c>
      <c r="N182" s="24" t="str">
        <f t="shared" si="4"/>
        <v>Runestone 01 with +767, +9.5% (8066 to 8833)</v>
      </c>
      <c r="O182" s="41"/>
      <c r="P182" s="40">
        <v>11.0</v>
      </c>
      <c r="Q182" s="18">
        <f t="shared" si="5"/>
        <v>2</v>
      </c>
      <c r="R182" s="23">
        <f t="shared" si="6"/>
        <v>0.1818181818</v>
      </c>
      <c r="S182" s="24" t="str">
        <f t="shared" si="7"/>
        <v>Runestone 01 with +2, +18.2% (11 to 13)</v>
      </c>
      <c r="T182" s="18"/>
      <c r="U182" s="40">
        <v>0.0</v>
      </c>
      <c r="V182" s="22">
        <f t="shared" si="8"/>
        <v>0</v>
      </c>
      <c r="W182" s="23" t="str">
        <f t="shared" si="9"/>
        <v>#DIV/0!</v>
      </c>
      <c r="X182" s="26" t="str">
        <f t="shared" si="10"/>
        <v>#DIV/0!</v>
      </c>
    </row>
    <row r="183">
      <c r="A183" s="18" t="s">
        <v>613</v>
      </c>
      <c r="B183" s="18">
        <v>150.0</v>
      </c>
      <c r="C183" s="40">
        <v>8928.0</v>
      </c>
      <c r="D183" s="40">
        <v>75.0</v>
      </c>
      <c r="E183" s="40">
        <v>0.0</v>
      </c>
      <c r="F183" s="14">
        <v>34842.0</v>
      </c>
      <c r="G183" s="19"/>
      <c r="H183" s="19">
        <f>VLOOKUP(A183,'Kings Ratings'!$A$2:$B$1000,2,false)</f>
        <v>10</v>
      </c>
      <c r="I183" s="10"/>
      <c r="K183" s="40">
        <v>8133.0</v>
      </c>
      <c r="L183" s="22">
        <f t="shared" si="2"/>
        <v>795</v>
      </c>
      <c r="M183" s="23">
        <f t="shared" si="3"/>
        <v>0.09774990778</v>
      </c>
      <c r="N183" s="24" t="str">
        <f t="shared" si="4"/>
        <v>Runestone 04 with +795, +9.8% (8133 to 8928)</v>
      </c>
      <c r="O183" s="41"/>
      <c r="P183" s="40">
        <v>42.0</v>
      </c>
      <c r="Q183" s="18">
        <f t="shared" si="5"/>
        <v>33</v>
      </c>
      <c r="R183" s="23">
        <f t="shared" si="6"/>
        <v>0.7857142857</v>
      </c>
      <c r="S183" s="24" t="str">
        <f t="shared" si="7"/>
        <v>Runestone 04 with +33, +78.6% (42 to 75)</v>
      </c>
      <c r="T183" s="18"/>
      <c r="U183" s="40">
        <v>0.0</v>
      </c>
      <c r="V183" s="22">
        <f t="shared" si="8"/>
        <v>0</v>
      </c>
      <c r="W183" s="23" t="str">
        <f t="shared" si="9"/>
        <v>#DIV/0!</v>
      </c>
      <c r="X183" s="26" t="str">
        <f t="shared" si="10"/>
        <v>#DIV/0!</v>
      </c>
    </row>
    <row r="184">
      <c r="A184" s="18" t="s">
        <v>833</v>
      </c>
      <c r="B184" s="18">
        <v>299.0</v>
      </c>
      <c r="C184" s="40">
        <v>8968.0</v>
      </c>
      <c r="D184" s="40">
        <v>6335.0</v>
      </c>
      <c r="E184" s="40">
        <v>955.0</v>
      </c>
      <c r="F184" s="14">
        <v>1023743.0</v>
      </c>
      <c r="G184" s="19"/>
      <c r="H184" s="19">
        <f>VLOOKUP(A184,'Kings Ratings'!$A$2:$B$1000,2,false)</f>
        <v>1</v>
      </c>
      <c r="I184" s="7">
        <f>vlookup(B184,'202405 MM (Do Not Delete)'!$A$1:$G$1000,7,false)</f>
        <v>282</v>
      </c>
      <c r="K184" s="40">
        <v>8328.0</v>
      </c>
      <c r="L184" s="22">
        <f t="shared" si="2"/>
        <v>640</v>
      </c>
      <c r="M184" s="23">
        <f t="shared" si="3"/>
        <v>0.07684918348</v>
      </c>
      <c r="N184" s="24" t="str">
        <f t="shared" si="4"/>
        <v>Wooden Sword with +640, +7.7% (8328 to 8968)</v>
      </c>
      <c r="O184" s="41"/>
      <c r="P184" s="40">
        <v>5910.0</v>
      </c>
      <c r="Q184" s="18">
        <f t="shared" si="5"/>
        <v>425</v>
      </c>
      <c r="R184" s="23">
        <f t="shared" si="6"/>
        <v>0.07191201354</v>
      </c>
      <c r="S184" s="24" t="str">
        <f t="shared" si="7"/>
        <v>Wooden Sword with +425, +7.2% (5910 to 6335)</v>
      </c>
      <c r="T184" s="18"/>
      <c r="U184" s="40">
        <v>832.0</v>
      </c>
      <c r="V184" s="22">
        <f t="shared" si="8"/>
        <v>123</v>
      </c>
      <c r="W184" s="23">
        <f t="shared" si="9"/>
        <v>0.1478365385</v>
      </c>
      <c r="X184" s="26" t="str">
        <f t="shared" si="10"/>
        <v>Wooden Sword with +123, +14.8% (832 to 955)</v>
      </c>
    </row>
    <row r="185">
      <c r="A185" s="18" t="s">
        <v>283</v>
      </c>
      <c r="B185" s="18">
        <v>393.0</v>
      </c>
      <c r="C185" s="40">
        <v>9236.0</v>
      </c>
      <c r="D185" s="40">
        <v>2006.0</v>
      </c>
      <c r="E185" s="40">
        <v>46.0</v>
      </c>
      <c r="F185" s="14">
        <v>241442.0</v>
      </c>
      <c r="G185" s="19"/>
      <c r="H185" s="19">
        <f>VLOOKUP(A185,'Kings Ratings'!$A$2:$B$1000,2,false)</f>
        <v>6</v>
      </c>
      <c r="I185" s="7">
        <f>vlookup(B185,'202405 MM (Do Not Delete)'!$A$1:$G$1000,7,false)</f>
        <v>295</v>
      </c>
      <c r="K185" s="40">
        <v>8555.0</v>
      </c>
      <c r="L185" s="22">
        <f t="shared" si="2"/>
        <v>681</v>
      </c>
      <c r="M185" s="23">
        <f t="shared" si="3"/>
        <v>0.0796025716</v>
      </c>
      <c r="N185" s="24" t="str">
        <f t="shared" si="4"/>
        <v>Fancy Guitar with +681, +8% (8555 to 9236)</v>
      </c>
      <c r="O185" s="41"/>
      <c r="P185" s="40">
        <v>1863.0</v>
      </c>
      <c r="Q185" s="18">
        <f t="shared" si="5"/>
        <v>143</v>
      </c>
      <c r="R185" s="23">
        <f t="shared" si="6"/>
        <v>0.07675791734</v>
      </c>
      <c r="S185" s="24" t="str">
        <f t="shared" si="7"/>
        <v>Fancy Guitar with +143, +7.7% (1863 to 2006)</v>
      </c>
      <c r="T185" s="18"/>
      <c r="U185" s="40">
        <v>41.0</v>
      </c>
      <c r="V185" s="22">
        <f t="shared" si="8"/>
        <v>5</v>
      </c>
      <c r="W185" s="23">
        <f t="shared" si="9"/>
        <v>0.1219512195</v>
      </c>
      <c r="X185" s="26" t="str">
        <f t="shared" si="10"/>
        <v>Fancy Guitar with +5, +12.2% (41 to 46)</v>
      </c>
    </row>
    <row r="186">
      <c r="A186" s="18" t="s">
        <v>595</v>
      </c>
      <c r="B186" s="18">
        <v>228.0</v>
      </c>
      <c r="C186" s="40">
        <v>9277.0</v>
      </c>
      <c r="D186" s="40">
        <v>45.0</v>
      </c>
      <c r="E186" s="40">
        <v>0.0</v>
      </c>
      <c r="F186" s="14">
        <v>27220.0</v>
      </c>
      <c r="G186" s="19"/>
      <c r="H186" s="19">
        <f>VLOOKUP(A186,'Kings Ratings'!$A$2:$B$1000,2,false)</f>
        <v>10</v>
      </c>
      <c r="I186" s="10"/>
      <c r="K186" s="40">
        <v>8441.0</v>
      </c>
      <c r="L186" s="22">
        <f t="shared" si="2"/>
        <v>836</v>
      </c>
      <c r="M186" s="23">
        <f t="shared" si="3"/>
        <v>0.09904039806</v>
      </c>
      <c r="N186" s="24" t="str">
        <f t="shared" si="4"/>
        <v>Runestone 18 with +836, +9.9% (8441 to 9277)</v>
      </c>
      <c r="O186" s="41"/>
      <c r="P186" s="40">
        <v>26.0</v>
      </c>
      <c r="Q186" s="18">
        <f t="shared" si="5"/>
        <v>19</v>
      </c>
      <c r="R186" s="23">
        <f t="shared" si="6"/>
        <v>0.7307692308</v>
      </c>
      <c r="S186" s="24" t="str">
        <f t="shared" si="7"/>
        <v>Runestone 18 with +19, +73.1% (26 to 45)</v>
      </c>
      <c r="T186" s="18"/>
      <c r="U186" s="40">
        <v>0.0</v>
      </c>
      <c r="V186" s="22">
        <f t="shared" si="8"/>
        <v>0</v>
      </c>
      <c r="W186" s="23" t="str">
        <f t="shared" si="9"/>
        <v>#DIV/0!</v>
      </c>
      <c r="X186" s="26" t="str">
        <f t="shared" si="10"/>
        <v>#DIV/0!</v>
      </c>
    </row>
    <row r="187">
      <c r="A187" s="18" t="s">
        <v>452</v>
      </c>
      <c r="B187" s="18">
        <v>165.0</v>
      </c>
      <c r="C187" s="40">
        <v>9296.0</v>
      </c>
      <c r="D187" s="40">
        <v>3885.0</v>
      </c>
      <c r="E187" s="40">
        <v>364.0</v>
      </c>
      <c r="F187" s="14">
        <v>611182.0</v>
      </c>
      <c r="G187" s="19"/>
      <c r="H187" s="19">
        <f>VLOOKUP(A187,'Kings Ratings'!$A$2:$B$1000,2,false)</f>
        <v>3</v>
      </c>
      <c r="I187" s="7">
        <f>vlookup(B187,'202405 MM (Do Not Delete)'!$A$1:$G$1000,7,false)</f>
        <v>297</v>
      </c>
      <c r="K187" s="40">
        <v>8555.0</v>
      </c>
      <c r="L187" s="22">
        <f t="shared" si="2"/>
        <v>741</v>
      </c>
      <c r="M187" s="23">
        <f t="shared" si="3"/>
        <v>0.08661601403</v>
      </c>
      <c r="N187" s="24" t="str">
        <f t="shared" si="4"/>
        <v>Horn Canteen with +741, +8.7% (8555 to 9296)</v>
      </c>
      <c r="O187" s="41"/>
      <c r="P187" s="40">
        <v>3570.0</v>
      </c>
      <c r="Q187" s="18">
        <f t="shared" si="5"/>
        <v>315</v>
      </c>
      <c r="R187" s="23">
        <f t="shared" si="6"/>
        <v>0.08823529412</v>
      </c>
      <c r="S187" s="24" t="str">
        <f t="shared" si="7"/>
        <v>Horn Canteen with +315, +8.8% (3570 to 3885)</v>
      </c>
      <c r="T187" s="18"/>
      <c r="U187" s="40">
        <v>317.0</v>
      </c>
      <c r="V187" s="22">
        <f t="shared" si="8"/>
        <v>47</v>
      </c>
      <c r="W187" s="23">
        <f t="shared" si="9"/>
        <v>0.1482649842</v>
      </c>
      <c r="X187" s="26" t="str">
        <f t="shared" si="10"/>
        <v>Horn Canteen with +47, +14.8% (317 to 364)</v>
      </c>
    </row>
    <row r="188">
      <c r="A188" s="18" t="s">
        <v>838</v>
      </c>
      <c r="B188" s="18">
        <v>594.0</v>
      </c>
      <c r="C188" s="40">
        <v>9314.0</v>
      </c>
      <c r="D188" s="40">
        <v>1486.0</v>
      </c>
      <c r="E188" s="40">
        <v>20.0</v>
      </c>
      <c r="F188" s="14">
        <v>124435.0</v>
      </c>
      <c r="G188" s="19"/>
      <c r="H188" s="19">
        <f>VLOOKUP(A188,'Kings Ratings'!$A$2:$B$1000,2,false)</f>
        <v>6</v>
      </c>
      <c r="I188" s="7">
        <f>vlookup(B188,'202405 MM (Do Not Delete)'!$A$1:$G$1000,7,false)</f>
        <v>298</v>
      </c>
      <c r="K188" s="40">
        <v>8439.0</v>
      </c>
      <c r="L188" s="22">
        <f t="shared" si="2"/>
        <v>875</v>
      </c>
      <c r="M188" s="23">
        <f t="shared" si="3"/>
        <v>0.1036852708</v>
      </c>
      <c r="N188" s="24" t="str">
        <f t="shared" si="4"/>
        <v>Wrench with +875, +10.4% (8439 to 9314)</v>
      </c>
      <c r="O188" s="41"/>
      <c r="P188" s="40">
        <v>1286.0</v>
      </c>
      <c r="Q188" s="18">
        <f t="shared" si="5"/>
        <v>200</v>
      </c>
      <c r="R188" s="23">
        <f t="shared" si="6"/>
        <v>0.1555209953</v>
      </c>
      <c r="S188" s="24" t="str">
        <f t="shared" si="7"/>
        <v>Wrench with +200, +15.6% (1286 to 1486)</v>
      </c>
      <c r="T188" s="18"/>
      <c r="U188" s="40">
        <v>16.0</v>
      </c>
      <c r="V188" s="22">
        <f t="shared" si="8"/>
        <v>4</v>
      </c>
      <c r="W188" s="23">
        <f t="shared" si="9"/>
        <v>0.25</v>
      </c>
      <c r="X188" s="26" t="str">
        <f t="shared" si="10"/>
        <v>Wrench with +4, +25% (16 to 20)</v>
      </c>
    </row>
    <row r="189">
      <c r="A189" s="18" t="s">
        <v>430</v>
      </c>
      <c r="B189" s="18">
        <v>414.0</v>
      </c>
      <c r="C189" s="40">
        <v>9381.0</v>
      </c>
      <c r="D189" s="40">
        <v>3867.0</v>
      </c>
      <c r="E189" s="40">
        <v>115.0</v>
      </c>
      <c r="F189" s="14">
        <v>272186.0</v>
      </c>
      <c r="G189" s="19"/>
      <c r="H189" s="19">
        <f>VLOOKUP(A189,'Kings Ratings'!$A$2:$B$1000,2,false)</f>
        <v>2</v>
      </c>
      <c r="I189" s="7">
        <f>vlookup(B189,'202405 MM (Do Not Delete)'!$A$1:$G$1000,7,false)</f>
        <v>293</v>
      </c>
      <c r="K189" s="40">
        <v>8829.0</v>
      </c>
      <c r="L189" s="22">
        <f t="shared" si="2"/>
        <v>552</v>
      </c>
      <c r="M189" s="23">
        <f t="shared" si="3"/>
        <v>0.06252123683</v>
      </c>
      <c r="N189" s="24" t="str">
        <f t="shared" si="4"/>
        <v>Green Scarf with +552, +6.3% (8829 to 9381)</v>
      </c>
      <c r="O189" s="41"/>
      <c r="P189" s="40">
        <v>3622.0</v>
      </c>
      <c r="Q189" s="18">
        <f t="shared" si="5"/>
        <v>245</v>
      </c>
      <c r="R189" s="23">
        <f t="shared" si="6"/>
        <v>0.06764218664</v>
      </c>
      <c r="S189" s="24" t="str">
        <f t="shared" si="7"/>
        <v>Green Scarf with +245, +6.8% (3622 to 3867)</v>
      </c>
      <c r="T189" s="18"/>
      <c r="U189" s="40">
        <v>95.0</v>
      </c>
      <c r="V189" s="22">
        <f t="shared" si="8"/>
        <v>20</v>
      </c>
      <c r="W189" s="23">
        <f t="shared" si="9"/>
        <v>0.2105263158</v>
      </c>
      <c r="X189" s="26" t="str">
        <f t="shared" si="10"/>
        <v>Green Scarf with +20, +21.1% (95 to 115)</v>
      </c>
    </row>
    <row r="190">
      <c r="A190" s="18" t="s">
        <v>697</v>
      </c>
      <c r="B190" s="18">
        <v>326.0</v>
      </c>
      <c r="C190" s="40">
        <v>9398.0</v>
      </c>
      <c r="D190" s="40">
        <v>5084.0</v>
      </c>
      <c r="E190" s="40">
        <v>699.0</v>
      </c>
      <c r="F190" s="14">
        <v>1011593.0</v>
      </c>
      <c r="G190" s="19"/>
      <c r="H190" s="19">
        <f>VLOOKUP(A190,'Kings Ratings'!$A$2:$B$1000,2,false)</f>
        <v>2</v>
      </c>
      <c r="I190" s="7">
        <f>vlookup(B190,'202405 MM (Do Not Delete)'!$A$1:$G$1000,7,false)</f>
        <v>290</v>
      </c>
      <c r="K190" s="40">
        <v>8717.0</v>
      </c>
      <c r="L190" s="22">
        <f t="shared" si="2"/>
        <v>681</v>
      </c>
      <c r="M190" s="23">
        <f t="shared" si="3"/>
        <v>0.07812320753</v>
      </c>
      <c r="N190" s="24" t="str">
        <f t="shared" si="4"/>
        <v>Scissors with +681, +7.8% (8717 to 9398)</v>
      </c>
      <c r="O190" s="41"/>
      <c r="P190" s="40">
        <v>4789.0</v>
      </c>
      <c r="Q190" s="18">
        <f t="shared" si="5"/>
        <v>295</v>
      </c>
      <c r="R190" s="23">
        <f t="shared" si="6"/>
        <v>0.06159949885</v>
      </c>
      <c r="S190" s="24" t="str">
        <f t="shared" si="7"/>
        <v>Scissors with +295, +6.2% (4789 to 5084)</v>
      </c>
      <c r="T190" s="18"/>
      <c r="U190" s="40">
        <v>625.0</v>
      </c>
      <c r="V190" s="22">
        <f t="shared" si="8"/>
        <v>74</v>
      </c>
      <c r="W190" s="23">
        <f t="shared" si="9"/>
        <v>0.1184</v>
      </c>
      <c r="X190" s="26" t="str">
        <f t="shared" si="10"/>
        <v>Scissors with +74, +11.8% (625 to 699)</v>
      </c>
    </row>
    <row r="191">
      <c r="A191" s="18" t="s">
        <v>756</v>
      </c>
      <c r="B191" s="18">
        <v>592.0</v>
      </c>
      <c r="C191" s="40">
        <v>9401.0</v>
      </c>
      <c r="D191" s="40">
        <v>1719.0</v>
      </c>
      <c r="E191" s="40">
        <v>3.0</v>
      </c>
      <c r="F191" s="14">
        <v>125759.0</v>
      </c>
      <c r="G191" s="19"/>
      <c r="H191" s="19">
        <f>VLOOKUP(A191,'Kings Ratings'!$A$2:$B$1000,2,false)</f>
        <v>8</v>
      </c>
      <c r="I191" s="10"/>
      <c r="K191" s="40">
        <v>8563.0</v>
      </c>
      <c r="L191" s="22">
        <f t="shared" si="2"/>
        <v>838</v>
      </c>
      <c r="M191" s="23">
        <f t="shared" si="3"/>
        <v>0.09786289852</v>
      </c>
      <c r="N191" s="24" t="str">
        <f t="shared" si="4"/>
        <v>Steel Plate with +838, +9.8% (8563 to 9401)</v>
      </c>
      <c r="O191" s="41"/>
      <c r="P191" s="40">
        <v>1429.0</v>
      </c>
      <c r="Q191" s="18">
        <f t="shared" si="5"/>
        <v>290</v>
      </c>
      <c r="R191" s="23">
        <f t="shared" si="6"/>
        <v>0.2029391183</v>
      </c>
      <c r="S191" s="24" t="str">
        <f t="shared" si="7"/>
        <v>Steel Plate with +290, +20.3% (1429 to 1719)</v>
      </c>
      <c r="T191" s="18"/>
      <c r="U191" s="40">
        <v>2.0</v>
      </c>
      <c r="V191" s="22">
        <f t="shared" si="8"/>
        <v>1</v>
      </c>
      <c r="W191" s="23">
        <f t="shared" si="9"/>
        <v>0.5</v>
      </c>
      <c r="X191" s="26" t="str">
        <f t="shared" si="10"/>
        <v>Steel Plate with +1, +50% (2 to 3)</v>
      </c>
    </row>
    <row r="192">
      <c r="A192" s="18" t="s">
        <v>809</v>
      </c>
      <c r="B192" s="18">
        <v>71.0</v>
      </c>
      <c r="C192" s="40">
        <v>9590.0</v>
      </c>
      <c r="D192" s="40">
        <v>475.0</v>
      </c>
      <c r="E192" s="40">
        <v>1.0</v>
      </c>
      <c r="F192" s="14">
        <v>59135.0</v>
      </c>
      <c r="G192" s="19"/>
      <c r="H192" s="19">
        <f>VLOOKUP(A192,'Kings Ratings'!$A$2:$B$1000,2,false)</f>
        <v>9</v>
      </c>
      <c r="I192" s="10"/>
      <c r="K192" s="40">
        <v>8879.0</v>
      </c>
      <c r="L192" s="22">
        <f t="shared" si="2"/>
        <v>711</v>
      </c>
      <c r="M192" s="23">
        <f t="shared" si="3"/>
        <v>0.0800765852</v>
      </c>
      <c r="N192" s="24" t="str">
        <f t="shared" si="4"/>
        <v>Wheat with +711, +8% (8879 to 9590)</v>
      </c>
      <c r="O192" s="41"/>
      <c r="P192" s="40">
        <v>352.0</v>
      </c>
      <c r="Q192" s="18">
        <f t="shared" si="5"/>
        <v>123</v>
      </c>
      <c r="R192" s="23">
        <f t="shared" si="6"/>
        <v>0.3494318182</v>
      </c>
      <c r="S192" s="24" t="str">
        <f t="shared" si="7"/>
        <v>Wheat with +123, +34.9% (352 to 475)</v>
      </c>
      <c r="T192" s="18"/>
      <c r="U192" s="40">
        <v>1.0</v>
      </c>
      <c r="V192" s="22">
        <f t="shared" si="8"/>
        <v>0</v>
      </c>
      <c r="W192" s="23">
        <f t="shared" si="9"/>
        <v>0</v>
      </c>
      <c r="X192" s="26" t="str">
        <f t="shared" si="10"/>
        <v>Wheat with +0, +0% (1 to 1)</v>
      </c>
    </row>
    <row r="193">
      <c r="A193" s="18" t="s">
        <v>158</v>
      </c>
      <c r="B193" s="18">
        <v>659.0</v>
      </c>
      <c r="C193" s="40">
        <v>9598.0</v>
      </c>
      <c r="D193" s="40">
        <v>5343.0</v>
      </c>
      <c r="E193" s="40">
        <v>1029.0</v>
      </c>
      <c r="F193" s="14">
        <v>1034087.0</v>
      </c>
      <c r="G193" s="19"/>
      <c r="H193" s="19">
        <f>VLOOKUP(A193,'Kings Ratings'!$A$2:$B$1000,2,false)</f>
        <v>1</v>
      </c>
      <c r="I193" s="7">
        <f>vlookup(B193,'202405 MM (Do Not Delete)'!$A$1:$G$1000,7,false)</f>
        <v>277</v>
      </c>
      <c r="K193" s="40">
        <v>8862.0</v>
      </c>
      <c r="L193" s="22">
        <f t="shared" si="2"/>
        <v>736</v>
      </c>
      <c r="M193" s="23">
        <f t="shared" si="3"/>
        <v>0.08305122997</v>
      </c>
      <c r="N193" s="24" t="str">
        <f t="shared" si="4"/>
        <v>Butter Churn with +736, +8.3% (8862 to 9598)</v>
      </c>
      <c r="O193" s="41"/>
      <c r="P193" s="40">
        <v>4963.0</v>
      </c>
      <c r="Q193" s="18">
        <f t="shared" si="5"/>
        <v>380</v>
      </c>
      <c r="R193" s="23">
        <f t="shared" si="6"/>
        <v>0.07656659279</v>
      </c>
      <c r="S193" s="24" t="str">
        <f t="shared" si="7"/>
        <v>Butter Churn with +380, +7.7% (4963 to 5343)</v>
      </c>
      <c r="T193" s="18"/>
      <c r="U193" s="40">
        <v>919.0</v>
      </c>
      <c r="V193" s="22">
        <f t="shared" si="8"/>
        <v>110</v>
      </c>
      <c r="W193" s="23">
        <f t="shared" si="9"/>
        <v>0.119695321</v>
      </c>
      <c r="X193" s="26" t="str">
        <f t="shared" si="10"/>
        <v>Butter Churn with +110, +12% (919 to 1029)</v>
      </c>
    </row>
    <row r="194">
      <c r="A194" s="18" t="s">
        <v>688</v>
      </c>
      <c r="B194" s="18">
        <v>149.0</v>
      </c>
      <c r="C194" s="40">
        <v>9644.0</v>
      </c>
      <c r="D194" s="40">
        <v>555.0</v>
      </c>
      <c r="E194" s="40">
        <v>2.0</v>
      </c>
      <c r="F194" s="14">
        <v>38064.0</v>
      </c>
      <c r="G194" s="19"/>
      <c r="H194" s="19">
        <f>VLOOKUP(A194,'Kings Ratings'!$A$2:$B$1000,2,false)</f>
        <v>10</v>
      </c>
      <c r="I194" s="10"/>
      <c r="K194" s="40">
        <v>8754.0</v>
      </c>
      <c r="L194" s="22">
        <f t="shared" si="2"/>
        <v>890</v>
      </c>
      <c r="M194" s="23">
        <f t="shared" si="3"/>
        <v>0.101667809</v>
      </c>
      <c r="N194" s="24" t="str">
        <f t="shared" si="4"/>
        <v>Runestone 03 with +890, +10.2% (8754 to 9644)</v>
      </c>
      <c r="O194" s="41"/>
      <c r="P194" s="40">
        <v>356.0</v>
      </c>
      <c r="Q194" s="18">
        <f t="shared" si="5"/>
        <v>199</v>
      </c>
      <c r="R194" s="23">
        <f t="shared" si="6"/>
        <v>0.558988764</v>
      </c>
      <c r="S194" s="24" t="str">
        <f t="shared" si="7"/>
        <v>Runestone 03 with +199, +55.9% (356 to 555)</v>
      </c>
      <c r="T194" s="18"/>
      <c r="U194" s="40">
        <v>1.0</v>
      </c>
      <c r="V194" s="22">
        <f t="shared" si="8"/>
        <v>1</v>
      </c>
      <c r="W194" s="23">
        <f t="shared" si="9"/>
        <v>1</v>
      </c>
      <c r="X194" s="26" t="str">
        <f t="shared" si="10"/>
        <v>Runestone 03 with +1, +100% (1 to 2)</v>
      </c>
    </row>
    <row r="195">
      <c r="A195" s="18" t="s">
        <v>553</v>
      </c>
      <c r="B195" s="18">
        <v>152.0</v>
      </c>
      <c r="C195" s="40">
        <v>9659.0</v>
      </c>
      <c r="D195" s="40">
        <v>2.0</v>
      </c>
      <c r="E195" s="40">
        <v>0.0</v>
      </c>
      <c r="F195" s="14">
        <v>28898.0</v>
      </c>
      <c r="G195" s="19"/>
      <c r="H195" s="19">
        <f>VLOOKUP(A195,'Kings Ratings'!$A$2:$B$1000,2,false)</f>
        <v>10</v>
      </c>
      <c r="I195" s="10"/>
      <c r="K195" s="40">
        <v>8798.0</v>
      </c>
      <c r="L195" s="22">
        <f t="shared" si="2"/>
        <v>861</v>
      </c>
      <c r="M195" s="23">
        <f t="shared" si="3"/>
        <v>0.09786315072</v>
      </c>
      <c r="N195" s="24" t="str">
        <f t="shared" si="4"/>
        <v>Runestone 06 with +861, +9.8% (8798 to 9659)</v>
      </c>
      <c r="O195" s="41"/>
      <c r="P195" s="40">
        <v>1.0</v>
      </c>
      <c r="Q195" s="18">
        <f t="shared" si="5"/>
        <v>1</v>
      </c>
      <c r="R195" s="23">
        <f t="shared" si="6"/>
        <v>1</v>
      </c>
      <c r="S195" s="24" t="str">
        <f t="shared" si="7"/>
        <v>Runestone 06 with +1, +100% (1 to 2)</v>
      </c>
      <c r="T195" s="18"/>
      <c r="U195" s="40">
        <v>0.0</v>
      </c>
      <c r="V195" s="22">
        <f t="shared" si="8"/>
        <v>0</v>
      </c>
      <c r="W195" s="23" t="str">
        <f t="shared" si="9"/>
        <v>#DIV/0!</v>
      </c>
      <c r="X195" s="26" t="str">
        <f t="shared" si="10"/>
        <v>#DIV/0!</v>
      </c>
    </row>
    <row r="196">
      <c r="A196" s="18" t="s">
        <v>634</v>
      </c>
      <c r="B196" s="18">
        <v>69.0</v>
      </c>
      <c r="C196" s="40">
        <v>9699.0</v>
      </c>
      <c r="D196" s="40">
        <v>703.0</v>
      </c>
      <c r="E196" s="40">
        <v>0.0</v>
      </c>
      <c r="F196" s="14">
        <v>23155.0</v>
      </c>
      <c r="G196" s="19"/>
      <c r="H196" s="19">
        <f>VLOOKUP(A196,'Kings Ratings'!$A$2:$B$1000,2,false)</f>
        <v>9</v>
      </c>
      <c r="I196" s="10"/>
      <c r="K196" s="40">
        <v>9156.0</v>
      </c>
      <c r="L196" s="22">
        <f t="shared" si="2"/>
        <v>543</v>
      </c>
      <c r="M196" s="23">
        <f t="shared" si="3"/>
        <v>0.05930537353</v>
      </c>
      <c r="N196" s="24" t="str">
        <f t="shared" si="4"/>
        <v>Pumpkin with +543, +5.9% (9156 to 9699)</v>
      </c>
      <c r="O196" s="41"/>
      <c r="P196" s="40">
        <v>618.0</v>
      </c>
      <c r="Q196" s="18">
        <f t="shared" si="5"/>
        <v>85</v>
      </c>
      <c r="R196" s="23">
        <f t="shared" si="6"/>
        <v>0.1375404531</v>
      </c>
      <c r="S196" s="24" t="str">
        <f t="shared" si="7"/>
        <v>Pumpkin with +85, +13.8% (618 to 703)</v>
      </c>
      <c r="T196" s="18"/>
      <c r="U196" s="40">
        <v>0.0</v>
      </c>
      <c r="V196" s="22">
        <f t="shared" si="8"/>
        <v>0</v>
      </c>
      <c r="W196" s="23" t="str">
        <f t="shared" si="9"/>
        <v>#DIV/0!</v>
      </c>
      <c r="X196" s="26" t="str">
        <f t="shared" si="10"/>
        <v>#DIV/0!</v>
      </c>
    </row>
    <row r="197">
      <c r="A197" s="18" t="s">
        <v>792</v>
      </c>
      <c r="B197" s="18">
        <v>252.0</v>
      </c>
      <c r="C197" s="40">
        <v>9784.0</v>
      </c>
      <c r="D197" s="40">
        <v>5853.0</v>
      </c>
      <c r="E197" s="40">
        <v>1024.0</v>
      </c>
      <c r="F197" s="14">
        <v>1007753.0</v>
      </c>
      <c r="G197" s="19"/>
      <c r="H197" s="19">
        <f>VLOOKUP(A197,'Kings Ratings'!$A$2:$B$1000,2,false)</f>
        <v>2</v>
      </c>
      <c r="I197" s="7">
        <f>vlookup(B197,'202405 MM (Do Not Delete)'!$A$1:$G$1000,7,false)</f>
        <v>271</v>
      </c>
      <c r="K197" s="40">
        <v>9058.0</v>
      </c>
      <c r="L197" s="22">
        <f t="shared" si="2"/>
        <v>726</v>
      </c>
      <c r="M197" s="23">
        <f t="shared" si="3"/>
        <v>0.08015014352</v>
      </c>
      <c r="N197" s="24" t="str">
        <f t="shared" si="4"/>
        <v>Treasure Chest with +726, +8% (9058 to 9784)</v>
      </c>
      <c r="O197" s="41"/>
      <c r="P197" s="40">
        <v>5453.0</v>
      </c>
      <c r="Q197" s="18">
        <f t="shared" si="5"/>
        <v>400</v>
      </c>
      <c r="R197" s="23">
        <f t="shared" si="6"/>
        <v>0.073354117</v>
      </c>
      <c r="S197" s="24" t="str">
        <f t="shared" si="7"/>
        <v>Treasure Chest with +400, +7.3% (5453 to 5853)</v>
      </c>
      <c r="T197" s="18"/>
      <c r="U197" s="40">
        <v>897.0</v>
      </c>
      <c r="V197" s="22">
        <f t="shared" si="8"/>
        <v>127</v>
      </c>
      <c r="W197" s="23">
        <f t="shared" si="9"/>
        <v>0.1415830546</v>
      </c>
      <c r="X197" s="26" t="str">
        <f t="shared" si="10"/>
        <v>Treasure Chest with +127, +14.2% (897 to 1024)</v>
      </c>
    </row>
    <row r="198">
      <c r="A198" s="18" t="s">
        <v>772</v>
      </c>
      <c r="B198" s="18">
        <v>55.0</v>
      </c>
      <c r="C198" s="40">
        <v>9799.0</v>
      </c>
      <c r="D198" s="40">
        <v>5977.0</v>
      </c>
      <c r="E198" s="40">
        <v>1022.0</v>
      </c>
      <c r="F198" s="14">
        <v>1008089.0</v>
      </c>
      <c r="G198" s="19"/>
      <c r="H198" s="19">
        <f>VLOOKUP(A198,'Kings Ratings'!$A$2:$B$1000,2,false)</f>
        <v>2</v>
      </c>
      <c r="I198" s="7">
        <f>vlookup(B198,'202405 MM (Do Not Delete)'!$A$1:$G$1000,7,false)</f>
        <v>260</v>
      </c>
      <c r="K198" s="40">
        <v>9080.0</v>
      </c>
      <c r="L198" s="22">
        <f t="shared" si="2"/>
        <v>719</v>
      </c>
      <c r="M198" s="23">
        <f t="shared" si="3"/>
        <v>0.07918502203</v>
      </c>
      <c r="N198" s="24" t="str">
        <f t="shared" si="4"/>
        <v>Sturdy Box with +719, +7.9% (9080 to 9799)</v>
      </c>
      <c r="O198" s="41"/>
      <c r="P198" s="40">
        <v>5574.0</v>
      </c>
      <c r="Q198" s="18">
        <f t="shared" si="5"/>
        <v>403</v>
      </c>
      <c r="R198" s="23">
        <f t="shared" si="6"/>
        <v>0.07229996412</v>
      </c>
      <c r="S198" s="24" t="str">
        <f t="shared" si="7"/>
        <v>Sturdy Box with +403, +7.2% (5574 to 5977)</v>
      </c>
      <c r="T198" s="18"/>
      <c r="U198" s="40">
        <v>887.0</v>
      </c>
      <c r="V198" s="22">
        <f t="shared" si="8"/>
        <v>135</v>
      </c>
      <c r="W198" s="23">
        <f t="shared" si="9"/>
        <v>0.1521984216</v>
      </c>
      <c r="X198" s="26" t="str">
        <f t="shared" si="10"/>
        <v>Sturdy Box with +135, +15.2% (887 to 1022)</v>
      </c>
    </row>
    <row r="199">
      <c r="A199" s="18" t="s">
        <v>568</v>
      </c>
      <c r="B199" s="18">
        <v>195.0</v>
      </c>
      <c r="C199" s="40">
        <v>9808.0</v>
      </c>
      <c r="D199" s="40">
        <v>3763.0</v>
      </c>
      <c r="E199" s="40">
        <v>75.0</v>
      </c>
      <c r="F199" s="14">
        <v>186693.0</v>
      </c>
      <c r="G199" s="19"/>
      <c r="H199" s="19">
        <f>VLOOKUP(A199,'Kings Ratings'!$A$2:$B$1000,2,false)</f>
        <v>4</v>
      </c>
      <c r="I199" s="7">
        <f>vlookup(B199,'202405 MM (Do Not Delete)'!$A$1:$G$1000,7,false)</f>
        <v>297</v>
      </c>
      <c r="K199" s="40">
        <v>8918.0</v>
      </c>
      <c r="L199" s="22">
        <f t="shared" si="2"/>
        <v>890</v>
      </c>
      <c r="M199" s="23">
        <f t="shared" si="3"/>
        <v>0.09979816102</v>
      </c>
      <c r="N199" s="24" t="str">
        <f t="shared" si="4"/>
        <v>Mystic Ring with +890, +10% (8918 to 9808)</v>
      </c>
      <c r="O199" s="41"/>
      <c r="P199" s="40">
        <v>3331.0</v>
      </c>
      <c r="Q199" s="18">
        <f t="shared" si="5"/>
        <v>432</v>
      </c>
      <c r="R199" s="23">
        <f t="shared" si="6"/>
        <v>0.1296907835</v>
      </c>
      <c r="S199" s="24" t="str">
        <f t="shared" si="7"/>
        <v>Mystic Ring with +432, +13% (3331 to 3763)</v>
      </c>
      <c r="T199" s="18"/>
      <c r="U199" s="40">
        <v>50.0</v>
      </c>
      <c r="V199" s="22">
        <f t="shared" si="8"/>
        <v>25</v>
      </c>
      <c r="W199" s="23">
        <f t="shared" si="9"/>
        <v>0.5</v>
      </c>
      <c r="X199" s="26" t="str">
        <f t="shared" si="10"/>
        <v>Mystic Ring with +25, +50% (50 to 75)</v>
      </c>
    </row>
    <row r="200">
      <c r="A200" s="18" t="s">
        <v>707</v>
      </c>
      <c r="B200" s="18">
        <v>390.0</v>
      </c>
      <c r="C200" s="40">
        <v>9822.0</v>
      </c>
      <c r="D200" s="40">
        <v>2105.0</v>
      </c>
      <c r="E200" s="40">
        <v>21.0</v>
      </c>
      <c r="F200" s="14">
        <v>105366.0</v>
      </c>
      <c r="G200" s="19"/>
      <c r="H200" s="19">
        <f>VLOOKUP(A200,'Kings Ratings'!$A$2:$B$1000,2,false)</f>
        <v>9</v>
      </c>
      <c r="I200" s="10"/>
      <c r="K200" s="40">
        <v>8989.0</v>
      </c>
      <c r="L200" s="22">
        <f t="shared" si="2"/>
        <v>833</v>
      </c>
      <c r="M200" s="23">
        <f t="shared" si="3"/>
        <v>0.09266881744</v>
      </c>
      <c r="N200" s="24" t="str">
        <f t="shared" si="4"/>
        <v>Seaweed with +833, +9.3% (8989 to 9822)</v>
      </c>
      <c r="O200" s="41"/>
      <c r="P200" s="40">
        <v>1816.0</v>
      </c>
      <c r="Q200" s="18">
        <f t="shared" si="5"/>
        <v>289</v>
      </c>
      <c r="R200" s="23">
        <f t="shared" si="6"/>
        <v>0.1591409692</v>
      </c>
      <c r="S200" s="24" t="str">
        <f t="shared" si="7"/>
        <v>Seaweed with +289, +15.9% (1816 to 2105)</v>
      </c>
      <c r="T200" s="18"/>
      <c r="U200" s="40">
        <v>15.0</v>
      </c>
      <c r="V200" s="22">
        <f t="shared" si="8"/>
        <v>6</v>
      </c>
      <c r="W200" s="23">
        <f t="shared" si="9"/>
        <v>0.4</v>
      </c>
      <c r="X200" s="26" t="str">
        <f t="shared" si="10"/>
        <v>Seaweed with +6, +40% (15 to 21)</v>
      </c>
    </row>
    <row r="201">
      <c r="A201" s="18" t="s">
        <v>416</v>
      </c>
      <c r="B201" s="18">
        <v>350.0</v>
      </c>
      <c r="C201" s="40">
        <v>9851.0</v>
      </c>
      <c r="D201" s="40">
        <v>753.0</v>
      </c>
      <c r="E201" s="40">
        <v>3.0</v>
      </c>
      <c r="F201" s="14">
        <v>48442.0</v>
      </c>
      <c r="G201" s="19"/>
      <c r="H201" s="19">
        <f>VLOOKUP(A201,'Kings Ratings'!$A$2:$B$1000,2,false)</f>
        <v>9</v>
      </c>
      <c r="I201" s="10"/>
      <c r="K201" s="40">
        <v>8908.0</v>
      </c>
      <c r="L201" s="22">
        <f t="shared" si="2"/>
        <v>943</v>
      </c>
      <c r="M201" s="23">
        <f t="shared" si="3"/>
        <v>0.1058599012</v>
      </c>
      <c r="N201" s="24" t="str">
        <f t="shared" si="4"/>
        <v>Green Cloak with +943, +10.6% (8908 to 9851)</v>
      </c>
      <c r="O201" s="41"/>
      <c r="P201" s="40">
        <v>593.0</v>
      </c>
      <c r="Q201" s="18">
        <f t="shared" si="5"/>
        <v>160</v>
      </c>
      <c r="R201" s="23">
        <f t="shared" si="6"/>
        <v>0.2698145025</v>
      </c>
      <c r="S201" s="24" t="str">
        <f t="shared" si="7"/>
        <v>Green Cloak with +160, +27% (593 to 753)</v>
      </c>
      <c r="T201" s="18"/>
      <c r="U201" s="40">
        <v>3.0</v>
      </c>
      <c r="V201" s="22">
        <f t="shared" si="8"/>
        <v>0</v>
      </c>
      <c r="W201" s="23">
        <f t="shared" si="9"/>
        <v>0</v>
      </c>
      <c r="X201" s="26" t="str">
        <f t="shared" si="10"/>
        <v>Green Cloak with +0, +0% (3 to 3)</v>
      </c>
    </row>
    <row r="202">
      <c r="A202" s="18" t="s">
        <v>418</v>
      </c>
      <c r="B202" s="18">
        <v>82.0</v>
      </c>
      <c r="C202" s="40">
        <v>9879.0</v>
      </c>
      <c r="D202" s="40">
        <v>5101.0</v>
      </c>
      <c r="E202" s="40">
        <v>160.0</v>
      </c>
      <c r="F202" s="14">
        <v>184761.0</v>
      </c>
      <c r="G202" s="19"/>
      <c r="H202" s="19">
        <f>VLOOKUP(A202,'Kings Ratings'!$A$2:$B$1000,2,false)</f>
        <v>2</v>
      </c>
      <c r="I202" s="7">
        <f>vlookup(B202,'202405 MM (Do Not Delete)'!$A$1:$G$1000,7,false)</f>
        <v>321</v>
      </c>
      <c r="K202" s="40">
        <v>9055.0</v>
      </c>
      <c r="L202" s="22">
        <f t="shared" si="2"/>
        <v>824</v>
      </c>
      <c r="M202" s="23">
        <f t="shared" si="3"/>
        <v>0.09099944782</v>
      </c>
      <c r="N202" s="24" t="str">
        <f t="shared" si="4"/>
        <v>Green Diary with +824, +9.1% (9055 to 9879)</v>
      </c>
      <c r="O202" s="41"/>
      <c r="P202" s="40">
        <v>4644.0</v>
      </c>
      <c r="Q202" s="18">
        <f t="shared" si="5"/>
        <v>457</v>
      </c>
      <c r="R202" s="23">
        <f t="shared" si="6"/>
        <v>0.09840654608</v>
      </c>
      <c r="S202" s="24" t="str">
        <f t="shared" si="7"/>
        <v>Green Diary with +457, +9.8% (4644 to 5101)</v>
      </c>
      <c r="T202" s="18"/>
      <c r="U202" s="40">
        <v>117.0</v>
      </c>
      <c r="V202" s="22">
        <f t="shared" si="8"/>
        <v>43</v>
      </c>
      <c r="W202" s="23">
        <f t="shared" si="9"/>
        <v>0.3675213675</v>
      </c>
      <c r="X202" s="26" t="str">
        <f t="shared" si="10"/>
        <v>Green Diary with +43, +36.8% (117 to 160)</v>
      </c>
    </row>
    <row r="203">
      <c r="A203" s="18" t="s">
        <v>491</v>
      </c>
      <c r="B203" s="18">
        <v>265.0</v>
      </c>
      <c r="C203" s="40">
        <v>10034.0</v>
      </c>
      <c r="D203" s="40">
        <v>4224.0</v>
      </c>
      <c r="E203" s="40">
        <v>373.0</v>
      </c>
      <c r="F203" s="14">
        <v>1014195.0</v>
      </c>
      <c r="G203" s="19"/>
      <c r="H203" s="19">
        <f>VLOOKUP(A203,'Kings Ratings'!$A$2:$B$1000,2,false)</f>
        <v>5</v>
      </c>
      <c r="I203" s="7">
        <f>vlookup(B203,'202405 MM (Do Not Delete)'!$A$1:$G$1000,7,false)</f>
        <v>299</v>
      </c>
      <c r="K203" s="40">
        <v>9147.0</v>
      </c>
      <c r="L203" s="22">
        <f t="shared" si="2"/>
        <v>887</v>
      </c>
      <c r="M203" s="23">
        <f t="shared" si="3"/>
        <v>0.09697168471</v>
      </c>
      <c r="N203" s="24" t="str">
        <f t="shared" si="4"/>
        <v>Jade Charm with +887, +9.7% (9147 to 10034)</v>
      </c>
      <c r="O203" s="41"/>
      <c r="P203" s="40">
        <v>3851.0</v>
      </c>
      <c r="Q203" s="18">
        <f t="shared" si="5"/>
        <v>373</v>
      </c>
      <c r="R203" s="23">
        <f t="shared" si="6"/>
        <v>0.09685795897</v>
      </c>
      <c r="S203" s="24" t="str">
        <f t="shared" si="7"/>
        <v>Jade Charm with +373, +9.7% (3851 to 4224)</v>
      </c>
      <c r="T203" s="18"/>
      <c r="U203" s="40">
        <v>293.0</v>
      </c>
      <c r="V203" s="22">
        <f t="shared" si="8"/>
        <v>80</v>
      </c>
      <c r="W203" s="23">
        <f t="shared" si="9"/>
        <v>0.2730375427</v>
      </c>
      <c r="X203" s="26" t="str">
        <f t="shared" si="10"/>
        <v>Jade Charm with +80, +27.3% (293 to 373)</v>
      </c>
    </row>
    <row r="204">
      <c r="A204" s="18" t="s">
        <v>571</v>
      </c>
      <c r="B204" s="18">
        <v>842.0</v>
      </c>
      <c r="C204" s="40">
        <v>10072.0</v>
      </c>
      <c r="D204" s="40">
        <v>7556.0</v>
      </c>
      <c r="E204" s="40">
        <v>3478.0</v>
      </c>
      <c r="F204" s="14">
        <v>1018592.0</v>
      </c>
      <c r="G204" s="19"/>
      <c r="H204" s="19">
        <f>VLOOKUP(A204,'Kings Ratings'!$A$2:$B$1000,2,false)</f>
        <v>1</v>
      </c>
      <c r="I204" s="7">
        <f>vlookup(B204,'202405 MM (Do Not Delete)'!$A$1:$G$1000,7,false)</f>
        <v>241</v>
      </c>
      <c r="K204" s="40">
        <v>9295.0</v>
      </c>
      <c r="L204" s="22">
        <f t="shared" si="2"/>
        <v>777</v>
      </c>
      <c r="M204" s="23">
        <f t="shared" si="3"/>
        <v>0.08359332975</v>
      </c>
      <c r="N204" s="24" t="str">
        <f t="shared" si="4"/>
        <v>Nailed Board with +777, +8.4% (9295 to 10072)</v>
      </c>
      <c r="O204" s="41"/>
      <c r="P204" s="40">
        <v>6970.0</v>
      </c>
      <c r="Q204" s="18">
        <f t="shared" si="5"/>
        <v>586</v>
      </c>
      <c r="R204" s="23">
        <f t="shared" si="6"/>
        <v>0.08407460545</v>
      </c>
      <c r="S204" s="24" t="str">
        <f t="shared" si="7"/>
        <v>Nailed Board with +586, +8.4% (6970 to 7556)</v>
      </c>
      <c r="T204" s="18"/>
      <c r="U204" s="40">
        <v>2938.0</v>
      </c>
      <c r="V204" s="22">
        <f t="shared" si="8"/>
        <v>540</v>
      </c>
      <c r="W204" s="23">
        <f t="shared" si="9"/>
        <v>0.1837985024</v>
      </c>
      <c r="X204" s="26" t="str">
        <f t="shared" si="10"/>
        <v>Nailed Board with +540, +18.4% (2938 to 3478)</v>
      </c>
    </row>
    <row r="205">
      <c r="A205" s="18" t="s">
        <v>686</v>
      </c>
      <c r="B205" s="18">
        <v>148.0</v>
      </c>
      <c r="C205" s="40">
        <v>10080.0</v>
      </c>
      <c r="D205" s="40">
        <v>559.0</v>
      </c>
      <c r="E205" s="40">
        <v>0.0</v>
      </c>
      <c r="F205" s="14">
        <v>45017.0</v>
      </c>
      <c r="G205" s="19"/>
      <c r="H205" s="19">
        <f>VLOOKUP(A205,'Kings Ratings'!$A$2:$B$1000,2,false)</f>
        <v>10</v>
      </c>
      <c r="I205" s="10"/>
      <c r="K205" s="40">
        <v>9139.0</v>
      </c>
      <c r="L205" s="22">
        <f t="shared" si="2"/>
        <v>941</v>
      </c>
      <c r="M205" s="23">
        <f t="shared" si="3"/>
        <v>0.1029653135</v>
      </c>
      <c r="N205" s="24" t="str">
        <f t="shared" si="4"/>
        <v>Runestone 02 with +941, +10.3% (9139 to 10080)</v>
      </c>
      <c r="O205" s="41"/>
      <c r="P205" s="40">
        <v>453.0</v>
      </c>
      <c r="Q205" s="18">
        <f t="shared" si="5"/>
        <v>106</v>
      </c>
      <c r="R205" s="23">
        <f t="shared" si="6"/>
        <v>0.233995585</v>
      </c>
      <c r="S205" s="24" t="str">
        <f t="shared" si="7"/>
        <v>Runestone 02 with +106, +23.4% (453 to 559)</v>
      </c>
      <c r="T205" s="18"/>
      <c r="U205" s="40">
        <v>0.0</v>
      </c>
      <c r="V205" s="22">
        <f t="shared" si="8"/>
        <v>0</v>
      </c>
      <c r="W205" s="23" t="str">
        <f t="shared" si="9"/>
        <v>#DIV/0!</v>
      </c>
      <c r="X205" s="26" t="str">
        <f t="shared" si="10"/>
        <v>#DIV/0!</v>
      </c>
    </row>
    <row r="206">
      <c r="A206" s="18" t="s">
        <v>510</v>
      </c>
      <c r="B206" s="18">
        <v>220.0</v>
      </c>
      <c r="C206" s="40">
        <v>10091.0</v>
      </c>
      <c r="D206" s="40">
        <v>177.0</v>
      </c>
      <c r="E206" s="40">
        <v>0.0</v>
      </c>
      <c r="F206" s="14">
        <v>39693.0</v>
      </c>
      <c r="G206" s="19"/>
      <c r="H206" s="19">
        <f>VLOOKUP(A206,'Kings Ratings'!$A$2:$B$1000,2,false)</f>
        <v>10</v>
      </c>
      <c r="I206" s="10"/>
      <c r="K206" s="40">
        <v>9306.0</v>
      </c>
      <c r="L206" s="22">
        <f t="shared" si="2"/>
        <v>785</v>
      </c>
      <c r="M206" s="23">
        <f t="shared" si="3"/>
        <v>0.0843541801</v>
      </c>
      <c r="N206" s="24" t="str">
        <f t="shared" si="4"/>
        <v>Lava Sphere with +785, +8.4% (9306 to 10091)</v>
      </c>
      <c r="O206" s="41"/>
      <c r="P206" s="40">
        <v>125.0</v>
      </c>
      <c r="Q206" s="18">
        <f t="shared" si="5"/>
        <v>52</v>
      </c>
      <c r="R206" s="23">
        <f t="shared" si="6"/>
        <v>0.416</v>
      </c>
      <c r="S206" s="24" t="str">
        <f t="shared" si="7"/>
        <v>Lava Sphere with +52, +41.6% (125 to 177)</v>
      </c>
      <c r="T206" s="18"/>
      <c r="U206" s="40">
        <v>0.0</v>
      </c>
      <c r="V206" s="22">
        <f t="shared" si="8"/>
        <v>0</v>
      </c>
      <c r="W206" s="23" t="str">
        <f t="shared" si="9"/>
        <v>#DIV/0!</v>
      </c>
      <c r="X206" s="26" t="str">
        <f t="shared" si="10"/>
        <v>#DIV/0!</v>
      </c>
    </row>
    <row r="207">
      <c r="A207" s="18" t="s">
        <v>484</v>
      </c>
      <c r="B207" s="18">
        <v>355.0</v>
      </c>
      <c r="C207" s="40">
        <v>10107.0</v>
      </c>
      <c r="D207" s="40">
        <v>2890.0</v>
      </c>
      <c r="E207" s="40">
        <v>33.0</v>
      </c>
      <c r="F207" s="14">
        <v>198924.0</v>
      </c>
      <c r="G207" s="19"/>
      <c r="H207" s="19">
        <f>VLOOKUP(A207,'Kings Ratings'!$A$2:$B$1000,2,false)</f>
        <v>11</v>
      </c>
      <c r="I207" s="10" t="str">
        <f>vlookup(B207,'202405 MM (Do Not Delete)'!$A$1:$G$1000,7,false)</f>
        <v/>
      </c>
      <c r="K207" s="40">
        <v>10101.0</v>
      </c>
      <c r="L207" s="22">
        <f t="shared" si="2"/>
        <v>6</v>
      </c>
      <c r="M207" s="23">
        <f t="shared" si="3"/>
        <v>0.000594000594</v>
      </c>
      <c r="N207" s="24" t="str">
        <f t="shared" si="4"/>
        <v>Jack-o-lantern with +6, +0.1% (10101 to 10107)</v>
      </c>
      <c r="O207" s="41"/>
      <c r="P207" s="40">
        <v>2884.0</v>
      </c>
      <c r="Q207" s="18">
        <f t="shared" si="5"/>
        <v>6</v>
      </c>
      <c r="R207" s="23">
        <f t="shared" si="6"/>
        <v>0.002080443828</v>
      </c>
      <c r="S207" s="24" t="str">
        <f t="shared" si="7"/>
        <v>Jack-o-lantern with +6, +0.2% (2884 to 2890)</v>
      </c>
      <c r="T207" s="18"/>
      <c r="U207" s="40">
        <v>33.0</v>
      </c>
      <c r="V207" s="22">
        <f t="shared" si="8"/>
        <v>0</v>
      </c>
      <c r="W207" s="23">
        <f t="shared" si="9"/>
        <v>0</v>
      </c>
      <c r="X207" s="26" t="str">
        <f t="shared" si="10"/>
        <v>Jack-o-lantern with +0, +0% (33 to 33)</v>
      </c>
    </row>
    <row r="208">
      <c r="A208" s="18" t="s">
        <v>644</v>
      </c>
      <c r="B208" s="18">
        <v>73.0</v>
      </c>
      <c r="C208" s="40">
        <v>10135.0</v>
      </c>
      <c r="D208" s="40">
        <v>4518.0</v>
      </c>
      <c r="E208" s="40">
        <v>84.0</v>
      </c>
      <c r="F208" s="14">
        <v>223964.0</v>
      </c>
      <c r="G208" s="19"/>
      <c r="H208" s="19">
        <f>VLOOKUP(A208,'Kings Ratings'!$A$2:$B$1000,2,false)</f>
        <v>3</v>
      </c>
      <c r="I208" s="7" t="str">
        <f>vlookup(B208,'202405 MM (Do Not Delete)'!$A$1:$G$1000,7,false)</f>
        <v/>
      </c>
      <c r="K208" s="40">
        <v>9378.0</v>
      </c>
      <c r="L208" s="22">
        <f t="shared" si="2"/>
        <v>757</v>
      </c>
      <c r="M208" s="23">
        <f t="shared" si="3"/>
        <v>0.080720836</v>
      </c>
      <c r="N208" s="24" t="str">
        <f t="shared" si="4"/>
        <v>Purple Parchment with +757, +8.1% (9378 to 10135)</v>
      </c>
      <c r="O208" s="41"/>
      <c r="P208" s="40">
        <v>4151.0</v>
      </c>
      <c r="Q208" s="18">
        <f t="shared" si="5"/>
        <v>367</v>
      </c>
      <c r="R208" s="23">
        <f t="shared" si="6"/>
        <v>0.08841243074</v>
      </c>
      <c r="S208" s="24" t="str">
        <f t="shared" si="7"/>
        <v>Purple Parchment with +367, +8.8% (4151 to 4518)</v>
      </c>
      <c r="T208" s="18"/>
      <c r="U208" s="40">
        <v>55.0</v>
      </c>
      <c r="V208" s="22">
        <f t="shared" si="8"/>
        <v>29</v>
      </c>
      <c r="W208" s="23">
        <f t="shared" si="9"/>
        <v>0.5272727273</v>
      </c>
      <c r="X208" s="26" t="str">
        <f t="shared" si="10"/>
        <v>Purple Parchment with +29, +52.7% (55 to 84)</v>
      </c>
    </row>
    <row r="209">
      <c r="A209" s="18" t="s">
        <v>599</v>
      </c>
      <c r="B209" s="18">
        <v>196.0</v>
      </c>
      <c r="C209" s="40">
        <v>10143.0</v>
      </c>
      <c r="D209" s="40">
        <v>5440.0</v>
      </c>
      <c r="E209" s="40">
        <v>664.0</v>
      </c>
      <c r="F209" s="14">
        <v>1010007.0</v>
      </c>
      <c r="G209" s="19"/>
      <c r="H209" s="19">
        <f>VLOOKUP(A209,'Kings Ratings'!$A$2:$B$1000,2,false)</f>
        <v>2</v>
      </c>
      <c r="I209" s="7">
        <f>vlookup(B209,'202405 MM (Do Not Delete)'!$A$1:$G$1000,7,false)</f>
        <v>284</v>
      </c>
      <c r="K209" s="40">
        <v>9362.0</v>
      </c>
      <c r="L209" s="22">
        <f t="shared" si="2"/>
        <v>781</v>
      </c>
      <c r="M209" s="23">
        <f t="shared" si="3"/>
        <v>0.08342234565</v>
      </c>
      <c r="N209" s="24" t="str">
        <f t="shared" si="4"/>
        <v>Pearl Necklace with +781, +8.3% (9362 to 10143)</v>
      </c>
      <c r="O209" s="41"/>
      <c r="P209" s="40">
        <v>4994.0</v>
      </c>
      <c r="Q209" s="18">
        <f t="shared" si="5"/>
        <v>446</v>
      </c>
      <c r="R209" s="23">
        <f t="shared" si="6"/>
        <v>0.0893071686</v>
      </c>
      <c r="S209" s="24" t="str">
        <f t="shared" si="7"/>
        <v>Pearl Necklace with +446, +8.9% (4994 to 5440)</v>
      </c>
      <c r="T209" s="18"/>
      <c r="U209" s="40">
        <v>559.0</v>
      </c>
      <c r="V209" s="22">
        <f t="shared" si="8"/>
        <v>105</v>
      </c>
      <c r="W209" s="23">
        <f t="shared" si="9"/>
        <v>0.1878354204</v>
      </c>
      <c r="X209" s="26" t="str">
        <f t="shared" si="10"/>
        <v>Pearl Necklace with +105, +18.8% (559 to 664)</v>
      </c>
    </row>
    <row r="210">
      <c r="A210" s="18" t="s">
        <v>801</v>
      </c>
      <c r="B210" s="18">
        <v>328.0</v>
      </c>
      <c r="C210" s="40">
        <v>10268.0</v>
      </c>
      <c r="D210" s="40">
        <v>5895.0</v>
      </c>
      <c r="E210" s="40">
        <v>956.0</v>
      </c>
      <c r="F210" s="14">
        <v>1002682.0</v>
      </c>
      <c r="G210" s="19"/>
      <c r="H210" s="19">
        <f>VLOOKUP(A210,'Kings Ratings'!$A$2:$B$1000,2,false)</f>
        <v>2</v>
      </c>
      <c r="I210" s="7">
        <f>vlookup(B210,'202405 MM (Do Not Delete)'!$A$1:$G$1000,7,false)</f>
        <v>282</v>
      </c>
      <c r="K210" s="40">
        <v>9444.0</v>
      </c>
      <c r="L210" s="22">
        <f t="shared" si="2"/>
        <v>824</v>
      </c>
      <c r="M210" s="23">
        <f t="shared" si="3"/>
        <v>0.08725116476</v>
      </c>
      <c r="N210" s="24" t="str">
        <f t="shared" si="4"/>
        <v>Wagon Wheel with +824, +8.7% (9444 to 10268)</v>
      </c>
      <c r="O210" s="41"/>
      <c r="P210" s="40">
        <v>5503.0</v>
      </c>
      <c r="Q210" s="18">
        <f t="shared" si="5"/>
        <v>392</v>
      </c>
      <c r="R210" s="23">
        <f t="shared" si="6"/>
        <v>0.07123387243</v>
      </c>
      <c r="S210" s="24" t="str">
        <f t="shared" si="7"/>
        <v>Wagon Wheel with +392, +7.1% (5503 to 5895)</v>
      </c>
      <c r="T210" s="18"/>
      <c r="U210" s="40">
        <v>850.0</v>
      </c>
      <c r="V210" s="22">
        <f t="shared" si="8"/>
        <v>106</v>
      </c>
      <c r="W210" s="23">
        <f t="shared" si="9"/>
        <v>0.1247058824</v>
      </c>
      <c r="X210" s="26" t="str">
        <f t="shared" si="10"/>
        <v>Wagon Wheel with +106, +12.5% (850 to 956)</v>
      </c>
    </row>
    <row r="211">
      <c r="A211" s="18" t="s">
        <v>167</v>
      </c>
      <c r="B211" s="18">
        <v>361.0</v>
      </c>
      <c r="C211" s="40">
        <v>10326.0</v>
      </c>
      <c r="D211" s="40">
        <v>2928.0</v>
      </c>
      <c r="E211" s="40">
        <v>29.0</v>
      </c>
      <c r="F211" s="14">
        <v>195572.0</v>
      </c>
      <c r="G211" s="19"/>
      <c r="H211" s="19">
        <f>VLOOKUP(A211,'Kings Ratings'!$A$2:$B$1000,2,false)</f>
        <v>11</v>
      </c>
      <c r="I211" s="10" t="str">
        <f>vlookup(B211,'202405 MM (Do Not Delete)'!$A$1:$G$1000,7,false)</f>
        <v/>
      </c>
      <c r="K211" s="40">
        <v>10312.0</v>
      </c>
      <c r="L211" s="22">
        <f t="shared" si="2"/>
        <v>14</v>
      </c>
      <c r="M211" s="23">
        <f t="shared" si="3"/>
        <v>0.001357641583</v>
      </c>
      <c r="N211" s="24" t="str">
        <f t="shared" si="4"/>
        <v>Candy Corn with +14, +0.1% (10312 to 10326)</v>
      </c>
      <c r="O211" s="41"/>
      <c r="P211" s="40">
        <v>2920.0</v>
      </c>
      <c r="Q211" s="18">
        <f t="shared" si="5"/>
        <v>8</v>
      </c>
      <c r="R211" s="23">
        <f t="shared" si="6"/>
        <v>0.002739726027</v>
      </c>
      <c r="S211" s="24" t="str">
        <f t="shared" si="7"/>
        <v>Candy Corn with +8, +0.3% (2920 to 2928)</v>
      </c>
      <c r="T211" s="18"/>
      <c r="U211" s="40">
        <v>29.0</v>
      </c>
      <c r="V211" s="22">
        <f t="shared" si="8"/>
        <v>0</v>
      </c>
      <c r="W211" s="23">
        <f t="shared" si="9"/>
        <v>0</v>
      </c>
      <c r="X211" s="26" t="str">
        <f t="shared" si="10"/>
        <v>Candy Corn with +0, +0% (29 to 29)</v>
      </c>
    </row>
    <row r="212">
      <c r="A212" s="11" t="s">
        <v>845</v>
      </c>
      <c r="B212" s="18">
        <v>942.0</v>
      </c>
      <c r="C212" s="40">
        <v>10538.0</v>
      </c>
      <c r="D212" s="40">
        <v>6107.0</v>
      </c>
      <c r="E212" s="40">
        <v>1465.0</v>
      </c>
      <c r="F212" s="14">
        <v>1652196.0</v>
      </c>
      <c r="G212" s="19"/>
      <c r="H212" s="19">
        <f>VLOOKUP(A212,'Kings Ratings'!$A$2:$B$1000,2,false)</f>
        <v>11</v>
      </c>
      <c r="I212" s="7" t="str">
        <f>vlookup(B212,'202405 MM (Do Not Delete)'!$A$1:$G$1000,7,false)</f>
        <v/>
      </c>
      <c r="K212" s="40">
        <v>10501.0</v>
      </c>
      <c r="L212" s="22">
        <f t="shared" si="2"/>
        <v>37</v>
      </c>
      <c r="M212" s="23">
        <f t="shared" si="3"/>
        <v>0.003523473955</v>
      </c>
      <c r="N212" s="24" t="str">
        <f t="shared" si="4"/>
        <v>Frozen Squid with +37, +0.4% (10501 to 10538)</v>
      </c>
      <c r="O212" s="41"/>
      <c r="P212" s="40">
        <v>6104.0</v>
      </c>
      <c r="Q212" s="18">
        <f t="shared" si="5"/>
        <v>3</v>
      </c>
      <c r="R212" s="23">
        <f t="shared" si="6"/>
        <v>0.0004914809961</v>
      </c>
      <c r="S212" s="24" t="str">
        <f t="shared" si="7"/>
        <v>Frozen Squid with +3, +0% (6104 to 6107)</v>
      </c>
      <c r="T212" s="18"/>
      <c r="U212" s="40">
        <v>1463.0</v>
      </c>
      <c r="V212" s="22">
        <f t="shared" si="8"/>
        <v>2</v>
      </c>
      <c r="W212" s="23">
        <f t="shared" si="9"/>
        <v>0.001367053999</v>
      </c>
      <c r="X212" s="26" t="str">
        <f t="shared" si="10"/>
        <v>Frozen Squid with +2, +0.1% (1463 to 1465)</v>
      </c>
    </row>
    <row r="213">
      <c r="A213" s="11" t="s">
        <v>849</v>
      </c>
      <c r="B213" s="18">
        <v>950.0</v>
      </c>
      <c r="C213" s="40">
        <v>10657.0</v>
      </c>
      <c r="D213" s="40">
        <v>6404.0</v>
      </c>
      <c r="E213" s="40">
        <v>1265.0</v>
      </c>
      <c r="F213" s="14">
        <v>1002521.0</v>
      </c>
      <c r="G213" s="19"/>
      <c r="H213" s="19">
        <f>VLOOKUP(A213,'Kings Ratings'!$A$2:$B$1000,2,false)</f>
        <v>11</v>
      </c>
      <c r="I213" s="7" t="str">
        <f>vlookup(B213,'202405 MM (Do Not Delete)'!$A$1:$G$1000,7,false)</f>
        <v/>
      </c>
      <c r="K213" s="40">
        <v>10651.0</v>
      </c>
      <c r="L213" s="22">
        <f t="shared" si="2"/>
        <v>6</v>
      </c>
      <c r="M213" s="23">
        <f t="shared" si="3"/>
        <v>0.0005633273871</v>
      </c>
      <c r="N213" s="24" t="str">
        <f t="shared" si="4"/>
        <v>Frozen Biter with +6, +0.1% (10651 to 10657)</v>
      </c>
      <c r="O213" s="41"/>
      <c r="P213" s="40">
        <v>6398.0</v>
      </c>
      <c r="Q213" s="18">
        <f t="shared" si="5"/>
        <v>6</v>
      </c>
      <c r="R213" s="23">
        <f t="shared" si="6"/>
        <v>0.0009377930603</v>
      </c>
      <c r="S213" s="24" t="str">
        <f t="shared" si="7"/>
        <v>Frozen Biter with +6, +0.1% (6398 to 6404)</v>
      </c>
      <c r="T213" s="18"/>
      <c r="U213" s="40">
        <v>1264.0</v>
      </c>
      <c r="V213" s="22">
        <f t="shared" si="8"/>
        <v>1</v>
      </c>
      <c r="W213" s="23">
        <f t="shared" si="9"/>
        <v>0.0007911392405</v>
      </c>
      <c r="X213" s="26" t="str">
        <f t="shared" si="10"/>
        <v>Frozen Biter with +1, +0.1% (1264 to 1265)</v>
      </c>
    </row>
    <row r="214">
      <c r="A214" s="18" t="s">
        <v>675</v>
      </c>
      <c r="B214" s="18">
        <v>630.0</v>
      </c>
      <c r="C214" s="40">
        <v>10678.0</v>
      </c>
      <c r="D214" s="40">
        <v>821.0</v>
      </c>
      <c r="E214" s="40">
        <v>0.0</v>
      </c>
      <c r="F214" s="14">
        <v>43460.0</v>
      </c>
      <c r="G214" s="19"/>
      <c r="H214" s="19">
        <f>VLOOKUP(A214,'Kings Ratings'!$A$2:$B$1000,2,false)</f>
        <v>8</v>
      </c>
      <c r="I214" s="10"/>
      <c r="K214" s="40">
        <v>9741.0</v>
      </c>
      <c r="L214" s="22">
        <f t="shared" si="2"/>
        <v>937</v>
      </c>
      <c r="M214" s="23">
        <f t="shared" si="3"/>
        <v>0.09619135612</v>
      </c>
      <c r="N214" s="24" t="str">
        <f t="shared" si="4"/>
        <v>Rice with +937, +9.6% (9741 to 10678)</v>
      </c>
      <c r="O214" s="41"/>
      <c r="P214" s="40">
        <v>652.0</v>
      </c>
      <c r="Q214" s="18">
        <f t="shared" si="5"/>
        <v>169</v>
      </c>
      <c r="R214" s="23">
        <f t="shared" si="6"/>
        <v>0.259202454</v>
      </c>
      <c r="S214" s="24" t="str">
        <f t="shared" si="7"/>
        <v>Rice with +169, +25.9% (652 to 821)</v>
      </c>
      <c r="T214" s="18"/>
      <c r="U214" s="40">
        <v>0.0</v>
      </c>
      <c r="V214" s="22">
        <f t="shared" si="8"/>
        <v>0</v>
      </c>
      <c r="W214" s="23" t="str">
        <f t="shared" si="9"/>
        <v>#DIV/0!</v>
      </c>
      <c r="X214" s="26" t="str">
        <f t="shared" si="10"/>
        <v>#DIV/0!</v>
      </c>
    </row>
    <row r="215">
      <c r="A215" s="11" t="s">
        <v>847</v>
      </c>
      <c r="B215" s="18">
        <v>949.0</v>
      </c>
      <c r="C215" s="40">
        <v>10689.0</v>
      </c>
      <c r="D215" s="40">
        <v>6565.0</v>
      </c>
      <c r="E215" s="40">
        <v>1344.0</v>
      </c>
      <c r="F215" s="14">
        <v>1122977.0</v>
      </c>
      <c r="G215" s="19"/>
      <c r="H215" s="19">
        <f>VLOOKUP(A215,'Kings Ratings'!$A$2:$B$1000,2,false)</f>
        <v>11</v>
      </c>
      <c r="I215" s="7" t="str">
        <f>vlookup(B215,'202405 MM (Do Not Delete)'!$A$1:$G$1000,7,false)</f>
        <v/>
      </c>
      <c r="K215" s="40">
        <v>10687.0</v>
      </c>
      <c r="L215" s="22">
        <f t="shared" si="2"/>
        <v>2</v>
      </c>
      <c r="M215" s="23">
        <f t="shared" si="3"/>
        <v>0.0001871432582</v>
      </c>
      <c r="N215" s="24" t="str">
        <f t="shared" si="4"/>
        <v>Frozen Lobster with +2, +0% (10687 to 10689)</v>
      </c>
      <c r="O215" s="41"/>
      <c r="P215" s="40">
        <v>6553.0</v>
      </c>
      <c r="Q215" s="18">
        <f t="shared" si="5"/>
        <v>12</v>
      </c>
      <c r="R215" s="23">
        <f t="shared" si="6"/>
        <v>0.001831222341</v>
      </c>
      <c r="S215" s="24" t="str">
        <f t="shared" si="7"/>
        <v>Frozen Lobster with +12, +0.2% (6553 to 6565)</v>
      </c>
      <c r="T215" s="18"/>
      <c r="U215" s="40">
        <v>1342.0</v>
      </c>
      <c r="V215" s="22">
        <f t="shared" si="8"/>
        <v>2</v>
      </c>
      <c r="W215" s="23">
        <f t="shared" si="9"/>
        <v>0.001490312966</v>
      </c>
      <c r="X215" s="26" t="str">
        <f t="shared" si="10"/>
        <v>Frozen Lobster with +2, +0.1% (1342 to 1344)</v>
      </c>
    </row>
    <row r="216">
      <c r="A216" s="11" t="s">
        <v>846</v>
      </c>
      <c r="B216" s="18">
        <v>945.0</v>
      </c>
      <c r="C216" s="40">
        <v>10692.0</v>
      </c>
      <c r="D216" s="40">
        <v>6127.0</v>
      </c>
      <c r="E216" s="40">
        <v>1297.0</v>
      </c>
      <c r="F216" s="14">
        <v>1120699.0</v>
      </c>
      <c r="G216" s="19"/>
      <c r="H216" s="19">
        <f>VLOOKUP(A216,'Kings Ratings'!$A$2:$B$1000,2,false)</f>
        <v>11</v>
      </c>
      <c r="I216" s="7" t="str">
        <f>vlookup(B216,'202405 MM (Do Not Delete)'!$A$1:$G$1000,7,false)</f>
        <v/>
      </c>
      <c r="K216" s="40">
        <v>10683.0</v>
      </c>
      <c r="L216" s="22">
        <f t="shared" si="2"/>
        <v>9</v>
      </c>
      <c r="M216" s="23">
        <f t="shared" si="3"/>
        <v>0.0008424599832</v>
      </c>
      <c r="N216" s="24" t="str">
        <f t="shared" si="4"/>
        <v>Frozen Manta Ray with +9, +0.1% (10683 to 10692)</v>
      </c>
      <c r="O216" s="41"/>
      <c r="P216" s="40">
        <v>6123.0</v>
      </c>
      <c r="Q216" s="18">
        <f t="shared" si="5"/>
        <v>4</v>
      </c>
      <c r="R216" s="23">
        <f t="shared" si="6"/>
        <v>0.0006532745386</v>
      </c>
      <c r="S216" s="24" t="str">
        <f t="shared" si="7"/>
        <v>Frozen Manta Ray with +4, +0.1% (6123 to 6127)</v>
      </c>
      <c r="T216" s="18"/>
      <c r="U216" s="40">
        <v>1294.0</v>
      </c>
      <c r="V216" s="22">
        <f t="shared" si="8"/>
        <v>3</v>
      </c>
      <c r="W216" s="23">
        <f t="shared" si="9"/>
        <v>0.002318392581</v>
      </c>
      <c r="X216" s="26" t="str">
        <f t="shared" si="10"/>
        <v>Frozen Manta Ray with +3, +0.2% (1294 to 1297)</v>
      </c>
    </row>
    <row r="217">
      <c r="A217" s="18" t="s">
        <v>787</v>
      </c>
      <c r="B217" s="18">
        <v>15.0</v>
      </c>
      <c r="C217" s="40">
        <v>10805.0</v>
      </c>
      <c r="D217" s="40">
        <v>1504.0</v>
      </c>
      <c r="E217" s="40">
        <v>2.0</v>
      </c>
      <c r="F217" s="14">
        <v>69669.0</v>
      </c>
      <c r="G217" s="19"/>
      <c r="H217" s="19">
        <f>VLOOKUP(A217,'Kings Ratings'!$A$2:$B$1000,2,false)</f>
        <v>7</v>
      </c>
      <c r="I217" s="10"/>
      <c r="K217" s="40">
        <v>10053.0</v>
      </c>
      <c r="L217" s="22">
        <f t="shared" si="2"/>
        <v>752</v>
      </c>
      <c r="M217" s="23">
        <f t="shared" si="3"/>
        <v>0.07480354123</v>
      </c>
      <c r="N217" s="24" t="str">
        <f t="shared" si="4"/>
        <v>Tomato with +752, +7.5% (10053 to 10805)</v>
      </c>
      <c r="O217" s="41"/>
      <c r="P217" s="40">
        <v>1144.0</v>
      </c>
      <c r="Q217" s="18">
        <f t="shared" si="5"/>
        <v>360</v>
      </c>
      <c r="R217" s="23">
        <f t="shared" si="6"/>
        <v>0.3146853147</v>
      </c>
      <c r="S217" s="24" t="str">
        <f t="shared" si="7"/>
        <v>Tomato with +360, +31.5% (1144 to 1504)</v>
      </c>
      <c r="T217" s="18"/>
      <c r="U217" s="40">
        <v>1.0</v>
      </c>
      <c r="V217" s="22">
        <f t="shared" si="8"/>
        <v>1</v>
      </c>
      <c r="W217" s="23">
        <f t="shared" si="9"/>
        <v>1</v>
      </c>
      <c r="X217" s="26" t="str">
        <f t="shared" si="10"/>
        <v>Tomato with +1, +100% (1 to 2)</v>
      </c>
    </row>
    <row r="218">
      <c r="A218" s="18" t="s">
        <v>474</v>
      </c>
      <c r="B218" s="18">
        <v>169.0</v>
      </c>
      <c r="C218" s="40">
        <v>10838.0</v>
      </c>
      <c r="D218" s="40">
        <v>282.0</v>
      </c>
      <c r="E218" s="40">
        <v>0.0</v>
      </c>
      <c r="F218" s="14">
        <v>44791.0</v>
      </c>
      <c r="G218" s="19"/>
      <c r="H218" s="19">
        <f>VLOOKUP(A218,'Kings Ratings'!$A$2:$B$1000,2,false)</f>
        <v>10</v>
      </c>
      <c r="I218" s="10"/>
      <c r="K218" s="40">
        <v>9985.0</v>
      </c>
      <c r="L218" s="22">
        <f t="shared" si="2"/>
        <v>853</v>
      </c>
      <c r="M218" s="23">
        <f t="shared" si="3"/>
        <v>0.08542814221</v>
      </c>
      <c r="N218" s="24" t="str">
        <f t="shared" si="4"/>
        <v>Inferno Sphere with +853, +8.5% (9985 to 10838)</v>
      </c>
      <c r="O218" s="41"/>
      <c r="P218" s="40">
        <v>213.0</v>
      </c>
      <c r="Q218" s="18">
        <f t="shared" si="5"/>
        <v>69</v>
      </c>
      <c r="R218" s="23">
        <f t="shared" si="6"/>
        <v>0.323943662</v>
      </c>
      <c r="S218" s="24" t="str">
        <f t="shared" si="7"/>
        <v>Inferno Sphere with +69, +32.4% (213 to 282)</v>
      </c>
      <c r="T218" s="18"/>
      <c r="U218" s="40">
        <v>0.0</v>
      </c>
      <c r="V218" s="22">
        <f t="shared" si="8"/>
        <v>0</v>
      </c>
      <c r="W218" s="23" t="str">
        <f t="shared" si="9"/>
        <v>#DIV/0!</v>
      </c>
      <c r="X218" s="26" t="str">
        <f t="shared" si="10"/>
        <v>#DIV/0!</v>
      </c>
    </row>
    <row r="219">
      <c r="A219" s="18" t="s">
        <v>641</v>
      </c>
      <c r="B219" s="18">
        <v>537.0</v>
      </c>
      <c r="C219" s="40">
        <v>10876.0</v>
      </c>
      <c r="D219" s="40">
        <v>4203.0</v>
      </c>
      <c r="E219" s="40">
        <v>64.0</v>
      </c>
      <c r="F219" s="14">
        <v>299697.0</v>
      </c>
      <c r="G219" s="19"/>
      <c r="H219" s="19">
        <f>VLOOKUP(A219,'Kings Ratings'!$A$2:$B$1000,2,false)</f>
        <v>5</v>
      </c>
      <c r="I219" s="7" t="str">
        <f>vlookup(B219,'202405 MM (Do Not Delete)'!$A$1:$G$1000,7,false)</f>
        <v/>
      </c>
      <c r="K219" s="40">
        <v>10015.0</v>
      </c>
      <c r="L219" s="22">
        <f t="shared" si="2"/>
        <v>861</v>
      </c>
      <c r="M219" s="23">
        <f t="shared" si="3"/>
        <v>0.08597104343</v>
      </c>
      <c r="N219" s="24" t="str">
        <f t="shared" si="4"/>
        <v>Purple Dye with +861, +8.6% (10015 to 10876)</v>
      </c>
      <c r="O219" s="41"/>
      <c r="P219" s="40">
        <v>3854.0</v>
      </c>
      <c r="Q219" s="18">
        <f t="shared" si="5"/>
        <v>349</v>
      </c>
      <c r="R219" s="23">
        <f t="shared" si="6"/>
        <v>0.09055526725</v>
      </c>
      <c r="S219" s="24" t="str">
        <f t="shared" si="7"/>
        <v>Purple Dye with +349, +9.1% (3854 to 4203)</v>
      </c>
      <c r="T219" s="18"/>
      <c r="U219" s="40">
        <v>44.0</v>
      </c>
      <c r="V219" s="22">
        <f t="shared" si="8"/>
        <v>20</v>
      </c>
      <c r="W219" s="23">
        <f t="shared" si="9"/>
        <v>0.4545454545</v>
      </c>
      <c r="X219" s="26" t="str">
        <f t="shared" si="10"/>
        <v>Purple Dye with +20, +45.5% (44 to 64)</v>
      </c>
    </row>
    <row r="220">
      <c r="A220" s="18" t="s">
        <v>824</v>
      </c>
      <c r="B220" s="18">
        <v>845.0</v>
      </c>
      <c r="C220" s="40">
        <v>10891.0</v>
      </c>
      <c r="D220" s="40">
        <v>7382.0</v>
      </c>
      <c r="E220" s="40">
        <v>2751.0</v>
      </c>
      <c r="F220" s="14">
        <v>7148528.0</v>
      </c>
      <c r="G220" s="19"/>
      <c r="H220" s="19">
        <f>VLOOKUP(A220,'Kings Ratings'!$A$2:$B$1000,2,false)</f>
        <v>1</v>
      </c>
      <c r="I220" s="7">
        <f>vlookup(B220,'202405 MM (Do Not Delete)'!$A$1:$G$1000,7,false)</f>
        <v>250</v>
      </c>
      <c r="K220" s="40">
        <v>9540.0</v>
      </c>
      <c r="L220" s="22">
        <f t="shared" si="2"/>
        <v>1351</v>
      </c>
      <c r="M220" s="23">
        <f t="shared" si="3"/>
        <v>0.1416142558</v>
      </c>
      <c r="N220" s="24" t="str">
        <f t="shared" si="4"/>
        <v>Wooden Button with +1351, +14.2% (9540 to 10891)</v>
      </c>
      <c r="O220" s="41"/>
      <c r="P220" s="40">
        <v>6517.0</v>
      </c>
      <c r="Q220" s="18">
        <f t="shared" si="5"/>
        <v>865</v>
      </c>
      <c r="R220" s="23">
        <f t="shared" si="6"/>
        <v>0.1327297836</v>
      </c>
      <c r="S220" s="24" t="str">
        <f t="shared" si="7"/>
        <v>Wooden Button with +865, +13.3% (6517 to 7382)</v>
      </c>
      <c r="T220" s="18"/>
      <c r="U220" s="40">
        <v>2299.0</v>
      </c>
      <c r="V220" s="22">
        <f t="shared" si="8"/>
        <v>452</v>
      </c>
      <c r="W220" s="23">
        <f t="shared" si="9"/>
        <v>0.1966072205</v>
      </c>
      <c r="X220" s="26" t="str">
        <f t="shared" si="10"/>
        <v>Wooden Button with +452, +19.7% (2299 to 2751)</v>
      </c>
    </row>
    <row r="221">
      <c r="A221" s="18" t="s">
        <v>524</v>
      </c>
      <c r="B221" s="18">
        <v>50.0</v>
      </c>
      <c r="C221" s="40">
        <v>11106.0</v>
      </c>
      <c r="D221" s="40">
        <v>880.0</v>
      </c>
      <c r="E221" s="40">
        <v>3.0</v>
      </c>
      <c r="F221" s="14">
        <v>111922.0</v>
      </c>
      <c r="G221" s="19"/>
      <c r="H221" s="19">
        <f>VLOOKUP(A221,'Kings Ratings'!$A$2:$B$1000,2,false)</f>
        <v>7</v>
      </c>
      <c r="I221" s="10"/>
      <c r="K221" s="40">
        <v>10172.0</v>
      </c>
      <c r="L221" s="22">
        <f t="shared" si="2"/>
        <v>934</v>
      </c>
      <c r="M221" s="23">
        <f t="shared" si="3"/>
        <v>0.09182068423</v>
      </c>
      <c r="N221" s="24" t="str">
        <f t="shared" si="4"/>
        <v>Leek with +934, +9.2% (10172 to 11106)</v>
      </c>
      <c r="O221" s="41"/>
      <c r="P221" s="40">
        <v>719.0</v>
      </c>
      <c r="Q221" s="18">
        <f t="shared" si="5"/>
        <v>161</v>
      </c>
      <c r="R221" s="23">
        <f t="shared" si="6"/>
        <v>0.223922114</v>
      </c>
      <c r="S221" s="24" t="str">
        <f t="shared" si="7"/>
        <v>Leek with +161, +22.4% (719 to 880)</v>
      </c>
      <c r="T221" s="18"/>
      <c r="U221" s="40">
        <v>3.0</v>
      </c>
      <c r="V221" s="22">
        <f t="shared" si="8"/>
        <v>0</v>
      </c>
      <c r="W221" s="23">
        <f t="shared" si="9"/>
        <v>0</v>
      </c>
      <c r="X221" s="26" t="str">
        <f t="shared" si="10"/>
        <v>Leek with +0, +0% (3 to 3)</v>
      </c>
    </row>
    <row r="222">
      <c r="A222" s="5" t="s">
        <v>343</v>
      </c>
      <c r="B222" s="18">
        <v>951.0</v>
      </c>
      <c r="C222" s="40">
        <v>11145.0</v>
      </c>
      <c r="D222" s="40">
        <v>5007.0</v>
      </c>
      <c r="E222" s="40">
        <v>348.0</v>
      </c>
      <c r="F222" s="14">
        <v>268909.0</v>
      </c>
      <c r="G222" s="19"/>
      <c r="H222" s="19">
        <f>VLOOKUP(A222,'Kings Ratings'!$A$2:$B$1000,2,false)</f>
        <v>11</v>
      </c>
      <c r="I222" s="7" t="str">
        <f>vlookup(B222,'202405 MM (Do Not Delete)'!$A$1:$G$1000,7,false)</f>
        <v/>
      </c>
      <c r="K222" s="40">
        <v>11079.0</v>
      </c>
      <c r="L222" s="22">
        <f t="shared" si="2"/>
        <v>66</v>
      </c>
      <c r="M222" s="23">
        <f t="shared" si="3"/>
        <v>0.005957216355</v>
      </c>
      <c r="N222" s="24" t="str">
        <f t="shared" si="4"/>
        <v>Frozen Bones with +66, +0.6% (11079 to 11145)</v>
      </c>
      <c r="O222" s="41"/>
      <c r="P222" s="40">
        <v>5005.0</v>
      </c>
      <c r="Q222" s="18">
        <f t="shared" si="5"/>
        <v>2</v>
      </c>
      <c r="R222" s="23">
        <f t="shared" si="6"/>
        <v>0.0003996003996</v>
      </c>
      <c r="S222" s="24" t="str">
        <f t="shared" si="7"/>
        <v>Frozen Bones with +2, +0% (5005 to 5007)</v>
      </c>
      <c r="T222" s="18"/>
      <c r="U222" s="40">
        <v>346.0</v>
      </c>
      <c r="V222" s="22">
        <f t="shared" si="8"/>
        <v>2</v>
      </c>
      <c r="W222" s="23">
        <f t="shared" si="9"/>
        <v>0.005780346821</v>
      </c>
      <c r="X222" s="26" t="str">
        <f t="shared" si="10"/>
        <v>Frozen Bones with +2, +0.6% (346 to 348)</v>
      </c>
    </row>
    <row r="223">
      <c r="A223" s="18" t="s">
        <v>434</v>
      </c>
      <c r="B223" s="18">
        <v>204.0</v>
      </c>
      <c r="C223" s="40">
        <v>11202.0</v>
      </c>
      <c r="D223" s="40">
        <v>5452.0</v>
      </c>
      <c r="E223" s="40">
        <v>290.0</v>
      </c>
      <c r="F223" s="14">
        <v>301025.0</v>
      </c>
      <c r="G223" s="19"/>
      <c r="H223" s="19">
        <f>VLOOKUP(A223,'Kings Ratings'!$A$2:$B$1000,2,false)</f>
        <v>2</v>
      </c>
      <c r="I223" s="7">
        <f>vlookup(B223,'202405 MM (Do Not Delete)'!$A$1:$G$1000,7,false)</f>
        <v>291</v>
      </c>
      <c r="K223" s="40">
        <v>10222.0</v>
      </c>
      <c r="L223" s="22">
        <f t="shared" si="2"/>
        <v>980</v>
      </c>
      <c r="M223" s="23">
        <f t="shared" si="3"/>
        <v>0.09587164938</v>
      </c>
      <c r="N223" s="24" t="str">
        <f t="shared" si="4"/>
        <v>Green Shield with +980, +9.6% (10222 to 11202)</v>
      </c>
      <c r="O223" s="41"/>
      <c r="P223" s="40">
        <v>5083.0</v>
      </c>
      <c r="Q223" s="18">
        <f t="shared" si="5"/>
        <v>369</v>
      </c>
      <c r="R223" s="23">
        <f t="shared" si="6"/>
        <v>0.07259492426</v>
      </c>
      <c r="S223" s="24" t="str">
        <f t="shared" si="7"/>
        <v>Green Shield with +369, +7.3% (5083 to 5452)</v>
      </c>
      <c r="T223" s="18"/>
      <c r="U223" s="40">
        <v>241.0</v>
      </c>
      <c r="V223" s="22">
        <f t="shared" si="8"/>
        <v>49</v>
      </c>
      <c r="W223" s="23">
        <f t="shared" si="9"/>
        <v>0.2033195021</v>
      </c>
      <c r="X223" s="26" t="str">
        <f t="shared" si="10"/>
        <v>Green Shield with +49, +20.3% (241 to 290)</v>
      </c>
    </row>
    <row r="224">
      <c r="A224" s="18" t="s">
        <v>723</v>
      </c>
      <c r="B224" s="18">
        <v>238.0</v>
      </c>
      <c r="C224" s="40">
        <v>11268.0</v>
      </c>
      <c r="D224" s="40">
        <v>4734.0</v>
      </c>
      <c r="E224" s="40">
        <v>314.0</v>
      </c>
      <c r="F224" s="14">
        <v>108882.0</v>
      </c>
      <c r="G224" s="19"/>
      <c r="H224" s="19">
        <f>VLOOKUP(A224,'Kings Ratings'!$A$2:$B$1000,2,false)</f>
        <v>1</v>
      </c>
      <c r="I224" s="7">
        <f>vlookup(B224,'202405 MM (Do Not Delete)'!$A$1:$G$1000,7,false)</f>
        <v>289</v>
      </c>
      <c r="K224" s="40">
        <v>10305.0</v>
      </c>
      <c r="L224" s="22">
        <f t="shared" si="2"/>
        <v>963</v>
      </c>
      <c r="M224" s="23">
        <f t="shared" si="3"/>
        <v>0.09344978166</v>
      </c>
      <c r="N224" s="24" t="str">
        <f t="shared" si="4"/>
        <v>Shovel with +963, +9.3% (10305 to 11268)</v>
      </c>
      <c r="O224" s="41"/>
      <c r="P224" s="40">
        <v>4297.0</v>
      </c>
      <c r="Q224" s="18">
        <f t="shared" si="5"/>
        <v>437</v>
      </c>
      <c r="R224" s="23">
        <f t="shared" si="6"/>
        <v>0.1016988597</v>
      </c>
      <c r="S224" s="24" t="str">
        <f t="shared" si="7"/>
        <v>Shovel with +437, +10.2% (4297 to 4734)</v>
      </c>
      <c r="T224" s="18"/>
      <c r="U224" s="40">
        <v>204.0</v>
      </c>
      <c r="V224" s="22">
        <f t="shared" si="8"/>
        <v>110</v>
      </c>
      <c r="W224" s="23">
        <f t="shared" si="9"/>
        <v>0.5392156863</v>
      </c>
      <c r="X224" s="26" t="str">
        <f t="shared" si="10"/>
        <v>Shovel with +110, +53.9% (204 to 314)</v>
      </c>
    </row>
    <row r="225">
      <c r="A225" s="18" t="s">
        <v>616</v>
      </c>
      <c r="B225" s="18">
        <v>409.0</v>
      </c>
      <c r="C225" s="40">
        <v>11338.0</v>
      </c>
      <c r="D225" s="40">
        <v>1772.0</v>
      </c>
      <c r="E225" s="40">
        <v>5.0</v>
      </c>
      <c r="F225" s="14">
        <v>175209.0</v>
      </c>
      <c r="G225" s="19"/>
      <c r="H225" s="19">
        <f>VLOOKUP(A225,'Kings Ratings'!$A$2:$B$1000,2,false)</f>
        <v>8</v>
      </c>
      <c r="I225" s="10"/>
      <c r="K225" s="40">
        <v>10652.0</v>
      </c>
      <c r="L225" s="22">
        <f t="shared" si="2"/>
        <v>686</v>
      </c>
      <c r="M225" s="23">
        <f t="shared" si="3"/>
        <v>0.06440105145</v>
      </c>
      <c r="N225" s="24" t="str">
        <f t="shared" si="4"/>
        <v>Pine Tree with +686, +6.4% (10652 to 11338)</v>
      </c>
      <c r="O225" s="41"/>
      <c r="P225" s="40">
        <v>1558.0</v>
      </c>
      <c r="Q225" s="18">
        <f t="shared" si="5"/>
        <v>214</v>
      </c>
      <c r="R225" s="23">
        <f t="shared" si="6"/>
        <v>0.1373555841</v>
      </c>
      <c r="S225" s="24" t="str">
        <f t="shared" si="7"/>
        <v>Pine Tree with +214, +13.7% (1558 to 1772)</v>
      </c>
      <c r="T225" s="18"/>
      <c r="U225" s="40">
        <v>4.0</v>
      </c>
      <c r="V225" s="22">
        <f t="shared" si="8"/>
        <v>1</v>
      </c>
      <c r="W225" s="23">
        <f t="shared" si="9"/>
        <v>0.25</v>
      </c>
      <c r="X225" s="26" t="str">
        <f t="shared" si="10"/>
        <v>Pine Tree with +1, +25% (4 to 5)</v>
      </c>
    </row>
    <row r="226">
      <c r="A226" s="18" t="s">
        <v>608</v>
      </c>
      <c r="B226" s="18">
        <v>151.0</v>
      </c>
      <c r="C226" s="40">
        <v>11415.0</v>
      </c>
      <c r="D226" s="40">
        <v>103.0</v>
      </c>
      <c r="E226" s="40">
        <v>0.0</v>
      </c>
      <c r="F226" s="14">
        <v>37708.0</v>
      </c>
      <c r="G226" s="19"/>
      <c r="H226" s="19">
        <f>VLOOKUP(A226,'Kings Ratings'!$A$2:$B$1000,2,false)</f>
        <v>10</v>
      </c>
      <c r="I226" s="10"/>
      <c r="K226" s="40">
        <v>10400.0</v>
      </c>
      <c r="L226" s="22">
        <f t="shared" si="2"/>
        <v>1015</v>
      </c>
      <c r="M226" s="23">
        <f t="shared" si="3"/>
        <v>0.09759615385</v>
      </c>
      <c r="N226" s="24" t="str">
        <f t="shared" si="4"/>
        <v>Runestone 05 with +1015, +9.8% (10400 to 11415)</v>
      </c>
      <c r="O226" s="41"/>
      <c r="P226" s="40">
        <v>58.0</v>
      </c>
      <c r="Q226" s="18">
        <f t="shared" si="5"/>
        <v>45</v>
      </c>
      <c r="R226" s="23">
        <f t="shared" si="6"/>
        <v>0.775862069</v>
      </c>
      <c r="S226" s="24" t="str">
        <f t="shared" si="7"/>
        <v>Runestone 05 with +45, +77.6% (58 to 103)</v>
      </c>
      <c r="T226" s="18"/>
      <c r="U226" s="40">
        <v>0.0</v>
      </c>
      <c r="V226" s="22">
        <f t="shared" si="8"/>
        <v>0</v>
      </c>
      <c r="W226" s="23" t="str">
        <f t="shared" si="9"/>
        <v>#DIV/0!</v>
      </c>
      <c r="X226" s="26" t="str">
        <f t="shared" si="10"/>
        <v>#DIV/0!</v>
      </c>
    </row>
    <row r="227">
      <c r="A227" s="18" t="s">
        <v>502</v>
      </c>
      <c r="B227" s="18">
        <v>260.0</v>
      </c>
      <c r="C227" s="40">
        <v>11691.0</v>
      </c>
      <c r="D227" s="40">
        <v>7468.0</v>
      </c>
      <c r="E227" s="40">
        <v>2333.0</v>
      </c>
      <c r="F227" s="14">
        <v>1051304.0</v>
      </c>
      <c r="G227" s="19"/>
      <c r="H227" s="19">
        <f>VLOOKUP(A227,'Kings Ratings'!$A$2:$B$1000,2,false)</f>
        <v>1</v>
      </c>
      <c r="I227" s="7">
        <f>vlookup(B227,'202405 MM (Do Not Delete)'!$A$1:$G$1000,7,false)</f>
        <v>250</v>
      </c>
      <c r="K227" s="40">
        <v>10850.0</v>
      </c>
      <c r="L227" s="22">
        <f t="shared" si="2"/>
        <v>841</v>
      </c>
      <c r="M227" s="23">
        <f t="shared" si="3"/>
        <v>0.07751152074</v>
      </c>
      <c r="N227" s="24" t="str">
        <f t="shared" si="4"/>
        <v>Ladder with +841, +7.8% (10850 to 11691)</v>
      </c>
      <c r="O227" s="41"/>
      <c r="P227" s="40">
        <v>6953.0</v>
      </c>
      <c r="Q227" s="18">
        <f t="shared" si="5"/>
        <v>515</v>
      </c>
      <c r="R227" s="23">
        <f t="shared" si="6"/>
        <v>0.0740687473</v>
      </c>
      <c r="S227" s="24" t="str">
        <f t="shared" si="7"/>
        <v>Ladder with +515, +7.4% (6953 to 7468)</v>
      </c>
      <c r="T227" s="18"/>
      <c r="U227" s="40">
        <v>1933.0</v>
      </c>
      <c r="V227" s="22">
        <f t="shared" si="8"/>
        <v>400</v>
      </c>
      <c r="W227" s="23">
        <f t="shared" si="9"/>
        <v>0.2069322297</v>
      </c>
      <c r="X227" s="26" t="str">
        <f t="shared" si="10"/>
        <v>Ladder with +400, +20.7% (1933 to 2333)</v>
      </c>
    </row>
    <row r="228">
      <c r="A228" s="18" t="s">
        <v>664</v>
      </c>
      <c r="B228" s="18">
        <v>538.0</v>
      </c>
      <c r="C228" s="40">
        <v>11846.0</v>
      </c>
      <c r="D228" s="40">
        <v>4300.0</v>
      </c>
      <c r="E228" s="40">
        <v>67.0</v>
      </c>
      <c r="F228" s="14">
        <v>179221.0</v>
      </c>
      <c r="G228" s="19"/>
      <c r="H228" s="19">
        <f>VLOOKUP(A228,'Kings Ratings'!$A$2:$B$1000,2,false)</f>
        <v>4</v>
      </c>
      <c r="I228" s="7" t="str">
        <f>vlookup(B228,'202405 MM (Do Not Delete)'!$A$1:$G$1000,7,false)</f>
        <v/>
      </c>
      <c r="K228" s="40">
        <v>11142.0</v>
      </c>
      <c r="L228" s="22">
        <f t="shared" si="2"/>
        <v>704</v>
      </c>
      <c r="M228" s="23">
        <f t="shared" si="3"/>
        <v>0.06318434751</v>
      </c>
      <c r="N228" s="24" t="str">
        <f t="shared" si="4"/>
        <v>Red Shield with +704, +6.3% (11142 to 11846)</v>
      </c>
      <c r="O228" s="41"/>
      <c r="P228" s="40">
        <v>4048.0</v>
      </c>
      <c r="Q228" s="18">
        <f t="shared" si="5"/>
        <v>252</v>
      </c>
      <c r="R228" s="23">
        <f t="shared" si="6"/>
        <v>0.06225296443</v>
      </c>
      <c r="S228" s="24" t="str">
        <f t="shared" si="7"/>
        <v>Red Shield with +252, +6.2% (4048 to 4300)</v>
      </c>
      <c r="T228" s="18"/>
      <c r="U228" s="40">
        <v>63.0</v>
      </c>
      <c r="V228" s="22">
        <f t="shared" si="8"/>
        <v>4</v>
      </c>
      <c r="W228" s="23">
        <f t="shared" si="9"/>
        <v>0.06349206349</v>
      </c>
      <c r="X228" s="26" t="str">
        <f t="shared" si="10"/>
        <v>Red Shield with +4, +6.3% (63 to 67)</v>
      </c>
    </row>
    <row r="229">
      <c r="A229" s="11" t="s">
        <v>856</v>
      </c>
      <c r="B229" s="18">
        <v>944.0</v>
      </c>
      <c r="C229" s="40">
        <v>12168.0</v>
      </c>
      <c r="D229" s="40">
        <v>5792.0</v>
      </c>
      <c r="E229" s="40">
        <v>621.0</v>
      </c>
      <c r="F229" s="14">
        <v>242042.0</v>
      </c>
      <c r="G229" s="19"/>
      <c r="H229" s="19">
        <f>VLOOKUP(A229,'Kings Ratings'!$A$2:$B$1000,2,false)</f>
        <v>11</v>
      </c>
      <c r="I229" s="7" t="str">
        <f>vlookup(B229,'202405 MM (Do Not Delete)'!$A$1:$G$1000,7,false)</f>
        <v/>
      </c>
      <c r="K229" s="40">
        <v>12164.0</v>
      </c>
      <c r="L229" s="22">
        <f t="shared" si="2"/>
        <v>4</v>
      </c>
      <c r="M229" s="23">
        <f t="shared" si="3"/>
        <v>0.0003288391976</v>
      </c>
      <c r="N229" s="24" t="str">
        <f t="shared" si="4"/>
        <v>Frozen Spyfish with +4, +0% (12164 to 12168)</v>
      </c>
      <c r="O229" s="41"/>
      <c r="P229" s="40">
        <v>5789.0</v>
      </c>
      <c r="Q229" s="18">
        <f t="shared" si="5"/>
        <v>3</v>
      </c>
      <c r="R229" s="23">
        <f t="shared" si="6"/>
        <v>0.0005182242183</v>
      </c>
      <c r="S229" s="24" t="str">
        <f t="shared" si="7"/>
        <v>Frozen Spyfish with +3, +0.1% (5789 to 5792)</v>
      </c>
      <c r="T229" s="18"/>
      <c r="U229" s="40">
        <v>620.0</v>
      </c>
      <c r="V229" s="22">
        <f t="shared" si="8"/>
        <v>1</v>
      </c>
      <c r="W229" s="23">
        <f t="shared" si="9"/>
        <v>0.001612903226</v>
      </c>
      <c r="X229" s="26" t="str">
        <f t="shared" si="10"/>
        <v>Frozen Spyfish with +1, +0.2% (620 to 621)</v>
      </c>
    </row>
    <row r="230">
      <c r="A230" s="18" t="s">
        <v>246</v>
      </c>
      <c r="B230" s="18">
        <v>29.0</v>
      </c>
      <c r="C230" s="40">
        <v>12328.0</v>
      </c>
      <c r="D230" s="40">
        <v>3799.0</v>
      </c>
      <c r="E230" s="40">
        <v>192.0</v>
      </c>
      <c r="F230" s="14">
        <v>313790.0</v>
      </c>
      <c r="G230" s="19"/>
      <c r="H230" s="19">
        <f>VLOOKUP(A230,'Kings Ratings'!$A$2:$B$1000,2,false)</f>
        <v>2</v>
      </c>
      <c r="I230" s="7" t="str">
        <f>vlookup(B230,'202405 MM (Do Not Delete)'!$A$1:$G$1000,7,false)</f>
        <v/>
      </c>
      <c r="K230" s="40">
        <v>11136.0</v>
      </c>
      <c r="L230" s="22">
        <f t="shared" si="2"/>
        <v>1192</v>
      </c>
      <c r="M230" s="23">
        <f t="shared" si="3"/>
        <v>0.1070402299</v>
      </c>
      <c r="N230" s="24" t="str">
        <f t="shared" si="4"/>
        <v>Cucumber with +1192, +10.7% (11136 to 12328)</v>
      </c>
      <c r="O230" s="41"/>
      <c r="P230" s="40">
        <v>3393.0</v>
      </c>
      <c r="Q230" s="18">
        <f t="shared" si="5"/>
        <v>406</v>
      </c>
      <c r="R230" s="23">
        <f t="shared" si="6"/>
        <v>0.1196581197</v>
      </c>
      <c r="S230" s="24" t="str">
        <f t="shared" si="7"/>
        <v>Cucumber with +406, +12% (3393 to 3799)</v>
      </c>
      <c r="T230" s="18"/>
      <c r="U230" s="40">
        <v>146.0</v>
      </c>
      <c r="V230" s="22">
        <f t="shared" si="8"/>
        <v>46</v>
      </c>
      <c r="W230" s="23">
        <f t="shared" si="9"/>
        <v>0.3150684932</v>
      </c>
      <c r="X230" s="26" t="str">
        <f t="shared" si="10"/>
        <v>Cucumber with +46, +31.5% (146 to 192)</v>
      </c>
    </row>
    <row r="231">
      <c r="A231" s="18" t="s">
        <v>44</v>
      </c>
      <c r="B231" s="18">
        <v>844.0</v>
      </c>
      <c r="C231" s="40">
        <v>12391.0</v>
      </c>
      <c r="D231" s="40">
        <v>8182.0</v>
      </c>
      <c r="E231" s="40">
        <v>2769.0</v>
      </c>
      <c r="F231" s="14">
        <v>5681404.0</v>
      </c>
      <c r="G231" s="19"/>
      <c r="H231" s="19">
        <f>VLOOKUP(A231,'Kings Ratings'!$A$2:$B$1000,2,false)</f>
        <v>1</v>
      </c>
      <c r="I231" s="7">
        <f>vlookup(B231,'202405 MM (Do Not Delete)'!$A$1:$G$1000,7,false)</f>
        <v>249</v>
      </c>
      <c r="K231" s="40">
        <v>11044.0</v>
      </c>
      <c r="L231" s="22">
        <f t="shared" si="2"/>
        <v>1347</v>
      </c>
      <c r="M231" s="23">
        <f t="shared" si="3"/>
        <v>0.1219666787</v>
      </c>
      <c r="N231" s="24" t="str">
        <f t="shared" si="4"/>
        <v>Awl with +1347, +12.2% (11044 to 12391)</v>
      </c>
      <c r="O231" s="41"/>
      <c r="P231" s="40">
        <v>7326.0</v>
      </c>
      <c r="Q231" s="18">
        <f t="shared" si="5"/>
        <v>856</v>
      </c>
      <c r="R231" s="23">
        <f t="shared" si="6"/>
        <v>0.1168441168</v>
      </c>
      <c r="S231" s="24" t="str">
        <f t="shared" si="7"/>
        <v>Awl with +856, +11.7% (7326 to 8182)</v>
      </c>
      <c r="T231" s="18"/>
      <c r="U231" s="40">
        <v>2322.0</v>
      </c>
      <c r="V231" s="22">
        <f t="shared" si="8"/>
        <v>447</v>
      </c>
      <c r="W231" s="23">
        <f t="shared" si="9"/>
        <v>0.1925064599</v>
      </c>
      <c r="X231" s="26" t="str">
        <f t="shared" si="10"/>
        <v>Awl with +447, +19.3% (2322 to 2769)</v>
      </c>
    </row>
    <row r="232">
      <c r="A232" s="18" t="s">
        <v>469</v>
      </c>
      <c r="B232" s="18">
        <v>185.0</v>
      </c>
      <c r="C232" s="40">
        <v>12608.0</v>
      </c>
      <c r="D232" s="40">
        <v>2043.0</v>
      </c>
      <c r="E232" s="40">
        <v>5.0</v>
      </c>
      <c r="F232" s="14">
        <v>224060.0</v>
      </c>
      <c r="G232" s="19"/>
      <c r="H232" s="19">
        <f>VLOOKUP(A232,'Kings Ratings'!$A$2:$B$1000,2,false)</f>
        <v>9</v>
      </c>
      <c r="I232" s="10"/>
      <c r="K232" s="40">
        <v>11556.0</v>
      </c>
      <c r="L232" s="22">
        <f t="shared" si="2"/>
        <v>1052</v>
      </c>
      <c r="M232" s="23">
        <f t="shared" si="3"/>
        <v>0.09103496019</v>
      </c>
      <c r="N232" s="24" t="str">
        <f t="shared" si="4"/>
        <v>Iced Tea with +1052, +9.1% (11556 to 12608)</v>
      </c>
      <c r="O232" s="41"/>
      <c r="P232" s="40">
        <v>1634.0</v>
      </c>
      <c r="Q232" s="18">
        <f t="shared" si="5"/>
        <v>409</v>
      </c>
      <c r="R232" s="23">
        <f t="shared" si="6"/>
        <v>0.2503059976</v>
      </c>
      <c r="S232" s="24" t="str">
        <f t="shared" si="7"/>
        <v>Iced Tea with +409, +25% (1634 to 2043)</v>
      </c>
      <c r="T232" s="18"/>
      <c r="U232" s="40">
        <v>3.0</v>
      </c>
      <c r="V232" s="22">
        <f t="shared" si="8"/>
        <v>2</v>
      </c>
      <c r="W232" s="23">
        <f t="shared" si="9"/>
        <v>0.6666666667</v>
      </c>
      <c r="X232" s="26" t="str">
        <f t="shared" si="10"/>
        <v>Iced Tea with +2, +66.7% (3 to 5)</v>
      </c>
    </row>
    <row r="233">
      <c r="A233" s="18" t="s">
        <v>819</v>
      </c>
      <c r="B233" s="18">
        <v>72.0</v>
      </c>
      <c r="C233" s="40">
        <v>12617.0</v>
      </c>
      <c r="D233" s="40">
        <v>7086.0</v>
      </c>
      <c r="E233" s="40">
        <v>1214.0</v>
      </c>
      <c r="F233" s="14">
        <v>1041869.0</v>
      </c>
      <c r="G233" s="19"/>
      <c r="H233" s="19">
        <f>VLOOKUP(A233,'Kings Ratings'!$A$2:$B$1000,2,false)</f>
        <v>1</v>
      </c>
      <c r="I233" s="7">
        <f>vlookup(B233,'202405 MM (Do Not Delete)'!$A$1:$G$1000,7,false)</f>
        <v>273</v>
      </c>
      <c r="K233" s="40">
        <v>11550.0</v>
      </c>
      <c r="L233" s="22">
        <f t="shared" si="2"/>
        <v>1067</v>
      </c>
      <c r="M233" s="23">
        <f t="shared" si="3"/>
        <v>0.09238095238</v>
      </c>
      <c r="N233" s="24" t="str">
        <f t="shared" si="4"/>
        <v>Wooden Barrel with +1067, +9.2% (11550 to 12617)</v>
      </c>
      <c r="O233" s="41"/>
      <c r="P233" s="40">
        <v>6610.0</v>
      </c>
      <c r="Q233" s="18">
        <f t="shared" si="5"/>
        <v>476</v>
      </c>
      <c r="R233" s="23">
        <f t="shared" si="6"/>
        <v>0.07201210287</v>
      </c>
      <c r="S233" s="24" t="str">
        <f t="shared" si="7"/>
        <v>Wooden Barrel with +476, +7.2% (6610 to 7086)</v>
      </c>
      <c r="T233" s="18"/>
      <c r="U233" s="40">
        <v>1079.0</v>
      </c>
      <c r="V233" s="22">
        <f t="shared" si="8"/>
        <v>135</v>
      </c>
      <c r="W233" s="23">
        <f t="shared" si="9"/>
        <v>0.125115848</v>
      </c>
      <c r="X233" s="26" t="str">
        <f t="shared" si="10"/>
        <v>Wooden Barrel with +135, +12.5% (1079 to 1214)</v>
      </c>
    </row>
    <row r="234">
      <c r="A234" s="18" t="s">
        <v>519</v>
      </c>
      <c r="B234" s="18">
        <v>118.0</v>
      </c>
      <c r="C234" s="40">
        <v>12669.0</v>
      </c>
      <c r="D234" s="40">
        <v>5883.0</v>
      </c>
      <c r="E234" s="40">
        <v>186.0</v>
      </c>
      <c r="F234" s="14">
        <v>383615.0</v>
      </c>
      <c r="G234" s="19"/>
      <c r="H234" s="19">
        <f>VLOOKUP(A234,'Kings Ratings'!$A$2:$B$1000,2,false)</f>
        <v>2</v>
      </c>
      <c r="I234" s="7">
        <f>vlookup(B234,'202405 MM (Do Not Delete)'!$A$1:$G$1000,7,false)</f>
        <v>292</v>
      </c>
      <c r="K234" s="40">
        <v>11731.0</v>
      </c>
      <c r="L234" s="22">
        <f t="shared" si="2"/>
        <v>938</v>
      </c>
      <c r="M234" s="23">
        <f t="shared" si="3"/>
        <v>0.07995908277</v>
      </c>
      <c r="N234" s="24" t="str">
        <f t="shared" si="4"/>
        <v>Leather Diary with +938, +8% (11731 to 12669)</v>
      </c>
      <c r="O234" s="41"/>
      <c r="P234" s="40">
        <v>5372.0</v>
      </c>
      <c r="Q234" s="18">
        <f t="shared" si="5"/>
        <v>511</v>
      </c>
      <c r="R234" s="23">
        <f t="shared" si="6"/>
        <v>0.09512285927</v>
      </c>
      <c r="S234" s="24" t="str">
        <f t="shared" si="7"/>
        <v>Leather Diary with +511, +9.5% (5372 to 5883)</v>
      </c>
      <c r="T234" s="18"/>
      <c r="U234" s="40">
        <v>143.0</v>
      </c>
      <c r="V234" s="22">
        <f t="shared" si="8"/>
        <v>43</v>
      </c>
      <c r="W234" s="23">
        <f t="shared" si="9"/>
        <v>0.3006993007</v>
      </c>
      <c r="X234" s="26" t="str">
        <f t="shared" si="10"/>
        <v>Leather Diary with +43, +30.1% (143 to 186)</v>
      </c>
    </row>
    <row r="235">
      <c r="A235" s="18" t="s">
        <v>427</v>
      </c>
      <c r="B235" s="18">
        <v>74.0</v>
      </c>
      <c r="C235" s="40">
        <v>12766.0</v>
      </c>
      <c r="D235" s="40">
        <v>6507.0</v>
      </c>
      <c r="E235" s="40">
        <v>349.0</v>
      </c>
      <c r="F235" s="14">
        <v>612916.0</v>
      </c>
      <c r="G235" s="19"/>
      <c r="H235" s="19">
        <f>VLOOKUP(A235,'Kings Ratings'!$A$2:$B$1000,2,false)</f>
        <v>1</v>
      </c>
      <c r="I235" s="7">
        <f>vlookup(B235,'202405 MM (Do Not Delete)'!$A$1:$G$1000,7,false)</f>
        <v>297</v>
      </c>
      <c r="K235" s="40">
        <v>11745.0</v>
      </c>
      <c r="L235" s="22">
        <f t="shared" si="2"/>
        <v>1021</v>
      </c>
      <c r="M235" s="23">
        <f t="shared" si="3"/>
        <v>0.08693060877</v>
      </c>
      <c r="N235" s="24" t="str">
        <f t="shared" si="4"/>
        <v>Green Parchment with +1021, +8.7% (11745 to 12766)</v>
      </c>
      <c r="O235" s="41"/>
      <c r="P235" s="40">
        <v>5931.0</v>
      </c>
      <c r="Q235" s="18">
        <f t="shared" si="5"/>
        <v>576</v>
      </c>
      <c r="R235" s="23">
        <f t="shared" si="6"/>
        <v>0.0971168437</v>
      </c>
      <c r="S235" s="24" t="str">
        <f t="shared" si="7"/>
        <v>Green Parchment with +576, +9.7% (5931 to 6507)</v>
      </c>
      <c r="T235" s="18"/>
      <c r="U235" s="40">
        <v>249.0</v>
      </c>
      <c r="V235" s="22">
        <f t="shared" si="8"/>
        <v>100</v>
      </c>
      <c r="W235" s="23">
        <f t="shared" si="9"/>
        <v>0.4016064257</v>
      </c>
      <c r="X235" s="26" t="str">
        <f t="shared" si="10"/>
        <v>Green Parchment with +100, +40.2% (249 to 349)</v>
      </c>
    </row>
    <row r="236">
      <c r="A236" s="18" t="s">
        <v>37</v>
      </c>
      <c r="B236" s="18">
        <v>125.0</v>
      </c>
      <c r="C236" s="40">
        <v>12868.0</v>
      </c>
      <c r="D236" s="40">
        <v>6751.0</v>
      </c>
      <c r="E236" s="40">
        <v>330.0</v>
      </c>
      <c r="F236" s="14">
        <v>475937.0</v>
      </c>
      <c r="G236" s="19"/>
      <c r="H236" s="19">
        <f>VLOOKUP(A236,'Kings Ratings'!$A$2:$B$1000,2,false)</f>
        <v>3</v>
      </c>
      <c r="I236" s="7">
        <f>vlookup(B236,'202405 MM (Do Not Delete)'!$A$1:$G$1000,7,false)</f>
        <v>286</v>
      </c>
      <c r="K236" s="40">
        <v>11938.0</v>
      </c>
      <c r="L236" s="22">
        <f t="shared" si="2"/>
        <v>930</v>
      </c>
      <c r="M236" s="23">
        <f t="shared" si="3"/>
        <v>0.07790249623</v>
      </c>
      <c r="N236" s="24" t="str">
        <f t="shared" si="4"/>
        <v>Aquamarine Ring with +930, +7.8% (11938 to 12868)</v>
      </c>
      <c r="O236" s="41"/>
      <c r="P236" s="40">
        <v>6230.0</v>
      </c>
      <c r="Q236" s="18">
        <f t="shared" si="5"/>
        <v>521</v>
      </c>
      <c r="R236" s="23">
        <f t="shared" si="6"/>
        <v>0.08362760835</v>
      </c>
      <c r="S236" s="24" t="str">
        <f t="shared" si="7"/>
        <v>Aquamarine Ring with +521, +8.4% (6230 to 6751)</v>
      </c>
      <c r="T236" s="18"/>
      <c r="U236" s="40">
        <v>247.0</v>
      </c>
      <c r="V236" s="22">
        <f t="shared" si="8"/>
        <v>83</v>
      </c>
      <c r="W236" s="23">
        <f t="shared" si="9"/>
        <v>0.3360323887</v>
      </c>
      <c r="X236" s="26" t="str">
        <f t="shared" si="10"/>
        <v>Aquamarine Ring with +83, +33.6% (247 to 330)</v>
      </c>
    </row>
    <row r="237">
      <c r="A237" s="18" t="s">
        <v>382</v>
      </c>
      <c r="B237" s="18">
        <v>189.0</v>
      </c>
      <c r="C237" s="40">
        <v>12951.0</v>
      </c>
      <c r="D237" s="40">
        <v>4486.0</v>
      </c>
      <c r="E237" s="40">
        <v>261.0</v>
      </c>
      <c r="F237" s="14">
        <v>116113.0</v>
      </c>
      <c r="G237" s="19"/>
      <c r="H237" s="19">
        <f>VLOOKUP(A237,'Kings Ratings'!$A$2:$B$1000,2,false)</f>
        <v>8</v>
      </c>
      <c r="I237" s="7" t="str">
        <f>vlookup(B237,'202405 MM (Do Not Delete)'!$A$1:$G$1000,7,false)</f>
        <v/>
      </c>
      <c r="K237" s="40">
        <v>11666.0</v>
      </c>
      <c r="L237" s="22">
        <f t="shared" si="2"/>
        <v>1285</v>
      </c>
      <c r="M237" s="23">
        <f t="shared" si="3"/>
        <v>0.1101491514</v>
      </c>
      <c r="N237" s="24" t="str">
        <f t="shared" si="4"/>
        <v>Gold Cucumber with +1285, +11% (11666 to 12951)</v>
      </c>
      <c r="O237" s="41"/>
      <c r="P237" s="40">
        <v>3884.0</v>
      </c>
      <c r="Q237" s="18">
        <f t="shared" si="5"/>
        <v>602</v>
      </c>
      <c r="R237" s="23">
        <f t="shared" si="6"/>
        <v>0.1549948507</v>
      </c>
      <c r="S237" s="24" t="str">
        <f t="shared" si="7"/>
        <v>Gold Cucumber with +602, +15.5% (3884 to 4486)</v>
      </c>
      <c r="T237" s="18"/>
      <c r="U237" s="40">
        <v>193.0</v>
      </c>
      <c r="V237" s="22">
        <f t="shared" si="8"/>
        <v>68</v>
      </c>
      <c r="W237" s="23">
        <f t="shared" si="9"/>
        <v>0.3523316062</v>
      </c>
      <c r="X237" s="26" t="str">
        <f t="shared" si="10"/>
        <v>Gold Cucumber with +68, +35.2% (193 to 261)</v>
      </c>
    </row>
    <row r="238">
      <c r="A238" s="18" t="s">
        <v>184</v>
      </c>
      <c r="B238" s="18">
        <v>107.0</v>
      </c>
      <c r="C238" s="40">
        <v>12956.0</v>
      </c>
      <c r="D238" s="40">
        <v>8414.0</v>
      </c>
      <c r="E238" s="40">
        <v>1077.0</v>
      </c>
      <c r="F238" s="14">
        <v>454869.0</v>
      </c>
      <c r="G238" s="19"/>
      <c r="H238" s="19">
        <f>VLOOKUP(A238,'Kings Ratings'!$A$2:$B$1000,2,false)</f>
        <v>5</v>
      </c>
      <c r="I238" s="7">
        <f>vlookup(B238,'202405 MM (Do Not Delete)'!$A$1:$G$1000,7,false)</f>
        <v>276</v>
      </c>
      <c r="K238" s="40">
        <v>11851.0</v>
      </c>
      <c r="L238" s="22">
        <f t="shared" si="2"/>
        <v>1105</v>
      </c>
      <c r="M238" s="23">
        <f t="shared" si="3"/>
        <v>0.0932410767</v>
      </c>
      <c r="N238" s="24" t="str">
        <f t="shared" si="4"/>
        <v>Catfish with +1105, +9.3% (11851 to 12956)</v>
      </c>
      <c r="O238" s="41"/>
      <c r="P238" s="40">
        <v>7627.0</v>
      </c>
      <c r="Q238" s="18">
        <f t="shared" si="5"/>
        <v>787</v>
      </c>
      <c r="R238" s="23">
        <f t="shared" si="6"/>
        <v>0.1031860496</v>
      </c>
      <c r="S238" s="24" t="str">
        <f t="shared" si="7"/>
        <v>Catfish with +787, +10.3% (7627 to 8414)</v>
      </c>
      <c r="T238" s="18"/>
      <c r="U238" s="40">
        <v>917.0</v>
      </c>
      <c r="V238" s="22">
        <f t="shared" si="8"/>
        <v>160</v>
      </c>
      <c r="W238" s="23">
        <f t="shared" si="9"/>
        <v>0.1744820065</v>
      </c>
      <c r="X238" s="26" t="str">
        <f t="shared" si="10"/>
        <v>Catfish with +160, +17.4% (917 to 1077)</v>
      </c>
    </row>
    <row r="239">
      <c r="A239" s="18" t="s">
        <v>271</v>
      </c>
      <c r="B239" s="18">
        <v>106.0</v>
      </c>
      <c r="C239" s="40">
        <v>13178.0</v>
      </c>
      <c r="D239" s="40">
        <v>5451.0</v>
      </c>
      <c r="E239" s="40">
        <v>565.0</v>
      </c>
      <c r="F239" s="14">
        <v>522724.0</v>
      </c>
      <c r="G239" s="19"/>
      <c r="H239" s="19">
        <f>VLOOKUP(A239,'Kings Ratings'!$A$2:$B$1000,2,false)</f>
        <v>3</v>
      </c>
      <c r="I239" s="7">
        <f>vlookup(B239,'202405 MM (Do Not Delete)'!$A$1:$G$1000,7,false)</f>
        <v>292</v>
      </c>
      <c r="K239" s="40">
        <v>12093.0</v>
      </c>
      <c r="L239" s="22">
        <f t="shared" si="2"/>
        <v>1085</v>
      </c>
      <c r="M239" s="23">
        <f t="shared" si="3"/>
        <v>0.08972132639</v>
      </c>
      <c r="N239" s="24" t="str">
        <f t="shared" si="4"/>
        <v>Explosive with +1085, +9% (12093 to 13178)</v>
      </c>
      <c r="O239" s="41"/>
      <c r="P239" s="40">
        <v>5000.0</v>
      </c>
      <c r="Q239" s="18">
        <f t="shared" si="5"/>
        <v>451</v>
      </c>
      <c r="R239" s="23">
        <f t="shared" si="6"/>
        <v>0.0902</v>
      </c>
      <c r="S239" s="24" t="str">
        <f t="shared" si="7"/>
        <v>Explosive with +451, +9% (5000 to 5451)</v>
      </c>
      <c r="T239" s="18"/>
      <c r="U239" s="40">
        <v>501.0</v>
      </c>
      <c r="V239" s="22">
        <f t="shared" si="8"/>
        <v>64</v>
      </c>
      <c r="W239" s="23">
        <f t="shared" si="9"/>
        <v>0.127744511</v>
      </c>
      <c r="X239" s="26" t="str">
        <f t="shared" si="10"/>
        <v>Explosive with +64, +12.8% (501 to 565)</v>
      </c>
    </row>
    <row r="240">
      <c r="A240" s="18" t="s">
        <v>770</v>
      </c>
      <c r="B240" s="18">
        <v>456.0</v>
      </c>
      <c r="C240" s="40">
        <v>13320.0</v>
      </c>
      <c r="D240" s="40">
        <v>2836.0</v>
      </c>
      <c r="E240" s="40">
        <v>85.0</v>
      </c>
      <c r="F240" s="14">
        <v>224639.0</v>
      </c>
      <c r="G240" s="19"/>
      <c r="H240" s="19">
        <f>VLOOKUP(A240,'Kings Ratings'!$A$2:$B$1000,2,false)</f>
        <v>5</v>
      </c>
      <c r="I240" s="7">
        <f>vlookup(B240,'202405 MM (Do Not Delete)'!$A$1:$G$1000,7,false)</f>
        <v>321</v>
      </c>
      <c r="K240" s="40">
        <v>12393.0</v>
      </c>
      <c r="L240" s="22">
        <f t="shared" si="2"/>
        <v>927</v>
      </c>
      <c r="M240" s="23">
        <f t="shared" si="3"/>
        <v>0.07480029049</v>
      </c>
      <c r="N240" s="24" t="str">
        <f t="shared" si="4"/>
        <v>Sturdy Bow with +927, +7.5% (12393 to 13320)</v>
      </c>
      <c r="O240" s="41"/>
      <c r="P240" s="40">
        <v>2631.0</v>
      </c>
      <c r="Q240" s="18">
        <f t="shared" si="5"/>
        <v>205</v>
      </c>
      <c r="R240" s="23">
        <f t="shared" si="6"/>
        <v>0.07791714177</v>
      </c>
      <c r="S240" s="24" t="str">
        <f t="shared" si="7"/>
        <v>Sturdy Bow with +205, +7.8% (2631 to 2836)</v>
      </c>
      <c r="T240" s="18"/>
      <c r="U240" s="40">
        <v>60.0</v>
      </c>
      <c r="V240" s="22">
        <f t="shared" si="8"/>
        <v>25</v>
      </c>
      <c r="W240" s="23">
        <f t="shared" si="9"/>
        <v>0.4166666667</v>
      </c>
      <c r="X240" s="26" t="str">
        <f t="shared" si="10"/>
        <v>Sturdy Bow with +25, +41.7% (60 to 85)</v>
      </c>
    </row>
    <row r="241">
      <c r="A241" s="18" t="s">
        <v>132</v>
      </c>
      <c r="B241" s="18">
        <v>105.0</v>
      </c>
      <c r="C241" s="40">
        <v>13350.0</v>
      </c>
      <c r="D241" s="40">
        <v>5794.0</v>
      </c>
      <c r="E241" s="40">
        <v>544.0</v>
      </c>
      <c r="F241" s="14">
        <v>112737.0</v>
      </c>
      <c r="G241" s="19"/>
      <c r="H241" s="19">
        <f>VLOOKUP(A241,'Kings Ratings'!$A$2:$B$1000,2,false)</f>
        <v>3</v>
      </c>
      <c r="I241" s="7">
        <f>vlookup(B241,'202405 MM (Do Not Delete)'!$A$1:$G$1000,7,false)</f>
        <v>279</v>
      </c>
      <c r="K241" s="40">
        <v>12659.0</v>
      </c>
      <c r="L241" s="22">
        <f t="shared" si="2"/>
        <v>691</v>
      </c>
      <c r="M241" s="23">
        <f t="shared" si="3"/>
        <v>0.05458567027</v>
      </c>
      <c r="N241" s="24" t="str">
        <f t="shared" si="4"/>
        <v>Bottle Rocket with +691, +5.5% (12659 to 13350)</v>
      </c>
      <c r="O241" s="41"/>
      <c r="P241" s="40">
        <v>5413.0</v>
      </c>
      <c r="Q241" s="18">
        <f t="shared" si="5"/>
        <v>381</v>
      </c>
      <c r="R241" s="23">
        <f t="shared" si="6"/>
        <v>0.07038610752</v>
      </c>
      <c r="S241" s="24" t="str">
        <f t="shared" si="7"/>
        <v>Bottle Rocket with +381, +7% (5413 to 5794)</v>
      </c>
      <c r="T241" s="18"/>
      <c r="U241" s="40">
        <v>490.0</v>
      </c>
      <c r="V241" s="22">
        <f t="shared" si="8"/>
        <v>54</v>
      </c>
      <c r="W241" s="23">
        <f t="shared" si="9"/>
        <v>0.1102040816</v>
      </c>
      <c r="X241" s="26" t="str">
        <f t="shared" si="10"/>
        <v>Bottle Rocket with +54, +11% (490 to 544)</v>
      </c>
    </row>
    <row r="242">
      <c r="A242" s="18" t="s">
        <v>236</v>
      </c>
      <c r="B242" s="18">
        <v>585.0</v>
      </c>
      <c r="C242" s="40">
        <v>13390.0</v>
      </c>
      <c r="D242" s="40">
        <v>6976.0</v>
      </c>
      <c r="E242" s="40">
        <v>683.0</v>
      </c>
      <c r="F242" s="14">
        <v>512921.0</v>
      </c>
      <c r="G242" s="19"/>
      <c r="H242" s="19">
        <f>VLOOKUP(A242,'Kings Ratings'!$A$2:$B$1000,2,false)</f>
        <v>4</v>
      </c>
      <c r="I242" s="7">
        <f>vlookup(B242,'202405 MM (Do Not Delete)'!$A$1:$G$1000,7,false)</f>
        <v>277</v>
      </c>
      <c r="K242" s="40">
        <v>12588.0</v>
      </c>
      <c r="L242" s="22">
        <f t="shared" si="2"/>
        <v>802</v>
      </c>
      <c r="M242" s="23">
        <f t="shared" si="3"/>
        <v>0.06371147124</v>
      </c>
      <c r="N242" s="24" t="str">
        <f t="shared" si="4"/>
        <v>Crossbow with +802, +6.4% (12588 to 13390)</v>
      </c>
      <c r="O242" s="41"/>
      <c r="P242" s="40">
        <v>6570.0</v>
      </c>
      <c r="Q242" s="18">
        <f t="shared" si="5"/>
        <v>406</v>
      </c>
      <c r="R242" s="23">
        <f t="shared" si="6"/>
        <v>0.06179604262</v>
      </c>
      <c r="S242" s="24" t="str">
        <f t="shared" si="7"/>
        <v>Crossbow with +406, +6.2% (6570 to 6976)</v>
      </c>
      <c r="T242" s="18"/>
      <c r="U242" s="40">
        <v>598.0</v>
      </c>
      <c r="V242" s="22">
        <f t="shared" si="8"/>
        <v>85</v>
      </c>
      <c r="W242" s="23">
        <f t="shared" si="9"/>
        <v>0.1421404682</v>
      </c>
      <c r="X242" s="26" t="str">
        <f t="shared" si="10"/>
        <v>Crossbow with +85, +14.2% (598 to 683)</v>
      </c>
    </row>
    <row r="243">
      <c r="A243" s="18" t="s">
        <v>780</v>
      </c>
      <c r="B243" s="18">
        <v>373.0</v>
      </c>
      <c r="C243" s="40">
        <v>13466.0</v>
      </c>
      <c r="D243" s="40">
        <v>3231.0</v>
      </c>
      <c r="E243" s="40">
        <v>79.0</v>
      </c>
      <c r="F243" s="14">
        <v>224969.0</v>
      </c>
      <c r="G243" s="19"/>
      <c r="H243" s="19">
        <f>VLOOKUP(A243,'Kings Ratings'!$A$2:$B$1000,2,false)</f>
        <v>6</v>
      </c>
      <c r="I243" s="7">
        <f>vlookup(B243,'202405 MM (Do Not Delete)'!$A$1:$G$1000,7,false)</f>
        <v>328</v>
      </c>
      <c r="K243" s="40">
        <v>12442.0</v>
      </c>
      <c r="L243" s="22">
        <f t="shared" si="2"/>
        <v>1024</v>
      </c>
      <c r="M243" s="23">
        <f t="shared" si="3"/>
        <v>0.08230188073</v>
      </c>
      <c r="N243" s="24" t="str">
        <f t="shared" si="4"/>
        <v>Sunflower with +1024, +8.2% (12442 to 13466)</v>
      </c>
      <c r="O243" s="41"/>
      <c r="P243" s="40">
        <v>2784.0</v>
      </c>
      <c r="Q243" s="18">
        <f t="shared" si="5"/>
        <v>447</v>
      </c>
      <c r="R243" s="23">
        <f t="shared" si="6"/>
        <v>0.1605603448</v>
      </c>
      <c r="S243" s="24" t="str">
        <f t="shared" si="7"/>
        <v>Sunflower with +447, +16.1% (2784 to 3231)</v>
      </c>
      <c r="T243" s="18"/>
      <c r="U243" s="40">
        <v>68.0</v>
      </c>
      <c r="V243" s="22">
        <f t="shared" si="8"/>
        <v>11</v>
      </c>
      <c r="W243" s="23">
        <f t="shared" si="9"/>
        <v>0.1617647059</v>
      </c>
      <c r="X243" s="26" t="str">
        <f t="shared" si="10"/>
        <v>Sunflower with +11, +16.2% (68 to 79)</v>
      </c>
    </row>
    <row r="244">
      <c r="A244" s="18" t="s">
        <v>526</v>
      </c>
      <c r="B244" s="18">
        <v>124.0</v>
      </c>
      <c r="C244" s="40">
        <v>13520.0</v>
      </c>
      <c r="D244" s="40">
        <v>6440.0</v>
      </c>
      <c r="E244" s="40">
        <v>835.0</v>
      </c>
      <c r="F244" s="14">
        <v>1009901.0</v>
      </c>
      <c r="G244" s="19"/>
      <c r="H244" s="19">
        <f>VLOOKUP(A244,'Kings Ratings'!$A$2:$B$1000,2,false)</f>
        <v>1</v>
      </c>
      <c r="I244" s="7">
        <f>vlookup(B244,'202405 MM (Do Not Delete)'!$A$1:$G$1000,7,false)</f>
        <v>284</v>
      </c>
      <c r="K244" s="40">
        <v>12495.0</v>
      </c>
      <c r="L244" s="22">
        <f t="shared" si="2"/>
        <v>1025</v>
      </c>
      <c r="M244" s="23">
        <f t="shared" si="3"/>
        <v>0.08203281313</v>
      </c>
      <c r="N244" s="24" t="str">
        <f t="shared" si="4"/>
        <v>Lemon Quartz Ring with +1025, +8.2% (12495 to 13520)</v>
      </c>
      <c r="O244" s="41"/>
      <c r="P244" s="40">
        <v>5744.0</v>
      </c>
      <c r="Q244" s="18">
        <f t="shared" si="5"/>
        <v>696</v>
      </c>
      <c r="R244" s="23">
        <f t="shared" si="6"/>
        <v>0.1211699164</v>
      </c>
      <c r="S244" s="24" t="str">
        <f t="shared" si="7"/>
        <v>Lemon Quartz Ring with +696, +12.1% (5744 to 6440)</v>
      </c>
      <c r="T244" s="18"/>
      <c r="U244" s="40">
        <v>704.0</v>
      </c>
      <c r="V244" s="22">
        <f t="shared" si="8"/>
        <v>131</v>
      </c>
      <c r="W244" s="23">
        <f t="shared" si="9"/>
        <v>0.1860795455</v>
      </c>
      <c r="X244" s="26" t="str">
        <f t="shared" si="10"/>
        <v>Lemon Quartz Ring with +131, +18.6% (704 to 835)</v>
      </c>
    </row>
    <row r="245">
      <c r="A245" s="18" t="s">
        <v>224</v>
      </c>
      <c r="B245" s="18">
        <v>254.0</v>
      </c>
      <c r="C245" s="40">
        <v>13605.0</v>
      </c>
      <c r="D245" s="40">
        <v>3256.0</v>
      </c>
      <c r="E245" s="40">
        <v>23.0</v>
      </c>
      <c r="F245" s="14">
        <v>132929.0</v>
      </c>
      <c r="G245" s="19"/>
      <c r="H245" s="19">
        <f>VLOOKUP(A245,'Kings Ratings'!$A$2:$B$1000,2,false)</f>
        <v>9</v>
      </c>
      <c r="I245" s="7">
        <f>vlookup(B245,'202405 MM (Do Not Delete)'!$A$1:$G$1000,7,false)</f>
        <v>301</v>
      </c>
      <c r="K245" s="40">
        <v>12410.0</v>
      </c>
      <c r="L245" s="22">
        <f t="shared" si="2"/>
        <v>1195</v>
      </c>
      <c r="M245" s="23">
        <f t="shared" si="3"/>
        <v>0.09629331185</v>
      </c>
      <c r="N245" s="24" t="str">
        <f t="shared" si="4"/>
        <v>Cotton with +1195, +9.6% (12410 to 13605)</v>
      </c>
      <c r="O245" s="41"/>
      <c r="P245" s="40">
        <v>2599.0</v>
      </c>
      <c r="Q245" s="18">
        <f t="shared" si="5"/>
        <v>657</v>
      </c>
      <c r="R245" s="23">
        <f t="shared" si="6"/>
        <v>0.2527895344</v>
      </c>
      <c r="S245" s="24" t="str">
        <f t="shared" si="7"/>
        <v>Cotton with +657, +25.3% (2599 to 3256)</v>
      </c>
      <c r="T245" s="18"/>
      <c r="U245" s="40">
        <v>20.0</v>
      </c>
      <c r="V245" s="22">
        <f t="shared" si="8"/>
        <v>3</v>
      </c>
      <c r="W245" s="23">
        <f t="shared" si="9"/>
        <v>0.15</v>
      </c>
      <c r="X245" s="26" t="str">
        <f t="shared" si="10"/>
        <v>Cotton with +3, +15% (20 to 23)</v>
      </c>
    </row>
    <row r="246">
      <c r="A246" s="18" t="s">
        <v>100</v>
      </c>
      <c r="B246" s="18">
        <v>540.0</v>
      </c>
      <c r="C246" s="40">
        <v>13631.0</v>
      </c>
      <c r="D246" s="40">
        <v>7217.0</v>
      </c>
      <c r="E246" s="40">
        <v>453.0</v>
      </c>
      <c r="F246" s="14">
        <v>350503.0</v>
      </c>
      <c r="G246" s="19"/>
      <c r="H246" s="19">
        <f>VLOOKUP(A246,'Kings Ratings'!$A$2:$B$1000,2,false)</f>
        <v>4</v>
      </c>
      <c r="I246" s="7">
        <f>vlookup(B246,'202405 MM (Do Not Delete)'!$A$1:$G$1000,7,false)</f>
        <v>293</v>
      </c>
      <c r="K246" s="40">
        <v>12626.0</v>
      </c>
      <c r="L246" s="22">
        <f t="shared" si="2"/>
        <v>1005</v>
      </c>
      <c r="M246" s="23">
        <f t="shared" si="3"/>
        <v>0.07959765563</v>
      </c>
      <c r="N246" s="24" t="str">
        <f t="shared" si="4"/>
        <v>Blue Purse with +1005, +8% (12626 to 13631)</v>
      </c>
      <c r="O246" s="41"/>
      <c r="P246" s="40">
        <v>6727.0</v>
      </c>
      <c r="Q246" s="18">
        <f t="shared" si="5"/>
        <v>490</v>
      </c>
      <c r="R246" s="23">
        <f t="shared" si="6"/>
        <v>0.07284079084</v>
      </c>
      <c r="S246" s="24" t="str">
        <f t="shared" si="7"/>
        <v>Blue Purse with +490, +7.3% (6727 to 7217)</v>
      </c>
      <c r="T246" s="18"/>
      <c r="U246" s="40">
        <v>392.0</v>
      </c>
      <c r="V246" s="22">
        <f t="shared" si="8"/>
        <v>61</v>
      </c>
      <c r="W246" s="23">
        <f t="shared" si="9"/>
        <v>0.1556122449</v>
      </c>
      <c r="X246" s="26" t="str">
        <f t="shared" si="10"/>
        <v>Blue Purse with +61, +15.6% (392 to 453)</v>
      </c>
    </row>
    <row r="247">
      <c r="A247" s="18" t="s">
        <v>268</v>
      </c>
      <c r="B247" s="18">
        <v>492.0</v>
      </c>
      <c r="C247" s="40">
        <v>13750.0</v>
      </c>
      <c r="D247" s="40">
        <v>5689.0</v>
      </c>
      <c r="E247" s="40">
        <v>365.0</v>
      </c>
      <c r="F247" s="14">
        <v>358401.0</v>
      </c>
      <c r="G247" s="19"/>
      <c r="H247" s="19">
        <f>VLOOKUP(A247,'Kings Ratings'!$A$2:$B$1000,2,false)</f>
        <v>3</v>
      </c>
      <c r="I247" s="7">
        <f>vlookup(B247,'202405 MM (Do Not Delete)'!$A$1:$G$1000,7,false)</f>
        <v>298</v>
      </c>
      <c r="K247" s="40">
        <v>12449.0</v>
      </c>
      <c r="L247" s="22">
        <f t="shared" si="2"/>
        <v>1301</v>
      </c>
      <c r="M247" s="23">
        <f t="shared" si="3"/>
        <v>0.1045063861</v>
      </c>
      <c r="N247" s="24" t="str">
        <f t="shared" si="4"/>
        <v>Essence of Slime with +1301, +10.5% (12449 to 13750)</v>
      </c>
      <c r="O247" s="41"/>
      <c r="P247" s="40">
        <v>5107.0</v>
      </c>
      <c r="Q247" s="18">
        <f t="shared" si="5"/>
        <v>582</v>
      </c>
      <c r="R247" s="23">
        <f t="shared" si="6"/>
        <v>0.1139612297</v>
      </c>
      <c r="S247" s="24" t="str">
        <f t="shared" si="7"/>
        <v>Essence of Slime with +582, +11.4% (5107 to 5689)</v>
      </c>
      <c r="T247" s="18"/>
      <c r="U247" s="40">
        <v>316.0</v>
      </c>
      <c r="V247" s="22">
        <f t="shared" si="8"/>
        <v>49</v>
      </c>
      <c r="W247" s="23">
        <f t="shared" si="9"/>
        <v>0.1550632911</v>
      </c>
      <c r="X247" s="26" t="str">
        <f t="shared" si="10"/>
        <v>Essence of Slime with +49, +15.5% (316 to 365)</v>
      </c>
    </row>
    <row r="248">
      <c r="A248" s="18" t="s">
        <v>41</v>
      </c>
      <c r="B248" s="18">
        <v>508.0</v>
      </c>
      <c r="C248" s="40">
        <v>13873.0</v>
      </c>
      <c r="D248" s="40">
        <v>4813.0</v>
      </c>
      <c r="E248" s="40">
        <v>2.0</v>
      </c>
      <c r="F248" s="14">
        <v>204745.0</v>
      </c>
      <c r="G248" s="19"/>
      <c r="H248" s="19">
        <f>VLOOKUP(A248,'Kings Ratings'!$A$2:$B$1000,2,false)</f>
        <v>8</v>
      </c>
      <c r="I248" s="7" t="str">
        <f>vlookup(B248,'202405 MM (Do Not Delete)'!$A$1:$G$1000,7,false)</f>
        <v/>
      </c>
      <c r="K248" s="40">
        <v>12782.0</v>
      </c>
      <c r="L248" s="22">
        <f t="shared" si="2"/>
        <v>1091</v>
      </c>
      <c r="M248" s="23">
        <f t="shared" si="3"/>
        <v>0.08535440463</v>
      </c>
      <c r="N248" s="24" t="str">
        <f t="shared" si="4"/>
        <v>Arnold Palmer with +1091, +8.5% (12782 to 13873)</v>
      </c>
      <c r="O248" s="41"/>
      <c r="P248" s="40">
        <v>4292.0</v>
      </c>
      <c r="Q248" s="18">
        <f t="shared" si="5"/>
        <v>521</v>
      </c>
      <c r="R248" s="23">
        <f t="shared" si="6"/>
        <v>0.12138863</v>
      </c>
      <c r="S248" s="24" t="str">
        <f t="shared" si="7"/>
        <v>Arnold Palmer with +521, +12.1% (4292 to 4813)</v>
      </c>
      <c r="T248" s="18"/>
      <c r="U248" s="40">
        <v>1.0</v>
      </c>
      <c r="V248" s="22">
        <f t="shared" si="8"/>
        <v>1</v>
      </c>
      <c r="W248" s="23">
        <f t="shared" si="9"/>
        <v>1</v>
      </c>
      <c r="X248" s="26" t="str">
        <f t="shared" si="10"/>
        <v>Arnold Palmer with +1, +100% (1 to 2)</v>
      </c>
    </row>
    <row r="249">
      <c r="A249" s="18" t="s">
        <v>576</v>
      </c>
      <c r="B249" s="18">
        <v>33.0</v>
      </c>
      <c r="C249" s="40">
        <v>13965.0</v>
      </c>
      <c r="D249" s="40">
        <v>1197.0</v>
      </c>
      <c r="E249" s="40">
        <v>7.0</v>
      </c>
      <c r="F249" s="14">
        <v>104204.0</v>
      </c>
      <c r="G249" s="19"/>
      <c r="H249" s="19">
        <f>VLOOKUP(A249,'Kings Ratings'!$A$2:$B$1000,2,false)</f>
        <v>7</v>
      </c>
      <c r="I249" s="7" t="str">
        <f>vlookup(B249,'202405 MM (Do Not Delete)'!$A$1:$G$1000,7,false)</f>
        <v/>
      </c>
      <c r="K249" s="40">
        <v>12762.0</v>
      </c>
      <c r="L249" s="22">
        <f t="shared" si="2"/>
        <v>1203</v>
      </c>
      <c r="M249" s="23">
        <f t="shared" si="3"/>
        <v>0.09426422191</v>
      </c>
      <c r="N249" s="24" t="str">
        <f t="shared" si="4"/>
        <v>Onion with +1203, +9.4% (12762 to 13965)</v>
      </c>
      <c r="O249" s="41"/>
      <c r="P249" s="40">
        <v>980.0</v>
      </c>
      <c r="Q249" s="18">
        <f t="shared" si="5"/>
        <v>217</v>
      </c>
      <c r="R249" s="23">
        <f t="shared" si="6"/>
        <v>0.2214285714</v>
      </c>
      <c r="S249" s="24" t="str">
        <f t="shared" si="7"/>
        <v>Onion with +217, +22.1% (980 to 1197)</v>
      </c>
      <c r="T249" s="18"/>
      <c r="U249" s="40">
        <v>7.0</v>
      </c>
      <c r="V249" s="22">
        <f t="shared" si="8"/>
        <v>0</v>
      </c>
      <c r="W249" s="23">
        <f t="shared" si="9"/>
        <v>0</v>
      </c>
      <c r="X249" s="26" t="str">
        <f t="shared" si="10"/>
        <v>Onion with +0, +0% (7 to 7)</v>
      </c>
    </row>
    <row r="250">
      <c r="A250" s="18" t="s">
        <v>145</v>
      </c>
      <c r="B250" s="18">
        <v>129.0</v>
      </c>
      <c r="C250" s="40">
        <v>14023.0</v>
      </c>
      <c r="D250" s="40">
        <v>9204.0</v>
      </c>
      <c r="E250" s="40">
        <v>2883.0</v>
      </c>
      <c r="F250" s="14">
        <v>1005856.0</v>
      </c>
      <c r="G250" s="19"/>
      <c r="H250" s="19">
        <f>VLOOKUP(A250,'Kings Ratings'!$A$2:$B$1000,2,false)</f>
        <v>1</v>
      </c>
      <c r="I250" s="7">
        <f>vlookup(B250,'202405 MM (Do Not Delete)'!$A$1:$G$1000,7,false)</f>
        <v>244</v>
      </c>
      <c r="K250" s="40">
        <v>13102.0</v>
      </c>
      <c r="L250" s="22">
        <f t="shared" si="2"/>
        <v>921</v>
      </c>
      <c r="M250" s="23">
        <f t="shared" si="3"/>
        <v>0.07029461151</v>
      </c>
      <c r="N250" s="24" t="str">
        <f t="shared" si="4"/>
        <v>Broom with +921, +7% (13102 to 14023)</v>
      </c>
      <c r="O250" s="41"/>
      <c r="P250" s="40">
        <v>8565.0</v>
      </c>
      <c r="Q250" s="18">
        <f t="shared" si="5"/>
        <v>639</v>
      </c>
      <c r="R250" s="23">
        <f t="shared" si="6"/>
        <v>0.07460595447</v>
      </c>
      <c r="S250" s="24" t="str">
        <f t="shared" si="7"/>
        <v>Broom with +639, +7.5% (8565 to 9204)</v>
      </c>
      <c r="T250" s="18"/>
      <c r="U250" s="40">
        <v>2414.0</v>
      </c>
      <c r="V250" s="22">
        <f t="shared" si="8"/>
        <v>469</v>
      </c>
      <c r="W250" s="23">
        <f t="shared" si="9"/>
        <v>0.1942833471</v>
      </c>
      <c r="X250" s="26" t="str">
        <f t="shared" si="10"/>
        <v>Broom with +469, +19.4% (2414 to 2883)</v>
      </c>
    </row>
    <row r="251">
      <c r="A251" s="18" t="s">
        <v>790</v>
      </c>
      <c r="B251" s="18">
        <v>37.0</v>
      </c>
      <c r="C251" s="40">
        <v>14033.0</v>
      </c>
      <c r="D251" s="40">
        <v>7900.0</v>
      </c>
      <c r="E251" s="40">
        <v>2500.0</v>
      </c>
      <c r="F251" s="14">
        <v>1789491.0</v>
      </c>
      <c r="G251" s="19"/>
      <c r="H251" s="19">
        <f>VLOOKUP(A251,'Kings Ratings'!$A$2:$B$1000,2,false)</f>
        <v>2</v>
      </c>
      <c r="I251" s="7">
        <f>vlookup(B251,'202405 MM (Do Not Delete)'!$A$1:$G$1000,7,false)</f>
        <v>248</v>
      </c>
      <c r="K251" s="40">
        <v>13067.0</v>
      </c>
      <c r="L251" s="22">
        <f t="shared" si="2"/>
        <v>966</v>
      </c>
      <c r="M251" s="23">
        <f t="shared" si="3"/>
        <v>0.07392668554</v>
      </c>
      <c r="N251" s="24" t="str">
        <f t="shared" si="4"/>
        <v>Wooden Box with +966, +7.4% (13067 to 14033)</v>
      </c>
      <c r="O251" s="41"/>
      <c r="P251" s="40">
        <v>7259.0</v>
      </c>
      <c r="Q251" s="18">
        <f t="shared" si="5"/>
        <v>641</v>
      </c>
      <c r="R251" s="23">
        <f t="shared" si="6"/>
        <v>0.08830417413</v>
      </c>
      <c r="S251" s="24" t="str">
        <f t="shared" si="7"/>
        <v>Wooden Box with +641, +8.8% (7259 to 7900)</v>
      </c>
      <c r="T251" s="18"/>
      <c r="U251" s="40">
        <v>2076.0</v>
      </c>
      <c r="V251" s="22">
        <f t="shared" si="8"/>
        <v>424</v>
      </c>
      <c r="W251" s="23">
        <f t="shared" si="9"/>
        <v>0.204238921</v>
      </c>
      <c r="X251" s="26" t="str">
        <f t="shared" si="10"/>
        <v>Wooden Box with +424, +20.4% (2076 to 2500)</v>
      </c>
    </row>
    <row r="252">
      <c r="A252" s="18" t="s">
        <v>683</v>
      </c>
      <c r="B252" s="18">
        <v>96.0</v>
      </c>
      <c r="C252" s="40">
        <v>14038.0</v>
      </c>
      <c r="D252" s="40">
        <v>7304.0</v>
      </c>
      <c r="E252" s="40">
        <v>462.0</v>
      </c>
      <c r="F252" s="14">
        <v>1001267.0</v>
      </c>
      <c r="G252" s="19"/>
      <c r="H252" s="19">
        <f>VLOOKUP(A252,'Kings Ratings'!$A$2:$B$1000,2,false)</f>
        <v>2</v>
      </c>
      <c r="I252" s="7">
        <f>vlookup(B252,'202405 MM (Do Not Delete)'!$A$1:$G$1000,7,false)</f>
        <v>287</v>
      </c>
      <c r="K252" s="40">
        <v>12922.0</v>
      </c>
      <c r="L252" s="22">
        <f t="shared" si="2"/>
        <v>1116</v>
      </c>
      <c r="M252" s="23">
        <f t="shared" si="3"/>
        <v>0.08636433989</v>
      </c>
      <c r="N252" s="24" t="str">
        <f t="shared" si="4"/>
        <v>Ruby Ring with +1116, +8.6% (12922 to 14038)</v>
      </c>
      <c r="O252" s="41"/>
      <c r="P252" s="40">
        <v>6631.0</v>
      </c>
      <c r="Q252" s="18">
        <f t="shared" si="5"/>
        <v>673</v>
      </c>
      <c r="R252" s="23">
        <f t="shared" si="6"/>
        <v>0.1014929875</v>
      </c>
      <c r="S252" s="24" t="str">
        <f t="shared" si="7"/>
        <v>Ruby Ring with +673, +10.1% (6631 to 7304)</v>
      </c>
      <c r="T252" s="18"/>
      <c r="U252" s="40">
        <v>330.0</v>
      </c>
      <c r="V252" s="22">
        <f t="shared" si="8"/>
        <v>132</v>
      </c>
      <c r="W252" s="23">
        <f t="shared" si="9"/>
        <v>0.4</v>
      </c>
      <c r="X252" s="26" t="str">
        <f t="shared" si="10"/>
        <v>Ruby Ring with +132, +40% (330 to 462)</v>
      </c>
    </row>
    <row r="253">
      <c r="A253" s="18" t="s">
        <v>776</v>
      </c>
      <c r="B253" s="18">
        <v>300.0</v>
      </c>
      <c r="C253" s="40">
        <v>14054.0</v>
      </c>
      <c r="D253" s="40">
        <v>5058.0</v>
      </c>
      <c r="E253" s="40">
        <v>151.0</v>
      </c>
      <c r="F253" s="14">
        <v>218201.0</v>
      </c>
      <c r="G253" s="19"/>
      <c r="H253" s="19">
        <f>VLOOKUP(A253,'Kings Ratings'!$A$2:$B$1000,2,false)</f>
        <v>2</v>
      </c>
      <c r="I253" s="7">
        <f>vlookup(B253,'202405 MM (Do Not Delete)'!$A$1:$G$1000,7,false)</f>
        <v>299</v>
      </c>
      <c r="K253" s="40">
        <v>13107.0</v>
      </c>
      <c r="L253" s="22">
        <f t="shared" si="2"/>
        <v>947</v>
      </c>
      <c r="M253" s="23">
        <f t="shared" si="3"/>
        <v>0.07225146868</v>
      </c>
      <c r="N253" s="24" t="str">
        <f t="shared" si="4"/>
        <v>Sturdy Sword with +947, +7.2% (13107 to 14054)</v>
      </c>
      <c r="O253" s="41"/>
      <c r="P253" s="40">
        <v>4673.0</v>
      </c>
      <c r="Q253" s="18">
        <f t="shared" si="5"/>
        <v>385</v>
      </c>
      <c r="R253" s="23">
        <f t="shared" si="6"/>
        <v>0.08238818746</v>
      </c>
      <c r="S253" s="24" t="str">
        <f t="shared" si="7"/>
        <v>Sturdy Sword with +385, +8.2% (4673 to 5058)</v>
      </c>
      <c r="T253" s="18"/>
      <c r="U253" s="40">
        <v>127.0</v>
      </c>
      <c r="V253" s="22">
        <f t="shared" si="8"/>
        <v>24</v>
      </c>
      <c r="W253" s="23">
        <f t="shared" si="9"/>
        <v>0.188976378</v>
      </c>
      <c r="X253" s="26" t="str">
        <f t="shared" si="10"/>
        <v>Sturdy Sword with +24, +18.9% (127 to 151)</v>
      </c>
    </row>
    <row r="254">
      <c r="A254" s="18" t="s">
        <v>359</v>
      </c>
      <c r="B254" s="18">
        <v>140.0</v>
      </c>
      <c r="C254" s="40">
        <v>14116.0</v>
      </c>
      <c r="D254" s="40">
        <v>8350.0</v>
      </c>
      <c r="E254" s="40">
        <v>553.0</v>
      </c>
      <c r="F254" s="14">
        <v>298796.0</v>
      </c>
      <c r="G254" s="19"/>
      <c r="H254" s="19">
        <f>VLOOKUP(A254,'Kings Ratings'!$A$2:$B$1000,2,false)</f>
        <v>7</v>
      </c>
      <c r="I254" s="7">
        <f>vlookup(B254,'202405 MM (Do Not Delete)'!$A$1:$G$1000,7,false)</f>
        <v>288</v>
      </c>
      <c r="K254" s="40">
        <v>13049.0</v>
      </c>
      <c r="L254" s="22">
        <f t="shared" si="2"/>
        <v>1067</v>
      </c>
      <c r="M254" s="23">
        <f t="shared" si="3"/>
        <v>0.08176871791</v>
      </c>
      <c r="N254" s="24" t="str">
        <f t="shared" si="4"/>
        <v>Giant Squid with +1067, +8.2% (13049 to 14116)</v>
      </c>
      <c r="O254" s="41"/>
      <c r="P254" s="40">
        <v>7556.0</v>
      </c>
      <c r="Q254" s="18">
        <f t="shared" si="5"/>
        <v>794</v>
      </c>
      <c r="R254" s="23">
        <f t="shared" si="6"/>
        <v>0.105082054</v>
      </c>
      <c r="S254" s="24" t="str">
        <f t="shared" si="7"/>
        <v>Giant Squid with +794, +10.5% (7556 to 8350)</v>
      </c>
      <c r="T254" s="18"/>
      <c r="U254" s="40">
        <v>447.0</v>
      </c>
      <c r="V254" s="22">
        <f t="shared" si="8"/>
        <v>106</v>
      </c>
      <c r="W254" s="23">
        <f t="shared" si="9"/>
        <v>0.2371364653</v>
      </c>
      <c r="X254" s="26" t="str">
        <f t="shared" si="10"/>
        <v>Giant Squid with +106, +23.7% (447 to 553)</v>
      </c>
    </row>
    <row r="255">
      <c r="A255" s="18" t="s">
        <v>694</v>
      </c>
      <c r="B255" s="18">
        <v>305.0</v>
      </c>
      <c r="C255" s="40">
        <v>14204.0</v>
      </c>
      <c r="D255" s="40">
        <v>3940.0</v>
      </c>
      <c r="E255" s="40">
        <v>53.0</v>
      </c>
      <c r="F255" s="14">
        <v>227179.0</v>
      </c>
      <c r="G255" s="19"/>
      <c r="H255" s="19">
        <f>VLOOKUP(A255,'Kings Ratings'!$A$2:$B$1000,2,false)</f>
        <v>7</v>
      </c>
      <c r="I255" s="7">
        <f>vlookup(B255,'202405 MM (Do Not Delete)'!$A$1:$G$1000,7,false)</f>
        <v>294</v>
      </c>
      <c r="K255" s="40">
        <v>12987.0</v>
      </c>
      <c r="L255" s="22">
        <f t="shared" si="2"/>
        <v>1217</v>
      </c>
      <c r="M255" s="23">
        <f t="shared" si="3"/>
        <v>0.09370909371</v>
      </c>
      <c r="N255" s="24" t="str">
        <f t="shared" si="4"/>
        <v>Salt with +1217, +9.4% (12987 to 14204)</v>
      </c>
      <c r="O255" s="41"/>
      <c r="P255" s="40">
        <v>3471.0</v>
      </c>
      <c r="Q255" s="18">
        <f t="shared" si="5"/>
        <v>469</v>
      </c>
      <c r="R255" s="23">
        <f t="shared" si="6"/>
        <v>0.1351195621</v>
      </c>
      <c r="S255" s="24" t="str">
        <f t="shared" si="7"/>
        <v>Salt with +469, +13.5% (3471 to 3940)</v>
      </c>
      <c r="T255" s="18"/>
      <c r="U255" s="40">
        <v>39.0</v>
      </c>
      <c r="V255" s="22">
        <f t="shared" si="8"/>
        <v>14</v>
      </c>
      <c r="W255" s="23">
        <f t="shared" si="9"/>
        <v>0.358974359</v>
      </c>
      <c r="X255" s="26" t="str">
        <f t="shared" si="10"/>
        <v>Salt with +14, +35.9% (39 to 53)</v>
      </c>
    </row>
    <row r="256">
      <c r="A256" s="18" t="s">
        <v>713</v>
      </c>
      <c r="B256" s="18">
        <v>249.0</v>
      </c>
      <c r="C256" s="40">
        <v>14217.0</v>
      </c>
      <c r="D256" s="40">
        <v>6436.0</v>
      </c>
      <c r="E256" s="40">
        <v>360.0</v>
      </c>
      <c r="F256" s="14">
        <v>1001847.0</v>
      </c>
      <c r="G256" s="19"/>
      <c r="H256" s="19">
        <f>VLOOKUP(A256,'Kings Ratings'!$A$2:$B$1000,2,false)</f>
        <v>2</v>
      </c>
      <c r="I256" s="7">
        <f>vlookup(B256,'202405 MM (Do Not Delete)'!$A$1:$G$1000,7,false)</f>
        <v>294</v>
      </c>
      <c r="K256" s="40">
        <v>13198.0</v>
      </c>
      <c r="L256" s="22">
        <f t="shared" si="2"/>
        <v>1019</v>
      </c>
      <c r="M256" s="23">
        <f t="shared" si="3"/>
        <v>0.07720866798</v>
      </c>
      <c r="N256" s="24" t="str">
        <f t="shared" si="4"/>
        <v>Shimmer Ring with +1019, +7.7% (13198 to 14217)</v>
      </c>
      <c r="O256" s="41"/>
      <c r="P256" s="40">
        <v>5852.0</v>
      </c>
      <c r="Q256" s="18">
        <f t="shared" si="5"/>
        <v>584</v>
      </c>
      <c r="R256" s="23">
        <f t="shared" si="6"/>
        <v>0.0997949419</v>
      </c>
      <c r="S256" s="24" t="str">
        <f t="shared" si="7"/>
        <v>Shimmer Ring with +584, +10% (5852 to 6436)</v>
      </c>
      <c r="T256" s="18"/>
      <c r="U256" s="40">
        <v>267.0</v>
      </c>
      <c r="V256" s="22">
        <f t="shared" si="8"/>
        <v>93</v>
      </c>
      <c r="W256" s="23">
        <f t="shared" si="9"/>
        <v>0.3483146067</v>
      </c>
      <c r="X256" s="26" t="str">
        <f t="shared" si="10"/>
        <v>Shimmer Ring with +93, +34.8% (267 to 360)</v>
      </c>
    </row>
    <row r="257">
      <c r="A257" s="18" t="s">
        <v>318</v>
      </c>
      <c r="B257" s="18">
        <v>173.0</v>
      </c>
      <c r="C257" s="40">
        <v>14221.0</v>
      </c>
      <c r="D257" s="40">
        <v>8603.0</v>
      </c>
      <c r="E257" s="40">
        <v>1000.0</v>
      </c>
      <c r="F257" s="14">
        <v>429296.0</v>
      </c>
      <c r="G257" s="19"/>
      <c r="H257" s="19">
        <f>VLOOKUP(A257,'Kings Ratings'!$A$2:$B$1000,2,false)</f>
        <v>5</v>
      </c>
      <c r="I257" s="7">
        <f>vlookup(B257,'202405 MM (Do Not Delete)'!$A$1:$G$1000,7,false)</f>
        <v>281</v>
      </c>
      <c r="K257" s="40">
        <v>13110.0</v>
      </c>
      <c r="L257" s="22">
        <f t="shared" si="2"/>
        <v>1111</v>
      </c>
      <c r="M257" s="23">
        <f t="shared" si="3"/>
        <v>0.08474446987</v>
      </c>
      <c r="N257" s="24" t="str">
        <f t="shared" si="4"/>
        <v>Flier with +1111, +8.5% (13110 to 14221)</v>
      </c>
      <c r="O257" s="41"/>
      <c r="P257" s="40">
        <v>7815.0</v>
      </c>
      <c r="Q257" s="18">
        <f t="shared" si="5"/>
        <v>788</v>
      </c>
      <c r="R257" s="23">
        <f t="shared" si="6"/>
        <v>0.1008317338</v>
      </c>
      <c r="S257" s="24" t="str">
        <f t="shared" si="7"/>
        <v>Flier with +788, +10.1% (7815 to 8603)</v>
      </c>
      <c r="T257" s="18"/>
      <c r="U257" s="40">
        <v>855.0</v>
      </c>
      <c r="V257" s="22">
        <f t="shared" si="8"/>
        <v>145</v>
      </c>
      <c r="W257" s="23">
        <f t="shared" si="9"/>
        <v>0.1695906433</v>
      </c>
      <c r="X257" s="26" t="str">
        <f t="shared" si="10"/>
        <v>Flier with +145, +17% (855 to 1000)</v>
      </c>
    </row>
    <row r="258">
      <c r="A258" s="18" t="s">
        <v>190</v>
      </c>
      <c r="B258" s="18">
        <v>481.0</v>
      </c>
      <c r="C258" s="40">
        <v>14435.0</v>
      </c>
      <c r="D258" s="40">
        <v>7247.0</v>
      </c>
      <c r="E258" s="40">
        <v>2795.0</v>
      </c>
      <c r="F258" s="14">
        <v>1013363.0</v>
      </c>
      <c r="G258" s="19"/>
      <c r="H258" s="19">
        <f>VLOOKUP(A258,'Kings Ratings'!$A$2:$B$1000,2,false)</f>
        <v>3</v>
      </c>
      <c r="I258" s="7">
        <f>vlookup(B258,'202405 MM (Do Not Delete)'!$A$1:$G$1000,7,false)</f>
        <v>249</v>
      </c>
      <c r="K258" s="40">
        <v>13389.0</v>
      </c>
      <c r="L258" s="22">
        <f t="shared" si="2"/>
        <v>1046</v>
      </c>
      <c r="M258" s="23">
        <f t="shared" si="3"/>
        <v>0.078123833</v>
      </c>
      <c r="N258" s="24" t="str">
        <f t="shared" si="4"/>
        <v>Chum with +1046, +7.8% (13389 to 14435)</v>
      </c>
      <c r="O258" s="41"/>
      <c r="P258" s="40">
        <v>6676.0</v>
      </c>
      <c r="Q258" s="18">
        <f t="shared" si="5"/>
        <v>571</v>
      </c>
      <c r="R258" s="23">
        <f t="shared" si="6"/>
        <v>0.08553025764</v>
      </c>
      <c r="S258" s="24" t="str">
        <f t="shared" si="7"/>
        <v>Chum with +571, +8.6% (6676 to 7247)</v>
      </c>
      <c r="T258" s="18"/>
      <c r="U258" s="40">
        <v>2326.0</v>
      </c>
      <c r="V258" s="22">
        <f t="shared" si="8"/>
        <v>469</v>
      </c>
      <c r="W258" s="23">
        <f t="shared" si="9"/>
        <v>0.2016337059</v>
      </c>
      <c r="X258" s="26" t="str">
        <f t="shared" si="10"/>
        <v>Chum with +469, +20.2% (2326 to 2795)</v>
      </c>
    </row>
    <row r="259">
      <c r="A259" s="18" t="s">
        <v>31</v>
      </c>
      <c r="B259" s="18">
        <v>126.0</v>
      </c>
      <c r="C259" s="40">
        <v>14764.0</v>
      </c>
      <c r="D259" s="40">
        <v>7530.0</v>
      </c>
      <c r="E259" s="40">
        <v>783.0</v>
      </c>
      <c r="F259" s="14">
        <v>1041580.0</v>
      </c>
      <c r="G259" s="19"/>
      <c r="H259" s="19">
        <f>VLOOKUP(A259,'Kings Ratings'!$A$2:$B$1000,2,false)</f>
        <v>2</v>
      </c>
      <c r="I259" s="7">
        <f>vlookup(B259,'202405 MM (Do Not Delete)'!$A$1:$G$1000,7,false)</f>
        <v>285</v>
      </c>
      <c r="K259" s="40">
        <v>13745.0</v>
      </c>
      <c r="L259" s="22">
        <f t="shared" si="2"/>
        <v>1019</v>
      </c>
      <c r="M259" s="23">
        <f t="shared" si="3"/>
        <v>0.07413604947</v>
      </c>
      <c r="N259" s="24" t="str">
        <f t="shared" si="4"/>
        <v>Amethyst Necklace with +1019, +7.4% (13745 to 14764)</v>
      </c>
      <c r="O259" s="41"/>
      <c r="P259" s="40">
        <v>6960.0</v>
      </c>
      <c r="Q259" s="18">
        <f t="shared" si="5"/>
        <v>570</v>
      </c>
      <c r="R259" s="23">
        <f t="shared" si="6"/>
        <v>0.08189655172</v>
      </c>
      <c r="S259" s="24" t="str">
        <f t="shared" si="7"/>
        <v>Amethyst Necklace with +570, +8.2% (6960 to 7530)</v>
      </c>
      <c r="T259" s="18"/>
      <c r="U259" s="40">
        <v>609.0</v>
      </c>
      <c r="V259" s="22">
        <f t="shared" si="8"/>
        <v>174</v>
      </c>
      <c r="W259" s="23">
        <f t="shared" si="9"/>
        <v>0.2857142857</v>
      </c>
      <c r="X259" s="26" t="str">
        <f t="shared" si="10"/>
        <v>Amethyst Necklace with +174, +28.6% (609 to 783)</v>
      </c>
    </row>
    <row r="260">
      <c r="A260" s="18" t="s">
        <v>574</v>
      </c>
      <c r="B260" s="18">
        <v>207.0</v>
      </c>
      <c r="C260" s="40">
        <v>14915.0</v>
      </c>
      <c r="D260" s="40">
        <v>8962.0</v>
      </c>
      <c r="E260" s="40">
        <v>691.0</v>
      </c>
      <c r="F260" s="14">
        <v>396156.0</v>
      </c>
      <c r="G260" s="19"/>
      <c r="H260" s="19">
        <f>VLOOKUP(A260,'Kings Ratings'!$A$2:$B$1000,2,false)</f>
        <v>5</v>
      </c>
      <c r="I260" s="7">
        <f>vlookup(B260,'202405 MM (Do Not Delete)'!$A$1:$G$1000,7,false)</f>
        <v>291</v>
      </c>
      <c r="K260" s="40">
        <v>13766.0</v>
      </c>
      <c r="L260" s="22">
        <f t="shared" si="2"/>
        <v>1149</v>
      </c>
      <c r="M260" s="23">
        <f t="shared" si="3"/>
        <v>0.0834665117</v>
      </c>
      <c r="N260" s="24" t="str">
        <f t="shared" si="4"/>
        <v>Octopus with +1149, +8.3% (13766 to 14915)</v>
      </c>
      <c r="O260" s="41"/>
      <c r="P260" s="40">
        <v>8138.0</v>
      </c>
      <c r="Q260" s="18">
        <f t="shared" si="5"/>
        <v>824</v>
      </c>
      <c r="R260" s="23">
        <f t="shared" si="6"/>
        <v>0.1012533792</v>
      </c>
      <c r="S260" s="24" t="str">
        <f t="shared" si="7"/>
        <v>Octopus with +824, +10.1% (8138 to 8962)</v>
      </c>
      <c r="T260" s="18"/>
      <c r="U260" s="40">
        <v>573.0</v>
      </c>
      <c r="V260" s="22">
        <f t="shared" si="8"/>
        <v>118</v>
      </c>
      <c r="W260" s="23">
        <f t="shared" si="9"/>
        <v>0.2059336824</v>
      </c>
      <c r="X260" s="26" t="str">
        <f t="shared" si="10"/>
        <v>Octopus with +118, +20.6% (573 to 691)</v>
      </c>
    </row>
    <row r="261">
      <c r="A261" s="18" t="s">
        <v>142</v>
      </c>
      <c r="B261" s="18">
        <v>256.0</v>
      </c>
      <c r="C261" s="40">
        <v>14965.0</v>
      </c>
      <c r="D261" s="40">
        <v>602.0</v>
      </c>
      <c r="E261" s="40">
        <v>0.0</v>
      </c>
      <c r="F261" s="14">
        <v>65299.0</v>
      </c>
      <c r="G261" s="19"/>
      <c r="H261" s="19">
        <f>VLOOKUP(A261,'Kings Ratings'!$A$2:$B$1000,2,false)</f>
        <v>8</v>
      </c>
      <c r="I261" s="10"/>
      <c r="K261" s="40">
        <v>13797.0</v>
      </c>
      <c r="L261" s="22">
        <f t="shared" si="2"/>
        <v>1168</v>
      </c>
      <c r="M261" s="23">
        <f t="shared" si="3"/>
        <v>0.08465608466</v>
      </c>
      <c r="N261" s="24" t="str">
        <f t="shared" si="4"/>
        <v>Broccoli with +1168, +8.5% (13797 to 14965)</v>
      </c>
      <c r="O261" s="41"/>
      <c r="P261" s="40">
        <v>433.0</v>
      </c>
      <c r="Q261" s="18">
        <f t="shared" si="5"/>
        <v>169</v>
      </c>
      <c r="R261" s="23">
        <f t="shared" si="6"/>
        <v>0.3903002309</v>
      </c>
      <c r="S261" s="24" t="str">
        <f t="shared" si="7"/>
        <v>Broccoli with +169, +39% (433 to 602)</v>
      </c>
      <c r="T261" s="18"/>
      <c r="U261" s="40">
        <v>0.0</v>
      </c>
      <c r="V261" s="22">
        <f t="shared" si="8"/>
        <v>0</v>
      </c>
      <c r="W261" s="23" t="str">
        <f t="shared" si="9"/>
        <v>#DIV/0!</v>
      </c>
      <c r="X261" s="26" t="str">
        <f t="shared" si="10"/>
        <v>#DIV/0!</v>
      </c>
    </row>
    <row r="262">
      <c r="A262" s="18" t="s">
        <v>466</v>
      </c>
      <c r="B262" s="18">
        <v>696.0</v>
      </c>
      <c r="C262" s="40">
        <v>15191.0</v>
      </c>
      <c r="D262" s="40">
        <v>13427.0</v>
      </c>
      <c r="E262" s="40">
        <v>7844.0</v>
      </c>
      <c r="F262" s="14">
        <v>1.8577278E7</v>
      </c>
      <c r="G262" s="19"/>
      <c r="H262" s="19">
        <f>VLOOKUP(A262,'Kings Ratings'!$A$2:$B$1000,2,false)</f>
        <v>1</v>
      </c>
      <c r="I262" s="7">
        <f>vlookup(B262,'202405 MM (Do Not Delete)'!$A$1:$G$1000,7,false)</f>
        <v>263</v>
      </c>
      <c r="K262" s="40">
        <v>14035.0</v>
      </c>
      <c r="L262" s="22">
        <f t="shared" si="2"/>
        <v>1156</v>
      </c>
      <c r="M262" s="23">
        <f t="shared" si="3"/>
        <v>0.08236551478</v>
      </c>
      <c r="N262" s="24" t="str">
        <f t="shared" si="4"/>
        <v>Ice Shark with +1156, +8.2% (14035 to 15191)</v>
      </c>
      <c r="O262" s="41"/>
      <c r="P262" s="40">
        <v>12381.0</v>
      </c>
      <c r="Q262" s="18">
        <f t="shared" si="5"/>
        <v>1046</v>
      </c>
      <c r="R262" s="23">
        <f t="shared" si="6"/>
        <v>0.08448429045</v>
      </c>
      <c r="S262" s="24" t="str">
        <f t="shared" si="7"/>
        <v>Ice Shark with +1046, +8.4% (12381 to 13427)</v>
      </c>
      <c r="T262" s="18"/>
      <c r="U262" s="40">
        <v>7153.0</v>
      </c>
      <c r="V262" s="22">
        <f t="shared" si="8"/>
        <v>691</v>
      </c>
      <c r="W262" s="23">
        <f t="shared" si="9"/>
        <v>0.09660282399</v>
      </c>
      <c r="X262" s="26" t="str">
        <f t="shared" si="10"/>
        <v>Ice Shark with +691, +9.7% (7153 to 7844)</v>
      </c>
    </row>
    <row r="263">
      <c r="A263" s="18" t="s">
        <v>737</v>
      </c>
      <c r="B263" s="18">
        <v>694.0</v>
      </c>
      <c r="C263" s="40">
        <v>15199.0</v>
      </c>
      <c r="D263" s="40">
        <v>13457.0</v>
      </c>
      <c r="E263" s="40">
        <v>7961.0</v>
      </c>
      <c r="F263" s="14">
        <v>2.0012618E7</v>
      </c>
      <c r="G263" s="19"/>
      <c r="H263" s="19">
        <f>VLOOKUP(A263,'Kings Ratings'!$A$2:$B$1000,2,false)</f>
        <v>1</v>
      </c>
      <c r="I263" s="7">
        <f>vlookup(B263,'202405 MM (Do Not Delete)'!$A$1:$G$1000,7,false)</f>
        <v>262</v>
      </c>
      <c r="K263" s="40">
        <v>14045.0</v>
      </c>
      <c r="L263" s="22">
        <f t="shared" si="2"/>
        <v>1154</v>
      </c>
      <c r="M263" s="23">
        <f t="shared" si="3"/>
        <v>0.08216447134</v>
      </c>
      <c r="N263" s="24" t="str">
        <f t="shared" si="4"/>
        <v>Stone Jelly with +1154, +8.2% (14045 to 15199)</v>
      </c>
      <c r="O263" s="41"/>
      <c r="P263" s="40">
        <v>12410.0</v>
      </c>
      <c r="Q263" s="18">
        <f t="shared" si="5"/>
        <v>1047</v>
      </c>
      <c r="R263" s="23">
        <f t="shared" si="6"/>
        <v>0.08436744561</v>
      </c>
      <c r="S263" s="24" t="str">
        <f t="shared" si="7"/>
        <v>Stone Jelly with +1047, +8.4% (12410 to 13457)</v>
      </c>
      <c r="T263" s="18"/>
      <c r="U263" s="40">
        <v>7253.0</v>
      </c>
      <c r="V263" s="22">
        <f t="shared" si="8"/>
        <v>708</v>
      </c>
      <c r="W263" s="23">
        <f t="shared" si="9"/>
        <v>0.09761478009</v>
      </c>
      <c r="X263" s="26" t="str">
        <f t="shared" si="10"/>
        <v>Stone Jelly with +708, +9.8% (7253 to 7961)</v>
      </c>
    </row>
    <row r="264">
      <c r="A264" s="18" t="s">
        <v>257</v>
      </c>
      <c r="B264" s="18">
        <v>146.0</v>
      </c>
      <c r="C264" s="40">
        <v>15245.0</v>
      </c>
      <c r="D264" s="40">
        <v>7556.0</v>
      </c>
      <c r="E264" s="40">
        <v>543.0</v>
      </c>
      <c r="F264" s="14">
        <v>1007898.0</v>
      </c>
      <c r="G264" s="19"/>
      <c r="H264" s="19">
        <f>VLOOKUP(A264,'Kings Ratings'!$A$2:$B$1000,2,false)</f>
        <v>2</v>
      </c>
      <c r="I264" s="7">
        <f>vlookup(B264,'202405 MM (Do Not Delete)'!$A$1:$G$1000,7,false)</f>
        <v>283</v>
      </c>
      <c r="K264" s="40">
        <v>14195.0</v>
      </c>
      <c r="L264" s="22">
        <f t="shared" si="2"/>
        <v>1050</v>
      </c>
      <c r="M264" s="23">
        <f t="shared" si="3"/>
        <v>0.07396970764</v>
      </c>
      <c r="N264" s="24" t="str">
        <f t="shared" si="4"/>
        <v>Emerald Ring with +1050, +7.4% (14195 to 15245)</v>
      </c>
      <c r="O264" s="41"/>
      <c r="P264" s="40">
        <v>6874.0</v>
      </c>
      <c r="Q264" s="18">
        <f t="shared" si="5"/>
        <v>682</v>
      </c>
      <c r="R264" s="23">
        <f t="shared" si="6"/>
        <v>0.09921443119</v>
      </c>
      <c r="S264" s="24" t="str">
        <f t="shared" si="7"/>
        <v>Emerald Ring with +682, +9.9% (6874 to 7556)</v>
      </c>
      <c r="T264" s="18"/>
      <c r="U264" s="40">
        <v>391.0</v>
      </c>
      <c r="V264" s="22">
        <f t="shared" si="8"/>
        <v>152</v>
      </c>
      <c r="W264" s="23">
        <f t="shared" si="9"/>
        <v>0.3887468031</v>
      </c>
      <c r="X264" s="26" t="str">
        <f t="shared" si="10"/>
        <v>Emerald Ring with +152, +38.9% (391 to 543)</v>
      </c>
    </row>
    <row r="265">
      <c r="A265" s="18" t="s">
        <v>764</v>
      </c>
      <c r="B265" s="18">
        <v>59.0</v>
      </c>
      <c r="C265" s="40">
        <v>15245.0</v>
      </c>
      <c r="D265" s="40">
        <v>3105.0</v>
      </c>
      <c r="E265" s="40">
        <v>12.0</v>
      </c>
      <c r="F265" s="14">
        <v>150246.0</v>
      </c>
      <c r="G265" s="19"/>
      <c r="H265" s="19">
        <f>VLOOKUP(A265,'Kings Ratings'!$A$2:$B$1000,2,false)</f>
        <v>8</v>
      </c>
      <c r="I265" s="7" t="str">
        <f>vlookup(B265,'202405 MM (Do Not Delete)'!$A$1:$G$1000,7,false)</f>
        <v/>
      </c>
      <c r="K265" s="40">
        <v>14477.0</v>
      </c>
      <c r="L265" s="22">
        <f t="shared" si="2"/>
        <v>768</v>
      </c>
      <c r="M265" s="23">
        <f t="shared" si="3"/>
        <v>0.05304966499</v>
      </c>
      <c r="N265" s="24" t="str">
        <f t="shared" si="4"/>
        <v>Watermelon with +768, +5.3% (14477 to 15245)</v>
      </c>
      <c r="O265" s="41"/>
      <c r="P265" s="40">
        <v>2997.0</v>
      </c>
      <c r="Q265" s="18">
        <f t="shared" si="5"/>
        <v>108</v>
      </c>
      <c r="R265" s="23">
        <f t="shared" si="6"/>
        <v>0.03603603604</v>
      </c>
      <c r="S265" s="24" t="str">
        <f t="shared" si="7"/>
        <v>Watermelon with +108, +3.6% (2997 to 3105)</v>
      </c>
      <c r="T265" s="18"/>
      <c r="U265" s="40">
        <v>9.0</v>
      </c>
      <c r="V265" s="22">
        <f t="shared" si="8"/>
        <v>3</v>
      </c>
      <c r="W265" s="23">
        <f t="shared" si="9"/>
        <v>0.3333333333</v>
      </c>
      <c r="X265" s="26" t="str">
        <f t="shared" si="10"/>
        <v>Watermelon with +3, +33.3% (9 to 12)</v>
      </c>
    </row>
    <row r="266">
      <c r="A266" s="18" t="s">
        <v>710</v>
      </c>
      <c r="B266" s="18">
        <v>693.0</v>
      </c>
      <c r="C266" s="40">
        <v>15248.0</v>
      </c>
      <c r="D266" s="40">
        <v>13538.0</v>
      </c>
      <c r="E266" s="40">
        <v>8121.0</v>
      </c>
      <c r="F266" s="14">
        <v>2.1690266E7</v>
      </c>
      <c r="G266" s="19"/>
      <c r="H266" s="19">
        <f>VLOOKUP(A266,'Kings Ratings'!$A$2:$B$1000,2,false)</f>
        <v>1</v>
      </c>
      <c r="I266" s="7">
        <f>vlookup(B266,'202405 MM (Do Not Delete)'!$A$1:$G$1000,7,false)</f>
        <v>252</v>
      </c>
      <c r="K266" s="40">
        <v>14088.0</v>
      </c>
      <c r="L266" s="22">
        <f t="shared" si="2"/>
        <v>1160</v>
      </c>
      <c r="M266" s="23">
        <f t="shared" si="3"/>
        <v>0.08233957978</v>
      </c>
      <c r="N266" s="24" t="str">
        <f t="shared" si="4"/>
        <v>Seeker with +1160, +8.2% (14088 to 15248)</v>
      </c>
      <c r="O266" s="41"/>
      <c r="P266" s="40">
        <v>12491.0</v>
      </c>
      <c r="Q266" s="18">
        <f t="shared" si="5"/>
        <v>1047</v>
      </c>
      <c r="R266" s="23">
        <f t="shared" si="6"/>
        <v>0.08382035065</v>
      </c>
      <c r="S266" s="24" t="str">
        <f t="shared" si="7"/>
        <v>Seeker with +1047, +8.4% (12491 to 13538)</v>
      </c>
      <c r="T266" s="18"/>
      <c r="U266" s="40">
        <v>7402.0</v>
      </c>
      <c r="V266" s="22">
        <f t="shared" si="8"/>
        <v>719</v>
      </c>
      <c r="W266" s="23">
        <f t="shared" si="9"/>
        <v>0.09713590921</v>
      </c>
      <c r="X266" s="26" t="str">
        <f t="shared" si="10"/>
        <v>Seeker with +719, +9.7% (7402 to 8121)</v>
      </c>
    </row>
    <row r="267">
      <c r="A267" s="18" t="s">
        <v>702</v>
      </c>
      <c r="B267" s="18">
        <v>692.0</v>
      </c>
      <c r="C267" s="40">
        <v>15328.0</v>
      </c>
      <c r="D267" s="40">
        <v>13682.0</v>
      </c>
      <c r="E267" s="40">
        <v>8430.0</v>
      </c>
      <c r="F267" s="14">
        <v>2.6030134E7</v>
      </c>
      <c r="G267" s="19"/>
      <c r="H267" s="19">
        <f>VLOOKUP(A267,'Kings Ratings'!$A$2:$B$1000,2,false)</f>
        <v>1</v>
      </c>
      <c r="I267" s="7">
        <f>vlookup(B267,'202405 MM (Do Not Delete)'!$A$1:$G$1000,7,false)</f>
        <v>258</v>
      </c>
      <c r="K267" s="40">
        <v>14151.0</v>
      </c>
      <c r="L267" s="22">
        <f t="shared" si="2"/>
        <v>1177</v>
      </c>
      <c r="M267" s="23">
        <f t="shared" si="3"/>
        <v>0.08317433397</v>
      </c>
      <c r="N267" s="24" t="str">
        <f t="shared" si="4"/>
        <v>Sea Crest with +1177, +8.3% (14151 to 15328)</v>
      </c>
      <c r="O267" s="41"/>
      <c r="P267" s="40">
        <v>12626.0</v>
      </c>
      <c r="Q267" s="18">
        <f t="shared" si="5"/>
        <v>1056</v>
      </c>
      <c r="R267" s="23">
        <f t="shared" si="6"/>
        <v>0.08363693965</v>
      </c>
      <c r="S267" s="24" t="str">
        <f t="shared" si="7"/>
        <v>Sea Crest with +1056, +8.4% (12626 to 13682)</v>
      </c>
      <c r="T267" s="18"/>
      <c r="U267" s="40">
        <v>7717.0</v>
      </c>
      <c r="V267" s="22">
        <f t="shared" si="8"/>
        <v>713</v>
      </c>
      <c r="W267" s="23">
        <f t="shared" si="9"/>
        <v>0.09239341713</v>
      </c>
      <c r="X267" s="26" t="str">
        <f t="shared" si="10"/>
        <v>Sea Crest with +713, +9.2% (7717 to 8430)</v>
      </c>
    </row>
    <row r="268">
      <c r="A268" s="18" t="s">
        <v>370</v>
      </c>
      <c r="B268" s="18">
        <v>691.0</v>
      </c>
      <c r="C268" s="40">
        <v>15374.0</v>
      </c>
      <c r="D268" s="40">
        <v>13777.0</v>
      </c>
      <c r="E268" s="40">
        <v>8605.0</v>
      </c>
      <c r="F268" s="14">
        <v>2.8934025E7</v>
      </c>
      <c r="G268" s="19"/>
      <c r="H268" s="19">
        <f>VLOOKUP(A268,'Kings Ratings'!$A$2:$B$1000,2,false)</f>
        <v>1</v>
      </c>
      <c r="I268" s="7">
        <f>vlookup(B268,'202405 MM (Do Not Delete)'!$A$1:$G$1000,7,false)</f>
        <v>255</v>
      </c>
      <c r="K268" s="40">
        <v>14209.0</v>
      </c>
      <c r="L268" s="22">
        <f t="shared" si="2"/>
        <v>1165</v>
      </c>
      <c r="M268" s="23">
        <f t="shared" si="3"/>
        <v>0.08199028785</v>
      </c>
      <c r="N268" s="24" t="str">
        <f t="shared" si="4"/>
        <v>Glassback with +1165, +8.2% (14209 to 15374)</v>
      </c>
      <c r="O268" s="41"/>
      <c r="P268" s="40">
        <v>12725.0</v>
      </c>
      <c r="Q268" s="18">
        <f t="shared" si="5"/>
        <v>1052</v>
      </c>
      <c r="R268" s="23">
        <f t="shared" si="6"/>
        <v>0.0826719057</v>
      </c>
      <c r="S268" s="24" t="str">
        <f t="shared" si="7"/>
        <v>Glassback with +1052, +8.3% (12725 to 13777)</v>
      </c>
      <c r="T268" s="18"/>
      <c r="U268" s="40">
        <v>7905.0</v>
      </c>
      <c r="V268" s="22">
        <f t="shared" si="8"/>
        <v>700</v>
      </c>
      <c r="W268" s="23">
        <f t="shared" si="9"/>
        <v>0.08855154965</v>
      </c>
      <c r="X268" s="26" t="str">
        <f t="shared" si="10"/>
        <v>Glassback with +700, +8.9% (7905 to 8605)</v>
      </c>
    </row>
    <row r="269">
      <c r="A269" s="18" t="s">
        <v>151</v>
      </c>
      <c r="B269" s="18">
        <v>690.0</v>
      </c>
      <c r="C269" s="40">
        <v>15451.0</v>
      </c>
      <c r="D269" s="40">
        <v>13946.0</v>
      </c>
      <c r="E269" s="40">
        <v>9113.0</v>
      </c>
      <c r="F269" s="14">
        <v>3.7310652E7</v>
      </c>
      <c r="G269" s="19"/>
      <c r="H269" s="19">
        <f>VLOOKUP(A269,'Kings Ratings'!$A$2:$B$1000,2,false)</f>
        <v>1</v>
      </c>
      <c r="I269" s="7">
        <f>vlookup(B269,'202405 MM (Do Not Delete)'!$A$1:$G$1000,7,false)</f>
        <v>218</v>
      </c>
      <c r="K269" s="40">
        <v>14292.0</v>
      </c>
      <c r="L269" s="22">
        <f t="shared" si="2"/>
        <v>1159</v>
      </c>
      <c r="M269" s="23">
        <f t="shared" si="3"/>
        <v>0.0810943185</v>
      </c>
      <c r="N269" s="24" t="str">
        <f t="shared" si="4"/>
        <v>Bullfish with +1159, +8.1% (14292 to 15451)</v>
      </c>
      <c r="O269" s="41"/>
      <c r="P269" s="40">
        <v>12890.0</v>
      </c>
      <c r="Q269" s="18">
        <f t="shared" si="5"/>
        <v>1056</v>
      </c>
      <c r="R269" s="23">
        <f t="shared" si="6"/>
        <v>0.08192397207</v>
      </c>
      <c r="S269" s="24" t="str">
        <f t="shared" si="7"/>
        <v>Bullfish with +1056, +8.2% (12890 to 13946)</v>
      </c>
      <c r="T269" s="18"/>
      <c r="U269" s="40">
        <v>8361.0</v>
      </c>
      <c r="V269" s="22">
        <f t="shared" si="8"/>
        <v>752</v>
      </c>
      <c r="W269" s="23">
        <f t="shared" si="9"/>
        <v>0.08994139457</v>
      </c>
      <c r="X269" s="26" t="str">
        <f t="shared" si="10"/>
        <v>Bullfish with +752, +9% (8361 to 9113)</v>
      </c>
    </row>
    <row r="270">
      <c r="A270" s="18" t="s">
        <v>240</v>
      </c>
      <c r="B270" s="18">
        <v>689.0</v>
      </c>
      <c r="C270" s="40">
        <v>15541.0</v>
      </c>
      <c r="D270" s="40">
        <v>14153.0</v>
      </c>
      <c r="E270" s="40">
        <v>9723.0</v>
      </c>
      <c r="F270" s="14">
        <v>5.2933082E7</v>
      </c>
      <c r="G270" s="19"/>
      <c r="H270" s="19">
        <f>VLOOKUP(A270,'Kings Ratings'!$A$2:$B$1000,2,false)</f>
        <v>1</v>
      </c>
      <c r="I270" s="7">
        <f>vlookup(B270,'202405 MM (Do Not Delete)'!$A$1:$G$1000,7,false)</f>
        <v>214</v>
      </c>
      <c r="K270" s="40">
        <v>14382.0</v>
      </c>
      <c r="L270" s="22">
        <f t="shared" si="2"/>
        <v>1159</v>
      </c>
      <c r="M270" s="23">
        <f t="shared" si="3"/>
        <v>0.08058684467</v>
      </c>
      <c r="N270" s="24" t="str">
        <f t="shared" si="4"/>
        <v>Crowfish with +1159, +8.1% (14382 to 15541)</v>
      </c>
      <c r="O270" s="41"/>
      <c r="P270" s="40">
        <v>13098.0</v>
      </c>
      <c r="Q270" s="18">
        <f t="shared" si="5"/>
        <v>1055</v>
      </c>
      <c r="R270" s="23">
        <f t="shared" si="6"/>
        <v>0.08054664834</v>
      </c>
      <c r="S270" s="24" t="str">
        <f t="shared" si="7"/>
        <v>Crowfish with +1055, +8.1% (13098 to 14153)</v>
      </c>
      <c r="T270" s="18"/>
      <c r="U270" s="40">
        <v>8954.0</v>
      </c>
      <c r="V270" s="22">
        <f t="shared" si="8"/>
        <v>769</v>
      </c>
      <c r="W270" s="23">
        <f t="shared" si="9"/>
        <v>0.08588340407</v>
      </c>
      <c r="X270" s="26" t="str">
        <f t="shared" si="10"/>
        <v>Crowfish with +769, +8.6% (8954 to 9723)</v>
      </c>
    </row>
    <row r="271">
      <c r="A271" s="18" t="s">
        <v>340</v>
      </c>
      <c r="B271" s="18">
        <v>688.0</v>
      </c>
      <c r="C271" s="40">
        <v>15576.0</v>
      </c>
      <c r="D271" s="40">
        <v>14218.0</v>
      </c>
      <c r="E271" s="40">
        <v>9773.0</v>
      </c>
      <c r="F271" s="14">
        <v>5.2940874E7</v>
      </c>
      <c r="G271" s="19"/>
      <c r="H271" s="19">
        <f>VLOOKUP(A271,'Kings Ratings'!$A$2:$B$1000,2,false)</f>
        <v>1</v>
      </c>
      <c r="I271" s="7">
        <f>vlookup(B271,'202405 MM (Do Not Delete)'!$A$1:$G$1000,7,false)</f>
        <v>213</v>
      </c>
      <c r="K271" s="40">
        <v>14417.0</v>
      </c>
      <c r="L271" s="22">
        <f t="shared" si="2"/>
        <v>1159</v>
      </c>
      <c r="M271" s="23">
        <f t="shared" si="3"/>
        <v>0.08039120483</v>
      </c>
      <c r="N271" s="24" t="str">
        <f t="shared" si="4"/>
        <v>Frosteye with +1159, +8% (14417 to 15576)</v>
      </c>
      <c r="O271" s="41"/>
      <c r="P271" s="40">
        <v>13150.0</v>
      </c>
      <c r="Q271" s="18">
        <f t="shared" si="5"/>
        <v>1068</v>
      </c>
      <c r="R271" s="23">
        <f t="shared" si="6"/>
        <v>0.08121673004</v>
      </c>
      <c r="S271" s="24" t="str">
        <f t="shared" si="7"/>
        <v>Frosteye with +1068, +8.1% (13150 to 14218)</v>
      </c>
      <c r="T271" s="18"/>
      <c r="U271" s="40">
        <v>9005.0</v>
      </c>
      <c r="V271" s="22">
        <f t="shared" si="8"/>
        <v>768</v>
      </c>
      <c r="W271" s="23">
        <f t="shared" si="9"/>
        <v>0.08528595225</v>
      </c>
      <c r="X271" s="26" t="str">
        <f t="shared" si="10"/>
        <v>Frosteye with +768, +8.5% (9005 to 9773)</v>
      </c>
    </row>
    <row r="272">
      <c r="A272" s="18" t="s">
        <v>747</v>
      </c>
      <c r="B272" s="18">
        <v>127.0</v>
      </c>
      <c r="C272" s="40">
        <v>15848.0</v>
      </c>
      <c r="D272" s="40">
        <v>9202.0</v>
      </c>
      <c r="E272" s="40">
        <v>2571.0</v>
      </c>
      <c r="F272" s="14">
        <v>1165295.0</v>
      </c>
      <c r="G272" s="19"/>
      <c r="H272" s="19">
        <f>VLOOKUP(A272,'Kings Ratings'!$A$2:$B$1000,2,false)</f>
        <v>1</v>
      </c>
      <c r="I272" s="7">
        <f>vlookup(B272,'202405 MM (Do Not Delete)'!$A$1:$G$1000,7,false)</f>
        <v>248</v>
      </c>
      <c r="K272" s="40">
        <v>14883.0</v>
      </c>
      <c r="L272" s="22">
        <f t="shared" si="2"/>
        <v>965</v>
      </c>
      <c r="M272" s="23">
        <f t="shared" si="3"/>
        <v>0.06483907814</v>
      </c>
      <c r="N272" s="24" t="str">
        <f t="shared" si="4"/>
        <v>Wooden Shield with +965, +6.5% (14883 to 15848)</v>
      </c>
      <c r="O272" s="41"/>
      <c r="P272" s="40">
        <v>8601.0</v>
      </c>
      <c r="Q272" s="18">
        <f t="shared" si="5"/>
        <v>601</v>
      </c>
      <c r="R272" s="23">
        <f t="shared" si="6"/>
        <v>0.06987559586</v>
      </c>
      <c r="S272" s="24" t="str">
        <f t="shared" si="7"/>
        <v>Wooden Shield with +601, +7% (8601 to 9202)</v>
      </c>
      <c r="T272" s="18"/>
      <c r="U272" s="40">
        <v>2160.0</v>
      </c>
      <c r="V272" s="22">
        <f t="shared" si="8"/>
        <v>411</v>
      </c>
      <c r="W272" s="23">
        <f t="shared" si="9"/>
        <v>0.1902777778</v>
      </c>
      <c r="X272" s="26" t="str">
        <f t="shared" si="10"/>
        <v>Wooden Shield with +411, +19% (2160 to 2571)</v>
      </c>
    </row>
    <row r="273">
      <c r="A273" s="18" t="s">
        <v>33</v>
      </c>
      <c r="B273" s="18">
        <v>379.0</v>
      </c>
      <c r="C273" s="40">
        <v>15893.0</v>
      </c>
      <c r="D273" s="40">
        <v>4389.0</v>
      </c>
      <c r="E273" s="40">
        <v>9.0</v>
      </c>
      <c r="F273" s="14">
        <v>232578.0</v>
      </c>
      <c r="G273" s="19"/>
      <c r="H273" s="19">
        <f>VLOOKUP(A273,'Kings Ratings'!$A$2:$B$1000,2,false)</f>
        <v>8</v>
      </c>
      <c r="I273" s="7" t="str">
        <f>vlookup(B273,'202405 MM (Do Not Delete)'!$A$1:$G$1000,7,false)</f>
        <v/>
      </c>
      <c r="K273" s="40">
        <v>14712.0</v>
      </c>
      <c r="L273" s="22">
        <f t="shared" si="2"/>
        <v>1181</v>
      </c>
      <c r="M273" s="23">
        <f t="shared" si="3"/>
        <v>0.08027460576</v>
      </c>
      <c r="N273" s="24" t="str">
        <f t="shared" si="4"/>
        <v>Apple Cider with +1181, +8% (14712 to 15893)</v>
      </c>
      <c r="O273" s="41"/>
      <c r="P273" s="40">
        <v>3812.0</v>
      </c>
      <c r="Q273" s="18">
        <f t="shared" si="5"/>
        <v>577</v>
      </c>
      <c r="R273" s="23">
        <f t="shared" si="6"/>
        <v>0.1513641133</v>
      </c>
      <c r="S273" s="24" t="str">
        <f t="shared" si="7"/>
        <v>Apple Cider with +577, +15.1% (3812 to 4389)</v>
      </c>
      <c r="T273" s="18"/>
      <c r="U273" s="40">
        <v>8.0</v>
      </c>
      <c r="V273" s="22">
        <f t="shared" si="8"/>
        <v>1</v>
      </c>
      <c r="W273" s="23">
        <f t="shared" si="9"/>
        <v>0.125</v>
      </c>
      <c r="X273" s="26" t="str">
        <f t="shared" si="10"/>
        <v>Apple Cider with +1, +12.5% (8 to 9)</v>
      </c>
    </row>
    <row r="274">
      <c r="A274" s="18" t="s">
        <v>565</v>
      </c>
      <c r="B274" s="18">
        <v>136.0</v>
      </c>
      <c r="C274" s="40">
        <v>15959.0</v>
      </c>
      <c r="D274" s="40">
        <v>8952.0</v>
      </c>
      <c r="E274" s="40">
        <v>1471.0</v>
      </c>
      <c r="F274" s="14">
        <v>754781.0</v>
      </c>
      <c r="G274" s="19"/>
      <c r="H274" s="19">
        <f>VLOOKUP(A274,'Kings Ratings'!$A$2:$B$1000,2,false)</f>
        <v>4</v>
      </c>
      <c r="I274" s="7">
        <f>vlookup(B274,'202405 MM (Do Not Delete)'!$A$1:$G$1000,7,false)</f>
        <v>272</v>
      </c>
      <c r="K274" s="40">
        <v>14909.0</v>
      </c>
      <c r="L274" s="22">
        <f t="shared" si="2"/>
        <v>1050</v>
      </c>
      <c r="M274" s="23">
        <f t="shared" si="3"/>
        <v>0.0704272587</v>
      </c>
      <c r="N274" s="24" t="str">
        <f t="shared" si="4"/>
        <v>Mussel with +1050, +7% (14909 to 15959)</v>
      </c>
      <c r="O274" s="41"/>
      <c r="P274" s="40">
        <v>8175.0</v>
      </c>
      <c r="Q274" s="18">
        <f t="shared" si="5"/>
        <v>777</v>
      </c>
      <c r="R274" s="23">
        <f t="shared" si="6"/>
        <v>0.09504587156</v>
      </c>
      <c r="S274" s="24" t="str">
        <f t="shared" si="7"/>
        <v>Mussel with +777, +9.5% (8175 to 8952)</v>
      </c>
      <c r="T274" s="18"/>
      <c r="U274" s="40">
        <v>1289.0</v>
      </c>
      <c r="V274" s="22">
        <f t="shared" si="8"/>
        <v>182</v>
      </c>
      <c r="W274" s="23">
        <f t="shared" si="9"/>
        <v>0.1411947246</v>
      </c>
      <c r="X274" s="26" t="str">
        <f t="shared" si="10"/>
        <v>Mussel with +182, +14.1% (1289 to 1471)</v>
      </c>
    </row>
    <row r="275">
      <c r="A275" s="18" t="s">
        <v>162</v>
      </c>
      <c r="B275" s="18">
        <v>67.0</v>
      </c>
      <c r="C275" s="40">
        <v>16070.0</v>
      </c>
      <c r="D275" s="40">
        <v>4044.0</v>
      </c>
      <c r="E275" s="40">
        <v>1.0</v>
      </c>
      <c r="F275" s="14">
        <v>223811.0</v>
      </c>
      <c r="G275" s="19"/>
      <c r="H275" s="19">
        <f>VLOOKUP(A275,'Kings Ratings'!$A$2:$B$1000,2,false)</f>
        <v>8</v>
      </c>
      <c r="I275" s="7" t="str">
        <f>vlookup(B275,'202405 MM (Do Not Delete)'!$A$1:$G$1000,7,false)</f>
        <v/>
      </c>
      <c r="K275" s="40">
        <v>14862.0</v>
      </c>
      <c r="L275" s="22">
        <f t="shared" si="2"/>
        <v>1208</v>
      </c>
      <c r="M275" s="23">
        <f t="shared" si="3"/>
        <v>0.08128111963</v>
      </c>
      <c r="N275" s="24" t="str">
        <f t="shared" si="4"/>
        <v>Cabbage with +1208, +8.1% (14862 to 16070)</v>
      </c>
      <c r="O275" s="41"/>
      <c r="P275" s="40">
        <v>3130.0</v>
      </c>
      <c r="Q275" s="18">
        <f t="shared" si="5"/>
        <v>914</v>
      </c>
      <c r="R275" s="23">
        <f t="shared" si="6"/>
        <v>0.2920127796</v>
      </c>
      <c r="S275" s="24" t="str">
        <f t="shared" si="7"/>
        <v>Cabbage with +914, +29.2% (3130 to 4044)</v>
      </c>
      <c r="T275" s="18"/>
      <c r="U275" s="40">
        <v>1.0</v>
      </c>
      <c r="V275" s="22">
        <f t="shared" si="8"/>
        <v>0</v>
      </c>
      <c r="W275" s="23">
        <f t="shared" si="9"/>
        <v>0</v>
      </c>
      <c r="X275" s="26" t="str">
        <f t="shared" si="10"/>
        <v>Cabbage with +0, +0% (1 to 1)</v>
      </c>
    </row>
    <row r="276">
      <c r="A276" s="18" t="s">
        <v>602</v>
      </c>
      <c r="B276" s="18">
        <v>27.0</v>
      </c>
      <c r="C276" s="40">
        <v>16429.0</v>
      </c>
      <c r="D276" s="40">
        <v>7292.0</v>
      </c>
      <c r="E276" s="40">
        <v>309.0</v>
      </c>
      <c r="F276" s="14">
        <v>1099572.0</v>
      </c>
      <c r="G276" s="19"/>
      <c r="H276" s="19">
        <f>VLOOKUP(A276,'Kings Ratings'!$A$2:$B$1000,2,false)</f>
        <v>1</v>
      </c>
      <c r="I276" s="7">
        <f>vlookup(B276,'202405 MM (Do Not Delete)'!$A$1:$G$1000,7,false)</f>
        <v>276</v>
      </c>
      <c r="K276" s="40">
        <v>15367.0</v>
      </c>
      <c r="L276" s="22">
        <f t="shared" si="2"/>
        <v>1062</v>
      </c>
      <c r="M276" s="23">
        <f t="shared" si="3"/>
        <v>0.06910912995</v>
      </c>
      <c r="N276" s="24" t="str">
        <f t="shared" si="4"/>
        <v>Peas with +1062, +6.9% (15367 to 16429)</v>
      </c>
      <c r="O276" s="41"/>
      <c r="P276" s="40">
        <v>6006.0</v>
      </c>
      <c r="Q276" s="18">
        <f t="shared" si="5"/>
        <v>1286</v>
      </c>
      <c r="R276" s="23">
        <f t="shared" si="6"/>
        <v>0.2141192141</v>
      </c>
      <c r="S276" s="24" t="str">
        <f t="shared" si="7"/>
        <v>Peas with +1286, +21.4% (6006 to 7292)</v>
      </c>
      <c r="T276" s="18"/>
      <c r="U276" s="40">
        <v>261.0</v>
      </c>
      <c r="V276" s="22">
        <f t="shared" si="8"/>
        <v>48</v>
      </c>
      <c r="W276" s="23">
        <f t="shared" si="9"/>
        <v>0.183908046</v>
      </c>
      <c r="X276" s="26" t="str">
        <f t="shared" si="10"/>
        <v>Peas with +48, +18.4% (261 to 309)</v>
      </c>
    </row>
    <row r="277">
      <c r="A277" s="18" t="s">
        <v>250</v>
      </c>
      <c r="B277" s="18">
        <v>13.0</v>
      </c>
      <c r="C277" s="40">
        <v>16538.0</v>
      </c>
      <c r="D277" s="40">
        <v>4082.0</v>
      </c>
      <c r="E277" s="40">
        <v>244.0</v>
      </c>
      <c r="F277" s="14">
        <v>598253.0</v>
      </c>
      <c r="G277" s="19"/>
      <c r="H277" s="19">
        <f>VLOOKUP(A277,'Kings Ratings'!$A$2:$B$1000,2,false)</f>
        <v>2</v>
      </c>
      <c r="I277" s="7" t="str">
        <f>vlookup(B277,'202405 MM (Do Not Delete)'!$A$1:$G$1000,7,false)</f>
        <v/>
      </c>
      <c r="K277" s="40">
        <v>15154.0</v>
      </c>
      <c r="L277" s="22">
        <f t="shared" si="2"/>
        <v>1384</v>
      </c>
      <c r="M277" s="23">
        <f t="shared" si="3"/>
        <v>0.09132902204</v>
      </c>
      <c r="N277" s="24" t="str">
        <f t="shared" si="4"/>
        <v>Eggplant with +1384, +9.1% (15154 to 16538)</v>
      </c>
      <c r="O277" s="41"/>
      <c r="P277" s="40">
        <v>3643.0</v>
      </c>
      <c r="Q277" s="18">
        <f t="shared" si="5"/>
        <v>439</v>
      </c>
      <c r="R277" s="23">
        <f t="shared" si="6"/>
        <v>0.1205050782</v>
      </c>
      <c r="S277" s="24" t="str">
        <f t="shared" si="7"/>
        <v>Eggplant with +439, +12.1% (3643 to 4082)</v>
      </c>
      <c r="T277" s="18"/>
      <c r="U277" s="40">
        <v>202.0</v>
      </c>
      <c r="V277" s="22">
        <f t="shared" si="8"/>
        <v>42</v>
      </c>
      <c r="W277" s="23">
        <f t="shared" si="9"/>
        <v>0.2079207921</v>
      </c>
      <c r="X277" s="26" t="str">
        <f t="shared" si="10"/>
        <v>Eggplant with +42, +20.8% (202 to 244)</v>
      </c>
    </row>
    <row r="278">
      <c r="A278" s="18" t="s">
        <v>554</v>
      </c>
      <c r="B278" s="18">
        <v>135.0</v>
      </c>
      <c r="C278" s="40">
        <v>16558.0</v>
      </c>
      <c r="D278" s="40">
        <v>9631.0</v>
      </c>
      <c r="E278" s="40">
        <v>1393.0</v>
      </c>
      <c r="F278" s="14">
        <v>950939.0</v>
      </c>
      <c r="G278" s="19"/>
      <c r="H278" s="19">
        <f>VLOOKUP(A278,'Kings Ratings'!$A$2:$B$1000,2,false)</f>
        <v>4</v>
      </c>
      <c r="I278" s="7">
        <f>vlookup(B278,'202405 MM (Do Not Delete)'!$A$1:$G$1000,7,false)</f>
        <v>279</v>
      </c>
      <c r="K278" s="40">
        <v>15376.0</v>
      </c>
      <c r="L278" s="22">
        <f t="shared" si="2"/>
        <v>1182</v>
      </c>
      <c r="M278" s="23">
        <f t="shared" si="3"/>
        <v>0.07687304891</v>
      </c>
      <c r="N278" s="24" t="str">
        <f t="shared" si="4"/>
        <v>MIAB with +1182, +7.7% (15376 to 16558)</v>
      </c>
      <c r="O278" s="41"/>
      <c r="P278" s="40">
        <v>8816.0</v>
      </c>
      <c r="Q278" s="18">
        <f t="shared" si="5"/>
        <v>815</v>
      </c>
      <c r="R278" s="23">
        <f t="shared" si="6"/>
        <v>0.09244555354</v>
      </c>
      <c r="S278" s="24" t="str">
        <f t="shared" si="7"/>
        <v>MIAB with +815, +9.2% (8816 to 9631)</v>
      </c>
      <c r="T278" s="18"/>
      <c r="U278" s="40">
        <v>1150.0</v>
      </c>
      <c r="V278" s="22">
        <f t="shared" si="8"/>
        <v>243</v>
      </c>
      <c r="W278" s="23">
        <f t="shared" si="9"/>
        <v>0.2113043478</v>
      </c>
      <c r="X278" s="26" t="str">
        <f t="shared" si="10"/>
        <v>MIAB with +243, +21.1% (1150 to 1393)</v>
      </c>
    </row>
    <row r="279">
      <c r="A279" s="18" t="s">
        <v>199</v>
      </c>
      <c r="B279" s="18">
        <v>122.0</v>
      </c>
      <c r="C279" s="40">
        <v>16681.0</v>
      </c>
      <c r="D279" s="40">
        <v>7840.0</v>
      </c>
      <c r="E279" s="40">
        <v>427.0</v>
      </c>
      <c r="F279" s="14">
        <v>680553.0</v>
      </c>
      <c r="G279" s="19"/>
      <c r="H279" s="19">
        <f>VLOOKUP(A279,'Kings Ratings'!$A$2:$B$1000,2,false)</f>
        <v>5</v>
      </c>
      <c r="I279" s="7">
        <f>vlookup(B279,'202405 MM (Do Not Delete)'!$A$1:$G$1000,7,false)</f>
        <v>293</v>
      </c>
      <c r="K279" s="40">
        <v>15587.0</v>
      </c>
      <c r="L279" s="22">
        <f t="shared" si="2"/>
        <v>1094</v>
      </c>
      <c r="M279" s="23">
        <f t="shared" si="3"/>
        <v>0.07018669404</v>
      </c>
      <c r="N279" s="24" t="str">
        <f t="shared" si="4"/>
        <v>Coin Purse with +1094, +7% (15587 to 16681)</v>
      </c>
      <c r="O279" s="41"/>
      <c r="P279" s="40">
        <v>7318.0</v>
      </c>
      <c r="Q279" s="18">
        <f t="shared" si="5"/>
        <v>522</v>
      </c>
      <c r="R279" s="23">
        <f t="shared" si="6"/>
        <v>0.07133096474</v>
      </c>
      <c r="S279" s="24" t="str">
        <f t="shared" si="7"/>
        <v>Coin Purse with +522, +7.1% (7318 to 7840)</v>
      </c>
      <c r="T279" s="18"/>
      <c r="U279" s="40">
        <v>371.0</v>
      </c>
      <c r="V279" s="22">
        <f t="shared" si="8"/>
        <v>56</v>
      </c>
      <c r="W279" s="23">
        <f t="shared" si="9"/>
        <v>0.1509433962</v>
      </c>
      <c r="X279" s="26" t="str">
        <f t="shared" si="10"/>
        <v>Coin Purse with +56, +15.1% (371 to 427)</v>
      </c>
    </row>
    <row r="280">
      <c r="A280" s="18" t="s">
        <v>659</v>
      </c>
      <c r="B280" s="18">
        <v>536.0</v>
      </c>
      <c r="C280" s="40">
        <v>16702.0</v>
      </c>
      <c r="D280" s="40">
        <v>7068.0</v>
      </c>
      <c r="E280" s="40">
        <v>300.0</v>
      </c>
      <c r="F280" s="14">
        <v>472710.0</v>
      </c>
      <c r="G280" s="19"/>
      <c r="H280" s="19">
        <f>VLOOKUP(A280,'Kings Ratings'!$A$2:$B$1000,2,false)</f>
        <v>3</v>
      </c>
      <c r="I280" s="7">
        <f>vlookup(B280,'202405 MM (Do Not Delete)'!$A$1:$G$1000,7,false)</f>
        <v>296</v>
      </c>
      <c r="K280" s="40">
        <v>15597.0</v>
      </c>
      <c r="L280" s="22">
        <f t="shared" si="2"/>
        <v>1105</v>
      </c>
      <c r="M280" s="23">
        <f t="shared" si="3"/>
        <v>0.07084695775</v>
      </c>
      <c r="N280" s="24" t="str">
        <f t="shared" si="4"/>
        <v>Red Dye with +1105, +7.1% (15597 to 16702)</v>
      </c>
      <c r="O280" s="41"/>
      <c r="P280" s="40">
        <v>6531.0</v>
      </c>
      <c r="Q280" s="18">
        <f t="shared" si="5"/>
        <v>537</v>
      </c>
      <c r="R280" s="23">
        <f t="shared" si="6"/>
        <v>0.08222324299</v>
      </c>
      <c r="S280" s="24" t="str">
        <f t="shared" si="7"/>
        <v>Red Dye with +537, +8.2% (6531 to 7068)</v>
      </c>
      <c r="T280" s="18"/>
      <c r="U280" s="40">
        <v>240.0</v>
      </c>
      <c r="V280" s="22">
        <f t="shared" si="8"/>
        <v>60</v>
      </c>
      <c r="W280" s="23">
        <f t="shared" si="9"/>
        <v>0.25</v>
      </c>
      <c r="X280" s="26" t="str">
        <f t="shared" si="10"/>
        <v>Red Dye with +60, +25% (240 to 300)</v>
      </c>
    </row>
    <row r="281">
      <c r="A281" s="18" t="s">
        <v>540</v>
      </c>
      <c r="B281" s="18">
        <v>176.0</v>
      </c>
      <c r="C281" s="40">
        <v>16986.0</v>
      </c>
      <c r="D281" s="40">
        <v>6591.0</v>
      </c>
      <c r="E281" s="40">
        <v>415.0</v>
      </c>
      <c r="F281" s="14">
        <v>895621.0</v>
      </c>
      <c r="G281" s="19"/>
      <c r="H281" s="19">
        <f>VLOOKUP(A281,'Kings Ratings'!$A$2:$B$1000,2,false)</f>
        <v>5</v>
      </c>
      <c r="I281" s="7">
        <f>vlookup(B281,'202405 MM (Do Not Delete)'!$A$1:$G$1000,7,false)</f>
        <v>288</v>
      </c>
      <c r="K281" s="40">
        <v>15610.0</v>
      </c>
      <c r="L281" s="22">
        <f t="shared" si="2"/>
        <v>1376</v>
      </c>
      <c r="M281" s="23">
        <f t="shared" si="3"/>
        <v>0.08814862268</v>
      </c>
      <c r="N281" s="24" t="str">
        <f t="shared" si="4"/>
        <v>Magicite with +1376, +8.8% (15610 to 16986)</v>
      </c>
      <c r="O281" s="41"/>
      <c r="P281" s="40">
        <v>5708.0</v>
      </c>
      <c r="Q281" s="18">
        <f t="shared" si="5"/>
        <v>883</v>
      </c>
      <c r="R281" s="23">
        <f t="shared" si="6"/>
        <v>0.1546951647</v>
      </c>
      <c r="S281" s="24" t="str">
        <f t="shared" si="7"/>
        <v>Magicite with +883, +15.5% (5708 to 6591)</v>
      </c>
      <c r="T281" s="18"/>
      <c r="U281" s="40">
        <v>305.0</v>
      </c>
      <c r="V281" s="22">
        <f t="shared" si="8"/>
        <v>110</v>
      </c>
      <c r="W281" s="23">
        <f t="shared" si="9"/>
        <v>0.3606557377</v>
      </c>
      <c r="X281" s="26" t="str">
        <f t="shared" si="10"/>
        <v>Magicite with +110, +36.1% (305 to 415)</v>
      </c>
    </row>
    <row r="282">
      <c r="A282" s="18" t="s">
        <v>93</v>
      </c>
      <c r="B282" s="18">
        <v>535.0</v>
      </c>
      <c r="C282" s="40">
        <v>17170.0</v>
      </c>
      <c r="D282" s="40">
        <v>8275.0</v>
      </c>
      <c r="E282" s="40">
        <v>694.0</v>
      </c>
      <c r="F282" s="14">
        <v>572221.0</v>
      </c>
      <c r="G282" s="19"/>
      <c r="H282" s="19">
        <f>VLOOKUP(A282,'Kings Ratings'!$A$2:$B$1000,2,false)</f>
        <v>3</v>
      </c>
      <c r="I282" s="7">
        <f>vlookup(B282,'202405 MM (Do Not Delete)'!$A$1:$G$1000,7,false)</f>
        <v>281</v>
      </c>
      <c r="K282" s="40">
        <v>15981.0</v>
      </c>
      <c r="L282" s="22">
        <f t="shared" si="2"/>
        <v>1189</v>
      </c>
      <c r="M282" s="23">
        <f t="shared" si="3"/>
        <v>0.07440085101</v>
      </c>
      <c r="N282" s="24" t="str">
        <f t="shared" si="4"/>
        <v>Blue Dye with +1189, +7.4% (15981 to 17170)</v>
      </c>
      <c r="O282" s="41"/>
      <c r="P282" s="40">
        <v>7607.0</v>
      </c>
      <c r="Q282" s="18">
        <f t="shared" si="5"/>
        <v>668</v>
      </c>
      <c r="R282" s="23">
        <f t="shared" si="6"/>
        <v>0.08781385566</v>
      </c>
      <c r="S282" s="24" t="str">
        <f t="shared" si="7"/>
        <v>Blue Dye with +668, +8.8% (7607 to 8275)</v>
      </c>
      <c r="T282" s="18"/>
      <c r="U282" s="40">
        <v>581.0</v>
      </c>
      <c r="V282" s="22">
        <f t="shared" si="8"/>
        <v>113</v>
      </c>
      <c r="W282" s="23">
        <f t="shared" si="9"/>
        <v>0.1944922547</v>
      </c>
      <c r="X282" s="26" t="str">
        <f t="shared" si="10"/>
        <v>Blue Dye with +113, +19.4% (581 to 694)</v>
      </c>
    </row>
    <row r="283">
      <c r="A283" s="18" t="s">
        <v>56</v>
      </c>
      <c r="B283" s="18">
        <v>450.0</v>
      </c>
      <c r="C283" s="40">
        <v>17230.0</v>
      </c>
      <c r="D283" s="40">
        <v>5237.0</v>
      </c>
      <c r="E283" s="40">
        <v>204.0</v>
      </c>
      <c r="F283" s="14">
        <v>307729.0</v>
      </c>
      <c r="G283" s="19"/>
      <c r="H283" s="19">
        <f>VLOOKUP(A283,'Kings Ratings'!$A$2:$B$1000,2,false)</f>
        <v>5</v>
      </c>
      <c r="I283" s="7">
        <f>vlookup(B283,'202405 MM (Do Not Delete)'!$A$1:$G$1000,7,false)</f>
        <v>296</v>
      </c>
      <c r="K283" s="40">
        <v>16182.0</v>
      </c>
      <c r="L283" s="22">
        <f t="shared" si="2"/>
        <v>1048</v>
      </c>
      <c r="M283" s="23">
        <f t="shared" si="3"/>
        <v>0.06476331727</v>
      </c>
      <c r="N283" s="24" t="str">
        <f t="shared" si="4"/>
        <v>Beet with +1048, +6.5% (16182 to 17230)</v>
      </c>
      <c r="O283" s="41"/>
      <c r="P283" s="40">
        <v>4781.0</v>
      </c>
      <c r="Q283" s="18">
        <f t="shared" si="5"/>
        <v>456</v>
      </c>
      <c r="R283" s="23">
        <f t="shared" si="6"/>
        <v>0.09537753608</v>
      </c>
      <c r="S283" s="24" t="str">
        <f t="shared" si="7"/>
        <v>Beet with +456, +9.5% (4781 to 5237)</v>
      </c>
      <c r="T283" s="18"/>
      <c r="U283" s="40">
        <v>181.0</v>
      </c>
      <c r="V283" s="22">
        <f t="shared" si="8"/>
        <v>23</v>
      </c>
      <c r="W283" s="23">
        <f t="shared" si="9"/>
        <v>0.1270718232</v>
      </c>
      <c r="X283" s="26" t="str">
        <f t="shared" si="10"/>
        <v>Beet with +23, +12.7% (181 to 204)</v>
      </c>
    </row>
    <row r="284">
      <c r="A284" s="18" t="s">
        <v>47</v>
      </c>
      <c r="B284" s="18">
        <v>237.0</v>
      </c>
      <c r="C284" s="40">
        <v>17316.0</v>
      </c>
      <c r="D284" s="40">
        <v>7569.0</v>
      </c>
      <c r="E284" s="40">
        <v>482.0</v>
      </c>
      <c r="F284" s="14">
        <v>745410.0</v>
      </c>
      <c r="G284" s="19"/>
      <c r="H284" s="19">
        <f>VLOOKUP(A284,'Kings Ratings'!$A$2:$B$1000,2,false)</f>
        <v>2</v>
      </c>
      <c r="I284" s="7">
        <f>vlookup(B284,'202405 MM (Do Not Delete)'!$A$1:$G$1000,7,false)</f>
        <v>289</v>
      </c>
      <c r="K284" s="40">
        <v>16086.0</v>
      </c>
      <c r="L284" s="22">
        <f t="shared" si="2"/>
        <v>1230</v>
      </c>
      <c r="M284" s="23">
        <f t="shared" si="3"/>
        <v>0.07646400597</v>
      </c>
      <c r="N284" s="24" t="str">
        <f t="shared" si="4"/>
        <v>Axe with +1230, +7.6% (16086 to 17316)</v>
      </c>
      <c r="O284" s="41"/>
      <c r="P284" s="40">
        <v>6824.0</v>
      </c>
      <c r="Q284" s="18">
        <f t="shared" si="5"/>
        <v>745</v>
      </c>
      <c r="R284" s="23">
        <f t="shared" si="6"/>
        <v>0.1091735053</v>
      </c>
      <c r="S284" s="24" t="str">
        <f t="shared" si="7"/>
        <v>Axe with +745, +10.9% (6824 to 7569)</v>
      </c>
      <c r="T284" s="18"/>
      <c r="U284" s="40">
        <v>350.0</v>
      </c>
      <c r="V284" s="22">
        <f t="shared" si="8"/>
        <v>132</v>
      </c>
      <c r="W284" s="23">
        <f t="shared" si="9"/>
        <v>0.3771428571</v>
      </c>
      <c r="X284" s="26" t="str">
        <f t="shared" si="10"/>
        <v>Axe with +132, +37.7% (350 to 482)</v>
      </c>
    </row>
    <row r="285">
      <c r="A285" s="18" t="s">
        <v>314</v>
      </c>
      <c r="B285" s="18">
        <v>234.0</v>
      </c>
      <c r="C285" s="40">
        <v>17870.0</v>
      </c>
      <c r="D285" s="40">
        <v>10527.0</v>
      </c>
      <c r="E285" s="40">
        <v>2906.0</v>
      </c>
      <c r="F285" s="14">
        <v>1415253.0</v>
      </c>
      <c r="G285" s="19"/>
      <c r="H285" s="19">
        <f>VLOOKUP(A285,'Kings Ratings'!$A$2:$B$1000,2,false)</f>
        <v>3</v>
      </c>
      <c r="I285" s="7">
        <f>vlookup(B285,'202405 MM (Do Not Delete)'!$A$1:$G$1000,7,false)</f>
        <v>246</v>
      </c>
      <c r="K285" s="40">
        <v>16436.0</v>
      </c>
      <c r="L285" s="22">
        <f t="shared" si="2"/>
        <v>1434</v>
      </c>
      <c r="M285" s="23">
        <f t="shared" si="3"/>
        <v>0.08724750548</v>
      </c>
      <c r="N285" s="24" t="str">
        <f t="shared" si="4"/>
        <v>Flarefin with +1434, +8.7% (16436 to 17870)</v>
      </c>
      <c r="O285" s="41"/>
      <c r="P285" s="40">
        <v>9484.0</v>
      </c>
      <c r="Q285" s="18">
        <f t="shared" si="5"/>
        <v>1043</v>
      </c>
      <c r="R285" s="23">
        <f t="shared" si="6"/>
        <v>0.1099746942</v>
      </c>
      <c r="S285" s="24" t="str">
        <f t="shared" si="7"/>
        <v>Flarefin with +1043, +11% (9484 to 10527)</v>
      </c>
      <c r="T285" s="18"/>
      <c r="U285" s="40">
        <v>2376.0</v>
      </c>
      <c r="V285" s="22">
        <f t="shared" si="8"/>
        <v>530</v>
      </c>
      <c r="W285" s="23">
        <f t="shared" si="9"/>
        <v>0.2230639731</v>
      </c>
      <c r="X285" s="26" t="str">
        <f t="shared" si="10"/>
        <v>Flarefin with +530, +22.3% (2376 to 2906)</v>
      </c>
    </row>
    <row r="286">
      <c r="A286" s="18" t="s">
        <v>321</v>
      </c>
      <c r="B286" s="18">
        <v>276.0</v>
      </c>
      <c r="C286" s="40">
        <v>17900.0</v>
      </c>
      <c r="D286" s="40">
        <v>5271.0</v>
      </c>
      <c r="E286" s="40">
        <v>219.0</v>
      </c>
      <c r="F286" s="14">
        <v>586505.0</v>
      </c>
      <c r="G286" s="19"/>
      <c r="H286" s="19">
        <f>VLOOKUP(A286,'Kings Ratings'!$A$2:$B$1000,2,false)</f>
        <v>6</v>
      </c>
      <c r="I286" s="7" t="str">
        <f>vlookup(B286,'202405 MM (Do Not Delete)'!$A$1:$G$1000,7,false)</f>
        <v/>
      </c>
      <c r="K286" s="40">
        <v>16700.0</v>
      </c>
      <c r="L286" s="22">
        <f t="shared" si="2"/>
        <v>1200</v>
      </c>
      <c r="M286" s="23">
        <f t="shared" si="3"/>
        <v>0.07185628743</v>
      </c>
      <c r="N286" s="24" t="str">
        <f t="shared" si="4"/>
        <v>Flour with +1200, +7.2% (16700 to 17900)</v>
      </c>
      <c r="O286" s="41"/>
      <c r="P286" s="40">
        <v>4930.0</v>
      </c>
      <c r="Q286" s="18">
        <f t="shared" si="5"/>
        <v>341</v>
      </c>
      <c r="R286" s="23">
        <f t="shared" si="6"/>
        <v>0.069168357</v>
      </c>
      <c r="S286" s="24" t="str">
        <f t="shared" si="7"/>
        <v>Flour with +341, +6.9% (4930 to 5271)</v>
      </c>
      <c r="T286" s="18"/>
      <c r="U286" s="40">
        <v>172.0</v>
      </c>
      <c r="V286" s="22">
        <f t="shared" si="8"/>
        <v>47</v>
      </c>
      <c r="W286" s="23">
        <f t="shared" si="9"/>
        <v>0.273255814</v>
      </c>
      <c r="X286" s="26" t="str">
        <f t="shared" si="10"/>
        <v>Flour with +47, +27.3% (172 to 219)</v>
      </c>
    </row>
    <row r="287">
      <c r="A287" s="18" t="s">
        <v>73</v>
      </c>
      <c r="B287" s="18">
        <v>89.0</v>
      </c>
      <c r="C287" s="40">
        <v>18346.0</v>
      </c>
      <c r="D287" s="40">
        <v>11019.0</v>
      </c>
      <c r="E287" s="40">
        <v>3658.0</v>
      </c>
      <c r="F287" s="14">
        <v>1447383.0</v>
      </c>
      <c r="G287" s="19"/>
      <c r="H287" s="19">
        <f>VLOOKUP(A287,'Kings Ratings'!$A$2:$B$1000,2,false)</f>
        <v>3</v>
      </c>
      <c r="I287" s="7">
        <f>vlookup(B287,'202405 MM (Do Not Delete)'!$A$1:$G$1000,7,false)</f>
        <v>245</v>
      </c>
      <c r="K287" s="40">
        <v>17244.0</v>
      </c>
      <c r="L287" s="22">
        <f t="shared" si="2"/>
        <v>1102</v>
      </c>
      <c r="M287" s="23">
        <f t="shared" si="3"/>
        <v>0.06390628624</v>
      </c>
      <c r="N287" s="24" t="str">
        <f t="shared" si="4"/>
        <v>Blue Catfish with +1102, +6.4% (17244 to 18346)</v>
      </c>
      <c r="O287" s="41"/>
      <c r="P287" s="40">
        <v>10190.0</v>
      </c>
      <c r="Q287" s="18">
        <f t="shared" si="5"/>
        <v>829</v>
      </c>
      <c r="R287" s="23">
        <f t="shared" si="6"/>
        <v>0.08135426889</v>
      </c>
      <c r="S287" s="24" t="str">
        <f t="shared" si="7"/>
        <v>Blue Catfish with +829, +8.1% (10190 to 11019)</v>
      </c>
      <c r="T287" s="18"/>
      <c r="U287" s="40">
        <v>3262.0</v>
      </c>
      <c r="V287" s="22">
        <f t="shared" si="8"/>
        <v>396</v>
      </c>
      <c r="W287" s="23">
        <f t="shared" si="9"/>
        <v>0.1213979154</v>
      </c>
      <c r="X287" s="26" t="str">
        <f t="shared" si="10"/>
        <v>Blue Catfish with +396, +12.1% (3262 to 3658)</v>
      </c>
    </row>
    <row r="288">
      <c r="A288" s="18" t="s">
        <v>604</v>
      </c>
      <c r="B288" s="18">
        <v>11.0</v>
      </c>
      <c r="C288" s="40">
        <v>18356.0</v>
      </c>
      <c r="D288" s="40">
        <v>6018.0</v>
      </c>
      <c r="E288" s="40">
        <v>251.0</v>
      </c>
      <c r="F288" s="14">
        <v>555561.0</v>
      </c>
      <c r="G288" s="19"/>
      <c r="H288" s="19">
        <f>VLOOKUP(A288,'Kings Ratings'!$A$2:$B$1000,2,false)</f>
        <v>1</v>
      </c>
      <c r="I288" s="7">
        <f>vlookup(B288,'202405 MM (Do Not Delete)'!$A$1:$G$1000,7,false)</f>
        <v>275</v>
      </c>
      <c r="K288" s="40">
        <v>17396.0</v>
      </c>
      <c r="L288" s="22">
        <f t="shared" si="2"/>
        <v>960</v>
      </c>
      <c r="M288" s="23">
        <f t="shared" si="3"/>
        <v>0.05518510002</v>
      </c>
      <c r="N288" s="24" t="str">
        <f t="shared" si="4"/>
        <v>Peppers with +960, +5.5% (17396 to 18356)</v>
      </c>
      <c r="O288" s="41"/>
      <c r="P288" s="40">
        <v>5449.0</v>
      </c>
      <c r="Q288" s="18">
        <f t="shared" si="5"/>
        <v>569</v>
      </c>
      <c r="R288" s="23">
        <f t="shared" si="6"/>
        <v>0.1044228299</v>
      </c>
      <c r="S288" s="24" t="str">
        <f t="shared" si="7"/>
        <v>Peppers with +569, +10.4% (5449 to 6018)</v>
      </c>
      <c r="T288" s="18"/>
      <c r="U288" s="40">
        <v>202.0</v>
      </c>
      <c r="V288" s="22">
        <f t="shared" si="8"/>
        <v>49</v>
      </c>
      <c r="W288" s="23">
        <f t="shared" si="9"/>
        <v>0.2425742574</v>
      </c>
      <c r="X288" s="26" t="str">
        <f t="shared" si="10"/>
        <v>Peppers with +49, +24.3% (202 to 251)</v>
      </c>
    </row>
    <row r="289">
      <c r="A289" s="18" t="s">
        <v>456</v>
      </c>
      <c r="B289" s="18">
        <v>217.0</v>
      </c>
      <c r="C289" s="40">
        <v>18613.0</v>
      </c>
      <c r="D289" s="40">
        <v>11865.0</v>
      </c>
      <c r="E289" s="40">
        <v>4575.0</v>
      </c>
      <c r="F289" s="14">
        <v>1014319.0</v>
      </c>
      <c r="G289" s="19"/>
      <c r="H289" s="19">
        <f>VLOOKUP(A289,'Kings Ratings'!$A$2:$B$1000,2,false)</f>
        <v>1</v>
      </c>
      <c r="I289" s="7">
        <f>vlookup(B289,'202405 MM (Do Not Delete)'!$A$1:$G$1000,7,false)</f>
        <v>233</v>
      </c>
      <c r="K289" s="40">
        <v>17435.0</v>
      </c>
      <c r="L289" s="22">
        <f t="shared" si="2"/>
        <v>1178</v>
      </c>
      <c r="M289" s="23">
        <f t="shared" si="3"/>
        <v>0.06756524233</v>
      </c>
      <c r="N289" s="24" t="str">
        <f t="shared" si="4"/>
        <v>Horseshoe with +1178, +6.8% (17435 to 18613)</v>
      </c>
      <c r="O289" s="41"/>
      <c r="P289" s="40">
        <v>11131.0</v>
      </c>
      <c r="Q289" s="18">
        <f t="shared" si="5"/>
        <v>734</v>
      </c>
      <c r="R289" s="23">
        <f t="shared" si="6"/>
        <v>0.06594196388</v>
      </c>
      <c r="S289" s="24" t="str">
        <f t="shared" si="7"/>
        <v>Horseshoe with +734, +6.6% (11131 to 11865)</v>
      </c>
      <c r="T289" s="18"/>
      <c r="U289" s="40">
        <v>3997.0</v>
      </c>
      <c r="V289" s="22">
        <f t="shared" si="8"/>
        <v>578</v>
      </c>
      <c r="W289" s="23">
        <f t="shared" si="9"/>
        <v>0.1446084563</v>
      </c>
      <c r="X289" s="26" t="str">
        <f t="shared" si="10"/>
        <v>Horseshoe with +578, +14.5% (3997 to 4575)</v>
      </c>
    </row>
    <row r="290">
      <c r="A290" s="18" t="s">
        <v>506</v>
      </c>
      <c r="B290" s="18">
        <v>500.0</v>
      </c>
      <c r="C290" s="40">
        <v>18689.0</v>
      </c>
      <c r="D290" s="40">
        <v>9095.0</v>
      </c>
      <c r="E290" s="40">
        <v>1980.0</v>
      </c>
      <c r="F290" s="14">
        <v>1297909.0</v>
      </c>
      <c r="G290" s="19"/>
      <c r="H290" s="19">
        <f>VLOOKUP(A290,'Kings Ratings'!$A$2:$B$1000,2,false)</f>
        <v>4</v>
      </c>
      <c r="I290" s="7">
        <f>vlookup(B290,'202405 MM (Do Not Delete)'!$A$1:$G$1000,7,false)</f>
        <v>250</v>
      </c>
      <c r="K290" s="40">
        <v>17385.0</v>
      </c>
      <c r="L290" s="22">
        <f t="shared" si="2"/>
        <v>1304</v>
      </c>
      <c r="M290" s="23">
        <f t="shared" si="3"/>
        <v>0.07500719011</v>
      </c>
      <c r="N290" s="24" t="str">
        <f t="shared" si="4"/>
        <v>Large Net with +1304, +7.5% (17385 to 18689)</v>
      </c>
      <c r="O290" s="41"/>
      <c r="P290" s="40">
        <v>8365.0</v>
      </c>
      <c r="Q290" s="18">
        <f t="shared" si="5"/>
        <v>730</v>
      </c>
      <c r="R290" s="23">
        <f t="shared" si="6"/>
        <v>0.08726838016</v>
      </c>
      <c r="S290" s="24" t="str">
        <f t="shared" si="7"/>
        <v>Large Net with +730, +8.7% (8365 to 9095)</v>
      </c>
      <c r="T290" s="18"/>
      <c r="U290" s="40">
        <v>1640.0</v>
      </c>
      <c r="V290" s="22">
        <f t="shared" si="8"/>
        <v>340</v>
      </c>
      <c r="W290" s="23">
        <f t="shared" si="9"/>
        <v>0.2073170732</v>
      </c>
      <c r="X290" s="26" t="str">
        <f t="shared" si="10"/>
        <v>Large Net with +340, +20.7% (1640 to 1980)</v>
      </c>
    </row>
    <row r="291">
      <c r="A291" s="18" t="s">
        <v>485</v>
      </c>
      <c r="B291" s="18">
        <v>264.0</v>
      </c>
      <c r="C291" s="40">
        <v>18766.0</v>
      </c>
      <c r="D291" s="40">
        <v>9768.0</v>
      </c>
      <c r="E291" s="40">
        <v>2330.0</v>
      </c>
      <c r="F291" s="14">
        <v>1153761.0</v>
      </c>
      <c r="G291" s="19"/>
      <c r="H291" s="19">
        <f>VLOOKUP(A291,'Kings Ratings'!$A$2:$B$1000,2,false)</f>
        <v>2</v>
      </c>
      <c r="I291" s="7">
        <f>vlookup(B291,'202405 MM (Do Not Delete)'!$A$1:$G$1000,7,false)</f>
        <v>247</v>
      </c>
      <c r="K291" s="40">
        <v>17495.0</v>
      </c>
      <c r="L291" s="22">
        <f t="shared" si="2"/>
        <v>1271</v>
      </c>
      <c r="M291" s="23">
        <f t="shared" si="3"/>
        <v>0.07264932838</v>
      </c>
      <c r="N291" s="24" t="str">
        <f t="shared" si="4"/>
        <v>Jade with +1271, +7.3% (17495 to 18766)</v>
      </c>
      <c r="O291" s="41"/>
      <c r="P291" s="40">
        <v>8884.0</v>
      </c>
      <c r="Q291" s="18">
        <f t="shared" si="5"/>
        <v>884</v>
      </c>
      <c r="R291" s="23">
        <f t="shared" si="6"/>
        <v>0.0995047276</v>
      </c>
      <c r="S291" s="24" t="str">
        <f t="shared" si="7"/>
        <v>Jade with +884, +10% (8884 to 9768)</v>
      </c>
      <c r="T291" s="18"/>
      <c r="U291" s="40">
        <v>1884.0</v>
      </c>
      <c r="V291" s="22">
        <f t="shared" si="8"/>
        <v>446</v>
      </c>
      <c r="W291" s="23">
        <f t="shared" si="9"/>
        <v>0.2367303609</v>
      </c>
      <c r="X291" s="26" t="str">
        <f t="shared" si="10"/>
        <v>Jade with +446, +23.7% (1884 to 2330)</v>
      </c>
    </row>
    <row r="292">
      <c r="A292" s="18" t="s">
        <v>115</v>
      </c>
      <c r="B292" s="18">
        <v>131.0</v>
      </c>
      <c r="C292" s="40">
        <v>18870.0</v>
      </c>
      <c r="D292" s="40">
        <v>9645.0</v>
      </c>
      <c r="E292" s="40">
        <v>4600.0</v>
      </c>
      <c r="F292" s="14">
        <v>1331570.0</v>
      </c>
      <c r="G292" s="19"/>
      <c r="H292" s="19">
        <f>VLOOKUP(A292,'Kings Ratings'!$A$2:$B$1000,2,false)</f>
        <v>2</v>
      </c>
      <c r="I292" s="7">
        <f>vlookup(B292,'202405 MM (Do Not Delete)'!$A$1:$G$1000,7,false)</f>
        <v>230</v>
      </c>
      <c r="K292" s="40">
        <v>17138.0</v>
      </c>
      <c r="L292" s="22">
        <f t="shared" si="2"/>
        <v>1732</v>
      </c>
      <c r="M292" s="23">
        <f t="shared" si="3"/>
        <v>0.1010619676</v>
      </c>
      <c r="N292" s="24" t="str">
        <f t="shared" si="4"/>
        <v>Bluegill with +1732, +10.1% (17138 to 18870)</v>
      </c>
      <c r="O292" s="41"/>
      <c r="P292" s="40">
        <v>8671.0</v>
      </c>
      <c r="Q292" s="18">
        <f t="shared" si="5"/>
        <v>974</v>
      </c>
      <c r="R292" s="23">
        <f t="shared" si="6"/>
        <v>0.1123284512</v>
      </c>
      <c r="S292" s="24" t="str">
        <f t="shared" si="7"/>
        <v>Bluegill with +974, +11.2% (8671 to 9645)</v>
      </c>
      <c r="T292" s="18"/>
      <c r="U292" s="40">
        <v>4006.0</v>
      </c>
      <c r="V292" s="22">
        <f t="shared" si="8"/>
        <v>594</v>
      </c>
      <c r="W292" s="23">
        <f t="shared" si="9"/>
        <v>0.1482775836</v>
      </c>
      <c r="X292" s="26" t="str">
        <f t="shared" si="10"/>
        <v>Bluegill with +594, +14.8% (4006 to 4600)</v>
      </c>
    </row>
    <row r="293">
      <c r="A293" s="18" t="s">
        <v>626</v>
      </c>
      <c r="B293" s="18">
        <v>48.0</v>
      </c>
      <c r="C293" s="40">
        <v>18963.0</v>
      </c>
      <c r="D293" s="40">
        <v>7352.0</v>
      </c>
      <c r="E293" s="40">
        <v>386.0</v>
      </c>
      <c r="F293" s="14">
        <v>312128.0</v>
      </c>
      <c r="G293" s="19"/>
      <c r="H293" s="19">
        <f>VLOOKUP(A293,'Kings Ratings'!$A$2:$B$1000,2,false)</f>
        <v>4</v>
      </c>
      <c r="I293" s="7">
        <f>vlookup(B293,'202405 MM (Do Not Delete)'!$A$1:$G$1000,7,false)</f>
        <v>290</v>
      </c>
      <c r="K293" s="40">
        <v>17586.0</v>
      </c>
      <c r="L293" s="22">
        <f t="shared" si="2"/>
        <v>1377</v>
      </c>
      <c r="M293" s="23">
        <f t="shared" si="3"/>
        <v>0.07830092119</v>
      </c>
      <c r="N293" s="24" t="str">
        <f t="shared" si="4"/>
        <v>Potato with +1377, +7.8% (17586 to 18963)</v>
      </c>
      <c r="O293" s="41"/>
      <c r="P293" s="40">
        <v>6635.0</v>
      </c>
      <c r="Q293" s="18">
        <f t="shared" si="5"/>
        <v>717</v>
      </c>
      <c r="R293" s="23">
        <f t="shared" si="6"/>
        <v>0.1080633007</v>
      </c>
      <c r="S293" s="24" t="str">
        <f t="shared" si="7"/>
        <v>Potato with +717, +10.8% (6635 to 7352)</v>
      </c>
      <c r="T293" s="18"/>
      <c r="U293" s="40">
        <v>286.0</v>
      </c>
      <c r="V293" s="22">
        <f t="shared" si="8"/>
        <v>100</v>
      </c>
      <c r="W293" s="23">
        <f t="shared" si="9"/>
        <v>0.3496503497</v>
      </c>
      <c r="X293" s="26" t="str">
        <f t="shared" si="10"/>
        <v>Potato with +100, +35% (286 to 386)</v>
      </c>
    </row>
    <row r="294">
      <c r="A294" s="18" t="s">
        <v>372</v>
      </c>
      <c r="B294" s="18">
        <v>199.0</v>
      </c>
      <c r="C294" s="40">
        <v>19147.0</v>
      </c>
      <c r="D294" s="40">
        <v>11204.0</v>
      </c>
      <c r="E294" s="40">
        <v>3639.0</v>
      </c>
      <c r="F294" s="14">
        <v>1343694.0</v>
      </c>
      <c r="G294" s="19"/>
      <c r="H294" s="19">
        <f>VLOOKUP(A294,'Kings Ratings'!$A$2:$B$1000,2,false)</f>
        <v>4</v>
      </c>
      <c r="I294" s="7">
        <f>vlookup(B294,'202405 MM (Do Not Delete)'!$A$1:$G$1000,7,false)</f>
        <v>244</v>
      </c>
      <c r="K294" s="40">
        <v>17955.0</v>
      </c>
      <c r="L294" s="22">
        <f t="shared" si="2"/>
        <v>1192</v>
      </c>
      <c r="M294" s="23">
        <f t="shared" si="3"/>
        <v>0.0663881927</v>
      </c>
      <c r="N294" s="24" t="str">
        <f t="shared" si="4"/>
        <v>Globber with +1192, +6.6% (17955 to 19147)</v>
      </c>
      <c r="O294" s="41"/>
      <c r="P294" s="40">
        <v>10330.0</v>
      </c>
      <c r="Q294" s="18">
        <f t="shared" si="5"/>
        <v>874</v>
      </c>
      <c r="R294" s="23">
        <f t="shared" si="6"/>
        <v>0.08460793804</v>
      </c>
      <c r="S294" s="24" t="str">
        <f t="shared" si="7"/>
        <v>Globber with +874, +8.5% (10330 to 11204)</v>
      </c>
      <c r="T294" s="18"/>
      <c r="U294" s="40">
        <v>3204.0</v>
      </c>
      <c r="V294" s="22">
        <f t="shared" si="8"/>
        <v>435</v>
      </c>
      <c r="W294" s="23">
        <f t="shared" si="9"/>
        <v>0.1357677903</v>
      </c>
      <c r="X294" s="26" t="str">
        <f t="shared" si="10"/>
        <v>Globber with +435, +13.6% (3204 to 3639)</v>
      </c>
    </row>
    <row r="295">
      <c r="A295" s="18" t="s">
        <v>147</v>
      </c>
      <c r="B295" s="18">
        <v>23.0</v>
      </c>
      <c r="C295" s="40">
        <v>19271.0</v>
      </c>
      <c r="D295" s="40">
        <v>9685.0</v>
      </c>
      <c r="E295" s="40">
        <v>3020.0</v>
      </c>
      <c r="F295" s="14">
        <v>2074872.0</v>
      </c>
      <c r="G295" s="19"/>
      <c r="H295" s="19">
        <f>VLOOKUP(A295,'Kings Ratings'!$A$2:$B$1000,2,false)</f>
        <v>1</v>
      </c>
      <c r="I295" s="7">
        <f>vlookup(B295,'202405 MM (Do Not Delete)'!$A$1:$G$1000,7,false)</f>
        <v>243</v>
      </c>
      <c r="K295" s="40">
        <v>17944.0</v>
      </c>
      <c r="L295" s="22">
        <f t="shared" si="2"/>
        <v>1327</v>
      </c>
      <c r="M295" s="23">
        <f t="shared" si="3"/>
        <v>0.07395229603</v>
      </c>
      <c r="N295" s="24" t="str">
        <f t="shared" si="4"/>
        <v>Bucket with +1327, +7.4% (17944 to 19271)</v>
      </c>
      <c r="O295" s="41"/>
      <c r="P295" s="40">
        <v>8957.0</v>
      </c>
      <c r="Q295" s="18">
        <f t="shared" si="5"/>
        <v>728</v>
      </c>
      <c r="R295" s="23">
        <f t="shared" si="6"/>
        <v>0.08127721335</v>
      </c>
      <c r="S295" s="24" t="str">
        <f t="shared" si="7"/>
        <v>Bucket with +728, +8.1% (8957 to 9685)</v>
      </c>
      <c r="T295" s="18"/>
      <c r="U295" s="40">
        <v>2512.0</v>
      </c>
      <c r="V295" s="22">
        <f t="shared" si="8"/>
        <v>508</v>
      </c>
      <c r="W295" s="23">
        <f t="shared" si="9"/>
        <v>0.2022292994</v>
      </c>
      <c r="X295" s="26" t="str">
        <f t="shared" si="10"/>
        <v>Bucket with +508, +20.2% (2512 to 3020)</v>
      </c>
    </row>
    <row r="296">
      <c r="A296" s="18" t="s">
        <v>614</v>
      </c>
      <c r="B296" s="18">
        <v>174.0</v>
      </c>
      <c r="C296" s="40">
        <v>19731.0</v>
      </c>
      <c r="D296" s="40">
        <v>11459.0</v>
      </c>
      <c r="E296" s="40">
        <v>3554.0</v>
      </c>
      <c r="F296" s="14">
        <v>1541509.0</v>
      </c>
      <c r="G296" s="19"/>
      <c r="H296" s="19">
        <f>VLOOKUP(A296,'Kings Ratings'!$A$2:$B$1000,2,false)</f>
        <v>3</v>
      </c>
      <c r="I296" s="7">
        <f>vlookup(B296,'202405 MM (Do Not Delete)'!$A$1:$G$1000,7,false)</f>
        <v>240</v>
      </c>
      <c r="K296" s="40">
        <v>18416.0</v>
      </c>
      <c r="L296" s="22">
        <f t="shared" si="2"/>
        <v>1315</v>
      </c>
      <c r="M296" s="23">
        <f t="shared" si="3"/>
        <v>0.07140529974</v>
      </c>
      <c r="N296" s="24" t="str">
        <f t="shared" si="4"/>
        <v>Ruby Fish with +1315, +7.1% (18416 to 19731)</v>
      </c>
      <c r="O296" s="41"/>
      <c r="P296" s="40">
        <v>10535.0</v>
      </c>
      <c r="Q296" s="18">
        <f t="shared" si="5"/>
        <v>924</v>
      </c>
      <c r="R296" s="23">
        <f t="shared" si="6"/>
        <v>0.0877076412</v>
      </c>
      <c r="S296" s="24" t="str">
        <f t="shared" si="7"/>
        <v>Ruby Fish with +924, +8.8% (10535 to 11459)</v>
      </c>
      <c r="T296" s="18"/>
      <c r="U296" s="40">
        <v>2996.0</v>
      </c>
      <c r="V296" s="22">
        <f t="shared" si="8"/>
        <v>558</v>
      </c>
      <c r="W296" s="23">
        <f t="shared" si="9"/>
        <v>0.1862483311</v>
      </c>
      <c r="X296" s="26" t="str">
        <f t="shared" si="10"/>
        <v>Ruby Fish with +558, +18.6% (2996 to 3554)</v>
      </c>
    </row>
    <row r="297">
      <c r="A297" s="18" t="s">
        <v>606</v>
      </c>
      <c r="B297" s="18">
        <v>206.0</v>
      </c>
      <c r="C297" s="40">
        <v>19940.0</v>
      </c>
      <c r="D297" s="40">
        <v>11260.0</v>
      </c>
      <c r="E297" s="40">
        <v>3659.0</v>
      </c>
      <c r="F297" s="14">
        <v>1956489.0</v>
      </c>
      <c r="G297" s="19"/>
      <c r="H297" s="19">
        <f>VLOOKUP(A297,'Kings Ratings'!$A$2:$B$1000,2,false)</f>
        <v>3</v>
      </c>
      <c r="I297" s="7">
        <f>vlookup(B297,'202405 MM (Do Not Delete)'!$A$1:$G$1000,7,false)</f>
        <v>237</v>
      </c>
      <c r="K297" s="40">
        <v>18631.0</v>
      </c>
      <c r="L297" s="22">
        <f t="shared" si="2"/>
        <v>1309</v>
      </c>
      <c r="M297" s="23">
        <f t="shared" si="3"/>
        <v>0.07025924534</v>
      </c>
      <c r="N297" s="24" t="str">
        <f t="shared" si="4"/>
        <v>Seahorse with +1309, +7% (18631 to 19940)</v>
      </c>
      <c r="O297" s="41"/>
      <c r="P297" s="40">
        <v>10342.0</v>
      </c>
      <c r="Q297" s="18">
        <f t="shared" si="5"/>
        <v>918</v>
      </c>
      <c r="R297" s="23">
        <f t="shared" si="6"/>
        <v>0.08876426223</v>
      </c>
      <c r="S297" s="24" t="str">
        <f t="shared" si="7"/>
        <v>Seahorse with +918, +8.9% (10342 to 11260)</v>
      </c>
      <c r="T297" s="18"/>
      <c r="U297" s="40">
        <v>3094.0</v>
      </c>
      <c r="V297" s="22">
        <f t="shared" si="8"/>
        <v>565</v>
      </c>
      <c r="W297" s="23">
        <f t="shared" si="9"/>
        <v>0.1826115061</v>
      </c>
      <c r="X297" s="26" t="str">
        <f t="shared" si="10"/>
        <v>Seahorse with +565, +18.3% (3094 to 3659)</v>
      </c>
    </row>
    <row r="298">
      <c r="A298" s="18" t="s">
        <v>600</v>
      </c>
      <c r="B298" s="18">
        <v>94.0</v>
      </c>
      <c r="C298" s="40">
        <v>20012.0</v>
      </c>
      <c r="D298" s="40">
        <v>10676.0</v>
      </c>
      <c r="E298" s="40">
        <v>2752.0</v>
      </c>
      <c r="F298" s="14">
        <v>1573316.0</v>
      </c>
      <c r="G298" s="19"/>
      <c r="H298" s="19">
        <f>VLOOKUP(A298,'Kings Ratings'!$A$2:$B$1000,2,false)</f>
        <v>1</v>
      </c>
      <c r="I298" s="7">
        <f>vlookup(B298,'202405 MM (Do Not Delete)'!$A$1:$G$1000,7,false)</f>
        <v>242</v>
      </c>
      <c r="K298" s="40">
        <v>18569.0</v>
      </c>
      <c r="L298" s="22">
        <f t="shared" si="2"/>
        <v>1443</v>
      </c>
      <c r="M298" s="23">
        <f t="shared" si="3"/>
        <v>0.0777101621</v>
      </c>
      <c r="N298" s="24" t="str">
        <f t="shared" si="4"/>
        <v>Ruby with +1443, +7.8% (18569 to 20012)</v>
      </c>
      <c r="O298" s="41"/>
      <c r="P298" s="40">
        <v>9752.0</v>
      </c>
      <c r="Q298" s="18">
        <f t="shared" si="5"/>
        <v>924</v>
      </c>
      <c r="R298" s="23">
        <f t="shared" si="6"/>
        <v>0.09474979491</v>
      </c>
      <c r="S298" s="24" t="str">
        <f t="shared" si="7"/>
        <v>Ruby with +924, +9.5% (9752 to 10676)</v>
      </c>
      <c r="T298" s="18"/>
      <c r="U298" s="40">
        <v>2257.0</v>
      </c>
      <c r="V298" s="22">
        <f t="shared" si="8"/>
        <v>495</v>
      </c>
      <c r="W298" s="23">
        <f t="shared" si="9"/>
        <v>0.2193176783</v>
      </c>
      <c r="X298" s="26" t="str">
        <f t="shared" si="10"/>
        <v>Ruby with +495, +21.9% (2257 to 2752)</v>
      </c>
    </row>
    <row r="299">
      <c r="A299" s="18" t="s">
        <v>422</v>
      </c>
      <c r="B299" s="18">
        <v>203.0</v>
      </c>
      <c r="C299" s="40">
        <v>20024.0</v>
      </c>
      <c r="D299" s="40">
        <v>8200.0</v>
      </c>
      <c r="E299" s="40">
        <v>909.0</v>
      </c>
      <c r="F299" s="14">
        <v>876178.0</v>
      </c>
      <c r="G299" s="19"/>
      <c r="H299" s="19">
        <f>VLOOKUP(A299,'Kings Ratings'!$A$2:$B$1000,2,false)</f>
        <v>2</v>
      </c>
      <c r="I299" s="7">
        <f>vlookup(B299,'202405 MM (Do Not Delete)'!$A$1:$G$1000,7,false)</f>
        <v>280</v>
      </c>
      <c r="K299" s="40">
        <v>18248.0</v>
      </c>
      <c r="L299" s="22">
        <f t="shared" si="2"/>
        <v>1776</v>
      </c>
      <c r="M299" s="23">
        <f t="shared" si="3"/>
        <v>0.09732573433</v>
      </c>
      <c r="N299" s="24" t="str">
        <f t="shared" si="4"/>
        <v>Green Dye with +1776, +9.7% (18248 to 20024)</v>
      </c>
      <c r="O299" s="41"/>
      <c r="P299" s="40">
        <v>7333.0</v>
      </c>
      <c r="Q299" s="18">
        <f t="shared" si="5"/>
        <v>867</v>
      </c>
      <c r="R299" s="23">
        <f t="shared" si="6"/>
        <v>0.1182326469</v>
      </c>
      <c r="S299" s="24" t="str">
        <f t="shared" si="7"/>
        <v>Green Dye with +867, +11.8% (7333 to 8200)</v>
      </c>
      <c r="T299" s="18"/>
      <c r="U299" s="40">
        <v>714.0</v>
      </c>
      <c r="V299" s="22">
        <f t="shared" si="8"/>
        <v>195</v>
      </c>
      <c r="W299" s="23">
        <f t="shared" si="9"/>
        <v>0.2731092437</v>
      </c>
      <c r="X299" s="26" t="str">
        <f t="shared" si="10"/>
        <v>Green Dye with +195, +27.3% (714 to 909)</v>
      </c>
    </row>
    <row r="300">
      <c r="A300" s="18" t="s">
        <v>596</v>
      </c>
      <c r="B300" s="18">
        <v>248.0</v>
      </c>
      <c r="C300" s="40">
        <v>20100.0</v>
      </c>
      <c r="D300" s="40">
        <v>9982.0</v>
      </c>
      <c r="E300" s="40">
        <v>2364.0</v>
      </c>
      <c r="F300" s="14">
        <v>1282119.0</v>
      </c>
      <c r="G300" s="19"/>
      <c r="H300" s="19">
        <f>VLOOKUP(A300,'Kings Ratings'!$A$2:$B$1000,2,false)</f>
        <v>1</v>
      </c>
      <c r="I300" s="7">
        <f>vlookup(B300,'202405 MM (Do Not Delete)'!$A$1:$G$1000,7,false)</f>
        <v>246</v>
      </c>
      <c r="K300" s="40">
        <v>18723.0</v>
      </c>
      <c r="L300" s="22">
        <f t="shared" si="2"/>
        <v>1377</v>
      </c>
      <c r="M300" s="23">
        <f t="shared" si="3"/>
        <v>0.0735459061</v>
      </c>
      <c r="N300" s="24" t="str">
        <f t="shared" si="4"/>
        <v>Shimmer Topaz with +1377, +7.4% (18723 to 20100)</v>
      </c>
      <c r="O300" s="41"/>
      <c r="P300" s="40">
        <v>9100.0</v>
      </c>
      <c r="Q300" s="18">
        <f t="shared" si="5"/>
        <v>882</v>
      </c>
      <c r="R300" s="23">
        <f t="shared" si="6"/>
        <v>0.09692307692</v>
      </c>
      <c r="S300" s="24" t="str">
        <f t="shared" si="7"/>
        <v>Shimmer Topaz with +882, +9.7% (9100 to 9982)</v>
      </c>
      <c r="T300" s="18"/>
      <c r="U300" s="40">
        <v>1930.0</v>
      </c>
      <c r="V300" s="22">
        <f t="shared" si="8"/>
        <v>434</v>
      </c>
      <c r="W300" s="23">
        <f t="shared" si="9"/>
        <v>0.2248704663</v>
      </c>
      <c r="X300" s="26" t="str">
        <f t="shared" si="10"/>
        <v>Shimmer Topaz with +434, +22.5% (1930 to 2364)</v>
      </c>
    </row>
    <row r="301">
      <c r="A301" s="18" t="s">
        <v>173</v>
      </c>
      <c r="B301" s="18">
        <v>132.0</v>
      </c>
      <c r="C301" s="40">
        <v>20173.0</v>
      </c>
      <c r="D301" s="40">
        <v>10136.0</v>
      </c>
      <c r="E301" s="40">
        <v>2854.0</v>
      </c>
      <c r="F301" s="14">
        <v>1301113.0</v>
      </c>
      <c r="G301" s="19"/>
      <c r="H301" s="19">
        <f>VLOOKUP(A301,'Kings Ratings'!$A$2:$B$1000,2,false)</f>
        <v>3</v>
      </c>
      <c r="I301" s="7">
        <f>vlookup(B301,'202405 MM (Do Not Delete)'!$A$1:$G$1000,7,false)</f>
        <v>245</v>
      </c>
      <c r="K301" s="40">
        <v>18805.0</v>
      </c>
      <c r="L301" s="22">
        <f t="shared" si="2"/>
        <v>1368</v>
      </c>
      <c r="M301" s="23">
        <f t="shared" si="3"/>
        <v>0.07274660994</v>
      </c>
      <c r="N301" s="24" t="str">
        <f t="shared" si="4"/>
        <v>Carp with +1368, +7.3% (18805 to 20173)</v>
      </c>
      <c r="O301" s="41"/>
      <c r="P301" s="40">
        <v>9191.0</v>
      </c>
      <c r="Q301" s="18">
        <f t="shared" si="5"/>
        <v>945</v>
      </c>
      <c r="R301" s="23">
        <f t="shared" si="6"/>
        <v>0.1028179741</v>
      </c>
      <c r="S301" s="24" t="str">
        <f t="shared" si="7"/>
        <v>Carp with +945, +10.3% (9191 to 10136)</v>
      </c>
      <c r="T301" s="18"/>
      <c r="U301" s="40">
        <v>2354.0</v>
      </c>
      <c r="V301" s="22">
        <f t="shared" si="8"/>
        <v>500</v>
      </c>
      <c r="W301" s="23">
        <f t="shared" si="9"/>
        <v>0.212404418</v>
      </c>
      <c r="X301" s="26" t="str">
        <f t="shared" si="10"/>
        <v>Carp with +500, +21.2% (2354 to 2854)</v>
      </c>
    </row>
    <row r="302">
      <c r="A302" s="18" t="s">
        <v>303</v>
      </c>
      <c r="B302" s="18">
        <v>45.0</v>
      </c>
      <c r="C302" s="40">
        <v>20195.0</v>
      </c>
      <c r="D302" s="40">
        <v>9649.0</v>
      </c>
      <c r="E302" s="40">
        <v>2640.0</v>
      </c>
      <c r="F302" s="14">
        <v>1130332.0</v>
      </c>
      <c r="G302" s="19"/>
      <c r="H302" s="19">
        <f>VLOOKUP(A302,'Kings Ratings'!$A$2:$B$1000,2,false)</f>
        <v>4</v>
      </c>
      <c r="I302" s="7">
        <f>vlookup(B302,'202405 MM (Do Not Delete)'!$A$1:$G$1000,7,false)</f>
        <v>270</v>
      </c>
      <c r="K302" s="40">
        <v>18627.0</v>
      </c>
      <c r="L302" s="22">
        <f t="shared" si="2"/>
        <v>1568</v>
      </c>
      <c r="M302" s="23">
        <f t="shared" si="3"/>
        <v>0.08417888012</v>
      </c>
      <c r="N302" s="24" t="str">
        <f t="shared" si="4"/>
        <v>Fish Bones with +1568, +8.4% (18627 to 20195)</v>
      </c>
      <c r="O302" s="41"/>
      <c r="P302" s="40">
        <v>8783.0</v>
      </c>
      <c r="Q302" s="18">
        <f t="shared" si="5"/>
        <v>866</v>
      </c>
      <c r="R302" s="23">
        <f t="shared" si="6"/>
        <v>0.09859956735</v>
      </c>
      <c r="S302" s="24" t="str">
        <f t="shared" si="7"/>
        <v>Fish Bones with +866, +9.9% (8783 to 9649)</v>
      </c>
      <c r="T302" s="18"/>
      <c r="U302" s="40">
        <v>2133.0</v>
      </c>
      <c r="V302" s="22">
        <f t="shared" si="8"/>
        <v>507</v>
      </c>
      <c r="W302" s="23">
        <f t="shared" si="9"/>
        <v>0.2376933896</v>
      </c>
      <c r="X302" s="26" t="str">
        <f t="shared" si="10"/>
        <v>Fish Bones with +507, +23.8% (2133 to 2640)</v>
      </c>
    </row>
    <row r="303">
      <c r="A303" s="18" t="s">
        <v>590</v>
      </c>
      <c r="B303" s="18">
        <v>427.0</v>
      </c>
      <c r="C303" s="40">
        <v>20314.0</v>
      </c>
      <c r="D303" s="40">
        <v>10851.0</v>
      </c>
      <c r="E303" s="40">
        <v>4001.0</v>
      </c>
      <c r="F303" s="14">
        <v>6650833.0</v>
      </c>
      <c r="G303" s="19"/>
      <c r="H303" s="19">
        <f>VLOOKUP(A303,'Kings Ratings'!$A$2:$B$1000,2,false)</f>
        <v>1</v>
      </c>
      <c r="I303" s="7">
        <f>vlookup(B303,'202405 MM (Do Not Delete)'!$A$1:$G$1000,7,false)</f>
        <v>236</v>
      </c>
      <c r="K303" s="40">
        <v>19136.0</v>
      </c>
      <c r="L303" s="22">
        <f t="shared" si="2"/>
        <v>1178</v>
      </c>
      <c r="M303" s="23">
        <f t="shared" si="3"/>
        <v>0.06155936455</v>
      </c>
      <c r="N303" s="24" t="str">
        <f t="shared" si="4"/>
        <v>Yarn with +1178, +6.2% (19136 to 20314)</v>
      </c>
      <c r="O303" s="41"/>
      <c r="P303" s="40">
        <v>9929.0</v>
      </c>
      <c r="Q303" s="18">
        <f t="shared" si="5"/>
        <v>922</v>
      </c>
      <c r="R303" s="23">
        <f t="shared" si="6"/>
        <v>0.09285930104</v>
      </c>
      <c r="S303" s="24" t="str">
        <f t="shared" si="7"/>
        <v>Yarn with +922, +9.3% (9929 to 10851)</v>
      </c>
      <c r="T303" s="18"/>
      <c r="U303" s="40">
        <v>3223.0</v>
      </c>
      <c r="V303" s="22">
        <f t="shared" si="8"/>
        <v>778</v>
      </c>
      <c r="W303" s="23">
        <f t="shared" si="9"/>
        <v>0.2413900093</v>
      </c>
      <c r="X303" s="26" t="str">
        <f t="shared" si="10"/>
        <v>Yarn with +778, +24.1% (3223 to 4001)</v>
      </c>
    </row>
    <row r="304">
      <c r="A304" s="18" t="s">
        <v>448</v>
      </c>
      <c r="B304" s="18">
        <v>46.0</v>
      </c>
      <c r="C304" s="40">
        <v>20439.0</v>
      </c>
      <c r="D304" s="40">
        <v>754.0</v>
      </c>
      <c r="E304" s="40">
        <v>2.0</v>
      </c>
      <c r="F304" s="14">
        <v>137989.0</v>
      </c>
      <c r="G304" s="19"/>
      <c r="H304" s="19">
        <f>VLOOKUP(A304,'Kings Ratings'!$A$2:$B$1000,2,false)</f>
        <v>8</v>
      </c>
      <c r="I304" s="7" t="str">
        <f>vlookup(B304,'202405 MM (Do Not Delete)'!$A$1:$G$1000,7,false)</f>
        <v/>
      </c>
      <c r="K304" s="40">
        <v>19037.0</v>
      </c>
      <c r="L304" s="22">
        <f t="shared" si="2"/>
        <v>1402</v>
      </c>
      <c r="M304" s="23">
        <f t="shared" si="3"/>
        <v>0.07364605768</v>
      </c>
      <c r="N304" s="24" t="str">
        <f t="shared" si="4"/>
        <v>Hops with +1402, +7.4% (19037 to 20439)</v>
      </c>
      <c r="O304" s="41"/>
      <c r="P304" s="40">
        <v>557.0</v>
      </c>
      <c r="Q304" s="18">
        <f t="shared" si="5"/>
        <v>197</v>
      </c>
      <c r="R304" s="23">
        <f t="shared" si="6"/>
        <v>0.3536804309</v>
      </c>
      <c r="S304" s="24" t="str">
        <f t="shared" si="7"/>
        <v>Hops with +197, +35.4% (557 to 754)</v>
      </c>
      <c r="T304" s="18"/>
      <c r="U304" s="40">
        <v>2.0</v>
      </c>
      <c r="V304" s="22">
        <f t="shared" si="8"/>
        <v>0</v>
      </c>
      <c r="W304" s="23">
        <f t="shared" si="9"/>
        <v>0</v>
      </c>
      <c r="X304" s="26" t="str">
        <f t="shared" si="10"/>
        <v>Hops with +0, +0% (2 to 2)</v>
      </c>
    </row>
    <row r="305">
      <c r="A305" s="18" t="s">
        <v>477</v>
      </c>
      <c r="B305" s="18">
        <v>130.0</v>
      </c>
      <c r="C305" s="40">
        <v>20498.0</v>
      </c>
      <c r="D305" s="40">
        <v>13430.0</v>
      </c>
      <c r="E305" s="40">
        <v>5428.0</v>
      </c>
      <c r="F305" s="14">
        <v>3931482.0</v>
      </c>
      <c r="G305" s="19"/>
      <c r="H305" s="19">
        <f>VLOOKUP(A305,'Kings Ratings'!$A$2:$B$1000,2,false)</f>
        <v>1</v>
      </c>
      <c r="I305" s="7">
        <f>vlookup(B305,'202405 MM (Do Not Delete)'!$A$1:$G$1000,7,false)</f>
        <v>227</v>
      </c>
      <c r="K305" s="40">
        <v>19269.0</v>
      </c>
      <c r="L305" s="22">
        <f t="shared" si="2"/>
        <v>1229</v>
      </c>
      <c r="M305" s="23">
        <f t="shared" si="3"/>
        <v>0.06378120297</v>
      </c>
      <c r="N305" s="24" t="str">
        <f t="shared" si="4"/>
        <v>Iron Cup with +1229, +6.4% (19269 to 20498)</v>
      </c>
      <c r="O305" s="41"/>
      <c r="P305" s="40">
        <v>12591.0</v>
      </c>
      <c r="Q305" s="18">
        <f t="shared" si="5"/>
        <v>839</v>
      </c>
      <c r="R305" s="23">
        <f t="shared" si="6"/>
        <v>0.06663489794</v>
      </c>
      <c r="S305" s="24" t="str">
        <f t="shared" si="7"/>
        <v>Iron Cup with +839, +6.7% (12591 to 13430)</v>
      </c>
      <c r="T305" s="18"/>
      <c r="U305" s="40">
        <v>4814.0</v>
      </c>
      <c r="V305" s="22">
        <f t="shared" si="8"/>
        <v>614</v>
      </c>
      <c r="W305" s="23">
        <f t="shared" si="9"/>
        <v>0.1275446614</v>
      </c>
      <c r="X305" s="26" t="str">
        <f t="shared" si="10"/>
        <v>Iron Cup with +614, +12.8% (4814 to 5428)</v>
      </c>
    </row>
    <row r="306">
      <c r="A306" s="18" t="s">
        <v>555</v>
      </c>
      <c r="B306" s="18">
        <v>115.0</v>
      </c>
      <c r="C306" s="40">
        <v>20504.0</v>
      </c>
      <c r="D306" s="40">
        <v>11267.0</v>
      </c>
      <c r="E306" s="40">
        <v>3659.0</v>
      </c>
      <c r="F306" s="14">
        <v>1954007.0</v>
      </c>
      <c r="G306" s="19"/>
      <c r="H306" s="19">
        <f>VLOOKUP(A306,'Kings Ratings'!$A$2:$B$1000,2,false)</f>
        <v>3</v>
      </c>
      <c r="I306" s="7">
        <f>vlookup(B306,'202405 MM (Do Not Delete)'!$A$1:$G$1000,7,false)</f>
        <v>237</v>
      </c>
      <c r="K306" s="40">
        <v>19162.0</v>
      </c>
      <c r="L306" s="22">
        <f t="shared" si="2"/>
        <v>1342</v>
      </c>
      <c r="M306" s="23">
        <f t="shared" si="3"/>
        <v>0.07003444317</v>
      </c>
      <c r="N306" s="24" t="str">
        <f t="shared" si="4"/>
        <v>Puffer with +1342, +7% (19162 to 20504)</v>
      </c>
      <c r="O306" s="41"/>
      <c r="P306" s="40">
        <v>10349.0</v>
      </c>
      <c r="Q306" s="18">
        <f t="shared" si="5"/>
        <v>918</v>
      </c>
      <c r="R306" s="23">
        <f t="shared" si="6"/>
        <v>0.08870422263</v>
      </c>
      <c r="S306" s="24" t="str">
        <f t="shared" si="7"/>
        <v>Puffer with +918, +8.9% (10349 to 11267)</v>
      </c>
      <c r="T306" s="18"/>
      <c r="U306" s="40">
        <v>3095.0</v>
      </c>
      <c r="V306" s="22">
        <f t="shared" si="8"/>
        <v>564</v>
      </c>
      <c r="W306" s="23">
        <f t="shared" si="9"/>
        <v>0.1822294023</v>
      </c>
      <c r="X306" s="26" t="str">
        <f t="shared" si="10"/>
        <v>Puffer with +564, +18.2% (3095 to 3659)</v>
      </c>
    </row>
    <row r="307">
      <c r="A307" s="18" t="s">
        <v>541</v>
      </c>
      <c r="B307" s="18">
        <v>114.0</v>
      </c>
      <c r="C307" s="40">
        <v>20676.0</v>
      </c>
      <c r="D307" s="40">
        <v>11494.0</v>
      </c>
      <c r="E307" s="40">
        <v>3564.0</v>
      </c>
      <c r="F307" s="14">
        <v>1547333.0</v>
      </c>
      <c r="G307" s="19"/>
      <c r="H307" s="19">
        <f>VLOOKUP(A307,'Kings Ratings'!$A$2:$B$1000,2,false)</f>
        <v>3</v>
      </c>
      <c r="I307" s="7">
        <f>vlookup(B307,'202405 MM (Do Not Delete)'!$A$1:$G$1000,7,false)</f>
        <v>240</v>
      </c>
      <c r="K307" s="40">
        <v>19309.0</v>
      </c>
      <c r="L307" s="22">
        <f t="shared" si="2"/>
        <v>1367</v>
      </c>
      <c r="M307" s="23">
        <f t="shared" si="3"/>
        <v>0.07079600186</v>
      </c>
      <c r="N307" s="24" t="str">
        <f t="shared" si="4"/>
        <v>Marlin with +1367, +7.1% (19309 to 20676)</v>
      </c>
      <c r="O307" s="41"/>
      <c r="P307" s="40">
        <v>10564.0</v>
      </c>
      <c r="Q307" s="18">
        <f t="shared" si="5"/>
        <v>930</v>
      </c>
      <c r="R307" s="23">
        <f t="shared" si="6"/>
        <v>0.08803483529</v>
      </c>
      <c r="S307" s="24" t="str">
        <f t="shared" si="7"/>
        <v>Marlin with +930, +8.8% (10564 to 11494)</v>
      </c>
      <c r="T307" s="18"/>
      <c r="U307" s="40">
        <v>3010.0</v>
      </c>
      <c r="V307" s="22">
        <f t="shared" si="8"/>
        <v>554</v>
      </c>
      <c r="W307" s="23">
        <f t="shared" si="9"/>
        <v>0.1840531561</v>
      </c>
      <c r="X307" s="26" t="str">
        <f t="shared" si="10"/>
        <v>Marlin with +554, +18.4% (3010 to 3564)</v>
      </c>
    </row>
    <row r="308">
      <c r="A308" s="18" t="s">
        <v>252</v>
      </c>
      <c r="B308" s="18">
        <v>143.0</v>
      </c>
      <c r="C308" s="40">
        <v>20972.0</v>
      </c>
      <c r="D308" s="40">
        <v>10825.0</v>
      </c>
      <c r="E308" s="40">
        <v>3304.0</v>
      </c>
      <c r="F308" s="14">
        <v>2205771.0</v>
      </c>
      <c r="G308" s="19"/>
      <c r="H308" s="19">
        <f>VLOOKUP(A308,'Kings Ratings'!$A$2:$B$1000,2,false)</f>
        <v>1</v>
      </c>
      <c r="I308" s="7">
        <f>vlookup(B308,'202405 MM (Do Not Delete)'!$A$1:$G$1000,7,false)</f>
        <v>238</v>
      </c>
      <c r="K308" s="40">
        <v>19604.0</v>
      </c>
      <c r="L308" s="22">
        <f t="shared" si="2"/>
        <v>1368</v>
      </c>
      <c r="M308" s="23">
        <f t="shared" si="3"/>
        <v>0.06978167721</v>
      </c>
      <c r="N308" s="24" t="str">
        <f t="shared" si="4"/>
        <v>Emerald with +1368, +7% (19604 to 20972)</v>
      </c>
      <c r="O308" s="41"/>
      <c r="P308" s="40">
        <v>9942.0</v>
      </c>
      <c r="Q308" s="18">
        <f t="shared" si="5"/>
        <v>883</v>
      </c>
      <c r="R308" s="23">
        <f t="shared" si="6"/>
        <v>0.08881512774</v>
      </c>
      <c r="S308" s="24" t="str">
        <f t="shared" si="7"/>
        <v>Emerald with +883, +8.9% (9942 to 10825)</v>
      </c>
      <c r="T308" s="18"/>
      <c r="U308" s="40">
        <v>2763.0</v>
      </c>
      <c r="V308" s="22">
        <f t="shared" si="8"/>
        <v>541</v>
      </c>
      <c r="W308" s="23">
        <f t="shared" si="9"/>
        <v>0.1958016649</v>
      </c>
      <c r="X308" s="26" t="str">
        <f t="shared" si="10"/>
        <v>Emerald with +541, +19.6% (2763 to 3304)</v>
      </c>
    </row>
    <row r="309">
      <c r="A309" s="18" t="s">
        <v>356</v>
      </c>
      <c r="B309" s="18">
        <v>316.0</v>
      </c>
      <c r="C309" s="40">
        <v>21138.0</v>
      </c>
      <c r="D309" s="40">
        <v>9254.0</v>
      </c>
      <c r="E309" s="40">
        <v>1021.0</v>
      </c>
      <c r="F309" s="14">
        <v>1013119.0</v>
      </c>
      <c r="G309" s="19"/>
      <c r="H309" s="19">
        <f>VLOOKUP(A309,'Kings Ratings'!$A$2:$B$1000,2,false)</f>
        <v>3</v>
      </c>
      <c r="I309" s="7">
        <f>vlookup(B309,'202405 MM (Do Not Delete)'!$A$1:$G$1000,7,false)</f>
        <v>257</v>
      </c>
      <c r="K309" s="40">
        <v>19915.0</v>
      </c>
      <c r="L309" s="22">
        <f t="shared" si="2"/>
        <v>1223</v>
      </c>
      <c r="M309" s="23">
        <f t="shared" si="3"/>
        <v>0.06141099674</v>
      </c>
      <c r="N309" s="24" t="str">
        <f t="shared" si="4"/>
        <v>Garnet Ring with +1223, +6.1% (19915 to 21138)</v>
      </c>
      <c r="O309" s="41"/>
      <c r="P309" s="40">
        <v>8607.0</v>
      </c>
      <c r="Q309" s="18">
        <f t="shared" si="5"/>
        <v>647</v>
      </c>
      <c r="R309" s="23">
        <f t="shared" si="6"/>
        <v>0.07517137214</v>
      </c>
      <c r="S309" s="24" t="str">
        <f t="shared" si="7"/>
        <v>Garnet Ring with +647, +7.5% (8607 to 9254)</v>
      </c>
      <c r="T309" s="18"/>
      <c r="U309" s="40">
        <v>823.0</v>
      </c>
      <c r="V309" s="22">
        <f t="shared" si="8"/>
        <v>198</v>
      </c>
      <c r="W309" s="23">
        <f t="shared" si="9"/>
        <v>0.2405832321</v>
      </c>
      <c r="X309" s="26" t="str">
        <f t="shared" si="10"/>
        <v>Garnet Ring with +198, +24.1% (823 to 1021)</v>
      </c>
    </row>
    <row r="310">
      <c r="A310" s="18" t="s">
        <v>177</v>
      </c>
      <c r="B310" s="18">
        <v>19.0</v>
      </c>
      <c r="C310" s="40">
        <v>21166.0</v>
      </c>
      <c r="D310" s="40">
        <v>6883.0</v>
      </c>
      <c r="E310" s="40">
        <v>421.0</v>
      </c>
      <c r="F310" s="14">
        <v>1429301.0</v>
      </c>
      <c r="G310" s="19"/>
      <c r="H310" s="19">
        <f>VLOOKUP(A310,'Kings Ratings'!$A$2:$B$1000,2,false)</f>
        <v>3</v>
      </c>
      <c r="I310" s="7">
        <f>vlookup(B310,'202405 MM (Do Not Delete)'!$A$1:$G$1000,7,false)</f>
        <v>283</v>
      </c>
      <c r="K310" s="40">
        <v>19755.0</v>
      </c>
      <c r="L310" s="22">
        <f t="shared" si="2"/>
        <v>1411</v>
      </c>
      <c r="M310" s="23">
        <f t="shared" si="3"/>
        <v>0.07142495571</v>
      </c>
      <c r="N310" s="24" t="str">
        <f t="shared" si="4"/>
        <v>Carrot with +1411, +7.1% (19755 to 21166)</v>
      </c>
      <c r="O310" s="41"/>
      <c r="P310" s="40">
        <v>6199.0</v>
      </c>
      <c r="Q310" s="18">
        <f t="shared" si="5"/>
        <v>684</v>
      </c>
      <c r="R310" s="23">
        <f t="shared" si="6"/>
        <v>0.1103403775</v>
      </c>
      <c r="S310" s="24" t="str">
        <f t="shared" si="7"/>
        <v>Carrot with +684, +11% (6199 to 6883)</v>
      </c>
      <c r="T310" s="18"/>
      <c r="U310" s="40">
        <v>329.0</v>
      </c>
      <c r="V310" s="22">
        <f t="shared" si="8"/>
        <v>92</v>
      </c>
      <c r="W310" s="23">
        <f t="shared" si="9"/>
        <v>0.2796352584</v>
      </c>
      <c r="X310" s="26" t="str">
        <f t="shared" si="10"/>
        <v>Carrot with +92, +28.% (329 to 421)</v>
      </c>
    </row>
    <row r="311">
      <c r="A311" s="18" t="s">
        <v>326</v>
      </c>
      <c r="B311" s="18">
        <v>201.0</v>
      </c>
      <c r="C311" s="40">
        <v>21333.0</v>
      </c>
      <c r="D311" s="40">
        <v>11981.0</v>
      </c>
      <c r="E311" s="40">
        <v>3911.0</v>
      </c>
      <c r="F311" s="14">
        <v>1185289.0</v>
      </c>
      <c r="G311" s="19"/>
      <c r="H311" s="19">
        <f>VLOOKUP(A311,'Kings Ratings'!$A$2:$B$1000,2,false)</f>
        <v>3</v>
      </c>
      <c r="I311" s="7">
        <f>vlookup(B311,'202405 MM (Do Not Delete)'!$A$1:$G$1000,7,false)</f>
        <v>238</v>
      </c>
      <c r="K311" s="40">
        <v>19960.0</v>
      </c>
      <c r="L311" s="22">
        <f t="shared" si="2"/>
        <v>1373</v>
      </c>
      <c r="M311" s="23">
        <f t="shared" si="3"/>
        <v>0.06878757515</v>
      </c>
      <c r="N311" s="24" t="str">
        <f t="shared" si="4"/>
        <v>Fluorifish with +1373, +6.9% (19960 to 21333)</v>
      </c>
      <c r="O311" s="41"/>
      <c r="P311" s="40">
        <v>11016.0</v>
      </c>
      <c r="Q311" s="18">
        <f t="shared" si="5"/>
        <v>965</v>
      </c>
      <c r="R311" s="23">
        <f t="shared" si="6"/>
        <v>0.08759985476</v>
      </c>
      <c r="S311" s="24" t="str">
        <f t="shared" si="7"/>
        <v>Fluorifish with +965, +8.8% (11016 to 11981)</v>
      </c>
      <c r="T311" s="18"/>
      <c r="U311" s="40">
        <v>3330.0</v>
      </c>
      <c r="V311" s="22">
        <f t="shared" si="8"/>
        <v>581</v>
      </c>
      <c r="W311" s="23">
        <f t="shared" si="9"/>
        <v>0.1744744745</v>
      </c>
      <c r="X311" s="26" t="str">
        <f t="shared" si="10"/>
        <v>Fluorifish with +581, +17.4% (3330 to 3911)</v>
      </c>
    </row>
    <row r="312">
      <c r="A312" s="18" t="s">
        <v>441</v>
      </c>
      <c r="B312" s="18">
        <v>236.0</v>
      </c>
      <c r="C312" s="40">
        <v>21557.0</v>
      </c>
      <c r="D312" s="40">
        <v>8733.0</v>
      </c>
      <c r="E312" s="40">
        <v>771.0</v>
      </c>
      <c r="F312" s="14">
        <v>697976.0</v>
      </c>
      <c r="G312" s="19"/>
      <c r="H312" s="19">
        <f>VLOOKUP(A312,'Kings Ratings'!$A$2:$B$1000,2,false)</f>
        <v>1</v>
      </c>
      <c r="I312" s="7">
        <f>vlookup(B312,'202405 MM (Do Not Delete)'!$A$1:$G$1000,7,false)</f>
        <v>289</v>
      </c>
      <c r="K312" s="40">
        <v>20099.0</v>
      </c>
      <c r="L312" s="22">
        <f t="shared" si="2"/>
        <v>1458</v>
      </c>
      <c r="M312" s="23">
        <f t="shared" si="3"/>
        <v>0.07254092243</v>
      </c>
      <c r="N312" s="24" t="str">
        <f t="shared" si="4"/>
        <v>Hammer with +1458, +7.3% (20099 to 21557)</v>
      </c>
      <c r="O312" s="41"/>
      <c r="P312" s="40">
        <v>7937.0</v>
      </c>
      <c r="Q312" s="18">
        <f t="shared" si="5"/>
        <v>796</v>
      </c>
      <c r="R312" s="23">
        <f t="shared" si="6"/>
        <v>0.100289782</v>
      </c>
      <c r="S312" s="24" t="str">
        <f t="shared" si="7"/>
        <v>Hammer with +796, +10% (7937 to 8733)</v>
      </c>
      <c r="T312" s="18"/>
      <c r="U312" s="40">
        <v>603.0</v>
      </c>
      <c r="V312" s="22">
        <f t="shared" si="8"/>
        <v>168</v>
      </c>
      <c r="W312" s="23">
        <f t="shared" si="9"/>
        <v>0.2786069652</v>
      </c>
      <c r="X312" s="26" t="str">
        <f t="shared" si="10"/>
        <v>Hammer with +168, +27.9% (603 to 771)</v>
      </c>
    </row>
    <row r="313">
      <c r="A313" s="18" t="s">
        <v>109</v>
      </c>
      <c r="B313" s="18">
        <v>200.0</v>
      </c>
      <c r="C313" s="40">
        <v>22461.0</v>
      </c>
      <c r="D313" s="40">
        <v>12124.0</v>
      </c>
      <c r="E313" s="40">
        <v>4301.0</v>
      </c>
      <c r="F313" s="14">
        <v>3166404.0</v>
      </c>
      <c r="G313" s="19"/>
      <c r="H313" s="19">
        <f>VLOOKUP(A313,'Kings Ratings'!$A$2:$B$1000,2,false)</f>
        <v>2</v>
      </c>
      <c r="I313" s="7">
        <f>vlookup(B313,'202405 MM (Do Not Delete)'!$A$1:$G$1000,7,false)</f>
        <v>232</v>
      </c>
      <c r="K313" s="40">
        <v>21044.0</v>
      </c>
      <c r="L313" s="22">
        <f t="shared" si="2"/>
        <v>1417</v>
      </c>
      <c r="M313" s="23">
        <f t="shared" si="3"/>
        <v>0.06733510739</v>
      </c>
      <c r="N313" s="24" t="str">
        <f t="shared" si="4"/>
        <v>Blue Tiger Fish with +1417, +6.7% (21044 to 22461)</v>
      </c>
      <c r="O313" s="41"/>
      <c r="P313" s="40">
        <v>11123.0</v>
      </c>
      <c r="Q313" s="18">
        <f t="shared" si="5"/>
        <v>1001</v>
      </c>
      <c r="R313" s="23">
        <f t="shared" si="6"/>
        <v>0.08999370673</v>
      </c>
      <c r="S313" s="24" t="str">
        <f t="shared" si="7"/>
        <v>Blue Tiger Fish with +1001, +9% (11123 to 12124)</v>
      </c>
      <c r="T313" s="18"/>
      <c r="U313" s="40">
        <v>3725.0</v>
      </c>
      <c r="V313" s="22">
        <f t="shared" si="8"/>
        <v>576</v>
      </c>
      <c r="W313" s="23">
        <f t="shared" si="9"/>
        <v>0.1546308725</v>
      </c>
      <c r="X313" s="26" t="str">
        <f t="shared" si="10"/>
        <v>Blue Tiger Fish with +576, +15.5% (3725 to 4301)</v>
      </c>
    </row>
    <row r="314">
      <c r="A314" s="18" t="s">
        <v>479</v>
      </c>
      <c r="B314" s="18">
        <v>233.0</v>
      </c>
      <c r="C314" s="40">
        <v>23047.0</v>
      </c>
      <c r="D314" s="40">
        <v>12149.0</v>
      </c>
      <c r="E314" s="40">
        <v>4211.0</v>
      </c>
      <c r="F314" s="14">
        <v>2938863.0</v>
      </c>
      <c r="G314" s="19"/>
      <c r="H314" s="19">
        <f>VLOOKUP(A314,'Kings Ratings'!$A$2:$B$1000,2,false)</f>
        <v>1</v>
      </c>
      <c r="I314" s="7">
        <f>vlookup(B314,'202405 MM (Do Not Delete)'!$A$1:$G$1000,7,false)</f>
        <v>236</v>
      </c>
      <c r="K314" s="40">
        <v>21452.0</v>
      </c>
      <c r="L314" s="22">
        <f t="shared" si="2"/>
        <v>1595</v>
      </c>
      <c r="M314" s="23">
        <f t="shared" si="3"/>
        <v>0.07435204177</v>
      </c>
      <c r="N314" s="24" t="str">
        <f t="shared" si="4"/>
        <v>Redgill with +1595, +7.4% (21452 to 23047)</v>
      </c>
      <c r="O314" s="41"/>
      <c r="P314" s="40">
        <v>11088.0</v>
      </c>
      <c r="Q314" s="18">
        <f t="shared" si="5"/>
        <v>1061</v>
      </c>
      <c r="R314" s="23">
        <f t="shared" si="6"/>
        <v>0.09568903319</v>
      </c>
      <c r="S314" s="24" t="str">
        <f t="shared" si="7"/>
        <v>Redgill with +1061, +9.6% (11088 to 12149)</v>
      </c>
      <c r="T314" s="18"/>
      <c r="U314" s="40">
        <v>3364.0</v>
      </c>
      <c r="V314" s="22">
        <f t="shared" si="8"/>
        <v>847</v>
      </c>
      <c r="W314" s="23">
        <f t="shared" si="9"/>
        <v>0.251783591</v>
      </c>
      <c r="X314" s="26" t="str">
        <f t="shared" si="10"/>
        <v>Redgill with +847, +25.2% (3364 to 4211)</v>
      </c>
    </row>
    <row r="315">
      <c r="A315" s="18" t="s">
        <v>487</v>
      </c>
      <c r="B315" s="18">
        <v>100.0</v>
      </c>
      <c r="C315" s="40">
        <v>23084.0</v>
      </c>
      <c r="D315" s="40">
        <v>13017.0</v>
      </c>
      <c r="E315" s="40">
        <v>4732.0</v>
      </c>
      <c r="F315" s="14">
        <v>3715706.0</v>
      </c>
      <c r="G315" s="19"/>
      <c r="H315" s="19">
        <f>VLOOKUP(A315,'Kings Ratings'!$A$2:$B$1000,2,false)</f>
        <v>1</v>
      </c>
      <c r="I315" s="7">
        <f>vlookup(B315,'202405 MM (Do Not Delete)'!$A$1:$G$1000,7,false)</f>
        <v>228</v>
      </c>
      <c r="K315" s="40">
        <v>21646.0</v>
      </c>
      <c r="L315" s="22">
        <f t="shared" si="2"/>
        <v>1438</v>
      </c>
      <c r="M315" s="23">
        <f t="shared" si="3"/>
        <v>0.06643259725</v>
      </c>
      <c r="N315" s="24" t="str">
        <f t="shared" si="4"/>
        <v>Pearl with +1438, +6.6% (21646 to 23084)</v>
      </c>
      <c r="O315" s="41"/>
      <c r="P315" s="40">
        <v>11973.0</v>
      </c>
      <c r="Q315" s="18">
        <f t="shared" si="5"/>
        <v>1044</v>
      </c>
      <c r="R315" s="23">
        <f t="shared" si="6"/>
        <v>0.08719619143</v>
      </c>
      <c r="S315" s="24" t="str">
        <f t="shared" si="7"/>
        <v>Pearl with +1044, +8.7% (11973 to 13017)</v>
      </c>
      <c r="T315" s="18"/>
      <c r="U315" s="40">
        <v>4138.0</v>
      </c>
      <c r="V315" s="22">
        <f t="shared" si="8"/>
        <v>594</v>
      </c>
      <c r="W315" s="23">
        <f t="shared" si="9"/>
        <v>0.1435476075</v>
      </c>
      <c r="X315" s="26" t="str">
        <f t="shared" si="10"/>
        <v>Pearl with +594, +14.4% (4138 to 4732)</v>
      </c>
    </row>
    <row r="316">
      <c r="A316" s="18" t="s">
        <v>465</v>
      </c>
      <c r="B316" s="18">
        <v>205.0</v>
      </c>
      <c r="C316" s="40">
        <v>23395.0</v>
      </c>
      <c r="D316" s="40">
        <v>12921.0</v>
      </c>
      <c r="E316" s="40">
        <v>5018.0</v>
      </c>
      <c r="F316" s="14">
        <v>5412412.0</v>
      </c>
      <c r="G316" s="19"/>
      <c r="H316" s="19">
        <f>VLOOKUP(A316,'Kings Ratings'!$A$2:$B$1000,2,false)</f>
        <v>2</v>
      </c>
      <c r="I316" s="7">
        <f>vlookup(B316,'202405 MM (Do Not Delete)'!$A$1:$G$1000,7,false)</f>
        <v>226</v>
      </c>
      <c r="K316" s="40">
        <v>21966.0</v>
      </c>
      <c r="L316" s="22">
        <f t="shared" si="2"/>
        <v>1429</v>
      </c>
      <c r="M316" s="23">
        <f t="shared" si="3"/>
        <v>0.06505508513</v>
      </c>
      <c r="N316" s="24" t="str">
        <f t="shared" si="4"/>
        <v>Red Starfish with +1429, +6.5% (21966 to 23395)</v>
      </c>
      <c r="O316" s="41"/>
      <c r="P316" s="40">
        <v>11868.0</v>
      </c>
      <c r="Q316" s="18">
        <f t="shared" si="5"/>
        <v>1053</v>
      </c>
      <c r="R316" s="23">
        <f t="shared" si="6"/>
        <v>0.08872598584</v>
      </c>
      <c r="S316" s="24" t="str">
        <f t="shared" si="7"/>
        <v>Red Starfish with +1053, +8.9% (11868 to 12921)</v>
      </c>
      <c r="T316" s="18"/>
      <c r="U316" s="40">
        <v>4406.0</v>
      </c>
      <c r="V316" s="22">
        <f t="shared" si="8"/>
        <v>612</v>
      </c>
      <c r="W316" s="23">
        <f t="shared" si="9"/>
        <v>0.138901498</v>
      </c>
      <c r="X316" s="26" t="str">
        <f t="shared" si="10"/>
        <v>Red Starfish with +612, +13.9% (4406 to 5018)</v>
      </c>
    </row>
    <row r="317">
      <c r="A317" s="18" t="s">
        <v>472</v>
      </c>
      <c r="B317" s="18">
        <v>119.0</v>
      </c>
      <c r="C317" s="40">
        <v>23456.0</v>
      </c>
      <c r="D317" s="40">
        <v>12558.0</v>
      </c>
      <c r="E317" s="40">
        <v>4731.0</v>
      </c>
      <c r="F317" s="14">
        <v>1928783.0</v>
      </c>
      <c r="G317" s="19"/>
      <c r="H317" s="19">
        <f>VLOOKUP(A317,'Kings Ratings'!$A$2:$B$1000,2,false)</f>
        <v>2</v>
      </c>
      <c r="I317" s="7">
        <f>vlookup(B317,'202405 MM (Do Not Delete)'!$A$1:$G$1000,7,false)</f>
        <v>231</v>
      </c>
      <c r="K317" s="40">
        <v>22035.0</v>
      </c>
      <c r="L317" s="22">
        <f t="shared" si="2"/>
        <v>1421</v>
      </c>
      <c r="M317" s="23">
        <f t="shared" si="3"/>
        <v>0.06448831405</v>
      </c>
      <c r="N317" s="24" t="str">
        <f t="shared" si="4"/>
        <v>Jellyfish with +1421, +6.4% (22035 to 23456)</v>
      </c>
      <c r="O317" s="41"/>
      <c r="P317" s="40">
        <v>11564.0</v>
      </c>
      <c r="Q317" s="18">
        <f t="shared" si="5"/>
        <v>994</v>
      </c>
      <c r="R317" s="23">
        <f t="shared" si="6"/>
        <v>0.08595641646</v>
      </c>
      <c r="S317" s="24" t="str">
        <f t="shared" si="7"/>
        <v>Jellyfish with +994, +8.6% (11564 to 12558)</v>
      </c>
      <c r="T317" s="18"/>
      <c r="U317" s="40">
        <v>4140.0</v>
      </c>
      <c r="V317" s="22">
        <f t="shared" si="8"/>
        <v>591</v>
      </c>
      <c r="W317" s="23">
        <f t="shared" si="9"/>
        <v>0.1427536232</v>
      </c>
      <c r="X317" s="26" t="str">
        <f t="shared" si="10"/>
        <v>Jellyfish with +591, +14.3% (4140 to 4731)</v>
      </c>
    </row>
    <row r="318">
      <c r="A318" s="18" t="s">
        <v>458</v>
      </c>
      <c r="B318" s="18">
        <v>134.0</v>
      </c>
      <c r="C318" s="40">
        <v>23788.0</v>
      </c>
      <c r="D318" s="40">
        <v>12857.0</v>
      </c>
      <c r="E318" s="40">
        <v>5142.0</v>
      </c>
      <c r="F318" s="14">
        <v>3119494.0</v>
      </c>
      <c r="G318" s="19"/>
      <c r="H318" s="19">
        <f>VLOOKUP(A318,'Kings Ratings'!$A$2:$B$1000,2,false)</f>
        <v>2</v>
      </c>
      <c r="I318" s="7">
        <f>vlookup(B318,'202405 MM (Do Not Delete)'!$A$1:$G$1000,7,false)</f>
        <v>226</v>
      </c>
      <c r="K318" s="40">
        <v>22301.0</v>
      </c>
      <c r="L318" s="22">
        <f t="shared" si="2"/>
        <v>1487</v>
      </c>
      <c r="M318" s="23">
        <f t="shared" si="3"/>
        <v>0.06667862428</v>
      </c>
      <c r="N318" s="24" t="str">
        <f t="shared" si="4"/>
        <v>Stingray with +1487, +6.7% (22301 to 23788)</v>
      </c>
      <c r="O318" s="41"/>
      <c r="P318" s="40">
        <v>11815.0</v>
      </c>
      <c r="Q318" s="18">
        <f t="shared" si="5"/>
        <v>1042</v>
      </c>
      <c r="R318" s="23">
        <f t="shared" si="6"/>
        <v>0.08819297503</v>
      </c>
      <c r="S318" s="24" t="str">
        <f t="shared" si="7"/>
        <v>Stingray with +1042, +8.8% (11815 to 12857)</v>
      </c>
      <c r="T318" s="18"/>
      <c r="U318" s="40">
        <v>4518.0</v>
      </c>
      <c r="V318" s="22">
        <f t="shared" si="8"/>
        <v>624</v>
      </c>
      <c r="W318" s="23">
        <f t="shared" si="9"/>
        <v>0.1381142098</v>
      </c>
      <c r="X318" s="26" t="str">
        <f t="shared" si="10"/>
        <v>Stingray with +624, +13.8% (4518 to 5142)</v>
      </c>
    </row>
    <row r="319">
      <c r="A319" s="18" t="s">
        <v>195</v>
      </c>
      <c r="B319" s="18">
        <v>99.0</v>
      </c>
      <c r="C319" s="40">
        <v>23849.0</v>
      </c>
      <c r="D319" s="40">
        <v>12937.0</v>
      </c>
      <c r="E319" s="40">
        <v>5021.0</v>
      </c>
      <c r="F319" s="14">
        <v>5420473.0</v>
      </c>
      <c r="G319" s="19"/>
      <c r="H319" s="19">
        <f>VLOOKUP(A319,'Kings Ratings'!$A$2:$B$1000,2,false)</f>
        <v>2</v>
      </c>
      <c r="I319" s="7">
        <f>vlookup(B319,'202405 MM (Do Not Delete)'!$A$1:$G$1000,7,false)</f>
        <v>225</v>
      </c>
      <c r="K319" s="40">
        <v>22386.0</v>
      </c>
      <c r="L319" s="22">
        <f t="shared" si="2"/>
        <v>1463</v>
      </c>
      <c r="M319" s="23">
        <f t="shared" si="3"/>
        <v>0.06535334584</v>
      </c>
      <c r="N319" s="24" t="str">
        <f t="shared" si="4"/>
        <v>Clownfish with +1463, +6.5% (22386 to 23849)</v>
      </c>
      <c r="O319" s="41"/>
      <c r="P319" s="40">
        <v>11886.0</v>
      </c>
      <c r="Q319" s="18">
        <f t="shared" si="5"/>
        <v>1051</v>
      </c>
      <c r="R319" s="23">
        <f t="shared" si="6"/>
        <v>0.08842335521</v>
      </c>
      <c r="S319" s="24" t="str">
        <f t="shared" si="7"/>
        <v>Clownfish with +1051, +8.8% (11886 to 12937)</v>
      </c>
      <c r="T319" s="18"/>
      <c r="U319" s="40">
        <v>4411.0</v>
      </c>
      <c r="V319" s="22">
        <f t="shared" si="8"/>
        <v>610</v>
      </c>
      <c r="W319" s="23">
        <f t="shared" si="9"/>
        <v>0.138290637</v>
      </c>
      <c r="X319" s="26" t="str">
        <f t="shared" si="10"/>
        <v>Clownfish with +610, +13.8% (4411 to 5021)</v>
      </c>
    </row>
    <row r="320">
      <c r="A320" s="18" t="s">
        <v>107</v>
      </c>
      <c r="B320" s="18">
        <v>90.0</v>
      </c>
      <c r="C320" s="40">
        <v>24428.0</v>
      </c>
      <c r="D320" s="40">
        <v>12066.0</v>
      </c>
      <c r="E320" s="40">
        <v>4158.0</v>
      </c>
      <c r="F320" s="14">
        <v>2121844.0</v>
      </c>
      <c r="G320" s="19"/>
      <c r="H320" s="19">
        <f>VLOOKUP(A320,'Kings Ratings'!$A$2:$B$1000,2,false)</f>
        <v>3</v>
      </c>
      <c r="I320" s="7">
        <f>vlookup(B320,'202405 MM (Do Not Delete)'!$A$1:$G$1000,7,false)</f>
        <v>235</v>
      </c>
      <c r="K320" s="40">
        <v>22997.0</v>
      </c>
      <c r="L320" s="22">
        <f t="shared" si="2"/>
        <v>1431</v>
      </c>
      <c r="M320" s="23">
        <f t="shared" si="3"/>
        <v>0.06222550767</v>
      </c>
      <c r="N320" s="24" t="str">
        <f t="shared" si="4"/>
        <v>Blue Shell with +1431, +6.2% (22997 to 24428)</v>
      </c>
      <c r="O320" s="41"/>
      <c r="P320" s="40">
        <v>11126.0</v>
      </c>
      <c r="Q320" s="18">
        <f t="shared" si="5"/>
        <v>940</v>
      </c>
      <c r="R320" s="23">
        <f t="shared" si="6"/>
        <v>0.0844867877</v>
      </c>
      <c r="S320" s="24" t="str">
        <f t="shared" si="7"/>
        <v>Blue Shell with +940, +8.4% (11126 to 12066)</v>
      </c>
      <c r="T320" s="18"/>
      <c r="U320" s="40">
        <v>3631.0</v>
      </c>
      <c r="V320" s="22">
        <f t="shared" si="8"/>
        <v>527</v>
      </c>
      <c r="W320" s="23">
        <f t="shared" si="9"/>
        <v>0.1451390801</v>
      </c>
      <c r="X320" s="26" t="str">
        <f t="shared" si="10"/>
        <v>Blue Shell with +527, +14.5% (3631 to 4158)</v>
      </c>
    </row>
    <row r="321">
      <c r="A321" s="18" t="s">
        <v>331</v>
      </c>
      <c r="B321" s="18">
        <v>88.0</v>
      </c>
      <c r="C321" s="40">
        <v>24464.0</v>
      </c>
      <c r="D321" s="40">
        <v>15583.0</v>
      </c>
      <c r="E321" s="40">
        <v>6763.0</v>
      </c>
      <c r="F321" s="14">
        <v>5440242.0</v>
      </c>
      <c r="G321" s="19"/>
      <c r="H321" s="19">
        <f>VLOOKUP(A321,'Kings Ratings'!$A$2:$B$1000,2,false)</f>
        <v>1</v>
      </c>
      <c r="I321" s="7">
        <f>vlookup(B321,'202405 MM (Do Not Delete)'!$A$1:$G$1000,7,false)</f>
        <v>223</v>
      </c>
      <c r="K321" s="40">
        <v>23080.0</v>
      </c>
      <c r="L321" s="22">
        <f t="shared" si="2"/>
        <v>1384</v>
      </c>
      <c r="M321" s="23">
        <f t="shared" si="3"/>
        <v>0.05996533795</v>
      </c>
      <c r="N321" s="24" t="str">
        <f t="shared" si="4"/>
        <v>Sunfish with +1384, +6% (23080 to 24464)</v>
      </c>
      <c r="O321" s="41"/>
      <c r="P321" s="40">
        <v>14594.0</v>
      </c>
      <c r="Q321" s="18">
        <f t="shared" si="5"/>
        <v>989</v>
      </c>
      <c r="R321" s="23">
        <f t="shared" si="6"/>
        <v>0.06776757572</v>
      </c>
      <c r="S321" s="24" t="str">
        <f t="shared" si="7"/>
        <v>Sunfish with +989, +6.8% (14594 to 15583)</v>
      </c>
      <c r="T321" s="18"/>
      <c r="U321" s="40">
        <v>6254.0</v>
      </c>
      <c r="V321" s="22">
        <f t="shared" si="8"/>
        <v>509</v>
      </c>
      <c r="W321" s="23">
        <f t="shared" si="9"/>
        <v>0.08138791174</v>
      </c>
      <c r="X321" s="26" t="str">
        <f t="shared" si="10"/>
        <v>Sunfish with +509, +8.1% (6254 to 6763)</v>
      </c>
    </row>
    <row r="322">
      <c r="A322" s="18" t="s">
        <v>402</v>
      </c>
      <c r="B322" s="18">
        <v>387.0</v>
      </c>
      <c r="C322" s="40">
        <v>24838.0</v>
      </c>
      <c r="D322" s="40">
        <v>18679.0</v>
      </c>
      <c r="E322" s="40">
        <v>9637.0</v>
      </c>
      <c r="F322" s="14">
        <v>1.3378661E7</v>
      </c>
      <c r="G322" s="19"/>
      <c r="H322" s="19">
        <f>VLOOKUP(A322,'Kings Ratings'!$A$2:$B$1000,2,false)</f>
        <v>1</v>
      </c>
      <c r="I322" s="7">
        <f>vlookup(B322,'202405 MM (Do Not Delete)'!$A$1:$G$1000,7,false)</f>
        <v>212</v>
      </c>
      <c r="K322" s="40">
        <v>23126.0</v>
      </c>
      <c r="L322" s="22">
        <f t="shared" si="2"/>
        <v>1712</v>
      </c>
      <c r="M322" s="23">
        <f t="shared" si="3"/>
        <v>0.07402923117</v>
      </c>
      <c r="N322" s="24" t="str">
        <f t="shared" si="4"/>
        <v>Sand with +1712, +7.4% (23126 to 24838)</v>
      </c>
      <c r="O322" s="41"/>
      <c r="P322" s="40">
        <v>17105.0</v>
      </c>
      <c r="Q322" s="18">
        <f t="shared" si="5"/>
        <v>1574</v>
      </c>
      <c r="R322" s="23">
        <f t="shared" si="6"/>
        <v>0.09201987723</v>
      </c>
      <c r="S322" s="24" t="str">
        <f t="shared" si="7"/>
        <v>Sand with +1574, +9.2% (17105 to 18679)</v>
      </c>
      <c r="T322" s="18"/>
      <c r="U322" s="40">
        <v>8690.0</v>
      </c>
      <c r="V322" s="22">
        <f t="shared" si="8"/>
        <v>947</v>
      </c>
      <c r="W322" s="23">
        <f t="shared" si="9"/>
        <v>0.1089758343</v>
      </c>
      <c r="X322" s="26" t="str">
        <f t="shared" si="10"/>
        <v>Sand with +947, +10.9% (8690 to 9637)</v>
      </c>
    </row>
    <row r="323">
      <c r="A323" s="18" t="s">
        <v>440</v>
      </c>
      <c r="B323" s="18">
        <v>578.0</v>
      </c>
      <c r="C323" s="40">
        <v>24858.0</v>
      </c>
      <c r="D323" s="40">
        <v>18611.0</v>
      </c>
      <c r="E323" s="40">
        <v>7019.0</v>
      </c>
      <c r="F323" s="14">
        <v>8397634.0</v>
      </c>
      <c r="G323" s="19"/>
      <c r="H323" s="19">
        <f>VLOOKUP(A323,'Kings Ratings'!$A$2:$B$1000,2,false)</f>
        <v>1</v>
      </c>
      <c r="I323" s="7">
        <f>vlookup(B323,'202405 MM (Do Not Delete)'!$A$1:$G$1000,7,false)</f>
        <v>268</v>
      </c>
      <c r="K323" s="40">
        <v>23329.0</v>
      </c>
      <c r="L323" s="22">
        <f t="shared" si="2"/>
        <v>1529</v>
      </c>
      <c r="M323" s="23">
        <f t="shared" si="3"/>
        <v>0.06554074328</v>
      </c>
      <c r="N323" s="24" t="str">
        <f t="shared" si="4"/>
        <v>Speckled Grouper with +1529, +6.6% (23329 to 24858)</v>
      </c>
      <c r="O323" s="41"/>
      <c r="P323" s="40">
        <v>17308.0</v>
      </c>
      <c r="Q323" s="18">
        <f t="shared" si="5"/>
        <v>1303</v>
      </c>
      <c r="R323" s="23">
        <f t="shared" si="6"/>
        <v>0.07528310608</v>
      </c>
      <c r="S323" s="24" t="str">
        <f t="shared" si="7"/>
        <v>Speckled Grouper with +1303, +7.5% (17308 to 18611)</v>
      </c>
      <c r="T323" s="18"/>
      <c r="U323" s="40">
        <v>6376.0</v>
      </c>
      <c r="V323" s="22">
        <f t="shared" si="8"/>
        <v>643</v>
      </c>
      <c r="W323" s="23">
        <f t="shared" si="9"/>
        <v>0.100846926</v>
      </c>
      <c r="X323" s="26" t="str">
        <f t="shared" si="10"/>
        <v>Speckled Grouper with +643, +10.1% (6376 to 7019)</v>
      </c>
    </row>
    <row r="324">
      <c r="A324" s="18" t="s">
        <v>103</v>
      </c>
      <c r="B324" s="18">
        <v>133.0</v>
      </c>
      <c r="C324" s="40">
        <v>24865.0</v>
      </c>
      <c r="D324" s="40">
        <v>13072.0</v>
      </c>
      <c r="E324" s="40">
        <v>5681.0</v>
      </c>
      <c r="F324" s="14">
        <v>2600300.0</v>
      </c>
      <c r="G324" s="19"/>
      <c r="H324" s="19">
        <f>VLOOKUP(A324,'Kings Ratings'!$A$2:$B$1000,2,false)</f>
        <v>2</v>
      </c>
      <c r="I324" s="7">
        <f>vlookup(B324,'202405 MM (Do Not Delete)'!$A$1:$G$1000,7,false)</f>
        <v>224</v>
      </c>
      <c r="K324" s="40">
        <v>23388.0</v>
      </c>
      <c r="L324" s="22">
        <f t="shared" si="2"/>
        <v>1477</v>
      </c>
      <c r="M324" s="23">
        <f t="shared" si="3"/>
        <v>0.06315204378</v>
      </c>
      <c r="N324" s="24" t="str">
        <f t="shared" si="4"/>
        <v>Blue Sea Bass with +1477, +6.3% (23388 to 24865)</v>
      </c>
      <c r="O324" s="41"/>
      <c r="P324" s="40">
        <v>12056.0</v>
      </c>
      <c r="Q324" s="18">
        <f t="shared" si="5"/>
        <v>1016</v>
      </c>
      <c r="R324" s="23">
        <f t="shared" si="6"/>
        <v>0.08427339084</v>
      </c>
      <c r="S324" s="24" t="str">
        <f t="shared" si="7"/>
        <v>Blue Sea Bass with +1016, +8.4% (12056 to 13072)</v>
      </c>
      <c r="T324" s="18"/>
      <c r="U324" s="40">
        <v>5060.0</v>
      </c>
      <c r="V324" s="22">
        <f t="shared" si="8"/>
        <v>621</v>
      </c>
      <c r="W324" s="23">
        <f t="shared" si="9"/>
        <v>0.1227272727</v>
      </c>
      <c r="X324" s="26" t="str">
        <f t="shared" si="10"/>
        <v>Blue Sea Bass with +621, +12.3% (5060 to 5681)</v>
      </c>
    </row>
    <row r="325">
      <c r="A325" s="18" t="s">
        <v>352</v>
      </c>
      <c r="B325" s="18">
        <v>317.0</v>
      </c>
      <c r="C325" s="40">
        <v>24906.0</v>
      </c>
      <c r="D325" s="40">
        <v>10179.0</v>
      </c>
      <c r="E325" s="40">
        <v>2244.0</v>
      </c>
      <c r="F325" s="14">
        <v>1458473.0</v>
      </c>
      <c r="G325" s="19"/>
      <c r="H325" s="19">
        <f>VLOOKUP(A325,'Kings Ratings'!$A$2:$B$1000,2,false)</f>
        <v>2</v>
      </c>
      <c r="I325" s="7">
        <f>vlookup(B325,'202405 MM (Do Not Delete)'!$A$1:$G$1000,7,false)</f>
        <v>247</v>
      </c>
      <c r="K325" s="40">
        <v>23437.0</v>
      </c>
      <c r="L325" s="22">
        <f t="shared" si="2"/>
        <v>1469</v>
      </c>
      <c r="M325" s="23">
        <f t="shared" si="3"/>
        <v>0.06267867048</v>
      </c>
      <c r="N325" s="24" t="str">
        <f t="shared" si="4"/>
        <v>Garnet with +1469, +6.3% (23437 to 24906)</v>
      </c>
      <c r="O325" s="41"/>
      <c r="P325" s="40">
        <v>9391.0</v>
      </c>
      <c r="Q325" s="18">
        <f t="shared" si="5"/>
        <v>788</v>
      </c>
      <c r="R325" s="23">
        <f t="shared" si="6"/>
        <v>0.08391012672</v>
      </c>
      <c r="S325" s="24" t="str">
        <f t="shared" si="7"/>
        <v>Garnet with +788, +8.4% (9391 to 10179)</v>
      </c>
      <c r="T325" s="18"/>
      <c r="U325" s="40">
        <v>1897.0</v>
      </c>
      <c r="V325" s="22">
        <f t="shared" si="8"/>
        <v>347</v>
      </c>
      <c r="W325" s="23">
        <f t="shared" si="9"/>
        <v>0.1829204006</v>
      </c>
      <c r="X325" s="26" t="str">
        <f t="shared" si="10"/>
        <v>Garnet with +347, +18.3% (1897 to 2244)</v>
      </c>
    </row>
    <row r="326">
      <c r="A326" s="18" t="s">
        <v>426</v>
      </c>
      <c r="B326" s="18">
        <v>579.0</v>
      </c>
      <c r="C326" s="40">
        <v>25151.0</v>
      </c>
      <c r="D326" s="40">
        <v>18970.0</v>
      </c>
      <c r="E326" s="40">
        <v>7260.0</v>
      </c>
      <c r="F326" s="14">
        <v>9105936.0</v>
      </c>
      <c r="G326" s="19"/>
      <c r="H326" s="19">
        <f>VLOOKUP(A326,'Kings Ratings'!$A$2:$B$1000,2,false)</f>
        <v>1</v>
      </c>
      <c r="I326" s="7">
        <f>vlookup(B326,'202405 MM (Do Not Delete)'!$A$1:$G$1000,7,false)</f>
        <v>266</v>
      </c>
      <c r="K326" s="40">
        <v>23625.0</v>
      </c>
      <c r="L326" s="22">
        <f t="shared" si="2"/>
        <v>1526</v>
      </c>
      <c r="M326" s="23">
        <f t="shared" si="3"/>
        <v>0.06459259259</v>
      </c>
      <c r="N326" s="24" t="str">
        <f t="shared" si="4"/>
        <v>Orcafish with +1526, +6.5% (23625 to 25151)</v>
      </c>
      <c r="O326" s="41"/>
      <c r="P326" s="40">
        <v>17640.0</v>
      </c>
      <c r="Q326" s="18">
        <f t="shared" si="5"/>
        <v>1330</v>
      </c>
      <c r="R326" s="23">
        <f t="shared" si="6"/>
        <v>0.0753968254</v>
      </c>
      <c r="S326" s="24" t="str">
        <f t="shared" si="7"/>
        <v>Orcafish with +1330, +7.5% (17640 to 18970)</v>
      </c>
      <c r="T326" s="18"/>
      <c r="U326" s="40">
        <v>6596.0</v>
      </c>
      <c r="V326" s="22">
        <f t="shared" si="8"/>
        <v>664</v>
      </c>
      <c r="W326" s="23">
        <f t="shared" si="9"/>
        <v>0.100667071</v>
      </c>
      <c r="X326" s="26" t="str">
        <f t="shared" si="10"/>
        <v>Orcafish with +664, +10.1% (6596 to 7260)</v>
      </c>
    </row>
    <row r="327">
      <c r="A327" s="18" t="s">
        <v>76</v>
      </c>
      <c r="B327" s="18">
        <v>57.0</v>
      </c>
      <c r="C327" s="40">
        <v>25155.0</v>
      </c>
      <c r="D327" s="40">
        <v>13711.0</v>
      </c>
      <c r="E327" s="40">
        <v>5011.0</v>
      </c>
      <c r="F327" s="14">
        <v>3328143.0</v>
      </c>
      <c r="G327" s="19"/>
      <c r="H327" s="19">
        <f>VLOOKUP(A327,'Kings Ratings'!$A$2:$B$1000,2,false)</f>
        <v>2</v>
      </c>
      <c r="I327" s="7">
        <f>vlookup(B327,'202405 MM (Do Not Delete)'!$A$1:$G$1000,7,false)</f>
        <v>229</v>
      </c>
      <c r="K327" s="40">
        <v>23714.0</v>
      </c>
      <c r="L327" s="22">
        <f t="shared" si="2"/>
        <v>1441</v>
      </c>
      <c r="M327" s="23">
        <f t="shared" si="3"/>
        <v>0.06076579236</v>
      </c>
      <c r="N327" s="24" t="str">
        <f t="shared" si="4"/>
        <v>Blue Crab with +1441, +6.1% (23714 to 25155)</v>
      </c>
      <c r="O327" s="41"/>
      <c r="P327" s="40">
        <v>12663.0</v>
      </c>
      <c r="Q327" s="18">
        <f t="shared" si="5"/>
        <v>1048</v>
      </c>
      <c r="R327" s="23">
        <f t="shared" si="6"/>
        <v>0.08276079918</v>
      </c>
      <c r="S327" s="24" t="str">
        <f t="shared" si="7"/>
        <v>Blue Crab with +1048, +8.3% (12663 to 13711)</v>
      </c>
      <c r="T327" s="18"/>
      <c r="U327" s="40">
        <v>4444.0</v>
      </c>
      <c r="V327" s="22">
        <f t="shared" si="8"/>
        <v>567</v>
      </c>
      <c r="W327" s="23">
        <f t="shared" si="9"/>
        <v>0.1275877588</v>
      </c>
      <c r="X327" s="26" t="str">
        <f t="shared" si="10"/>
        <v>Blue Crab with +567, +12.8% (4444 to 5011)</v>
      </c>
    </row>
    <row r="328">
      <c r="A328" s="18" t="s">
        <v>410</v>
      </c>
      <c r="B328" s="18">
        <v>138.0</v>
      </c>
      <c r="C328" s="40">
        <v>25263.0</v>
      </c>
      <c r="D328" s="40">
        <v>13212.0</v>
      </c>
      <c r="E328" s="40">
        <v>6427.0</v>
      </c>
      <c r="F328" s="14">
        <v>2432693.0</v>
      </c>
      <c r="G328" s="19"/>
      <c r="H328" s="19">
        <f>VLOOKUP(A328,'Kings Ratings'!$A$2:$B$1000,2,false)</f>
        <v>2</v>
      </c>
      <c r="I328" s="7">
        <f>vlookup(B328,'202405 MM (Do Not Delete)'!$A$1:$G$1000,7,false)</f>
        <v>221</v>
      </c>
      <c r="K328" s="40">
        <v>23709.0</v>
      </c>
      <c r="L328" s="22">
        <f t="shared" si="2"/>
        <v>1554</v>
      </c>
      <c r="M328" s="23">
        <f t="shared" si="3"/>
        <v>0.06554472985</v>
      </c>
      <c r="N328" s="24" t="str">
        <f t="shared" si="4"/>
        <v>Green Jellyfish with +1554, +6.6% (23709 to 25263)</v>
      </c>
      <c r="O328" s="41"/>
      <c r="P328" s="40">
        <v>12176.0</v>
      </c>
      <c r="Q328" s="18">
        <f t="shared" si="5"/>
        <v>1036</v>
      </c>
      <c r="R328" s="23">
        <f t="shared" si="6"/>
        <v>0.08508541393</v>
      </c>
      <c r="S328" s="24" t="str">
        <f t="shared" si="7"/>
        <v>Green Jellyfish with +1036, +8.5% (12176 to 13212)</v>
      </c>
      <c r="T328" s="18"/>
      <c r="U328" s="40">
        <v>5728.0</v>
      </c>
      <c r="V328" s="22">
        <f t="shared" si="8"/>
        <v>699</v>
      </c>
      <c r="W328" s="23">
        <f t="shared" si="9"/>
        <v>0.1220321229</v>
      </c>
      <c r="X328" s="26" t="str">
        <f t="shared" si="10"/>
        <v>Green Jellyfish with +699, +12.2% (5728 to 6427)</v>
      </c>
    </row>
    <row r="329">
      <c r="A329" s="18" t="s">
        <v>68</v>
      </c>
      <c r="B329" s="18">
        <v>104.0</v>
      </c>
      <c r="C329" s="40">
        <v>25343.0</v>
      </c>
      <c r="D329" s="40">
        <v>10995.0</v>
      </c>
      <c r="E329" s="40">
        <v>3242.0</v>
      </c>
      <c r="F329" s="14">
        <v>4554348.0</v>
      </c>
      <c r="G329" s="19"/>
      <c r="H329" s="19">
        <f>VLOOKUP(A329,'Kings Ratings'!$A$2:$B$1000,2,false)</f>
        <v>2</v>
      </c>
      <c r="I329" s="7">
        <f>vlookup(B329,'202405 MM (Do Not Delete)'!$A$1:$G$1000,7,false)</f>
        <v>243</v>
      </c>
      <c r="K329" s="40">
        <v>23819.0</v>
      </c>
      <c r="L329" s="22">
        <f t="shared" si="2"/>
        <v>1524</v>
      </c>
      <c r="M329" s="23">
        <f t="shared" si="3"/>
        <v>0.06398253495</v>
      </c>
      <c r="N329" s="24" t="str">
        <f t="shared" si="4"/>
        <v>Black Powder with +1524, +6.4% (23819 to 25343)</v>
      </c>
      <c r="O329" s="41"/>
      <c r="P329" s="40">
        <v>10059.0</v>
      </c>
      <c r="Q329" s="18">
        <f t="shared" si="5"/>
        <v>936</v>
      </c>
      <c r="R329" s="23">
        <f t="shared" si="6"/>
        <v>0.09305099911</v>
      </c>
      <c r="S329" s="24" t="str">
        <f t="shared" si="7"/>
        <v>Black Powder with +936, +9.3% (10059 to 10995)</v>
      </c>
      <c r="T329" s="18"/>
      <c r="U329" s="40">
        <v>2717.0</v>
      </c>
      <c r="V329" s="22">
        <f t="shared" si="8"/>
        <v>525</v>
      </c>
      <c r="W329" s="23">
        <f t="shared" si="9"/>
        <v>0.1932278248</v>
      </c>
      <c r="X329" s="26" t="str">
        <f t="shared" si="10"/>
        <v>Black Powder with +525, +19.3% (2717 to 3242)</v>
      </c>
    </row>
    <row r="330">
      <c r="A330" s="18" t="s">
        <v>128</v>
      </c>
      <c r="B330" s="18">
        <v>87.0</v>
      </c>
      <c r="C330" s="40">
        <v>25439.0</v>
      </c>
      <c r="D330" s="40">
        <v>15614.0</v>
      </c>
      <c r="E330" s="40">
        <v>6766.0</v>
      </c>
      <c r="F330" s="14">
        <v>5447689.0</v>
      </c>
      <c r="G330" s="19"/>
      <c r="H330" s="19">
        <f>VLOOKUP(A330,'Kings Ratings'!$A$2:$B$1000,2,false)</f>
        <v>1</v>
      </c>
      <c r="I330" s="7">
        <f>vlookup(B330,'202405 MM (Do Not Delete)'!$A$1:$G$1000,7,false)</f>
        <v>223</v>
      </c>
      <c r="K330" s="40">
        <v>23981.0</v>
      </c>
      <c r="L330" s="22">
        <f t="shared" si="2"/>
        <v>1458</v>
      </c>
      <c r="M330" s="23">
        <f t="shared" si="3"/>
        <v>0.06079813185</v>
      </c>
      <c r="N330" s="24" t="str">
        <f t="shared" si="4"/>
        <v>Bone Fish with +1458, +6.1% (23981 to 25439)</v>
      </c>
      <c r="O330" s="41"/>
      <c r="P330" s="40">
        <v>14625.0</v>
      </c>
      <c r="Q330" s="18">
        <f t="shared" si="5"/>
        <v>989</v>
      </c>
      <c r="R330" s="23">
        <f t="shared" si="6"/>
        <v>0.06762393162</v>
      </c>
      <c r="S330" s="24" t="str">
        <f t="shared" si="7"/>
        <v>Bone Fish with +989, +6.8% (14625 to 15614)</v>
      </c>
      <c r="T330" s="18"/>
      <c r="U330" s="40">
        <v>6255.0</v>
      </c>
      <c r="V330" s="22">
        <f t="shared" si="8"/>
        <v>511</v>
      </c>
      <c r="W330" s="23">
        <f t="shared" si="9"/>
        <v>0.08169464428</v>
      </c>
      <c r="X330" s="26" t="str">
        <f t="shared" si="10"/>
        <v>Bone Fish with +511, +8.2% (6255 to 6766)</v>
      </c>
    </row>
    <row r="331">
      <c r="A331" s="18" t="s">
        <v>396</v>
      </c>
      <c r="B331" s="18">
        <v>81.0</v>
      </c>
      <c r="C331" s="40">
        <v>25486.0</v>
      </c>
      <c r="D331" s="40">
        <v>12145.0</v>
      </c>
      <c r="E331" s="40">
        <v>3693.0</v>
      </c>
      <c r="F331" s="14">
        <v>2835091.0</v>
      </c>
      <c r="G331" s="19"/>
      <c r="H331" s="19">
        <f>VLOOKUP(A331,'Kings Ratings'!$A$2:$B$1000,2,false)</f>
        <v>1</v>
      </c>
      <c r="I331" s="7">
        <f>vlookup(B331,'202405 MM (Do Not Delete)'!$A$1:$G$1000,7,false)</f>
        <v>235</v>
      </c>
      <c r="K331" s="40">
        <v>23778.0</v>
      </c>
      <c r="L331" s="22">
        <f t="shared" si="2"/>
        <v>1708</v>
      </c>
      <c r="M331" s="23">
        <f t="shared" si="3"/>
        <v>0.07183110438</v>
      </c>
      <c r="N331" s="24" t="str">
        <f t="shared" si="4"/>
        <v>White Parchment with +1708, +7.2% (23778 to 25486)</v>
      </c>
      <c r="O331" s="41"/>
      <c r="P331" s="40">
        <v>11492.0</v>
      </c>
      <c r="Q331" s="18">
        <f t="shared" si="5"/>
        <v>653</v>
      </c>
      <c r="R331" s="23">
        <f t="shared" si="6"/>
        <v>0.05682213714</v>
      </c>
      <c r="S331" s="24" t="str">
        <f t="shared" si="7"/>
        <v>White Parchment with +653, +5.7% (11492 to 12145)</v>
      </c>
      <c r="T331" s="18"/>
      <c r="U331" s="40">
        <v>3222.0</v>
      </c>
      <c r="V331" s="22">
        <f t="shared" si="8"/>
        <v>471</v>
      </c>
      <c r="W331" s="23">
        <f t="shared" si="9"/>
        <v>0.1461824953</v>
      </c>
      <c r="X331" s="26" t="str">
        <f t="shared" si="10"/>
        <v>White Parchment with +471, +14.6% (3222 to 3693)</v>
      </c>
    </row>
    <row r="332">
      <c r="A332" s="18" t="s">
        <v>414</v>
      </c>
      <c r="B332" s="18">
        <v>577.0</v>
      </c>
      <c r="C332" s="40">
        <v>25490.0</v>
      </c>
      <c r="D332" s="40">
        <v>19381.0</v>
      </c>
      <c r="E332" s="40">
        <v>7758.0</v>
      </c>
      <c r="F332" s="14">
        <v>1.093278E7</v>
      </c>
      <c r="G332" s="19"/>
      <c r="H332" s="19">
        <f>VLOOKUP(A332,'Kings Ratings'!$A$2:$B$1000,2,false)</f>
        <v>1</v>
      </c>
      <c r="I332" s="7">
        <f>vlookup(B332,'202405 MM (Do Not Delete)'!$A$1:$G$1000,7,false)</f>
        <v>264</v>
      </c>
      <c r="K332" s="40">
        <v>23929.0</v>
      </c>
      <c r="L332" s="22">
        <f t="shared" si="2"/>
        <v>1561</v>
      </c>
      <c r="M332" s="23">
        <f t="shared" si="3"/>
        <v>0.06523465251</v>
      </c>
      <c r="N332" s="24" t="str">
        <f t="shared" si="4"/>
        <v>Jumbo Fish with +1561, +6.5% (23929 to 25490)</v>
      </c>
      <c r="O332" s="41"/>
      <c r="P332" s="40">
        <v>18033.0</v>
      </c>
      <c r="Q332" s="18">
        <f t="shared" si="5"/>
        <v>1348</v>
      </c>
      <c r="R332" s="23">
        <f t="shared" si="6"/>
        <v>0.07475184384</v>
      </c>
      <c r="S332" s="24" t="str">
        <f t="shared" si="7"/>
        <v>Jumbo Fish with +1348, +7.5% (18033 to 19381)</v>
      </c>
      <c r="T332" s="18"/>
      <c r="U332" s="40">
        <v>7076.0</v>
      </c>
      <c r="V332" s="22">
        <f t="shared" si="8"/>
        <v>682</v>
      </c>
      <c r="W332" s="23">
        <f t="shared" si="9"/>
        <v>0.0963821368</v>
      </c>
      <c r="X332" s="26" t="str">
        <f t="shared" si="10"/>
        <v>Jumbo Fish with +682, +9.6% (7076 to 7758)</v>
      </c>
    </row>
    <row r="333">
      <c r="A333" s="18" t="s">
        <v>390</v>
      </c>
      <c r="B333" s="18">
        <v>56.0</v>
      </c>
      <c r="C333" s="40">
        <v>25495.0</v>
      </c>
      <c r="D333" s="40">
        <v>13757.0</v>
      </c>
      <c r="E333" s="40">
        <v>5024.0</v>
      </c>
      <c r="F333" s="14">
        <v>3331668.0</v>
      </c>
      <c r="G333" s="19"/>
      <c r="H333" s="19">
        <f>VLOOKUP(A333,'Kings Ratings'!$A$2:$B$1000,2,false)</f>
        <v>1</v>
      </c>
      <c r="I333" s="7">
        <f>vlookup(B333,'202405 MM (Do Not Delete)'!$A$1:$G$1000,7,false)</f>
        <v>228</v>
      </c>
      <c r="K333" s="40">
        <v>24030.0</v>
      </c>
      <c r="L333" s="22">
        <f t="shared" si="2"/>
        <v>1465</v>
      </c>
      <c r="M333" s="23">
        <f t="shared" si="3"/>
        <v>0.06096545984</v>
      </c>
      <c r="N333" s="24" t="str">
        <f t="shared" si="4"/>
        <v>Green Chromis with +1465, +6.1% (24030 to 25495)</v>
      </c>
      <c r="O333" s="41"/>
      <c r="P333" s="40">
        <v>12704.0</v>
      </c>
      <c r="Q333" s="18">
        <f t="shared" si="5"/>
        <v>1053</v>
      </c>
      <c r="R333" s="23">
        <f t="shared" si="6"/>
        <v>0.0828872796</v>
      </c>
      <c r="S333" s="24" t="str">
        <f t="shared" si="7"/>
        <v>Green Chromis with +1053, +8.3% (12704 to 13757)</v>
      </c>
      <c r="T333" s="18"/>
      <c r="U333" s="40">
        <v>4457.0</v>
      </c>
      <c r="V333" s="22">
        <f t="shared" si="8"/>
        <v>567</v>
      </c>
      <c r="W333" s="23">
        <f t="shared" si="9"/>
        <v>0.1272156159</v>
      </c>
      <c r="X333" s="26" t="str">
        <f t="shared" si="10"/>
        <v>Green Chromis with +567, +12.7% (4457 to 5024)</v>
      </c>
    </row>
    <row r="334">
      <c r="A334" s="18" t="s">
        <v>233</v>
      </c>
      <c r="B334" s="18">
        <v>39.0</v>
      </c>
      <c r="C334" s="40">
        <v>25503.0</v>
      </c>
      <c r="D334" s="40">
        <v>12534.0</v>
      </c>
      <c r="E334" s="40">
        <v>4449.0</v>
      </c>
      <c r="F334" s="14">
        <v>1212146.0</v>
      </c>
      <c r="G334" s="19"/>
      <c r="H334" s="19">
        <f>VLOOKUP(A334,'Kings Ratings'!$A$2:$B$1000,2,false)</f>
        <v>1</v>
      </c>
      <c r="I334" s="7">
        <f>vlookup(B334,'202405 MM (Do Not Delete)'!$A$1:$G$1000,7,false)</f>
        <v>234</v>
      </c>
      <c r="K334" s="40">
        <v>23981.0</v>
      </c>
      <c r="L334" s="22">
        <f t="shared" si="2"/>
        <v>1522</v>
      </c>
      <c r="M334" s="23">
        <f t="shared" si="3"/>
        <v>0.0634669113</v>
      </c>
      <c r="N334" s="24" t="str">
        <f t="shared" si="4"/>
        <v>Crappie with +1522, +6.3% (23981 to 25503)</v>
      </c>
      <c r="O334" s="41"/>
      <c r="P334" s="40">
        <v>11526.0</v>
      </c>
      <c r="Q334" s="18">
        <f t="shared" si="5"/>
        <v>1008</v>
      </c>
      <c r="R334" s="23">
        <f t="shared" si="6"/>
        <v>0.08745445081</v>
      </c>
      <c r="S334" s="24" t="str">
        <f t="shared" si="7"/>
        <v>Crappie with +1008, +8.7% (11526 to 12534)</v>
      </c>
      <c r="T334" s="18"/>
      <c r="U334" s="40">
        <v>3832.0</v>
      </c>
      <c r="V334" s="22">
        <f t="shared" si="8"/>
        <v>617</v>
      </c>
      <c r="W334" s="23">
        <f t="shared" si="9"/>
        <v>0.1610125261</v>
      </c>
      <c r="X334" s="26" t="str">
        <f t="shared" si="10"/>
        <v>Crappie with +617, +16.1% (3832 to 4449)</v>
      </c>
    </row>
    <row r="335">
      <c r="A335" s="18" t="s">
        <v>366</v>
      </c>
      <c r="B335" s="18">
        <v>98.0</v>
      </c>
      <c r="C335" s="40">
        <v>25694.0</v>
      </c>
      <c r="D335" s="40">
        <v>15018.0</v>
      </c>
      <c r="E335" s="40">
        <v>5977.0</v>
      </c>
      <c r="F335" s="14">
        <v>8435630.0</v>
      </c>
      <c r="G335" s="19"/>
      <c r="H335" s="19">
        <f>VLOOKUP(A335,'Kings Ratings'!$A$2:$B$1000,2,false)</f>
        <v>1</v>
      </c>
      <c r="I335" s="7">
        <f>vlookup(B335,'202405 MM (Do Not Delete)'!$A$1:$G$1000,7,false)</f>
        <v>221</v>
      </c>
      <c r="K335" s="40">
        <v>24159.0</v>
      </c>
      <c r="L335" s="22">
        <f t="shared" si="2"/>
        <v>1535</v>
      </c>
      <c r="M335" s="23">
        <f t="shared" si="3"/>
        <v>0.06353739807</v>
      </c>
      <c r="N335" s="24" t="str">
        <f t="shared" si="4"/>
        <v>Starfish with +1535, +6.4% (24159 to 25694)</v>
      </c>
      <c r="O335" s="41"/>
      <c r="P335" s="40">
        <v>13861.0</v>
      </c>
      <c r="Q335" s="18">
        <f t="shared" si="5"/>
        <v>1157</v>
      </c>
      <c r="R335" s="23">
        <f t="shared" si="6"/>
        <v>0.08347161099</v>
      </c>
      <c r="S335" s="24" t="str">
        <f t="shared" si="7"/>
        <v>Starfish with +1157, +8.3% (13861 to 15018)</v>
      </c>
      <c r="T335" s="18"/>
      <c r="U335" s="40">
        <v>5417.0</v>
      </c>
      <c r="V335" s="22">
        <f t="shared" si="8"/>
        <v>560</v>
      </c>
      <c r="W335" s="23">
        <f t="shared" si="9"/>
        <v>0.1033782536</v>
      </c>
      <c r="X335" s="26" t="str">
        <f t="shared" si="10"/>
        <v>Starfish with +560, +10.3% (5417 to 5977)</v>
      </c>
    </row>
    <row r="336">
      <c r="A336" s="18" t="s">
        <v>384</v>
      </c>
      <c r="B336" s="18">
        <v>576.0</v>
      </c>
      <c r="C336" s="40">
        <v>25821.0</v>
      </c>
      <c r="D336" s="40">
        <v>19767.0</v>
      </c>
      <c r="E336" s="40">
        <v>8143.0</v>
      </c>
      <c r="F336" s="14">
        <v>1.2187723E7</v>
      </c>
      <c r="G336" s="19"/>
      <c r="H336" s="19">
        <f>VLOOKUP(A336,'Kings Ratings'!$A$2:$B$1000,2,false)</f>
        <v>1</v>
      </c>
      <c r="I336" s="7">
        <f>vlookup(B336,'202405 MM (Do Not Delete)'!$A$1:$G$1000,7,false)</f>
        <v>278</v>
      </c>
      <c r="K336" s="40">
        <v>24252.0</v>
      </c>
      <c r="L336" s="22">
        <f t="shared" si="2"/>
        <v>1569</v>
      </c>
      <c r="M336" s="23">
        <f t="shared" si="3"/>
        <v>0.0646956952</v>
      </c>
      <c r="N336" s="24" t="str">
        <f t="shared" si="4"/>
        <v>Mulberry Snapper with +1569, +6.5% (24252 to 25821)</v>
      </c>
      <c r="O336" s="41"/>
      <c r="P336" s="40">
        <v>18404.0</v>
      </c>
      <c r="Q336" s="18">
        <f t="shared" si="5"/>
        <v>1363</v>
      </c>
      <c r="R336" s="23">
        <f t="shared" si="6"/>
        <v>0.07405998696</v>
      </c>
      <c r="S336" s="24" t="str">
        <f t="shared" si="7"/>
        <v>Mulberry Snapper with +1363, +7.4% (18404 to 19767)</v>
      </c>
      <c r="T336" s="18"/>
      <c r="U336" s="40">
        <v>7421.0</v>
      </c>
      <c r="V336" s="22">
        <f t="shared" si="8"/>
        <v>722</v>
      </c>
      <c r="W336" s="23">
        <f t="shared" si="9"/>
        <v>0.09729147015</v>
      </c>
      <c r="X336" s="26" t="str">
        <f t="shared" si="10"/>
        <v>Mulberry Snapper with +722, +9.7% (7421 to 8143)</v>
      </c>
    </row>
    <row r="337">
      <c r="A337" s="18" t="s">
        <v>297</v>
      </c>
      <c r="B337" s="18">
        <v>275.0</v>
      </c>
      <c r="C337" s="40">
        <v>26129.0</v>
      </c>
      <c r="D337" s="40">
        <v>7876.0</v>
      </c>
      <c r="E337" s="40">
        <v>247.0</v>
      </c>
      <c r="F337" s="14">
        <v>637103.0</v>
      </c>
      <c r="G337" s="19"/>
      <c r="H337" s="19">
        <f>VLOOKUP(A337,'Kings Ratings'!$A$2:$B$1000,2,false)</f>
        <v>5</v>
      </c>
      <c r="I337" s="7" t="str">
        <f>vlookup(B337,'202405 MM (Do Not Delete)'!$A$1:$G$1000,7,false)</f>
        <v/>
      </c>
      <c r="K337" s="40">
        <v>24519.0</v>
      </c>
      <c r="L337" s="22">
        <f t="shared" si="2"/>
        <v>1610</v>
      </c>
      <c r="M337" s="23">
        <f t="shared" si="3"/>
        <v>0.06566336311</v>
      </c>
      <c r="N337" s="24" t="str">
        <f t="shared" si="4"/>
        <v>Feed with +1610, +6.6% (24519 to 26129)</v>
      </c>
      <c r="O337" s="41"/>
      <c r="P337" s="40">
        <v>7005.0</v>
      </c>
      <c r="Q337" s="18">
        <f t="shared" si="5"/>
        <v>871</v>
      </c>
      <c r="R337" s="23">
        <f t="shared" si="6"/>
        <v>0.1243397573</v>
      </c>
      <c r="S337" s="24" t="str">
        <f t="shared" si="7"/>
        <v>Feed with +871, +12.4% (7005 to 7876)</v>
      </c>
      <c r="T337" s="18"/>
      <c r="U337" s="40">
        <v>199.0</v>
      </c>
      <c r="V337" s="22">
        <f t="shared" si="8"/>
        <v>48</v>
      </c>
      <c r="W337" s="23">
        <f t="shared" si="9"/>
        <v>0.2412060302</v>
      </c>
      <c r="X337" s="26" t="str">
        <f t="shared" si="10"/>
        <v>Feed with +48, +24.1% (199 to 247)</v>
      </c>
    </row>
    <row r="338">
      <c r="A338" s="18" t="s">
        <v>361</v>
      </c>
      <c r="B338" s="18">
        <v>575.0</v>
      </c>
      <c r="C338" s="40">
        <v>26242.0</v>
      </c>
      <c r="D338" s="40">
        <v>20284.0</v>
      </c>
      <c r="E338" s="40">
        <v>9084.0</v>
      </c>
      <c r="F338" s="14">
        <v>1.5725067E7</v>
      </c>
      <c r="G338" s="19"/>
      <c r="H338" s="19">
        <f>VLOOKUP(A338,'Kings Ratings'!$A$2:$B$1000,2,false)</f>
        <v>1</v>
      </c>
      <c r="I338" s="7">
        <f>vlookup(B338,'202405 MM (Do Not Delete)'!$A$1:$G$1000,7,false)</f>
        <v>217</v>
      </c>
      <c r="K338" s="40">
        <v>24655.0</v>
      </c>
      <c r="L338" s="22">
        <f t="shared" si="2"/>
        <v>1587</v>
      </c>
      <c r="M338" s="23">
        <f t="shared" si="3"/>
        <v>0.0643682823</v>
      </c>
      <c r="N338" s="24" t="str">
        <f t="shared" si="4"/>
        <v>Green Barracuda with +1587, +6.4% (24655 to 26242)</v>
      </c>
      <c r="O338" s="41"/>
      <c r="P338" s="40">
        <v>18923.0</v>
      </c>
      <c r="Q338" s="18">
        <f t="shared" si="5"/>
        <v>1361</v>
      </c>
      <c r="R338" s="23">
        <f t="shared" si="6"/>
        <v>0.0719230566</v>
      </c>
      <c r="S338" s="24" t="str">
        <f t="shared" si="7"/>
        <v>Green Barracuda with +1361, +7.2% (18923 to 20284)</v>
      </c>
      <c r="T338" s="18"/>
      <c r="U338" s="40">
        <v>8329.0</v>
      </c>
      <c r="V338" s="22">
        <f t="shared" si="8"/>
        <v>755</v>
      </c>
      <c r="W338" s="23">
        <f t="shared" si="9"/>
        <v>0.09064713651</v>
      </c>
      <c r="X338" s="26" t="str">
        <f t="shared" si="10"/>
        <v>Green Barracuda with +755, +9.1% (8329 to 9084)</v>
      </c>
    </row>
    <row r="339">
      <c r="A339" s="18" t="s">
        <v>226</v>
      </c>
      <c r="B339" s="18">
        <v>574.0</v>
      </c>
      <c r="C339" s="40">
        <v>26662.0</v>
      </c>
      <c r="D339" s="40">
        <v>21056.0</v>
      </c>
      <c r="E339" s="40">
        <v>10305.0</v>
      </c>
      <c r="F339" s="14">
        <v>2.2371359E7</v>
      </c>
      <c r="G339" s="19"/>
      <c r="H339" s="19">
        <f>VLOOKUP(A339,'Kings Ratings'!$A$2:$B$1000,2,false)</f>
        <v>1</v>
      </c>
      <c r="I339" s="7">
        <f>vlookup(B339,'202405 MM (Do Not Delete)'!$A$1:$G$1000,7,false)</f>
        <v>207</v>
      </c>
      <c r="K339" s="40">
        <v>25056.0</v>
      </c>
      <c r="L339" s="22">
        <f t="shared" si="2"/>
        <v>1606</v>
      </c>
      <c r="M339" s="23">
        <f t="shared" si="3"/>
        <v>0.06409642401</v>
      </c>
      <c r="N339" s="24" t="str">
        <f t="shared" si="4"/>
        <v>Crab with +1606, +6.4% (25056 to 26662)</v>
      </c>
      <c r="O339" s="41"/>
      <c r="P339" s="40">
        <v>19678.0</v>
      </c>
      <c r="Q339" s="18">
        <f t="shared" si="5"/>
        <v>1378</v>
      </c>
      <c r="R339" s="23">
        <f t="shared" si="6"/>
        <v>0.07002744181</v>
      </c>
      <c r="S339" s="24" t="str">
        <f t="shared" si="7"/>
        <v>Crab with +1378, +7% (19678 to 21056)</v>
      </c>
      <c r="T339" s="18"/>
      <c r="U339" s="40">
        <v>9466.0</v>
      </c>
      <c r="V339" s="22">
        <f t="shared" si="8"/>
        <v>839</v>
      </c>
      <c r="W339" s="23">
        <f t="shared" si="9"/>
        <v>0.08863300232</v>
      </c>
      <c r="X339" s="26" t="str">
        <f t="shared" si="10"/>
        <v>Crab with +839, +8.9% (9466 to 10305)</v>
      </c>
    </row>
    <row r="340">
      <c r="A340" s="18" t="s">
        <v>338</v>
      </c>
      <c r="B340" s="18">
        <v>570.0</v>
      </c>
      <c r="C340" s="40">
        <v>26935.0</v>
      </c>
      <c r="D340" s="40">
        <v>21442.0</v>
      </c>
      <c r="E340" s="40">
        <v>10732.0</v>
      </c>
      <c r="F340" s="14">
        <v>2.2467778E7</v>
      </c>
      <c r="G340" s="19"/>
      <c r="H340" s="19">
        <f>VLOOKUP(A340,'Kings Ratings'!$A$2:$B$1000,2,false)</f>
        <v>1</v>
      </c>
      <c r="I340" s="7">
        <f>vlookup(B340,'202405 MM (Do Not Delete)'!$A$1:$G$1000,7,false)</f>
        <v>205</v>
      </c>
      <c r="K340" s="40">
        <v>25307.0</v>
      </c>
      <c r="L340" s="22">
        <f t="shared" si="2"/>
        <v>1628</v>
      </c>
      <c r="M340" s="23">
        <f t="shared" si="3"/>
        <v>0.06433002727</v>
      </c>
      <c r="N340" s="24" t="str">
        <f t="shared" si="4"/>
        <v>Purple Butterfly Fish with +1628, +6.4% (25307 to 26935)</v>
      </c>
      <c r="O340" s="41"/>
      <c r="P340" s="40">
        <v>20017.0</v>
      </c>
      <c r="Q340" s="18">
        <f t="shared" si="5"/>
        <v>1425</v>
      </c>
      <c r="R340" s="23">
        <f t="shared" si="6"/>
        <v>0.07118948893</v>
      </c>
      <c r="S340" s="24" t="str">
        <f t="shared" si="7"/>
        <v>Purple Butterfly Fish with +1425, +7.1% (20017 to 21442)</v>
      </c>
      <c r="T340" s="18"/>
      <c r="U340" s="40">
        <v>9876.0</v>
      </c>
      <c r="V340" s="22">
        <f t="shared" si="8"/>
        <v>856</v>
      </c>
      <c r="W340" s="23">
        <f t="shared" si="9"/>
        <v>0.08667476711</v>
      </c>
      <c r="X340" s="26" t="str">
        <f t="shared" si="10"/>
        <v>Purple Butterfly Fish with +856, +8.7% (9876 to 10732)</v>
      </c>
    </row>
    <row r="341">
      <c r="A341" s="18" t="s">
        <v>316</v>
      </c>
      <c r="B341" s="18">
        <v>141.0</v>
      </c>
      <c r="C341" s="40">
        <v>27583.0</v>
      </c>
      <c r="D341" s="40">
        <v>14527.0</v>
      </c>
      <c r="E341" s="40">
        <v>8646.0</v>
      </c>
      <c r="F341" s="14">
        <v>5203990.0</v>
      </c>
      <c r="G341" s="19"/>
      <c r="H341" s="19">
        <f>VLOOKUP(A341,'Kings Ratings'!$A$2:$B$1000,2,false)</f>
        <v>1</v>
      </c>
      <c r="I341" s="7">
        <f>vlookup(B341,'202405 MM (Do Not Delete)'!$A$1:$G$1000,7,false)</f>
        <v>253</v>
      </c>
      <c r="K341" s="40">
        <v>25991.0</v>
      </c>
      <c r="L341" s="22">
        <f t="shared" si="2"/>
        <v>1592</v>
      </c>
      <c r="M341" s="23">
        <f t="shared" si="3"/>
        <v>0.06125197184</v>
      </c>
      <c r="N341" s="24" t="str">
        <f t="shared" si="4"/>
        <v>Shrimp with +1592, +6.1% (25991 to 27583)</v>
      </c>
      <c r="O341" s="41"/>
      <c r="P341" s="40">
        <v>13430.0</v>
      </c>
      <c r="Q341" s="18">
        <f t="shared" si="5"/>
        <v>1097</v>
      </c>
      <c r="R341" s="23">
        <f t="shared" si="6"/>
        <v>0.0816827997</v>
      </c>
      <c r="S341" s="24" t="str">
        <f t="shared" si="7"/>
        <v>Shrimp with +1097, +8.2% (13430 to 14527)</v>
      </c>
      <c r="T341" s="18"/>
      <c r="U341" s="40">
        <v>7833.0</v>
      </c>
      <c r="V341" s="22">
        <f t="shared" si="8"/>
        <v>813</v>
      </c>
      <c r="W341" s="23">
        <f t="shared" si="9"/>
        <v>0.1037916507</v>
      </c>
      <c r="X341" s="26" t="str">
        <f t="shared" si="10"/>
        <v>Shrimp with +813, +10.4% (7833 to 8646)</v>
      </c>
    </row>
    <row r="342">
      <c r="A342" s="18" t="s">
        <v>301</v>
      </c>
      <c r="B342" s="18">
        <v>58.0</v>
      </c>
      <c r="C342" s="40">
        <v>28738.0</v>
      </c>
      <c r="D342" s="40">
        <v>18404.0</v>
      </c>
      <c r="E342" s="40">
        <v>8329.0</v>
      </c>
      <c r="F342" s="14">
        <v>8288895.0</v>
      </c>
      <c r="G342" s="19"/>
      <c r="H342" s="19">
        <f>VLOOKUP(A342,'Kings Ratings'!$A$2:$B$1000,2,false)</f>
        <v>1</v>
      </c>
      <c r="I342" s="7">
        <f>vlookup(B342,'202405 MM (Do Not Delete)'!$A$1:$G$1000,7,false)</f>
        <v>256</v>
      </c>
      <c r="K342" s="40">
        <v>27192.0</v>
      </c>
      <c r="L342" s="22">
        <f t="shared" si="2"/>
        <v>1546</v>
      </c>
      <c r="M342" s="23">
        <f t="shared" si="3"/>
        <v>0.05685495734</v>
      </c>
      <c r="N342" s="24" t="str">
        <f t="shared" si="4"/>
        <v>Small Prawn with +1546, +5.7% (27192 to 28738)</v>
      </c>
      <c r="O342" s="41"/>
      <c r="P342" s="40">
        <v>17353.0</v>
      </c>
      <c r="Q342" s="18">
        <f t="shared" si="5"/>
        <v>1051</v>
      </c>
      <c r="R342" s="23">
        <f t="shared" si="6"/>
        <v>0.06056589639</v>
      </c>
      <c r="S342" s="24" t="str">
        <f t="shared" si="7"/>
        <v>Small Prawn with +1051, +6.1% (17353 to 18404)</v>
      </c>
      <c r="T342" s="18"/>
      <c r="U342" s="40">
        <v>7548.0</v>
      </c>
      <c r="V342" s="22">
        <f t="shared" si="8"/>
        <v>781</v>
      </c>
      <c r="W342" s="23">
        <f t="shared" si="9"/>
        <v>0.1034711182</v>
      </c>
      <c r="X342" s="26" t="str">
        <f t="shared" si="10"/>
        <v>Small Prawn with +781, +10.3% (7548 to 8329)</v>
      </c>
    </row>
    <row r="343">
      <c r="A343" s="18" t="s">
        <v>308</v>
      </c>
      <c r="B343" s="18">
        <v>392.0</v>
      </c>
      <c r="C343" s="40">
        <v>28905.0</v>
      </c>
      <c r="D343" s="40">
        <v>14951.0</v>
      </c>
      <c r="E343" s="40">
        <v>5427.0</v>
      </c>
      <c r="F343" s="14">
        <v>4534360.0</v>
      </c>
      <c r="G343" s="19"/>
      <c r="H343" s="19">
        <f>VLOOKUP(A343,'Kings Ratings'!$A$2:$B$1000,2,false)</f>
        <v>2</v>
      </c>
      <c r="I343" s="7">
        <f>vlookup(B343,'202405 MM (Do Not Delete)'!$A$1:$G$1000,7,false)</f>
        <v>222</v>
      </c>
      <c r="K343" s="40">
        <v>27266.0</v>
      </c>
      <c r="L343" s="22">
        <f t="shared" si="2"/>
        <v>1639</v>
      </c>
      <c r="M343" s="23">
        <f t="shared" si="3"/>
        <v>0.06011149417</v>
      </c>
      <c r="N343" s="24" t="str">
        <f t="shared" si="4"/>
        <v>Steel Wire with +1639, +6% (27266 to 28905)</v>
      </c>
      <c r="O343" s="41"/>
      <c r="P343" s="40">
        <v>13869.0</v>
      </c>
      <c r="Q343" s="18">
        <f t="shared" si="5"/>
        <v>1082</v>
      </c>
      <c r="R343" s="23">
        <f t="shared" si="6"/>
        <v>0.07801571851</v>
      </c>
      <c r="S343" s="24" t="str">
        <f t="shared" si="7"/>
        <v>Steel Wire with +1082, +7.8% (13869 to 14951)</v>
      </c>
      <c r="T343" s="18"/>
      <c r="U343" s="40">
        <v>4762.0</v>
      </c>
      <c r="V343" s="22">
        <f t="shared" si="8"/>
        <v>665</v>
      </c>
      <c r="W343" s="23">
        <f t="shared" si="9"/>
        <v>0.1396472071</v>
      </c>
      <c r="X343" s="26" t="str">
        <f t="shared" si="10"/>
        <v>Steel Wire with +665, +14.% (4762 to 5427)</v>
      </c>
    </row>
    <row r="344">
      <c r="A344" s="18" t="s">
        <v>282</v>
      </c>
      <c r="B344" s="18">
        <v>232.0</v>
      </c>
      <c r="C344" s="40">
        <v>30284.0</v>
      </c>
      <c r="D344" s="40">
        <v>15280.0</v>
      </c>
      <c r="E344" s="40">
        <v>6229.0</v>
      </c>
      <c r="F344" s="14">
        <v>6438403.0</v>
      </c>
      <c r="G344" s="19"/>
      <c r="H344" s="19">
        <f>VLOOKUP(A344,'Kings Ratings'!$A$2:$B$1000,2,false)</f>
        <v>1</v>
      </c>
      <c r="I344" s="7">
        <f>vlookup(B344,'202405 MM (Do Not Delete)'!$A$1:$G$1000,7,false)</f>
        <v>224</v>
      </c>
      <c r="K344" s="40">
        <v>28322.0</v>
      </c>
      <c r="L344" s="22">
        <f t="shared" si="2"/>
        <v>1962</v>
      </c>
      <c r="M344" s="23">
        <f t="shared" si="3"/>
        <v>0.06927476873</v>
      </c>
      <c r="N344" s="24" t="str">
        <f t="shared" si="4"/>
        <v>Flamejack with +1962, +6.9% (28322 to 30284)</v>
      </c>
      <c r="O344" s="41"/>
      <c r="P344" s="40">
        <v>14033.0</v>
      </c>
      <c r="Q344" s="18">
        <f t="shared" si="5"/>
        <v>1247</v>
      </c>
      <c r="R344" s="23">
        <f t="shared" si="6"/>
        <v>0.08886196822</v>
      </c>
      <c r="S344" s="24" t="str">
        <f t="shared" si="7"/>
        <v>Flamejack with +1247, +8.9% (14033 to 15280)</v>
      </c>
      <c r="T344" s="18"/>
      <c r="U344" s="40">
        <v>5142.0</v>
      </c>
      <c r="V344" s="22">
        <f t="shared" si="8"/>
        <v>1087</v>
      </c>
      <c r="W344" s="23">
        <f t="shared" si="9"/>
        <v>0.2113963438</v>
      </c>
      <c r="X344" s="26" t="str">
        <f t="shared" si="10"/>
        <v>Flamejack with +1087, +21.1% (5142 to 6229)</v>
      </c>
    </row>
    <row r="345">
      <c r="A345" s="18" t="s">
        <v>192</v>
      </c>
      <c r="B345" s="18">
        <v>97.0</v>
      </c>
      <c r="C345" s="40">
        <v>30725.0</v>
      </c>
      <c r="D345" s="40">
        <v>20772.0</v>
      </c>
      <c r="E345" s="40">
        <v>10109.0</v>
      </c>
      <c r="F345" s="14">
        <v>1.9676587E7</v>
      </c>
      <c r="G345" s="19"/>
      <c r="H345" s="19">
        <f>VLOOKUP(A345,'Kings Ratings'!$A$2:$B$1000,2,false)</f>
        <v>1</v>
      </c>
      <c r="I345" s="7">
        <f>vlookup(B345,'202405 MM (Do Not Delete)'!$A$1:$G$1000,7,false)</f>
        <v>209</v>
      </c>
      <c r="K345" s="40">
        <v>29143.0</v>
      </c>
      <c r="L345" s="22">
        <f t="shared" si="2"/>
        <v>1582</v>
      </c>
      <c r="M345" s="23">
        <f t="shared" si="3"/>
        <v>0.05428404763</v>
      </c>
      <c r="N345" s="24" t="str">
        <f t="shared" si="4"/>
        <v>Clam Shell with +1582, +5.4% (29143 to 30725)</v>
      </c>
      <c r="O345" s="41"/>
      <c r="P345" s="40">
        <v>19470.0</v>
      </c>
      <c r="Q345" s="18">
        <f t="shared" si="5"/>
        <v>1302</v>
      </c>
      <c r="R345" s="23">
        <f t="shared" si="6"/>
        <v>0.06687211094</v>
      </c>
      <c r="S345" s="24" t="str">
        <f t="shared" si="7"/>
        <v>Clam Shell with +1302, +6.7% (19470 to 20772)</v>
      </c>
      <c r="T345" s="18"/>
      <c r="U345" s="40">
        <v>9173.0</v>
      </c>
      <c r="V345" s="22">
        <f t="shared" si="8"/>
        <v>936</v>
      </c>
      <c r="W345" s="23">
        <f t="shared" si="9"/>
        <v>0.1020385915</v>
      </c>
      <c r="X345" s="26" t="str">
        <f t="shared" si="10"/>
        <v>Clam Shell with +936, +10.2% (9173 to 10109)</v>
      </c>
    </row>
    <row r="346">
      <c r="A346" s="18" t="s">
        <v>203</v>
      </c>
      <c r="B346" s="18">
        <v>101.0</v>
      </c>
      <c r="C346" s="40">
        <v>30811.0</v>
      </c>
      <c r="D346" s="40">
        <v>20785.0</v>
      </c>
      <c r="E346" s="40">
        <v>10107.0</v>
      </c>
      <c r="F346" s="14">
        <v>1.9682991E7</v>
      </c>
      <c r="G346" s="19"/>
      <c r="H346" s="19">
        <f>VLOOKUP(A346,'Kings Ratings'!$A$2:$B$1000,2,false)</f>
        <v>1</v>
      </c>
      <c r="I346" s="7">
        <f>vlookup(B346,'202405 MM (Do Not Delete)'!$A$1:$G$1000,7,false)</f>
        <v>210</v>
      </c>
      <c r="K346" s="40">
        <v>29229.0</v>
      </c>
      <c r="L346" s="22">
        <f t="shared" si="2"/>
        <v>1582</v>
      </c>
      <c r="M346" s="23">
        <f t="shared" si="3"/>
        <v>0.05412432858</v>
      </c>
      <c r="N346" s="24" t="str">
        <f t="shared" si="4"/>
        <v>Conch Shell with +1582, +5.4% (29229 to 30811)</v>
      </c>
      <c r="O346" s="41"/>
      <c r="P346" s="40">
        <v>19478.0</v>
      </c>
      <c r="Q346" s="18">
        <f t="shared" si="5"/>
        <v>1307</v>
      </c>
      <c r="R346" s="23">
        <f t="shared" si="6"/>
        <v>0.06710134511</v>
      </c>
      <c r="S346" s="24" t="str">
        <f t="shared" si="7"/>
        <v>Conch Shell with +1307, +6.7% (19478 to 20785)</v>
      </c>
      <c r="T346" s="18"/>
      <c r="U346" s="40">
        <v>9173.0</v>
      </c>
      <c r="V346" s="22">
        <f t="shared" si="8"/>
        <v>934</v>
      </c>
      <c r="W346" s="23">
        <f t="shared" si="9"/>
        <v>0.1018205603</v>
      </c>
      <c r="X346" s="26" t="str">
        <f t="shared" si="10"/>
        <v>Conch Shell with +934, +10.2% (9173 to 10107)</v>
      </c>
    </row>
    <row r="347">
      <c r="A347" s="18" t="s">
        <v>274</v>
      </c>
      <c r="B347" s="18">
        <v>312.0</v>
      </c>
      <c r="C347" s="40">
        <v>30914.0</v>
      </c>
      <c r="D347" s="40">
        <v>17165.0</v>
      </c>
      <c r="E347" s="40">
        <v>4671.0</v>
      </c>
      <c r="F347" s="14">
        <v>2103425.0</v>
      </c>
      <c r="G347" s="19"/>
      <c r="H347" s="19">
        <f>VLOOKUP(A347,'Kings Ratings'!$A$2:$B$1000,2,false)</f>
        <v>1</v>
      </c>
      <c r="I347" s="7">
        <f>vlookup(B347,'202405 MM (Do Not Delete)'!$A$1:$G$1000,7,false)</f>
        <v>234</v>
      </c>
      <c r="K347" s="40">
        <v>29050.0</v>
      </c>
      <c r="L347" s="22">
        <f t="shared" si="2"/>
        <v>1864</v>
      </c>
      <c r="M347" s="23">
        <f t="shared" si="3"/>
        <v>0.06416523236</v>
      </c>
      <c r="N347" s="24" t="str">
        <f t="shared" si="4"/>
        <v>Ruby Coral with +1864, +6.4% (29050 to 30914)</v>
      </c>
      <c r="O347" s="41"/>
      <c r="P347" s="40">
        <v>15996.0</v>
      </c>
      <c r="Q347" s="18">
        <f t="shared" si="5"/>
        <v>1169</v>
      </c>
      <c r="R347" s="23">
        <f t="shared" si="6"/>
        <v>0.07308077019</v>
      </c>
      <c r="S347" s="24" t="str">
        <f t="shared" si="7"/>
        <v>Ruby Coral with +1169, +7.3% (15996 to 17165)</v>
      </c>
      <c r="T347" s="18"/>
      <c r="U347" s="40">
        <v>3989.0</v>
      </c>
      <c r="V347" s="22">
        <f t="shared" si="8"/>
        <v>682</v>
      </c>
      <c r="W347" s="23">
        <f t="shared" si="9"/>
        <v>0.170970168</v>
      </c>
      <c r="X347" s="26" t="str">
        <f t="shared" si="10"/>
        <v>Ruby Coral with +682, +17.1% (3989 to 4671)</v>
      </c>
    </row>
    <row r="348">
      <c r="A348" s="18" t="s">
        <v>290</v>
      </c>
      <c r="B348" s="18">
        <v>86.0</v>
      </c>
      <c r="C348" s="40">
        <v>30999.0</v>
      </c>
      <c r="D348" s="40">
        <v>12613.0</v>
      </c>
      <c r="E348" s="40">
        <v>2536.0</v>
      </c>
      <c r="F348" s="14">
        <v>1171994.0</v>
      </c>
      <c r="G348" s="19"/>
      <c r="H348" s="19">
        <f>VLOOKUP(A348,'Kings Ratings'!$A$2:$B$1000,2,false)</f>
        <v>3</v>
      </c>
      <c r="I348" s="7">
        <f>vlookup(B348,'202405 MM (Do Not Delete)'!$A$1:$G$1000,7,false)</f>
        <v>242</v>
      </c>
      <c r="K348" s="40">
        <v>29348.0</v>
      </c>
      <c r="L348" s="22">
        <f t="shared" si="2"/>
        <v>1651</v>
      </c>
      <c r="M348" s="23">
        <f t="shared" si="3"/>
        <v>0.05625596293</v>
      </c>
      <c r="N348" s="24" t="str">
        <f t="shared" si="4"/>
        <v>Lemonade with +1651, +5.6% (29348 to 30999)</v>
      </c>
      <c r="O348" s="41"/>
      <c r="P348" s="40">
        <v>11658.0</v>
      </c>
      <c r="Q348" s="18">
        <f t="shared" si="5"/>
        <v>955</v>
      </c>
      <c r="R348" s="23">
        <f t="shared" si="6"/>
        <v>0.08191799623</v>
      </c>
      <c r="S348" s="24" t="str">
        <f t="shared" si="7"/>
        <v>Lemonade with +955, +8.2% (11658 to 12613)</v>
      </c>
      <c r="T348" s="18"/>
      <c r="U348" s="40">
        <v>2116.0</v>
      </c>
      <c r="V348" s="22">
        <f t="shared" si="8"/>
        <v>420</v>
      </c>
      <c r="W348" s="23">
        <f t="shared" si="9"/>
        <v>0.1984877127</v>
      </c>
      <c r="X348" s="26" t="str">
        <f t="shared" si="10"/>
        <v>Lemonade with +420, +19.8% (2116 to 2536)</v>
      </c>
    </row>
    <row r="349">
      <c r="A349" s="18" t="s">
        <v>259</v>
      </c>
      <c r="B349" s="18">
        <v>311.0</v>
      </c>
      <c r="C349" s="40">
        <v>31512.0</v>
      </c>
      <c r="D349" s="40">
        <v>17658.0</v>
      </c>
      <c r="E349" s="40">
        <v>4869.0</v>
      </c>
      <c r="F349" s="14">
        <v>2428038.0</v>
      </c>
      <c r="G349" s="19"/>
      <c r="H349" s="19">
        <f>VLOOKUP(A349,'Kings Ratings'!$A$2:$B$1000,2,false)</f>
        <v>1</v>
      </c>
      <c r="I349" s="7">
        <f>vlookup(B349,'202405 MM (Do Not Delete)'!$A$1:$G$1000,7,false)</f>
        <v>233</v>
      </c>
      <c r="K349" s="40">
        <v>29641.0</v>
      </c>
      <c r="L349" s="22">
        <f t="shared" si="2"/>
        <v>1871</v>
      </c>
      <c r="M349" s="23">
        <f t="shared" si="3"/>
        <v>0.06312202692</v>
      </c>
      <c r="N349" s="24" t="str">
        <f t="shared" si="4"/>
        <v>Serpent Eel with +1871, +6.3% (29641 to 31512)</v>
      </c>
      <c r="O349" s="41"/>
      <c r="P349" s="40">
        <v>16451.0</v>
      </c>
      <c r="Q349" s="18">
        <f t="shared" si="5"/>
        <v>1207</v>
      </c>
      <c r="R349" s="23">
        <f t="shared" si="6"/>
        <v>0.07336940004</v>
      </c>
      <c r="S349" s="24" t="str">
        <f t="shared" si="7"/>
        <v>Serpent Eel with +1207, +7.3% (16451 to 17658)</v>
      </c>
      <c r="T349" s="18"/>
      <c r="U349" s="40">
        <v>4172.0</v>
      </c>
      <c r="V349" s="22">
        <f t="shared" si="8"/>
        <v>697</v>
      </c>
      <c r="W349" s="23">
        <f t="shared" si="9"/>
        <v>0.1670661553</v>
      </c>
      <c r="X349" s="26" t="str">
        <f t="shared" si="10"/>
        <v>Serpent Eel with +697, +16.7% (4172 to 4869)</v>
      </c>
    </row>
    <row r="350">
      <c r="A350" s="18" t="s">
        <v>266</v>
      </c>
      <c r="B350" s="18">
        <v>301.0</v>
      </c>
      <c r="C350" s="40">
        <v>31739.0</v>
      </c>
      <c r="D350" s="40">
        <v>14009.0</v>
      </c>
      <c r="E350" s="40">
        <v>3544.0</v>
      </c>
      <c r="F350" s="14">
        <v>1000454.0</v>
      </c>
      <c r="G350" s="19"/>
      <c r="H350" s="19">
        <f>VLOOKUP(A350,'Kings Ratings'!$A$2:$B$1000,2,false)</f>
        <v>1</v>
      </c>
      <c r="I350" s="7">
        <f>vlookup(B350,'202405 MM (Do Not Delete)'!$A$1:$G$1000,7,false)</f>
        <v>241</v>
      </c>
      <c r="K350" s="40">
        <v>29926.0</v>
      </c>
      <c r="L350" s="22">
        <f t="shared" si="2"/>
        <v>1813</v>
      </c>
      <c r="M350" s="23">
        <f t="shared" si="3"/>
        <v>0.06058277083</v>
      </c>
      <c r="N350" s="24" t="str">
        <f t="shared" si="4"/>
        <v>Fancy Pipe with +1813, +6.1% (29926 to 31739)</v>
      </c>
      <c r="O350" s="41"/>
      <c r="P350" s="40">
        <v>13191.0</v>
      </c>
      <c r="Q350" s="18">
        <f t="shared" si="5"/>
        <v>818</v>
      </c>
      <c r="R350" s="23">
        <f t="shared" si="6"/>
        <v>0.06201197786</v>
      </c>
      <c r="S350" s="24" t="str">
        <f t="shared" si="7"/>
        <v>Fancy Pipe with +818, +6.2% (13191 to 14009)</v>
      </c>
      <c r="T350" s="18"/>
      <c r="U350" s="40">
        <v>3009.0</v>
      </c>
      <c r="V350" s="22">
        <f t="shared" si="8"/>
        <v>535</v>
      </c>
      <c r="W350" s="23">
        <f t="shared" si="9"/>
        <v>0.1777999335</v>
      </c>
      <c r="X350" s="26" t="str">
        <f t="shared" si="10"/>
        <v>Fancy Pipe with +535, +17.8% (3009 to 3544)</v>
      </c>
    </row>
    <row r="351">
      <c r="A351" s="18" t="s">
        <v>241</v>
      </c>
      <c r="B351" s="18">
        <v>110.0</v>
      </c>
      <c r="C351" s="40">
        <v>31914.0</v>
      </c>
      <c r="D351" s="40">
        <v>12981.0</v>
      </c>
      <c r="E351" s="40">
        <v>4164.0</v>
      </c>
      <c r="F351" s="14">
        <v>3439474.0</v>
      </c>
      <c r="G351" s="19"/>
      <c r="H351" s="19">
        <f>VLOOKUP(A351,'Kings Ratings'!$A$2:$B$1000,2,false)</f>
        <v>1</v>
      </c>
      <c r="I351" s="7">
        <f>vlookup(B351,'202405 MM (Do Not Delete)'!$A$1:$G$1000,7,false)</f>
        <v>231</v>
      </c>
      <c r="K351" s="40">
        <v>30089.0</v>
      </c>
      <c r="L351" s="22">
        <f t="shared" si="2"/>
        <v>1825</v>
      </c>
      <c r="M351" s="23">
        <f t="shared" si="3"/>
        <v>0.06065339493</v>
      </c>
      <c r="N351" s="24" t="str">
        <f t="shared" si="4"/>
        <v>Leather with +1825, +6.1% (30089 to 31914)</v>
      </c>
      <c r="O351" s="41"/>
      <c r="P351" s="40">
        <v>12029.0</v>
      </c>
      <c r="Q351" s="18">
        <f t="shared" si="5"/>
        <v>952</v>
      </c>
      <c r="R351" s="23">
        <f t="shared" si="6"/>
        <v>0.07914207332</v>
      </c>
      <c r="S351" s="24" t="str">
        <f t="shared" si="7"/>
        <v>Leather with +952, +7.9% (12029 to 12981)</v>
      </c>
      <c r="T351" s="18"/>
      <c r="U351" s="40">
        <v>3672.0</v>
      </c>
      <c r="V351" s="22">
        <f t="shared" si="8"/>
        <v>492</v>
      </c>
      <c r="W351" s="23">
        <f t="shared" si="9"/>
        <v>0.1339869281</v>
      </c>
      <c r="X351" s="26" t="str">
        <f t="shared" si="10"/>
        <v>Leather with +492, +13.4% (3672 to 4164)</v>
      </c>
    </row>
    <row r="352">
      <c r="A352" s="18" t="s">
        <v>235</v>
      </c>
      <c r="B352" s="18">
        <v>310.0</v>
      </c>
      <c r="C352" s="40">
        <v>32091.0</v>
      </c>
      <c r="D352" s="40">
        <v>18120.0</v>
      </c>
      <c r="E352" s="40">
        <v>4949.0</v>
      </c>
      <c r="F352" s="14">
        <v>2625831.0</v>
      </c>
      <c r="G352" s="19"/>
      <c r="H352" s="19">
        <f>VLOOKUP(A352,'Kings Ratings'!$A$2:$B$1000,2,false)</f>
        <v>1</v>
      </c>
      <c r="I352" s="7">
        <f>vlookup(B352,'202405 MM (Do Not Delete)'!$A$1:$G$1000,7,false)</f>
        <v>232</v>
      </c>
      <c r="K352" s="40">
        <v>30179.0</v>
      </c>
      <c r="L352" s="22">
        <f t="shared" si="2"/>
        <v>1912</v>
      </c>
      <c r="M352" s="23">
        <f t="shared" si="3"/>
        <v>0.0633553133</v>
      </c>
      <c r="N352" s="24" t="str">
        <f t="shared" si="4"/>
        <v>Spiral Shell with +1912, +6.3% (30179 to 32091)</v>
      </c>
      <c r="O352" s="41"/>
      <c r="P352" s="40">
        <v>16902.0</v>
      </c>
      <c r="Q352" s="18">
        <f t="shared" si="5"/>
        <v>1218</v>
      </c>
      <c r="R352" s="23">
        <f t="shared" si="6"/>
        <v>0.07206247781</v>
      </c>
      <c r="S352" s="24" t="str">
        <f t="shared" si="7"/>
        <v>Spiral Shell with +1218, +7.2% (16902 to 18120)</v>
      </c>
      <c r="T352" s="18"/>
      <c r="U352" s="40">
        <v>4245.0</v>
      </c>
      <c r="V352" s="22">
        <f t="shared" si="8"/>
        <v>704</v>
      </c>
      <c r="W352" s="23">
        <f t="shared" si="9"/>
        <v>0.1658421673</v>
      </c>
      <c r="X352" s="26" t="str">
        <f t="shared" si="10"/>
        <v>Spiral Shell with +704, +16.6% (4245 to 4949)</v>
      </c>
    </row>
    <row r="353">
      <c r="A353" s="18" t="s">
        <v>227</v>
      </c>
      <c r="B353" s="18">
        <v>368.0</v>
      </c>
      <c r="C353" s="40">
        <v>32219.0</v>
      </c>
      <c r="D353" s="40">
        <v>10008.0</v>
      </c>
      <c r="E353" s="40">
        <v>571.0</v>
      </c>
      <c r="F353" s="14">
        <v>236586.0</v>
      </c>
      <c r="G353" s="19"/>
      <c r="H353" s="19">
        <f>VLOOKUP(A353,'Kings Ratings'!$A$2:$B$1000,2,false)</f>
        <v>2</v>
      </c>
      <c r="I353" s="7">
        <f>vlookup(B353,'202405 MM (Do Not Delete)'!$A$1:$G$1000,7,false)</f>
        <v>280</v>
      </c>
      <c r="K353" s="40">
        <v>30421.0</v>
      </c>
      <c r="L353" s="22">
        <f t="shared" si="2"/>
        <v>1798</v>
      </c>
      <c r="M353" s="23">
        <f t="shared" si="3"/>
        <v>0.05910390848</v>
      </c>
      <c r="N353" s="24" t="str">
        <f t="shared" si="4"/>
        <v>Lantern with +1798, +5.9% (30421 to 32219)</v>
      </c>
      <c r="O353" s="41"/>
      <c r="P353" s="40">
        <v>9274.0</v>
      </c>
      <c r="Q353" s="18">
        <f t="shared" si="5"/>
        <v>734</v>
      </c>
      <c r="R353" s="23">
        <f t="shared" si="6"/>
        <v>0.07914599957</v>
      </c>
      <c r="S353" s="24" t="str">
        <f t="shared" si="7"/>
        <v>Lantern with +734, +7.9% (9274 to 10008)</v>
      </c>
      <c r="T353" s="18"/>
      <c r="U353" s="40">
        <v>510.0</v>
      </c>
      <c r="V353" s="22">
        <f t="shared" si="8"/>
        <v>61</v>
      </c>
      <c r="W353" s="23">
        <f t="shared" si="9"/>
        <v>0.1196078431</v>
      </c>
      <c r="X353" s="26" t="str">
        <f t="shared" si="10"/>
        <v>Lantern with +61, +12% (510 to 571)</v>
      </c>
    </row>
    <row r="354">
      <c r="A354" s="18" t="s">
        <v>221</v>
      </c>
      <c r="B354" s="18">
        <v>309.0</v>
      </c>
      <c r="C354" s="40">
        <v>33181.0</v>
      </c>
      <c r="D354" s="40">
        <v>18919.0</v>
      </c>
      <c r="E354" s="40">
        <v>5269.0</v>
      </c>
      <c r="F354" s="14">
        <v>3170145.0</v>
      </c>
      <c r="G354" s="19"/>
      <c r="H354" s="19">
        <f>VLOOKUP(A354,'Kings Ratings'!$A$2:$B$1000,2,false)</f>
        <v>1</v>
      </c>
      <c r="I354" s="7">
        <f>vlookup(B354,'202405 MM (Do Not Delete)'!$A$1:$G$1000,7,false)</f>
        <v>230</v>
      </c>
      <c r="K354" s="40">
        <v>31275.0</v>
      </c>
      <c r="L354" s="22">
        <f t="shared" si="2"/>
        <v>1906</v>
      </c>
      <c r="M354" s="23">
        <f t="shared" si="3"/>
        <v>0.0609432454</v>
      </c>
      <c r="N354" s="24" t="str">
        <f t="shared" si="4"/>
        <v>Plumbfish with +1906, +6.1% (31275 to 33181)</v>
      </c>
      <c r="O354" s="41"/>
      <c r="P354" s="40">
        <v>17656.0</v>
      </c>
      <c r="Q354" s="18">
        <f t="shared" si="5"/>
        <v>1263</v>
      </c>
      <c r="R354" s="23">
        <f t="shared" si="6"/>
        <v>0.07153375623</v>
      </c>
      <c r="S354" s="24" t="str">
        <f t="shared" si="7"/>
        <v>Plumbfish with +1263, +7.2% (17656 to 18919)</v>
      </c>
      <c r="T354" s="18"/>
      <c r="U354" s="40">
        <v>4547.0</v>
      </c>
      <c r="V354" s="22">
        <f t="shared" si="8"/>
        <v>722</v>
      </c>
      <c r="W354" s="23">
        <f t="shared" si="9"/>
        <v>0.1587860128</v>
      </c>
      <c r="X354" s="26" t="str">
        <f t="shared" si="10"/>
        <v>Plumbfish with +722, +15.9% (4547 to 5269)</v>
      </c>
    </row>
    <row r="355">
      <c r="A355" s="18" t="s">
        <v>204</v>
      </c>
      <c r="B355" s="18">
        <v>65.0</v>
      </c>
      <c r="C355" s="40">
        <v>33582.0</v>
      </c>
      <c r="D355" s="40">
        <v>6741.0</v>
      </c>
      <c r="E355" s="40">
        <v>154.0</v>
      </c>
      <c r="F355" s="14">
        <v>375646.0</v>
      </c>
      <c r="G355" s="19"/>
      <c r="H355" s="19">
        <f>VLOOKUP(A355,'Kings Ratings'!$A$2:$B$1000,2,false)</f>
        <v>7</v>
      </c>
      <c r="I355" s="7" t="str">
        <f>vlookup(B355,'202405 MM (Do Not Delete)'!$A$1:$G$1000,7,false)</f>
        <v/>
      </c>
      <c r="K355" s="40">
        <v>31712.0</v>
      </c>
      <c r="L355" s="22">
        <f t="shared" si="2"/>
        <v>1870</v>
      </c>
      <c r="M355" s="23">
        <f t="shared" si="3"/>
        <v>0.05896821393</v>
      </c>
      <c r="N355" s="24" t="str">
        <f t="shared" si="4"/>
        <v>Corn with +1870, +5.9% (31712 to 33582)</v>
      </c>
      <c r="O355" s="41"/>
      <c r="P355" s="40">
        <v>6035.0</v>
      </c>
      <c r="Q355" s="18">
        <f t="shared" si="5"/>
        <v>706</v>
      </c>
      <c r="R355" s="23">
        <f t="shared" si="6"/>
        <v>0.1169842585</v>
      </c>
      <c r="S355" s="24" t="str">
        <f t="shared" si="7"/>
        <v>Corn with +706, +11.7% (6035 to 6741)</v>
      </c>
      <c r="T355" s="18"/>
      <c r="U355" s="40">
        <v>119.0</v>
      </c>
      <c r="V355" s="22">
        <f t="shared" si="8"/>
        <v>35</v>
      </c>
      <c r="W355" s="23">
        <f t="shared" si="9"/>
        <v>0.2941176471</v>
      </c>
      <c r="X355" s="26" t="str">
        <f t="shared" si="10"/>
        <v>Corn with +35, +29.4% (119 to 154)</v>
      </c>
    </row>
    <row r="356">
      <c r="A356" s="18" t="s">
        <v>215</v>
      </c>
      <c r="B356" s="18">
        <v>308.0</v>
      </c>
      <c r="C356" s="40">
        <v>33652.0</v>
      </c>
      <c r="D356" s="40">
        <v>19700.0</v>
      </c>
      <c r="E356" s="40">
        <v>5427.0</v>
      </c>
      <c r="F356" s="14">
        <v>3527675.0</v>
      </c>
      <c r="G356" s="19"/>
      <c r="H356" s="19">
        <f>VLOOKUP(A356,'Kings Ratings'!$A$2:$B$1000,2,false)</f>
        <v>1</v>
      </c>
      <c r="I356" s="7">
        <f>vlookup(B356,'202405 MM (Do Not Delete)'!$A$1:$G$1000,7,false)</f>
        <v>229</v>
      </c>
      <c r="K356" s="40">
        <v>31702.0</v>
      </c>
      <c r="L356" s="22">
        <f t="shared" si="2"/>
        <v>1950</v>
      </c>
      <c r="M356" s="23">
        <f t="shared" si="3"/>
        <v>0.06151031481</v>
      </c>
      <c r="N356" s="24" t="str">
        <f t="shared" si="4"/>
        <v>Sea Catfish with +1950, +6.2% (31702 to 33652)</v>
      </c>
      <c r="O356" s="41"/>
      <c r="P356" s="40">
        <v>18407.0</v>
      </c>
      <c r="Q356" s="18">
        <f t="shared" si="5"/>
        <v>1293</v>
      </c>
      <c r="R356" s="23">
        <f t="shared" si="6"/>
        <v>0.07024501548</v>
      </c>
      <c r="S356" s="24" t="str">
        <f t="shared" si="7"/>
        <v>Sea Catfish with +1293, +7% (18407 to 19700)</v>
      </c>
      <c r="T356" s="18"/>
      <c r="U356" s="40">
        <v>4687.0</v>
      </c>
      <c r="V356" s="22">
        <f t="shared" si="8"/>
        <v>740</v>
      </c>
      <c r="W356" s="23">
        <f t="shared" si="9"/>
        <v>0.1578835076</v>
      </c>
      <c r="X356" s="26" t="str">
        <f t="shared" si="10"/>
        <v>Sea Catfish with +740, +15.8% (4687 to 5427)</v>
      </c>
    </row>
    <row r="357">
      <c r="A357" s="18" t="s">
        <v>210</v>
      </c>
      <c r="B357" s="18">
        <v>84.0</v>
      </c>
      <c r="C357" s="40">
        <v>33673.0</v>
      </c>
      <c r="D357" s="40">
        <v>13455.0</v>
      </c>
      <c r="E357" s="40">
        <v>2771.0</v>
      </c>
      <c r="F357" s="14">
        <v>1151431.0</v>
      </c>
      <c r="G357" s="19"/>
      <c r="H357" s="19">
        <f>VLOOKUP(A357,'Kings Ratings'!$A$2:$B$1000,2,false)</f>
        <v>3</v>
      </c>
      <c r="I357" s="7">
        <f>vlookup(B357,'202405 MM (Do Not Delete)'!$A$1:$G$1000,7,false)</f>
        <v>239</v>
      </c>
      <c r="K357" s="40">
        <v>31781.0</v>
      </c>
      <c r="L357" s="22">
        <f t="shared" si="2"/>
        <v>1892</v>
      </c>
      <c r="M357" s="23">
        <f t="shared" si="3"/>
        <v>0.05953242503</v>
      </c>
      <c r="N357" s="24" t="str">
        <f t="shared" si="4"/>
        <v>Orange Juice with +1892, +6% (31781 to 33673)</v>
      </c>
      <c r="O357" s="41"/>
      <c r="P357" s="40">
        <v>12406.0</v>
      </c>
      <c r="Q357" s="18">
        <f t="shared" si="5"/>
        <v>1049</v>
      </c>
      <c r="R357" s="23">
        <f t="shared" si="6"/>
        <v>0.08455586007</v>
      </c>
      <c r="S357" s="24" t="str">
        <f t="shared" si="7"/>
        <v>Orange Juice with +1049, +8.5% (12406 to 13455)</v>
      </c>
      <c r="T357" s="18"/>
      <c r="U357" s="40">
        <v>2360.0</v>
      </c>
      <c r="V357" s="22">
        <f t="shared" si="8"/>
        <v>411</v>
      </c>
      <c r="W357" s="23">
        <f t="shared" si="9"/>
        <v>0.1741525424</v>
      </c>
      <c r="X357" s="26" t="str">
        <f t="shared" si="10"/>
        <v>Orange Juice with +411, +17.4% (2360 to 2771)</v>
      </c>
    </row>
    <row r="358">
      <c r="A358" s="18" t="s">
        <v>196</v>
      </c>
      <c r="B358" s="18">
        <v>198.0</v>
      </c>
      <c r="C358" s="40">
        <v>33973.0</v>
      </c>
      <c r="D358" s="40">
        <v>19661.0</v>
      </c>
      <c r="E358" s="40">
        <v>9316.0</v>
      </c>
      <c r="F358" s="14">
        <v>8542883.0</v>
      </c>
      <c r="G358" s="19"/>
      <c r="H358" s="19">
        <f>VLOOKUP(A358,'Kings Ratings'!$A$2:$B$1000,2,false)</f>
        <v>1</v>
      </c>
      <c r="I358" s="7">
        <f>vlookup(B358,'202405 MM (Do Not Delete)'!$A$1:$G$1000,7,false)</f>
        <v>216</v>
      </c>
      <c r="K358" s="40">
        <v>32134.0</v>
      </c>
      <c r="L358" s="22">
        <f t="shared" si="2"/>
        <v>1839</v>
      </c>
      <c r="M358" s="23">
        <f t="shared" si="3"/>
        <v>0.05722910313</v>
      </c>
      <c r="N358" s="24" t="str">
        <f t="shared" si="4"/>
        <v>Mackerel with +1839, +5.7% (32134 to 33973)</v>
      </c>
      <c r="O358" s="41"/>
      <c r="P358" s="40">
        <v>18420.0</v>
      </c>
      <c r="Q358" s="18">
        <f t="shared" si="5"/>
        <v>1241</v>
      </c>
      <c r="R358" s="23">
        <f t="shared" si="6"/>
        <v>0.06737242128</v>
      </c>
      <c r="S358" s="24" t="str">
        <f t="shared" si="7"/>
        <v>Mackerel with +1241, +6.7% (18420 to 19661)</v>
      </c>
      <c r="T358" s="18"/>
      <c r="U358" s="40">
        <v>8498.0</v>
      </c>
      <c r="V358" s="22">
        <f t="shared" si="8"/>
        <v>818</v>
      </c>
      <c r="W358" s="23">
        <f t="shared" si="9"/>
        <v>0.09625794305</v>
      </c>
      <c r="X358" s="26" t="str">
        <f t="shared" si="10"/>
        <v>Mackerel with +818, +9.6% (8498 to 9316)</v>
      </c>
    </row>
    <row r="359">
      <c r="A359" s="18" t="s">
        <v>52</v>
      </c>
      <c r="B359" s="18">
        <v>307.0</v>
      </c>
      <c r="C359" s="40">
        <v>34743.0</v>
      </c>
      <c r="D359" s="40">
        <v>21057.0</v>
      </c>
      <c r="E359" s="40">
        <v>5954.0</v>
      </c>
      <c r="F359" s="14">
        <v>4578365.0</v>
      </c>
      <c r="G359" s="19"/>
      <c r="H359" s="19">
        <f>VLOOKUP(A359,'Kings Ratings'!$A$2:$B$1000,2,false)</f>
        <v>1</v>
      </c>
      <c r="I359" s="7">
        <f>vlookup(B359,'202405 MM (Do Not Delete)'!$A$1:$G$1000,7,false)</f>
        <v>225</v>
      </c>
      <c r="K359" s="40">
        <v>32754.0</v>
      </c>
      <c r="L359" s="22">
        <f t="shared" si="2"/>
        <v>1989</v>
      </c>
      <c r="M359" s="23">
        <f t="shared" si="3"/>
        <v>0.06072540758</v>
      </c>
      <c r="N359" s="24" t="str">
        <f t="shared" si="4"/>
        <v>Barracuda with +1989, +6.1% (32754 to 34743)</v>
      </c>
      <c r="O359" s="41"/>
      <c r="P359" s="40">
        <v>19659.0</v>
      </c>
      <c r="Q359" s="18">
        <f t="shared" si="5"/>
        <v>1398</v>
      </c>
      <c r="R359" s="23">
        <f t="shared" si="6"/>
        <v>0.07111246757</v>
      </c>
      <c r="S359" s="24" t="str">
        <f t="shared" si="7"/>
        <v>Barracuda with +1398, +7.1% (19659 to 21057)</v>
      </c>
      <c r="T359" s="18"/>
      <c r="U359" s="40">
        <v>5173.0</v>
      </c>
      <c r="V359" s="22">
        <f t="shared" si="8"/>
        <v>781</v>
      </c>
      <c r="W359" s="23">
        <f t="shared" si="9"/>
        <v>0.1509762227</v>
      </c>
      <c r="X359" s="26" t="str">
        <f t="shared" si="10"/>
        <v>Barracuda with +781, +15.1% (5173 to 5954)</v>
      </c>
    </row>
    <row r="360">
      <c r="A360" s="18" t="s">
        <v>156</v>
      </c>
      <c r="B360" s="18">
        <v>63.0</v>
      </c>
      <c r="C360" s="40">
        <v>34895.0</v>
      </c>
      <c r="D360" s="40">
        <v>18621.0</v>
      </c>
      <c r="E360" s="40">
        <v>8159.0</v>
      </c>
      <c r="F360" s="14">
        <v>8342865.0</v>
      </c>
      <c r="G360" s="19"/>
      <c r="H360" s="19">
        <f>VLOOKUP(A360,'Kings Ratings'!$A$2:$B$1000,2,false)</f>
        <v>1</v>
      </c>
      <c r="I360" s="7">
        <f>vlookup(B360,'202405 MM (Do Not Delete)'!$A$1:$G$1000,7,false)</f>
        <v>274</v>
      </c>
      <c r="K360" s="40">
        <v>33028.0</v>
      </c>
      <c r="L360" s="22">
        <f t="shared" si="2"/>
        <v>1867</v>
      </c>
      <c r="M360" s="23">
        <f t="shared" si="3"/>
        <v>0.0565277946</v>
      </c>
      <c r="N360" s="24" t="str">
        <f t="shared" si="4"/>
        <v>Trout with +1867, +5.7% (33028 to 34895)</v>
      </c>
      <c r="O360" s="41"/>
      <c r="P360" s="40">
        <v>17383.0</v>
      </c>
      <c r="Q360" s="18">
        <f t="shared" si="5"/>
        <v>1238</v>
      </c>
      <c r="R360" s="23">
        <f t="shared" si="6"/>
        <v>0.07121900708</v>
      </c>
      <c r="S360" s="24" t="str">
        <f t="shared" si="7"/>
        <v>Trout with +1238, +7.1% (17383 to 18621)</v>
      </c>
      <c r="T360" s="18"/>
      <c r="U360" s="40">
        <v>7449.0</v>
      </c>
      <c r="V360" s="22">
        <f t="shared" si="8"/>
        <v>710</v>
      </c>
      <c r="W360" s="23">
        <f t="shared" si="9"/>
        <v>0.09531480736</v>
      </c>
      <c r="X360" s="26" t="str">
        <f t="shared" si="10"/>
        <v>Trout with +710, +9.5% (7449 to 8159)</v>
      </c>
    </row>
    <row r="361">
      <c r="A361" s="18" t="s">
        <v>161</v>
      </c>
      <c r="B361" s="18">
        <v>25.0</v>
      </c>
      <c r="C361" s="40">
        <v>35299.0</v>
      </c>
      <c r="D361" s="40">
        <v>17593.0</v>
      </c>
      <c r="E361" s="40">
        <v>8522.0</v>
      </c>
      <c r="F361" s="14">
        <v>7237966.0</v>
      </c>
      <c r="G361" s="19"/>
      <c r="H361" s="19">
        <f>VLOOKUP(A361,'Kings Ratings'!$A$2:$B$1000,2,false)</f>
        <v>1</v>
      </c>
      <c r="I361" s="7">
        <f>vlookup(B361,'202405 MM (Do Not Delete)'!$A$1:$G$1000,7,false)</f>
        <v>254</v>
      </c>
      <c r="K361" s="40">
        <v>33336.0</v>
      </c>
      <c r="L361" s="22">
        <f t="shared" si="2"/>
        <v>1963</v>
      </c>
      <c r="M361" s="23">
        <f t="shared" si="3"/>
        <v>0.05888528918</v>
      </c>
      <c r="N361" s="24" t="str">
        <f t="shared" si="4"/>
        <v>Largemouth Bass with +1963, +5.9% (33336 to 35299)</v>
      </c>
      <c r="O361" s="41"/>
      <c r="P361" s="40">
        <v>16045.0</v>
      </c>
      <c r="Q361" s="18">
        <f t="shared" si="5"/>
        <v>1548</v>
      </c>
      <c r="R361" s="23">
        <f t="shared" si="6"/>
        <v>0.09647865379</v>
      </c>
      <c r="S361" s="24" t="str">
        <f t="shared" si="7"/>
        <v>Largemouth Bass with +1548, +9.6% (16045 to 17593)</v>
      </c>
      <c r="T361" s="18"/>
      <c r="U361" s="40">
        <v>7636.0</v>
      </c>
      <c r="V361" s="22">
        <f t="shared" si="8"/>
        <v>886</v>
      </c>
      <c r="W361" s="23">
        <f t="shared" si="9"/>
        <v>0.1160293347</v>
      </c>
      <c r="X361" s="26" t="str">
        <f t="shared" si="10"/>
        <v>Largemouth Bass with +886, +11.6% (7636 to 8522)</v>
      </c>
    </row>
    <row r="362">
      <c r="A362" s="18" t="s">
        <v>183</v>
      </c>
      <c r="B362" s="18">
        <v>167.0</v>
      </c>
      <c r="C362" s="40">
        <v>35799.0</v>
      </c>
      <c r="D362" s="40">
        <v>16043.0</v>
      </c>
      <c r="E362" s="40">
        <v>3939.0</v>
      </c>
      <c r="F362" s="14">
        <v>1106923.0</v>
      </c>
      <c r="G362" s="19"/>
      <c r="H362" s="19">
        <f>VLOOKUP(A362,'Kings Ratings'!$A$2:$B$1000,2,false)</f>
        <v>1</v>
      </c>
      <c r="I362" s="7">
        <f>vlookup(B362,'202405 MM (Do Not Delete)'!$A$1:$G$1000,7,false)</f>
        <v>239</v>
      </c>
      <c r="K362" s="40">
        <v>33932.0</v>
      </c>
      <c r="L362" s="22">
        <f t="shared" si="2"/>
        <v>1867</v>
      </c>
      <c r="M362" s="23">
        <f t="shared" si="3"/>
        <v>0.05502180832</v>
      </c>
      <c r="N362" s="24" t="str">
        <f t="shared" si="4"/>
        <v>Sturdy Shield with +1867, +5.5% (33932 to 35799)</v>
      </c>
      <c r="O362" s="41"/>
      <c r="P362" s="40">
        <v>15184.0</v>
      </c>
      <c r="Q362" s="18">
        <f t="shared" si="5"/>
        <v>859</v>
      </c>
      <c r="R362" s="23">
        <f t="shared" si="6"/>
        <v>0.05657270811</v>
      </c>
      <c r="S362" s="24" t="str">
        <f t="shared" si="7"/>
        <v>Sturdy Shield with +859, +5.7% (15184 to 16043)</v>
      </c>
      <c r="T362" s="18"/>
      <c r="U362" s="40">
        <v>3402.0</v>
      </c>
      <c r="V362" s="22">
        <f t="shared" si="8"/>
        <v>537</v>
      </c>
      <c r="W362" s="23">
        <f t="shared" si="9"/>
        <v>0.1578483245</v>
      </c>
      <c r="X362" s="26" t="str">
        <f t="shared" si="10"/>
        <v>Sturdy Shield with +537, +15.8% (3402 to 3939)</v>
      </c>
    </row>
    <row r="363">
      <c r="A363" s="18" t="s">
        <v>168</v>
      </c>
      <c r="B363" s="18">
        <v>306.0</v>
      </c>
      <c r="C363" s="40">
        <v>35857.0</v>
      </c>
      <c r="D363" s="40">
        <v>22840.0</v>
      </c>
      <c r="E363" s="40">
        <v>6669.0</v>
      </c>
      <c r="F363" s="14">
        <v>6590372.0</v>
      </c>
      <c r="G363" s="19"/>
      <c r="H363" s="19">
        <f>VLOOKUP(A363,'Kings Ratings'!$A$2:$B$1000,2,false)</f>
        <v>1</v>
      </c>
      <c r="I363" s="7">
        <f>vlookup(B363,'202405 MM (Do Not Delete)'!$A$1:$G$1000,7,false)</f>
        <v>222</v>
      </c>
      <c r="K363" s="40">
        <v>33810.0</v>
      </c>
      <c r="L363" s="22">
        <f t="shared" si="2"/>
        <v>2047</v>
      </c>
      <c r="M363" s="23">
        <f t="shared" si="3"/>
        <v>0.06054421769</v>
      </c>
      <c r="N363" s="24" t="str">
        <f t="shared" si="4"/>
        <v>Swordfish with +2047, +6.1% (33810 to 35857)</v>
      </c>
      <c r="O363" s="41"/>
      <c r="P363" s="40">
        <v>21356.0</v>
      </c>
      <c r="Q363" s="18">
        <f t="shared" si="5"/>
        <v>1484</v>
      </c>
      <c r="R363" s="23">
        <f t="shared" si="6"/>
        <v>0.06948866829</v>
      </c>
      <c r="S363" s="24" t="str">
        <f t="shared" si="7"/>
        <v>Swordfish with +1484, +6.9% (21356 to 22840)</v>
      </c>
      <c r="T363" s="18"/>
      <c r="U363" s="40">
        <v>5856.0</v>
      </c>
      <c r="V363" s="22">
        <f t="shared" si="8"/>
        <v>813</v>
      </c>
      <c r="W363" s="23">
        <f t="shared" si="9"/>
        <v>0.1388319672</v>
      </c>
      <c r="X363" s="26" t="str">
        <f t="shared" si="10"/>
        <v>Swordfish with +813, +13.9% (5856 to 6669)</v>
      </c>
    </row>
    <row r="364">
      <c r="A364" s="18" t="s">
        <v>149</v>
      </c>
      <c r="B364" s="18">
        <v>145.0</v>
      </c>
      <c r="C364" s="40">
        <v>36118.0</v>
      </c>
      <c r="D364" s="40">
        <v>20898.0</v>
      </c>
      <c r="E364" s="40">
        <v>8182.0</v>
      </c>
      <c r="F364" s="14">
        <v>1.2254093E7</v>
      </c>
      <c r="G364" s="19"/>
      <c r="H364" s="19">
        <f>VLOOKUP(A364,'Kings Ratings'!$A$2:$B$1000,2,false)</f>
        <v>1</v>
      </c>
      <c r="I364" s="7">
        <f>vlookup(B364,'202405 MM (Do Not Delete)'!$A$1:$G$1000,7,false)</f>
        <v>251</v>
      </c>
      <c r="K364" s="40">
        <v>34100.0</v>
      </c>
      <c r="L364" s="22">
        <f t="shared" si="2"/>
        <v>2018</v>
      </c>
      <c r="M364" s="23">
        <f t="shared" si="3"/>
        <v>0.05917888563</v>
      </c>
      <c r="N364" s="24" t="str">
        <f t="shared" si="4"/>
        <v>Steel with +2018, +5.9% (34100 to 36118)</v>
      </c>
      <c r="O364" s="41"/>
      <c r="P364" s="40">
        <v>19573.0</v>
      </c>
      <c r="Q364" s="18">
        <f t="shared" si="5"/>
        <v>1325</v>
      </c>
      <c r="R364" s="23">
        <f t="shared" si="6"/>
        <v>0.06769529454</v>
      </c>
      <c r="S364" s="24" t="str">
        <f t="shared" si="7"/>
        <v>Steel with +1325, +6.8% (19573 to 20898)</v>
      </c>
      <c r="T364" s="18"/>
      <c r="U364" s="40">
        <v>7329.0</v>
      </c>
      <c r="V364" s="22">
        <f t="shared" si="8"/>
        <v>853</v>
      </c>
      <c r="W364" s="23">
        <f t="shared" si="9"/>
        <v>0.1163869559</v>
      </c>
      <c r="X364" s="26" t="str">
        <f t="shared" si="10"/>
        <v>Steel with +853, +11.6% (7329 to 8182)</v>
      </c>
    </row>
    <row r="365">
      <c r="A365" s="18" t="s">
        <v>175</v>
      </c>
      <c r="B365" s="18">
        <v>194.0</v>
      </c>
      <c r="C365" s="40">
        <v>36137.0</v>
      </c>
      <c r="D365" s="40">
        <v>20848.0</v>
      </c>
      <c r="E365" s="40">
        <v>9434.0</v>
      </c>
      <c r="F365" s="14">
        <v>1.4721178E7</v>
      </c>
      <c r="G365" s="19"/>
      <c r="H365" s="19">
        <f>VLOOKUP(A365,'Kings Ratings'!$A$2:$B$1000,2,false)</f>
        <v>2</v>
      </c>
      <c r="I365" s="7">
        <f>vlookup(B365,'202405 MM (Do Not Delete)'!$A$1:$G$1000,7,false)</f>
        <v>211</v>
      </c>
      <c r="K365" s="40">
        <v>34236.0</v>
      </c>
      <c r="L365" s="22">
        <f t="shared" si="2"/>
        <v>1901</v>
      </c>
      <c r="M365" s="23">
        <f t="shared" si="3"/>
        <v>0.05552634654</v>
      </c>
      <c r="N365" s="24" t="str">
        <f t="shared" si="4"/>
        <v>Fishing Net with +1901, +5.6% (34236 to 36137)</v>
      </c>
      <c r="O365" s="41"/>
      <c r="P365" s="40">
        <v>19590.0</v>
      </c>
      <c r="Q365" s="18">
        <f t="shared" si="5"/>
        <v>1258</v>
      </c>
      <c r="R365" s="23">
        <f t="shared" si="6"/>
        <v>0.06421643696</v>
      </c>
      <c r="S365" s="24" t="str">
        <f t="shared" si="7"/>
        <v>Fishing Net with +1258, +6.4% (19590 to 20848)</v>
      </c>
      <c r="T365" s="18"/>
      <c r="U365" s="40">
        <v>8619.0</v>
      </c>
      <c r="V365" s="22">
        <f t="shared" si="8"/>
        <v>815</v>
      </c>
      <c r="W365" s="23">
        <f t="shared" si="9"/>
        <v>0.09455853347</v>
      </c>
      <c r="X365" s="26" t="str">
        <f t="shared" si="10"/>
        <v>Fishing Net with +815, +9.5% (8619 to 9434)</v>
      </c>
    </row>
    <row r="366">
      <c r="A366" s="18" t="s">
        <v>129</v>
      </c>
      <c r="B366" s="18">
        <v>77.0</v>
      </c>
      <c r="C366" s="40">
        <v>37500.0</v>
      </c>
      <c r="D366" s="40">
        <v>15616.0</v>
      </c>
      <c r="E366" s="40">
        <v>4747.0</v>
      </c>
      <c r="F366" s="14">
        <v>5211158.0</v>
      </c>
      <c r="G366" s="19"/>
      <c r="H366" s="19">
        <f>VLOOKUP(A366,'Kings Ratings'!$A$2:$B$1000,2,false)</f>
        <v>1</v>
      </c>
      <c r="I366" s="7">
        <f>vlookup(B366,'202405 MM (Do Not Delete)'!$A$1:$G$1000,7,false)</f>
        <v>227</v>
      </c>
      <c r="K366" s="40">
        <v>35466.0</v>
      </c>
      <c r="L366" s="22">
        <f t="shared" si="2"/>
        <v>2034</v>
      </c>
      <c r="M366" s="23">
        <f t="shared" si="3"/>
        <v>0.05735070208</v>
      </c>
      <c r="N366" s="24" t="str">
        <f t="shared" si="4"/>
        <v>Shimmer Stone with +2034, +5.7% (35466 to 37500)</v>
      </c>
      <c r="O366" s="41"/>
      <c r="P366" s="40">
        <v>14527.0</v>
      </c>
      <c r="Q366" s="18">
        <f t="shared" si="5"/>
        <v>1089</v>
      </c>
      <c r="R366" s="23">
        <f t="shared" si="6"/>
        <v>0.0749638604</v>
      </c>
      <c r="S366" s="24" t="str">
        <f t="shared" si="7"/>
        <v>Shimmer Stone with +1089, +7.5% (14527 to 15616)</v>
      </c>
      <c r="T366" s="18"/>
      <c r="U366" s="40">
        <v>4112.0</v>
      </c>
      <c r="V366" s="22">
        <f t="shared" si="8"/>
        <v>635</v>
      </c>
      <c r="W366" s="23">
        <f t="shared" si="9"/>
        <v>0.15442607</v>
      </c>
      <c r="X366" s="26" t="str">
        <f t="shared" si="10"/>
        <v>Shimmer Stone with +635, +15.4% (4112 to 4747)</v>
      </c>
    </row>
    <row r="367">
      <c r="A367" s="18" t="s">
        <v>138</v>
      </c>
      <c r="B367" s="18">
        <v>193.0</v>
      </c>
      <c r="C367" s="40">
        <v>37798.0</v>
      </c>
      <c r="D367" s="40">
        <v>22884.0</v>
      </c>
      <c r="E367" s="40">
        <v>10520.0</v>
      </c>
      <c r="F367" s="14">
        <v>2.0334301E7</v>
      </c>
      <c r="G367" s="19"/>
      <c r="H367" s="19">
        <f>VLOOKUP(A367,'Kings Ratings'!$A$2:$B$1000,2,false)</f>
        <v>1</v>
      </c>
      <c r="I367" s="7">
        <f>vlookup(B367,'202405 MM (Do Not Delete)'!$A$1:$G$1000,7,false)</f>
        <v>206</v>
      </c>
      <c r="K367" s="40">
        <v>35820.0</v>
      </c>
      <c r="L367" s="22">
        <f t="shared" si="2"/>
        <v>1978</v>
      </c>
      <c r="M367" s="23">
        <f t="shared" si="3"/>
        <v>0.05522054718</v>
      </c>
      <c r="N367" s="24" t="str">
        <f t="shared" si="4"/>
        <v>Rope with +1978, +5.5% (35820 to 37798)</v>
      </c>
      <c r="O367" s="41"/>
      <c r="P367" s="40">
        <v>21570.0</v>
      </c>
      <c r="Q367" s="18">
        <f t="shared" si="5"/>
        <v>1314</v>
      </c>
      <c r="R367" s="23">
        <f t="shared" si="6"/>
        <v>0.06091794159</v>
      </c>
      <c r="S367" s="24" t="str">
        <f t="shared" si="7"/>
        <v>Rope with +1314, +6.1% (21570 to 22884)</v>
      </c>
      <c r="T367" s="18"/>
      <c r="U367" s="40">
        <v>9610.0</v>
      </c>
      <c r="V367" s="22">
        <f t="shared" si="8"/>
        <v>910</v>
      </c>
      <c r="W367" s="23">
        <f t="shared" si="9"/>
        <v>0.0946930281</v>
      </c>
      <c r="X367" s="26" t="str">
        <f t="shared" si="10"/>
        <v>Rope with +910, +9.5% (9610 to 10520)</v>
      </c>
    </row>
    <row r="368">
      <c r="A368" s="18" t="s">
        <v>123</v>
      </c>
      <c r="B368" s="18">
        <v>75.0</v>
      </c>
      <c r="C368" s="40">
        <v>38261.0</v>
      </c>
      <c r="D368" s="40">
        <v>18182.0</v>
      </c>
      <c r="E368" s="40">
        <v>6202.0</v>
      </c>
      <c r="F368" s="14">
        <v>9024104.0</v>
      </c>
      <c r="G368" s="19"/>
      <c r="H368" s="19">
        <f>VLOOKUP(A368,'Kings Ratings'!$A$2:$B$1000,2,false)</f>
        <v>1</v>
      </c>
      <c r="I368" s="7">
        <f>vlookup(B368,'202405 MM (Do Not Delete)'!$A$1:$G$1000,7,false)</f>
        <v>220</v>
      </c>
      <c r="K368" s="40">
        <v>36123.0</v>
      </c>
      <c r="L368" s="22">
        <f t="shared" si="2"/>
        <v>2138</v>
      </c>
      <c r="M368" s="23">
        <f t="shared" si="3"/>
        <v>0.05918666777</v>
      </c>
      <c r="N368" s="24" t="str">
        <f t="shared" si="4"/>
        <v>Mushroom Paste with +2138, +5.9% (36123 to 38261)</v>
      </c>
      <c r="O368" s="41"/>
      <c r="P368" s="40">
        <v>16956.0</v>
      </c>
      <c r="Q368" s="18">
        <f t="shared" si="5"/>
        <v>1226</v>
      </c>
      <c r="R368" s="23">
        <f t="shared" si="6"/>
        <v>0.07230478887</v>
      </c>
      <c r="S368" s="24" t="str">
        <f t="shared" si="7"/>
        <v>Mushroom Paste with +1226, +7.2% (16956 to 18182)</v>
      </c>
      <c r="T368" s="18"/>
      <c r="U368" s="40">
        <v>5528.0</v>
      </c>
      <c r="V368" s="22">
        <f t="shared" si="8"/>
        <v>674</v>
      </c>
      <c r="W368" s="23">
        <f t="shared" si="9"/>
        <v>0.1219247467</v>
      </c>
      <c r="X368" s="26" t="str">
        <f t="shared" si="10"/>
        <v>Mushroom Paste with +674, +12.2% (5528 to 6202)</v>
      </c>
    </row>
    <row r="369">
      <c r="A369" s="18" t="s">
        <v>118</v>
      </c>
      <c r="B369" s="18">
        <v>231.0</v>
      </c>
      <c r="C369" s="40">
        <v>40165.0</v>
      </c>
      <c r="D369" s="40">
        <v>21526.0</v>
      </c>
      <c r="E369" s="40">
        <v>9936.0</v>
      </c>
      <c r="F369" s="14">
        <v>1.8444849E7</v>
      </c>
      <c r="G369" s="19"/>
      <c r="H369" s="19">
        <f>VLOOKUP(A369,'Kings Ratings'!$A$2:$B$1000,2,false)</f>
        <v>1</v>
      </c>
      <c r="I369" s="7">
        <f>vlookup(B369,'202405 MM (Do Not Delete)'!$A$1:$G$1000,7,false)</f>
        <v>215</v>
      </c>
      <c r="K369" s="40">
        <v>37772.0</v>
      </c>
      <c r="L369" s="22">
        <f t="shared" si="2"/>
        <v>2393</v>
      </c>
      <c r="M369" s="23">
        <f t="shared" si="3"/>
        <v>0.06335380705</v>
      </c>
      <c r="N369" s="24" t="str">
        <f t="shared" si="4"/>
        <v>Torch Fish with +2393, +6.3% (37772 to 40165)</v>
      </c>
      <c r="O369" s="41"/>
      <c r="P369" s="40">
        <v>20029.0</v>
      </c>
      <c r="Q369" s="18">
        <f t="shared" si="5"/>
        <v>1497</v>
      </c>
      <c r="R369" s="23">
        <f t="shared" si="6"/>
        <v>0.07474162464</v>
      </c>
      <c r="S369" s="24" t="str">
        <f t="shared" si="7"/>
        <v>Torch Fish with +1497, +7.5% (20029 to 21526)</v>
      </c>
      <c r="T369" s="18"/>
      <c r="U369" s="40">
        <v>8875.0</v>
      </c>
      <c r="V369" s="22">
        <f t="shared" si="8"/>
        <v>1061</v>
      </c>
      <c r="W369" s="23">
        <f t="shared" si="9"/>
        <v>0.1195492958</v>
      </c>
      <c r="X369" s="26" t="str">
        <f t="shared" si="10"/>
        <v>Torch Fish with +1061, +12% (8875 to 9936)</v>
      </c>
    </row>
    <row r="370">
      <c r="A370" s="18" t="s">
        <v>111</v>
      </c>
      <c r="B370" s="18">
        <v>24.0</v>
      </c>
      <c r="C370" s="40">
        <v>41186.0</v>
      </c>
      <c r="D370" s="40">
        <v>19864.0</v>
      </c>
      <c r="E370" s="40">
        <v>8882.0</v>
      </c>
      <c r="F370" s="14">
        <v>1.1656927E7</v>
      </c>
      <c r="G370" s="19"/>
      <c r="H370" s="19">
        <f>VLOOKUP(A370,'Kings Ratings'!$A$2:$B$1000,2,false)</f>
        <v>1</v>
      </c>
      <c r="I370" s="7">
        <f>vlookup(B370,'202405 MM (Do Not Delete)'!$A$1:$G$1000,7,false)</f>
        <v>261</v>
      </c>
      <c r="K370" s="40">
        <v>38925.0</v>
      </c>
      <c r="L370" s="22">
        <f t="shared" si="2"/>
        <v>2261</v>
      </c>
      <c r="M370" s="23">
        <f t="shared" si="3"/>
        <v>0.05808606294</v>
      </c>
      <c r="N370" s="24" t="str">
        <f t="shared" si="4"/>
        <v>Yellow Perch with +2261, +5.8% (38925 to 41186)</v>
      </c>
      <c r="O370" s="41"/>
      <c r="P370" s="40">
        <v>18304.0</v>
      </c>
      <c r="Q370" s="18">
        <f t="shared" si="5"/>
        <v>1560</v>
      </c>
      <c r="R370" s="23">
        <f t="shared" si="6"/>
        <v>0.08522727273</v>
      </c>
      <c r="S370" s="24" t="str">
        <f t="shared" si="7"/>
        <v>Yellow Perch with +1560, +8.5% (18304 to 19864)</v>
      </c>
      <c r="T370" s="18"/>
      <c r="U370" s="40">
        <v>8011.0</v>
      </c>
      <c r="V370" s="22">
        <f t="shared" si="8"/>
        <v>871</v>
      </c>
      <c r="W370" s="23">
        <f t="shared" si="9"/>
        <v>0.1087255024</v>
      </c>
      <c r="X370" s="26" t="str">
        <f t="shared" si="10"/>
        <v>Yellow Perch with +871, +10.9% (8011 to 8882)</v>
      </c>
    </row>
    <row r="371">
      <c r="A371" s="18" t="s">
        <v>80</v>
      </c>
      <c r="B371" s="18">
        <v>17.0</v>
      </c>
      <c r="C371" s="40">
        <v>42245.0</v>
      </c>
      <c r="D371" s="40">
        <v>19929.0</v>
      </c>
      <c r="E371" s="40">
        <v>8886.0</v>
      </c>
      <c r="F371" s="14">
        <v>1.1666481E7</v>
      </c>
      <c r="G371" s="19"/>
      <c r="H371" s="19">
        <f>VLOOKUP(A371,'Kings Ratings'!$A$2:$B$1000,2,false)</f>
        <v>1</v>
      </c>
      <c r="I371" s="7">
        <f>vlookup(B371,'202405 MM (Do Not Delete)'!$A$1:$G$1000,7,false)</f>
        <v>219</v>
      </c>
      <c r="K371" s="40">
        <v>39948.0</v>
      </c>
      <c r="L371" s="22">
        <f t="shared" si="2"/>
        <v>2297</v>
      </c>
      <c r="M371" s="23">
        <f t="shared" si="3"/>
        <v>0.05749974967</v>
      </c>
      <c r="N371" s="24" t="str">
        <f t="shared" si="4"/>
        <v>Drum with +2297, +5.7% (39948 to 42245)</v>
      </c>
      <c r="O371" s="41"/>
      <c r="P371" s="40">
        <v>18357.0</v>
      </c>
      <c r="Q371" s="18">
        <f t="shared" si="5"/>
        <v>1572</v>
      </c>
      <c r="R371" s="23">
        <f t="shared" si="6"/>
        <v>0.08563490766</v>
      </c>
      <c r="S371" s="24" t="str">
        <f t="shared" si="7"/>
        <v>Drum with +1572, +8.6% (18357 to 19929)</v>
      </c>
      <c r="T371" s="18"/>
      <c r="U371" s="40">
        <v>8014.0</v>
      </c>
      <c r="V371" s="22">
        <f t="shared" si="8"/>
        <v>872</v>
      </c>
      <c r="W371" s="23">
        <f t="shared" si="9"/>
        <v>0.1088095832</v>
      </c>
      <c r="X371" s="26" t="str">
        <f t="shared" si="10"/>
        <v>Drum with +872, +10.9% (8014 to 8886)</v>
      </c>
    </row>
    <row r="372">
      <c r="A372" s="18" t="s">
        <v>104</v>
      </c>
      <c r="B372" s="18">
        <v>117.0</v>
      </c>
      <c r="C372" s="40">
        <v>42635.0</v>
      </c>
      <c r="D372" s="40">
        <v>21043.0</v>
      </c>
      <c r="E372" s="40">
        <v>6360.0</v>
      </c>
      <c r="F372" s="14">
        <v>3564159.0</v>
      </c>
      <c r="G372" s="19"/>
      <c r="H372" s="19">
        <f>VLOOKUP(A372,'Kings Ratings'!$A$2:$B$1000,2,false)</f>
        <v>1</v>
      </c>
      <c r="I372" s="7">
        <f>vlookup(B372,'202405 MM (Do Not Delete)'!$A$1:$G$1000,7,false)</f>
        <v>269</v>
      </c>
      <c r="K372" s="40">
        <v>40332.0</v>
      </c>
      <c r="L372" s="22">
        <f t="shared" si="2"/>
        <v>2303</v>
      </c>
      <c r="M372" s="23">
        <f t="shared" si="3"/>
        <v>0.05710106119</v>
      </c>
      <c r="N372" s="24" t="str">
        <f t="shared" si="4"/>
        <v>Glass Bottle with +2303, +5.7% (40332 to 42635)</v>
      </c>
      <c r="O372" s="41"/>
      <c r="P372" s="40">
        <v>19712.0</v>
      </c>
      <c r="Q372" s="18">
        <f t="shared" si="5"/>
        <v>1331</v>
      </c>
      <c r="R372" s="23">
        <f t="shared" si="6"/>
        <v>0.06752232143</v>
      </c>
      <c r="S372" s="24" t="str">
        <f t="shared" si="7"/>
        <v>Glass Bottle with +1331, +6.8% (19712 to 21043)</v>
      </c>
      <c r="T372" s="18"/>
      <c r="U372" s="40">
        <v>5697.0</v>
      </c>
      <c r="V372" s="22">
        <f t="shared" si="8"/>
        <v>663</v>
      </c>
      <c r="W372" s="23">
        <f t="shared" si="9"/>
        <v>0.1163770405</v>
      </c>
      <c r="X372" s="26" t="str">
        <f t="shared" si="10"/>
        <v>Glass Bottle with +663, +11.6% (5697 to 6360)</v>
      </c>
    </row>
    <row r="373">
      <c r="A373" s="18" t="s">
        <v>97</v>
      </c>
      <c r="B373" s="18">
        <v>36.0</v>
      </c>
      <c r="C373" s="40">
        <v>42797.0</v>
      </c>
      <c r="D373" s="40">
        <v>20111.0</v>
      </c>
      <c r="E373" s="40">
        <v>6931.0</v>
      </c>
      <c r="F373" s="14">
        <v>1.8726575E7</v>
      </c>
      <c r="G373" s="19"/>
      <c r="H373" s="19">
        <f>VLOOKUP(A373,'Kings Ratings'!$A$2:$B$1000,2,false)</f>
        <v>1</v>
      </c>
      <c r="I373" s="7">
        <f>vlookup(B373,'202405 MM (Do Not Delete)'!$A$1:$G$1000,7,false)</f>
        <v>267</v>
      </c>
      <c r="K373" s="40">
        <v>40573.0</v>
      </c>
      <c r="L373" s="22">
        <f t="shared" si="2"/>
        <v>2224</v>
      </c>
      <c r="M373" s="23">
        <f t="shared" si="3"/>
        <v>0.0548147783</v>
      </c>
      <c r="N373" s="24" t="str">
        <f t="shared" si="4"/>
        <v>Wooden Plank with +2224, +5.5% (40573 to 42797)</v>
      </c>
      <c r="O373" s="41"/>
      <c r="P373" s="40">
        <v>18912.0</v>
      </c>
      <c r="Q373" s="18">
        <f t="shared" si="5"/>
        <v>1199</v>
      </c>
      <c r="R373" s="23">
        <f t="shared" si="6"/>
        <v>0.06339890017</v>
      </c>
      <c r="S373" s="24" t="str">
        <f t="shared" si="7"/>
        <v>Wooden Plank with +1199, +6.3% (18912 to 20111)</v>
      </c>
      <c r="T373" s="18"/>
      <c r="U373" s="40">
        <v>6357.0</v>
      </c>
      <c r="V373" s="22">
        <f t="shared" si="8"/>
        <v>574</v>
      </c>
      <c r="W373" s="23">
        <f t="shared" si="9"/>
        <v>0.09029416391</v>
      </c>
      <c r="X373" s="26" t="str">
        <f t="shared" si="10"/>
        <v>Wooden Plank with +574, +9% (6357 to 6931)</v>
      </c>
    </row>
    <row r="374">
      <c r="A374" s="18" t="s">
        <v>72</v>
      </c>
      <c r="B374" s="18">
        <v>139.0</v>
      </c>
      <c r="C374" s="40">
        <v>43868.0</v>
      </c>
      <c r="D374" s="40">
        <v>23208.0</v>
      </c>
      <c r="E374" s="40">
        <v>10902.0</v>
      </c>
      <c r="F374" s="14">
        <v>1.3381969E7</v>
      </c>
      <c r="G374" s="19"/>
      <c r="H374" s="19">
        <f>VLOOKUP(A374,'Kings Ratings'!$A$2:$B$1000,2,false)</f>
        <v>1</v>
      </c>
      <c r="I374" s="7">
        <f>vlookup(B374,'202405 MM (Do Not Delete)'!$A$1:$G$1000,7,false)</f>
        <v>204</v>
      </c>
      <c r="K374" s="40">
        <v>41427.0</v>
      </c>
      <c r="L374" s="22">
        <f t="shared" si="2"/>
        <v>2441</v>
      </c>
      <c r="M374" s="23">
        <f t="shared" si="3"/>
        <v>0.05892292466</v>
      </c>
      <c r="N374" s="24" t="str">
        <f t="shared" si="4"/>
        <v>Skipjack with +2441, +5.9% (41427 to 43868)</v>
      </c>
      <c r="O374" s="41"/>
      <c r="P374" s="40">
        <v>21771.0</v>
      </c>
      <c r="Q374" s="18">
        <f t="shared" si="5"/>
        <v>1437</v>
      </c>
      <c r="R374" s="23">
        <f t="shared" si="6"/>
        <v>0.06600523632</v>
      </c>
      <c r="S374" s="24" t="str">
        <f t="shared" si="7"/>
        <v>Skipjack with +1437, +6.6% (21771 to 23208)</v>
      </c>
      <c r="T374" s="18"/>
      <c r="U374" s="40">
        <v>9893.0</v>
      </c>
      <c r="V374" s="22">
        <f t="shared" si="8"/>
        <v>1009</v>
      </c>
      <c r="W374" s="23">
        <f t="shared" si="9"/>
        <v>0.101991307</v>
      </c>
      <c r="X374" s="26" t="str">
        <f t="shared" si="10"/>
        <v>Skipjack with +1009, +10.2% (9893 to 10902)</v>
      </c>
    </row>
    <row r="375">
      <c r="A375" s="18" t="s">
        <v>66</v>
      </c>
      <c r="B375" s="18">
        <v>78.0</v>
      </c>
      <c r="C375" s="40">
        <v>46138.0</v>
      </c>
      <c r="D375" s="40">
        <v>21794.0</v>
      </c>
      <c r="E375" s="40">
        <v>7292.0</v>
      </c>
      <c r="F375" s="14">
        <v>8489603.0</v>
      </c>
      <c r="G375" s="19"/>
      <c r="H375" s="19">
        <f>VLOOKUP(A375,'Kings Ratings'!$A$2:$B$1000,2,false)</f>
        <v>1</v>
      </c>
      <c r="I375" s="7">
        <f>vlookup(B375,'202405 MM (Do Not Delete)'!$A$1:$G$1000,7,false)</f>
        <v>265</v>
      </c>
      <c r="K375" s="40">
        <v>43602.0</v>
      </c>
      <c r="L375" s="22">
        <f t="shared" si="2"/>
        <v>2536</v>
      </c>
      <c r="M375" s="23">
        <f t="shared" si="3"/>
        <v>0.05816246961</v>
      </c>
      <c r="N375" s="24" t="str">
        <f t="shared" si="4"/>
        <v>Glass Orb with +2536, +5.8% (43602 to 46138)</v>
      </c>
      <c r="O375" s="41"/>
      <c r="P375" s="40">
        <v>20206.0</v>
      </c>
      <c r="Q375" s="18">
        <f t="shared" si="5"/>
        <v>1588</v>
      </c>
      <c r="R375" s="23">
        <f t="shared" si="6"/>
        <v>0.07859051767</v>
      </c>
      <c r="S375" s="24" t="str">
        <f t="shared" si="7"/>
        <v>Glass Orb with +1588, +7.9% (20206 to 21794)</v>
      </c>
      <c r="T375" s="18"/>
      <c r="U375" s="40">
        <v>6167.0</v>
      </c>
      <c r="V375" s="22">
        <f t="shared" si="8"/>
        <v>1125</v>
      </c>
      <c r="W375" s="23">
        <f t="shared" si="9"/>
        <v>0.1824225718</v>
      </c>
      <c r="X375" s="26" t="str">
        <f t="shared" si="10"/>
        <v>Glass Orb with +1125, +18.2% (6167 to 7292)</v>
      </c>
    </row>
    <row r="376">
      <c r="A376" s="18" t="s">
        <v>59</v>
      </c>
      <c r="B376" s="18">
        <v>163.0</v>
      </c>
      <c r="C376" s="40">
        <v>47461.0</v>
      </c>
      <c r="D376" s="40">
        <v>31710.0</v>
      </c>
      <c r="E376" s="40">
        <v>14394.0</v>
      </c>
      <c r="F376" s="14">
        <v>6.7977915E7</v>
      </c>
      <c r="G376" s="19"/>
      <c r="H376" s="19">
        <f>VLOOKUP(A376,'Kings Ratings'!$A$2:$B$1000,2,false)</f>
        <v>1</v>
      </c>
      <c r="I376" s="7">
        <f>vlookup(B376,'202405 MM (Do Not Delete)'!$A$1:$G$1000,7,false)</f>
        <v>202</v>
      </c>
      <c r="K376" s="40">
        <v>45003.0</v>
      </c>
      <c r="L376" s="22">
        <f t="shared" si="2"/>
        <v>2458</v>
      </c>
      <c r="M376" s="23">
        <f t="shared" si="3"/>
        <v>0.05461858098</v>
      </c>
      <c r="N376" s="24" t="str">
        <f t="shared" si="4"/>
        <v>Twine with +2458, +5.5% (45003 to 47461)</v>
      </c>
      <c r="O376" s="41"/>
      <c r="P376" s="40">
        <v>29976.0</v>
      </c>
      <c r="Q376" s="18">
        <f t="shared" si="5"/>
        <v>1734</v>
      </c>
      <c r="R376" s="23">
        <f t="shared" si="6"/>
        <v>0.05784627702</v>
      </c>
      <c r="S376" s="24" t="str">
        <f t="shared" si="7"/>
        <v>Twine with +1734, +5.8% (29976 to 31710)</v>
      </c>
      <c r="T376" s="18"/>
      <c r="U376" s="40">
        <v>13228.0</v>
      </c>
      <c r="V376" s="22">
        <f t="shared" si="8"/>
        <v>1166</v>
      </c>
      <c r="W376" s="23">
        <f t="shared" si="9"/>
        <v>0.08814635621</v>
      </c>
      <c r="X376" s="26" t="str">
        <f t="shared" si="10"/>
        <v>Twine with +1166, +8.8% (13228 to 14394)</v>
      </c>
    </row>
    <row r="377">
      <c r="A377" s="18" t="s">
        <v>51</v>
      </c>
      <c r="B377" s="18">
        <v>76.0</v>
      </c>
      <c r="C377" s="40">
        <v>47495.0</v>
      </c>
      <c r="D377" s="40">
        <v>23548.0</v>
      </c>
      <c r="E377" s="40">
        <v>7919.0</v>
      </c>
      <c r="F377" s="14">
        <v>8163620.0</v>
      </c>
      <c r="G377" s="19"/>
      <c r="H377" s="19">
        <f>VLOOKUP(A377,'Kings Ratings'!$A$2:$B$1000,2,false)</f>
        <v>1</v>
      </c>
      <c r="I377" s="7">
        <f>vlookup(B377,'202405 MM (Do Not Delete)'!$A$1:$G$1000,7,false)</f>
        <v>259</v>
      </c>
      <c r="K377" s="40">
        <v>44931.0</v>
      </c>
      <c r="L377" s="22">
        <f t="shared" si="2"/>
        <v>2564</v>
      </c>
      <c r="M377" s="23">
        <f t="shared" si="3"/>
        <v>0.05706527787</v>
      </c>
      <c r="N377" s="24" t="str">
        <f t="shared" si="4"/>
        <v>Unpolished Shimmer Stone with +2564, +5.7% (44931 to 47495)</v>
      </c>
      <c r="O377" s="41"/>
      <c r="P377" s="40">
        <v>22075.0</v>
      </c>
      <c r="Q377" s="18">
        <f t="shared" si="5"/>
        <v>1473</v>
      </c>
      <c r="R377" s="23">
        <f t="shared" si="6"/>
        <v>0.06672706682</v>
      </c>
      <c r="S377" s="24" t="str">
        <f t="shared" si="7"/>
        <v>Unpolished Shimmer Stone with +1473, +6.7% (22075 to 23548)</v>
      </c>
      <c r="T377" s="18"/>
      <c r="U377" s="40">
        <v>6992.0</v>
      </c>
      <c r="V377" s="22">
        <f t="shared" si="8"/>
        <v>927</v>
      </c>
      <c r="W377" s="23">
        <f t="shared" si="9"/>
        <v>0.1325800915</v>
      </c>
      <c r="X377" s="26" t="str">
        <f t="shared" si="10"/>
        <v>Unpolished Shimmer Stone with +927, +13.3% (6992 to 7919)</v>
      </c>
    </row>
    <row r="378">
      <c r="A378" s="18" t="s">
        <v>42</v>
      </c>
      <c r="B378" s="18">
        <v>95.0</v>
      </c>
      <c r="C378" s="40">
        <v>48962.0</v>
      </c>
      <c r="D378" s="40">
        <v>30578.0</v>
      </c>
      <c r="E378" s="40">
        <v>11596.0</v>
      </c>
      <c r="F378" s="14">
        <v>3.6639195E7</v>
      </c>
      <c r="G378" s="19"/>
      <c r="H378" s="19">
        <f>VLOOKUP(A378,'Kings Ratings'!$A$2:$B$1000,2,false)</f>
        <v>1</v>
      </c>
      <c r="I378" s="7">
        <f>vlookup(B378,'202405 MM (Do Not Delete)'!$A$1:$G$1000,7,false)</f>
        <v>203</v>
      </c>
      <c r="K378" s="40">
        <v>46355.0</v>
      </c>
      <c r="L378" s="22">
        <f t="shared" si="2"/>
        <v>2607</v>
      </c>
      <c r="M378" s="23">
        <f t="shared" si="3"/>
        <v>0.05623988782</v>
      </c>
      <c r="N378" s="24" t="str">
        <f t="shared" si="4"/>
        <v>Iron Ring with +2607, +5.6% (46355 to 48962)</v>
      </c>
      <c r="O378" s="41"/>
      <c r="P378" s="40">
        <v>28817.0</v>
      </c>
      <c r="Q378" s="18">
        <f t="shared" si="5"/>
        <v>1761</v>
      </c>
      <c r="R378" s="23">
        <f t="shared" si="6"/>
        <v>0.0611097616</v>
      </c>
      <c r="S378" s="24" t="str">
        <f t="shared" si="7"/>
        <v>Iron Ring with +1761, +6.1% (28817 to 30578)</v>
      </c>
      <c r="T378" s="18"/>
      <c r="U378" s="40">
        <v>10674.0</v>
      </c>
      <c r="V378" s="22">
        <f t="shared" si="8"/>
        <v>922</v>
      </c>
      <c r="W378" s="23">
        <f t="shared" si="9"/>
        <v>0.08637811505</v>
      </c>
      <c r="X378" s="26" t="str">
        <f t="shared" si="10"/>
        <v>Iron Ring with +922, +8.6% (10674 to 11596)</v>
      </c>
    </row>
    <row r="379">
      <c r="A379" s="18" t="s">
        <v>34</v>
      </c>
      <c r="B379" s="18">
        <v>43.0</v>
      </c>
      <c r="C379" s="40">
        <v>51025.0</v>
      </c>
      <c r="D379" s="40">
        <v>28836.0</v>
      </c>
      <c r="E379" s="40">
        <v>10328.0</v>
      </c>
      <c r="F379" s="14">
        <v>1.9158086E7</v>
      </c>
      <c r="G379" s="19"/>
      <c r="H379" s="19">
        <f>VLOOKUP(A379,'Kings Ratings'!$A$2:$B$1000,2,false)</f>
        <v>1</v>
      </c>
      <c r="I379" s="7">
        <f>vlookup(B379,'202405 MM (Do Not Delete)'!$A$1:$G$1000,7,false)</f>
        <v>208</v>
      </c>
      <c r="K379" s="40">
        <v>48287.0</v>
      </c>
      <c r="L379" s="22">
        <f t="shared" si="2"/>
        <v>2738</v>
      </c>
      <c r="M379" s="23">
        <f t="shared" si="3"/>
        <v>0.05670263218</v>
      </c>
      <c r="N379" s="24" t="str">
        <f t="shared" si="4"/>
        <v>Mushroom with +2738, +5.7% (48287 to 51025)</v>
      </c>
      <c r="O379" s="41"/>
      <c r="P379" s="40">
        <v>27097.0</v>
      </c>
      <c r="Q379" s="18">
        <f t="shared" si="5"/>
        <v>1739</v>
      </c>
      <c r="R379" s="23">
        <f t="shared" si="6"/>
        <v>0.06417684615</v>
      </c>
      <c r="S379" s="24" t="str">
        <f t="shared" si="7"/>
        <v>Mushroom with +1739, +6.4% (27097 to 28836)</v>
      </c>
      <c r="T379" s="18"/>
      <c r="U379" s="40">
        <v>9381.0</v>
      </c>
      <c r="V379" s="22">
        <f t="shared" si="8"/>
        <v>947</v>
      </c>
      <c r="W379" s="23">
        <f t="shared" si="9"/>
        <v>0.1009487261</v>
      </c>
      <c r="X379" s="26" t="str">
        <f t="shared" si="10"/>
        <v>Mushroom with +947, +10.1% (9381 to 10328)</v>
      </c>
    </row>
    <row r="380">
      <c r="A380" s="18" t="s">
        <v>23</v>
      </c>
      <c r="B380" s="18">
        <v>21.0</v>
      </c>
      <c r="C380" s="40">
        <v>69875.0</v>
      </c>
      <c r="D380" s="40">
        <v>49362.0</v>
      </c>
      <c r="E380" s="40">
        <v>21812.0</v>
      </c>
      <c r="F380" s="14">
        <v>1.2399371E8</v>
      </c>
      <c r="G380" s="19"/>
      <c r="H380" s="19">
        <f>VLOOKUP(A380,'Kings Ratings'!$A$2:$B$1000,2,false)</f>
        <v>1</v>
      </c>
      <c r="I380" s="7">
        <f>vlookup(B380,'202405 MM (Do Not Delete)'!$A$1:$G$1000,7,false)</f>
        <v>201</v>
      </c>
      <c r="K380" s="40">
        <v>66333.0</v>
      </c>
      <c r="L380" s="22">
        <f t="shared" si="2"/>
        <v>3542</v>
      </c>
      <c r="M380" s="23">
        <f t="shared" si="3"/>
        <v>0.05339725325</v>
      </c>
      <c r="N380" s="24" t="str">
        <f t="shared" si="4"/>
        <v>Board with +3542, +5.3% (66333 to 69875)</v>
      </c>
      <c r="O380" s="41"/>
      <c r="P380" s="40">
        <v>46904.0</v>
      </c>
      <c r="Q380" s="18">
        <f t="shared" si="5"/>
        <v>2458</v>
      </c>
      <c r="R380" s="23">
        <f t="shared" si="6"/>
        <v>0.05240491216</v>
      </c>
      <c r="S380" s="24" t="str">
        <f t="shared" si="7"/>
        <v>Board with +2458, +5.2% (46904 to 49362)</v>
      </c>
      <c r="T380" s="18"/>
      <c r="U380" s="40">
        <v>20159.0</v>
      </c>
      <c r="V380" s="22">
        <f t="shared" si="8"/>
        <v>1653</v>
      </c>
      <c r="W380" s="23">
        <f t="shared" si="9"/>
        <v>0.08199811499</v>
      </c>
      <c r="X380" s="26" t="str">
        <f t="shared" si="10"/>
        <v>Board with +1653, +8.2% (20159 to 21812)</v>
      </c>
    </row>
    <row r="381">
      <c r="F381" s="19"/>
      <c r="G381" s="19"/>
      <c r="H381" s="19"/>
      <c r="N381" s="26"/>
      <c r="O381" s="25"/>
      <c r="S381" s="26"/>
    </row>
    <row r="382">
      <c r="F382" s="19"/>
      <c r="G382" s="19"/>
      <c r="H382" s="19"/>
      <c r="N382" s="26"/>
      <c r="O382" s="25"/>
      <c r="S382" s="26"/>
    </row>
    <row r="383">
      <c r="F383" s="19"/>
      <c r="G383" s="19"/>
      <c r="H383" s="19"/>
      <c r="N383" s="26"/>
      <c r="O383" s="25"/>
      <c r="S383" s="26"/>
    </row>
    <row r="384">
      <c r="F384" s="19"/>
      <c r="G384" s="19"/>
      <c r="H384" s="19"/>
      <c r="N384" s="26"/>
      <c r="O384" s="25"/>
      <c r="S384" s="26"/>
    </row>
    <row r="385">
      <c r="F385" s="19"/>
      <c r="G385" s="19"/>
      <c r="H385" s="19"/>
      <c r="N385" s="26"/>
      <c r="O385" s="25"/>
      <c r="S385" s="26"/>
    </row>
    <row r="386">
      <c r="F386" s="19"/>
      <c r="G386" s="19"/>
      <c r="H386" s="19"/>
      <c r="N386" s="26"/>
      <c r="O386" s="25"/>
      <c r="S386" s="26"/>
    </row>
    <row r="387">
      <c r="F387" s="19"/>
      <c r="G387" s="19"/>
      <c r="H387" s="19"/>
      <c r="N387" s="26"/>
      <c r="O387" s="25"/>
      <c r="S387" s="26"/>
    </row>
    <row r="388">
      <c r="F388" s="19"/>
      <c r="G388" s="19"/>
      <c r="H388" s="19"/>
      <c r="N388" s="26"/>
      <c r="O388" s="25"/>
      <c r="S388" s="26"/>
    </row>
    <row r="389">
      <c r="F389" s="19"/>
      <c r="G389" s="19"/>
      <c r="H389" s="19"/>
      <c r="N389" s="26"/>
      <c r="O389" s="25"/>
      <c r="S389" s="26"/>
    </row>
    <row r="390">
      <c r="F390" s="19"/>
      <c r="G390" s="19"/>
      <c r="H390" s="19"/>
      <c r="N390" s="26"/>
      <c r="O390" s="25"/>
      <c r="S390" s="26"/>
    </row>
    <row r="391">
      <c r="F391" s="19"/>
      <c r="G391" s="19"/>
      <c r="H391" s="19"/>
      <c r="N391" s="26"/>
      <c r="O391" s="25"/>
      <c r="S391" s="26"/>
    </row>
    <row r="392">
      <c r="F392" s="19"/>
      <c r="G392" s="19"/>
      <c r="H392" s="19"/>
      <c r="N392" s="26"/>
      <c r="O392" s="25"/>
      <c r="S392" s="26"/>
    </row>
    <row r="393">
      <c r="F393" s="19"/>
      <c r="G393" s="19"/>
      <c r="H393" s="19"/>
      <c r="N393" s="26"/>
      <c r="O393" s="25"/>
      <c r="S393" s="26"/>
    </row>
    <row r="394">
      <c r="F394" s="19"/>
      <c r="G394" s="19"/>
      <c r="H394" s="19"/>
      <c r="N394" s="26"/>
      <c r="O394" s="25"/>
      <c r="S394" s="26"/>
    </row>
    <row r="395">
      <c r="F395" s="19"/>
      <c r="G395" s="19"/>
      <c r="H395" s="19"/>
      <c r="N395" s="26"/>
      <c r="O395" s="25"/>
      <c r="S395" s="26"/>
    </row>
    <row r="396">
      <c r="F396" s="19"/>
      <c r="G396" s="19"/>
      <c r="H396" s="19"/>
      <c r="N396" s="26"/>
      <c r="O396" s="25"/>
      <c r="S396" s="26"/>
    </row>
    <row r="397">
      <c r="F397" s="19"/>
      <c r="G397" s="19"/>
      <c r="H397" s="19"/>
      <c r="N397" s="26"/>
      <c r="O397" s="25"/>
      <c r="S397" s="26"/>
    </row>
    <row r="398">
      <c r="F398" s="19"/>
      <c r="G398" s="19"/>
      <c r="H398" s="19"/>
      <c r="N398" s="26"/>
      <c r="O398" s="25"/>
      <c r="S398" s="26"/>
    </row>
    <row r="399">
      <c r="F399" s="19"/>
      <c r="G399" s="19"/>
      <c r="H399" s="19"/>
      <c r="N399" s="26"/>
      <c r="O399" s="25"/>
      <c r="S399" s="26"/>
    </row>
    <row r="400">
      <c r="F400" s="19"/>
      <c r="G400" s="19"/>
      <c r="H400" s="19"/>
      <c r="N400" s="26"/>
      <c r="O400" s="25"/>
      <c r="S400" s="26"/>
    </row>
    <row r="401">
      <c r="F401" s="19"/>
      <c r="G401" s="19"/>
      <c r="H401" s="19"/>
      <c r="N401" s="26"/>
      <c r="O401" s="25"/>
      <c r="S401" s="26"/>
    </row>
    <row r="402">
      <c r="F402" s="19"/>
      <c r="G402" s="19"/>
      <c r="H402" s="19"/>
      <c r="N402" s="26"/>
      <c r="O402" s="25"/>
      <c r="S402" s="26"/>
    </row>
    <row r="403">
      <c r="F403" s="19"/>
      <c r="G403" s="19"/>
      <c r="H403" s="19"/>
      <c r="N403" s="26"/>
      <c r="O403" s="25"/>
      <c r="S403" s="26"/>
    </row>
    <row r="404">
      <c r="F404" s="19"/>
      <c r="G404" s="19"/>
      <c r="H404" s="19"/>
      <c r="N404" s="26"/>
      <c r="O404" s="25"/>
      <c r="S404" s="26"/>
    </row>
    <row r="405">
      <c r="F405" s="19"/>
      <c r="G405" s="19"/>
      <c r="H405" s="19"/>
      <c r="N405" s="26"/>
      <c r="O405" s="25"/>
      <c r="S405" s="26"/>
    </row>
    <row r="406">
      <c r="F406" s="19"/>
      <c r="G406" s="19"/>
      <c r="H406" s="19"/>
      <c r="N406" s="26"/>
      <c r="O406" s="25"/>
      <c r="S406" s="26"/>
    </row>
    <row r="407">
      <c r="F407" s="19"/>
      <c r="G407" s="19"/>
      <c r="H407" s="19"/>
      <c r="N407" s="26"/>
      <c r="O407" s="25"/>
      <c r="S407" s="26"/>
    </row>
    <row r="408">
      <c r="F408" s="19"/>
      <c r="G408" s="19"/>
      <c r="H408" s="19"/>
      <c r="N408" s="26"/>
      <c r="O408" s="25"/>
      <c r="S408" s="26"/>
    </row>
    <row r="409">
      <c r="F409" s="19"/>
      <c r="G409" s="19"/>
      <c r="H409" s="19"/>
      <c r="N409" s="26"/>
      <c r="O409" s="25"/>
      <c r="S409" s="26"/>
    </row>
    <row r="410">
      <c r="F410" s="19"/>
      <c r="G410" s="19"/>
      <c r="H410" s="19"/>
      <c r="N410" s="26"/>
      <c r="O410" s="25"/>
      <c r="S410" s="26"/>
    </row>
    <row r="411">
      <c r="F411" s="19"/>
      <c r="G411" s="19"/>
      <c r="H411" s="19"/>
      <c r="N411" s="26"/>
      <c r="O411" s="25"/>
      <c r="S411" s="26"/>
    </row>
    <row r="412">
      <c r="F412" s="19"/>
      <c r="G412" s="19"/>
      <c r="H412" s="19"/>
      <c r="N412" s="26"/>
      <c r="O412" s="25"/>
      <c r="S412" s="26"/>
    </row>
    <row r="413">
      <c r="F413" s="19"/>
      <c r="G413" s="19"/>
      <c r="H413" s="19"/>
      <c r="N413" s="26"/>
      <c r="O413" s="25"/>
      <c r="S413" s="26"/>
    </row>
    <row r="414">
      <c r="F414" s="19"/>
      <c r="G414" s="19"/>
      <c r="H414" s="19"/>
      <c r="N414" s="26"/>
      <c r="O414" s="25"/>
      <c r="S414" s="26"/>
    </row>
    <row r="415">
      <c r="F415" s="19"/>
      <c r="G415" s="19"/>
      <c r="H415" s="19"/>
      <c r="N415" s="26"/>
      <c r="O415" s="25"/>
      <c r="S415" s="26"/>
    </row>
    <row r="416">
      <c r="F416" s="19"/>
      <c r="G416" s="19"/>
      <c r="H416" s="19"/>
      <c r="N416" s="26"/>
      <c r="O416" s="25"/>
      <c r="S416" s="26"/>
    </row>
    <row r="417">
      <c r="F417" s="19"/>
      <c r="G417" s="19"/>
      <c r="H417" s="19"/>
      <c r="N417" s="26"/>
      <c r="O417" s="25"/>
      <c r="S417" s="26"/>
    </row>
    <row r="418">
      <c r="F418" s="19"/>
      <c r="G418" s="19"/>
      <c r="H418" s="19"/>
      <c r="N418" s="26"/>
      <c r="O418" s="25"/>
      <c r="S418" s="26"/>
    </row>
    <row r="419">
      <c r="F419" s="19"/>
      <c r="G419" s="19"/>
      <c r="H419" s="19"/>
      <c r="N419" s="26"/>
      <c r="O419" s="25"/>
      <c r="S419" s="26"/>
    </row>
    <row r="420">
      <c r="F420" s="19"/>
      <c r="G420" s="19"/>
      <c r="H420" s="19"/>
      <c r="N420" s="26"/>
      <c r="O420" s="25"/>
      <c r="S420" s="26"/>
    </row>
    <row r="421">
      <c r="F421" s="19"/>
      <c r="G421" s="19"/>
      <c r="H421" s="19"/>
      <c r="N421" s="26"/>
      <c r="O421" s="25"/>
      <c r="S421" s="26"/>
    </row>
    <row r="422">
      <c r="F422" s="19"/>
      <c r="G422" s="19"/>
      <c r="H422" s="19"/>
      <c r="N422" s="26"/>
      <c r="O422" s="25"/>
      <c r="S422" s="26"/>
    </row>
    <row r="423">
      <c r="F423" s="19"/>
      <c r="G423" s="19"/>
      <c r="H423" s="19"/>
      <c r="N423" s="26"/>
      <c r="O423" s="25"/>
      <c r="S423" s="26"/>
    </row>
    <row r="424">
      <c r="F424" s="19"/>
      <c r="G424" s="19"/>
      <c r="H424" s="19"/>
      <c r="N424" s="26"/>
      <c r="O424" s="25"/>
      <c r="S424" s="26"/>
    </row>
    <row r="425">
      <c r="F425" s="19"/>
      <c r="G425" s="19"/>
      <c r="H425" s="19"/>
      <c r="N425" s="26"/>
      <c r="O425" s="25"/>
      <c r="S425" s="26"/>
    </row>
    <row r="426">
      <c r="F426" s="19"/>
      <c r="G426" s="19"/>
      <c r="H426" s="19"/>
      <c r="N426" s="26"/>
      <c r="O426" s="25"/>
      <c r="S426" s="26"/>
    </row>
    <row r="427">
      <c r="F427" s="19"/>
      <c r="G427" s="19"/>
      <c r="H427" s="19"/>
      <c r="N427" s="26"/>
      <c r="O427" s="25"/>
      <c r="S427" s="26"/>
    </row>
    <row r="428">
      <c r="F428" s="19"/>
      <c r="G428" s="19"/>
      <c r="H428" s="19"/>
      <c r="N428" s="26"/>
      <c r="O428" s="25"/>
      <c r="S428" s="26"/>
    </row>
    <row r="429">
      <c r="F429" s="19"/>
      <c r="G429" s="19"/>
      <c r="H429" s="19"/>
      <c r="N429" s="26"/>
      <c r="O429" s="25"/>
      <c r="S429" s="26"/>
    </row>
    <row r="430">
      <c r="F430" s="19"/>
      <c r="G430" s="19"/>
      <c r="H430" s="19"/>
      <c r="N430" s="26"/>
      <c r="O430" s="25"/>
      <c r="S430" s="26"/>
    </row>
    <row r="431">
      <c r="F431" s="19"/>
      <c r="G431" s="19"/>
      <c r="H431" s="19"/>
      <c r="N431" s="26"/>
      <c r="O431" s="25"/>
      <c r="S431" s="26"/>
    </row>
    <row r="432">
      <c r="F432" s="19"/>
      <c r="G432" s="19"/>
      <c r="H432" s="19"/>
      <c r="N432" s="26"/>
      <c r="O432" s="25"/>
      <c r="S432" s="26"/>
    </row>
    <row r="433">
      <c r="F433" s="19"/>
      <c r="G433" s="19"/>
      <c r="H433" s="19"/>
      <c r="N433" s="26"/>
      <c r="O433" s="25"/>
      <c r="S433" s="26"/>
    </row>
    <row r="434">
      <c r="F434" s="19"/>
      <c r="G434" s="19"/>
      <c r="H434" s="19"/>
      <c r="N434" s="26"/>
      <c r="O434" s="25"/>
      <c r="S434" s="26"/>
    </row>
    <row r="435">
      <c r="F435" s="19"/>
      <c r="G435" s="19"/>
      <c r="H435" s="19"/>
      <c r="N435" s="26"/>
      <c r="O435" s="25"/>
      <c r="S435" s="26"/>
    </row>
    <row r="436">
      <c r="F436" s="19"/>
      <c r="G436" s="19"/>
      <c r="H436" s="19"/>
      <c r="N436" s="26"/>
      <c r="O436" s="25"/>
      <c r="S436" s="26"/>
    </row>
    <row r="437">
      <c r="F437" s="19"/>
      <c r="G437" s="19"/>
      <c r="H437" s="19"/>
      <c r="N437" s="26"/>
      <c r="O437" s="25"/>
      <c r="S437" s="26"/>
    </row>
    <row r="438">
      <c r="F438" s="19"/>
      <c r="G438" s="19"/>
      <c r="H438" s="19"/>
      <c r="N438" s="26"/>
      <c r="O438" s="25"/>
      <c r="S438" s="26"/>
    </row>
    <row r="439">
      <c r="F439" s="19"/>
      <c r="G439" s="19"/>
      <c r="H439" s="19"/>
      <c r="N439" s="26"/>
      <c r="O439" s="25"/>
      <c r="S439" s="26"/>
    </row>
    <row r="440">
      <c r="F440" s="19"/>
      <c r="G440" s="19"/>
      <c r="H440" s="19"/>
      <c r="N440" s="26"/>
      <c r="O440" s="25"/>
      <c r="S440" s="26"/>
    </row>
    <row r="441">
      <c r="F441" s="19"/>
      <c r="G441" s="19"/>
      <c r="H441" s="19"/>
      <c r="N441" s="26"/>
      <c r="O441" s="25"/>
      <c r="S441" s="26"/>
    </row>
    <row r="442">
      <c r="F442" s="19"/>
      <c r="G442" s="19"/>
      <c r="H442" s="19"/>
      <c r="N442" s="26"/>
      <c r="O442" s="25"/>
      <c r="S442" s="26"/>
    </row>
    <row r="443">
      <c r="F443" s="19"/>
      <c r="G443" s="19"/>
      <c r="H443" s="19"/>
      <c r="N443" s="26"/>
      <c r="O443" s="25"/>
      <c r="S443" s="26"/>
    </row>
    <row r="444">
      <c r="F444" s="19"/>
      <c r="G444" s="19"/>
      <c r="H444" s="19"/>
      <c r="N444" s="26"/>
      <c r="O444" s="25"/>
      <c r="S444" s="26"/>
    </row>
    <row r="445">
      <c r="F445" s="19"/>
      <c r="G445" s="19"/>
      <c r="H445" s="19"/>
      <c r="N445" s="26"/>
      <c r="O445" s="25"/>
      <c r="S445" s="26"/>
    </row>
    <row r="446">
      <c r="F446" s="19"/>
      <c r="G446" s="19"/>
      <c r="H446" s="19"/>
      <c r="N446" s="26"/>
      <c r="O446" s="25"/>
      <c r="S446" s="26"/>
    </row>
    <row r="447">
      <c r="F447" s="19"/>
      <c r="G447" s="19"/>
      <c r="H447" s="19"/>
      <c r="N447" s="26"/>
      <c r="O447" s="25"/>
      <c r="S447" s="26"/>
    </row>
    <row r="448">
      <c r="F448" s="19"/>
      <c r="G448" s="19"/>
      <c r="H448" s="19"/>
      <c r="N448" s="26"/>
      <c r="O448" s="25"/>
      <c r="S448" s="26"/>
    </row>
    <row r="449">
      <c r="F449" s="19"/>
      <c r="G449" s="19"/>
      <c r="H449" s="19"/>
      <c r="N449" s="26"/>
      <c r="O449" s="25"/>
      <c r="S449" s="26"/>
    </row>
    <row r="450">
      <c r="F450" s="19"/>
      <c r="G450" s="19"/>
      <c r="H450" s="19"/>
      <c r="N450" s="26"/>
      <c r="O450" s="25"/>
      <c r="S450" s="26"/>
    </row>
    <row r="451">
      <c r="F451" s="19"/>
      <c r="G451" s="19"/>
      <c r="H451" s="19"/>
      <c r="N451" s="26"/>
      <c r="O451" s="25"/>
      <c r="S451" s="26"/>
    </row>
    <row r="452">
      <c r="F452" s="19"/>
      <c r="G452" s="19"/>
      <c r="H452" s="19"/>
      <c r="N452" s="26"/>
      <c r="O452" s="25"/>
      <c r="S452" s="26"/>
    </row>
    <row r="453">
      <c r="F453" s="19"/>
      <c r="G453" s="19"/>
      <c r="H453" s="19"/>
      <c r="N453" s="26"/>
      <c r="O453" s="25"/>
      <c r="S453" s="26"/>
    </row>
    <row r="454">
      <c r="F454" s="19"/>
      <c r="G454" s="19"/>
      <c r="H454" s="19"/>
      <c r="N454" s="26"/>
      <c r="O454" s="25"/>
      <c r="S454" s="26"/>
    </row>
    <row r="455">
      <c r="F455" s="19"/>
      <c r="G455" s="19"/>
      <c r="H455" s="19"/>
      <c r="N455" s="26"/>
      <c r="O455" s="25"/>
      <c r="S455" s="26"/>
    </row>
    <row r="456">
      <c r="F456" s="19"/>
      <c r="G456" s="19"/>
      <c r="H456" s="19"/>
      <c r="N456" s="26"/>
      <c r="O456" s="25"/>
      <c r="S456" s="26"/>
    </row>
    <row r="457">
      <c r="F457" s="19"/>
      <c r="G457" s="19"/>
      <c r="H457" s="19"/>
      <c r="N457" s="26"/>
      <c r="O457" s="25"/>
      <c r="S457" s="26"/>
    </row>
    <row r="458">
      <c r="F458" s="19"/>
      <c r="G458" s="19"/>
      <c r="H458" s="19"/>
      <c r="N458" s="26"/>
      <c r="O458" s="25"/>
      <c r="S458" s="26"/>
    </row>
    <row r="459">
      <c r="F459" s="19"/>
      <c r="G459" s="19"/>
      <c r="H459" s="19"/>
      <c r="N459" s="26"/>
      <c r="O459" s="25"/>
      <c r="S459" s="26"/>
    </row>
    <row r="460">
      <c r="F460" s="19"/>
      <c r="G460" s="19"/>
      <c r="H460" s="19"/>
      <c r="N460" s="26"/>
      <c r="O460" s="25"/>
      <c r="S460" s="26"/>
    </row>
    <row r="461">
      <c r="F461" s="19"/>
      <c r="G461" s="19"/>
      <c r="H461" s="19"/>
      <c r="N461" s="26"/>
      <c r="O461" s="25"/>
      <c r="S461" s="26"/>
    </row>
    <row r="462">
      <c r="F462" s="19"/>
      <c r="G462" s="19"/>
      <c r="H462" s="19"/>
      <c r="N462" s="26"/>
      <c r="O462" s="25"/>
      <c r="S462" s="26"/>
    </row>
    <row r="463">
      <c r="F463" s="19"/>
      <c r="G463" s="19"/>
      <c r="H463" s="19"/>
      <c r="N463" s="26"/>
      <c r="O463" s="25"/>
      <c r="S463" s="26"/>
    </row>
    <row r="464">
      <c r="F464" s="19"/>
      <c r="G464" s="19"/>
      <c r="H464" s="19"/>
      <c r="N464" s="26"/>
      <c r="O464" s="25"/>
      <c r="S464" s="26"/>
    </row>
    <row r="465">
      <c r="F465" s="19"/>
      <c r="G465" s="19"/>
      <c r="H465" s="19"/>
      <c r="N465" s="26"/>
      <c r="O465" s="25"/>
      <c r="S465" s="26"/>
    </row>
    <row r="466">
      <c r="F466" s="19"/>
      <c r="G466" s="19"/>
      <c r="H466" s="19"/>
      <c r="N466" s="26"/>
      <c r="O466" s="25"/>
      <c r="S466" s="26"/>
    </row>
    <row r="467">
      <c r="F467" s="19"/>
      <c r="G467" s="19"/>
      <c r="H467" s="19"/>
      <c r="N467" s="26"/>
      <c r="O467" s="25"/>
      <c r="S467" s="26"/>
    </row>
    <row r="468">
      <c r="F468" s="19"/>
      <c r="G468" s="19"/>
      <c r="H468" s="19"/>
      <c r="N468" s="26"/>
      <c r="O468" s="25"/>
      <c r="S468" s="26"/>
    </row>
    <row r="469">
      <c r="F469" s="19"/>
      <c r="G469" s="19"/>
      <c r="H469" s="19"/>
      <c r="N469" s="26"/>
      <c r="O469" s="25"/>
      <c r="S469" s="26"/>
    </row>
    <row r="470">
      <c r="F470" s="19"/>
      <c r="G470" s="19"/>
      <c r="H470" s="19"/>
      <c r="N470" s="26"/>
      <c r="O470" s="25"/>
      <c r="S470" s="26"/>
    </row>
    <row r="471">
      <c r="F471" s="19"/>
      <c r="G471" s="19"/>
      <c r="H471" s="19"/>
      <c r="N471" s="26"/>
      <c r="O471" s="25"/>
      <c r="S471" s="26"/>
    </row>
    <row r="472">
      <c r="F472" s="19"/>
      <c r="G472" s="19"/>
      <c r="H472" s="19"/>
      <c r="N472" s="26"/>
      <c r="O472" s="25"/>
      <c r="S472" s="26"/>
    </row>
    <row r="473">
      <c r="F473" s="19"/>
      <c r="G473" s="19"/>
      <c r="H473" s="19"/>
      <c r="N473" s="26"/>
      <c r="O473" s="25"/>
      <c r="S473" s="26"/>
    </row>
    <row r="474">
      <c r="F474" s="19"/>
      <c r="G474" s="19"/>
      <c r="H474" s="19"/>
      <c r="N474" s="26"/>
      <c r="O474" s="25"/>
      <c r="S474" s="26"/>
    </row>
    <row r="475">
      <c r="F475" s="19"/>
      <c r="G475" s="19"/>
      <c r="H475" s="19"/>
      <c r="N475" s="26"/>
      <c r="O475" s="25"/>
      <c r="S475" s="26"/>
    </row>
    <row r="476">
      <c r="F476" s="19"/>
      <c r="G476" s="19"/>
      <c r="H476" s="19"/>
      <c r="N476" s="26"/>
      <c r="O476" s="25"/>
      <c r="S476" s="26"/>
    </row>
    <row r="477">
      <c r="F477" s="19"/>
      <c r="G477" s="19"/>
      <c r="H477" s="19"/>
      <c r="N477" s="26"/>
      <c r="O477" s="25"/>
      <c r="S477" s="26"/>
    </row>
    <row r="478">
      <c r="F478" s="19"/>
      <c r="G478" s="19"/>
      <c r="H478" s="19"/>
      <c r="N478" s="26"/>
      <c r="O478" s="25"/>
      <c r="S478" s="26"/>
    </row>
    <row r="479">
      <c r="F479" s="19"/>
      <c r="G479" s="19"/>
      <c r="H479" s="19"/>
      <c r="N479" s="26"/>
      <c r="O479" s="25"/>
      <c r="S479" s="26"/>
    </row>
    <row r="480">
      <c r="F480" s="19"/>
      <c r="G480" s="19"/>
      <c r="H480" s="19"/>
      <c r="N480" s="26"/>
      <c r="O480" s="25"/>
      <c r="S480" s="26"/>
    </row>
    <row r="481">
      <c r="F481" s="19"/>
      <c r="G481" s="19"/>
      <c r="H481" s="19"/>
      <c r="N481" s="26"/>
      <c r="O481" s="25"/>
      <c r="S481" s="26"/>
    </row>
    <row r="482">
      <c r="F482" s="19"/>
      <c r="G482" s="19"/>
      <c r="H482" s="19"/>
      <c r="N482" s="26"/>
      <c r="O482" s="25"/>
      <c r="S482" s="26"/>
    </row>
    <row r="483">
      <c r="F483" s="19"/>
      <c r="G483" s="19"/>
      <c r="H483" s="19"/>
      <c r="N483" s="26"/>
      <c r="O483" s="25"/>
      <c r="S483" s="26"/>
    </row>
    <row r="484">
      <c r="F484" s="19"/>
      <c r="G484" s="19"/>
      <c r="H484" s="19"/>
      <c r="N484" s="26"/>
      <c r="O484" s="25"/>
      <c r="S484" s="26"/>
    </row>
    <row r="485">
      <c r="F485" s="19"/>
      <c r="G485" s="19"/>
      <c r="H485" s="19"/>
      <c r="N485" s="26"/>
      <c r="O485" s="25"/>
      <c r="S485" s="26"/>
    </row>
    <row r="486">
      <c r="F486" s="19"/>
      <c r="G486" s="19"/>
      <c r="H486" s="19"/>
      <c r="N486" s="26"/>
      <c r="O486" s="25"/>
      <c r="S486" s="26"/>
    </row>
    <row r="487">
      <c r="F487" s="19"/>
      <c r="G487" s="19"/>
      <c r="H487" s="19"/>
      <c r="N487" s="26"/>
      <c r="O487" s="25"/>
      <c r="S487" s="26"/>
    </row>
    <row r="488">
      <c r="F488" s="19"/>
      <c r="G488" s="19"/>
      <c r="H488" s="19"/>
      <c r="N488" s="26"/>
      <c r="O488" s="25"/>
      <c r="S488" s="26"/>
    </row>
    <row r="489">
      <c r="F489" s="19"/>
      <c r="G489" s="19"/>
      <c r="H489" s="19"/>
      <c r="N489" s="26"/>
      <c r="O489" s="25"/>
      <c r="S489" s="26"/>
    </row>
    <row r="490">
      <c r="F490" s="19"/>
      <c r="G490" s="19"/>
      <c r="H490" s="19"/>
      <c r="N490" s="26"/>
      <c r="O490" s="25"/>
      <c r="S490" s="26"/>
    </row>
    <row r="491">
      <c r="F491" s="19"/>
      <c r="G491" s="19"/>
      <c r="H491" s="19"/>
      <c r="N491" s="26"/>
      <c r="O491" s="25"/>
      <c r="S491" s="26"/>
    </row>
    <row r="492">
      <c r="F492" s="19"/>
      <c r="G492" s="19"/>
      <c r="H492" s="19"/>
      <c r="N492" s="26"/>
      <c r="O492" s="25"/>
      <c r="S492" s="26"/>
    </row>
    <row r="493">
      <c r="F493" s="19"/>
      <c r="G493" s="19"/>
      <c r="H493" s="19"/>
      <c r="N493" s="26"/>
      <c r="O493" s="25"/>
      <c r="S493" s="26"/>
    </row>
    <row r="494">
      <c r="F494" s="19"/>
      <c r="G494" s="19"/>
      <c r="H494" s="19"/>
      <c r="N494" s="26"/>
      <c r="O494" s="25"/>
      <c r="S494" s="26"/>
    </row>
    <row r="495">
      <c r="F495" s="19"/>
      <c r="G495" s="19"/>
      <c r="H495" s="19"/>
      <c r="N495" s="26"/>
      <c r="O495" s="25"/>
      <c r="S495" s="26"/>
    </row>
    <row r="496">
      <c r="F496" s="19"/>
      <c r="G496" s="19"/>
      <c r="H496" s="19"/>
      <c r="N496" s="26"/>
      <c r="O496" s="25"/>
      <c r="S496" s="26"/>
    </row>
    <row r="497">
      <c r="F497" s="19"/>
      <c r="G497" s="19"/>
      <c r="H497" s="19"/>
      <c r="N497" s="26"/>
      <c r="O497" s="25"/>
      <c r="S497" s="26"/>
    </row>
    <row r="498">
      <c r="F498" s="19"/>
      <c r="G498" s="19"/>
      <c r="H498" s="19"/>
      <c r="N498" s="26"/>
      <c r="O498" s="25"/>
      <c r="S498" s="26"/>
    </row>
    <row r="499">
      <c r="F499" s="19"/>
      <c r="G499" s="19"/>
      <c r="H499" s="19"/>
      <c r="N499" s="26"/>
      <c r="O499" s="25"/>
      <c r="S499" s="26"/>
    </row>
    <row r="500">
      <c r="F500" s="19"/>
      <c r="G500" s="19"/>
      <c r="H500" s="19"/>
      <c r="N500" s="26"/>
      <c r="O500" s="25"/>
      <c r="S500" s="26"/>
    </row>
    <row r="501">
      <c r="F501" s="19"/>
      <c r="G501" s="19"/>
      <c r="H501" s="19"/>
      <c r="N501" s="26"/>
      <c r="O501" s="25"/>
      <c r="S501" s="26"/>
    </row>
    <row r="502">
      <c r="F502" s="19"/>
      <c r="G502" s="19"/>
      <c r="H502" s="19"/>
      <c r="N502" s="26"/>
      <c r="O502" s="25"/>
      <c r="S502" s="26"/>
    </row>
    <row r="503">
      <c r="F503" s="19"/>
      <c r="G503" s="19"/>
      <c r="H503" s="19"/>
      <c r="N503" s="26"/>
      <c r="O503" s="25"/>
      <c r="S503" s="26"/>
    </row>
    <row r="504">
      <c r="F504" s="19"/>
      <c r="G504" s="19"/>
      <c r="H504" s="19"/>
      <c r="N504" s="26"/>
      <c r="O504" s="25"/>
      <c r="S504" s="26"/>
    </row>
    <row r="505">
      <c r="F505" s="19"/>
      <c r="G505" s="19"/>
      <c r="H505" s="19"/>
      <c r="N505" s="26"/>
      <c r="O505" s="25"/>
      <c r="S505" s="26"/>
    </row>
    <row r="506">
      <c r="F506" s="19"/>
      <c r="G506" s="19"/>
      <c r="H506" s="19"/>
      <c r="N506" s="26"/>
      <c r="O506" s="25"/>
      <c r="S506" s="26"/>
    </row>
    <row r="507">
      <c r="F507" s="19"/>
      <c r="G507" s="19"/>
      <c r="H507" s="19"/>
      <c r="N507" s="26"/>
      <c r="O507" s="25"/>
      <c r="S507" s="26"/>
    </row>
    <row r="508">
      <c r="F508" s="19"/>
      <c r="G508" s="19"/>
      <c r="H508" s="19"/>
      <c r="N508" s="26"/>
      <c r="O508" s="25"/>
      <c r="S508" s="26"/>
    </row>
    <row r="509">
      <c r="F509" s="19"/>
      <c r="G509" s="19"/>
      <c r="H509" s="19"/>
      <c r="N509" s="26"/>
      <c r="O509" s="25"/>
      <c r="S509" s="26"/>
    </row>
    <row r="510">
      <c r="F510" s="19"/>
      <c r="G510" s="19"/>
      <c r="H510" s="19"/>
      <c r="N510" s="26"/>
      <c r="O510" s="25"/>
      <c r="S510" s="26"/>
    </row>
    <row r="511">
      <c r="F511" s="19"/>
      <c r="G511" s="19"/>
      <c r="H511" s="19"/>
      <c r="N511" s="26"/>
      <c r="O511" s="25"/>
      <c r="S511" s="26"/>
    </row>
    <row r="512">
      <c r="F512" s="19"/>
      <c r="G512" s="19"/>
      <c r="H512" s="19"/>
      <c r="N512" s="26"/>
      <c r="O512" s="25"/>
      <c r="S512" s="26"/>
    </row>
    <row r="513">
      <c r="F513" s="19"/>
      <c r="G513" s="19"/>
      <c r="H513" s="19"/>
      <c r="N513" s="26"/>
      <c r="O513" s="25"/>
      <c r="S513" s="26"/>
    </row>
    <row r="514">
      <c r="F514" s="19"/>
      <c r="G514" s="19"/>
      <c r="H514" s="19"/>
      <c r="N514" s="26"/>
      <c r="O514" s="25"/>
      <c r="S514" s="26"/>
    </row>
    <row r="515">
      <c r="F515" s="19"/>
      <c r="G515" s="19"/>
      <c r="H515" s="19"/>
      <c r="N515" s="26"/>
      <c r="O515" s="25"/>
      <c r="S515" s="26"/>
    </row>
    <row r="516">
      <c r="F516" s="19"/>
      <c r="G516" s="19"/>
      <c r="H516" s="19"/>
      <c r="N516" s="26"/>
      <c r="O516" s="25"/>
      <c r="S516" s="26"/>
    </row>
    <row r="517">
      <c r="F517" s="19"/>
      <c r="G517" s="19"/>
      <c r="H517" s="19"/>
      <c r="N517" s="26"/>
      <c r="O517" s="25"/>
      <c r="S517" s="26"/>
    </row>
    <row r="518">
      <c r="F518" s="19"/>
      <c r="G518" s="19"/>
      <c r="H518" s="19"/>
      <c r="N518" s="26"/>
      <c r="O518" s="25"/>
      <c r="S518" s="26"/>
    </row>
    <row r="519">
      <c r="F519" s="19"/>
      <c r="G519" s="19"/>
      <c r="H519" s="19"/>
      <c r="N519" s="26"/>
      <c r="O519" s="25"/>
      <c r="S519" s="26"/>
    </row>
    <row r="520">
      <c r="F520" s="19"/>
      <c r="G520" s="19"/>
      <c r="H520" s="19"/>
      <c r="N520" s="26"/>
      <c r="O520" s="25"/>
      <c r="S520" s="26"/>
    </row>
    <row r="521">
      <c r="F521" s="19"/>
      <c r="G521" s="19"/>
      <c r="H521" s="19"/>
      <c r="N521" s="26"/>
      <c r="O521" s="25"/>
      <c r="S521" s="26"/>
    </row>
    <row r="522">
      <c r="F522" s="19"/>
      <c r="G522" s="19"/>
      <c r="H522" s="19"/>
      <c r="N522" s="26"/>
      <c r="O522" s="25"/>
      <c r="S522" s="26"/>
    </row>
    <row r="523">
      <c r="F523" s="19"/>
      <c r="G523" s="19"/>
      <c r="H523" s="19"/>
      <c r="N523" s="26"/>
      <c r="O523" s="25"/>
      <c r="S523" s="26"/>
    </row>
    <row r="524">
      <c r="F524" s="19"/>
      <c r="G524" s="19"/>
      <c r="H524" s="19"/>
      <c r="N524" s="26"/>
      <c r="O524" s="25"/>
      <c r="S524" s="26"/>
    </row>
    <row r="525">
      <c r="F525" s="19"/>
      <c r="G525" s="19"/>
      <c r="H525" s="19"/>
      <c r="N525" s="26"/>
      <c r="O525" s="25"/>
      <c r="S525" s="26"/>
    </row>
    <row r="526">
      <c r="F526" s="19"/>
      <c r="G526" s="19"/>
      <c r="H526" s="19"/>
      <c r="N526" s="26"/>
      <c r="O526" s="25"/>
      <c r="S526" s="26"/>
    </row>
    <row r="527">
      <c r="F527" s="19"/>
      <c r="G527" s="19"/>
      <c r="H527" s="19"/>
      <c r="N527" s="26"/>
      <c r="O527" s="25"/>
      <c r="S527" s="26"/>
    </row>
    <row r="528">
      <c r="F528" s="19"/>
      <c r="G528" s="19"/>
      <c r="H528" s="19"/>
      <c r="N528" s="26"/>
      <c r="O528" s="25"/>
      <c r="S528" s="26"/>
    </row>
    <row r="529">
      <c r="F529" s="19"/>
      <c r="G529" s="19"/>
      <c r="H529" s="19"/>
      <c r="N529" s="26"/>
      <c r="O529" s="25"/>
      <c r="S529" s="26"/>
    </row>
    <row r="530">
      <c r="F530" s="19"/>
      <c r="G530" s="19"/>
      <c r="H530" s="19"/>
      <c r="N530" s="26"/>
      <c r="O530" s="25"/>
      <c r="S530" s="26"/>
    </row>
    <row r="531">
      <c r="F531" s="19"/>
      <c r="G531" s="19"/>
      <c r="H531" s="19"/>
      <c r="N531" s="26"/>
      <c r="O531" s="25"/>
      <c r="S531" s="26"/>
    </row>
    <row r="532">
      <c r="F532" s="19"/>
      <c r="G532" s="19"/>
      <c r="H532" s="19"/>
      <c r="N532" s="26"/>
      <c r="O532" s="25"/>
      <c r="S532" s="26"/>
    </row>
    <row r="533">
      <c r="F533" s="19"/>
      <c r="G533" s="19"/>
      <c r="H533" s="19"/>
      <c r="N533" s="26"/>
      <c r="O533" s="25"/>
      <c r="S533" s="26"/>
    </row>
    <row r="534">
      <c r="F534" s="19"/>
      <c r="G534" s="19"/>
      <c r="H534" s="19"/>
      <c r="N534" s="26"/>
      <c r="O534" s="25"/>
      <c r="S534" s="26"/>
    </row>
    <row r="535">
      <c r="F535" s="19"/>
      <c r="G535" s="19"/>
      <c r="H535" s="19"/>
      <c r="N535" s="26"/>
      <c r="O535" s="25"/>
      <c r="S535" s="26"/>
    </row>
    <row r="536">
      <c r="F536" s="19"/>
      <c r="G536" s="19"/>
      <c r="H536" s="19"/>
      <c r="N536" s="26"/>
      <c r="O536" s="25"/>
      <c r="S536" s="26"/>
    </row>
    <row r="537">
      <c r="F537" s="19"/>
      <c r="G537" s="19"/>
      <c r="H537" s="19"/>
      <c r="N537" s="26"/>
      <c r="O537" s="25"/>
      <c r="S537" s="26"/>
    </row>
    <row r="538">
      <c r="F538" s="19"/>
      <c r="G538" s="19"/>
      <c r="H538" s="19"/>
      <c r="N538" s="26"/>
      <c r="O538" s="25"/>
      <c r="S538" s="26"/>
    </row>
    <row r="539">
      <c r="F539" s="19"/>
      <c r="G539" s="19"/>
      <c r="H539" s="19"/>
      <c r="N539" s="26"/>
      <c r="O539" s="25"/>
      <c r="S539" s="26"/>
    </row>
    <row r="540">
      <c r="F540" s="19"/>
      <c r="G540" s="19"/>
      <c r="H540" s="19"/>
      <c r="N540" s="26"/>
      <c r="O540" s="25"/>
      <c r="S540" s="26"/>
    </row>
    <row r="541">
      <c r="F541" s="19"/>
      <c r="G541" s="19"/>
      <c r="H541" s="19"/>
      <c r="N541" s="26"/>
      <c r="O541" s="25"/>
      <c r="S541" s="26"/>
    </row>
    <row r="542">
      <c r="F542" s="19"/>
      <c r="G542" s="19"/>
      <c r="H542" s="19"/>
      <c r="N542" s="26"/>
      <c r="O542" s="25"/>
      <c r="S542" s="26"/>
    </row>
    <row r="543">
      <c r="F543" s="19"/>
      <c r="G543" s="19"/>
      <c r="H543" s="19"/>
      <c r="N543" s="26"/>
      <c r="O543" s="25"/>
      <c r="S543" s="26"/>
    </row>
    <row r="544">
      <c r="F544" s="19"/>
      <c r="G544" s="19"/>
      <c r="H544" s="19"/>
      <c r="N544" s="26"/>
      <c r="O544" s="25"/>
      <c r="S544" s="26"/>
    </row>
    <row r="545">
      <c r="F545" s="19"/>
      <c r="G545" s="19"/>
      <c r="H545" s="19"/>
      <c r="N545" s="26"/>
      <c r="O545" s="25"/>
      <c r="S545" s="26"/>
    </row>
    <row r="546">
      <c r="F546" s="19"/>
      <c r="G546" s="19"/>
      <c r="H546" s="19"/>
      <c r="N546" s="26"/>
      <c r="O546" s="25"/>
      <c r="S546" s="26"/>
    </row>
    <row r="547">
      <c r="F547" s="19"/>
      <c r="G547" s="19"/>
      <c r="H547" s="19"/>
      <c r="N547" s="26"/>
      <c r="O547" s="25"/>
      <c r="S547" s="26"/>
    </row>
    <row r="548">
      <c r="F548" s="19"/>
      <c r="G548" s="19"/>
      <c r="H548" s="19"/>
      <c r="N548" s="26"/>
      <c r="O548" s="25"/>
      <c r="S548" s="26"/>
    </row>
    <row r="549">
      <c r="F549" s="19"/>
      <c r="G549" s="19"/>
      <c r="H549" s="19"/>
      <c r="N549" s="26"/>
      <c r="O549" s="25"/>
      <c r="S549" s="26"/>
    </row>
    <row r="550">
      <c r="F550" s="19"/>
      <c r="G550" s="19"/>
      <c r="H550" s="19"/>
      <c r="N550" s="26"/>
      <c r="O550" s="25"/>
      <c r="S550" s="26"/>
    </row>
    <row r="551">
      <c r="F551" s="19"/>
      <c r="G551" s="19"/>
      <c r="H551" s="19"/>
      <c r="N551" s="26"/>
      <c r="O551" s="25"/>
      <c r="S551" s="26"/>
    </row>
    <row r="552">
      <c r="F552" s="19"/>
      <c r="G552" s="19"/>
      <c r="H552" s="19"/>
      <c r="N552" s="26"/>
      <c r="O552" s="25"/>
      <c r="S552" s="26"/>
    </row>
    <row r="553">
      <c r="F553" s="19"/>
      <c r="G553" s="19"/>
      <c r="H553" s="19"/>
      <c r="N553" s="26"/>
      <c r="O553" s="25"/>
      <c r="S553" s="26"/>
    </row>
    <row r="554">
      <c r="F554" s="19"/>
      <c r="G554" s="19"/>
      <c r="H554" s="19"/>
      <c r="N554" s="26"/>
      <c r="O554" s="25"/>
      <c r="S554" s="26"/>
    </row>
    <row r="555">
      <c r="F555" s="19"/>
      <c r="G555" s="19"/>
      <c r="H555" s="19"/>
      <c r="N555" s="26"/>
      <c r="O555" s="25"/>
      <c r="S555" s="26"/>
    </row>
    <row r="556">
      <c r="F556" s="19"/>
      <c r="G556" s="19"/>
      <c r="H556" s="19"/>
      <c r="N556" s="26"/>
      <c r="O556" s="25"/>
      <c r="S556" s="26"/>
    </row>
    <row r="557">
      <c r="F557" s="19"/>
      <c r="G557" s="19"/>
      <c r="H557" s="19"/>
      <c r="N557" s="26"/>
      <c r="O557" s="25"/>
      <c r="S557" s="26"/>
    </row>
    <row r="558">
      <c r="F558" s="19"/>
      <c r="G558" s="19"/>
      <c r="H558" s="19"/>
      <c r="N558" s="26"/>
      <c r="O558" s="25"/>
      <c r="S558" s="26"/>
    </row>
    <row r="559">
      <c r="F559" s="19"/>
      <c r="G559" s="19"/>
      <c r="H559" s="19"/>
      <c r="N559" s="26"/>
      <c r="O559" s="25"/>
      <c r="S559" s="26"/>
    </row>
    <row r="560">
      <c r="F560" s="19"/>
      <c r="G560" s="19"/>
      <c r="H560" s="19"/>
      <c r="N560" s="26"/>
      <c r="O560" s="25"/>
      <c r="S560" s="26"/>
    </row>
    <row r="561">
      <c r="F561" s="19"/>
      <c r="G561" s="19"/>
      <c r="H561" s="19"/>
      <c r="N561" s="26"/>
      <c r="O561" s="25"/>
      <c r="S561" s="26"/>
    </row>
    <row r="562">
      <c r="F562" s="19"/>
      <c r="G562" s="19"/>
      <c r="H562" s="19"/>
      <c r="N562" s="26"/>
      <c r="O562" s="25"/>
      <c r="S562" s="26"/>
    </row>
    <row r="563">
      <c r="F563" s="19"/>
      <c r="G563" s="19"/>
      <c r="H563" s="19"/>
      <c r="N563" s="26"/>
      <c r="O563" s="25"/>
      <c r="S563" s="26"/>
    </row>
    <row r="564">
      <c r="F564" s="19"/>
      <c r="G564" s="19"/>
      <c r="H564" s="19"/>
      <c r="N564" s="26"/>
      <c r="O564" s="25"/>
      <c r="S564" s="26"/>
    </row>
    <row r="565">
      <c r="F565" s="19"/>
      <c r="G565" s="19"/>
      <c r="H565" s="19"/>
      <c r="N565" s="26"/>
      <c r="O565" s="25"/>
      <c r="S565" s="26"/>
    </row>
    <row r="566">
      <c r="F566" s="19"/>
      <c r="G566" s="19"/>
      <c r="H566" s="19"/>
      <c r="N566" s="26"/>
      <c r="O566" s="25"/>
      <c r="S566" s="26"/>
    </row>
    <row r="567">
      <c r="F567" s="19"/>
      <c r="G567" s="19"/>
      <c r="H567" s="19"/>
      <c r="N567" s="26"/>
      <c r="O567" s="25"/>
      <c r="S567" s="26"/>
    </row>
    <row r="568">
      <c r="F568" s="19"/>
      <c r="G568" s="19"/>
      <c r="H568" s="19"/>
      <c r="N568" s="26"/>
      <c r="O568" s="25"/>
      <c r="S568" s="26"/>
    </row>
    <row r="569">
      <c r="F569" s="19"/>
      <c r="G569" s="19"/>
      <c r="H569" s="19"/>
      <c r="N569" s="26"/>
      <c r="O569" s="25"/>
      <c r="S569" s="26"/>
    </row>
    <row r="570">
      <c r="F570" s="19"/>
      <c r="G570" s="19"/>
      <c r="H570" s="19"/>
      <c r="N570" s="26"/>
      <c r="O570" s="25"/>
      <c r="S570" s="26"/>
    </row>
    <row r="571">
      <c r="F571" s="19"/>
      <c r="G571" s="19"/>
      <c r="H571" s="19"/>
      <c r="N571" s="26"/>
      <c r="O571" s="25"/>
      <c r="S571" s="26"/>
    </row>
    <row r="572">
      <c r="F572" s="19"/>
      <c r="G572" s="19"/>
      <c r="H572" s="19"/>
      <c r="N572" s="26"/>
      <c r="O572" s="25"/>
      <c r="S572" s="26"/>
    </row>
    <row r="573">
      <c r="F573" s="19"/>
      <c r="G573" s="19"/>
      <c r="H573" s="19"/>
      <c r="N573" s="26"/>
      <c r="O573" s="25"/>
      <c r="S573" s="26"/>
    </row>
    <row r="574">
      <c r="F574" s="19"/>
      <c r="G574" s="19"/>
      <c r="H574" s="19"/>
      <c r="N574" s="26"/>
      <c r="O574" s="25"/>
      <c r="S574" s="26"/>
    </row>
    <row r="575">
      <c r="F575" s="19"/>
      <c r="G575" s="19"/>
      <c r="H575" s="19"/>
      <c r="N575" s="26"/>
      <c r="O575" s="25"/>
      <c r="S575" s="26"/>
    </row>
    <row r="576">
      <c r="F576" s="19"/>
      <c r="G576" s="19"/>
      <c r="H576" s="19"/>
      <c r="N576" s="26"/>
      <c r="O576" s="25"/>
      <c r="S576" s="26"/>
    </row>
    <row r="577">
      <c r="F577" s="19"/>
      <c r="G577" s="19"/>
      <c r="H577" s="19"/>
      <c r="N577" s="26"/>
      <c r="O577" s="25"/>
      <c r="S577" s="26"/>
    </row>
    <row r="578">
      <c r="F578" s="19"/>
      <c r="G578" s="19"/>
      <c r="H578" s="19"/>
      <c r="N578" s="26"/>
      <c r="O578" s="25"/>
      <c r="S578" s="26"/>
    </row>
    <row r="579">
      <c r="F579" s="19"/>
      <c r="G579" s="19"/>
      <c r="H579" s="19"/>
      <c r="N579" s="26"/>
      <c r="O579" s="25"/>
      <c r="S579" s="26"/>
    </row>
    <row r="580">
      <c r="F580" s="19"/>
      <c r="G580" s="19"/>
      <c r="H580" s="19"/>
      <c r="N580" s="26"/>
      <c r="O580" s="25"/>
      <c r="S580" s="26"/>
    </row>
    <row r="581">
      <c r="F581" s="19"/>
      <c r="G581" s="19"/>
      <c r="H581" s="19"/>
      <c r="N581" s="26"/>
      <c r="O581" s="25"/>
      <c r="S581" s="26"/>
    </row>
    <row r="582">
      <c r="F582" s="19"/>
      <c r="G582" s="19"/>
      <c r="H582" s="19"/>
      <c r="N582" s="26"/>
      <c r="O582" s="25"/>
      <c r="S582" s="26"/>
    </row>
    <row r="583">
      <c r="F583" s="19"/>
      <c r="G583" s="19"/>
      <c r="H583" s="19"/>
      <c r="N583" s="26"/>
      <c r="O583" s="25"/>
      <c r="S583" s="26"/>
    </row>
    <row r="584">
      <c r="F584" s="19"/>
      <c r="G584" s="19"/>
      <c r="H584" s="19"/>
      <c r="N584" s="26"/>
      <c r="O584" s="25"/>
      <c r="S584" s="26"/>
    </row>
    <row r="585">
      <c r="F585" s="19"/>
      <c r="G585" s="19"/>
      <c r="H585" s="19"/>
      <c r="N585" s="26"/>
      <c r="O585" s="25"/>
      <c r="S585" s="26"/>
    </row>
    <row r="586">
      <c r="F586" s="19"/>
      <c r="G586" s="19"/>
      <c r="H586" s="19"/>
      <c r="N586" s="26"/>
      <c r="O586" s="25"/>
      <c r="S586" s="26"/>
    </row>
    <row r="587">
      <c r="F587" s="19"/>
      <c r="G587" s="19"/>
      <c r="H587" s="19"/>
      <c r="N587" s="26"/>
      <c r="O587" s="25"/>
      <c r="S587" s="26"/>
    </row>
    <row r="588">
      <c r="F588" s="19"/>
      <c r="G588" s="19"/>
      <c r="H588" s="19"/>
      <c r="N588" s="26"/>
      <c r="O588" s="25"/>
      <c r="S588" s="26"/>
    </row>
    <row r="589">
      <c r="F589" s="19"/>
      <c r="G589" s="19"/>
      <c r="H589" s="19"/>
      <c r="N589" s="26"/>
      <c r="O589" s="25"/>
      <c r="S589" s="26"/>
    </row>
    <row r="590">
      <c r="F590" s="19"/>
      <c r="G590" s="19"/>
      <c r="H590" s="19"/>
      <c r="N590" s="26"/>
      <c r="O590" s="25"/>
      <c r="S590" s="26"/>
    </row>
    <row r="591">
      <c r="F591" s="19"/>
      <c r="G591" s="19"/>
      <c r="H591" s="19"/>
      <c r="N591" s="26"/>
      <c r="O591" s="25"/>
      <c r="S591" s="26"/>
    </row>
    <row r="592">
      <c r="F592" s="19"/>
      <c r="G592" s="19"/>
      <c r="H592" s="19"/>
      <c r="N592" s="26"/>
      <c r="O592" s="25"/>
      <c r="S592" s="26"/>
    </row>
    <row r="593">
      <c r="F593" s="19"/>
      <c r="G593" s="19"/>
      <c r="H593" s="19"/>
      <c r="N593" s="26"/>
      <c r="O593" s="25"/>
      <c r="S593" s="26"/>
    </row>
    <row r="594">
      <c r="F594" s="19"/>
      <c r="G594" s="19"/>
      <c r="H594" s="19"/>
      <c r="N594" s="26"/>
      <c r="O594" s="25"/>
      <c r="S594" s="26"/>
    </row>
    <row r="595">
      <c r="F595" s="19"/>
      <c r="G595" s="19"/>
      <c r="H595" s="19"/>
      <c r="N595" s="26"/>
      <c r="O595" s="25"/>
      <c r="S595" s="26"/>
    </row>
    <row r="596">
      <c r="F596" s="19"/>
      <c r="G596" s="19"/>
      <c r="H596" s="19"/>
      <c r="N596" s="26"/>
      <c r="O596" s="25"/>
      <c r="S596" s="26"/>
    </row>
    <row r="597">
      <c r="F597" s="19"/>
      <c r="G597" s="19"/>
      <c r="H597" s="19"/>
      <c r="N597" s="26"/>
      <c r="O597" s="25"/>
      <c r="S597" s="26"/>
    </row>
    <row r="598">
      <c r="F598" s="19"/>
      <c r="G598" s="19"/>
      <c r="H598" s="19"/>
      <c r="N598" s="26"/>
      <c r="O598" s="25"/>
      <c r="S598" s="26"/>
    </row>
    <row r="599">
      <c r="F599" s="19"/>
      <c r="G599" s="19"/>
      <c r="H599" s="19"/>
      <c r="N599" s="26"/>
      <c r="O599" s="25"/>
      <c r="S599" s="26"/>
    </row>
    <row r="600">
      <c r="F600" s="19"/>
      <c r="G600" s="19"/>
      <c r="H600" s="19"/>
      <c r="N600" s="26"/>
      <c r="O600" s="25"/>
      <c r="S600" s="26"/>
    </row>
    <row r="601">
      <c r="F601" s="19"/>
      <c r="G601" s="19"/>
      <c r="H601" s="19"/>
      <c r="N601" s="26"/>
      <c r="O601" s="25"/>
      <c r="S601" s="26"/>
    </row>
    <row r="602">
      <c r="F602" s="19"/>
      <c r="G602" s="19"/>
      <c r="H602" s="19"/>
      <c r="N602" s="26"/>
      <c r="O602" s="25"/>
      <c r="S602" s="26"/>
    </row>
    <row r="603">
      <c r="F603" s="19"/>
      <c r="G603" s="19"/>
      <c r="H603" s="19"/>
      <c r="N603" s="26"/>
      <c r="O603" s="25"/>
      <c r="S603" s="26"/>
    </row>
    <row r="604">
      <c r="F604" s="19"/>
      <c r="G604" s="19"/>
      <c r="H604" s="19"/>
      <c r="N604" s="26"/>
      <c r="O604" s="25"/>
      <c r="S604" s="26"/>
    </row>
    <row r="605">
      <c r="F605" s="19"/>
      <c r="G605" s="19"/>
      <c r="H605" s="19"/>
      <c r="N605" s="26"/>
      <c r="O605" s="25"/>
      <c r="S605" s="26"/>
    </row>
    <row r="606">
      <c r="F606" s="19"/>
      <c r="G606" s="19"/>
      <c r="H606" s="19"/>
      <c r="N606" s="26"/>
      <c r="O606" s="25"/>
      <c r="S606" s="26"/>
    </row>
    <row r="607">
      <c r="F607" s="19"/>
      <c r="G607" s="19"/>
      <c r="H607" s="19"/>
      <c r="N607" s="26"/>
      <c r="O607" s="25"/>
      <c r="S607" s="26"/>
    </row>
    <row r="608">
      <c r="F608" s="19"/>
      <c r="G608" s="19"/>
      <c r="H608" s="19"/>
      <c r="N608" s="26"/>
      <c r="O608" s="25"/>
      <c r="S608" s="26"/>
    </row>
    <row r="609">
      <c r="F609" s="19"/>
      <c r="G609" s="19"/>
      <c r="H609" s="19"/>
      <c r="N609" s="26"/>
      <c r="O609" s="25"/>
      <c r="S609" s="26"/>
    </row>
    <row r="610">
      <c r="F610" s="19"/>
      <c r="G610" s="19"/>
      <c r="H610" s="19"/>
      <c r="N610" s="26"/>
      <c r="O610" s="25"/>
      <c r="S610" s="26"/>
    </row>
    <row r="611">
      <c r="F611" s="19"/>
      <c r="G611" s="19"/>
      <c r="H611" s="19"/>
      <c r="N611" s="26"/>
      <c r="O611" s="25"/>
      <c r="S611" s="26"/>
    </row>
    <row r="612">
      <c r="F612" s="19"/>
      <c r="G612" s="19"/>
      <c r="H612" s="19"/>
      <c r="N612" s="26"/>
      <c r="O612" s="25"/>
      <c r="S612" s="26"/>
    </row>
    <row r="613">
      <c r="F613" s="19"/>
      <c r="G613" s="19"/>
      <c r="H613" s="19"/>
      <c r="N613" s="26"/>
      <c r="O613" s="25"/>
      <c r="S613" s="26"/>
    </row>
    <row r="614">
      <c r="F614" s="19"/>
      <c r="G614" s="19"/>
      <c r="H614" s="19"/>
      <c r="N614" s="26"/>
      <c r="O614" s="25"/>
      <c r="S614" s="26"/>
    </row>
    <row r="615">
      <c r="F615" s="19"/>
      <c r="G615" s="19"/>
      <c r="H615" s="19"/>
      <c r="N615" s="26"/>
      <c r="O615" s="25"/>
      <c r="S615" s="26"/>
    </row>
    <row r="616">
      <c r="F616" s="19"/>
      <c r="G616" s="19"/>
      <c r="H616" s="19"/>
      <c r="N616" s="26"/>
      <c r="O616" s="25"/>
      <c r="S616" s="26"/>
    </row>
    <row r="617">
      <c r="F617" s="19"/>
      <c r="G617" s="19"/>
      <c r="H617" s="19"/>
      <c r="N617" s="26"/>
      <c r="O617" s="25"/>
      <c r="S617" s="26"/>
    </row>
    <row r="618">
      <c r="F618" s="19"/>
      <c r="G618" s="19"/>
      <c r="H618" s="19"/>
      <c r="N618" s="26"/>
      <c r="O618" s="25"/>
      <c r="S618" s="26"/>
    </row>
    <row r="619">
      <c r="F619" s="19"/>
      <c r="G619" s="19"/>
      <c r="H619" s="19"/>
      <c r="N619" s="26"/>
      <c r="O619" s="25"/>
      <c r="S619" s="26"/>
    </row>
    <row r="620">
      <c r="F620" s="19"/>
      <c r="G620" s="19"/>
      <c r="H620" s="19"/>
      <c r="N620" s="26"/>
      <c r="O620" s="25"/>
      <c r="S620" s="26"/>
    </row>
    <row r="621">
      <c r="F621" s="19"/>
      <c r="G621" s="19"/>
      <c r="H621" s="19"/>
      <c r="N621" s="26"/>
      <c r="O621" s="25"/>
      <c r="S621" s="26"/>
    </row>
    <row r="622">
      <c r="F622" s="19"/>
      <c r="G622" s="19"/>
      <c r="H622" s="19"/>
      <c r="N622" s="26"/>
      <c r="O622" s="25"/>
      <c r="S622" s="26"/>
    </row>
    <row r="623">
      <c r="F623" s="19"/>
      <c r="G623" s="19"/>
      <c r="H623" s="19"/>
      <c r="N623" s="26"/>
      <c r="O623" s="25"/>
      <c r="S623" s="26"/>
    </row>
    <row r="624">
      <c r="F624" s="19"/>
      <c r="G624" s="19"/>
      <c r="H624" s="19"/>
      <c r="N624" s="26"/>
      <c r="O624" s="25"/>
      <c r="S624" s="26"/>
    </row>
    <row r="625">
      <c r="F625" s="19"/>
      <c r="G625" s="19"/>
      <c r="H625" s="19"/>
      <c r="N625" s="26"/>
      <c r="O625" s="25"/>
      <c r="S625" s="26"/>
    </row>
    <row r="626">
      <c r="F626" s="19"/>
      <c r="G626" s="19"/>
      <c r="H626" s="19"/>
      <c r="N626" s="26"/>
      <c r="O626" s="25"/>
      <c r="S626" s="26"/>
    </row>
    <row r="627">
      <c r="F627" s="19"/>
      <c r="G627" s="19"/>
      <c r="H627" s="19"/>
      <c r="N627" s="26"/>
      <c r="O627" s="25"/>
      <c r="S627" s="26"/>
    </row>
    <row r="628">
      <c r="F628" s="19"/>
      <c r="G628" s="19"/>
      <c r="H628" s="19"/>
      <c r="N628" s="26"/>
      <c r="O628" s="25"/>
      <c r="S628" s="26"/>
    </row>
    <row r="629">
      <c r="F629" s="19"/>
      <c r="G629" s="19"/>
      <c r="H629" s="19"/>
      <c r="N629" s="26"/>
      <c r="O629" s="25"/>
      <c r="S629" s="26"/>
    </row>
    <row r="630">
      <c r="F630" s="19"/>
      <c r="G630" s="19"/>
      <c r="H630" s="19"/>
      <c r="N630" s="26"/>
      <c r="O630" s="25"/>
      <c r="S630" s="26"/>
    </row>
    <row r="631">
      <c r="F631" s="19"/>
      <c r="G631" s="19"/>
      <c r="H631" s="19"/>
      <c r="N631" s="26"/>
      <c r="O631" s="25"/>
      <c r="S631" s="26"/>
    </row>
    <row r="632">
      <c r="F632" s="19"/>
      <c r="G632" s="19"/>
      <c r="H632" s="19"/>
      <c r="N632" s="26"/>
      <c r="O632" s="25"/>
      <c r="S632" s="26"/>
    </row>
    <row r="633">
      <c r="F633" s="19"/>
      <c r="G633" s="19"/>
      <c r="H633" s="19"/>
      <c r="N633" s="26"/>
      <c r="O633" s="25"/>
      <c r="S633" s="26"/>
    </row>
    <row r="634">
      <c r="F634" s="19"/>
      <c r="G634" s="19"/>
      <c r="H634" s="19"/>
      <c r="N634" s="26"/>
      <c r="O634" s="25"/>
      <c r="S634" s="26"/>
    </row>
    <row r="635">
      <c r="F635" s="19"/>
      <c r="G635" s="19"/>
      <c r="H635" s="19"/>
      <c r="N635" s="26"/>
      <c r="O635" s="25"/>
      <c r="S635" s="26"/>
    </row>
    <row r="636">
      <c r="F636" s="19"/>
      <c r="G636" s="19"/>
      <c r="H636" s="19"/>
      <c r="N636" s="26"/>
      <c r="O636" s="25"/>
      <c r="S636" s="26"/>
    </row>
    <row r="637">
      <c r="F637" s="19"/>
      <c r="G637" s="19"/>
      <c r="H637" s="19"/>
      <c r="N637" s="26"/>
      <c r="O637" s="25"/>
      <c r="S637" s="26"/>
    </row>
    <row r="638">
      <c r="F638" s="19"/>
      <c r="G638" s="19"/>
      <c r="H638" s="19"/>
      <c r="N638" s="26"/>
      <c r="O638" s="25"/>
      <c r="S638" s="26"/>
    </row>
    <row r="639">
      <c r="F639" s="19"/>
      <c r="G639" s="19"/>
      <c r="H639" s="19"/>
      <c r="N639" s="26"/>
      <c r="O639" s="25"/>
      <c r="S639" s="26"/>
    </row>
    <row r="640">
      <c r="F640" s="19"/>
      <c r="G640" s="19"/>
      <c r="H640" s="19"/>
      <c r="N640" s="26"/>
      <c r="O640" s="25"/>
      <c r="S640" s="26"/>
    </row>
    <row r="641">
      <c r="F641" s="19"/>
      <c r="G641" s="19"/>
      <c r="H641" s="19"/>
      <c r="N641" s="26"/>
      <c r="O641" s="25"/>
      <c r="S641" s="26"/>
    </row>
    <row r="642">
      <c r="F642" s="19"/>
      <c r="G642" s="19"/>
      <c r="H642" s="19"/>
      <c r="N642" s="26"/>
      <c r="O642" s="25"/>
      <c r="S642" s="26"/>
    </row>
    <row r="643">
      <c r="F643" s="19"/>
      <c r="G643" s="19"/>
      <c r="H643" s="19"/>
      <c r="N643" s="26"/>
      <c r="O643" s="25"/>
      <c r="S643" s="26"/>
    </row>
    <row r="644">
      <c r="F644" s="19"/>
      <c r="G644" s="19"/>
      <c r="H644" s="19"/>
      <c r="N644" s="26"/>
      <c r="O644" s="25"/>
      <c r="S644" s="26"/>
    </row>
    <row r="645">
      <c r="F645" s="19"/>
      <c r="G645" s="19"/>
      <c r="H645" s="19"/>
      <c r="N645" s="26"/>
      <c r="O645" s="25"/>
      <c r="S645" s="26"/>
    </row>
    <row r="646">
      <c r="F646" s="19"/>
      <c r="G646" s="19"/>
      <c r="H646" s="19"/>
      <c r="N646" s="26"/>
      <c r="O646" s="25"/>
      <c r="S646" s="26"/>
    </row>
    <row r="647">
      <c r="F647" s="19"/>
      <c r="G647" s="19"/>
      <c r="H647" s="19"/>
      <c r="N647" s="26"/>
      <c r="O647" s="25"/>
      <c r="S647" s="26"/>
    </row>
    <row r="648">
      <c r="F648" s="19"/>
      <c r="G648" s="19"/>
      <c r="H648" s="19"/>
      <c r="N648" s="26"/>
      <c r="O648" s="25"/>
      <c r="S648" s="26"/>
    </row>
    <row r="649">
      <c r="F649" s="19"/>
      <c r="G649" s="19"/>
      <c r="H649" s="19"/>
      <c r="N649" s="26"/>
      <c r="O649" s="25"/>
      <c r="S649" s="26"/>
    </row>
    <row r="650">
      <c r="F650" s="19"/>
      <c r="G650" s="19"/>
      <c r="H650" s="19"/>
      <c r="N650" s="26"/>
      <c r="O650" s="25"/>
      <c r="S650" s="26"/>
    </row>
    <row r="651">
      <c r="F651" s="19"/>
      <c r="G651" s="19"/>
      <c r="H651" s="19"/>
      <c r="N651" s="26"/>
      <c r="O651" s="25"/>
      <c r="S651" s="26"/>
    </row>
    <row r="652">
      <c r="F652" s="19"/>
      <c r="G652" s="19"/>
      <c r="H652" s="19"/>
      <c r="N652" s="26"/>
      <c r="O652" s="25"/>
      <c r="S652" s="26"/>
    </row>
    <row r="653">
      <c r="F653" s="19"/>
      <c r="G653" s="19"/>
      <c r="H653" s="19"/>
      <c r="N653" s="26"/>
      <c r="O653" s="25"/>
      <c r="S653" s="26"/>
    </row>
    <row r="654">
      <c r="F654" s="19"/>
      <c r="G654" s="19"/>
      <c r="H654" s="19"/>
      <c r="N654" s="26"/>
      <c r="O654" s="25"/>
      <c r="S654" s="26"/>
    </row>
    <row r="655">
      <c r="F655" s="19"/>
      <c r="G655" s="19"/>
      <c r="H655" s="19"/>
      <c r="N655" s="26"/>
      <c r="O655" s="25"/>
      <c r="S655" s="26"/>
    </row>
    <row r="656">
      <c r="F656" s="19"/>
      <c r="G656" s="19"/>
      <c r="H656" s="19"/>
      <c r="N656" s="26"/>
      <c r="O656" s="25"/>
      <c r="S656" s="26"/>
    </row>
    <row r="657">
      <c r="F657" s="19"/>
      <c r="G657" s="19"/>
      <c r="H657" s="19"/>
      <c r="N657" s="26"/>
      <c r="O657" s="25"/>
      <c r="S657" s="26"/>
    </row>
    <row r="658">
      <c r="F658" s="19"/>
      <c r="G658" s="19"/>
      <c r="H658" s="19"/>
      <c r="N658" s="26"/>
      <c r="O658" s="25"/>
      <c r="S658" s="26"/>
    </row>
    <row r="659">
      <c r="F659" s="19"/>
      <c r="G659" s="19"/>
      <c r="H659" s="19"/>
      <c r="N659" s="26"/>
      <c r="O659" s="25"/>
      <c r="S659" s="26"/>
    </row>
    <row r="660">
      <c r="F660" s="19"/>
      <c r="G660" s="19"/>
      <c r="H660" s="19"/>
      <c r="N660" s="26"/>
      <c r="O660" s="25"/>
      <c r="S660" s="26"/>
    </row>
    <row r="661">
      <c r="F661" s="19"/>
      <c r="G661" s="19"/>
      <c r="H661" s="19"/>
      <c r="N661" s="26"/>
      <c r="O661" s="25"/>
      <c r="S661" s="26"/>
    </row>
    <row r="662">
      <c r="F662" s="19"/>
      <c r="G662" s="19"/>
      <c r="H662" s="19"/>
      <c r="N662" s="26"/>
      <c r="O662" s="25"/>
      <c r="S662" s="26"/>
    </row>
    <row r="663">
      <c r="F663" s="19"/>
      <c r="G663" s="19"/>
      <c r="H663" s="19"/>
      <c r="N663" s="26"/>
      <c r="O663" s="25"/>
      <c r="S663" s="26"/>
    </row>
    <row r="664">
      <c r="F664" s="19"/>
      <c r="G664" s="19"/>
      <c r="H664" s="19"/>
      <c r="N664" s="26"/>
      <c r="O664" s="25"/>
      <c r="S664" s="26"/>
    </row>
    <row r="665">
      <c r="F665" s="19"/>
      <c r="G665" s="19"/>
      <c r="H665" s="19"/>
      <c r="N665" s="26"/>
      <c r="O665" s="25"/>
      <c r="S665" s="26"/>
    </row>
    <row r="666">
      <c r="F666" s="19"/>
      <c r="G666" s="19"/>
      <c r="H666" s="19"/>
      <c r="N666" s="26"/>
      <c r="O666" s="25"/>
      <c r="S666" s="26"/>
    </row>
    <row r="667">
      <c r="F667" s="19"/>
      <c r="G667" s="19"/>
      <c r="H667" s="19"/>
      <c r="N667" s="26"/>
      <c r="O667" s="25"/>
      <c r="S667" s="26"/>
    </row>
    <row r="668">
      <c r="F668" s="19"/>
      <c r="G668" s="19"/>
      <c r="H668" s="19"/>
      <c r="N668" s="26"/>
      <c r="O668" s="25"/>
      <c r="S668" s="26"/>
    </row>
    <row r="669">
      <c r="F669" s="19"/>
      <c r="G669" s="19"/>
      <c r="H669" s="19"/>
      <c r="N669" s="26"/>
      <c r="O669" s="25"/>
      <c r="S669" s="26"/>
    </row>
    <row r="670">
      <c r="F670" s="19"/>
      <c r="G670" s="19"/>
      <c r="H670" s="19"/>
      <c r="N670" s="26"/>
      <c r="O670" s="25"/>
      <c r="S670" s="26"/>
    </row>
    <row r="671">
      <c r="F671" s="19"/>
      <c r="G671" s="19"/>
      <c r="H671" s="19"/>
      <c r="N671" s="26"/>
      <c r="O671" s="25"/>
      <c r="S671" s="26"/>
    </row>
    <row r="672">
      <c r="F672" s="19"/>
      <c r="G672" s="19"/>
      <c r="H672" s="19"/>
      <c r="N672" s="26"/>
      <c r="O672" s="25"/>
      <c r="S672" s="26"/>
    </row>
    <row r="673">
      <c r="F673" s="19"/>
      <c r="G673" s="19"/>
      <c r="H673" s="19"/>
      <c r="N673" s="26"/>
      <c r="O673" s="25"/>
      <c r="S673" s="26"/>
    </row>
    <row r="674">
      <c r="F674" s="19"/>
      <c r="G674" s="19"/>
      <c r="H674" s="19"/>
      <c r="N674" s="26"/>
      <c r="O674" s="25"/>
      <c r="S674" s="26"/>
    </row>
    <row r="675">
      <c r="F675" s="19"/>
      <c r="G675" s="19"/>
      <c r="H675" s="19"/>
      <c r="N675" s="26"/>
      <c r="O675" s="25"/>
      <c r="S675" s="26"/>
    </row>
    <row r="676">
      <c r="F676" s="19"/>
      <c r="G676" s="19"/>
      <c r="H676" s="19"/>
      <c r="N676" s="26"/>
      <c r="O676" s="25"/>
      <c r="S676" s="26"/>
    </row>
    <row r="677">
      <c r="F677" s="19"/>
      <c r="G677" s="19"/>
      <c r="H677" s="19"/>
      <c r="N677" s="26"/>
      <c r="O677" s="25"/>
      <c r="S677" s="26"/>
    </row>
    <row r="678">
      <c r="F678" s="19"/>
      <c r="G678" s="19"/>
      <c r="H678" s="19"/>
      <c r="N678" s="26"/>
      <c r="O678" s="25"/>
      <c r="S678" s="26"/>
    </row>
    <row r="679">
      <c r="F679" s="19"/>
      <c r="G679" s="19"/>
      <c r="H679" s="19"/>
      <c r="N679" s="26"/>
      <c r="O679" s="25"/>
      <c r="S679" s="26"/>
    </row>
    <row r="680">
      <c r="F680" s="19"/>
      <c r="G680" s="19"/>
      <c r="H680" s="19"/>
      <c r="N680" s="26"/>
      <c r="O680" s="25"/>
      <c r="S680" s="26"/>
    </row>
    <row r="681">
      <c r="F681" s="19"/>
      <c r="G681" s="19"/>
      <c r="H681" s="19"/>
      <c r="N681" s="26"/>
      <c r="O681" s="25"/>
      <c r="S681" s="26"/>
    </row>
    <row r="682">
      <c r="F682" s="19"/>
      <c r="G682" s="19"/>
      <c r="H682" s="19"/>
      <c r="N682" s="26"/>
      <c r="O682" s="25"/>
      <c r="S682" s="26"/>
    </row>
    <row r="683">
      <c r="F683" s="19"/>
      <c r="G683" s="19"/>
      <c r="H683" s="19"/>
      <c r="N683" s="26"/>
      <c r="O683" s="25"/>
      <c r="S683" s="26"/>
    </row>
    <row r="684">
      <c r="F684" s="19"/>
      <c r="G684" s="19"/>
      <c r="H684" s="19"/>
      <c r="N684" s="26"/>
      <c r="O684" s="25"/>
      <c r="S684" s="26"/>
    </row>
    <row r="685">
      <c r="F685" s="19"/>
      <c r="G685" s="19"/>
      <c r="H685" s="19"/>
      <c r="N685" s="26"/>
      <c r="O685" s="25"/>
      <c r="S685" s="26"/>
    </row>
    <row r="686">
      <c r="F686" s="19"/>
      <c r="G686" s="19"/>
      <c r="H686" s="19"/>
      <c r="N686" s="26"/>
      <c r="O686" s="25"/>
      <c r="S686" s="26"/>
    </row>
    <row r="687">
      <c r="F687" s="19"/>
      <c r="G687" s="19"/>
      <c r="H687" s="19"/>
      <c r="N687" s="26"/>
      <c r="O687" s="25"/>
      <c r="S687" s="26"/>
    </row>
    <row r="688">
      <c r="F688" s="19"/>
      <c r="G688" s="19"/>
      <c r="H688" s="19"/>
      <c r="N688" s="26"/>
      <c r="O688" s="25"/>
      <c r="S688" s="26"/>
    </row>
    <row r="689">
      <c r="F689" s="19"/>
      <c r="G689" s="19"/>
      <c r="H689" s="19"/>
      <c r="N689" s="26"/>
      <c r="O689" s="25"/>
      <c r="S689" s="26"/>
    </row>
    <row r="690">
      <c r="F690" s="19"/>
      <c r="G690" s="19"/>
      <c r="H690" s="19"/>
      <c r="N690" s="26"/>
      <c r="O690" s="25"/>
      <c r="S690" s="26"/>
    </row>
    <row r="691">
      <c r="F691" s="19"/>
      <c r="G691" s="19"/>
      <c r="H691" s="19"/>
      <c r="N691" s="26"/>
      <c r="O691" s="25"/>
      <c r="S691" s="26"/>
    </row>
    <row r="692">
      <c r="F692" s="19"/>
      <c r="G692" s="19"/>
      <c r="H692" s="19"/>
      <c r="N692" s="26"/>
      <c r="O692" s="25"/>
      <c r="S692" s="26"/>
    </row>
    <row r="693">
      <c r="F693" s="19"/>
      <c r="G693" s="19"/>
      <c r="H693" s="19"/>
      <c r="N693" s="26"/>
      <c r="O693" s="25"/>
      <c r="S693" s="26"/>
    </row>
    <row r="694">
      <c r="F694" s="19"/>
      <c r="G694" s="19"/>
      <c r="H694" s="19"/>
      <c r="N694" s="26"/>
      <c r="O694" s="25"/>
      <c r="S694" s="26"/>
    </row>
    <row r="695">
      <c r="F695" s="19"/>
      <c r="G695" s="19"/>
      <c r="H695" s="19"/>
      <c r="N695" s="26"/>
      <c r="O695" s="25"/>
      <c r="S695" s="26"/>
    </row>
    <row r="696">
      <c r="F696" s="19"/>
      <c r="G696" s="19"/>
      <c r="H696" s="19"/>
      <c r="N696" s="26"/>
      <c r="O696" s="25"/>
      <c r="S696" s="26"/>
    </row>
    <row r="697">
      <c r="F697" s="19"/>
      <c r="G697" s="19"/>
      <c r="H697" s="19"/>
      <c r="N697" s="26"/>
      <c r="O697" s="25"/>
      <c r="S697" s="26"/>
    </row>
    <row r="698">
      <c r="F698" s="19"/>
      <c r="G698" s="19"/>
      <c r="H698" s="19"/>
      <c r="N698" s="26"/>
      <c r="O698" s="25"/>
      <c r="S698" s="26"/>
    </row>
    <row r="699">
      <c r="F699" s="19"/>
      <c r="G699" s="19"/>
      <c r="H699" s="19"/>
      <c r="N699" s="26"/>
      <c r="O699" s="25"/>
      <c r="S699" s="26"/>
    </row>
    <row r="700">
      <c r="F700" s="19"/>
      <c r="G700" s="19"/>
      <c r="H700" s="19"/>
      <c r="N700" s="26"/>
      <c r="O700" s="25"/>
      <c r="S700" s="26"/>
    </row>
    <row r="701">
      <c r="F701" s="19"/>
      <c r="G701" s="19"/>
      <c r="H701" s="19"/>
      <c r="N701" s="26"/>
      <c r="O701" s="25"/>
      <c r="S701" s="26"/>
    </row>
    <row r="702">
      <c r="F702" s="19"/>
      <c r="G702" s="19"/>
      <c r="H702" s="19"/>
      <c r="N702" s="26"/>
      <c r="O702" s="25"/>
      <c r="S702" s="26"/>
    </row>
    <row r="703">
      <c r="F703" s="19"/>
      <c r="G703" s="19"/>
      <c r="H703" s="19"/>
      <c r="N703" s="26"/>
      <c r="O703" s="25"/>
      <c r="S703" s="26"/>
    </row>
    <row r="704">
      <c r="F704" s="19"/>
      <c r="G704" s="19"/>
      <c r="H704" s="19"/>
      <c r="N704" s="26"/>
      <c r="O704" s="25"/>
      <c r="S704" s="26"/>
    </row>
    <row r="705">
      <c r="F705" s="19"/>
      <c r="G705" s="19"/>
      <c r="H705" s="19"/>
      <c r="N705" s="26"/>
      <c r="O705" s="25"/>
      <c r="S705" s="26"/>
    </row>
    <row r="706">
      <c r="F706" s="19"/>
      <c r="G706" s="19"/>
      <c r="H706" s="19"/>
      <c r="N706" s="26"/>
      <c r="O706" s="25"/>
      <c r="S706" s="26"/>
    </row>
    <row r="707">
      <c r="F707" s="19"/>
      <c r="G707" s="19"/>
      <c r="H707" s="19"/>
      <c r="N707" s="26"/>
      <c r="O707" s="25"/>
      <c r="S707" s="26"/>
    </row>
    <row r="708">
      <c r="F708" s="19"/>
      <c r="G708" s="19"/>
      <c r="H708" s="19"/>
      <c r="N708" s="26"/>
      <c r="O708" s="25"/>
      <c r="S708" s="26"/>
    </row>
    <row r="709">
      <c r="F709" s="19"/>
      <c r="G709" s="19"/>
      <c r="H709" s="19"/>
      <c r="N709" s="26"/>
      <c r="O709" s="25"/>
      <c r="S709" s="26"/>
    </row>
    <row r="710">
      <c r="F710" s="19"/>
      <c r="G710" s="19"/>
      <c r="H710" s="19"/>
      <c r="N710" s="26"/>
      <c r="O710" s="25"/>
      <c r="S710" s="26"/>
    </row>
    <row r="711">
      <c r="F711" s="19"/>
      <c r="G711" s="19"/>
      <c r="H711" s="19"/>
      <c r="N711" s="26"/>
      <c r="O711" s="25"/>
      <c r="S711" s="26"/>
    </row>
    <row r="712">
      <c r="F712" s="19"/>
      <c r="G712" s="19"/>
      <c r="H712" s="19"/>
      <c r="N712" s="26"/>
      <c r="O712" s="25"/>
      <c r="S712" s="26"/>
    </row>
    <row r="713">
      <c r="F713" s="19"/>
      <c r="G713" s="19"/>
      <c r="H713" s="19"/>
      <c r="N713" s="26"/>
      <c r="O713" s="25"/>
      <c r="S713" s="26"/>
    </row>
    <row r="714">
      <c r="F714" s="19"/>
      <c r="G714" s="19"/>
      <c r="H714" s="19"/>
      <c r="N714" s="26"/>
      <c r="O714" s="25"/>
      <c r="S714" s="26"/>
    </row>
    <row r="715">
      <c r="F715" s="19"/>
      <c r="G715" s="19"/>
      <c r="H715" s="19"/>
      <c r="N715" s="26"/>
      <c r="O715" s="25"/>
      <c r="S715" s="26"/>
    </row>
    <row r="716">
      <c r="F716" s="19"/>
      <c r="G716" s="19"/>
      <c r="H716" s="19"/>
      <c r="N716" s="26"/>
      <c r="O716" s="25"/>
      <c r="S716" s="26"/>
    </row>
    <row r="717">
      <c r="F717" s="19"/>
      <c r="G717" s="19"/>
      <c r="H717" s="19"/>
      <c r="N717" s="26"/>
      <c r="O717" s="25"/>
      <c r="S717" s="26"/>
    </row>
    <row r="718">
      <c r="F718" s="19"/>
      <c r="G718" s="19"/>
      <c r="H718" s="19"/>
      <c r="N718" s="26"/>
      <c r="O718" s="25"/>
      <c r="S718" s="26"/>
    </row>
    <row r="719">
      <c r="F719" s="19"/>
      <c r="G719" s="19"/>
      <c r="H719" s="19"/>
      <c r="N719" s="26"/>
      <c r="O719" s="25"/>
      <c r="S719" s="26"/>
    </row>
    <row r="720">
      <c r="F720" s="19"/>
      <c r="G720" s="19"/>
      <c r="H720" s="19"/>
      <c r="N720" s="26"/>
      <c r="O720" s="25"/>
      <c r="S720" s="26"/>
    </row>
    <row r="721">
      <c r="F721" s="19"/>
      <c r="G721" s="19"/>
      <c r="H721" s="19"/>
      <c r="N721" s="26"/>
      <c r="O721" s="25"/>
      <c r="S721" s="26"/>
    </row>
    <row r="722">
      <c r="F722" s="19"/>
      <c r="G722" s="19"/>
      <c r="H722" s="19"/>
      <c r="N722" s="26"/>
      <c r="O722" s="25"/>
      <c r="S722" s="26"/>
    </row>
    <row r="723">
      <c r="F723" s="19"/>
      <c r="G723" s="19"/>
      <c r="H723" s="19"/>
      <c r="N723" s="26"/>
      <c r="O723" s="25"/>
      <c r="S723" s="26"/>
    </row>
    <row r="724">
      <c r="F724" s="19"/>
      <c r="G724" s="19"/>
      <c r="H724" s="19"/>
      <c r="N724" s="26"/>
      <c r="O724" s="25"/>
      <c r="S724" s="26"/>
    </row>
    <row r="725">
      <c r="F725" s="19"/>
      <c r="G725" s="19"/>
      <c r="H725" s="19"/>
      <c r="N725" s="26"/>
      <c r="O725" s="25"/>
      <c r="S725" s="26"/>
    </row>
    <row r="726">
      <c r="F726" s="19"/>
      <c r="G726" s="19"/>
      <c r="H726" s="19"/>
      <c r="N726" s="26"/>
      <c r="O726" s="25"/>
      <c r="S726" s="26"/>
    </row>
    <row r="727">
      <c r="F727" s="19"/>
      <c r="G727" s="19"/>
      <c r="H727" s="19"/>
      <c r="N727" s="26"/>
      <c r="O727" s="25"/>
      <c r="S727" s="26"/>
    </row>
    <row r="728">
      <c r="F728" s="19"/>
      <c r="G728" s="19"/>
      <c r="H728" s="19"/>
      <c r="N728" s="26"/>
      <c r="O728" s="25"/>
      <c r="S728" s="26"/>
    </row>
    <row r="729">
      <c r="F729" s="19"/>
      <c r="G729" s="19"/>
      <c r="H729" s="19"/>
      <c r="N729" s="26"/>
      <c r="O729" s="25"/>
      <c r="S729" s="26"/>
    </row>
    <row r="730">
      <c r="F730" s="19"/>
      <c r="G730" s="19"/>
      <c r="H730" s="19"/>
      <c r="N730" s="26"/>
      <c r="O730" s="25"/>
      <c r="S730" s="26"/>
    </row>
    <row r="731">
      <c r="F731" s="19"/>
      <c r="G731" s="19"/>
      <c r="H731" s="19"/>
      <c r="N731" s="26"/>
      <c r="O731" s="25"/>
      <c r="S731" s="26"/>
    </row>
    <row r="732">
      <c r="F732" s="19"/>
      <c r="G732" s="19"/>
      <c r="H732" s="19"/>
      <c r="N732" s="26"/>
      <c r="O732" s="25"/>
      <c r="S732" s="26"/>
    </row>
    <row r="733">
      <c r="F733" s="19"/>
      <c r="G733" s="19"/>
      <c r="H733" s="19"/>
      <c r="N733" s="26"/>
      <c r="O733" s="25"/>
      <c r="S733" s="26"/>
    </row>
    <row r="734">
      <c r="F734" s="19"/>
      <c r="G734" s="19"/>
      <c r="H734" s="19"/>
      <c r="N734" s="26"/>
      <c r="O734" s="25"/>
      <c r="S734" s="26"/>
    </row>
    <row r="735">
      <c r="F735" s="19"/>
      <c r="G735" s="19"/>
      <c r="H735" s="19"/>
      <c r="N735" s="26"/>
      <c r="O735" s="25"/>
      <c r="S735" s="26"/>
    </row>
    <row r="736">
      <c r="F736" s="19"/>
      <c r="G736" s="19"/>
      <c r="H736" s="19"/>
      <c r="N736" s="26"/>
      <c r="O736" s="25"/>
      <c r="S736" s="26"/>
    </row>
    <row r="737">
      <c r="F737" s="19"/>
      <c r="G737" s="19"/>
      <c r="H737" s="19"/>
      <c r="N737" s="26"/>
      <c r="O737" s="25"/>
      <c r="S737" s="26"/>
    </row>
    <row r="738">
      <c r="F738" s="19"/>
      <c r="G738" s="19"/>
      <c r="H738" s="19"/>
      <c r="N738" s="26"/>
      <c r="O738" s="25"/>
      <c r="S738" s="26"/>
    </row>
    <row r="739">
      <c r="F739" s="19"/>
      <c r="G739" s="19"/>
      <c r="H739" s="19"/>
      <c r="N739" s="26"/>
      <c r="O739" s="25"/>
      <c r="S739" s="26"/>
    </row>
    <row r="740">
      <c r="F740" s="19"/>
      <c r="G740" s="19"/>
      <c r="H740" s="19"/>
      <c r="N740" s="26"/>
      <c r="O740" s="25"/>
      <c r="S740" s="26"/>
    </row>
    <row r="741">
      <c r="F741" s="19"/>
      <c r="G741" s="19"/>
      <c r="H741" s="19"/>
      <c r="N741" s="26"/>
      <c r="O741" s="25"/>
      <c r="S741" s="26"/>
    </row>
    <row r="742">
      <c r="F742" s="19"/>
      <c r="G742" s="19"/>
      <c r="H742" s="19"/>
      <c r="N742" s="26"/>
      <c r="O742" s="25"/>
      <c r="S742" s="26"/>
    </row>
    <row r="743">
      <c r="F743" s="19"/>
      <c r="G743" s="19"/>
      <c r="H743" s="19"/>
      <c r="N743" s="26"/>
      <c r="O743" s="25"/>
      <c r="S743" s="26"/>
    </row>
    <row r="744">
      <c r="F744" s="19"/>
      <c r="G744" s="19"/>
      <c r="H744" s="19"/>
      <c r="N744" s="26"/>
      <c r="O744" s="25"/>
      <c r="S744" s="26"/>
    </row>
    <row r="745">
      <c r="F745" s="19"/>
      <c r="G745" s="19"/>
      <c r="H745" s="19"/>
      <c r="N745" s="26"/>
      <c r="O745" s="25"/>
      <c r="S745" s="26"/>
    </row>
    <row r="746">
      <c r="F746" s="19"/>
      <c r="G746" s="19"/>
      <c r="H746" s="19"/>
      <c r="N746" s="26"/>
      <c r="O746" s="25"/>
      <c r="S746" s="26"/>
    </row>
    <row r="747">
      <c r="F747" s="19"/>
      <c r="G747" s="19"/>
      <c r="H747" s="19"/>
      <c r="N747" s="26"/>
      <c r="O747" s="25"/>
      <c r="S747" s="26"/>
    </row>
    <row r="748">
      <c r="F748" s="19"/>
      <c r="G748" s="19"/>
      <c r="H748" s="19"/>
      <c r="N748" s="26"/>
      <c r="O748" s="25"/>
      <c r="S748" s="26"/>
    </row>
    <row r="749">
      <c r="F749" s="19"/>
      <c r="G749" s="19"/>
      <c r="H749" s="19"/>
      <c r="N749" s="26"/>
      <c r="O749" s="25"/>
      <c r="S749" s="26"/>
    </row>
    <row r="750">
      <c r="F750" s="19"/>
      <c r="G750" s="19"/>
      <c r="H750" s="19"/>
      <c r="N750" s="26"/>
      <c r="O750" s="25"/>
      <c r="S750" s="26"/>
    </row>
    <row r="751">
      <c r="F751" s="19"/>
      <c r="G751" s="19"/>
      <c r="H751" s="19"/>
      <c r="N751" s="26"/>
      <c r="O751" s="25"/>
      <c r="S751" s="26"/>
    </row>
    <row r="752">
      <c r="F752" s="19"/>
      <c r="G752" s="19"/>
      <c r="H752" s="19"/>
      <c r="N752" s="26"/>
      <c r="O752" s="25"/>
      <c r="S752" s="26"/>
    </row>
    <row r="753">
      <c r="F753" s="19"/>
      <c r="G753" s="19"/>
      <c r="H753" s="19"/>
      <c r="N753" s="26"/>
      <c r="O753" s="25"/>
      <c r="S753" s="26"/>
    </row>
    <row r="754">
      <c r="F754" s="19"/>
      <c r="G754" s="19"/>
      <c r="H754" s="19"/>
      <c r="N754" s="26"/>
      <c r="O754" s="25"/>
      <c r="S754" s="26"/>
    </row>
    <row r="755">
      <c r="F755" s="19"/>
      <c r="G755" s="19"/>
      <c r="H755" s="19"/>
      <c r="N755" s="26"/>
      <c r="O755" s="25"/>
      <c r="S755" s="26"/>
    </row>
    <row r="756">
      <c r="F756" s="19"/>
      <c r="G756" s="19"/>
      <c r="H756" s="19"/>
      <c r="N756" s="26"/>
      <c r="O756" s="25"/>
      <c r="S756" s="26"/>
    </row>
    <row r="757">
      <c r="F757" s="19"/>
      <c r="G757" s="19"/>
      <c r="H757" s="19"/>
      <c r="N757" s="26"/>
      <c r="O757" s="25"/>
      <c r="S757" s="26"/>
    </row>
    <row r="758">
      <c r="F758" s="19"/>
      <c r="G758" s="19"/>
      <c r="H758" s="19"/>
      <c r="N758" s="26"/>
      <c r="O758" s="25"/>
      <c r="S758" s="26"/>
    </row>
    <row r="759">
      <c r="F759" s="19"/>
      <c r="G759" s="19"/>
      <c r="H759" s="19"/>
      <c r="N759" s="26"/>
      <c r="O759" s="25"/>
      <c r="S759" s="26"/>
    </row>
    <row r="760">
      <c r="F760" s="19"/>
      <c r="G760" s="19"/>
      <c r="H760" s="19"/>
      <c r="N760" s="26"/>
      <c r="O760" s="25"/>
      <c r="S760" s="26"/>
    </row>
    <row r="761">
      <c r="F761" s="19"/>
      <c r="G761" s="19"/>
      <c r="H761" s="19"/>
      <c r="N761" s="26"/>
      <c r="O761" s="25"/>
      <c r="S761" s="26"/>
    </row>
    <row r="762">
      <c r="F762" s="19"/>
      <c r="G762" s="19"/>
      <c r="H762" s="19"/>
      <c r="N762" s="26"/>
      <c r="O762" s="25"/>
      <c r="S762" s="26"/>
    </row>
    <row r="763">
      <c r="F763" s="19"/>
      <c r="G763" s="19"/>
      <c r="H763" s="19"/>
      <c r="N763" s="26"/>
      <c r="O763" s="25"/>
      <c r="S763" s="26"/>
    </row>
    <row r="764">
      <c r="F764" s="19"/>
      <c r="G764" s="19"/>
      <c r="H764" s="19"/>
      <c r="N764" s="26"/>
      <c r="O764" s="25"/>
      <c r="S764" s="26"/>
    </row>
    <row r="765">
      <c r="F765" s="19"/>
      <c r="G765" s="19"/>
      <c r="H765" s="19"/>
      <c r="N765" s="26"/>
      <c r="O765" s="25"/>
      <c r="S765" s="26"/>
    </row>
    <row r="766">
      <c r="F766" s="19"/>
      <c r="G766" s="19"/>
      <c r="H766" s="19"/>
      <c r="N766" s="26"/>
      <c r="O766" s="25"/>
      <c r="S766" s="26"/>
    </row>
    <row r="767">
      <c r="F767" s="19"/>
      <c r="G767" s="19"/>
      <c r="H767" s="19"/>
      <c r="N767" s="26"/>
      <c r="O767" s="25"/>
      <c r="S767" s="26"/>
    </row>
    <row r="768">
      <c r="F768" s="19"/>
      <c r="G768" s="19"/>
      <c r="H768" s="19"/>
      <c r="N768" s="26"/>
      <c r="O768" s="25"/>
      <c r="S768" s="26"/>
    </row>
    <row r="769">
      <c r="F769" s="19"/>
      <c r="G769" s="19"/>
      <c r="H769" s="19"/>
      <c r="N769" s="26"/>
      <c r="O769" s="25"/>
      <c r="S769" s="26"/>
    </row>
    <row r="770">
      <c r="F770" s="19"/>
      <c r="G770" s="19"/>
      <c r="H770" s="19"/>
      <c r="N770" s="26"/>
      <c r="O770" s="25"/>
      <c r="S770" s="26"/>
    </row>
    <row r="771">
      <c r="F771" s="19"/>
      <c r="G771" s="19"/>
      <c r="H771" s="19"/>
      <c r="N771" s="26"/>
      <c r="O771" s="25"/>
      <c r="S771" s="26"/>
    </row>
    <row r="772">
      <c r="F772" s="19"/>
      <c r="G772" s="19"/>
      <c r="H772" s="19"/>
      <c r="N772" s="26"/>
      <c r="O772" s="25"/>
      <c r="S772" s="26"/>
    </row>
    <row r="773">
      <c r="F773" s="19"/>
      <c r="G773" s="19"/>
      <c r="H773" s="19"/>
      <c r="N773" s="26"/>
      <c r="O773" s="25"/>
      <c r="S773" s="26"/>
    </row>
    <row r="774">
      <c r="F774" s="19"/>
      <c r="G774" s="19"/>
      <c r="H774" s="19"/>
      <c r="N774" s="26"/>
      <c r="O774" s="25"/>
      <c r="S774" s="26"/>
    </row>
    <row r="775">
      <c r="F775" s="19"/>
      <c r="G775" s="19"/>
      <c r="H775" s="19"/>
      <c r="N775" s="26"/>
      <c r="O775" s="25"/>
      <c r="S775" s="26"/>
    </row>
    <row r="776">
      <c r="F776" s="19"/>
      <c r="G776" s="19"/>
      <c r="H776" s="19"/>
      <c r="N776" s="26"/>
      <c r="O776" s="25"/>
      <c r="S776" s="26"/>
    </row>
    <row r="777">
      <c r="F777" s="19"/>
      <c r="G777" s="19"/>
      <c r="H777" s="19"/>
      <c r="N777" s="26"/>
      <c r="O777" s="25"/>
      <c r="S777" s="26"/>
    </row>
    <row r="778">
      <c r="F778" s="19"/>
      <c r="G778" s="19"/>
      <c r="H778" s="19"/>
      <c r="N778" s="26"/>
      <c r="O778" s="25"/>
      <c r="S778" s="26"/>
    </row>
    <row r="779">
      <c r="F779" s="19"/>
      <c r="G779" s="19"/>
      <c r="H779" s="19"/>
      <c r="N779" s="26"/>
      <c r="O779" s="25"/>
      <c r="S779" s="26"/>
    </row>
    <row r="780">
      <c r="F780" s="19"/>
      <c r="G780" s="19"/>
      <c r="H780" s="19"/>
      <c r="N780" s="26"/>
      <c r="O780" s="25"/>
      <c r="S780" s="26"/>
    </row>
    <row r="781">
      <c r="F781" s="19"/>
      <c r="G781" s="19"/>
      <c r="H781" s="19"/>
      <c r="N781" s="26"/>
      <c r="O781" s="25"/>
      <c r="S781" s="26"/>
    </row>
    <row r="782">
      <c r="F782" s="19"/>
      <c r="G782" s="19"/>
      <c r="H782" s="19"/>
      <c r="N782" s="26"/>
      <c r="O782" s="25"/>
      <c r="S782" s="26"/>
    </row>
    <row r="783">
      <c r="F783" s="19"/>
      <c r="G783" s="19"/>
      <c r="H783" s="19"/>
      <c r="N783" s="26"/>
      <c r="O783" s="25"/>
      <c r="S783" s="26"/>
    </row>
    <row r="784">
      <c r="F784" s="19"/>
      <c r="G784" s="19"/>
      <c r="H784" s="19"/>
      <c r="N784" s="26"/>
      <c r="O784" s="25"/>
      <c r="S784" s="26"/>
    </row>
    <row r="785">
      <c r="F785" s="19"/>
      <c r="G785" s="19"/>
      <c r="H785" s="19"/>
      <c r="N785" s="26"/>
      <c r="O785" s="25"/>
      <c r="S785" s="26"/>
    </row>
    <row r="786">
      <c r="F786" s="19"/>
      <c r="G786" s="19"/>
      <c r="H786" s="19"/>
      <c r="N786" s="26"/>
      <c r="O786" s="25"/>
      <c r="S786" s="26"/>
    </row>
    <row r="787">
      <c r="F787" s="19"/>
      <c r="G787" s="19"/>
      <c r="H787" s="19"/>
      <c r="N787" s="26"/>
      <c r="O787" s="25"/>
      <c r="S787" s="26"/>
    </row>
    <row r="788">
      <c r="F788" s="19"/>
      <c r="G788" s="19"/>
      <c r="H788" s="19"/>
      <c r="N788" s="26"/>
      <c r="O788" s="25"/>
      <c r="S788" s="26"/>
    </row>
    <row r="789">
      <c r="F789" s="19"/>
      <c r="G789" s="19"/>
      <c r="H789" s="19"/>
      <c r="N789" s="26"/>
      <c r="O789" s="25"/>
      <c r="S789" s="26"/>
    </row>
    <row r="790">
      <c r="F790" s="19"/>
      <c r="G790" s="19"/>
      <c r="H790" s="19"/>
      <c r="N790" s="26"/>
      <c r="O790" s="25"/>
      <c r="S790" s="26"/>
    </row>
    <row r="791">
      <c r="F791" s="19"/>
      <c r="G791" s="19"/>
      <c r="H791" s="19"/>
      <c r="N791" s="26"/>
      <c r="O791" s="25"/>
      <c r="S791" s="26"/>
    </row>
    <row r="792">
      <c r="F792" s="19"/>
      <c r="G792" s="19"/>
      <c r="H792" s="19"/>
      <c r="N792" s="26"/>
      <c r="O792" s="25"/>
      <c r="S792" s="26"/>
    </row>
    <row r="793">
      <c r="F793" s="19"/>
      <c r="G793" s="19"/>
      <c r="H793" s="19"/>
      <c r="N793" s="26"/>
      <c r="O793" s="25"/>
      <c r="S793" s="26"/>
    </row>
    <row r="794">
      <c r="F794" s="19"/>
      <c r="G794" s="19"/>
      <c r="H794" s="19"/>
      <c r="N794" s="26"/>
      <c r="O794" s="25"/>
      <c r="S794" s="26"/>
    </row>
    <row r="795">
      <c r="F795" s="19"/>
      <c r="G795" s="19"/>
      <c r="H795" s="19"/>
      <c r="N795" s="26"/>
      <c r="O795" s="25"/>
      <c r="S795" s="26"/>
    </row>
    <row r="796">
      <c r="F796" s="19"/>
      <c r="G796" s="19"/>
      <c r="H796" s="19"/>
      <c r="N796" s="26"/>
      <c r="O796" s="25"/>
      <c r="S796" s="26"/>
    </row>
    <row r="797">
      <c r="F797" s="19"/>
      <c r="G797" s="19"/>
      <c r="H797" s="19"/>
      <c r="N797" s="26"/>
      <c r="O797" s="25"/>
      <c r="S797" s="26"/>
    </row>
    <row r="798">
      <c r="F798" s="19"/>
      <c r="G798" s="19"/>
      <c r="H798" s="19"/>
      <c r="N798" s="26"/>
      <c r="O798" s="25"/>
      <c r="S798" s="26"/>
    </row>
    <row r="799">
      <c r="F799" s="19"/>
      <c r="G799" s="19"/>
      <c r="H799" s="19"/>
      <c r="N799" s="26"/>
      <c r="O799" s="25"/>
      <c r="S799" s="26"/>
    </row>
    <row r="800">
      <c r="F800" s="19"/>
      <c r="G800" s="19"/>
      <c r="H800" s="19"/>
      <c r="N800" s="26"/>
      <c r="O800" s="25"/>
      <c r="S800" s="26"/>
    </row>
    <row r="801">
      <c r="F801" s="19"/>
      <c r="G801" s="19"/>
      <c r="H801" s="19"/>
      <c r="N801" s="26"/>
      <c r="O801" s="25"/>
      <c r="S801" s="26"/>
    </row>
    <row r="802">
      <c r="F802" s="19"/>
      <c r="G802" s="19"/>
      <c r="H802" s="19"/>
      <c r="N802" s="26"/>
      <c r="O802" s="25"/>
      <c r="S802" s="26"/>
    </row>
    <row r="803">
      <c r="F803" s="19"/>
      <c r="G803" s="19"/>
      <c r="H803" s="19"/>
      <c r="N803" s="26"/>
      <c r="O803" s="25"/>
      <c r="S803" s="26"/>
    </row>
    <row r="804">
      <c r="F804" s="19"/>
      <c r="G804" s="19"/>
      <c r="H804" s="19"/>
      <c r="N804" s="26"/>
      <c r="O804" s="25"/>
      <c r="S804" s="26"/>
    </row>
    <row r="805">
      <c r="F805" s="19"/>
      <c r="G805" s="19"/>
      <c r="H805" s="19"/>
      <c r="N805" s="26"/>
      <c r="O805" s="25"/>
      <c r="S805" s="26"/>
    </row>
    <row r="806">
      <c r="F806" s="19"/>
      <c r="G806" s="19"/>
      <c r="H806" s="19"/>
      <c r="N806" s="26"/>
      <c r="O806" s="25"/>
      <c r="S806" s="26"/>
    </row>
    <row r="807">
      <c r="F807" s="19"/>
      <c r="G807" s="19"/>
      <c r="H807" s="19"/>
      <c r="N807" s="26"/>
      <c r="O807" s="25"/>
      <c r="S807" s="26"/>
    </row>
    <row r="808">
      <c r="F808" s="19"/>
      <c r="G808" s="19"/>
      <c r="H808" s="19"/>
      <c r="N808" s="26"/>
      <c r="O808" s="25"/>
      <c r="S808" s="26"/>
    </row>
    <row r="809">
      <c r="F809" s="19"/>
      <c r="G809" s="19"/>
      <c r="H809" s="19"/>
      <c r="N809" s="26"/>
      <c r="O809" s="25"/>
      <c r="S809" s="26"/>
    </row>
    <row r="810">
      <c r="F810" s="19"/>
      <c r="G810" s="19"/>
      <c r="H810" s="19"/>
      <c r="N810" s="26"/>
      <c r="O810" s="25"/>
      <c r="S810" s="26"/>
    </row>
    <row r="811">
      <c r="F811" s="19"/>
      <c r="G811" s="19"/>
      <c r="H811" s="19"/>
      <c r="N811" s="26"/>
      <c r="O811" s="25"/>
      <c r="S811" s="26"/>
    </row>
    <row r="812">
      <c r="F812" s="19"/>
      <c r="G812" s="19"/>
      <c r="H812" s="19"/>
      <c r="N812" s="26"/>
      <c r="O812" s="25"/>
      <c r="S812" s="26"/>
    </row>
    <row r="813">
      <c r="F813" s="19"/>
      <c r="G813" s="19"/>
      <c r="H813" s="19"/>
      <c r="N813" s="26"/>
      <c r="O813" s="25"/>
      <c r="S813" s="26"/>
    </row>
    <row r="814">
      <c r="F814" s="19"/>
      <c r="G814" s="19"/>
      <c r="H814" s="19"/>
      <c r="N814" s="26"/>
      <c r="O814" s="25"/>
      <c r="S814" s="26"/>
    </row>
    <row r="815">
      <c r="F815" s="19"/>
      <c r="G815" s="19"/>
      <c r="H815" s="19"/>
      <c r="N815" s="26"/>
      <c r="O815" s="25"/>
      <c r="S815" s="26"/>
    </row>
    <row r="816">
      <c r="F816" s="19"/>
      <c r="G816" s="19"/>
      <c r="H816" s="19"/>
      <c r="N816" s="26"/>
      <c r="O816" s="25"/>
      <c r="S816" s="26"/>
    </row>
    <row r="817">
      <c r="F817" s="19"/>
      <c r="G817" s="19"/>
      <c r="H817" s="19"/>
      <c r="N817" s="26"/>
      <c r="O817" s="25"/>
      <c r="S817" s="26"/>
    </row>
    <row r="818">
      <c r="F818" s="19"/>
      <c r="G818" s="19"/>
      <c r="H818" s="19"/>
      <c r="N818" s="26"/>
      <c r="O818" s="25"/>
      <c r="S818" s="26"/>
    </row>
    <row r="819">
      <c r="F819" s="19"/>
      <c r="G819" s="19"/>
      <c r="H819" s="19"/>
      <c r="N819" s="26"/>
      <c r="O819" s="25"/>
      <c r="S819" s="26"/>
    </row>
    <row r="820">
      <c r="F820" s="19"/>
      <c r="G820" s="19"/>
      <c r="H820" s="19"/>
      <c r="N820" s="26"/>
      <c r="O820" s="25"/>
      <c r="S820" s="26"/>
    </row>
    <row r="821">
      <c r="F821" s="19"/>
      <c r="G821" s="19"/>
      <c r="H821" s="19"/>
      <c r="N821" s="26"/>
      <c r="O821" s="25"/>
      <c r="S821" s="26"/>
    </row>
    <row r="822">
      <c r="F822" s="19"/>
      <c r="G822" s="19"/>
      <c r="H822" s="19"/>
      <c r="N822" s="26"/>
      <c r="O822" s="25"/>
      <c r="S822" s="26"/>
    </row>
    <row r="823">
      <c r="F823" s="19"/>
      <c r="G823" s="19"/>
      <c r="H823" s="19"/>
      <c r="N823" s="26"/>
      <c r="O823" s="25"/>
      <c r="S823" s="26"/>
    </row>
    <row r="824">
      <c r="F824" s="19"/>
      <c r="G824" s="19"/>
      <c r="H824" s="19"/>
      <c r="N824" s="26"/>
      <c r="O824" s="25"/>
      <c r="S824" s="26"/>
    </row>
    <row r="825">
      <c r="F825" s="19"/>
      <c r="G825" s="19"/>
      <c r="H825" s="19"/>
      <c r="N825" s="26"/>
      <c r="O825" s="25"/>
      <c r="S825" s="26"/>
    </row>
    <row r="826">
      <c r="F826" s="19"/>
      <c r="G826" s="19"/>
      <c r="H826" s="19"/>
      <c r="N826" s="26"/>
      <c r="O826" s="25"/>
      <c r="S826" s="26"/>
    </row>
    <row r="827">
      <c r="F827" s="19"/>
      <c r="G827" s="19"/>
      <c r="H827" s="19"/>
      <c r="N827" s="26"/>
      <c r="O827" s="25"/>
      <c r="S827" s="26"/>
    </row>
    <row r="828">
      <c r="F828" s="19"/>
      <c r="G828" s="19"/>
      <c r="H828" s="19"/>
      <c r="N828" s="26"/>
      <c r="O828" s="25"/>
      <c r="S828" s="26"/>
    </row>
    <row r="829">
      <c r="F829" s="19"/>
      <c r="G829" s="19"/>
      <c r="H829" s="19"/>
      <c r="N829" s="26"/>
      <c r="O829" s="25"/>
      <c r="S829" s="26"/>
    </row>
    <row r="830">
      <c r="F830" s="19"/>
      <c r="G830" s="19"/>
      <c r="H830" s="19"/>
      <c r="N830" s="26"/>
      <c r="O830" s="25"/>
      <c r="S830" s="26"/>
    </row>
    <row r="831">
      <c r="F831" s="19"/>
      <c r="G831" s="19"/>
      <c r="H831" s="19"/>
      <c r="N831" s="26"/>
      <c r="O831" s="25"/>
      <c r="S831" s="26"/>
    </row>
    <row r="832">
      <c r="F832" s="19"/>
      <c r="G832" s="19"/>
      <c r="H832" s="19"/>
      <c r="N832" s="26"/>
      <c r="O832" s="25"/>
      <c r="S832" s="26"/>
    </row>
    <row r="833">
      <c r="F833" s="19"/>
      <c r="G833" s="19"/>
      <c r="H833" s="19"/>
      <c r="N833" s="26"/>
      <c r="O833" s="25"/>
      <c r="S833" s="26"/>
    </row>
    <row r="834">
      <c r="F834" s="19"/>
      <c r="G834" s="19"/>
      <c r="H834" s="19"/>
      <c r="N834" s="26"/>
      <c r="O834" s="25"/>
      <c r="S834" s="26"/>
    </row>
    <row r="835">
      <c r="F835" s="19"/>
      <c r="G835" s="19"/>
      <c r="H835" s="19"/>
      <c r="N835" s="26"/>
      <c r="O835" s="25"/>
      <c r="S835" s="26"/>
    </row>
    <row r="836">
      <c r="F836" s="19"/>
      <c r="G836" s="19"/>
      <c r="H836" s="19"/>
      <c r="N836" s="26"/>
      <c r="O836" s="25"/>
      <c r="S836" s="26"/>
    </row>
    <row r="837">
      <c r="F837" s="19"/>
      <c r="G837" s="19"/>
      <c r="H837" s="19"/>
      <c r="N837" s="26"/>
      <c r="O837" s="25"/>
      <c r="S837" s="26"/>
    </row>
    <row r="838">
      <c r="F838" s="19"/>
      <c r="G838" s="19"/>
      <c r="H838" s="19"/>
      <c r="N838" s="26"/>
      <c r="O838" s="25"/>
      <c r="S838" s="26"/>
    </row>
    <row r="839">
      <c r="F839" s="19"/>
      <c r="G839" s="19"/>
      <c r="H839" s="19"/>
      <c r="N839" s="26"/>
      <c r="O839" s="25"/>
      <c r="S839" s="26"/>
    </row>
    <row r="840">
      <c r="F840" s="19"/>
      <c r="G840" s="19"/>
      <c r="H840" s="19"/>
      <c r="N840" s="26"/>
      <c r="O840" s="25"/>
      <c r="S840" s="26"/>
    </row>
    <row r="841">
      <c r="F841" s="19"/>
      <c r="G841" s="19"/>
      <c r="H841" s="19"/>
      <c r="N841" s="26"/>
      <c r="O841" s="25"/>
      <c r="S841" s="26"/>
    </row>
    <row r="842">
      <c r="F842" s="19"/>
      <c r="G842" s="19"/>
      <c r="H842" s="19"/>
      <c r="N842" s="26"/>
      <c r="O842" s="25"/>
      <c r="S842" s="26"/>
    </row>
    <row r="843">
      <c r="F843" s="19"/>
      <c r="G843" s="19"/>
      <c r="H843" s="19"/>
      <c r="N843" s="26"/>
      <c r="O843" s="25"/>
      <c r="S843" s="26"/>
    </row>
    <row r="844">
      <c r="F844" s="19"/>
      <c r="G844" s="19"/>
      <c r="H844" s="19"/>
      <c r="N844" s="26"/>
      <c r="O844" s="25"/>
      <c r="S844" s="26"/>
    </row>
    <row r="845">
      <c r="F845" s="19"/>
      <c r="G845" s="19"/>
      <c r="H845" s="19"/>
      <c r="N845" s="26"/>
      <c r="O845" s="25"/>
      <c r="S845" s="26"/>
    </row>
    <row r="846">
      <c r="F846" s="19"/>
      <c r="G846" s="19"/>
      <c r="H846" s="19"/>
      <c r="N846" s="26"/>
      <c r="O846" s="25"/>
      <c r="S846" s="26"/>
    </row>
    <row r="847">
      <c r="F847" s="19"/>
      <c r="G847" s="19"/>
      <c r="H847" s="19"/>
      <c r="N847" s="26"/>
      <c r="O847" s="25"/>
      <c r="S847" s="26"/>
    </row>
    <row r="848">
      <c r="F848" s="19"/>
      <c r="G848" s="19"/>
      <c r="H848" s="19"/>
      <c r="N848" s="26"/>
      <c r="O848" s="25"/>
      <c r="S848" s="26"/>
    </row>
    <row r="849">
      <c r="F849" s="19"/>
      <c r="G849" s="19"/>
      <c r="H849" s="19"/>
      <c r="N849" s="26"/>
      <c r="O849" s="25"/>
      <c r="S849" s="26"/>
    </row>
    <row r="850">
      <c r="F850" s="19"/>
      <c r="G850" s="19"/>
      <c r="H850" s="19"/>
      <c r="N850" s="26"/>
      <c r="O850" s="25"/>
      <c r="S850" s="26"/>
    </row>
    <row r="851">
      <c r="F851" s="19"/>
      <c r="G851" s="19"/>
      <c r="H851" s="19"/>
      <c r="N851" s="26"/>
      <c r="O851" s="25"/>
      <c r="S851" s="26"/>
    </row>
    <row r="852">
      <c r="F852" s="19"/>
      <c r="G852" s="19"/>
      <c r="H852" s="19"/>
      <c r="N852" s="26"/>
      <c r="O852" s="25"/>
      <c r="S852" s="26"/>
    </row>
    <row r="853">
      <c r="F853" s="19"/>
      <c r="G853" s="19"/>
      <c r="H853" s="19"/>
      <c r="N853" s="26"/>
      <c r="O853" s="25"/>
      <c r="S853" s="26"/>
    </row>
    <row r="854">
      <c r="F854" s="19"/>
      <c r="G854" s="19"/>
      <c r="H854" s="19"/>
      <c r="N854" s="26"/>
      <c r="O854" s="25"/>
      <c r="S854" s="26"/>
    </row>
    <row r="855">
      <c r="F855" s="19"/>
      <c r="G855" s="19"/>
      <c r="H855" s="19"/>
      <c r="N855" s="26"/>
      <c r="O855" s="25"/>
      <c r="S855" s="26"/>
    </row>
    <row r="856">
      <c r="F856" s="19"/>
      <c r="G856" s="19"/>
      <c r="H856" s="19"/>
      <c r="N856" s="26"/>
      <c r="O856" s="25"/>
      <c r="S856" s="26"/>
    </row>
    <row r="857">
      <c r="F857" s="19"/>
      <c r="G857" s="19"/>
      <c r="H857" s="19"/>
      <c r="N857" s="26"/>
      <c r="O857" s="25"/>
      <c r="S857" s="26"/>
    </row>
    <row r="858">
      <c r="F858" s="19"/>
      <c r="G858" s="19"/>
      <c r="H858" s="19"/>
      <c r="N858" s="26"/>
      <c r="O858" s="25"/>
      <c r="S858" s="26"/>
    </row>
    <row r="859">
      <c r="F859" s="19"/>
      <c r="G859" s="19"/>
      <c r="H859" s="19"/>
      <c r="N859" s="26"/>
      <c r="O859" s="25"/>
      <c r="S859" s="26"/>
    </row>
    <row r="860">
      <c r="F860" s="19"/>
      <c r="G860" s="19"/>
      <c r="H860" s="19"/>
      <c r="N860" s="26"/>
      <c r="O860" s="25"/>
      <c r="S860" s="26"/>
    </row>
    <row r="861">
      <c r="F861" s="19"/>
      <c r="G861" s="19"/>
      <c r="H861" s="19"/>
      <c r="N861" s="26"/>
      <c r="O861" s="25"/>
      <c r="S861" s="26"/>
    </row>
    <row r="862">
      <c r="F862" s="19"/>
      <c r="G862" s="19"/>
      <c r="H862" s="19"/>
      <c r="N862" s="26"/>
      <c r="O862" s="25"/>
      <c r="S862" s="26"/>
    </row>
    <row r="863">
      <c r="F863" s="19"/>
      <c r="G863" s="19"/>
      <c r="H863" s="19"/>
      <c r="N863" s="26"/>
      <c r="O863" s="25"/>
      <c r="S863" s="26"/>
    </row>
    <row r="864">
      <c r="F864" s="19"/>
      <c r="G864" s="19"/>
      <c r="H864" s="19"/>
      <c r="N864" s="26"/>
      <c r="O864" s="25"/>
      <c r="S864" s="26"/>
    </row>
    <row r="865">
      <c r="F865" s="19"/>
      <c r="G865" s="19"/>
      <c r="H865" s="19"/>
      <c r="N865" s="26"/>
      <c r="O865" s="25"/>
      <c r="S865" s="26"/>
    </row>
    <row r="866">
      <c r="F866" s="19"/>
      <c r="G866" s="19"/>
      <c r="H866" s="19"/>
      <c r="N866" s="26"/>
      <c r="O866" s="25"/>
      <c r="S866" s="26"/>
    </row>
    <row r="867">
      <c r="F867" s="19"/>
      <c r="G867" s="19"/>
      <c r="H867" s="19"/>
      <c r="N867" s="26"/>
      <c r="O867" s="25"/>
      <c r="S867" s="26"/>
    </row>
    <row r="868">
      <c r="F868" s="19"/>
      <c r="G868" s="19"/>
      <c r="H868" s="19"/>
      <c r="N868" s="26"/>
      <c r="O868" s="25"/>
      <c r="S868" s="26"/>
    </row>
    <row r="869">
      <c r="F869" s="19"/>
      <c r="G869" s="19"/>
      <c r="H869" s="19"/>
      <c r="N869" s="26"/>
      <c r="O869" s="25"/>
      <c r="S869" s="26"/>
    </row>
    <row r="870">
      <c r="F870" s="19"/>
      <c r="G870" s="19"/>
      <c r="H870" s="19"/>
      <c r="N870" s="26"/>
      <c r="O870" s="25"/>
      <c r="S870" s="26"/>
    </row>
    <row r="871">
      <c r="F871" s="19"/>
      <c r="G871" s="19"/>
      <c r="H871" s="19"/>
      <c r="N871" s="26"/>
      <c r="O871" s="25"/>
      <c r="S871" s="26"/>
    </row>
    <row r="872">
      <c r="F872" s="19"/>
      <c r="G872" s="19"/>
      <c r="H872" s="19"/>
      <c r="N872" s="26"/>
      <c r="O872" s="25"/>
      <c r="S872" s="26"/>
    </row>
    <row r="873">
      <c r="F873" s="19"/>
      <c r="G873" s="19"/>
      <c r="H873" s="19"/>
      <c r="N873" s="26"/>
      <c r="O873" s="25"/>
      <c r="S873" s="26"/>
    </row>
    <row r="874">
      <c r="F874" s="19"/>
      <c r="G874" s="19"/>
      <c r="H874" s="19"/>
      <c r="N874" s="26"/>
      <c r="O874" s="25"/>
      <c r="S874" s="26"/>
    </row>
    <row r="875">
      <c r="F875" s="19"/>
      <c r="G875" s="19"/>
      <c r="H875" s="19"/>
      <c r="N875" s="26"/>
      <c r="O875" s="25"/>
      <c r="S875" s="26"/>
    </row>
    <row r="876">
      <c r="F876" s="19"/>
      <c r="G876" s="19"/>
      <c r="H876" s="19"/>
      <c r="N876" s="26"/>
      <c r="O876" s="25"/>
      <c r="S876" s="26"/>
    </row>
    <row r="877">
      <c r="F877" s="19"/>
      <c r="G877" s="19"/>
      <c r="H877" s="19"/>
      <c r="N877" s="26"/>
      <c r="O877" s="25"/>
      <c r="S877" s="26"/>
    </row>
    <row r="878">
      <c r="F878" s="19"/>
      <c r="G878" s="19"/>
      <c r="H878" s="19"/>
      <c r="N878" s="26"/>
      <c r="O878" s="25"/>
      <c r="S878" s="26"/>
    </row>
    <row r="879">
      <c r="F879" s="19"/>
      <c r="G879" s="19"/>
      <c r="H879" s="19"/>
      <c r="N879" s="26"/>
      <c r="O879" s="25"/>
      <c r="S879" s="26"/>
    </row>
    <row r="880">
      <c r="F880" s="19"/>
      <c r="G880" s="19"/>
      <c r="H880" s="19"/>
      <c r="N880" s="26"/>
      <c r="O880" s="25"/>
      <c r="S880" s="26"/>
    </row>
    <row r="881">
      <c r="F881" s="19"/>
      <c r="G881" s="19"/>
      <c r="H881" s="19"/>
      <c r="N881" s="26"/>
      <c r="O881" s="25"/>
      <c r="S881" s="26"/>
    </row>
    <row r="882">
      <c r="F882" s="19"/>
      <c r="G882" s="19"/>
      <c r="H882" s="19"/>
      <c r="N882" s="26"/>
      <c r="O882" s="25"/>
      <c r="S882" s="26"/>
    </row>
    <row r="883">
      <c r="F883" s="19"/>
      <c r="G883" s="19"/>
      <c r="H883" s="19"/>
      <c r="N883" s="26"/>
      <c r="O883" s="25"/>
      <c r="S883" s="26"/>
    </row>
    <row r="884">
      <c r="F884" s="19"/>
      <c r="G884" s="19"/>
      <c r="H884" s="19"/>
      <c r="N884" s="26"/>
      <c r="O884" s="25"/>
      <c r="S884" s="26"/>
    </row>
    <row r="885">
      <c r="F885" s="19"/>
      <c r="G885" s="19"/>
      <c r="H885" s="19"/>
      <c r="N885" s="26"/>
      <c r="O885" s="25"/>
      <c r="S885" s="26"/>
    </row>
    <row r="886">
      <c r="F886" s="19"/>
      <c r="G886" s="19"/>
      <c r="H886" s="19"/>
      <c r="N886" s="26"/>
      <c r="O886" s="25"/>
      <c r="S886" s="26"/>
    </row>
    <row r="887">
      <c r="F887" s="19"/>
      <c r="G887" s="19"/>
      <c r="H887" s="19"/>
      <c r="N887" s="26"/>
      <c r="O887" s="25"/>
      <c r="S887" s="26"/>
    </row>
    <row r="888">
      <c r="F888" s="19"/>
      <c r="G888" s="19"/>
      <c r="H888" s="19"/>
      <c r="N888" s="26"/>
      <c r="O888" s="25"/>
      <c r="S888" s="26"/>
    </row>
    <row r="889">
      <c r="F889" s="19"/>
      <c r="G889" s="19"/>
      <c r="H889" s="19"/>
      <c r="N889" s="26"/>
      <c r="O889" s="25"/>
      <c r="S889" s="26"/>
    </row>
    <row r="890">
      <c r="F890" s="19"/>
      <c r="G890" s="19"/>
      <c r="H890" s="19"/>
      <c r="N890" s="26"/>
      <c r="O890" s="25"/>
      <c r="S890" s="26"/>
    </row>
    <row r="891">
      <c r="F891" s="19"/>
      <c r="G891" s="19"/>
      <c r="H891" s="19"/>
      <c r="N891" s="26"/>
      <c r="O891" s="25"/>
      <c r="S891" s="26"/>
    </row>
    <row r="892">
      <c r="F892" s="19"/>
      <c r="G892" s="19"/>
      <c r="H892" s="19"/>
      <c r="N892" s="26"/>
      <c r="O892" s="25"/>
      <c r="S892" s="26"/>
    </row>
    <row r="893">
      <c r="F893" s="19"/>
      <c r="G893" s="19"/>
      <c r="H893" s="19"/>
      <c r="N893" s="26"/>
      <c r="O893" s="25"/>
      <c r="S893" s="26"/>
    </row>
    <row r="894">
      <c r="F894" s="19"/>
      <c r="G894" s="19"/>
      <c r="H894" s="19"/>
      <c r="N894" s="26"/>
      <c r="O894" s="25"/>
      <c r="S894" s="26"/>
    </row>
    <row r="895">
      <c r="F895" s="19"/>
      <c r="G895" s="19"/>
      <c r="H895" s="19"/>
      <c r="N895" s="26"/>
      <c r="O895" s="25"/>
      <c r="S895" s="26"/>
    </row>
    <row r="896">
      <c r="F896" s="19"/>
      <c r="G896" s="19"/>
      <c r="H896" s="19"/>
      <c r="N896" s="26"/>
      <c r="O896" s="25"/>
      <c r="S896" s="26"/>
    </row>
    <row r="897">
      <c r="F897" s="19"/>
      <c r="G897" s="19"/>
      <c r="H897" s="19"/>
      <c r="N897" s="26"/>
      <c r="O897" s="25"/>
      <c r="S897" s="26"/>
    </row>
    <row r="898">
      <c r="F898" s="19"/>
      <c r="G898" s="19"/>
      <c r="H898" s="19"/>
      <c r="N898" s="26"/>
      <c r="O898" s="25"/>
      <c r="S898" s="26"/>
    </row>
    <row r="899">
      <c r="F899" s="19"/>
      <c r="G899" s="19"/>
      <c r="H899" s="19"/>
      <c r="N899" s="26"/>
      <c r="O899" s="25"/>
      <c r="S899" s="26"/>
    </row>
    <row r="900">
      <c r="F900" s="19"/>
      <c r="G900" s="19"/>
      <c r="H900" s="19"/>
      <c r="N900" s="26"/>
      <c r="O900" s="25"/>
      <c r="S900" s="26"/>
    </row>
    <row r="901">
      <c r="F901" s="19"/>
      <c r="G901" s="19"/>
      <c r="H901" s="19"/>
      <c r="N901" s="26"/>
      <c r="O901" s="25"/>
      <c r="S901" s="26"/>
    </row>
    <row r="902">
      <c r="F902" s="19"/>
      <c r="G902" s="19"/>
      <c r="H902" s="19"/>
      <c r="N902" s="26"/>
      <c r="O902" s="25"/>
      <c r="S902" s="26"/>
    </row>
    <row r="903">
      <c r="F903" s="19"/>
      <c r="G903" s="19"/>
      <c r="H903" s="19"/>
      <c r="N903" s="26"/>
      <c r="O903" s="25"/>
      <c r="S903" s="26"/>
    </row>
    <row r="904">
      <c r="F904" s="19"/>
      <c r="G904" s="19"/>
      <c r="H904" s="19"/>
      <c r="N904" s="26"/>
      <c r="O904" s="25"/>
      <c r="S904" s="26"/>
    </row>
    <row r="905">
      <c r="F905" s="19"/>
      <c r="G905" s="19"/>
      <c r="H905" s="19"/>
      <c r="N905" s="26"/>
      <c r="O905" s="25"/>
      <c r="S905" s="26"/>
    </row>
    <row r="906">
      <c r="F906" s="19"/>
      <c r="G906" s="19"/>
      <c r="H906" s="19"/>
      <c r="N906" s="26"/>
      <c r="O906" s="25"/>
      <c r="S906" s="26"/>
    </row>
    <row r="907">
      <c r="F907" s="19"/>
      <c r="G907" s="19"/>
      <c r="H907" s="19"/>
      <c r="N907" s="26"/>
      <c r="O907" s="25"/>
      <c r="S907" s="26"/>
    </row>
    <row r="908">
      <c r="F908" s="19"/>
      <c r="G908" s="19"/>
      <c r="H908" s="19"/>
      <c r="N908" s="26"/>
      <c r="O908" s="25"/>
      <c r="S908" s="26"/>
    </row>
    <row r="909">
      <c r="F909" s="19"/>
      <c r="G909" s="19"/>
      <c r="H909" s="19"/>
      <c r="N909" s="26"/>
      <c r="O909" s="25"/>
      <c r="S909" s="26"/>
    </row>
    <row r="910">
      <c r="F910" s="19"/>
      <c r="G910" s="19"/>
      <c r="H910" s="19"/>
      <c r="N910" s="26"/>
      <c r="O910" s="25"/>
      <c r="S910" s="26"/>
    </row>
    <row r="911">
      <c r="F911" s="19"/>
      <c r="G911" s="19"/>
      <c r="H911" s="19"/>
      <c r="N911" s="26"/>
      <c r="O911" s="25"/>
      <c r="S911" s="26"/>
    </row>
    <row r="912">
      <c r="F912" s="19"/>
      <c r="G912" s="19"/>
      <c r="H912" s="19"/>
      <c r="N912" s="26"/>
      <c r="O912" s="25"/>
      <c r="S912" s="26"/>
    </row>
    <row r="913">
      <c r="F913" s="19"/>
      <c r="G913" s="19"/>
      <c r="H913" s="19"/>
      <c r="N913" s="26"/>
      <c r="O913" s="25"/>
      <c r="S913" s="26"/>
    </row>
    <row r="914">
      <c r="F914" s="19"/>
      <c r="G914" s="19"/>
      <c r="H914" s="19"/>
      <c r="N914" s="26"/>
      <c r="O914" s="25"/>
      <c r="S914" s="26"/>
    </row>
    <row r="915">
      <c r="F915" s="19"/>
      <c r="G915" s="19"/>
      <c r="H915" s="19"/>
      <c r="N915" s="26"/>
      <c r="O915" s="25"/>
      <c r="S915" s="26"/>
    </row>
    <row r="916">
      <c r="F916" s="19"/>
      <c r="G916" s="19"/>
      <c r="H916" s="19"/>
      <c r="N916" s="26"/>
      <c r="O916" s="25"/>
      <c r="S916" s="26"/>
    </row>
    <row r="917">
      <c r="F917" s="19"/>
      <c r="G917" s="19"/>
      <c r="H917" s="19"/>
      <c r="N917" s="26"/>
      <c r="O917" s="25"/>
      <c r="S917" s="26"/>
    </row>
    <row r="918">
      <c r="F918" s="19"/>
      <c r="G918" s="19"/>
      <c r="H918" s="19"/>
      <c r="N918" s="26"/>
      <c r="O918" s="25"/>
      <c r="S918" s="26"/>
    </row>
    <row r="919">
      <c r="F919" s="19"/>
      <c r="G919" s="19"/>
      <c r="H919" s="19"/>
      <c r="N919" s="26"/>
      <c r="O919" s="25"/>
      <c r="S919" s="26"/>
    </row>
    <row r="920">
      <c r="F920" s="19"/>
      <c r="G920" s="19"/>
      <c r="H920" s="19"/>
      <c r="N920" s="26"/>
      <c r="O920" s="25"/>
      <c r="S920" s="26"/>
    </row>
    <row r="921">
      <c r="F921" s="19"/>
      <c r="G921" s="19"/>
      <c r="H921" s="19"/>
      <c r="N921" s="26"/>
      <c r="O921" s="25"/>
      <c r="S921" s="26"/>
    </row>
    <row r="922">
      <c r="F922" s="19"/>
      <c r="G922" s="19"/>
      <c r="H922" s="19"/>
      <c r="N922" s="26"/>
      <c r="O922" s="25"/>
      <c r="S922" s="26"/>
    </row>
    <row r="923">
      <c r="F923" s="19"/>
      <c r="G923" s="19"/>
      <c r="H923" s="19"/>
      <c r="N923" s="26"/>
      <c r="O923" s="25"/>
      <c r="S923" s="26"/>
    </row>
    <row r="924">
      <c r="F924" s="19"/>
      <c r="G924" s="19"/>
      <c r="H924" s="19"/>
      <c r="N924" s="26"/>
      <c r="O924" s="25"/>
      <c r="S924" s="26"/>
    </row>
    <row r="925">
      <c r="F925" s="19"/>
      <c r="G925" s="19"/>
      <c r="H925" s="19"/>
      <c r="N925" s="26"/>
      <c r="O925" s="25"/>
      <c r="S925" s="26"/>
    </row>
    <row r="926">
      <c r="F926" s="19"/>
      <c r="G926" s="19"/>
      <c r="H926" s="19"/>
      <c r="N926" s="26"/>
      <c r="O926" s="25"/>
      <c r="S926" s="26"/>
    </row>
    <row r="927">
      <c r="F927" s="19"/>
      <c r="G927" s="19"/>
      <c r="H927" s="19"/>
      <c r="N927" s="26"/>
      <c r="O927" s="25"/>
      <c r="S927" s="26"/>
    </row>
    <row r="928">
      <c r="F928" s="19"/>
      <c r="G928" s="19"/>
      <c r="H928" s="19"/>
      <c r="N928" s="26"/>
      <c r="O928" s="25"/>
      <c r="S928" s="26"/>
    </row>
    <row r="929">
      <c r="F929" s="19"/>
      <c r="G929" s="19"/>
      <c r="H929" s="19"/>
      <c r="N929" s="26"/>
      <c r="O929" s="25"/>
      <c r="S929" s="26"/>
    </row>
    <row r="930">
      <c r="F930" s="19"/>
      <c r="G930" s="19"/>
      <c r="H930" s="19"/>
      <c r="N930" s="26"/>
      <c r="O930" s="25"/>
      <c r="S930" s="26"/>
    </row>
    <row r="931">
      <c r="F931" s="19"/>
      <c r="G931" s="19"/>
      <c r="H931" s="19"/>
      <c r="N931" s="26"/>
      <c r="O931" s="25"/>
      <c r="S931" s="26"/>
    </row>
    <row r="932">
      <c r="F932" s="19"/>
      <c r="G932" s="19"/>
      <c r="H932" s="19"/>
      <c r="N932" s="26"/>
      <c r="O932" s="25"/>
      <c r="S932" s="26"/>
    </row>
    <row r="933">
      <c r="F933" s="19"/>
      <c r="G933" s="19"/>
      <c r="H933" s="19"/>
      <c r="N933" s="26"/>
      <c r="O933" s="25"/>
      <c r="S933" s="26"/>
    </row>
    <row r="934">
      <c r="F934" s="19"/>
      <c r="G934" s="19"/>
      <c r="H934" s="19"/>
      <c r="N934" s="26"/>
      <c r="O934" s="25"/>
      <c r="S934" s="26"/>
    </row>
    <row r="935">
      <c r="F935" s="19"/>
      <c r="G935" s="19"/>
      <c r="H935" s="19"/>
      <c r="N935" s="26"/>
      <c r="O935" s="25"/>
      <c r="S935" s="26"/>
    </row>
    <row r="936">
      <c r="F936" s="19"/>
      <c r="G936" s="19"/>
      <c r="H936" s="19"/>
      <c r="N936" s="26"/>
      <c r="O936" s="25"/>
      <c r="S936" s="26"/>
    </row>
    <row r="937">
      <c r="F937" s="19"/>
      <c r="G937" s="19"/>
      <c r="H937" s="19"/>
      <c r="N937" s="26"/>
      <c r="O937" s="25"/>
      <c r="S937" s="26"/>
    </row>
    <row r="938">
      <c r="F938" s="19"/>
      <c r="G938" s="19"/>
      <c r="H938" s="19"/>
      <c r="N938" s="26"/>
      <c r="O938" s="25"/>
      <c r="S938" s="26"/>
    </row>
    <row r="939">
      <c r="F939" s="19"/>
      <c r="G939" s="19"/>
      <c r="H939" s="19"/>
      <c r="N939" s="26"/>
      <c r="O939" s="25"/>
      <c r="S939" s="26"/>
    </row>
    <row r="940">
      <c r="F940" s="19"/>
      <c r="G940" s="19"/>
      <c r="H940" s="19"/>
      <c r="N940" s="26"/>
      <c r="O940" s="25"/>
      <c r="S940" s="26"/>
    </row>
    <row r="941">
      <c r="F941" s="19"/>
      <c r="G941" s="19"/>
      <c r="H941" s="19"/>
      <c r="N941" s="26"/>
      <c r="O941" s="25"/>
      <c r="S941" s="26"/>
    </row>
    <row r="942">
      <c r="F942" s="19"/>
      <c r="G942" s="19"/>
      <c r="H942" s="19"/>
      <c r="N942" s="26"/>
      <c r="O942" s="25"/>
      <c r="S942" s="26"/>
    </row>
    <row r="943">
      <c r="F943" s="19"/>
      <c r="G943" s="19"/>
      <c r="H943" s="19"/>
      <c r="N943" s="26"/>
      <c r="O943" s="25"/>
      <c r="S943" s="26"/>
    </row>
    <row r="944">
      <c r="F944" s="19"/>
      <c r="G944" s="19"/>
      <c r="H944" s="19"/>
      <c r="N944" s="26"/>
      <c r="O944" s="25"/>
      <c r="S944" s="26"/>
    </row>
    <row r="945">
      <c r="F945" s="19"/>
      <c r="G945" s="19"/>
      <c r="H945" s="19"/>
      <c r="N945" s="26"/>
      <c r="O945" s="25"/>
      <c r="S945" s="26"/>
    </row>
    <row r="946">
      <c r="F946" s="19"/>
      <c r="G946" s="19"/>
      <c r="H946" s="19"/>
      <c r="N946" s="26"/>
      <c r="O946" s="25"/>
      <c r="S946" s="26"/>
    </row>
    <row r="947">
      <c r="F947" s="19"/>
      <c r="G947" s="19"/>
      <c r="H947" s="19"/>
      <c r="N947" s="26"/>
      <c r="O947" s="25"/>
      <c r="S947" s="26"/>
    </row>
    <row r="948">
      <c r="F948" s="19"/>
      <c r="G948" s="19"/>
      <c r="H948" s="19"/>
      <c r="N948" s="26"/>
      <c r="O948" s="25"/>
      <c r="S948" s="26"/>
    </row>
    <row r="949">
      <c r="F949" s="19"/>
      <c r="G949" s="19"/>
      <c r="H949" s="19"/>
      <c r="N949" s="26"/>
      <c r="O949" s="25"/>
      <c r="S949" s="26"/>
    </row>
    <row r="950">
      <c r="F950" s="19"/>
      <c r="G950" s="19"/>
      <c r="H950" s="19"/>
      <c r="N950" s="26"/>
      <c r="O950" s="25"/>
      <c r="S950" s="26"/>
    </row>
    <row r="951">
      <c r="F951" s="19"/>
      <c r="G951" s="19"/>
      <c r="H951" s="19"/>
      <c r="N951" s="26"/>
      <c r="O951" s="25"/>
      <c r="S951" s="26"/>
    </row>
    <row r="952">
      <c r="F952" s="19"/>
      <c r="G952" s="19"/>
      <c r="H952" s="19"/>
      <c r="N952" s="26"/>
      <c r="O952" s="25"/>
      <c r="S952" s="26"/>
    </row>
    <row r="953">
      <c r="F953" s="19"/>
      <c r="G953" s="19"/>
      <c r="H953" s="19"/>
      <c r="N953" s="26"/>
      <c r="O953" s="25"/>
      <c r="S953" s="26"/>
    </row>
    <row r="954">
      <c r="F954" s="19"/>
      <c r="G954" s="19"/>
      <c r="H954" s="19"/>
      <c r="N954" s="26"/>
      <c r="O954" s="25"/>
      <c r="S954" s="26"/>
    </row>
    <row r="955">
      <c r="F955" s="19"/>
      <c r="G955" s="19"/>
      <c r="H955" s="19"/>
      <c r="N955" s="26"/>
      <c r="O955" s="25"/>
      <c r="S955" s="26"/>
    </row>
    <row r="956">
      <c r="F956" s="19"/>
      <c r="G956" s="19"/>
      <c r="H956" s="19"/>
      <c r="N956" s="26"/>
      <c r="O956" s="25"/>
      <c r="S956" s="26"/>
    </row>
    <row r="957">
      <c r="F957" s="19"/>
      <c r="G957" s="19"/>
      <c r="H957" s="19"/>
      <c r="N957" s="26"/>
      <c r="O957" s="25"/>
      <c r="S957" s="26"/>
    </row>
    <row r="958">
      <c r="F958" s="19"/>
      <c r="G958" s="19"/>
      <c r="H958" s="19"/>
      <c r="N958" s="26"/>
      <c r="O958" s="25"/>
      <c r="S958" s="26"/>
    </row>
    <row r="959">
      <c r="F959" s="19"/>
      <c r="G959" s="19"/>
      <c r="H959" s="19"/>
      <c r="N959" s="26"/>
      <c r="O959" s="25"/>
      <c r="S959" s="26"/>
    </row>
    <row r="960">
      <c r="F960" s="19"/>
      <c r="G960" s="19"/>
      <c r="H960" s="19"/>
      <c r="N960" s="26"/>
      <c r="O960" s="25"/>
      <c r="S960" s="26"/>
    </row>
    <row r="961">
      <c r="F961" s="19"/>
      <c r="G961" s="19"/>
      <c r="H961" s="19"/>
      <c r="N961" s="26"/>
      <c r="O961" s="25"/>
      <c r="S961" s="26"/>
    </row>
    <row r="962">
      <c r="F962" s="19"/>
      <c r="G962" s="19"/>
      <c r="H962" s="19"/>
      <c r="N962" s="26"/>
      <c r="O962" s="25"/>
      <c r="S962" s="26"/>
    </row>
    <row r="963">
      <c r="F963" s="19"/>
      <c r="G963" s="19"/>
      <c r="H963" s="19"/>
      <c r="N963" s="26"/>
      <c r="O963" s="25"/>
      <c r="S963" s="26"/>
    </row>
    <row r="964">
      <c r="F964" s="19"/>
      <c r="G964" s="19"/>
      <c r="H964" s="19"/>
      <c r="N964" s="26"/>
      <c r="O964" s="25"/>
      <c r="S964" s="26"/>
    </row>
    <row r="965">
      <c r="F965" s="19"/>
      <c r="G965" s="19"/>
      <c r="H965" s="19"/>
      <c r="N965" s="26"/>
      <c r="O965" s="25"/>
      <c r="S965" s="26"/>
    </row>
    <row r="966">
      <c r="F966" s="19"/>
      <c r="G966" s="19"/>
      <c r="H966" s="19"/>
      <c r="N966" s="26"/>
      <c r="O966" s="25"/>
      <c r="S966" s="26"/>
    </row>
    <row r="967">
      <c r="F967" s="19"/>
      <c r="G967" s="19"/>
      <c r="H967" s="19"/>
      <c r="N967" s="26"/>
      <c r="O967" s="25"/>
      <c r="S967" s="26"/>
    </row>
    <row r="968">
      <c r="F968" s="19"/>
      <c r="G968" s="19"/>
      <c r="H968" s="19"/>
      <c r="N968" s="26"/>
      <c r="O968" s="25"/>
      <c r="S968" s="26"/>
    </row>
    <row r="969">
      <c r="F969" s="19"/>
      <c r="G969" s="19"/>
      <c r="H969" s="19"/>
      <c r="N969" s="26"/>
      <c r="O969" s="25"/>
      <c r="S969" s="26"/>
    </row>
    <row r="970">
      <c r="F970" s="19"/>
      <c r="G970" s="19"/>
      <c r="H970" s="19"/>
      <c r="N970" s="26"/>
      <c r="O970" s="25"/>
      <c r="S970" s="26"/>
    </row>
    <row r="971">
      <c r="F971" s="19"/>
      <c r="G971" s="19"/>
      <c r="H971" s="19"/>
      <c r="N971" s="26"/>
      <c r="O971" s="25"/>
      <c r="S971" s="26"/>
    </row>
    <row r="972">
      <c r="F972" s="19"/>
      <c r="G972" s="19"/>
      <c r="H972" s="19"/>
      <c r="N972" s="26"/>
      <c r="O972" s="25"/>
      <c r="S972" s="26"/>
    </row>
    <row r="973">
      <c r="F973" s="19"/>
      <c r="G973" s="19"/>
      <c r="H973" s="19"/>
      <c r="N973" s="26"/>
      <c r="O973" s="25"/>
      <c r="S973" s="26"/>
    </row>
    <row r="974">
      <c r="F974" s="19"/>
      <c r="G974" s="19"/>
      <c r="H974" s="19"/>
      <c r="N974" s="26"/>
      <c r="O974" s="25"/>
      <c r="S974" s="26"/>
    </row>
    <row r="975">
      <c r="F975" s="19"/>
      <c r="G975" s="19"/>
      <c r="H975" s="19"/>
      <c r="N975" s="26"/>
      <c r="O975" s="25"/>
      <c r="S975" s="26"/>
    </row>
    <row r="976">
      <c r="F976" s="19"/>
      <c r="G976" s="19"/>
      <c r="H976" s="19"/>
      <c r="N976" s="26"/>
      <c r="O976" s="25"/>
      <c r="S976" s="26"/>
    </row>
    <row r="977">
      <c r="F977" s="19"/>
      <c r="G977" s="19"/>
      <c r="H977" s="19"/>
      <c r="N977" s="26"/>
      <c r="O977" s="25"/>
      <c r="S977" s="26"/>
    </row>
    <row r="978">
      <c r="F978" s="19"/>
      <c r="G978" s="19"/>
      <c r="H978" s="19"/>
      <c r="N978" s="26"/>
      <c r="O978" s="25"/>
      <c r="S978" s="26"/>
    </row>
    <row r="979">
      <c r="F979" s="19"/>
      <c r="G979" s="19"/>
      <c r="H979" s="19"/>
      <c r="N979" s="26"/>
      <c r="O979" s="25"/>
      <c r="S979" s="26"/>
    </row>
    <row r="980">
      <c r="F980" s="19"/>
      <c r="G980" s="19"/>
      <c r="H980" s="19"/>
      <c r="N980" s="26"/>
      <c r="O980" s="25"/>
      <c r="S980" s="26"/>
    </row>
    <row r="981">
      <c r="F981" s="19"/>
      <c r="G981" s="19"/>
      <c r="H981" s="19"/>
      <c r="N981" s="26"/>
      <c r="O981" s="25"/>
      <c r="S981" s="26"/>
    </row>
    <row r="982">
      <c r="F982" s="19"/>
      <c r="G982" s="19"/>
      <c r="H982" s="19"/>
      <c r="N982" s="26"/>
      <c r="O982" s="25"/>
      <c r="S982" s="26"/>
    </row>
    <row r="983">
      <c r="F983" s="19"/>
      <c r="G983" s="19"/>
      <c r="H983" s="19"/>
      <c r="N983" s="26"/>
      <c r="O983" s="25"/>
      <c r="S983" s="26"/>
    </row>
    <row r="984">
      <c r="F984" s="19"/>
      <c r="G984" s="19"/>
      <c r="H984" s="19"/>
      <c r="N984" s="26"/>
      <c r="O984" s="25"/>
      <c r="S984" s="26"/>
    </row>
    <row r="985">
      <c r="F985" s="19"/>
      <c r="G985" s="19"/>
      <c r="H985" s="19"/>
      <c r="N985" s="26"/>
      <c r="O985" s="25"/>
      <c r="S985" s="26"/>
    </row>
    <row r="986">
      <c r="F986" s="19"/>
      <c r="G986" s="19"/>
      <c r="H986" s="19"/>
      <c r="N986" s="26"/>
      <c r="O986" s="25"/>
      <c r="S986" s="26"/>
    </row>
    <row r="987">
      <c r="F987" s="19"/>
      <c r="G987" s="19"/>
      <c r="H987" s="19"/>
      <c r="N987" s="26"/>
      <c r="O987" s="25"/>
      <c r="S987" s="26"/>
    </row>
    <row r="988">
      <c r="F988" s="19"/>
      <c r="G988" s="19"/>
      <c r="H988" s="19"/>
      <c r="N988" s="26"/>
      <c r="O988" s="25"/>
      <c r="S988" s="26"/>
    </row>
    <row r="989">
      <c r="F989" s="19"/>
      <c r="G989" s="19"/>
      <c r="H989" s="19"/>
      <c r="N989" s="26"/>
      <c r="O989" s="25"/>
      <c r="S989" s="26"/>
    </row>
    <row r="990">
      <c r="F990" s="19"/>
      <c r="G990" s="19"/>
      <c r="H990" s="19"/>
      <c r="N990" s="26"/>
      <c r="O990" s="25"/>
      <c r="S990" s="26"/>
    </row>
    <row r="991">
      <c r="F991" s="19"/>
      <c r="G991" s="19"/>
      <c r="H991" s="19"/>
      <c r="N991" s="26"/>
      <c r="O991" s="25"/>
      <c r="S991" s="26"/>
    </row>
    <row r="992">
      <c r="F992" s="19"/>
      <c r="G992" s="19"/>
      <c r="H992" s="19"/>
      <c r="N992" s="26"/>
      <c r="O992" s="25"/>
      <c r="S992" s="26"/>
    </row>
    <row r="993">
      <c r="F993" s="19"/>
      <c r="G993" s="19"/>
      <c r="H993" s="19"/>
      <c r="N993" s="26"/>
      <c r="O993" s="25"/>
      <c r="S993" s="26"/>
    </row>
    <row r="994">
      <c r="F994" s="19"/>
      <c r="G994" s="19"/>
      <c r="H994" s="19"/>
      <c r="N994" s="26"/>
      <c r="O994" s="25"/>
      <c r="S994" s="26"/>
    </row>
    <row r="995">
      <c r="F995" s="19"/>
      <c r="G995" s="19"/>
      <c r="H995" s="19"/>
      <c r="N995" s="26"/>
      <c r="O995" s="25"/>
      <c r="S995" s="26"/>
    </row>
    <row r="996">
      <c r="F996" s="19"/>
      <c r="G996" s="19"/>
      <c r="H996" s="19"/>
      <c r="N996" s="26"/>
      <c r="O996" s="25"/>
      <c r="S996" s="26"/>
    </row>
    <row r="997">
      <c r="F997" s="19"/>
      <c r="G997" s="19"/>
      <c r="H997" s="19"/>
      <c r="N997" s="26"/>
      <c r="O997" s="25"/>
      <c r="S997" s="26"/>
    </row>
    <row r="998">
      <c r="F998" s="19"/>
      <c r="G998" s="19"/>
      <c r="H998" s="19"/>
      <c r="N998" s="26"/>
      <c r="O998" s="25"/>
      <c r="S998" s="26"/>
    </row>
    <row r="999">
      <c r="F999" s="19"/>
      <c r="G999" s="19"/>
      <c r="H999" s="19"/>
      <c r="N999" s="26"/>
      <c r="O999" s="25"/>
      <c r="S999" s="26"/>
    </row>
    <row r="1000">
      <c r="F1000" s="19"/>
      <c r="G1000" s="19"/>
      <c r="H1000" s="19"/>
      <c r="N1000" s="26"/>
      <c r="O1000" s="25"/>
      <c r="S1000" s="26"/>
    </row>
    <row r="1001">
      <c r="F1001" s="19"/>
      <c r="G1001" s="19"/>
      <c r="H1001" s="19"/>
      <c r="N1001" s="26"/>
      <c r="O1001" s="25"/>
      <c r="S1001" s="26"/>
    </row>
    <row r="1002">
      <c r="F1002" s="19"/>
      <c r="G1002" s="19"/>
      <c r="H1002" s="19"/>
      <c r="N1002" s="26"/>
      <c r="O1002" s="25"/>
      <c r="S1002" s="26"/>
    </row>
    <row r="1003">
      <c r="F1003" s="19"/>
      <c r="G1003" s="19"/>
      <c r="H1003" s="19"/>
      <c r="N1003" s="26"/>
      <c r="O1003" s="25"/>
      <c r="S1003" s="26"/>
    </row>
    <row r="1004">
      <c r="F1004" s="19"/>
      <c r="G1004" s="19"/>
      <c r="H1004" s="19"/>
      <c r="N1004" s="26"/>
      <c r="O1004" s="25"/>
      <c r="S1004" s="26"/>
    </row>
    <row r="1005">
      <c r="F1005" s="19"/>
      <c r="G1005" s="19"/>
      <c r="H1005" s="19"/>
      <c r="N1005" s="26"/>
      <c r="O1005" s="75"/>
      <c r="S1005" s="26"/>
    </row>
  </sheetData>
  <autoFilter ref="$A$2:$AH$1005">
    <sortState ref="A2:AH1005">
      <sortCondition ref="C2:C1005"/>
      <sortCondition ref="K2:K1005"/>
      <sortCondition ref="L2:L1005"/>
      <sortCondition ref="Q2:Q1005"/>
      <sortCondition ref="V2:V1005"/>
      <sortCondition ref="U2:U1005"/>
      <sortCondition descending="1" ref="W2:W1005"/>
      <sortCondition descending="1" ref="R2:R1005"/>
      <sortCondition descending="1" ref="M2:M1005"/>
      <sortCondition ref="B2:B1005"/>
      <sortCondition ref="P2:P1005"/>
    </sortState>
  </autoFilter>
  <conditionalFormatting sqref="F3:G360 H3:H380">
    <cfRule type="cellIs" dxfId="0" priority="1" operator="lessThan">
      <formula>4</formula>
    </cfRule>
  </conditionalFormatting>
  <conditionalFormatting sqref="F3:G360 H3:H380">
    <cfRule type="cellIs" dxfId="1" priority="2" operator="lessThan">
      <formula>8</formula>
    </cfRule>
  </conditionalFormatting>
  <conditionalFormatting sqref="F3:G360 H3:H380">
    <cfRule type="cellIs" dxfId="2" priority="3" operator="equal">
      <formula>11</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25"/>
    <col customWidth="1" min="6" max="8" width="12.5"/>
    <col customWidth="1" min="14" max="14" width="19.75"/>
    <col customWidth="1" min="15" max="15" width="3.25"/>
    <col customWidth="1" min="19" max="19" width="19.13"/>
    <col customWidth="1" min="20" max="20" width="3.63"/>
    <col customWidth="1" min="24" max="24" width="45.88"/>
  </cols>
  <sheetData>
    <row r="1">
      <c r="A1" s="10"/>
      <c r="B1" s="10"/>
      <c r="C1" s="10">
        <f t="shared" ref="C1:E1" si="1">SUM(C3:C374)</f>
        <v>4427275</v>
      </c>
      <c r="D1" s="10">
        <f t="shared" si="1"/>
        <v>2002109</v>
      </c>
      <c r="E1" s="10">
        <f t="shared" si="1"/>
        <v>588471</v>
      </c>
      <c r="F1" s="3"/>
      <c r="G1" s="3"/>
      <c r="H1" s="3"/>
      <c r="I1" s="7"/>
      <c r="K1" s="10"/>
      <c r="L1" s="11"/>
      <c r="M1" s="5"/>
      <c r="N1" s="12"/>
      <c r="O1" s="78"/>
      <c r="P1" s="10"/>
      <c r="Q1" s="5"/>
      <c r="R1" s="5"/>
      <c r="S1" s="12"/>
      <c r="T1" s="5"/>
      <c r="U1" s="10"/>
      <c r="V1" s="11"/>
      <c r="W1" s="5"/>
    </row>
    <row r="2">
      <c r="A2" s="10" t="s">
        <v>0</v>
      </c>
      <c r="B2" s="10" t="s">
        <v>1</v>
      </c>
      <c r="C2" s="10" t="s">
        <v>4</v>
      </c>
      <c r="D2" s="10" t="s">
        <v>5</v>
      </c>
      <c r="E2" s="10" t="s">
        <v>7</v>
      </c>
      <c r="F2" s="3" t="s">
        <v>9</v>
      </c>
      <c r="G2" s="3"/>
      <c r="H2" s="3" t="s">
        <v>8</v>
      </c>
      <c r="I2" s="7" t="s">
        <v>11</v>
      </c>
      <c r="K2" s="10" t="s">
        <v>4</v>
      </c>
      <c r="L2" s="11" t="s">
        <v>20</v>
      </c>
      <c r="M2" s="5" t="s">
        <v>22</v>
      </c>
      <c r="N2" s="12"/>
      <c r="O2" s="15"/>
      <c r="P2" s="10" t="s">
        <v>5</v>
      </c>
      <c r="Q2" s="5" t="s">
        <v>24</v>
      </c>
      <c r="R2" s="5" t="s">
        <v>22</v>
      </c>
      <c r="S2" s="12"/>
      <c r="T2" s="5"/>
      <c r="U2" s="10" t="s">
        <v>7</v>
      </c>
      <c r="V2" s="11" t="s">
        <v>25</v>
      </c>
      <c r="W2" s="5" t="s">
        <v>22</v>
      </c>
    </row>
    <row r="3">
      <c r="A3" s="11" t="s">
        <v>122</v>
      </c>
      <c r="B3" s="11">
        <v>1134.0</v>
      </c>
      <c r="C3" s="11">
        <v>0.0</v>
      </c>
      <c r="D3" s="11">
        <v>0.0</v>
      </c>
      <c r="E3" s="11">
        <v>0.0</v>
      </c>
      <c r="F3" s="14">
        <v>0.0</v>
      </c>
      <c r="G3" s="19"/>
      <c r="H3" s="19">
        <f>VLOOKUP(A3,'Kings Ratings'!$A$2:$B$1000,2,false)</f>
        <v>10</v>
      </c>
      <c r="K3" s="11">
        <v>0.0</v>
      </c>
      <c r="L3" s="22">
        <f t="shared" ref="L3:L374" si="2">C3-K3</f>
        <v>0</v>
      </c>
      <c r="M3" s="23" t="str">
        <f t="shared" ref="M3:M374" si="3">L3/K3</f>
        <v>#DIV/0!</v>
      </c>
      <c r="N3" s="24" t="str">
        <f t="shared" ref="N3:N374" si="4">CONCATENATE(A3, " with +",L3, ", +", 100*round(M3,3), "% (",K3, " to ",C3,")")</f>
        <v>#DIV/0!</v>
      </c>
      <c r="O3" s="41"/>
      <c r="P3" s="11">
        <v>0.0</v>
      </c>
      <c r="Q3" s="18">
        <f t="shared" ref="Q3:Q374" si="5">D3-P3</f>
        <v>0</v>
      </c>
      <c r="R3" s="23" t="str">
        <f t="shared" ref="R3:R374" si="6">Q3/P3</f>
        <v>#DIV/0!</v>
      </c>
      <c r="S3" s="24" t="str">
        <f t="shared" ref="S3:S374" si="7">CONCATENATE(A3, " with +",Q3, ", +", 100*round(R3,3), "% (",P3, " to ",D3,")")</f>
        <v>#DIV/0!</v>
      </c>
      <c r="T3" s="18"/>
      <c r="U3" s="11">
        <v>0.0</v>
      </c>
      <c r="V3" s="22">
        <f t="shared" ref="V3:V374" si="8">E3-U3</f>
        <v>0</v>
      </c>
      <c r="W3" s="23" t="str">
        <f t="shared" ref="W3:W374" si="9">V3/U3</f>
        <v>#DIV/0!</v>
      </c>
      <c r="X3" s="26" t="str">
        <f t="shared" ref="X3:X374" si="10">CONCATENATE(A3, " with +",V3, ", +", 100*round(W3,3), "% (",U3, " to ",E3,")")</f>
        <v>#DIV/0!</v>
      </c>
    </row>
    <row r="4">
      <c r="A4" s="11" t="s">
        <v>26</v>
      </c>
      <c r="B4" s="11">
        <v>1155.0</v>
      </c>
      <c r="C4" s="11">
        <v>0.0</v>
      </c>
      <c r="D4" s="11">
        <v>0.0</v>
      </c>
      <c r="E4" s="11">
        <v>0.0</v>
      </c>
      <c r="F4" s="14">
        <v>0.0</v>
      </c>
      <c r="G4" s="19"/>
      <c r="H4" s="19">
        <f>VLOOKUP(A4,'Kings Ratings'!$A$2:$B$1000,2,false)</f>
        <v>11</v>
      </c>
      <c r="K4" s="11">
        <v>0.0</v>
      </c>
      <c r="L4" s="22">
        <f t="shared" si="2"/>
        <v>0</v>
      </c>
      <c r="M4" s="23" t="str">
        <f t="shared" si="3"/>
        <v>#DIV/0!</v>
      </c>
      <c r="N4" s="24" t="str">
        <f t="shared" si="4"/>
        <v>#DIV/0!</v>
      </c>
      <c r="O4" s="25"/>
      <c r="P4" s="11">
        <v>0.0</v>
      </c>
      <c r="Q4" s="18">
        <f t="shared" si="5"/>
        <v>0</v>
      </c>
      <c r="R4" s="23" t="str">
        <f t="shared" si="6"/>
        <v>#DIV/0!</v>
      </c>
      <c r="S4" s="24" t="str">
        <f t="shared" si="7"/>
        <v>#DIV/0!</v>
      </c>
      <c r="U4" s="11">
        <v>0.0</v>
      </c>
      <c r="V4" s="22">
        <f t="shared" si="8"/>
        <v>0</v>
      </c>
      <c r="W4" s="23" t="str">
        <f t="shared" si="9"/>
        <v>#DIV/0!</v>
      </c>
      <c r="X4" s="26" t="str">
        <f t="shared" si="10"/>
        <v>#DIV/0!</v>
      </c>
    </row>
    <row r="5">
      <c r="A5" s="11" t="s">
        <v>182</v>
      </c>
      <c r="B5" s="11">
        <v>1184.0</v>
      </c>
      <c r="C5" s="11">
        <v>0.0</v>
      </c>
      <c r="D5" s="11">
        <v>0.0</v>
      </c>
      <c r="E5" s="11">
        <v>0.0</v>
      </c>
      <c r="F5" s="14">
        <v>0.0</v>
      </c>
      <c r="G5" s="19"/>
      <c r="H5" s="19">
        <f>VLOOKUP(A5,'Kings Ratings'!$A$2:$B$1000,2,false)</f>
        <v>10</v>
      </c>
      <c r="K5" s="11">
        <v>0.0</v>
      </c>
      <c r="L5" s="22">
        <f t="shared" si="2"/>
        <v>0</v>
      </c>
      <c r="M5" s="23" t="str">
        <f t="shared" si="3"/>
        <v>#DIV/0!</v>
      </c>
      <c r="N5" s="24" t="str">
        <f t="shared" si="4"/>
        <v>#DIV/0!</v>
      </c>
      <c r="O5" s="25"/>
      <c r="P5" s="11">
        <v>0.0</v>
      </c>
      <c r="Q5" s="18">
        <f t="shared" si="5"/>
        <v>0</v>
      </c>
      <c r="R5" s="23" t="str">
        <f t="shared" si="6"/>
        <v>#DIV/0!</v>
      </c>
      <c r="S5" s="24" t="str">
        <f t="shared" si="7"/>
        <v>#DIV/0!</v>
      </c>
      <c r="U5" s="11">
        <v>0.0</v>
      </c>
      <c r="V5" s="22">
        <f t="shared" si="8"/>
        <v>0</v>
      </c>
      <c r="W5" s="23" t="str">
        <f t="shared" si="9"/>
        <v>#DIV/0!</v>
      </c>
      <c r="X5" s="26" t="str">
        <f t="shared" si="10"/>
        <v>#DIV/0!</v>
      </c>
    </row>
    <row r="6">
      <c r="A6" s="18" t="s">
        <v>153</v>
      </c>
      <c r="B6" s="18">
        <v>663.0</v>
      </c>
      <c r="C6" s="40">
        <v>317.0</v>
      </c>
      <c r="D6" s="40">
        <v>0.0</v>
      </c>
      <c r="E6" s="40">
        <v>0.0</v>
      </c>
      <c r="F6" s="14">
        <v>10015.0</v>
      </c>
      <c r="G6" s="19"/>
      <c r="H6" s="19">
        <f>VLOOKUP(A6,'Kings Ratings'!$A$2:$B$1000,2,false)</f>
        <v>11</v>
      </c>
      <c r="I6" s="10" t="str">
        <f>vlookup(B6,'202405 MM (Do Not Delete)'!$A$1:$G$1000,7,false)</f>
        <v/>
      </c>
      <c r="K6" s="40">
        <v>317.0</v>
      </c>
      <c r="L6" s="22">
        <f t="shared" si="2"/>
        <v>0</v>
      </c>
      <c r="M6" s="23">
        <f t="shared" si="3"/>
        <v>0</v>
      </c>
      <c r="N6" s="24" t="str">
        <f t="shared" si="4"/>
        <v>Witch's Broom with +0, +0% (317 to 317)</v>
      </c>
      <c r="O6" s="41"/>
      <c r="P6" s="40">
        <v>0.0</v>
      </c>
      <c r="Q6" s="18">
        <f t="shared" si="5"/>
        <v>0</v>
      </c>
      <c r="R6" s="23" t="str">
        <f t="shared" si="6"/>
        <v>#DIV/0!</v>
      </c>
      <c r="S6" s="24" t="str">
        <f t="shared" si="7"/>
        <v>#DIV/0!</v>
      </c>
      <c r="T6" s="18"/>
      <c r="U6" s="40">
        <v>0.0</v>
      </c>
      <c r="V6" s="22">
        <f t="shared" si="8"/>
        <v>0</v>
      </c>
      <c r="W6" s="23" t="str">
        <f t="shared" si="9"/>
        <v>#DIV/0!</v>
      </c>
      <c r="X6" s="26" t="str">
        <f t="shared" si="10"/>
        <v>#DIV/0!</v>
      </c>
    </row>
    <row r="7">
      <c r="A7" s="18" t="s">
        <v>157</v>
      </c>
      <c r="B7" s="18">
        <v>666.0</v>
      </c>
      <c r="C7" s="40">
        <v>6.0</v>
      </c>
      <c r="D7" s="40">
        <v>0.0</v>
      </c>
      <c r="E7" s="40">
        <v>0.0</v>
      </c>
      <c r="F7" s="14">
        <v>115.0</v>
      </c>
      <c r="G7" s="19"/>
      <c r="H7" s="19">
        <f>VLOOKUP(A7,'Kings Ratings'!$A$2:$B$1000,2,false)</f>
        <v>11</v>
      </c>
      <c r="I7" s="10" t="str">
        <f>vlookup(B7,'202405 MM (Do Not Delete)'!$A$1:$G$1000,7,false)</f>
        <v/>
      </c>
      <c r="K7" s="40">
        <v>6.0</v>
      </c>
      <c r="L7" s="22">
        <f t="shared" si="2"/>
        <v>0</v>
      </c>
      <c r="M7" s="23">
        <f t="shared" si="3"/>
        <v>0</v>
      </c>
      <c r="N7" s="24" t="str">
        <f t="shared" si="4"/>
        <v>Witch's Brew with +0, +0% (6 to 6)</v>
      </c>
      <c r="O7" s="41"/>
      <c r="P7" s="40">
        <v>0.0</v>
      </c>
      <c r="Q7" s="18">
        <f t="shared" si="5"/>
        <v>0</v>
      </c>
      <c r="R7" s="23" t="str">
        <f t="shared" si="6"/>
        <v>#DIV/0!</v>
      </c>
      <c r="S7" s="24" t="str">
        <f t="shared" si="7"/>
        <v>#DIV/0!</v>
      </c>
      <c r="T7" s="18"/>
      <c r="U7" s="40">
        <v>0.0</v>
      </c>
      <c r="V7" s="22">
        <f t="shared" si="8"/>
        <v>0</v>
      </c>
      <c r="W7" s="23" t="str">
        <f t="shared" si="9"/>
        <v>#DIV/0!</v>
      </c>
      <c r="X7" s="26" t="str">
        <f t="shared" si="10"/>
        <v>#DIV/0!</v>
      </c>
    </row>
    <row r="8">
      <c r="A8" s="18" t="s">
        <v>165</v>
      </c>
      <c r="B8" s="18">
        <v>776.0</v>
      </c>
      <c r="C8" s="40">
        <v>5.0</v>
      </c>
      <c r="D8" s="40">
        <v>0.0</v>
      </c>
      <c r="E8" s="40">
        <v>0.0</v>
      </c>
      <c r="F8" s="14">
        <v>579.0</v>
      </c>
      <c r="G8" s="19"/>
      <c r="H8" s="19">
        <f>VLOOKUP(A8,'Kings Ratings'!$A$2:$B$1000,2,false)</f>
        <v>10</v>
      </c>
      <c r="I8" s="10" t="str">
        <f>vlookup(B8,'202405 MM (Do Not Delete)'!$A$1:$G$1000,7,false)</f>
        <v/>
      </c>
      <c r="K8" s="40">
        <v>5.0</v>
      </c>
      <c r="L8" s="22">
        <f t="shared" si="2"/>
        <v>0</v>
      </c>
      <c r="M8" s="23">
        <f t="shared" si="3"/>
        <v>0</v>
      </c>
      <c r="N8" s="24" t="str">
        <f t="shared" si="4"/>
        <v>Ship in a Bottle with +0, +0% (5 to 5)</v>
      </c>
      <c r="O8" s="41"/>
      <c r="P8" s="40">
        <v>0.0</v>
      </c>
      <c r="Q8" s="18">
        <f t="shared" si="5"/>
        <v>0</v>
      </c>
      <c r="R8" s="23" t="str">
        <f t="shared" si="6"/>
        <v>#DIV/0!</v>
      </c>
      <c r="S8" s="24" t="str">
        <f t="shared" si="7"/>
        <v>#DIV/0!</v>
      </c>
      <c r="T8" s="18"/>
      <c r="U8" s="40">
        <v>0.0</v>
      </c>
      <c r="V8" s="22">
        <f t="shared" si="8"/>
        <v>0</v>
      </c>
      <c r="W8" s="23" t="str">
        <f t="shared" si="9"/>
        <v>#DIV/0!</v>
      </c>
      <c r="X8" s="26" t="str">
        <f t="shared" si="10"/>
        <v>#DIV/0!</v>
      </c>
    </row>
    <row r="9">
      <c r="A9" s="18" t="s">
        <v>218</v>
      </c>
      <c r="B9" s="18">
        <v>901.0</v>
      </c>
      <c r="C9" s="40">
        <v>4.0</v>
      </c>
      <c r="D9" s="40">
        <v>0.0</v>
      </c>
      <c r="E9" s="40">
        <v>0.0</v>
      </c>
      <c r="F9" s="14">
        <v>1097.0</v>
      </c>
      <c r="G9" s="19"/>
      <c r="H9" s="19">
        <f>VLOOKUP(A9,'Kings Ratings'!$A$2:$B$1000,2,false)</f>
        <v>10</v>
      </c>
      <c r="I9" s="7"/>
      <c r="K9" s="40">
        <v>4.0</v>
      </c>
      <c r="L9" s="22">
        <f t="shared" si="2"/>
        <v>0</v>
      </c>
      <c r="M9" s="23">
        <f t="shared" si="3"/>
        <v>0</v>
      </c>
      <c r="N9" s="24" t="str">
        <f t="shared" si="4"/>
        <v>Aquacite with +0, +0% (4 to 4)</v>
      </c>
      <c r="O9" s="41"/>
      <c r="P9" s="40">
        <v>0.0</v>
      </c>
      <c r="Q9" s="18">
        <f t="shared" si="5"/>
        <v>0</v>
      </c>
      <c r="R9" s="23" t="str">
        <f t="shared" si="6"/>
        <v>#DIV/0!</v>
      </c>
      <c r="S9" s="24" t="str">
        <f t="shared" si="7"/>
        <v>#DIV/0!</v>
      </c>
      <c r="T9" s="18"/>
      <c r="U9" s="40">
        <v>0.0</v>
      </c>
      <c r="V9" s="22">
        <f t="shared" si="8"/>
        <v>0</v>
      </c>
      <c r="W9" s="23" t="str">
        <f t="shared" si="9"/>
        <v>#DIV/0!</v>
      </c>
      <c r="X9" s="26" t="str">
        <f t="shared" si="10"/>
        <v>#DIV/0!</v>
      </c>
    </row>
    <row r="10">
      <c r="A10" s="11" t="s">
        <v>148</v>
      </c>
      <c r="B10" s="11">
        <v>1115.0</v>
      </c>
      <c r="C10" s="11">
        <v>2.0</v>
      </c>
      <c r="D10" s="11">
        <v>0.0</v>
      </c>
      <c r="E10" s="11">
        <v>0.0</v>
      </c>
      <c r="F10" s="14">
        <v>1780.0</v>
      </c>
      <c r="G10" s="19"/>
      <c r="H10" s="19">
        <f>VLOOKUP(A10,'Kings Ratings'!$A$2:$B$1000,2,false)</f>
        <v>11</v>
      </c>
      <c r="K10" s="11">
        <v>2.0</v>
      </c>
      <c r="L10" s="22">
        <f t="shared" si="2"/>
        <v>0</v>
      </c>
      <c r="M10" s="23">
        <f t="shared" si="3"/>
        <v>0</v>
      </c>
      <c r="N10" s="24" t="str">
        <f t="shared" si="4"/>
        <v>Pyrite with +0, +0% (2 to 2)</v>
      </c>
      <c r="O10" s="41"/>
      <c r="P10" s="11">
        <v>0.0</v>
      </c>
      <c r="Q10" s="18">
        <f t="shared" si="5"/>
        <v>0</v>
      </c>
      <c r="R10" s="23" t="str">
        <f t="shared" si="6"/>
        <v>#DIV/0!</v>
      </c>
      <c r="S10" s="24" t="str">
        <f t="shared" si="7"/>
        <v>#DIV/0!</v>
      </c>
      <c r="T10" s="18"/>
      <c r="U10" s="11">
        <v>0.0</v>
      </c>
      <c r="V10" s="22">
        <f t="shared" si="8"/>
        <v>0</v>
      </c>
      <c r="W10" s="23" t="str">
        <f t="shared" si="9"/>
        <v>#DIV/0!</v>
      </c>
      <c r="X10" s="26" t="str">
        <f t="shared" si="10"/>
        <v>#DIV/0!</v>
      </c>
    </row>
    <row r="11">
      <c r="A11" s="18" t="s">
        <v>444</v>
      </c>
      <c r="B11" s="18">
        <v>486.0</v>
      </c>
      <c r="C11" s="40">
        <v>2164.0</v>
      </c>
      <c r="D11" s="40">
        <v>12.0</v>
      </c>
      <c r="E11" s="40">
        <v>0.0</v>
      </c>
      <c r="F11" s="14">
        <v>295.0</v>
      </c>
      <c r="G11" s="19"/>
      <c r="H11" s="19">
        <f>VLOOKUP(A11,'Kings Ratings'!$A$2:$B$1000,2,false)</f>
        <v>11</v>
      </c>
      <c r="I11" s="10" t="str">
        <f>vlookup(B11,'202405 MM (Do Not Delete)'!$A$1:$G$1000,7,false)</f>
        <v/>
      </c>
      <c r="K11" s="40">
        <v>2164.0</v>
      </c>
      <c r="L11" s="22">
        <f t="shared" si="2"/>
        <v>0</v>
      </c>
      <c r="M11" s="23">
        <f t="shared" si="3"/>
        <v>0</v>
      </c>
      <c r="N11" s="24" t="str">
        <f t="shared" si="4"/>
        <v>Heart Necklace with +0, +0% (2164 to 2164)</v>
      </c>
      <c r="O11" s="41"/>
      <c r="P11" s="40">
        <v>12.0</v>
      </c>
      <c r="Q11" s="18">
        <f t="shared" si="5"/>
        <v>0</v>
      </c>
      <c r="R11" s="23">
        <f t="shared" si="6"/>
        <v>0</v>
      </c>
      <c r="S11" s="24" t="str">
        <f t="shared" si="7"/>
        <v>Heart Necklace with +0, +0% (12 to 12)</v>
      </c>
      <c r="T11" s="18"/>
      <c r="U11" s="40">
        <v>0.0</v>
      </c>
      <c r="V11" s="22">
        <f t="shared" si="8"/>
        <v>0</v>
      </c>
      <c r="W11" s="23" t="str">
        <f t="shared" si="9"/>
        <v>#DIV/0!</v>
      </c>
      <c r="X11" s="26" t="str">
        <f t="shared" si="10"/>
        <v>#DIV/0!</v>
      </c>
    </row>
    <row r="12">
      <c r="A12" s="18" t="s">
        <v>436</v>
      </c>
      <c r="B12" s="18">
        <v>506.0</v>
      </c>
      <c r="C12" s="40">
        <v>2156.0</v>
      </c>
      <c r="D12" s="40">
        <v>34.0</v>
      </c>
      <c r="E12" s="40">
        <v>0.0</v>
      </c>
      <c r="F12" s="14">
        <v>768.0</v>
      </c>
      <c r="G12" s="19"/>
      <c r="H12" s="19">
        <f>VLOOKUP(A12,'Kings Ratings'!$A$2:$B$1000,2,false)</f>
        <v>11</v>
      </c>
      <c r="I12" s="10" t="str">
        <f>vlookup(B12,'202405 MM (Do Not Delete)'!$A$1:$G$1000,7,false)</f>
        <v/>
      </c>
      <c r="K12" s="40">
        <v>2156.0</v>
      </c>
      <c r="L12" s="22">
        <f t="shared" si="2"/>
        <v>0</v>
      </c>
      <c r="M12" s="23">
        <f t="shared" si="3"/>
        <v>0</v>
      </c>
      <c r="N12" s="24" t="str">
        <f t="shared" si="4"/>
        <v>Green Top Hat with +0, +0% (2156 to 2156)</v>
      </c>
      <c r="O12" s="41"/>
      <c r="P12" s="40">
        <v>34.0</v>
      </c>
      <c r="Q12" s="18">
        <f t="shared" si="5"/>
        <v>0</v>
      </c>
      <c r="R12" s="23">
        <f t="shared" si="6"/>
        <v>0</v>
      </c>
      <c r="S12" s="24" t="str">
        <f t="shared" si="7"/>
        <v>Green Top Hat with +0, +0% (34 to 34)</v>
      </c>
      <c r="T12" s="18"/>
      <c r="U12" s="40">
        <v>0.0</v>
      </c>
      <c r="V12" s="22">
        <f t="shared" si="8"/>
        <v>0</v>
      </c>
      <c r="W12" s="23" t="str">
        <f t="shared" si="9"/>
        <v>#DIV/0!</v>
      </c>
      <c r="X12" s="26" t="str">
        <f t="shared" si="10"/>
        <v>#DIV/0!</v>
      </c>
    </row>
    <row r="13">
      <c r="A13" s="11" t="s">
        <v>334</v>
      </c>
      <c r="B13" s="18">
        <v>565.0</v>
      </c>
      <c r="C13" s="40">
        <v>1408.0</v>
      </c>
      <c r="D13" s="40">
        <v>9.0</v>
      </c>
      <c r="E13" s="40">
        <v>0.0</v>
      </c>
      <c r="F13" s="14">
        <v>8461.0</v>
      </c>
      <c r="G13" s="19"/>
      <c r="H13" s="19">
        <f>VLOOKUP(A13,'Kings Ratings'!$A$2:$B$1000,2,false)</f>
        <v>11</v>
      </c>
      <c r="I13" s="10"/>
      <c r="K13" s="40">
        <v>1408.0</v>
      </c>
      <c r="L13" s="22">
        <f t="shared" si="2"/>
        <v>0</v>
      </c>
      <c r="M13" s="23">
        <f t="shared" si="3"/>
        <v>0</v>
      </c>
      <c r="N13" s="24" t="str">
        <f t="shared" si="4"/>
        <v>Hot Potato with +0, +0% (1408 to 1408)</v>
      </c>
      <c r="O13" s="41"/>
      <c r="P13" s="40">
        <v>9.0</v>
      </c>
      <c r="Q13" s="18">
        <f t="shared" si="5"/>
        <v>0</v>
      </c>
      <c r="R13" s="23">
        <f t="shared" si="6"/>
        <v>0</v>
      </c>
      <c r="S13" s="24" t="str">
        <f t="shared" si="7"/>
        <v>Hot Potato with +0, +0% (9 to 9)</v>
      </c>
      <c r="T13" s="18"/>
      <c r="U13" s="40">
        <v>0.0</v>
      </c>
      <c r="V13" s="22">
        <f t="shared" si="8"/>
        <v>0</v>
      </c>
      <c r="W13" s="23" t="str">
        <f t="shared" si="9"/>
        <v>#DIV/0!</v>
      </c>
      <c r="X13" s="26" t="str">
        <f t="shared" si="10"/>
        <v>#DIV/0!</v>
      </c>
    </row>
    <row r="14">
      <c r="A14" s="18" t="s">
        <v>243</v>
      </c>
      <c r="B14" s="18">
        <v>756.0</v>
      </c>
      <c r="C14" s="40">
        <v>366.0</v>
      </c>
      <c r="D14" s="40">
        <v>13.0</v>
      </c>
      <c r="E14" s="40">
        <v>0.0</v>
      </c>
      <c r="F14" s="14">
        <v>239.0</v>
      </c>
      <c r="G14" s="19"/>
      <c r="H14" s="19">
        <f>VLOOKUP(A14,'Kings Ratings'!$A$2:$B$1000,2,false)</f>
        <v>11</v>
      </c>
      <c r="I14" s="10"/>
      <c r="K14" s="40">
        <v>366.0</v>
      </c>
      <c r="L14" s="22">
        <f t="shared" si="2"/>
        <v>0</v>
      </c>
      <c r="M14" s="23">
        <f t="shared" si="3"/>
        <v>0</v>
      </c>
      <c r="N14" s="24" t="str">
        <f t="shared" si="4"/>
        <v>Crunchy Omelette with +0, +0% (366 to 366)</v>
      </c>
      <c r="O14" s="41"/>
      <c r="P14" s="40">
        <v>13.0</v>
      </c>
      <c r="Q14" s="18">
        <f t="shared" si="5"/>
        <v>0</v>
      </c>
      <c r="R14" s="23">
        <f t="shared" si="6"/>
        <v>0</v>
      </c>
      <c r="S14" s="24" t="str">
        <f t="shared" si="7"/>
        <v>Crunchy Omelette with +0, +0% (13 to 13)</v>
      </c>
      <c r="T14" s="18"/>
      <c r="U14" s="40">
        <v>0.0</v>
      </c>
      <c r="V14" s="22">
        <f t="shared" si="8"/>
        <v>0</v>
      </c>
      <c r="W14" s="23" t="str">
        <f t="shared" si="9"/>
        <v>#DIV/0!</v>
      </c>
      <c r="X14" s="26" t="str">
        <f t="shared" si="10"/>
        <v>#DIV/0!</v>
      </c>
    </row>
    <row r="15">
      <c r="A15" s="18" t="s">
        <v>317</v>
      </c>
      <c r="B15" s="18">
        <v>803.0</v>
      </c>
      <c r="C15" s="40">
        <v>2435.0</v>
      </c>
      <c r="D15" s="40">
        <v>8.0</v>
      </c>
      <c r="E15" s="40">
        <v>0.0</v>
      </c>
      <c r="F15" s="14">
        <v>14256.0</v>
      </c>
      <c r="G15" s="19"/>
      <c r="H15" s="19">
        <f>VLOOKUP(A15,'Kings Ratings'!$A$2:$B$1000,2,false)</f>
        <v>11</v>
      </c>
      <c r="I15" s="10" t="str">
        <f>vlookup(B15,'202405 MM (Do Not Delete)'!$A$1:$G$1000,7,false)</f>
        <v/>
      </c>
      <c r="K15" s="40">
        <v>2435.0</v>
      </c>
      <c r="L15" s="22">
        <f t="shared" si="2"/>
        <v>0</v>
      </c>
      <c r="M15" s="23">
        <f t="shared" si="3"/>
        <v>0</v>
      </c>
      <c r="N15" s="24" t="str">
        <f t="shared" si="4"/>
        <v>Yellow Watermelon with +0, +0% (2435 to 2435)</v>
      </c>
      <c r="O15" s="41"/>
      <c r="P15" s="40">
        <v>8.0</v>
      </c>
      <c r="Q15" s="18">
        <f t="shared" si="5"/>
        <v>0</v>
      </c>
      <c r="R15" s="23">
        <f t="shared" si="6"/>
        <v>0</v>
      </c>
      <c r="S15" s="24" t="str">
        <f t="shared" si="7"/>
        <v>Yellow Watermelon with +0, +0% (8 to 8)</v>
      </c>
      <c r="T15" s="18"/>
      <c r="U15" s="40">
        <v>0.0</v>
      </c>
      <c r="V15" s="22">
        <f t="shared" si="8"/>
        <v>0</v>
      </c>
      <c r="W15" s="23" t="str">
        <f t="shared" si="9"/>
        <v>#DIV/0!</v>
      </c>
      <c r="X15" s="26" t="str">
        <f t="shared" si="10"/>
        <v>#DIV/0!</v>
      </c>
    </row>
    <row r="16">
      <c r="A16" s="18" t="s">
        <v>328</v>
      </c>
      <c r="B16" s="18">
        <v>870.0</v>
      </c>
      <c r="C16" s="40">
        <v>267.0</v>
      </c>
      <c r="D16" s="40">
        <v>2.0</v>
      </c>
      <c r="E16" s="40">
        <v>0.0</v>
      </c>
      <c r="F16" s="14">
        <v>5147.0</v>
      </c>
      <c r="G16" s="19"/>
      <c r="H16" s="19">
        <f>VLOOKUP(A16,'Kings Ratings'!$A$2:$B$1000,2,false)</f>
        <v>11</v>
      </c>
      <c r="I16" s="10" t="str">
        <f>vlookup(B16,'202405 MM (Do Not Delete)'!$A$1:$G$1000,7,false)</f>
        <v/>
      </c>
      <c r="K16" s="40">
        <v>267.0</v>
      </c>
      <c r="L16" s="22">
        <f t="shared" si="2"/>
        <v>0</v>
      </c>
      <c r="M16" s="23">
        <f t="shared" si="3"/>
        <v>0</v>
      </c>
      <c r="N16" s="24" t="str">
        <f t="shared" si="4"/>
        <v>QED Cell with +0, +0% (267 to 267)</v>
      </c>
      <c r="O16" s="41"/>
      <c r="P16" s="40">
        <v>2.0</v>
      </c>
      <c r="Q16" s="18">
        <f t="shared" si="5"/>
        <v>0</v>
      </c>
      <c r="R16" s="23">
        <f t="shared" si="6"/>
        <v>0</v>
      </c>
      <c r="S16" s="24" t="str">
        <f t="shared" si="7"/>
        <v>QED Cell with +0, +0% (2 to 2)</v>
      </c>
      <c r="T16" s="18"/>
      <c r="U16" s="40">
        <v>0.0</v>
      </c>
      <c r="V16" s="22">
        <f t="shared" si="8"/>
        <v>0</v>
      </c>
      <c r="W16" s="23" t="str">
        <f t="shared" si="9"/>
        <v>#DIV/0!</v>
      </c>
      <c r="X16" s="26" t="str">
        <f t="shared" si="10"/>
        <v>#DIV/0!</v>
      </c>
    </row>
    <row r="17">
      <c r="A17" s="18" t="s">
        <v>1004</v>
      </c>
      <c r="B17" s="18">
        <v>1045.0</v>
      </c>
      <c r="C17" s="40">
        <v>620.0</v>
      </c>
      <c r="D17" s="40">
        <v>25.0</v>
      </c>
      <c r="E17" s="40">
        <v>0.0</v>
      </c>
      <c r="F17" s="14">
        <v>1700.0</v>
      </c>
      <c r="G17" s="19"/>
      <c r="H17" s="19" t="str">
        <f>VLOOKUP(A17,'Kings Ratings'!$A$2:$B$1000,2,false)</f>
        <v>#N/A</v>
      </c>
      <c r="I17" s="10"/>
      <c r="K17" s="40">
        <v>620.0</v>
      </c>
      <c r="L17" s="22">
        <f t="shared" si="2"/>
        <v>0</v>
      </c>
      <c r="M17" s="23">
        <f t="shared" si="3"/>
        <v>0</v>
      </c>
      <c r="N17" s="24" t="str">
        <f t="shared" si="4"/>
        <v>Pi ata Whop Stick with +0, +0% (620 to 620)</v>
      </c>
      <c r="O17" s="41"/>
      <c r="P17" s="40">
        <v>25.0</v>
      </c>
      <c r="Q17" s="18">
        <f t="shared" si="5"/>
        <v>0</v>
      </c>
      <c r="R17" s="23">
        <f t="shared" si="6"/>
        <v>0</v>
      </c>
      <c r="S17" s="24" t="str">
        <f t="shared" si="7"/>
        <v>Pi ata Whop Stick with +0, +0% (25 to 25)</v>
      </c>
      <c r="T17" s="18"/>
      <c r="U17" s="40">
        <v>0.0</v>
      </c>
      <c r="V17" s="22">
        <f t="shared" si="8"/>
        <v>0</v>
      </c>
      <c r="W17" s="23" t="str">
        <f t="shared" si="9"/>
        <v>#DIV/0!</v>
      </c>
      <c r="X17" s="26" t="str">
        <f t="shared" si="10"/>
        <v>#DIV/0!</v>
      </c>
    </row>
    <row r="18">
      <c r="A18" s="18" t="s">
        <v>800</v>
      </c>
      <c r="B18" s="18">
        <v>488.0</v>
      </c>
      <c r="C18" s="40">
        <v>2571.0</v>
      </c>
      <c r="D18" s="40">
        <v>739.0</v>
      </c>
      <c r="E18" s="40">
        <v>9.0</v>
      </c>
      <c r="F18" s="14">
        <v>5403.0</v>
      </c>
      <c r="G18" s="19"/>
      <c r="H18" s="19">
        <f>VLOOKUP(A18,'Kings Ratings'!$A$2:$B$1000,2,false)</f>
        <v>11</v>
      </c>
      <c r="I18" s="7" t="str">
        <f>vlookup(B18,'202405 MM (Do Not Delete)'!$A$1:$G$1000,7,false)</f>
        <v/>
      </c>
      <c r="K18" s="40">
        <v>2571.0</v>
      </c>
      <c r="L18" s="22">
        <f t="shared" si="2"/>
        <v>0</v>
      </c>
      <c r="M18" s="23">
        <f t="shared" si="3"/>
        <v>0</v>
      </c>
      <c r="N18" s="24" t="str">
        <f t="shared" si="4"/>
        <v>Valentines Card with +0, +0% (2571 to 2571)</v>
      </c>
      <c r="O18" s="41"/>
      <c r="P18" s="40">
        <v>739.0</v>
      </c>
      <c r="Q18" s="18">
        <f t="shared" si="5"/>
        <v>0</v>
      </c>
      <c r="R18" s="23">
        <f t="shared" si="6"/>
        <v>0</v>
      </c>
      <c r="S18" s="24" t="str">
        <f t="shared" si="7"/>
        <v>Valentines Card with +0, +0% (739 to 739)</v>
      </c>
      <c r="T18" s="18"/>
      <c r="U18" s="40">
        <v>9.0</v>
      </c>
      <c r="V18" s="22">
        <f t="shared" si="8"/>
        <v>0</v>
      </c>
      <c r="W18" s="23">
        <f t="shared" si="9"/>
        <v>0</v>
      </c>
      <c r="X18" s="26" t="str">
        <f t="shared" si="10"/>
        <v>Valentines Card with +0, +0% (9 to 9)</v>
      </c>
    </row>
    <row r="19">
      <c r="A19" s="18" t="s">
        <v>844</v>
      </c>
      <c r="B19" s="18">
        <v>623.0</v>
      </c>
      <c r="C19" s="40">
        <v>3440.0</v>
      </c>
      <c r="D19" s="40">
        <v>577.0</v>
      </c>
      <c r="E19" s="40">
        <v>5.0</v>
      </c>
      <c r="F19" s="14">
        <v>115389.0</v>
      </c>
      <c r="G19" s="19"/>
      <c r="H19" s="19">
        <f>VLOOKUP(A19,'Kings Ratings'!$A$2:$B$1000,2,false)</f>
        <v>11</v>
      </c>
      <c r="I19" s="10"/>
      <c r="K19" s="40">
        <v>3440.0</v>
      </c>
      <c r="L19" s="22">
        <f t="shared" si="2"/>
        <v>0</v>
      </c>
      <c r="M19" s="23">
        <f t="shared" si="3"/>
        <v>0</v>
      </c>
      <c r="N19" s="24" t="str">
        <f t="shared" si="4"/>
        <v>Milk Carton with +0, +0% (3440 to 3440)</v>
      </c>
      <c r="O19" s="41"/>
      <c r="P19" s="40">
        <v>577.0</v>
      </c>
      <c r="Q19" s="18">
        <f t="shared" si="5"/>
        <v>0</v>
      </c>
      <c r="R19" s="23">
        <f t="shared" si="6"/>
        <v>0</v>
      </c>
      <c r="S19" s="24" t="str">
        <f t="shared" si="7"/>
        <v>Milk Carton with +0, +0% (577 to 577)</v>
      </c>
      <c r="T19" s="18"/>
      <c r="U19" s="40">
        <v>5.0</v>
      </c>
      <c r="V19" s="22">
        <f t="shared" si="8"/>
        <v>0</v>
      </c>
      <c r="W19" s="23">
        <f t="shared" si="9"/>
        <v>0</v>
      </c>
      <c r="X19" s="26" t="str">
        <f t="shared" si="10"/>
        <v>Milk Carton with +0, +0% (5 to 5)</v>
      </c>
    </row>
    <row r="20">
      <c r="A20" s="18" t="s">
        <v>171</v>
      </c>
      <c r="B20" s="18">
        <v>930.0</v>
      </c>
      <c r="C20" s="40">
        <v>2.0</v>
      </c>
      <c r="D20" s="40">
        <v>0.0</v>
      </c>
      <c r="E20" s="40">
        <v>0.0</v>
      </c>
      <c r="F20" s="14">
        <v>412.0</v>
      </c>
      <c r="G20" s="19"/>
      <c r="H20" s="19">
        <f>VLOOKUP(A20,'Kings Ratings'!$A$2:$B$1000,2,false)</f>
        <v>10</v>
      </c>
      <c r="I20" s="7"/>
      <c r="K20" s="40">
        <v>1.0</v>
      </c>
      <c r="L20" s="22">
        <f t="shared" si="2"/>
        <v>1</v>
      </c>
      <c r="M20" s="23">
        <f t="shared" si="3"/>
        <v>1</v>
      </c>
      <c r="N20" s="24" t="str">
        <f t="shared" si="4"/>
        <v>Runestone 27 with +1, +100% (1 to 2)</v>
      </c>
      <c r="O20" s="41"/>
      <c r="P20" s="40">
        <v>0.0</v>
      </c>
      <c r="Q20" s="18">
        <f t="shared" si="5"/>
        <v>0</v>
      </c>
      <c r="R20" s="23" t="str">
        <f t="shared" si="6"/>
        <v>#DIV/0!</v>
      </c>
      <c r="S20" s="24" t="str">
        <f t="shared" si="7"/>
        <v>#DIV/0!</v>
      </c>
      <c r="T20" s="18"/>
      <c r="U20" s="40">
        <v>0.0</v>
      </c>
      <c r="V20" s="22">
        <f t="shared" si="8"/>
        <v>0</v>
      </c>
      <c r="W20" s="23" t="str">
        <f t="shared" si="9"/>
        <v>#DIV/0!</v>
      </c>
      <c r="X20" s="26" t="str">
        <f t="shared" si="10"/>
        <v>#DIV/0!</v>
      </c>
    </row>
    <row r="21">
      <c r="A21" s="18" t="s">
        <v>652</v>
      </c>
      <c r="B21" s="18">
        <v>1041.0</v>
      </c>
      <c r="C21" s="40">
        <v>350.0</v>
      </c>
      <c r="D21" s="40">
        <v>2.0</v>
      </c>
      <c r="E21" s="40">
        <v>0.0</v>
      </c>
      <c r="F21" s="14">
        <v>472.0</v>
      </c>
      <c r="G21" s="19"/>
      <c r="H21" s="19">
        <f>VLOOKUP(A21,'Kings Ratings'!$A$2:$B$1000,2,false)</f>
        <v>11</v>
      </c>
      <c r="I21" s="10" t="str">
        <f>vlookup(B21,'202405 MM (Do Not Delete)'!$A$1:$G$1000,7,false)</f>
        <v/>
      </c>
      <c r="K21" s="40">
        <v>349.0</v>
      </c>
      <c r="L21" s="22">
        <f t="shared" si="2"/>
        <v>1</v>
      </c>
      <c r="M21" s="23">
        <f t="shared" si="3"/>
        <v>0.002865329513</v>
      </c>
      <c r="N21" s="24" t="str">
        <f t="shared" si="4"/>
        <v>Red Diamond Fish with +1, +0.3% (349 to 350)</v>
      </c>
      <c r="O21" s="41"/>
      <c r="P21" s="40">
        <v>2.0</v>
      </c>
      <c r="Q21" s="18">
        <f t="shared" si="5"/>
        <v>0</v>
      </c>
      <c r="R21" s="23">
        <f t="shared" si="6"/>
        <v>0</v>
      </c>
      <c r="S21" s="24" t="str">
        <f t="shared" si="7"/>
        <v>Red Diamond Fish with +0, +0% (2 to 2)</v>
      </c>
      <c r="T21" s="18"/>
      <c r="U21" s="40">
        <v>0.0</v>
      </c>
      <c r="V21" s="22">
        <f t="shared" si="8"/>
        <v>0</v>
      </c>
      <c r="W21" s="23" t="str">
        <f t="shared" si="9"/>
        <v>#DIV/0!</v>
      </c>
      <c r="X21" s="26" t="str">
        <f t="shared" si="10"/>
        <v>#DIV/0!</v>
      </c>
    </row>
    <row r="22">
      <c r="A22" s="18" t="s">
        <v>786</v>
      </c>
      <c r="B22" s="18">
        <v>616.0</v>
      </c>
      <c r="C22" s="40">
        <v>4373.0</v>
      </c>
      <c r="D22" s="40">
        <v>332.0</v>
      </c>
      <c r="E22" s="40">
        <v>9.0</v>
      </c>
      <c r="F22" s="14">
        <v>152777.0</v>
      </c>
      <c r="G22" s="19"/>
      <c r="H22" s="19">
        <f>VLOOKUP(A22,'Kings Ratings'!$A$2:$B$1000,2,false)</f>
        <v>11</v>
      </c>
      <c r="I22" s="10"/>
      <c r="K22" s="40">
        <v>4372.0</v>
      </c>
      <c r="L22" s="22">
        <f t="shared" si="2"/>
        <v>1</v>
      </c>
      <c r="M22" s="23">
        <f t="shared" si="3"/>
        <v>0.0002287282708</v>
      </c>
      <c r="N22" s="24" t="str">
        <f t="shared" si="4"/>
        <v>Toilet Paper with +1, +0% (4372 to 4373)</v>
      </c>
      <c r="O22" s="41"/>
      <c r="P22" s="40">
        <v>332.0</v>
      </c>
      <c r="Q22" s="18">
        <f t="shared" si="5"/>
        <v>0</v>
      </c>
      <c r="R22" s="23">
        <f t="shared" si="6"/>
        <v>0</v>
      </c>
      <c r="S22" s="24" t="str">
        <f t="shared" si="7"/>
        <v>Toilet Paper with +0, +0% (332 to 332)</v>
      </c>
      <c r="T22" s="18"/>
      <c r="U22" s="40">
        <v>9.0</v>
      </c>
      <c r="V22" s="22">
        <f t="shared" si="8"/>
        <v>0</v>
      </c>
      <c r="W22" s="23">
        <f t="shared" si="9"/>
        <v>0</v>
      </c>
      <c r="X22" s="26" t="str">
        <f t="shared" si="10"/>
        <v>Toilet Paper with +0, +0% (9 to 9)</v>
      </c>
    </row>
    <row r="23">
      <c r="A23" s="18" t="s">
        <v>248</v>
      </c>
      <c r="B23" s="18">
        <v>927.0</v>
      </c>
      <c r="C23" s="40">
        <v>13.0</v>
      </c>
      <c r="D23" s="40">
        <v>0.0</v>
      </c>
      <c r="E23" s="40">
        <v>0.0</v>
      </c>
      <c r="F23" s="14">
        <v>4532.0</v>
      </c>
      <c r="G23" s="19"/>
      <c r="H23" s="19">
        <f>VLOOKUP(A23,'Kings Ratings'!$A$2:$B$1000,2,false)</f>
        <v>10</v>
      </c>
      <c r="I23" s="7"/>
      <c r="K23" s="40">
        <v>10.0</v>
      </c>
      <c r="L23" s="22">
        <f t="shared" si="2"/>
        <v>3</v>
      </c>
      <c r="M23" s="23">
        <f t="shared" si="3"/>
        <v>0.3</v>
      </c>
      <c r="N23" s="24" t="str">
        <f t="shared" si="4"/>
        <v>Flarite with +3, +30% (10 to 13)</v>
      </c>
      <c r="O23" s="41"/>
      <c r="P23" s="40">
        <v>0.0</v>
      </c>
      <c r="Q23" s="18">
        <f t="shared" si="5"/>
        <v>0</v>
      </c>
      <c r="R23" s="23" t="str">
        <f t="shared" si="6"/>
        <v>#DIV/0!</v>
      </c>
      <c r="S23" s="24" t="str">
        <f t="shared" si="7"/>
        <v>#DIV/0!</v>
      </c>
      <c r="T23" s="18"/>
      <c r="U23" s="40">
        <v>0.0</v>
      </c>
      <c r="V23" s="22">
        <f t="shared" si="8"/>
        <v>0</v>
      </c>
      <c r="W23" s="23" t="str">
        <f t="shared" si="9"/>
        <v>#DIV/0!</v>
      </c>
      <c r="X23" s="26" t="str">
        <f t="shared" si="10"/>
        <v>#DIV/0!</v>
      </c>
    </row>
    <row r="24">
      <c r="A24" s="11" t="s">
        <v>178</v>
      </c>
      <c r="B24" s="11">
        <v>1163.0</v>
      </c>
      <c r="C24" s="11">
        <v>20.0</v>
      </c>
      <c r="D24" s="11">
        <v>0.0</v>
      </c>
      <c r="E24" s="11">
        <v>0.0</v>
      </c>
      <c r="F24" s="14">
        <v>0.0</v>
      </c>
      <c r="G24" s="19"/>
      <c r="H24" s="19">
        <f>VLOOKUP(A24,'Kings Ratings'!$A$2:$B$1000,2,false)</f>
        <v>11</v>
      </c>
      <c r="K24" s="11">
        <v>17.0</v>
      </c>
      <c r="L24" s="22">
        <f t="shared" si="2"/>
        <v>3</v>
      </c>
      <c r="M24" s="23">
        <f t="shared" si="3"/>
        <v>0.1764705882</v>
      </c>
      <c r="N24" s="24" t="str">
        <f t="shared" si="4"/>
        <v>Yule Goat with +3, +17.6% (17 to 20)</v>
      </c>
      <c r="O24" s="41"/>
      <c r="P24" s="11">
        <v>0.0</v>
      </c>
      <c r="Q24" s="18">
        <f t="shared" si="5"/>
        <v>0</v>
      </c>
      <c r="R24" s="23" t="str">
        <f t="shared" si="6"/>
        <v>#DIV/0!</v>
      </c>
      <c r="S24" s="24" t="str">
        <f t="shared" si="7"/>
        <v>#DIV/0!</v>
      </c>
      <c r="T24" s="18"/>
      <c r="U24" s="11">
        <v>0.0</v>
      </c>
      <c r="V24" s="22">
        <f t="shared" si="8"/>
        <v>0</v>
      </c>
      <c r="W24" s="23" t="str">
        <f t="shared" si="9"/>
        <v>#DIV/0!</v>
      </c>
      <c r="X24" s="26" t="str">
        <f t="shared" si="10"/>
        <v>#DIV/0!</v>
      </c>
    </row>
    <row r="25">
      <c r="A25" s="18" t="s">
        <v>484</v>
      </c>
      <c r="B25" s="18">
        <v>355.0</v>
      </c>
      <c r="C25" s="40">
        <v>10101.0</v>
      </c>
      <c r="D25" s="40">
        <v>2884.0</v>
      </c>
      <c r="E25" s="40">
        <v>33.0</v>
      </c>
      <c r="F25" s="14">
        <v>198924.0</v>
      </c>
      <c r="G25" s="19"/>
      <c r="H25" s="19">
        <f>VLOOKUP(A25,'Kings Ratings'!$A$2:$B$1000,2,false)</f>
        <v>11</v>
      </c>
      <c r="I25" s="10" t="str">
        <f>vlookup(B25,'202405 MM (Do Not Delete)'!$A$1:$G$1000,7,false)</f>
        <v/>
      </c>
      <c r="K25" s="40">
        <v>10098.0</v>
      </c>
      <c r="L25" s="22">
        <f t="shared" si="2"/>
        <v>3</v>
      </c>
      <c r="M25" s="23">
        <f t="shared" si="3"/>
        <v>0.0002970885324</v>
      </c>
      <c r="N25" s="24" t="str">
        <f t="shared" si="4"/>
        <v>Jack-o-lantern with +3, +0% (10098 to 10101)</v>
      </c>
      <c r="O25" s="41"/>
      <c r="P25" s="40">
        <v>2882.0</v>
      </c>
      <c r="Q25" s="18">
        <f t="shared" si="5"/>
        <v>2</v>
      </c>
      <c r="R25" s="23">
        <f t="shared" si="6"/>
        <v>0.000693962526</v>
      </c>
      <c r="S25" s="24" t="str">
        <f t="shared" si="7"/>
        <v>Jack-o-lantern with +2, +0.1% (2882 to 2884)</v>
      </c>
      <c r="T25" s="18"/>
      <c r="U25" s="40">
        <v>33.0</v>
      </c>
      <c r="V25" s="22">
        <f t="shared" si="8"/>
        <v>0</v>
      </c>
      <c r="W25" s="23">
        <f t="shared" si="9"/>
        <v>0</v>
      </c>
      <c r="X25" s="26" t="str">
        <f t="shared" si="10"/>
        <v>Jack-o-lantern with +0, +0% (33 to 33)</v>
      </c>
    </row>
    <row r="26">
      <c r="A26" s="18" t="s">
        <v>311</v>
      </c>
      <c r="B26" s="18">
        <v>635.0</v>
      </c>
      <c r="C26" s="40">
        <v>102.0</v>
      </c>
      <c r="D26" s="40">
        <v>3.0</v>
      </c>
      <c r="E26" s="40">
        <v>0.0</v>
      </c>
      <c r="F26" s="14">
        <v>472.0</v>
      </c>
      <c r="G26" s="19"/>
      <c r="H26" s="19">
        <f>VLOOKUP(A26,'Kings Ratings'!$A$2:$B$1000,2,false)</f>
        <v>10</v>
      </c>
      <c r="I26" s="10" t="str">
        <f>vlookup(B26,'202405 MM (Do Not Delete)'!$A$1:$G$1000,7,false)</f>
        <v/>
      </c>
      <c r="K26" s="40">
        <v>98.0</v>
      </c>
      <c r="L26" s="22">
        <f t="shared" si="2"/>
        <v>4</v>
      </c>
      <c r="M26" s="23">
        <f t="shared" si="3"/>
        <v>0.04081632653</v>
      </c>
      <c r="N26" s="24" t="str">
        <f t="shared" si="4"/>
        <v>Onion Soup with +4, +4.1% (98 to 102)</v>
      </c>
      <c r="O26" s="41"/>
      <c r="P26" s="40">
        <v>3.0</v>
      </c>
      <c r="Q26" s="18">
        <f t="shared" si="5"/>
        <v>0</v>
      </c>
      <c r="R26" s="23">
        <f t="shared" si="6"/>
        <v>0</v>
      </c>
      <c r="S26" s="24" t="str">
        <f t="shared" si="7"/>
        <v>Onion Soup with +0, +0% (3 to 3)</v>
      </c>
      <c r="T26" s="18"/>
      <c r="U26" s="40">
        <v>0.0</v>
      </c>
      <c r="V26" s="22">
        <f t="shared" si="8"/>
        <v>0</v>
      </c>
      <c r="W26" s="23" t="str">
        <f t="shared" si="9"/>
        <v>#DIV/0!</v>
      </c>
      <c r="X26" s="26" t="str">
        <f t="shared" si="10"/>
        <v>#DIV/0!</v>
      </c>
    </row>
    <row r="27">
      <c r="A27" s="11" t="s">
        <v>633</v>
      </c>
      <c r="B27" s="11">
        <v>1130.0</v>
      </c>
      <c r="C27" s="11">
        <v>36.0</v>
      </c>
      <c r="D27" s="11">
        <v>0.0</v>
      </c>
      <c r="E27" s="11">
        <v>0.0</v>
      </c>
      <c r="F27" s="14">
        <v>139.0</v>
      </c>
      <c r="G27" s="19"/>
      <c r="H27" s="19">
        <f>VLOOKUP(A27,'Kings Ratings'!$A$2:$B$1000,2,false)</f>
        <v>8</v>
      </c>
      <c r="K27" s="11">
        <v>30.0</v>
      </c>
      <c r="L27" s="22">
        <f t="shared" si="2"/>
        <v>6</v>
      </c>
      <c r="M27" s="23">
        <f t="shared" si="3"/>
        <v>0.2</v>
      </c>
      <c r="N27" s="24" t="str">
        <f t="shared" si="4"/>
        <v>Grand Piano with +6, +20% (30 to 36)</v>
      </c>
      <c r="O27" s="41"/>
      <c r="P27" s="11">
        <v>0.0</v>
      </c>
      <c r="Q27" s="18">
        <f t="shared" si="5"/>
        <v>0</v>
      </c>
      <c r="R27" s="23" t="str">
        <f t="shared" si="6"/>
        <v>#DIV/0!</v>
      </c>
      <c r="S27" s="24" t="str">
        <f t="shared" si="7"/>
        <v>#DIV/0!</v>
      </c>
      <c r="T27" s="18"/>
      <c r="U27" s="11">
        <v>0.0</v>
      </c>
      <c r="V27" s="22">
        <f t="shared" si="8"/>
        <v>0</v>
      </c>
      <c r="W27" s="23" t="str">
        <f t="shared" si="9"/>
        <v>#DIV/0!</v>
      </c>
      <c r="X27" s="26" t="str">
        <f t="shared" si="10"/>
        <v>#DIV/0!</v>
      </c>
    </row>
    <row r="28">
      <c r="A28" s="18" t="s">
        <v>167</v>
      </c>
      <c r="B28" s="18">
        <v>361.0</v>
      </c>
      <c r="C28" s="40">
        <v>10312.0</v>
      </c>
      <c r="D28" s="40">
        <v>2920.0</v>
      </c>
      <c r="E28" s="40">
        <v>29.0</v>
      </c>
      <c r="F28" s="14">
        <v>195562.0</v>
      </c>
      <c r="G28" s="19"/>
      <c r="H28" s="19">
        <f>VLOOKUP(A28,'Kings Ratings'!$A$2:$B$1000,2,false)</f>
        <v>11</v>
      </c>
      <c r="I28" s="10" t="str">
        <f>vlookup(B28,'202405 MM (Do Not Delete)'!$A$1:$G$1000,7,false)</f>
        <v/>
      </c>
      <c r="K28" s="40">
        <v>10306.0</v>
      </c>
      <c r="L28" s="22">
        <f t="shared" si="2"/>
        <v>6</v>
      </c>
      <c r="M28" s="23">
        <f t="shared" si="3"/>
        <v>0.0005821851349</v>
      </c>
      <c r="N28" s="24" t="str">
        <f t="shared" si="4"/>
        <v>Candy Corn with +6, +0.1% (10306 to 10312)</v>
      </c>
      <c r="O28" s="41"/>
      <c r="P28" s="40">
        <v>2916.0</v>
      </c>
      <c r="Q28" s="18">
        <f t="shared" si="5"/>
        <v>4</v>
      </c>
      <c r="R28" s="23">
        <f t="shared" si="6"/>
        <v>0.001371742112</v>
      </c>
      <c r="S28" s="24" t="str">
        <f t="shared" si="7"/>
        <v>Candy Corn with +4, +0.1% (2916 to 2920)</v>
      </c>
      <c r="T28" s="18"/>
      <c r="U28" s="40">
        <v>29.0</v>
      </c>
      <c r="V28" s="22">
        <f t="shared" si="8"/>
        <v>0</v>
      </c>
      <c r="W28" s="23">
        <f t="shared" si="9"/>
        <v>0</v>
      </c>
      <c r="X28" s="26" t="str">
        <f t="shared" si="10"/>
        <v>Candy Corn with +0, +0% (29 to 29)</v>
      </c>
    </row>
    <row r="29">
      <c r="A29" s="18" t="s">
        <v>288</v>
      </c>
      <c r="B29" s="11">
        <v>1111.0</v>
      </c>
      <c r="C29" s="40">
        <v>46.0</v>
      </c>
      <c r="D29" s="40">
        <v>1.0</v>
      </c>
      <c r="E29" s="40">
        <v>0.0</v>
      </c>
      <c r="F29" s="14">
        <v>11284.0</v>
      </c>
      <c r="G29" s="19"/>
      <c r="H29" s="19">
        <f>VLOOKUP(A29,'Kings Ratings'!$A$2:$B$1000,2,false)</f>
        <v>10</v>
      </c>
      <c r="K29" s="40">
        <v>39.0</v>
      </c>
      <c r="L29" s="22">
        <f t="shared" si="2"/>
        <v>7</v>
      </c>
      <c r="M29" s="23">
        <f t="shared" si="3"/>
        <v>0.1794871795</v>
      </c>
      <c r="N29" s="24" t="str">
        <f t="shared" si="4"/>
        <v>Steel Pickaxe with +7, +17.9% (39 to 46)</v>
      </c>
      <c r="O29" s="41"/>
      <c r="P29" s="40">
        <v>1.0</v>
      </c>
      <c r="Q29" s="18">
        <f t="shared" si="5"/>
        <v>0</v>
      </c>
      <c r="R29" s="23">
        <f t="shared" si="6"/>
        <v>0</v>
      </c>
      <c r="S29" s="24" t="str">
        <f t="shared" si="7"/>
        <v>Steel Pickaxe with +0, +0% (1 to 1)</v>
      </c>
      <c r="T29" s="18"/>
      <c r="U29" s="40">
        <v>0.0</v>
      </c>
      <c r="V29" s="22">
        <f t="shared" si="8"/>
        <v>0</v>
      </c>
      <c r="W29" s="23" t="str">
        <f t="shared" si="9"/>
        <v>#DIV/0!</v>
      </c>
      <c r="X29" s="26" t="str">
        <f t="shared" si="10"/>
        <v>#DIV/0!</v>
      </c>
    </row>
    <row r="30">
      <c r="A30" s="11" t="s">
        <v>230</v>
      </c>
      <c r="B30" s="11">
        <v>1157.0</v>
      </c>
      <c r="C30" s="11">
        <v>61.0</v>
      </c>
      <c r="D30" s="11">
        <v>0.0</v>
      </c>
      <c r="E30" s="11">
        <v>0.0</v>
      </c>
      <c r="F30" s="14">
        <v>4481.0</v>
      </c>
      <c r="G30" s="19"/>
      <c r="H30" s="19">
        <f>VLOOKUP(A30,'Kings Ratings'!$A$2:$B$1000,2,false)</f>
        <v>11</v>
      </c>
      <c r="K30" s="11">
        <v>52.0</v>
      </c>
      <c r="L30" s="22">
        <f t="shared" si="2"/>
        <v>9</v>
      </c>
      <c r="M30" s="23">
        <f t="shared" si="3"/>
        <v>0.1730769231</v>
      </c>
      <c r="N30" s="24" t="str">
        <f t="shared" si="4"/>
        <v>Festive Eggnog with +9, +17.3% (52 to 61)</v>
      </c>
      <c r="O30" s="25"/>
      <c r="P30" s="11">
        <v>0.0</v>
      </c>
      <c r="Q30" s="18">
        <f t="shared" si="5"/>
        <v>0</v>
      </c>
      <c r="R30" s="23" t="str">
        <f t="shared" si="6"/>
        <v>#DIV/0!</v>
      </c>
      <c r="S30" s="24" t="str">
        <f t="shared" si="7"/>
        <v>#DIV/0!</v>
      </c>
      <c r="U30" s="11">
        <v>0.0</v>
      </c>
      <c r="V30" s="22">
        <f t="shared" si="8"/>
        <v>0</v>
      </c>
      <c r="W30" s="23" t="str">
        <f t="shared" si="9"/>
        <v>#DIV/0!</v>
      </c>
      <c r="X30" s="26" t="str">
        <f t="shared" si="10"/>
        <v>#DIV/0!</v>
      </c>
    </row>
    <row r="31">
      <c r="A31" s="18" t="s">
        <v>144</v>
      </c>
      <c r="B31" s="18">
        <v>587.0</v>
      </c>
      <c r="C31" s="40">
        <v>137.0</v>
      </c>
      <c r="D31" s="40">
        <v>0.0</v>
      </c>
      <c r="E31" s="40">
        <v>0.0</v>
      </c>
      <c r="F31" s="14">
        <v>4267.0</v>
      </c>
      <c r="G31" s="19"/>
      <c r="H31" s="19">
        <f>VLOOKUP(A31,'Kings Ratings'!$A$2:$B$1000,2,false)</f>
        <v>10</v>
      </c>
      <c r="I31" s="10" t="str">
        <f>vlookup(B31,'202405 MM (Do Not Delete)'!$A$1:$G$1000,7,false)</f>
        <v/>
      </c>
      <c r="K31" s="40">
        <v>126.0</v>
      </c>
      <c r="L31" s="22">
        <f t="shared" si="2"/>
        <v>11</v>
      </c>
      <c r="M31" s="23">
        <f t="shared" si="3"/>
        <v>0.0873015873</v>
      </c>
      <c r="N31" s="24" t="str">
        <f t="shared" si="4"/>
        <v>Peach Juice with +11, +8.7% (126 to 137)</v>
      </c>
      <c r="O31" s="41"/>
      <c r="P31" s="40">
        <v>0.0</v>
      </c>
      <c r="Q31" s="18">
        <f t="shared" si="5"/>
        <v>0</v>
      </c>
      <c r="R31" s="23" t="str">
        <f t="shared" si="6"/>
        <v>#DIV/0!</v>
      </c>
      <c r="S31" s="24" t="str">
        <f t="shared" si="7"/>
        <v>#DIV/0!</v>
      </c>
      <c r="T31" s="18"/>
      <c r="U31" s="40">
        <v>0.0</v>
      </c>
      <c r="V31" s="22">
        <f t="shared" si="8"/>
        <v>0</v>
      </c>
      <c r="W31" s="23" t="str">
        <f t="shared" si="9"/>
        <v>#DIV/0!</v>
      </c>
      <c r="X31" s="26" t="str">
        <f t="shared" si="10"/>
        <v>#DIV/0!</v>
      </c>
    </row>
    <row r="32">
      <c r="A32" s="18" t="s">
        <v>405</v>
      </c>
      <c r="B32" s="18">
        <v>646.0</v>
      </c>
      <c r="C32" s="40">
        <v>365.0</v>
      </c>
      <c r="D32" s="40">
        <v>15.0</v>
      </c>
      <c r="E32" s="40">
        <v>0.0</v>
      </c>
      <c r="F32" s="14">
        <v>3415.0</v>
      </c>
      <c r="G32" s="19"/>
      <c r="H32" s="19">
        <f>VLOOKUP(A32,'Kings Ratings'!$A$2:$B$1000,2,false)</f>
        <v>10</v>
      </c>
      <c r="I32" s="10" t="str">
        <f>vlookup(B32,'202405 MM (Do Not Delete)'!$A$1:$G$1000,7,false)</f>
        <v/>
      </c>
      <c r="K32" s="40">
        <v>352.0</v>
      </c>
      <c r="L32" s="22">
        <f t="shared" si="2"/>
        <v>13</v>
      </c>
      <c r="M32" s="23">
        <f t="shared" si="3"/>
        <v>0.03693181818</v>
      </c>
      <c r="N32" s="24" t="str">
        <f t="shared" si="4"/>
        <v>Shrimp-a-Plenty with +13, +3.7% (352 to 365)</v>
      </c>
      <c r="O32" s="41"/>
      <c r="P32" s="40">
        <v>15.0</v>
      </c>
      <c r="Q32" s="18">
        <f t="shared" si="5"/>
        <v>0</v>
      </c>
      <c r="R32" s="23">
        <f t="shared" si="6"/>
        <v>0</v>
      </c>
      <c r="S32" s="24" t="str">
        <f t="shared" si="7"/>
        <v>Shrimp-a-Plenty with +0, +0% (15 to 15)</v>
      </c>
      <c r="T32" s="18"/>
      <c r="U32" s="40">
        <v>0.0</v>
      </c>
      <c r="V32" s="22">
        <f t="shared" si="8"/>
        <v>0</v>
      </c>
      <c r="W32" s="23" t="str">
        <f t="shared" si="9"/>
        <v>#DIV/0!</v>
      </c>
      <c r="X32" s="26" t="str">
        <f t="shared" si="10"/>
        <v>#DIV/0!</v>
      </c>
    </row>
    <row r="33">
      <c r="A33" s="18" t="s">
        <v>322</v>
      </c>
      <c r="B33" s="18">
        <v>922.0</v>
      </c>
      <c r="C33" s="40">
        <v>89.0</v>
      </c>
      <c r="D33" s="40">
        <v>4.0</v>
      </c>
      <c r="E33" s="40">
        <v>0.0</v>
      </c>
      <c r="F33" s="14">
        <v>12156.0</v>
      </c>
      <c r="G33" s="19"/>
      <c r="H33" s="19">
        <f>VLOOKUP(A33,'Kings Ratings'!$A$2:$B$1000,2,false)</f>
        <v>10</v>
      </c>
      <c r="I33" s="7"/>
      <c r="K33" s="40">
        <v>73.0</v>
      </c>
      <c r="L33" s="22">
        <f t="shared" si="2"/>
        <v>16</v>
      </c>
      <c r="M33" s="23">
        <f t="shared" si="3"/>
        <v>0.2191780822</v>
      </c>
      <c r="N33" s="24" t="str">
        <f t="shared" si="4"/>
        <v>Sturdy Pickaxe with +16, +21.9% (73 to 89)</v>
      </c>
      <c r="O33" s="41"/>
      <c r="P33" s="40">
        <v>2.0</v>
      </c>
      <c r="Q33" s="18">
        <f t="shared" si="5"/>
        <v>2</v>
      </c>
      <c r="R33" s="23">
        <f t="shared" si="6"/>
        <v>1</v>
      </c>
      <c r="S33" s="24" t="str">
        <f t="shared" si="7"/>
        <v>Sturdy Pickaxe with +2, +100% (2 to 4)</v>
      </c>
      <c r="T33" s="18"/>
      <c r="U33" s="40">
        <v>0.0</v>
      </c>
      <c r="V33" s="22">
        <f t="shared" si="8"/>
        <v>0</v>
      </c>
      <c r="W33" s="23" t="str">
        <f t="shared" si="9"/>
        <v>#DIV/0!</v>
      </c>
      <c r="X33" s="26" t="str">
        <f t="shared" si="10"/>
        <v>#DIV/0!</v>
      </c>
    </row>
    <row r="34">
      <c r="A34" s="18" t="s">
        <v>134</v>
      </c>
      <c r="B34" s="18">
        <v>742.0</v>
      </c>
      <c r="C34" s="40">
        <v>653.0</v>
      </c>
      <c r="D34" s="40">
        <v>3.0</v>
      </c>
      <c r="E34" s="40">
        <v>0.0</v>
      </c>
      <c r="F34" s="14">
        <v>404.0</v>
      </c>
      <c r="G34" s="19"/>
      <c r="H34" s="19">
        <f>VLOOKUP(A34,'Kings Ratings'!$A$2:$B$1000,2,false)</f>
        <v>10</v>
      </c>
      <c r="I34" s="10" t="str">
        <f>vlookup(B34,'202405 MM (Do Not Delete)'!$A$1:$G$1000,7,false)</f>
        <v/>
      </c>
      <c r="K34" s="40">
        <v>636.0</v>
      </c>
      <c r="L34" s="22">
        <f t="shared" si="2"/>
        <v>17</v>
      </c>
      <c r="M34" s="23">
        <f t="shared" si="3"/>
        <v>0.02672955975</v>
      </c>
      <c r="N34" s="24" t="str">
        <f t="shared" si="4"/>
        <v>Bouquet of Flowers with +17, +2.7% (636 to 653)</v>
      </c>
      <c r="O34" s="41"/>
      <c r="P34" s="40">
        <v>3.0</v>
      </c>
      <c r="Q34" s="18">
        <f t="shared" si="5"/>
        <v>0</v>
      </c>
      <c r="R34" s="23">
        <f t="shared" si="6"/>
        <v>0</v>
      </c>
      <c r="S34" s="24" t="str">
        <f t="shared" si="7"/>
        <v>Bouquet of Flowers with +0, +0% (3 to 3)</v>
      </c>
      <c r="T34" s="18"/>
      <c r="U34" s="40">
        <v>0.0</v>
      </c>
      <c r="V34" s="22">
        <f t="shared" si="8"/>
        <v>0</v>
      </c>
      <c r="W34" s="23" t="str">
        <f t="shared" si="9"/>
        <v>#DIV/0!</v>
      </c>
      <c r="X34" s="26" t="str">
        <f t="shared" si="10"/>
        <v>#DIV/0!</v>
      </c>
    </row>
    <row r="35">
      <c r="A35" s="18" t="s">
        <v>329</v>
      </c>
      <c r="B35" s="18">
        <v>885.0</v>
      </c>
      <c r="C35" s="40">
        <v>121.0</v>
      </c>
      <c r="D35" s="40">
        <v>0.0</v>
      </c>
      <c r="E35" s="40">
        <v>0.0</v>
      </c>
      <c r="F35" s="14">
        <v>1368.0</v>
      </c>
      <c r="G35" s="19"/>
      <c r="H35" s="19">
        <f>VLOOKUP(A35,'Kings Ratings'!$A$2:$B$1000,2,false)</f>
        <v>10</v>
      </c>
      <c r="I35" s="10" t="str">
        <f>vlookup(B35,'202405 MM (Do Not Delete)'!$A$1:$G$1000,7,false)</f>
        <v/>
      </c>
      <c r="K35" s="40">
        <v>102.0</v>
      </c>
      <c r="L35" s="22">
        <f t="shared" si="2"/>
        <v>19</v>
      </c>
      <c r="M35" s="23">
        <f t="shared" si="3"/>
        <v>0.1862745098</v>
      </c>
      <c r="N35" s="24" t="str">
        <f t="shared" si="4"/>
        <v>Flying Machine with +19, +18.6% (102 to 121)</v>
      </c>
      <c r="O35" s="41"/>
      <c r="P35" s="40">
        <v>0.0</v>
      </c>
      <c r="Q35" s="18">
        <f t="shared" si="5"/>
        <v>0</v>
      </c>
      <c r="R35" s="23" t="str">
        <f t="shared" si="6"/>
        <v>#DIV/0!</v>
      </c>
      <c r="S35" s="24" t="str">
        <f t="shared" si="7"/>
        <v>#DIV/0!</v>
      </c>
      <c r="T35" s="18"/>
      <c r="U35" s="40">
        <v>0.0</v>
      </c>
      <c r="V35" s="22">
        <f t="shared" si="8"/>
        <v>0</v>
      </c>
      <c r="W35" s="23" t="str">
        <f t="shared" si="9"/>
        <v>#DIV/0!</v>
      </c>
      <c r="X35" s="26" t="str">
        <f t="shared" si="10"/>
        <v>#DIV/0!</v>
      </c>
    </row>
    <row r="36">
      <c r="A36" s="18" t="s">
        <v>742</v>
      </c>
      <c r="B36" s="18">
        <v>921.0</v>
      </c>
      <c r="C36" s="40">
        <v>235.0</v>
      </c>
      <c r="D36" s="40">
        <v>13.0</v>
      </c>
      <c r="E36" s="40">
        <v>0.0</v>
      </c>
      <c r="F36" s="14">
        <v>19359.0</v>
      </c>
      <c r="G36" s="19"/>
      <c r="H36" s="19">
        <f>VLOOKUP(A36,'Kings Ratings'!$A$2:$B$1000,2,false)</f>
        <v>10</v>
      </c>
      <c r="I36" s="7"/>
      <c r="K36" s="40">
        <v>213.0</v>
      </c>
      <c r="L36" s="22">
        <f t="shared" si="2"/>
        <v>22</v>
      </c>
      <c r="M36" s="23">
        <f t="shared" si="3"/>
        <v>0.103286385</v>
      </c>
      <c r="N36" s="24" t="str">
        <f t="shared" si="4"/>
        <v>Crystal Pickaxe with +22, +10.3% (213 to 235)</v>
      </c>
      <c r="O36" s="41"/>
      <c r="P36" s="40">
        <v>11.0</v>
      </c>
      <c r="Q36" s="18">
        <f t="shared" si="5"/>
        <v>2</v>
      </c>
      <c r="R36" s="23">
        <f t="shared" si="6"/>
        <v>0.1818181818</v>
      </c>
      <c r="S36" s="24" t="str">
        <f t="shared" si="7"/>
        <v>Crystal Pickaxe with +2, +18.2% (11 to 13)</v>
      </c>
      <c r="T36" s="18"/>
      <c r="U36" s="40">
        <v>0.0</v>
      </c>
      <c r="V36" s="22">
        <f t="shared" si="8"/>
        <v>0</v>
      </c>
      <c r="W36" s="23" t="str">
        <f t="shared" si="9"/>
        <v>#DIV/0!</v>
      </c>
      <c r="X36" s="26" t="str">
        <f t="shared" si="10"/>
        <v>#DIV/0!</v>
      </c>
    </row>
    <row r="37">
      <c r="A37" s="18" t="s">
        <v>201</v>
      </c>
      <c r="B37" s="18">
        <v>315.0</v>
      </c>
      <c r="C37" s="40">
        <v>463.0</v>
      </c>
      <c r="D37" s="40">
        <v>2.0</v>
      </c>
      <c r="E37" s="40">
        <v>0.0</v>
      </c>
      <c r="F37" s="14">
        <v>448.0</v>
      </c>
      <c r="G37" s="19"/>
      <c r="H37" s="19">
        <f>VLOOKUP(A37,'Kings Ratings'!$A$2:$B$1000,2,false)</f>
        <v>10</v>
      </c>
      <c r="I37" s="10" t="str">
        <f>vlookup(B37,'202405 MM (Do Not Delete)'!$A$1:$G$1000,7,false)</f>
        <v/>
      </c>
      <c r="K37" s="40">
        <v>434.0</v>
      </c>
      <c r="L37" s="22">
        <f t="shared" si="2"/>
        <v>29</v>
      </c>
      <c r="M37" s="23">
        <f t="shared" si="3"/>
        <v>0.0668202765</v>
      </c>
      <c r="N37" s="24" t="str">
        <f t="shared" si="4"/>
        <v>Compass with +29, +6.7% (434 to 463)</v>
      </c>
      <c r="O37" s="41"/>
      <c r="P37" s="40">
        <v>2.0</v>
      </c>
      <c r="Q37" s="18">
        <f t="shared" si="5"/>
        <v>0</v>
      </c>
      <c r="R37" s="23">
        <f t="shared" si="6"/>
        <v>0</v>
      </c>
      <c r="S37" s="24" t="str">
        <f t="shared" si="7"/>
        <v>Compass with +0, +0% (2 to 2)</v>
      </c>
      <c r="T37" s="18"/>
      <c r="U37" s="40">
        <v>0.0</v>
      </c>
      <c r="V37" s="22">
        <f t="shared" si="8"/>
        <v>0</v>
      </c>
      <c r="W37" s="23" t="str">
        <f t="shared" si="9"/>
        <v>#DIV/0!</v>
      </c>
      <c r="X37" s="26" t="str">
        <f t="shared" si="10"/>
        <v>#DIV/0!</v>
      </c>
    </row>
    <row r="38">
      <c r="A38" s="18" t="s">
        <v>461</v>
      </c>
      <c r="B38" s="18">
        <v>654.0</v>
      </c>
      <c r="C38" s="40">
        <v>751.0</v>
      </c>
      <c r="D38" s="40">
        <v>24.0</v>
      </c>
      <c r="E38" s="40">
        <v>0.0</v>
      </c>
      <c r="F38" s="14">
        <v>2953.0</v>
      </c>
      <c r="G38" s="19"/>
      <c r="H38" s="19">
        <f>VLOOKUP(A38,'Kings Ratings'!$A$2:$B$1000,2,false)</f>
        <v>9</v>
      </c>
      <c r="I38" s="10"/>
      <c r="K38" s="40">
        <v>721.0</v>
      </c>
      <c r="L38" s="22">
        <f t="shared" si="2"/>
        <v>30</v>
      </c>
      <c r="M38" s="23">
        <f t="shared" si="3"/>
        <v>0.04160887656</v>
      </c>
      <c r="N38" s="24" t="str">
        <f t="shared" si="4"/>
        <v>Neigh with +30, +4.2% (721 to 751)</v>
      </c>
      <c r="O38" s="41"/>
      <c r="P38" s="40">
        <v>23.0</v>
      </c>
      <c r="Q38" s="18">
        <f t="shared" si="5"/>
        <v>1</v>
      </c>
      <c r="R38" s="23">
        <f t="shared" si="6"/>
        <v>0.04347826087</v>
      </c>
      <c r="S38" s="24" t="str">
        <f t="shared" si="7"/>
        <v>Neigh with +1, +4.3% (23 to 24)</v>
      </c>
      <c r="T38" s="18"/>
      <c r="U38" s="40">
        <v>0.0</v>
      </c>
      <c r="V38" s="22">
        <f t="shared" si="8"/>
        <v>0</v>
      </c>
      <c r="W38" s="23" t="str">
        <f t="shared" si="9"/>
        <v>#DIV/0!</v>
      </c>
      <c r="X38" s="26" t="str">
        <f t="shared" si="10"/>
        <v>#DIV/0!</v>
      </c>
    </row>
    <row r="39">
      <c r="A39" s="11" t="s">
        <v>135</v>
      </c>
      <c r="B39" s="11">
        <v>1136.0</v>
      </c>
      <c r="C39" s="11">
        <v>172.0</v>
      </c>
      <c r="D39" s="11">
        <v>0.0</v>
      </c>
      <c r="E39" s="11">
        <v>0.0</v>
      </c>
      <c r="F39" s="14">
        <v>1304.0</v>
      </c>
      <c r="G39" s="19"/>
      <c r="H39" s="19">
        <f>VLOOKUP(A39,'Kings Ratings'!$A$2:$B$1000,2,false)</f>
        <v>10</v>
      </c>
      <c r="K39" s="11">
        <v>130.0</v>
      </c>
      <c r="L39" s="22">
        <f t="shared" si="2"/>
        <v>42</v>
      </c>
      <c r="M39" s="23">
        <f t="shared" si="3"/>
        <v>0.3230769231</v>
      </c>
      <c r="N39" s="24" t="str">
        <f t="shared" si="4"/>
        <v>Fancy Clock with +42, +32.3% (130 to 172)</v>
      </c>
      <c r="O39" s="41"/>
      <c r="P39" s="11">
        <v>0.0</v>
      </c>
      <c r="Q39" s="18">
        <f t="shared" si="5"/>
        <v>0</v>
      </c>
      <c r="R39" s="23" t="str">
        <f t="shared" si="6"/>
        <v>#DIV/0!</v>
      </c>
      <c r="S39" s="24" t="str">
        <f t="shared" si="7"/>
        <v>#DIV/0!</v>
      </c>
      <c r="T39" s="18"/>
      <c r="U39" s="11">
        <v>0.0</v>
      </c>
      <c r="V39" s="22">
        <f t="shared" si="8"/>
        <v>0</v>
      </c>
      <c r="W39" s="23" t="str">
        <f t="shared" si="9"/>
        <v>#DIV/0!</v>
      </c>
      <c r="X39" s="26" t="str">
        <f t="shared" si="10"/>
        <v>#DIV/0!</v>
      </c>
    </row>
    <row r="40">
      <c r="A40" s="18" t="s">
        <v>355</v>
      </c>
      <c r="B40" s="18">
        <v>461.0</v>
      </c>
      <c r="C40" s="40">
        <v>998.0</v>
      </c>
      <c r="D40" s="40">
        <v>2.0</v>
      </c>
      <c r="E40" s="40">
        <v>0.0</v>
      </c>
      <c r="F40" s="14">
        <v>11276.0</v>
      </c>
      <c r="G40" s="19"/>
      <c r="H40" s="19">
        <f>VLOOKUP(A40,'Kings Ratings'!$A$2:$B$1000,2,false)</f>
        <v>10</v>
      </c>
      <c r="I40" s="10" t="str">
        <f>vlookup(B40,'202405 MM (Do Not Delete)'!$A$1:$G$1000,7,false)</f>
        <v/>
      </c>
      <c r="K40" s="40">
        <v>951.0</v>
      </c>
      <c r="L40" s="22">
        <f t="shared" si="2"/>
        <v>47</v>
      </c>
      <c r="M40" s="23">
        <f t="shared" si="3"/>
        <v>0.04942166141</v>
      </c>
      <c r="N40" s="24" t="str">
        <f t="shared" si="4"/>
        <v>Goldfin with +47, +4.9% (951 to 998)</v>
      </c>
      <c r="O40" s="41"/>
      <c r="P40" s="40">
        <v>2.0</v>
      </c>
      <c r="Q40" s="18">
        <f t="shared" si="5"/>
        <v>0</v>
      </c>
      <c r="R40" s="23">
        <f t="shared" si="6"/>
        <v>0</v>
      </c>
      <c r="S40" s="24" t="str">
        <f t="shared" si="7"/>
        <v>Goldfin with +0, +0% (2 to 2)</v>
      </c>
      <c r="T40" s="18"/>
      <c r="U40" s="40">
        <v>0.0</v>
      </c>
      <c r="V40" s="22">
        <f t="shared" si="8"/>
        <v>0</v>
      </c>
      <c r="W40" s="23" t="str">
        <f t="shared" si="9"/>
        <v>#DIV/0!</v>
      </c>
      <c r="X40" s="26" t="str">
        <f t="shared" si="10"/>
        <v>#DIV/0!</v>
      </c>
    </row>
    <row r="41">
      <c r="A41" s="18" t="s">
        <v>365</v>
      </c>
      <c r="B41" s="18">
        <v>462.0</v>
      </c>
      <c r="C41" s="40">
        <v>967.0</v>
      </c>
      <c r="D41" s="40">
        <v>2.0</v>
      </c>
      <c r="E41" s="40">
        <v>0.0</v>
      </c>
      <c r="F41" s="14">
        <v>10972.0</v>
      </c>
      <c r="G41" s="19"/>
      <c r="H41" s="19">
        <f>VLOOKUP(A41,'Kings Ratings'!$A$2:$B$1000,2,false)</f>
        <v>10</v>
      </c>
      <c r="I41" s="10" t="str">
        <f>vlookup(B41,'202405 MM (Do Not Delete)'!$A$1:$G$1000,7,false)</f>
        <v/>
      </c>
      <c r="K41" s="40">
        <v>910.0</v>
      </c>
      <c r="L41" s="22">
        <f t="shared" si="2"/>
        <v>57</v>
      </c>
      <c r="M41" s="23">
        <f t="shared" si="3"/>
        <v>0.06263736264</v>
      </c>
      <c r="N41" s="24" t="str">
        <f t="shared" si="4"/>
        <v>Gold Flier with +57, +6.3% (910 to 967)</v>
      </c>
      <c r="O41" s="41"/>
      <c r="P41" s="40">
        <v>2.0</v>
      </c>
      <c r="Q41" s="18">
        <f t="shared" si="5"/>
        <v>0</v>
      </c>
      <c r="R41" s="23">
        <f t="shared" si="6"/>
        <v>0</v>
      </c>
      <c r="S41" s="24" t="str">
        <f t="shared" si="7"/>
        <v>Gold Flier with +0, +0% (2 to 2)</v>
      </c>
      <c r="T41" s="18"/>
      <c r="U41" s="40">
        <v>0.0</v>
      </c>
      <c r="V41" s="22">
        <f t="shared" si="8"/>
        <v>0</v>
      </c>
      <c r="W41" s="23" t="str">
        <f t="shared" si="9"/>
        <v>#DIV/0!</v>
      </c>
      <c r="X41" s="26" t="str">
        <f t="shared" si="10"/>
        <v>#DIV/0!</v>
      </c>
    </row>
    <row r="42">
      <c r="A42" s="18" t="s">
        <v>490</v>
      </c>
      <c r="B42" s="18">
        <v>644.0</v>
      </c>
      <c r="C42" s="40">
        <v>1335.0</v>
      </c>
      <c r="D42" s="40">
        <v>50.0</v>
      </c>
      <c r="E42" s="40">
        <v>0.0</v>
      </c>
      <c r="F42" s="14">
        <v>1526.0</v>
      </c>
      <c r="G42" s="19"/>
      <c r="H42" s="19">
        <f>VLOOKUP(A42,'Kings Ratings'!$A$2:$B$1000,2,false)</f>
        <v>10</v>
      </c>
      <c r="I42" s="10"/>
      <c r="K42" s="40">
        <v>1276.0</v>
      </c>
      <c r="L42" s="22">
        <f t="shared" si="2"/>
        <v>59</v>
      </c>
      <c r="M42" s="23">
        <f t="shared" si="3"/>
        <v>0.04623824451</v>
      </c>
      <c r="N42" s="24" t="str">
        <f t="shared" si="4"/>
        <v>Quandary Chowder with +59, +4.6% (1276 to 1335)</v>
      </c>
      <c r="O42" s="41"/>
      <c r="P42" s="40">
        <v>50.0</v>
      </c>
      <c r="Q42" s="18">
        <f t="shared" si="5"/>
        <v>0</v>
      </c>
      <c r="R42" s="23">
        <f t="shared" si="6"/>
        <v>0</v>
      </c>
      <c r="S42" s="24" t="str">
        <f t="shared" si="7"/>
        <v>Quandary Chowder with +0, +0% (50 to 50)</v>
      </c>
      <c r="T42" s="18"/>
      <c r="U42" s="40">
        <v>0.0</v>
      </c>
      <c r="V42" s="22">
        <f t="shared" si="8"/>
        <v>0</v>
      </c>
      <c r="W42" s="23" t="str">
        <f t="shared" si="9"/>
        <v>#DIV/0!</v>
      </c>
      <c r="X42" s="26" t="str">
        <f t="shared" si="10"/>
        <v>#DIV/0!</v>
      </c>
    </row>
    <row r="43">
      <c r="A43" s="18" t="s">
        <v>348</v>
      </c>
      <c r="B43" s="18">
        <v>653.0</v>
      </c>
      <c r="C43" s="40">
        <v>442.0</v>
      </c>
      <c r="D43" s="40">
        <v>6.0</v>
      </c>
      <c r="E43" s="40">
        <v>1.0</v>
      </c>
      <c r="F43" s="14">
        <v>2434.0</v>
      </c>
      <c r="G43" s="19"/>
      <c r="H43" s="19">
        <f>VLOOKUP(A43,'Kings Ratings'!$A$2:$B$1000,2,false)</f>
        <v>10</v>
      </c>
      <c r="I43" s="10" t="str">
        <f>vlookup(B43,'202405 MM (Do Not Delete)'!$A$1:$G$1000,7,false)</f>
        <v/>
      </c>
      <c r="K43" s="40">
        <v>381.0</v>
      </c>
      <c r="L43" s="22">
        <f t="shared" si="2"/>
        <v>61</v>
      </c>
      <c r="M43" s="23">
        <f t="shared" si="3"/>
        <v>0.1601049869</v>
      </c>
      <c r="N43" s="24" t="str">
        <f t="shared" si="4"/>
        <v>Fruit Punch with +61, +16% (381 to 442)</v>
      </c>
      <c r="O43" s="41"/>
      <c r="P43" s="40">
        <v>6.0</v>
      </c>
      <c r="Q43" s="18">
        <f t="shared" si="5"/>
        <v>0</v>
      </c>
      <c r="R43" s="23">
        <f t="shared" si="6"/>
        <v>0</v>
      </c>
      <c r="S43" s="24" t="str">
        <f t="shared" si="7"/>
        <v>Fruit Punch with +0, +0% (6 to 6)</v>
      </c>
      <c r="T43" s="18"/>
      <c r="U43" s="40">
        <v>1.0</v>
      </c>
      <c r="V43" s="22">
        <f t="shared" si="8"/>
        <v>0</v>
      </c>
      <c r="W43" s="23">
        <f t="shared" si="9"/>
        <v>0</v>
      </c>
      <c r="X43" s="26" t="str">
        <f t="shared" si="10"/>
        <v>Fruit Punch with +0, +0% (1 to 1)</v>
      </c>
    </row>
    <row r="44">
      <c r="A44" s="18" t="s">
        <v>391</v>
      </c>
      <c r="B44" s="18">
        <v>580.0</v>
      </c>
      <c r="C44" s="40">
        <v>1069.0</v>
      </c>
      <c r="D44" s="40">
        <v>7.0</v>
      </c>
      <c r="E44" s="40">
        <v>0.0</v>
      </c>
      <c r="F44" s="14">
        <v>12213.0</v>
      </c>
      <c r="G44" s="19"/>
      <c r="H44" s="19">
        <f>VLOOKUP(A44,'Kings Ratings'!$A$2:$B$1000,2,false)</f>
        <v>10</v>
      </c>
      <c r="I44" s="10" t="str">
        <f>vlookup(B44,'202405 MM (Do Not Delete)'!$A$1:$G$1000,7,false)</f>
        <v/>
      </c>
      <c r="K44" s="40">
        <v>1007.0</v>
      </c>
      <c r="L44" s="22">
        <f t="shared" si="2"/>
        <v>62</v>
      </c>
      <c r="M44" s="23">
        <f t="shared" si="3"/>
        <v>0.06156901688</v>
      </c>
      <c r="N44" s="24" t="str">
        <f t="shared" si="4"/>
        <v>Gold Jelly with +62, +6.2% (1007 to 1069)</v>
      </c>
      <c r="O44" s="41"/>
      <c r="P44" s="40">
        <v>6.0</v>
      </c>
      <c r="Q44" s="18">
        <f t="shared" si="5"/>
        <v>1</v>
      </c>
      <c r="R44" s="23">
        <f t="shared" si="6"/>
        <v>0.1666666667</v>
      </c>
      <c r="S44" s="24" t="str">
        <f t="shared" si="7"/>
        <v>Gold Jelly with +1, +16.7% (6 to 7)</v>
      </c>
      <c r="T44" s="18"/>
      <c r="U44" s="40">
        <v>0.0</v>
      </c>
      <c r="V44" s="22">
        <f t="shared" si="8"/>
        <v>0</v>
      </c>
      <c r="W44" s="23" t="str">
        <f t="shared" si="9"/>
        <v>#DIV/0!</v>
      </c>
      <c r="X44" s="26" t="str">
        <f t="shared" si="10"/>
        <v>#DIV/0!</v>
      </c>
    </row>
    <row r="45">
      <c r="A45" s="18" t="s">
        <v>467</v>
      </c>
      <c r="B45" s="18">
        <v>1095.0</v>
      </c>
      <c r="C45" s="40">
        <v>667.0</v>
      </c>
      <c r="D45" s="40">
        <v>10.0</v>
      </c>
      <c r="E45" s="40">
        <v>0.0</v>
      </c>
      <c r="F45" s="14">
        <v>1003.0</v>
      </c>
      <c r="G45" s="19"/>
      <c r="H45" s="19">
        <f>VLOOKUP(A45,'Kings Ratings'!$A$2:$B$1000,2,false)</f>
        <v>10</v>
      </c>
      <c r="K45" s="40">
        <v>604.0</v>
      </c>
      <c r="L45" s="22">
        <f t="shared" si="2"/>
        <v>63</v>
      </c>
      <c r="M45" s="23">
        <f t="shared" si="3"/>
        <v>0.1043046358</v>
      </c>
      <c r="N45" s="24" t="str">
        <f t="shared" si="4"/>
        <v>Mayonnaise with +63, +10.4% (604 to 667)</v>
      </c>
      <c r="O45" s="41"/>
      <c r="P45" s="40">
        <v>8.0</v>
      </c>
      <c r="Q45" s="18">
        <f t="shared" si="5"/>
        <v>2</v>
      </c>
      <c r="R45" s="23">
        <f t="shared" si="6"/>
        <v>0.25</v>
      </c>
      <c r="S45" s="24" t="str">
        <f t="shared" si="7"/>
        <v>Mayonnaise with +2, +25% (8 to 10)</v>
      </c>
      <c r="T45" s="18"/>
      <c r="U45" s="40">
        <v>0.0</v>
      </c>
      <c r="V45" s="22">
        <f t="shared" si="8"/>
        <v>0</v>
      </c>
      <c r="W45" s="23" t="str">
        <f t="shared" si="9"/>
        <v>#DIV/0!</v>
      </c>
      <c r="X45" s="26" t="str">
        <f t="shared" si="10"/>
        <v>#DIV/0!</v>
      </c>
    </row>
    <row r="46">
      <c r="A46" s="18" t="s">
        <v>676</v>
      </c>
      <c r="B46" s="18">
        <v>645.0</v>
      </c>
      <c r="C46" s="40">
        <v>1984.0</v>
      </c>
      <c r="D46" s="40">
        <v>141.0</v>
      </c>
      <c r="E46" s="40">
        <v>0.0</v>
      </c>
      <c r="F46" s="14">
        <v>10061.0</v>
      </c>
      <c r="G46" s="19"/>
      <c r="H46" s="19">
        <f>VLOOKUP(A46,'Kings Ratings'!$A$2:$B$1000,2,false)</f>
        <v>9</v>
      </c>
      <c r="I46" s="10" t="str">
        <f>vlookup(B46,'202405 MM (Do Not Delete)'!$A$1:$G$1000,7,false)</f>
        <v/>
      </c>
      <c r="K46" s="40">
        <v>1918.0</v>
      </c>
      <c r="L46" s="22">
        <f t="shared" si="2"/>
        <v>66</v>
      </c>
      <c r="M46" s="23">
        <f t="shared" si="3"/>
        <v>0.03441084463</v>
      </c>
      <c r="N46" s="24" t="str">
        <f t="shared" si="4"/>
        <v>Sea Pincher Special with +66, +3.4% (1918 to 1984)</v>
      </c>
      <c r="O46" s="41"/>
      <c r="P46" s="40">
        <v>137.0</v>
      </c>
      <c r="Q46" s="18">
        <f t="shared" si="5"/>
        <v>4</v>
      </c>
      <c r="R46" s="23">
        <f t="shared" si="6"/>
        <v>0.02919708029</v>
      </c>
      <c r="S46" s="24" t="str">
        <f t="shared" si="7"/>
        <v>Sea Pincher Special with +4, +2.9% (137 to 141)</v>
      </c>
      <c r="T46" s="18"/>
      <c r="U46" s="40">
        <v>0.0</v>
      </c>
      <c r="V46" s="22">
        <f t="shared" si="8"/>
        <v>0</v>
      </c>
      <c r="W46" s="23" t="str">
        <f t="shared" si="9"/>
        <v>#DIV/0!</v>
      </c>
      <c r="X46" s="26" t="str">
        <f t="shared" si="10"/>
        <v>#DIV/0!</v>
      </c>
    </row>
    <row r="47">
      <c r="A47" s="18" t="s">
        <v>380</v>
      </c>
      <c r="B47" s="18">
        <v>458.0</v>
      </c>
      <c r="C47" s="40">
        <v>1234.0</v>
      </c>
      <c r="D47" s="40">
        <v>8.0</v>
      </c>
      <c r="E47" s="40">
        <v>0.0</v>
      </c>
      <c r="F47" s="14">
        <v>16166.0</v>
      </c>
      <c r="G47" s="19"/>
      <c r="H47" s="19">
        <f>VLOOKUP(A47,'Kings Ratings'!$A$2:$B$1000,2,false)</f>
        <v>10</v>
      </c>
      <c r="I47" s="10"/>
      <c r="K47" s="40">
        <v>1166.0</v>
      </c>
      <c r="L47" s="22">
        <f t="shared" si="2"/>
        <v>68</v>
      </c>
      <c r="M47" s="23">
        <f t="shared" si="3"/>
        <v>0.05831903945</v>
      </c>
      <c r="N47" s="24" t="str">
        <f t="shared" si="4"/>
        <v>Gold Catfish with +68, +5.8% (1166 to 1234)</v>
      </c>
      <c r="O47" s="41"/>
      <c r="P47" s="40">
        <v>8.0</v>
      </c>
      <c r="Q47" s="18">
        <f t="shared" si="5"/>
        <v>0</v>
      </c>
      <c r="R47" s="23">
        <f t="shared" si="6"/>
        <v>0</v>
      </c>
      <c r="S47" s="24" t="str">
        <f t="shared" si="7"/>
        <v>Gold Catfish with +0, +0% (8 to 8)</v>
      </c>
      <c r="T47" s="18"/>
      <c r="U47" s="40">
        <v>0.0</v>
      </c>
      <c r="V47" s="22">
        <f t="shared" si="8"/>
        <v>0</v>
      </c>
      <c r="W47" s="23" t="str">
        <f t="shared" si="9"/>
        <v>#DIV/0!</v>
      </c>
      <c r="X47" s="26" t="str">
        <f t="shared" si="10"/>
        <v>#DIV/0!</v>
      </c>
    </row>
    <row r="48">
      <c r="A48" s="18" t="s">
        <v>404</v>
      </c>
      <c r="B48" s="18">
        <v>466.0</v>
      </c>
      <c r="C48" s="40">
        <v>1186.0</v>
      </c>
      <c r="D48" s="40">
        <v>7.0</v>
      </c>
      <c r="E48" s="40">
        <v>0.0</v>
      </c>
      <c r="F48" s="14">
        <v>16086.0</v>
      </c>
      <c r="G48" s="19"/>
      <c r="H48" s="19">
        <f>VLOOKUP(A48,'Kings Ratings'!$A$2:$B$1000,2,false)</f>
        <v>10</v>
      </c>
      <c r="I48" s="10"/>
      <c r="K48" s="40">
        <v>1111.0</v>
      </c>
      <c r="L48" s="22">
        <f t="shared" si="2"/>
        <v>75</v>
      </c>
      <c r="M48" s="23">
        <f t="shared" si="3"/>
        <v>0.06750675068</v>
      </c>
      <c r="N48" s="24" t="str">
        <f t="shared" si="4"/>
        <v>Goldjack with +75, +6.8% (1111 to 1186)</v>
      </c>
      <c r="O48" s="41"/>
      <c r="P48" s="40">
        <v>7.0</v>
      </c>
      <c r="Q48" s="18">
        <f t="shared" si="5"/>
        <v>0</v>
      </c>
      <c r="R48" s="23">
        <f t="shared" si="6"/>
        <v>0</v>
      </c>
      <c r="S48" s="24" t="str">
        <f t="shared" si="7"/>
        <v>Goldjack with +0, +0% (7 to 7)</v>
      </c>
      <c r="T48" s="18"/>
      <c r="U48" s="40">
        <v>0.0</v>
      </c>
      <c r="V48" s="22">
        <f t="shared" si="8"/>
        <v>0</v>
      </c>
      <c r="W48" s="23" t="str">
        <f t="shared" si="9"/>
        <v>#DIV/0!</v>
      </c>
      <c r="X48" s="26" t="str">
        <f t="shared" si="10"/>
        <v>#DIV/0!</v>
      </c>
    </row>
    <row r="49">
      <c r="A49" s="18" t="s">
        <v>264</v>
      </c>
      <c r="B49" s="18">
        <v>685.0</v>
      </c>
      <c r="C49" s="40">
        <v>1313.0</v>
      </c>
      <c r="D49" s="40">
        <v>2.0</v>
      </c>
      <c r="E49" s="40">
        <v>0.0</v>
      </c>
      <c r="F49" s="14">
        <v>6467.0</v>
      </c>
      <c r="G49" s="19"/>
      <c r="H49" s="19">
        <f>VLOOKUP(A49,'Kings Ratings'!$A$2:$B$1000,2,false)</f>
        <v>10</v>
      </c>
      <c r="I49" s="10"/>
      <c r="K49" s="40">
        <v>1230.0</v>
      </c>
      <c r="L49" s="22">
        <f t="shared" si="2"/>
        <v>83</v>
      </c>
      <c r="M49" s="23">
        <f t="shared" si="3"/>
        <v>0.0674796748</v>
      </c>
      <c r="N49" s="24" t="str">
        <f t="shared" si="4"/>
        <v>Engine with +83, +6.7% (1230 to 1313)</v>
      </c>
      <c r="O49" s="41"/>
      <c r="P49" s="40">
        <v>2.0</v>
      </c>
      <c r="Q49" s="18">
        <f t="shared" si="5"/>
        <v>0</v>
      </c>
      <c r="R49" s="23">
        <f t="shared" si="6"/>
        <v>0</v>
      </c>
      <c r="S49" s="24" t="str">
        <f t="shared" si="7"/>
        <v>Engine with +0, +0% (2 to 2)</v>
      </c>
      <c r="T49" s="18"/>
      <c r="U49" s="40">
        <v>0.0</v>
      </c>
      <c r="V49" s="22">
        <f t="shared" si="8"/>
        <v>0</v>
      </c>
      <c r="W49" s="23" t="str">
        <f t="shared" si="9"/>
        <v>#DIV/0!</v>
      </c>
      <c r="X49" s="26" t="str">
        <f t="shared" si="10"/>
        <v>#DIV/0!</v>
      </c>
    </row>
    <row r="50">
      <c r="A50" s="18" t="s">
        <v>180</v>
      </c>
      <c r="B50" s="18">
        <v>643.0</v>
      </c>
      <c r="C50" s="40">
        <v>642.0</v>
      </c>
      <c r="D50" s="40">
        <v>19.0</v>
      </c>
      <c r="E50" s="40">
        <v>0.0</v>
      </c>
      <c r="F50" s="14">
        <v>4368.0</v>
      </c>
      <c r="G50" s="19"/>
      <c r="H50" s="19">
        <f>VLOOKUP(A50,'Kings Ratings'!$A$2:$B$1000,2,false)</f>
        <v>9</v>
      </c>
      <c r="I50" s="10" t="str">
        <f>vlookup(B50,'202405 MM (Do Not Delete)'!$A$1:$G$1000,7,false)</f>
        <v/>
      </c>
      <c r="K50" s="40">
        <v>558.0</v>
      </c>
      <c r="L50" s="22">
        <f t="shared" si="2"/>
        <v>84</v>
      </c>
      <c r="M50" s="23">
        <f t="shared" si="3"/>
        <v>0.1505376344</v>
      </c>
      <c r="N50" s="24" t="str">
        <f t="shared" si="4"/>
        <v>Cat's Meow with +84, +15.1% (558 to 642)</v>
      </c>
      <c r="O50" s="41"/>
      <c r="P50" s="40">
        <v>17.0</v>
      </c>
      <c r="Q50" s="18">
        <f t="shared" si="5"/>
        <v>2</v>
      </c>
      <c r="R50" s="23">
        <f t="shared" si="6"/>
        <v>0.1176470588</v>
      </c>
      <c r="S50" s="24" t="str">
        <f t="shared" si="7"/>
        <v>Cat's Meow with +2, +11.8% (17 to 19)</v>
      </c>
      <c r="T50" s="18"/>
      <c r="U50" s="40">
        <v>0.0</v>
      </c>
      <c r="V50" s="22">
        <f t="shared" si="8"/>
        <v>0</v>
      </c>
      <c r="W50" s="23" t="str">
        <f t="shared" si="9"/>
        <v>#DIV/0!</v>
      </c>
      <c r="X50" s="26" t="str">
        <f t="shared" si="10"/>
        <v>#DIV/0!</v>
      </c>
    </row>
    <row r="51">
      <c r="A51" s="18" t="s">
        <v>586</v>
      </c>
      <c r="B51" s="18">
        <v>713.0</v>
      </c>
      <c r="C51" s="40">
        <v>1819.0</v>
      </c>
      <c r="D51" s="40">
        <v>37.0</v>
      </c>
      <c r="E51" s="40">
        <v>0.0</v>
      </c>
      <c r="F51" s="14">
        <v>3827.0</v>
      </c>
      <c r="G51" s="19"/>
      <c r="H51" s="19">
        <f>VLOOKUP(A51,'Kings Ratings'!$A$2:$B$1000,2,false)</f>
        <v>10</v>
      </c>
      <c r="I51" s="10"/>
      <c r="K51" s="40">
        <v>1733.0</v>
      </c>
      <c r="L51" s="22">
        <f t="shared" si="2"/>
        <v>86</v>
      </c>
      <c r="M51" s="23">
        <f t="shared" si="3"/>
        <v>0.04962492787</v>
      </c>
      <c r="N51" s="24" t="str">
        <f t="shared" si="4"/>
        <v>Pair of Boots with +86, +5% (1733 to 1819)</v>
      </c>
      <c r="O51" s="41"/>
      <c r="P51" s="40">
        <v>36.0</v>
      </c>
      <c r="Q51" s="18">
        <f t="shared" si="5"/>
        <v>1</v>
      </c>
      <c r="R51" s="23">
        <f t="shared" si="6"/>
        <v>0.02777777778</v>
      </c>
      <c r="S51" s="24" t="str">
        <f t="shared" si="7"/>
        <v>Pair of Boots with +1, +2.8% (36 to 37)</v>
      </c>
      <c r="T51" s="18"/>
      <c r="U51" s="40">
        <v>0.0</v>
      </c>
      <c r="V51" s="22">
        <f t="shared" si="8"/>
        <v>0</v>
      </c>
      <c r="W51" s="23" t="str">
        <f t="shared" si="9"/>
        <v>#DIV/0!</v>
      </c>
      <c r="X51" s="26" t="str">
        <f t="shared" si="10"/>
        <v>#DIV/0!</v>
      </c>
    </row>
    <row r="52">
      <c r="A52" s="18" t="s">
        <v>481</v>
      </c>
      <c r="B52" s="18">
        <v>687.0</v>
      </c>
      <c r="C52" s="40">
        <v>4051.0</v>
      </c>
      <c r="D52" s="40">
        <v>25.0</v>
      </c>
      <c r="E52" s="40">
        <v>0.0</v>
      </c>
      <c r="F52" s="14">
        <v>23091.0</v>
      </c>
      <c r="G52" s="19"/>
      <c r="H52" s="19">
        <f>VLOOKUP(A52,'Kings Ratings'!$A$2:$B$1000,2,false)</f>
        <v>11</v>
      </c>
      <c r="I52" s="10"/>
      <c r="K52" s="40">
        <v>3963.0</v>
      </c>
      <c r="L52" s="22">
        <f t="shared" si="2"/>
        <v>88</v>
      </c>
      <c r="M52" s="23">
        <f t="shared" si="3"/>
        <v>0.02220539995</v>
      </c>
      <c r="N52" s="24" t="str">
        <f t="shared" si="4"/>
        <v>Holiday Wreath with +88, +2.2% (3963 to 4051)</v>
      </c>
      <c r="O52" s="41"/>
      <c r="P52" s="40">
        <v>25.0</v>
      </c>
      <c r="Q52" s="18">
        <f t="shared" si="5"/>
        <v>0</v>
      </c>
      <c r="R52" s="23">
        <f t="shared" si="6"/>
        <v>0</v>
      </c>
      <c r="S52" s="24" t="str">
        <f t="shared" si="7"/>
        <v>Holiday Wreath with +0, +0% (25 to 25)</v>
      </c>
      <c r="T52" s="18"/>
      <c r="U52" s="40">
        <v>0.0</v>
      </c>
      <c r="V52" s="22">
        <f t="shared" si="8"/>
        <v>0</v>
      </c>
      <c r="W52" s="23" t="str">
        <f t="shared" si="9"/>
        <v>#DIV/0!</v>
      </c>
      <c r="X52" s="26" t="str">
        <f t="shared" si="10"/>
        <v>#DIV/0!</v>
      </c>
    </row>
    <row r="53">
      <c r="A53" s="11" t="s">
        <v>669</v>
      </c>
      <c r="B53" s="18">
        <v>647.0</v>
      </c>
      <c r="C53" s="40">
        <v>2028.0</v>
      </c>
      <c r="D53" s="40">
        <v>28.0</v>
      </c>
      <c r="E53" s="40">
        <v>0.0</v>
      </c>
      <c r="F53" s="14">
        <v>14906.0</v>
      </c>
      <c r="G53" s="19"/>
      <c r="H53" s="19">
        <f>VLOOKUP(A53,'Kings Ratings'!$A$2:$B$1000,2,false)</f>
        <v>10</v>
      </c>
      <c r="I53" s="10"/>
      <c r="K53" s="40">
        <v>1940.0</v>
      </c>
      <c r="L53" s="22">
        <f t="shared" si="2"/>
        <v>88</v>
      </c>
      <c r="M53" s="23">
        <f t="shared" si="3"/>
        <v>0.04536082474</v>
      </c>
      <c r="N53" s="24" t="str">
        <f t="shared" si="4"/>
        <v>Over The Moon with +88, +4.5% (1940 to 2028)</v>
      </c>
      <c r="O53" s="41"/>
      <c r="P53" s="40">
        <v>25.0</v>
      </c>
      <c r="Q53" s="18">
        <f t="shared" si="5"/>
        <v>3</v>
      </c>
      <c r="R53" s="23">
        <f t="shared" si="6"/>
        <v>0.12</v>
      </c>
      <c r="S53" s="24" t="str">
        <f t="shared" si="7"/>
        <v>Over The Moon with +3, +12% (25 to 28)</v>
      </c>
      <c r="T53" s="18"/>
      <c r="U53" s="40">
        <v>0.0</v>
      </c>
      <c r="V53" s="22">
        <f t="shared" si="8"/>
        <v>0</v>
      </c>
      <c r="W53" s="23" t="str">
        <f t="shared" si="9"/>
        <v>#DIV/0!</v>
      </c>
      <c r="X53" s="26" t="str">
        <f t="shared" si="10"/>
        <v>#DIV/0!</v>
      </c>
    </row>
    <row r="54">
      <c r="A54" s="18" t="s">
        <v>377</v>
      </c>
      <c r="B54" s="18">
        <v>465.0</v>
      </c>
      <c r="C54" s="40">
        <v>1595.0</v>
      </c>
      <c r="D54" s="40">
        <v>2.0</v>
      </c>
      <c r="E54" s="40">
        <v>0.0</v>
      </c>
      <c r="F54" s="14">
        <v>11587.0</v>
      </c>
      <c r="G54" s="19"/>
      <c r="H54" s="19">
        <f>VLOOKUP(A54,'Kings Ratings'!$A$2:$B$1000,2,false)</f>
        <v>10</v>
      </c>
      <c r="I54" s="10"/>
      <c r="K54" s="40">
        <v>1505.0</v>
      </c>
      <c r="L54" s="22">
        <f t="shared" si="2"/>
        <v>90</v>
      </c>
      <c r="M54" s="23">
        <f t="shared" si="3"/>
        <v>0.05980066445</v>
      </c>
      <c r="N54" s="24" t="str">
        <f t="shared" si="4"/>
        <v>Gold Sea Bass with +90, +6% (1505 to 1595)</v>
      </c>
      <c r="O54" s="41"/>
      <c r="P54" s="40">
        <v>2.0</v>
      </c>
      <c r="Q54" s="18">
        <f t="shared" si="5"/>
        <v>0</v>
      </c>
      <c r="R54" s="23">
        <f t="shared" si="6"/>
        <v>0</v>
      </c>
      <c r="S54" s="24" t="str">
        <f t="shared" si="7"/>
        <v>Gold Sea Bass with +0, +0% (2 to 2)</v>
      </c>
      <c r="T54" s="18"/>
      <c r="U54" s="40">
        <v>0.0</v>
      </c>
      <c r="V54" s="22">
        <f t="shared" si="8"/>
        <v>0</v>
      </c>
      <c r="W54" s="23" t="str">
        <f t="shared" si="9"/>
        <v>#DIV/0!</v>
      </c>
      <c r="X54" s="26" t="str">
        <f t="shared" si="10"/>
        <v>#DIV/0!</v>
      </c>
    </row>
    <row r="55">
      <c r="A55" s="18" t="s">
        <v>188</v>
      </c>
      <c r="B55" s="18">
        <v>408.0</v>
      </c>
      <c r="C55" s="40">
        <v>5449.0</v>
      </c>
      <c r="D55" s="40">
        <v>737.0</v>
      </c>
      <c r="E55" s="40">
        <v>5.0</v>
      </c>
      <c r="F55" s="14">
        <v>125431.0</v>
      </c>
      <c r="G55" s="19"/>
      <c r="H55" s="19">
        <f>VLOOKUP(A55,'Kings Ratings'!$A$2:$B$1000,2,false)</f>
        <v>11</v>
      </c>
      <c r="I55" s="10"/>
      <c r="K55" s="40">
        <v>5346.0</v>
      </c>
      <c r="L55" s="22">
        <f t="shared" si="2"/>
        <v>103</v>
      </c>
      <c r="M55" s="23">
        <f t="shared" si="3"/>
        <v>0.01926674149</v>
      </c>
      <c r="N55" s="24" t="str">
        <f t="shared" si="4"/>
        <v>Christmas Tree with +103, +1.9% (5346 to 5449)</v>
      </c>
      <c r="O55" s="41"/>
      <c r="P55" s="40">
        <v>707.0</v>
      </c>
      <c r="Q55" s="18">
        <f t="shared" si="5"/>
        <v>30</v>
      </c>
      <c r="R55" s="23">
        <f t="shared" si="6"/>
        <v>0.04243281471</v>
      </c>
      <c r="S55" s="24" t="str">
        <f t="shared" si="7"/>
        <v>Christmas Tree with +30, +4.2% (707 to 737)</v>
      </c>
      <c r="T55" s="18"/>
      <c r="U55" s="40">
        <v>5.0</v>
      </c>
      <c r="V55" s="22">
        <f t="shared" si="8"/>
        <v>0</v>
      </c>
      <c r="W55" s="23">
        <f t="shared" si="9"/>
        <v>0</v>
      </c>
      <c r="X55" s="26" t="str">
        <f t="shared" si="10"/>
        <v>Christmas Tree with +0, +0% (5 to 5)</v>
      </c>
    </row>
    <row r="56">
      <c r="A56" s="18" t="s">
        <v>29</v>
      </c>
      <c r="B56" s="18">
        <v>800.0</v>
      </c>
      <c r="C56" s="40">
        <v>1696.0</v>
      </c>
      <c r="D56" s="40">
        <v>0.0</v>
      </c>
      <c r="E56" s="40">
        <v>0.0</v>
      </c>
      <c r="F56" s="14">
        <v>6636.0</v>
      </c>
      <c r="G56" s="19"/>
      <c r="H56" s="19">
        <f>VLOOKUP(A56,'Kings Ratings'!$A$2:$B$1000,2,false)</f>
        <v>10</v>
      </c>
      <c r="I56" s="10"/>
      <c r="K56" s="40">
        <v>1591.0</v>
      </c>
      <c r="L56" s="22">
        <f t="shared" si="2"/>
        <v>105</v>
      </c>
      <c r="M56" s="23">
        <f t="shared" si="3"/>
        <v>0.06599622879</v>
      </c>
      <c r="N56" s="24" t="str">
        <f t="shared" si="4"/>
        <v>Amber Cane with +105, +6.6% (1591 to 1696)</v>
      </c>
      <c r="O56" s="41"/>
      <c r="P56" s="40">
        <v>0.0</v>
      </c>
      <c r="Q56" s="18">
        <f t="shared" si="5"/>
        <v>0</v>
      </c>
      <c r="R56" s="23" t="str">
        <f t="shared" si="6"/>
        <v>#DIV/0!</v>
      </c>
      <c r="S56" s="24" t="str">
        <f t="shared" si="7"/>
        <v>#DIV/0!</v>
      </c>
      <c r="T56" s="18"/>
      <c r="U56" s="40">
        <v>0.0</v>
      </c>
      <c r="V56" s="22">
        <f t="shared" si="8"/>
        <v>0</v>
      </c>
      <c r="W56" s="23" t="str">
        <f t="shared" si="9"/>
        <v>#DIV/0!</v>
      </c>
      <c r="X56" s="26" t="str">
        <f t="shared" si="10"/>
        <v>#DIV/0!</v>
      </c>
    </row>
    <row r="57">
      <c r="A57" s="18" t="s">
        <v>137</v>
      </c>
      <c r="B57" s="18">
        <v>661.0</v>
      </c>
      <c r="C57" s="40">
        <v>1675.0</v>
      </c>
      <c r="D57" s="40">
        <v>56.0</v>
      </c>
      <c r="E57" s="40">
        <v>0.0</v>
      </c>
      <c r="F57" s="14">
        <v>6743.0</v>
      </c>
      <c r="G57" s="19"/>
      <c r="H57" s="19">
        <f>VLOOKUP(A57,'Kings Ratings'!$A$2:$B$1000,2,false)</f>
        <v>7</v>
      </c>
      <c r="I57" s="10"/>
      <c r="K57" s="40">
        <v>1566.0</v>
      </c>
      <c r="L57" s="22">
        <f t="shared" si="2"/>
        <v>109</v>
      </c>
      <c r="M57" s="23">
        <f t="shared" si="3"/>
        <v>0.06960408685</v>
      </c>
      <c r="N57" s="24" t="str">
        <f t="shared" si="4"/>
        <v>Breakfast Boost with +109, +7% (1566 to 1675)</v>
      </c>
      <c r="O57" s="41"/>
      <c r="P57" s="40">
        <v>53.0</v>
      </c>
      <c r="Q57" s="18">
        <f t="shared" si="5"/>
        <v>3</v>
      </c>
      <c r="R57" s="23">
        <f t="shared" si="6"/>
        <v>0.05660377358</v>
      </c>
      <c r="S57" s="24" t="str">
        <f t="shared" si="7"/>
        <v>Breakfast Boost with +3, +5.7% (53 to 56)</v>
      </c>
      <c r="T57" s="18"/>
      <c r="U57" s="40">
        <v>0.0</v>
      </c>
      <c r="V57" s="22">
        <f t="shared" si="8"/>
        <v>0</v>
      </c>
      <c r="W57" s="23" t="str">
        <f t="shared" si="9"/>
        <v>#DIV/0!</v>
      </c>
      <c r="X57" s="26" t="str">
        <f t="shared" si="10"/>
        <v>#DIV/0!</v>
      </c>
    </row>
    <row r="58">
      <c r="A58" s="18" t="s">
        <v>401</v>
      </c>
      <c r="B58" s="18">
        <v>457.0</v>
      </c>
      <c r="C58" s="40">
        <v>1609.0</v>
      </c>
      <c r="D58" s="40">
        <v>28.0</v>
      </c>
      <c r="E58" s="40">
        <v>1.0</v>
      </c>
      <c r="F58" s="14">
        <v>18966.0</v>
      </c>
      <c r="G58" s="19"/>
      <c r="H58" s="19">
        <f>VLOOKUP(A58,'Kings Ratings'!$A$2:$B$1000,2,false)</f>
        <v>10</v>
      </c>
      <c r="I58" s="10"/>
      <c r="K58" s="40">
        <v>1496.0</v>
      </c>
      <c r="L58" s="22">
        <f t="shared" si="2"/>
        <v>113</v>
      </c>
      <c r="M58" s="23">
        <f t="shared" si="3"/>
        <v>0.07553475936</v>
      </c>
      <c r="N58" s="24" t="str">
        <f t="shared" si="4"/>
        <v>Gold Trout with +113, +7.6% (1496 to 1609)</v>
      </c>
      <c r="O58" s="41"/>
      <c r="P58" s="40">
        <v>25.0</v>
      </c>
      <c r="Q58" s="18">
        <f t="shared" si="5"/>
        <v>3</v>
      </c>
      <c r="R58" s="23">
        <f t="shared" si="6"/>
        <v>0.12</v>
      </c>
      <c r="S58" s="24" t="str">
        <f t="shared" si="7"/>
        <v>Gold Trout with +3, +12% (25 to 28)</v>
      </c>
      <c r="T58" s="18"/>
      <c r="U58" s="40">
        <v>1.0</v>
      </c>
      <c r="V58" s="22">
        <f t="shared" si="8"/>
        <v>0</v>
      </c>
      <c r="W58" s="23">
        <f t="shared" si="9"/>
        <v>0</v>
      </c>
      <c r="X58" s="26" t="str">
        <f t="shared" si="10"/>
        <v>Gold Trout with +0, +0% (1 to 1)</v>
      </c>
    </row>
    <row r="59">
      <c r="A59" s="18" t="s">
        <v>379</v>
      </c>
      <c r="B59" s="18">
        <v>464.0</v>
      </c>
      <c r="C59" s="40">
        <v>1791.0</v>
      </c>
      <c r="D59" s="40">
        <v>2.0</v>
      </c>
      <c r="E59" s="40">
        <v>0.0</v>
      </c>
      <c r="F59" s="14">
        <v>10706.0</v>
      </c>
      <c r="G59" s="19"/>
      <c r="H59" s="19">
        <f>VLOOKUP(A59,'Kings Ratings'!$A$2:$B$1000,2,false)</f>
        <v>10</v>
      </c>
      <c r="I59" s="10"/>
      <c r="K59" s="40">
        <v>1676.0</v>
      </c>
      <c r="L59" s="22">
        <f t="shared" si="2"/>
        <v>115</v>
      </c>
      <c r="M59" s="23">
        <f t="shared" si="3"/>
        <v>0.06861575179</v>
      </c>
      <c r="N59" s="24" t="str">
        <f t="shared" si="4"/>
        <v>Goldray with +115, +6.9% (1676 to 1791)</v>
      </c>
      <c r="O59" s="41"/>
      <c r="P59" s="40">
        <v>2.0</v>
      </c>
      <c r="Q59" s="18">
        <f t="shared" si="5"/>
        <v>0</v>
      </c>
      <c r="R59" s="23">
        <f t="shared" si="6"/>
        <v>0</v>
      </c>
      <c r="S59" s="24" t="str">
        <f t="shared" si="7"/>
        <v>Goldray with +0, +0% (2 to 2)</v>
      </c>
      <c r="T59" s="18"/>
      <c r="U59" s="40">
        <v>0.0</v>
      </c>
      <c r="V59" s="22">
        <f t="shared" si="8"/>
        <v>0</v>
      </c>
      <c r="W59" s="23" t="str">
        <f t="shared" si="9"/>
        <v>#DIV/0!</v>
      </c>
      <c r="X59" s="26" t="str">
        <f t="shared" si="10"/>
        <v>#DIV/0!</v>
      </c>
    </row>
    <row r="60">
      <c r="A60" s="11" t="s">
        <v>680</v>
      </c>
      <c r="B60" s="11">
        <v>1133.0</v>
      </c>
      <c r="C60" s="11">
        <v>737.0</v>
      </c>
      <c r="D60" s="11">
        <v>18.0</v>
      </c>
      <c r="E60" s="11">
        <v>0.0</v>
      </c>
      <c r="F60" s="14">
        <v>1004.0</v>
      </c>
      <c r="G60" s="19"/>
      <c r="H60" s="19">
        <f>VLOOKUP(A60,'Kings Ratings'!$A$2:$B$1000,2,false)</f>
        <v>9</v>
      </c>
      <c r="K60" s="11">
        <v>621.0</v>
      </c>
      <c r="L60" s="22">
        <f t="shared" si="2"/>
        <v>116</v>
      </c>
      <c r="M60" s="23">
        <f t="shared" si="3"/>
        <v>0.1867954911</v>
      </c>
      <c r="N60" s="24" t="str">
        <f t="shared" si="4"/>
        <v>Sail Cloth with +116, +18.7% (621 to 737)</v>
      </c>
      <c r="O60" s="41"/>
      <c r="P60" s="11">
        <v>17.0</v>
      </c>
      <c r="Q60" s="18">
        <f t="shared" si="5"/>
        <v>1</v>
      </c>
      <c r="R60" s="23">
        <f t="shared" si="6"/>
        <v>0.05882352941</v>
      </c>
      <c r="S60" s="24" t="str">
        <f t="shared" si="7"/>
        <v>Sail Cloth with +1, +5.9% (17 to 18)</v>
      </c>
      <c r="T60" s="18"/>
      <c r="U60" s="11">
        <v>0.0</v>
      </c>
      <c r="V60" s="22">
        <f t="shared" si="8"/>
        <v>0</v>
      </c>
      <c r="W60" s="23" t="str">
        <f t="shared" si="9"/>
        <v>#DIV/0!</v>
      </c>
      <c r="X60" s="26" t="str">
        <f t="shared" si="10"/>
        <v>#DIV/0!</v>
      </c>
    </row>
    <row r="61">
      <c r="A61" s="18" t="s">
        <v>169</v>
      </c>
      <c r="B61" s="18">
        <v>978.0</v>
      </c>
      <c r="C61" s="40">
        <v>1318.0</v>
      </c>
      <c r="D61" s="40">
        <v>35.0</v>
      </c>
      <c r="E61" s="40">
        <v>0.0</v>
      </c>
      <c r="F61" s="14">
        <v>1932.0</v>
      </c>
      <c r="G61" s="19"/>
      <c r="H61" s="19">
        <f>VLOOKUP(A61,'Kings Ratings'!$A$2:$B$1000,2,false)</f>
        <v>10</v>
      </c>
      <c r="I61" s="10" t="str">
        <f>vlookup(B61,'202405 MM (Do Not Delete)'!$A$1:$G$1000,7,false)</f>
        <v/>
      </c>
      <c r="K61" s="40">
        <v>1201.0</v>
      </c>
      <c r="L61" s="22">
        <f t="shared" si="2"/>
        <v>117</v>
      </c>
      <c r="M61" s="23">
        <f t="shared" si="3"/>
        <v>0.09741881765</v>
      </c>
      <c r="N61" s="24" t="str">
        <f t="shared" si="4"/>
        <v>Cannon with +117, +9.7% (1201 to 1318)</v>
      </c>
      <c r="O61" s="41"/>
      <c r="P61" s="40">
        <v>31.0</v>
      </c>
      <c r="Q61" s="18">
        <f t="shared" si="5"/>
        <v>4</v>
      </c>
      <c r="R61" s="23">
        <f t="shared" si="6"/>
        <v>0.1290322581</v>
      </c>
      <c r="S61" s="24" t="str">
        <f t="shared" si="7"/>
        <v>Cannon with +4, +12.9% (31 to 35)</v>
      </c>
      <c r="T61" s="18"/>
      <c r="U61" s="40">
        <v>0.0</v>
      </c>
      <c r="V61" s="22">
        <f t="shared" si="8"/>
        <v>0</v>
      </c>
      <c r="W61" s="23" t="str">
        <f t="shared" si="9"/>
        <v>#DIV/0!</v>
      </c>
      <c r="X61" s="26" t="str">
        <f t="shared" si="10"/>
        <v>#DIV/0!</v>
      </c>
    </row>
    <row r="62">
      <c r="A62" s="18" t="s">
        <v>385</v>
      </c>
      <c r="B62" s="18">
        <v>460.0</v>
      </c>
      <c r="C62" s="40">
        <v>1851.0</v>
      </c>
      <c r="D62" s="40">
        <v>9.0</v>
      </c>
      <c r="E62" s="40">
        <v>1.0</v>
      </c>
      <c r="F62" s="14">
        <v>61253.0</v>
      </c>
      <c r="G62" s="19"/>
      <c r="H62" s="19">
        <f>VLOOKUP(A62,'Kings Ratings'!$A$2:$B$1000,2,false)</f>
        <v>10</v>
      </c>
      <c r="I62" s="10"/>
      <c r="K62" s="40">
        <v>1732.0</v>
      </c>
      <c r="L62" s="22">
        <f t="shared" si="2"/>
        <v>119</v>
      </c>
      <c r="M62" s="23">
        <f t="shared" si="3"/>
        <v>0.06870669746</v>
      </c>
      <c r="N62" s="24" t="str">
        <f t="shared" si="4"/>
        <v>Gold Drum with +119, +6.9% (1732 to 1851)</v>
      </c>
      <c r="O62" s="41"/>
      <c r="P62" s="40">
        <v>9.0</v>
      </c>
      <c r="Q62" s="18">
        <f t="shared" si="5"/>
        <v>0</v>
      </c>
      <c r="R62" s="23">
        <f t="shared" si="6"/>
        <v>0</v>
      </c>
      <c r="S62" s="24" t="str">
        <f t="shared" si="7"/>
        <v>Gold Drum with +0, +0% (9 to 9)</v>
      </c>
      <c r="T62" s="18"/>
      <c r="U62" s="40">
        <v>1.0</v>
      </c>
      <c r="V62" s="22">
        <f t="shared" si="8"/>
        <v>0</v>
      </c>
      <c r="W62" s="23">
        <f t="shared" si="9"/>
        <v>0</v>
      </c>
      <c r="X62" s="26" t="str">
        <f t="shared" si="10"/>
        <v>Gold Drum with +0, +0% (1 to 1)</v>
      </c>
    </row>
    <row r="63">
      <c r="A63" s="18" t="s">
        <v>164</v>
      </c>
      <c r="B63" s="18">
        <v>781.0</v>
      </c>
      <c r="C63" s="40">
        <v>730.0</v>
      </c>
      <c r="D63" s="40">
        <v>47.0</v>
      </c>
      <c r="E63" s="40">
        <v>0.0</v>
      </c>
      <c r="F63" s="14">
        <v>7154.0</v>
      </c>
      <c r="G63" s="19"/>
      <c r="H63" s="19">
        <f>VLOOKUP(A63,'Kings Ratings'!$A$2:$B$1000,2,false)</f>
        <v>10</v>
      </c>
      <c r="I63" s="10"/>
      <c r="K63" s="40">
        <v>606.0</v>
      </c>
      <c r="L63" s="22">
        <f t="shared" si="2"/>
        <v>124</v>
      </c>
      <c r="M63" s="23">
        <f t="shared" si="3"/>
        <v>0.204620462</v>
      </c>
      <c r="N63" s="24" t="str">
        <f t="shared" si="4"/>
        <v>Cabbage Stew with +124, +20.5% (606 to 730)</v>
      </c>
      <c r="O63" s="41"/>
      <c r="P63" s="40">
        <v>41.0</v>
      </c>
      <c r="Q63" s="18">
        <f t="shared" si="5"/>
        <v>6</v>
      </c>
      <c r="R63" s="23">
        <f t="shared" si="6"/>
        <v>0.1463414634</v>
      </c>
      <c r="S63" s="24" t="str">
        <f t="shared" si="7"/>
        <v>Cabbage Stew with +6, +14.6% (41 to 47)</v>
      </c>
      <c r="T63" s="18"/>
      <c r="U63" s="40">
        <v>0.0</v>
      </c>
      <c r="V63" s="22">
        <f t="shared" si="8"/>
        <v>0</v>
      </c>
      <c r="W63" s="23" t="str">
        <f t="shared" si="9"/>
        <v>#DIV/0!</v>
      </c>
      <c r="X63" s="26" t="str">
        <f t="shared" si="10"/>
        <v>#DIV/0!</v>
      </c>
    </row>
    <row r="64">
      <c r="A64" s="18" t="s">
        <v>296</v>
      </c>
      <c r="B64" s="18">
        <v>817.0</v>
      </c>
      <c r="C64" s="40">
        <v>1050.0</v>
      </c>
      <c r="D64" s="40">
        <v>9.0</v>
      </c>
      <c r="E64" s="40">
        <v>0.0</v>
      </c>
      <c r="F64" s="14">
        <v>5758.0</v>
      </c>
      <c r="G64" s="19"/>
      <c r="H64" s="19">
        <f>VLOOKUP(A64,'Kings Ratings'!$A$2:$B$1000,2,false)</f>
        <v>10</v>
      </c>
      <c r="I64" s="10" t="str">
        <f>vlookup(B64,'202405 MM (Do Not Delete)'!$A$1:$G$1000,7,false)</f>
        <v/>
      </c>
      <c r="K64" s="40">
        <v>921.0</v>
      </c>
      <c r="L64" s="22">
        <f t="shared" si="2"/>
        <v>129</v>
      </c>
      <c r="M64" s="23">
        <f t="shared" si="3"/>
        <v>0.1400651466</v>
      </c>
      <c r="N64" s="24" t="str">
        <f t="shared" si="4"/>
        <v>Fancy Violin with +129, +14.% (921 to 1050)</v>
      </c>
      <c r="O64" s="41"/>
      <c r="P64" s="40">
        <v>9.0</v>
      </c>
      <c r="Q64" s="18">
        <f t="shared" si="5"/>
        <v>0</v>
      </c>
      <c r="R64" s="23">
        <f t="shared" si="6"/>
        <v>0</v>
      </c>
      <c r="S64" s="24" t="str">
        <f t="shared" si="7"/>
        <v>Fancy Violin with +0, +0% (9 to 9)</v>
      </c>
      <c r="T64" s="18"/>
      <c r="U64" s="40">
        <v>0.0</v>
      </c>
      <c r="V64" s="22">
        <f t="shared" si="8"/>
        <v>0</v>
      </c>
      <c r="W64" s="23" t="str">
        <f t="shared" si="9"/>
        <v>#DIV/0!</v>
      </c>
      <c r="X64" s="26" t="str">
        <f t="shared" si="10"/>
        <v>#DIV/0!</v>
      </c>
    </row>
    <row r="65">
      <c r="A65" s="11" t="s">
        <v>858</v>
      </c>
      <c r="B65" s="11">
        <v>1131.0</v>
      </c>
      <c r="C65" s="11">
        <v>365.0</v>
      </c>
      <c r="D65" s="11">
        <v>1.0</v>
      </c>
      <c r="E65" s="11">
        <v>0.0</v>
      </c>
      <c r="F65" s="14">
        <v>10741.0</v>
      </c>
      <c r="G65" s="19"/>
      <c r="H65" s="19">
        <f>VLOOKUP(A65,'Kings Ratings'!$A$2:$B$1000,2,false)</f>
        <v>7</v>
      </c>
      <c r="K65" s="11">
        <v>233.0</v>
      </c>
      <c r="L65" s="22">
        <f t="shared" si="2"/>
        <v>132</v>
      </c>
      <c r="M65" s="23">
        <f t="shared" si="3"/>
        <v>0.5665236052</v>
      </c>
      <c r="N65" s="24" t="str">
        <f t="shared" si="4"/>
        <v>Red Brick with +132, +56.7% (233 to 365)</v>
      </c>
      <c r="O65" s="41"/>
      <c r="P65" s="11">
        <v>0.0</v>
      </c>
      <c r="Q65" s="18">
        <f t="shared" si="5"/>
        <v>1</v>
      </c>
      <c r="R65" s="23" t="str">
        <f t="shared" si="6"/>
        <v>#DIV/0!</v>
      </c>
      <c r="S65" s="24" t="str">
        <f t="shared" si="7"/>
        <v>#DIV/0!</v>
      </c>
      <c r="T65" s="18"/>
      <c r="U65" s="11">
        <v>0.0</v>
      </c>
      <c r="V65" s="22">
        <f t="shared" si="8"/>
        <v>0</v>
      </c>
      <c r="W65" s="23" t="str">
        <f t="shared" si="9"/>
        <v>#DIV/0!</v>
      </c>
      <c r="X65" s="26" t="str">
        <f t="shared" si="10"/>
        <v>#DIV/0!</v>
      </c>
    </row>
    <row r="66">
      <c r="A66" s="18" t="s">
        <v>208</v>
      </c>
      <c r="B66" s="18">
        <v>681.0</v>
      </c>
      <c r="C66" s="40">
        <v>2125.0</v>
      </c>
      <c r="D66" s="40">
        <v>1.0</v>
      </c>
      <c r="E66" s="40">
        <v>0.0</v>
      </c>
      <c r="F66" s="14">
        <v>5968.0</v>
      </c>
      <c r="G66" s="19"/>
      <c r="H66" s="19">
        <f>VLOOKUP(A66,'Kings Ratings'!$A$2:$B$1000,2,false)</f>
        <v>7</v>
      </c>
      <c r="I66" s="10"/>
      <c r="K66" s="40">
        <v>1990.0</v>
      </c>
      <c r="L66" s="22">
        <f t="shared" si="2"/>
        <v>135</v>
      </c>
      <c r="M66" s="23">
        <f t="shared" si="3"/>
        <v>0.06783919598</v>
      </c>
      <c r="N66" s="24" t="str">
        <f t="shared" si="4"/>
        <v>Control Box with +135, +6.8% (1990 to 2125)</v>
      </c>
      <c r="O66" s="41"/>
      <c r="P66" s="40">
        <v>1.0</v>
      </c>
      <c r="Q66" s="18">
        <f t="shared" si="5"/>
        <v>0</v>
      </c>
      <c r="R66" s="23">
        <f t="shared" si="6"/>
        <v>0</v>
      </c>
      <c r="S66" s="24" t="str">
        <f t="shared" si="7"/>
        <v>Control Box with +0, +0% (1 to 1)</v>
      </c>
      <c r="T66" s="18"/>
      <c r="U66" s="40">
        <v>0.0</v>
      </c>
      <c r="V66" s="22">
        <f t="shared" si="8"/>
        <v>0</v>
      </c>
      <c r="W66" s="23" t="str">
        <f t="shared" si="9"/>
        <v>#DIV/0!</v>
      </c>
      <c r="X66" s="26" t="str">
        <f t="shared" si="10"/>
        <v>#DIV/0!</v>
      </c>
    </row>
    <row r="67">
      <c r="A67" s="18" t="s">
        <v>562</v>
      </c>
      <c r="B67" s="18">
        <v>634.0</v>
      </c>
      <c r="C67" s="40">
        <v>1114.0</v>
      </c>
      <c r="D67" s="40">
        <v>52.0</v>
      </c>
      <c r="E67" s="40">
        <v>0.0</v>
      </c>
      <c r="F67" s="14">
        <v>15450.0</v>
      </c>
      <c r="G67" s="19"/>
      <c r="H67" s="19">
        <f>VLOOKUP(A67,'Kings Ratings'!$A$2:$B$1000,2,false)</f>
        <v>10</v>
      </c>
      <c r="I67" s="10"/>
      <c r="K67" s="40">
        <v>974.0</v>
      </c>
      <c r="L67" s="22">
        <f t="shared" si="2"/>
        <v>140</v>
      </c>
      <c r="M67" s="23">
        <f t="shared" si="3"/>
        <v>0.1437371663</v>
      </c>
      <c r="N67" s="24" t="str">
        <f t="shared" si="4"/>
        <v>Mushroom Stew with +140, +14.4% (974 to 1114)</v>
      </c>
      <c r="O67" s="41"/>
      <c r="P67" s="40">
        <v>46.0</v>
      </c>
      <c r="Q67" s="18">
        <f t="shared" si="5"/>
        <v>6</v>
      </c>
      <c r="R67" s="23">
        <f t="shared" si="6"/>
        <v>0.1304347826</v>
      </c>
      <c r="S67" s="24" t="str">
        <f t="shared" si="7"/>
        <v>Mushroom Stew with +6, +13% (46 to 52)</v>
      </c>
      <c r="T67" s="18"/>
      <c r="U67" s="40">
        <v>0.0</v>
      </c>
      <c r="V67" s="22">
        <f t="shared" si="8"/>
        <v>0</v>
      </c>
      <c r="W67" s="23" t="str">
        <f t="shared" si="9"/>
        <v>#DIV/0!</v>
      </c>
      <c r="X67" s="26" t="str">
        <f t="shared" si="10"/>
        <v>#DIV/0!</v>
      </c>
    </row>
    <row r="68">
      <c r="A68" s="18" t="s">
        <v>763</v>
      </c>
      <c r="B68" s="18">
        <v>1089.0</v>
      </c>
      <c r="C68" s="40">
        <v>473.0</v>
      </c>
      <c r="D68" s="40">
        <v>1.0</v>
      </c>
      <c r="E68" s="40">
        <v>0.0</v>
      </c>
      <c r="F68" s="14">
        <v>3250.0</v>
      </c>
      <c r="G68" s="19"/>
      <c r="H68" s="19">
        <f>VLOOKUP(A68,'Kings Ratings'!$A$2:$B$1000,2,false)</f>
        <v>10</v>
      </c>
      <c r="K68" s="40">
        <v>329.0</v>
      </c>
      <c r="L68" s="22">
        <f t="shared" si="2"/>
        <v>144</v>
      </c>
      <c r="M68" s="23">
        <f t="shared" si="3"/>
        <v>0.4376899696</v>
      </c>
      <c r="N68" s="24" t="str">
        <f t="shared" si="4"/>
        <v>Fire Ant Farm with +144, +43.8% (329 to 473)</v>
      </c>
      <c r="O68" s="41"/>
      <c r="P68" s="40">
        <v>1.0</v>
      </c>
      <c r="Q68" s="18">
        <f t="shared" si="5"/>
        <v>0</v>
      </c>
      <c r="R68" s="23">
        <f t="shared" si="6"/>
        <v>0</v>
      </c>
      <c r="S68" s="24" t="str">
        <f t="shared" si="7"/>
        <v>Fire Ant Farm with +0, +0% (1 to 1)</v>
      </c>
      <c r="T68" s="18"/>
      <c r="U68" s="40">
        <v>0.0</v>
      </c>
      <c r="V68" s="22">
        <f t="shared" si="8"/>
        <v>0</v>
      </c>
      <c r="W68" s="23" t="str">
        <f t="shared" si="9"/>
        <v>#DIV/0!</v>
      </c>
      <c r="X68" s="26" t="str">
        <f t="shared" si="10"/>
        <v>#DIV/0!</v>
      </c>
    </row>
    <row r="69">
      <c r="A69" s="18" t="s">
        <v>624</v>
      </c>
      <c r="B69" s="18">
        <v>712.0</v>
      </c>
      <c r="C69" s="40">
        <v>2490.0</v>
      </c>
      <c r="D69" s="40">
        <v>84.0</v>
      </c>
      <c r="E69" s="40">
        <v>0.0</v>
      </c>
      <c r="F69" s="14">
        <v>3380.0</v>
      </c>
      <c r="G69" s="19"/>
      <c r="H69" s="19">
        <f>VLOOKUP(A69,'Kings Ratings'!$A$2:$B$1000,2,false)</f>
        <v>10</v>
      </c>
      <c r="I69" s="10" t="str">
        <f>vlookup(B69,'202405 MM (Do Not Delete)'!$A$1:$G$1000,7,false)</f>
        <v/>
      </c>
      <c r="K69" s="40">
        <v>2343.0</v>
      </c>
      <c r="L69" s="22">
        <f t="shared" si="2"/>
        <v>147</v>
      </c>
      <c r="M69" s="23">
        <f t="shared" si="3"/>
        <v>0.06274007682</v>
      </c>
      <c r="N69" s="24" t="str">
        <f t="shared" si="4"/>
        <v>Polished Boot with +147, +6.3% (2343 to 2490)</v>
      </c>
      <c r="O69" s="41"/>
      <c r="P69" s="40">
        <v>84.0</v>
      </c>
      <c r="Q69" s="18">
        <f t="shared" si="5"/>
        <v>0</v>
      </c>
      <c r="R69" s="23">
        <f t="shared" si="6"/>
        <v>0</v>
      </c>
      <c r="S69" s="24" t="str">
        <f t="shared" si="7"/>
        <v>Polished Boot with +0, +0% (84 to 84)</v>
      </c>
      <c r="T69" s="18"/>
      <c r="U69" s="40">
        <v>0.0</v>
      </c>
      <c r="V69" s="22">
        <f t="shared" si="8"/>
        <v>0</v>
      </c>
      <c r="W69" s="23" t="str">
        <f t="shared" si="9"/>
        <v>#DIV/0!</v>
      </c>
      <c r="X69" s="26" t="str">
        <f t="shared" si="10"/>
        <v>#DIV/0!</v>
      </c>
    </row>
    <row r="70">
      <c r="A70" s="18" t="s">
        <v>446</v>
      </c>
      <c r="B70" s="18">
        <v>755.0</v>
      </c>
      <c r="C70" s="40">
        <v>1637.0</v>
      </c>
      <c r="D70" s="40">
        <v>129.0</v>
      </c>
      <c r="E70" s="40">
        <v>0.0</v>
      </c>
      <c r="F70" s="14">
        <v>2779.0</v>
      </c>
      <c r="G70" s="19"/>
      <c r="H70" s="19">
        <f>VLOOKUP(A70,'Kings Ratings'!$A$2:$B$1000,2,false)</f>
        <v>10</v>
      </c>
      <c r="I70" s="10"/>
      <c r="K70" s="40">
        <v>1490.0</v>
      </c>
      <c r="L70" s="22">
        <f t="shared" si="2"/>
        <v>147</v>
      </c>
      <c r="M70" s="23">
        <f t="shared" si="3"/>
        <v>0.09865771812</v>
      </c>
      <c r="N70" s="24" t="str">
        <f t="shared" si="4"/>
        <v>Hickory Omelette with +147, +9.9% (1490 to 1637)</v>
      </c>
      <c r="O70" s="41"/>
      <c r="P70" s="40">
        <v>118.0</v>
      </c>
      <c r="Q70" s="18">
        <f t="shared" si="5"/>
        <v>11</v>
      </c>
      <c r="R70" s="23">
        <f t="shared" si="6"/>
        <v>0.09322033898</v>
      </c>
      <c r="S70" s="24" t="str">
        <f t="shared" si="7"/>
        <v>Hickory Omelette with +11, +9.3% (118 to 129)</v>
      </c>
      <c r="T70" s="18"/>
      <c r="U70" s="40">
        <v>0.0</v>
      </c>
      <c r="V70" s="22">
        <f t="shared" si="8"/>
        <v>0</v>
      </c>
      <c r="W70" s="23" t="str">
        <f t="shared" si="9"/>
        <v>#DIV/0!</v>
      </c>
      <c r="X70" s="26" t="str">
        <f t="shared" si="10"/>
        <v>#DIV/0!</v>
      </c>
    </row>
    <row r="71">
      <c r="A71" s="18" t="s">
        <v>782</v>
      </c>
      <c r="B71" s="18">
        <v>825.0</v>
      </c>
      <c r="C71" s="40">
        <v>2998.0</v>
      </c>
      <c r="D71" s="40">
        <v>168.0</v>
      </c>
      <c r="E71" s="40">
        <v>0.0</v>
      </c>
      <c r="F71" s="14">
        <v>32736.0</v>
      </c>
      <c r="G71" s="19"/>
      <c r="H71" s="19">
        <f>VLOOKUP(A71,'Kings Ratings'!$A$2:$B$1000,2,false)</f>
        <v>10</v>
      </c>
      <c r="I71" s="10" t="str">
        <f>vlookup(B71,'202405 MM (Do Not Delete)'!$A$1:$G$1000,7,false)</f>
        <v/>
      </c>
      <c r="K71" s="40">
        <v>2844.0</v>
      </c>
      <c r="L71" s="22">
        <f t="shared" si="2"/>
        <v>154</v>
      </c>
      <c r="M71" s="23">
        <f t="shared" si="3"/>
        <v>0.05414908579</v>
      </c>
      <c r="N71" s="24" t="str">
        <f t="shared" si="4"/>
        <v>Sunflower Oil with +154, +5.4% (2844 to 2998)</v>
      </c>
      <c r="O71" s="41"/>
      <c r="P71" s="40">
        <v>156.0</v>
      </c>
      <c r="Q71" s="18">
        <f t="shared" si="5"/>
        <v>12</v>
      </c>
      <c r="R71" s="23">
        <f t="shared" si="6"/>
        <v>0.07692307692</v>
      </c>
      <c r="S71" s="24" t="str">
        <f t="shared" si="7"/>
        <v>Sunflower Oil with +12, +7.7% (156 to 168)</v>
      </c>
      <c r="T71" s="18"/>
      <c r="U71" s="40">
        <v>0.0</v>
      </c>
      <c r="V71" s="22">
        <f t="shared" si="8"/>
        <v>0</v>
      </c>
      <c r="W71" s="23" t="str">
        <f t="shared" si="9"/>
        <v>#DIV/0!</v>
      </c>
      <c r="X71" s="26" t="str">
        <f t="shared" si="10"/>
        <v>#DIV/0!</v>
      </c>
    </row>
    <row r="72">
      <c r="A72" s="18" t="s">
        <v>287</v>
      </c>
      <c r="B72" s="18">
        <v>737.0</v>
      </c>
      <c r="C72" s="40">
        <v>3552.0</v>
      </c>
      <c r="D72" s="40">
        <v>1213.0</v>
      </c>
      <c r="E72" s="40">
        <v>55.0</v>
      </c>
      <c r="F72" s="14">
        <v>53831.0</v>
      </c>
      <c r="G72" s="19"/>
      <c r="H72" s="19">
        <f>VLOOKUP(A72,'Kings Ratings'!$A$2:$B$1000,2,false)</f>
        <v>6</v>
      </c>
      <c r="I72" s="7">
        <f>vlookup(B72,'202405 MM (Do Not Delete)'!$A$1:$G$1000,7,false)</f>
        <v>295</v>
      </c>
      <c r="K72" s="40">
        <v>3394.0</v>
      </c>
      <c r="L72" s="22">
        <f t="shared" si="2"/>
        <v>158</v>
      </c>
      <c r="M72" s="23">
        <f t="shared" si="3"/>
        <v>0.04655274013</v>
      </c>
      <c r="N72" s="24" t="str">
        <f t="shared" si="4"/>
        <v>Fancy Pan Flute with +158, +4.7% (3394 to 3552)</v>
      </c>
      <c r="O72" s="41"/>
      <c r="P72" s="40">
        <v>1183.0</v>
      </c>
      <c r="Q72" s="18">
        <f t="shared" si="5"/>
        <v>30</v>
      </c>
      <c r="R72" s="23">
        <f t="shared" si="6"/>
        <v>0.02535925613</v>
      </c>
      <c r="S72" s="24" t="str">
        <f t="shared" si="7"/>
        <v>Fancy Pan Flute with +30, +2.5% (1183 to 1213)</v>
      </c>
      <c r="T72" s="18"/>
      <c r="U72" s="40">
        <v>54.0</v>
      </c>
      <c r="V72" s="22">
        <f t="shared" si="8"/>
        <v>1</v>
      </c>
      <c r="W72" s="23">
        <f t="shared" si="9"/>
        <v>0.01851851852</v>
      </c>
      <c r="X72" s="26" t="str">
        <f t="shared" si="10"/>
        <v>Fancy Pan Flute with +1, +1.9% (54 to 55)</v>
      </c>
    </row>
    <row r="73">
      <c r="A73" s="18" t="s">
        <v>333</v>
      </c>
      <c r="B73" s="18">
        <v>341.0</v>
      </c>
      <c r="C73" s="40">
        <v>2450.0</v>
      </c>
      <c r="D73" s="40">
        <v>3.0</v>
      </c>
      <c r="E73" s="40">
        <v>0.0</v>
      </c>
      <c r="F73" s="14">
        <v>10560.0</v>
      </c>
      <c r="G73" s="19"/>
      <c r="H73" s="19">
        <f>VLOOKUP(A73,'Kings Ratings'!$A$2:$B$1000,2,false)</f>
        <v>10</v>
      </c>
      <c r="I73" s="10"/>
      <c r="K73" s="40">
        <v>2289.0</v>
      </c>
      <c r="L73" s="22">
        <f t="shared" si="2"/>
        <v>161</v>
      </c>
      <c r="M73" s="23">
        <f t="shared" si="3"/>
        <v>0.07033639144</v>
      </c>
      <c r="N73" s="24" t="str">
        <f t="shared" si="4"/>
        <v>Flywheel with +161, +7% (2289 to 2450)</v>
      </c>
      <c r="O73" s="41"/>
      <c r="P73" s="40">
        <v>3.0</v>
      </c>
      <c r="Q73" s="18">
        <f t="shared" si="5"/>
        <v>0</v>
      </c>
      <c r="R73" s="23">
        <f t="shared" si="6"/>
        <v>0</v>
      </c>
      <c r="S73" s="24" t="str">
        <f t="shared" si="7"/>
        <v>Flywheel with +0, +0% (3 to 3)</v>
      </c>
      <c r="T73" s="18"/>
      <c r="U73" s="40">
        <v>0.0</v>
      </c>
      <c r="V73" s="22">
        <f t="shared" si="8"/>
        <v>0</v>
      </c>
      <c r="W73" s="23" t="str">
        <f t="shared" si="9"/>
        <v>#DIV/0!</v>
      </c>
      <c r="X73" s="26" t="str">
        <f t="shared" si="10"/>
        <v>#DIV/0!</v>
      </c>
    </row>
    <row r="74">
      <c r="A74" s="18" t="s">
        <v>337</v>
      </c>
      <c r="B74" s="18">
        <v>717.0</v>
      </c>
      <c r="C74" s="40">
        <v>2986.0</v>
      </c>
      <c r="D74" s="40">
        <v>12.0</v>
      </c>
      <c r="E74" s="40">
        <v>0.0</v>
      </c>
      <c r="F74" s="14">
        <v>15002.0</v>
      </c>
      <c r="G74" s="19"/>
      <c r="H74" s="19">
        <f>VLOOKUP(A74,'Kings Ratings'!$A$2:$B$1000,2,false)</f>
        <v>10</v>
      </c>
      <c r="I74" s="10" t="str">
        <f>vlookup(B74,'202405 MM (Do Not Delete)'!$A$1:$G$1000,7,false)</f>
        <v/>
      </c>
      <c r="K74" s="40">
        <v>2823.0</v>
      </c>
      <c r="L74" s="22">
        <f t="shared" si="2"/>
        <v>163</v>
      </c>
      <c r="M74" s="23">
        <f t="shared" si="3"/>
        <v>0.05773999292</v>
      </c>
      <c r="N74" s="24" t="str">
        <f t="shared" si="4"/>
        <v>Frost Shield with +163, +5.8% (2823 to 2986)</v>
      </c>
      <c r="O74" s="41"/>
      <c r="P74" s="40">
        <v>10.0</v>
      </c>
      <c r="Q74" s="18">
        <f t="shared" si="5"/>
        <v>2</v>
      </c>
      <c r="R74" s="23">
        <f t="shared" si="6"/>
        <v>0.2</v>
      </c>
      <c r="S74" s="24" t="str">
        <f t="shared" si="7"/>
        <v>Frost Shield with +2, +20% (10 to 12)</v>
      </c>
      <c r="T74" s="18"/>
      <c r="U74" s="40">
        <v>0.0</v>
      </c>
      <c r="V74" s="22">
        <f t="shared" si="8"/>
        <v>0</v>
      </c>
      <c r="W74" s="23" t="str">
        <f t="shared" si="9"/>
        <v>#DIV/0!</v>
      </c>
      <c r="X74" s="26" t="str">
        <f t="shared" si="10"/>
        <v>#DIV/0!</v>
      </c>
    </row>
    <row r="75">
      <c r="A75" s="18" t="s">
        <v>646</v>
      </c>
      <c r="B75" s="18">
        <v>977.0</v>
      </c>
      <c r="C75" s="40">
        <v>3837.0</v>
      </c>
      <c r="D75" s="40">
        <v>882.0</v>
      </c>
      <c r="E75" s="40">
        <v>9.0</v>
      </c>
      <c r="F75" s="14">
        <v>64042.0</v>
      </c>
      <c r="G75" s="19"/>
      <c r="H75" s="19">
        <f>VLOOKUP(A75,'Kings Ratings'!$A$2:$B$1000,2,false)</f>
        <v>5</v>
      </c>
      <c r="I75" s="10"/>
      <c r="K75" s="40">
        <v>3674.0</v>
      </c>
      <c r="L75" s="22">
        <f t="shared" si="2"/>
        <v>163</v>
      </c>
      <c r="M75" s="23">
        <f t="shared" si="3"/>
        <v>0.04436581383</v>
      </c>
      <c r="N75" s="24" t="str">
        <f t="shared" si="4"/>
        <v>Purple Twine with +163, +4.4% (3674 to 3837)</v>
      </c>
      <c r="O75" s="41"/>
      <c r="P75" s="40">
        <v>833.0</v>
      </c>
      <c r="Q75" s="18">
        <f t="shared" si="5"/>
        <v>49</v>
      </c>
      <c r="R75" s="23">
        <f t="shared" si="6"/>
        <v>0.05882352941</v>
      </c>
      <c r="S75" s="24" t="str">
        <f t="shared" si="7"/>
        <v>Purple Twine with +49, +5.9% (833 to 882)</v>
      </c>
      <c r="T75" s="18"/>
      <c r="U75" s="40">
        <v>9.0</v>
      </c>
      <c r="V75" s="22">
        <f t="shared" si="8"/>
        <v>0</v>
      </c>
      <c r="W75" s="23">
        <f t="shared" si="9"/>
        <v>0</v>
      </c>
      <c r="X75" s="26" t="str">
        <f t="shared" si="10"/>
        <v>Purple Twine with +0, +0% (9 to 9)</v>
      </c>
    </row>
    <row r="76">
      <c r="A76" s="18" t="s">
        <v>13</v>
      </c>
      <c r="B76" s="18">
        <v>787.0</v>
      </c>
      <c r="C76" s="40">
        <v>3432.0</v>
      </c>
      <c r="D76" s="40">
        <v>102.0</v>
      </c>
      <c r="E76" s="40">
        <v>1.0</v>
      </c>
      <c r="F76" s="14">
        <v>28430.0</v>
      </c>
      <c r="G76" s="19"/>
      <c r="H76" s="19">
        <f>VLOOKUP(A76,'Kings Ratings'!$A$2:$B$1000,2,false)</f>
        <v>10</v>
      </c>
      <c r="I76" s="10">
        <f>vlookup(B76,'202405 MM (Do Not Delete)'!$A$1:$G$1000,7,false)</f>
        <v>318</v>
      </c>
      <c r="K76" s="40">
        <v>3264.0</v>
      </c>
      <c r="L76" s="22">
        <f t="shared" si="2"/>
        <v>168</v>
      </c>
      <c r="M76" s="23">
        <f t="shared" si="3"/>
        <v>0.05147058824</v>
      </c>
      <c r="N76" s="24" t="str">
        <f t="shared" si="4"/>
        <v>Acorn Butter with +168, +5.1% (3264 to 3432)</v>
      </c>
      <c r="O76" s="41"/>
      <c r="P76" s="40">
        <v>81.0</v>
      </c>
      <c r="Q76" s="18">
        <f t="shared" si="5"/>
        <v>21</v>
      </c>
      <c r="R76" s="23">
        <f t="shared" si="6"/>
        <v>0.2592592593</v>
      </c>
      <c r="S76" s="24" t="str">
        <f t="shared" si="7"/>
        <v>Acorn Butter with +21, +25.9% (81 to 102)</v>
      </c>
      <c r="T76" s="18"/>
      <c r="U76" s="40">
        <v>1.0</v>
      </c>
      <c r="V76" s="22">
        <f t="shared" si="8"/>
        <v>0</v>
      </c>
      <c r="W76" s="23">
        <f t="shared" si="9"/>
        <v>0</v>
      </c>
      <c r="X76" s="26" t="str">
        <f t="shared" si="10"/>
        <v>Acorn Butter with +0, +0% (1 to 1)</v>
      </c>
    </row>
    <row r="77">
      <c r="A77" s="18" t="s">
        <v>619</v>
      </c>
      <c r="B77" s="18">
        <v>900.0</v>
      </c>
      <c r="C77" s="40">
        <v>3458.0</v>
      </c>
      <c r="D77" s="40">
        <v>779.0</v>
      </c>
      <c r="E77" s="40">
        <v>41.0</v>
      </c>
      <c r="F77" s="14">
        <v>101682.0</v>
      </c>
      <c r="G77" s="19"/>
      <c r="H77" s="19">
        <f>VLOOKUP(A77,'Kings Ratings'!$A$2:$B$1000,2,false)</f>
        <v>2</v>
      </c>
      <c r="I77" s="7">
        <f>vlookup(B77,'202405 MM (Do Not Delete)'!$A$1:$G$1000,7,false)</f>
        <v>290</v>
      </c>
      <c r="K77" s="40">
        <v>3290.0</v>
      </c>
      <c r="L77" s="22">
        <f t="shared" si="2"/>
        <v>168</v>
      </c>
      <c r="M77" s="23">
        <f t="shared" si="3"/>
        <v>0.05106382979</v>
      </c>
      <c r="N77" s="24" t="str">
        <f t="shared" si="4"/>
        <v>Pitchfork with +168, +5.1% (3290 to 3458)</v>
      </c>
      <c r="O77" s="41"/>
      <c r="P77" s="40">
        <v>740.0</v>
      </c>
      <c r="Q77" s="18">
        <f t="shared" si="5"/>
        <v>39</v>
      </c>
      <c r="R77" s="23">
        <f t="shared" si="6"/>
        <v>0.0527027027</v>
      </c>
      <c r="S77" s="24" t="str">
        <f t="shared" si="7"/>
        <v>Pitchfork with +39, +5.3% (740 to 779)</v>
      </c>
      <c r="T77" s="18"/>
      <c r="U77" s="40">
        <v>38.0</v>
      </c>
      <c r="V77" s="22">
        <f t="shared" si="8"/>
        <v>3</v>
      </c>
      <c r="W77" s="23">
        <f t="shared" si="9"/>
        <v>0.07894736842</v>
      </c>
      <c r="X77" s="26" t="str">
        <f t="shared" si="10"/>
        <v>Pitchfork with +3, +7.9% (38 to 41)</v>
      </c>
    </row>
    <row r="78">
      <c r="A78" s="18" t="s">
        <v>293</v>
      </c>
      <c r="B78" s="18">
        <v>774.0</v>
      </c>
      <c r="C78" s="40">
        <v>2310.0</v>
      </c>
      <c r="D78" s="40">
        <v>31.0</v>
      </c>
      <c r="E78" s="40">
        <v>0.0</v>
      </c>
      <c r="F78" s="14">
        <v>10856.0</v>
      </c>
      <c r="G78" s="19"/>
      <c r="H78" s="19">
        <f>VLOOKUP(A78,'Kings Ratings'!$A$2:$B$1000,2,false)</f>
        <v>9</v>
      </c>
      <c r="I78" s="10"/>
      <c r="K78" s="40">
        <v>2137.0</v>
      </c>
      <c r="L78" s="22">
        <f t="shared" si="2"/>
        <v>173</v>
      </c>
      <c r="M78" s="23">
        <f t="shared" si="3"/>
        <v>0.08095460927</v>
      </c>
      <c r="N78" s="24" t="str">
        <f t="shared" si="4"/>
        <v>Fancy Table with +173, +8.1% (2137 to 2310)</v>
      </c>
      <c r="O78" s="41"/>
      <c r="P78" s="40">
        <v>29.0</v>
      </c>
      <c r="Q78" s="18">
        <f t="shared" si="5"/>
        <v>2</v>
      </c>
      <c r="R78" s="23">
        <f t="shared" si="6"/>
        <v>0.06896551724</v>
      </c>
      <c r="S78" s="24" t="str">
        <f t="shared" si="7"/>
        <v>Fancy Table with +2, +6.9% (29 to 31)</v>
      </c>
      <c r="T78" s="18"/>
      <c r="U78" s="40">
        <v>0.0</v>
      </c>
      <c r="V78" s="22">
        <f t="shared" si="8"/>
        <v>0</v>
      </c>
      <c r="W78" s="23" t="str">
        <f t="shared" si="9"/>
        <v>#DIV/0!</v>
      </c>
      <c r="X78" s="26" t="str">
        <f t="shared" si="10"/>
        <v>#DIV/0!</v>
      </c>
    </row>
    <row r="79">
      <c r="A79" s="18" t="s">
        <v>275</v>
      </c>
      <c r="B79" s="18">
        <v>736.0</v>
      </c>
      <c r="C79" s="40">
        <v>2900.0</v>
      </c>
      <c r="D79" s="40">
        <v>33.0</v>
      </c>
      <c r="E79" s="40">
        <v>0.0</v>
      </c>
      <c r="F79" s="14">
        <v>18331.0</v>
      </c>
      <c r="G79" s="19"/>
      <c r="H79" s="19">
        <f>VLOOKUP(A79,'Kings Ratings'!$A$2:$B$1000,2,false)</f>
        <v>9</v>
      </c>
      <c r="I79" s="10" t="str">
        <f>vlookup(B79,'202405 MM (Do Not Delete)'!$A$1:$G$1000,7,false)</f>
        <v/>
      </c>
      <c r="K79" s="40">
        <v>2722.0</v>
      </c>
      <c r="L79" s="22">
        <f t="shared" si="2"/>
        <v>178</v>
      </c>
      <c r="M79" s="23">
        <f t="shared" si="3"/>
        <v>0.06539309331</v>
      </c>
      <c r="N79" s="24" t="str">
        <f t="shared" si="4"/>
        <v>Fancy Chair with +178, +6.5% (2722 to 2900)</v>
      </c>
      <c r="O79" s="41"/>
      <c r="P79" s="40">
        <v>32.0</v>
      </c>
      <c r="Q79" s="18">
        <f t="shared" si="5"/>
        <v>1</v>
      </c>
      <c r="R79" s="23">
        <f t="shared" si="6"/>
        <v>0.03125</v>
      </c>
      <c r="S79" s="24" t="str">
        <f t="shared" si="7"/>
        <v>Fancy Chair with +1, +3.1% (32 to 33)</v>
      </c>
      <c r="T79" s="18"/>
      <c r="U79" s="40">
        <v>0.0</v>
      </c>
      <c r="V79" s="22">
        <f t="shared" si="8"/>
        <v>0</v>
      </c>
      <c r="W79" s="23" t="str">
        <f t="shared" si="9"/>
        <v>#DIV/0!</v>
      </c>
      <c r="X79" s="26" t="str">
        <f t="shared" si="10"/>
        <v>#DIV/0!</v>
      </c>
    </row>
    <row r="80">
      <c r="A80" s="18" t="s">
        <v>668</v>
      </c>
      <c r="B80" s="18">
        <v>760.0</v>
      </c>
      <c r="C80" s="40">
        <v>3127.0</v>
      </c>
      <c r="D80" s="40">
        <v>173.0</v>
      </c>
      <c r="E80" s="40">
        <v>10.0</v>
      </c>
      <c r="F80" s="14">
        <v>11027.0</v>
      </c>
      <c r="G80" s="19"/>
      <c r="H80" s="19">
        <f>VLOOKUP(A80,'Kings Ratings'!$A$2:$B$1000,2,false)</f>
        <v>9</v>
      </c>
      <c r="I80" s="10">
        <f>vlookup(B80,'202405 MM (Do Not Delete)'!$A$1:$G$1000,7,false)</f>
        <v>299</v>
      </c>
      <c r="K80" s="40">
        <v>2947.0</v>
      </c>
      <c r="L80" s="22">
        <f t="shared" si="2"/>
        <v>180</v>
      </c>
      <c r="M80" s="23">
        <f t="shared" si="3"/>
        <v>0.06107906345</v>
      </c>
      <c r="N80" s="24" t="str">
        <f t="shared" si="4"/>
        <v>Red Trunk with +180, +6.1% (2947 to 3127)</v>
      </c>
      <c r="O80" s="41"/>
      <c r="P80" s="40">
        <v>169.0</v>
      </c>
      <c r="Q80" s="18">
        <f t="shared" si="5"/>
        <v>4</v>
      </c>
      <c r="R80" s="23">
        <f t="shared" si="6"/>
        <v>0.02366863905</v>
      </c>
      <c r="S80" s="24" t="str">
        <f t="shared" si="7"/>
        <v>Red Trunk with +4, +2.4% (169 to 173)</v>
      </c>
      <c r="T80" s="18"/>
      <c r="U80" s="40">
        <v>7.0</v>
      </c>
      <c r="V80" s="22">
        <f t="shared" si="8"/>
        <v>3</v>
      </c>
      <c r="W80" s="23">
        <f t="shared" si="9"/>
        <v>0.4285714286</v>
      </c>
      <c r="X80" s="26" t="str">
        <f t="shared" si="10"/>
        <v>Red Trunk with +3, +42.9% (7 to 10)</v>
      </c>
    </row>
    <row r="81">
      <c r="A81" s="18" t="s">
        <v>170</v>
      </c>
      <c r="B81" s="18">
        <v>615.0</v>
      </c>
      <c r="C81" s="40">
        <v>4749.0</v>
      </c>
      <c r="D81" s="40">
        <v>312.0</v>
      </c>
      <c r="E81" s="40">
        <v>5.0</v>
      </c>
      <c r="F81" s="14">
        <v>12541.0</v>
      </c>
      <c r="G81" s="19"/>
      <c r="H81" s="19">
        <f>VLOOKUP(A81,'Kings Ratings'!$A$2:$B$1000,2,false)</f>
        <v>9</v>
      </c>
      <c r="I81" s="10"/>
      <c r="K81" s="40">
        <v>4560.0</v>
      </c>
      <c r="L81" s="22">
        <f t="shared" si="2"/>
        <v>189</v>
      </c>
      <c r="M81" s="23">
        <f t="shared" si="3"/>
        <v>0.04144736842</v>
      </c>
      <c r="N81" s="24" t="str">
        <f t="shared" si="4"/>
        <v>Canoe with +189, +4.1% (4560 to 4749)</v>
      </c>
      <c r="O81" s="41"/>
      <c r="P81" s="40">
        <v>304.0</v>
      </c>
      <c r="Q81" s="18">
        <f t="shared" si="5"/>
        <v>8</v>
      </c>
      <c r="R81" s="23">
        <f t="shared" si="6"/>
        <v>0.02631578947</v>
      </c>
      <c r="S81" s="24" t="str">
        <f t="shared" si="7"/>
        <v>Canoe with +8, +2.6% (304 to 312)</v>
      </c>
      <c r="T81" s="18"/>
      <c r="U81" s="40">
        <v>5.0</v>
      </c>
      <c r="V81" s="22">
        <f t="shared" si="8"/>
        <v>0</v>
      </c>
      <c r="W81" s="23">
        <f t="shared" si="9"/>
        <v>0</v>
      </c>
      <c r="X81" s="26" t="str">
        <f t="shared" si="10"/>
        <v>Canoe with +0, +0% (5 to 5)</v>
      </c>
    </row>
    <row r="82">
      <c r="A82" s="18" t="s">
        <v>634</v>
      </c>
      <c r="B82" s="18">
        <v>69.0</v>
      </c>
      <c r="C82" s="40">
        <v>9156.0</v>
      </c>
      <c r="D82" s="40">
        <v>618.0</v>
      </c>
      <c r="E82" s="40">
        <v>0.0</v>
      </c>
      <c r="F82" s="14">
        <v>20800.0</v>
      </c>
      <c r="G82" s="19"/>
      <c r="H82" s="19">
        <f>VLOOKUP(A82,'Kings Ratings'!$A$2:$B$1000,2,false)</f>
        <v>9</v>
      </c>
      <c r="I82" s="10"/>
      <c r="K82" s="40">
        <v>8955.0</v>
      </c>
      <c r="L82" s="22">
        <f t="shared" si="2"/>
        <v>201</v>
      </c>
      <c r="M82" s="23">
        <f t="shared" si="3"/>
        <v>0.02244556114</v>
      </c>
      <c r="N82" s="24" t="str">
        <f t="shared" si="4"/>
        <v>Pumpkin with +201, +2.2% (8955 to 9156)</v>
      </c>
      <c r="O82" s="41"/>
      <c r="P82" s="40">
        <v>603.0</v>
      </c>
      <c r="Q82" s="18">
        <f t="shared" si="5"/>
        <v>15</v>
      </c>
      <c r="R82" s="23">
        <f t="shared" si="6"/>
        <v>0.02487562189</v>
      </c>
      <c r="S82" s="24" t="str">
        <f t="shared" si="7"/>
        <v>Pumpkin with +15, +2.5% (603 to 618)</v>
      </c>
      <c r="T82" s="18"/>
      <c r="U82" s="40">
        <v>0.0</v>
      </c>
      <c r="V82" s="22">
        <f t="shared" si="8"/>
        <v>0</v>
      </c>
      <c r="W82" s="23" t="str">
        <f t="shared" si="9"/>
        <v>#DIV/0!</v>
      </c>
      <c r="X82" s="26" t="str">
        <f t="shared" si="10"/>
        <v>#DIV/0!</v>
      </c>
    </row>
    <row r="83">
      <c r="A83" s="18" t="s">
        <v>498</v>
      </c>
      <c r="B83" s="18">
        <v>682.0</v>
      </c>
      <c r="C83" s="40">
        <v>4520.0</v>
      </c>
      <c r="D83" s="40">
        <v>302.0</v>
      </c>
      <c r="E83" s="40">
        <v>4.0</v>
      </c>
      <c r="F83" s="14">
        <v>59957.0</v>
      </c>
      <c r="G83" s="19"/>
      <c r="H83" s="19">
        <f>VLOOKUP(A83,'Kings Ratings'!$A$2:$B$1000,2,false)</f>
        <v>8</v>
      </c>
      <c r="I83" s="10"/>
      <c r="K83" s="40">
        <v>4309.0</v>
      </c>
      <c r="L83" s="22">
        <f t="shared" si="2"/>
        <v>211</v>
      </c>
      <c r="M83" s="23">
        <f t="shared" si="3"/>
        <v>0.04896727779</v>
      </c>
      <c r="N83" s="24" t="str">
        <f t="shared" si="4"/>
        <v>Kill Switch with +211, +4.9% (4309 to 4520)</v>
      </c>
      <c r="O83" s="41"/>
      <c r="P83" s="40">
        <v>296.0</v>
      </c>
      <c r="Q83" s="18">
        <f t="shared" si="5"/>
        <v>6</v>
      </c>
      <c r="R83" s="23">
        <f t="shared" si="6"/>
        <v>0.02027027027</v>
      </c>
      <c r="S83" s="24" t="str">
        <f t="shared" si="7"/>
        <v>Kill Switch with +6, +2% (296 to 302)</v>
      </c>
      <c r="T83" s="18"/>
      <c r="U83" s="40">
        <v>2.0</v>
      </c>
      <c r="V83" s="22">
        <f t="shared" si="8"/>
        <v>2</v>
      </c>
      <c r="W83" s="23">
        <f t="shared" si="9"/>
        <v>1</v>
      </c>
      <c r="X83" s="26" t="str">
        <f t="shared" si="10"/>
        <v>Kill Switch with +2, +100% (2 to 4)</v>
      </c>
    </row>
    <row r="84">
      <c r="A84" s="18" t="s">
        <v>403</v>
      </c>
      <c r="B84" s="18">
        <v>463.0</v>
      </c>
      <c r="C84" s="40">
        <v>3770.0</v>
      </c>
      <c r="D84" s="40">
        <v>10.0</v>
      </c>
      <c r="E84" s="40">
        <v>0.0</v>
      </c>
      <c r="F84" s="14">
        <v>16382.0</v>
      </c>
      <c r="G84" s="19"/>
      <c r="H84" s="19">
        <f>VLOOKUP(A84,'Kings Ratings'!$A$2:$B$1000,2,false)</f>
        <v>10</v>
      </c>
      <c r="I84" s="10" t="str">
        <f>vlookup(B84,'202405 MM (Do Not Delete)'!$A$1:$G$1000,7,false)</f>
        <v/>
      </c>
      <c r="K84" s="40">
        <v>3552.0</v>
      </c>
      <c r="L84" s="22">
        <f t="shared" si="2"/>
        <v>218</v>
      </c>
      <c r="M84" s="23">
        <f t="shared" si="3"/>
        <v>0.06137387387</v>
      </c>
      <c r="N84" s="24" t="str">
        <f t="shared" si="4"/>
        <v>Goldgill with +218, +6.1% (3552 to 3770)</v>
      </c>
      <c r="O84" s="41"/>
      <c r="P84" s="40">
        <v>10.0</v>
      </c>
      <c r="Q84" s="18">
        <f t="shared" si="5"/>
        <v>0</v>
      </c>
      <c r="R84" s="23">
        <f t="shared" si="6"/>
        <v>0</v>
      </c>
      <c r="S84" s="24" t="str">
        <f t="shared" si="7"/>
        <v>Goldgill with +0, +0% (10 to 10)</v>
      </c>
      <c r="T84" s="18"/>
      <c r="U84" s="40">
        <v>0.0</v>
      </c>
      <c r="V84" s="22">
        <f t="shared" si="8"/>
        <v>0</v>
      </c>
      <c r="W84" s="23" t="str">
        <f t="shared" si="9"/>
        <v>#DIV/0!</v>
      </c>
      <c r="X84" s="26" t="str">
        <f t="shared" si="10"/>
        <v>#DIV/0!</v>
      </c>
    </row>
    <row r="85">
      <c r="A85" s="18" t="s">
        <v>690</v>
      </c>
      <c r="B85" s="18">
        <v>743.0</v>
      </c>
      <c r="C85" s="40">
        <v>3938.0</v>
      </c>
      <c r="D85" s="40">
        <v>61.0</v>
      </c>
      <c r="E85" s="40">
        <v>0.0</v>
      </c>
      <c r="F85" s="14">
        <v>38051.0</v>
      </c>
      <c r="G85" s="19"/>
      <c r="H85" s="19">
        <f>VLOOKUP(A85,'Kings Ratings'!$A$2:$B$1000,2,false)</f>
        <v>10</v>
      </c>
      <c r="I85" s="10">
        <f>vlookup(B85,'202405 MM (Do Not Delete)'!$A$1:$G$1000,7,false)</f>
        <v>313</v>
      </c>
      <c r="K85" s="40">
        <v>3719.0</v>
      </c>
      <c r="L85" s="22">
        <f t="shared" si="2"/>
        <v>219</v>
      </c>
      <c r="M85" s="23">
        <f t="shared" si="3"/>
        <v>0.05888679753</v>
      </c>
      <c r="N85" s="24" t="str">
        <f t="shared" si="4"/>
        <v>Step Ladder with +219, +5.9% (3719 to 3938)</v>
      </c>
      <c r="O85" s="41"/>
      <c r="P85" s="40">
        <v>59.0</v>
      </c>
      <c r="Q85" s="18">
        <f t="shared" si="5"/>
        <v>2</v>
      </c>
      <c r="R85" s="23">
        <f t="shared" si="6"/>
        <v>0.03389830508</v>
      </c>
      <c r="S85" s="24" t="str">
        <f t="shared" si="7"/>
        <v>Step Ladder with +2, +3.4% (59 to 61)</v>
      </c>
      <c r="T85" s="18"/>
      <c r="U85" s="40">
        <v>0.0</v>
      </c>
      <c r="V85" s="22">
        <f t="shared" si="8"/>
        <v>0</v>
      </c>
      <c r="W85" s="23" t="str">
        <f t="shared" si="9"/>
        <v>#DIV/0!</v>
      </c>
      <c r="X85" s="26" t="str">
        <f t="shared" si="10"/>
        <v>#DIV/0!</v>
      </c>
    </row>
    <row r="86">
      <c r="A86" s="11" t="s">
        <v>874</v>
      </c>
      <c r="B86" s="11">
        <v>1132.0</v>
      </c>
      <c r="C86" s="11">
        <v>977.0</v>
      </c>
      <c r="D86" s="11">
        <v>55.0</v>
      </c>
      <c r="E86" s="11">
        <v>0.0</v>
      </c>
      <c r="F86" s="14">
        <v>16738.0</v>
      </c>
      <c r="G86" s="19"/>
      <c r="H86" s="19">
        <f>VLOOKUP(A86,'Kings Ratings'!$A$2:$B$1000,2,false)</f>
        <v>6</v>
      </c>
      <c r="K86" s="11">
        <v>755.0</v>
      </c>
      <c r="L86" s="22">
        <f t="shared" si="2"/>
        <v>222</v>
      </c>
      <c r="M86" s="23">
        <f t="shared" si="3"/>
        <v>0.2940397351</v>
      </c>
      <c r="N86" s="24" t="str">
        <f t="shared" si="4"/>
        <v>Snow Shoes with +222, +29.4% (755 to 977)</v>
      </c>
      <c r="O86" s="41"/>
      <c r="P86" s="11">
        <v>31.0</v>
      </c>
      <c r="Q86" s="18">
        <f t="shared" si="5"/>
        <v>24</v>
      </c>
      <c r="R86" s="23">
        <f t="shared" si="6"/>
        <v>0.7741935484</v>
      </c>
      <c r="S86" s="24" t="str">
        <f t="shared" si="7"/>
        <v>Snow Shoes with +24, +77.4% (31 to 55)</v>
      </c>
      <c r="T86" s="18"/>
      <c r="U86" s="11">
        <v>0.0</v>
      </c>
      <c r="V86" s="22">
        <f t="shared" si="8"/>
        <v>0</v>
      </c>
      <c r="W86" s="23" t="str">
        <f t="shared" si="9"/>
        <v>#DIV/0!</v>
      </c>
      <c r="X86" s="26" t="str">
        <f t="shared" si="10"/>
        <v>#DIV/0!</v>
      </c>
    </row>
    <row r="87">
      <c r="A87" s="18" t="s">
        <v>722</v>
      </c>
      <c r="B87" s="18">
        <v>759.0</v>
      </c>
      <c r="C87" s="40">
        <v>3554.0</v>
      </c>
      <c r="D87" s="40">
        <v>76.0</v>
      </c>
      <c r="E87" s="40">
        <v>1.0</v>
      </c>
      <c r="F87" s="14">
        <v>33988.0</v>
      </c>
      <c r="G87" s="19"/>
      <c r="H87" s="19">
        <f>VLOOKUP(A87,'Kings Ratings'!$A$2:$B$1000,2,false)</f>
        <v>10</v>
      </c>
      <c r="I87" s="10">
        <f>vlookup(B87,'202405 MM (Do Not Delete)'!$A$1:$G$1000,7,false)</f>
        <v>315</v>
      </c>
      <c r="K87" s="40">
        <v>3328.0</v>
      </c>
      <c r="L87" s="22">
        <f t="shared" si="2"/>
        <v>226</v>
      </c>
      <c r="M87" s="23">
        <f t="shared" si="3"/>
        <v>0.06790865385</v>
      </c>
      <c r="N87" s="24" t="str">
        <f t="shared" si="4"/>
        <v>Steel Vise with +226, +6.8% (3328 to 3554)</v>
      </c>
      <c r="O87" s="41"/>
      <c r="P87" s="40">
        <v>73.0</v>
      </c>
      <c r="Q87" s="18">
        <f t="shared" si="5"/>
        <v>3</v>
      </c>
      <c r="R87" s="23">
        <f t="shared" si="6"/>
        <v>0.04109589041</v>
      </c>
      <c r="S87" s="24" t="str">
        <f t="shared" si="7"/>
        <v>Steel Vise with +3, +4.1% (73 to 76)</v>
      </c>
      <c r="T87" s="18"/>
      <c r="U87" s="40">
        <v>1.0</v>
      </c>
      <c r="V87" s="22">
        <f t="shared" si="8"/>
        <v>0</v>
      </c>
      <c r="W87" s="23">
        <f t="shared" si="9"/>
        <v>0</v>
      </c>
      <c r="X87" s="26" t="str">
        <f t="shared" si="10"/>
        <v>Steel Vise with +0, +0% (1 to 1)</v>
      </c>
    </row>
    <row r="88">
      <c r="A88" s="18" t="s">
        <v>381</v>
      </c>
      <c r="B88" s="18">
        <v>459.0</v>
      </c>
      <c r="C88" s="40">
        <v>3588.0</v>
      </c>
      <c r="D88" s="40">
        <v>8.0</v>
      </c>
      <c r="E88" s="40">
        <v>0.0</v>
      </c>
      <c r="F88" s="14">
        <v>15688.0</v>
      </c>
      <c r="G88" s="19"/>
      <c r="H88" s="19">
        <f>VLOOKUP(A88,'Kings Ratings'!$A$2:$B$1000,2,false)</f>
        <v>10</v>
      </c>
      <c r="I88" s="10" t="str">
        <f>vlookup(B88,'202405 MM (Do Not Delete)'!$A$1:$G$1000,7,false)</f>
        <v/>
      </c>
      <c r="K88" s="40">
        <v>3361.0</v>
      </c>
      <c r="L88" s="22">
        <f t="shared" si="2"/>
        <v>227</v>
      </c>
      <c r="M88" s="23">
        <f t="shared" si="3"/>
        <v>0.06753942279</v>
      </c>
      <c r="N88" s="24" t="str">
        <f t="shared" si="4"/>
        <v>Gold Coral with +227, +6.8% (3361 to 3588)</v>
      </c>
      <c r="O88" s="41"/>
      <c r="P88" s="40">
        <v>8.0</v>
      </c>
      <c r="Q88" s="18">
        <f t="shared" si="5"/>
        <v>0</v>
      </c>
      <c r="R88" s="23">
        <f t="shared" si="6"/>
        <v>0</v>
      </c>
      <c r="S88" s="24" t="str">
        <f t="shared" si="7"/>
        <v>Gold Coral with +0, +0% (8 to 8)</v>
      </c>
      <c r="T88" s="18"/>
      <c r="U88" s="40">
        <v>0.0</v>
      </c>
      <c r="V88" s="22">
        <f t="shared" si="8"/>
        <v>0</v>
      </c>
      <c r="W88" s="23" t="str">
        <f t="shared" si="9"/>
        <v>#DIV/0!</v>
      </c>
      <c r="X88" s="26" t="str">
        <f t="shared" si="10"/>
        <v>#DIV/0!</v>
      </c>
    </row>
    <row r="89">
      <c r="A89" s="11" t="s">
        <v>655</v>
      </c>
      <c r="B89" s="11">
        <v>1137.0</v>
      </c>
      <c r="C89" s="11">
        <v>704.0</v>
      </c>
      <c r="D89" s="11">
        <v>0.0</v>
      </c>
      <c r="E89" s="11">
        <v>0.0</v>
      </c>
      <c r="F89" s="14">
        <v>50042.0</v>
      </c>
      <c r="G89" s="19"/>
      <c r="H89" s="19">
        <f>VLOOKUP(A89,'Kings Ratings'!$A$2:$B$1000,2,false)</f>
        <v>7</v>
      </c>
      <c r="K89" s="11">
        <v>476.0</v>
      </c>
      <c r="L89" s="22">
        <f t="shared" si="2"/>
        <v>228</v>
      </c>
      <c r="M89" s="23">
        <f t="shared" si="3"/>
        <v>0.4789915966</v>
      </c>
      <c r="N89" s="24" t="str">
        <f t="shared" si="4"/>
        <v>Pine Shelf with +228, +47.9% (476 to 704)</v>
      </c>
      <c r="O89" s="41"/>
      <c r="P89" s="11">
        <v>0.0</v>
      </c>
      <c r="Q89" s="18">
        <f t="shared" si="5"/>
        <v>0</v>
      </c>
      <c r="R89" s="23" t="str">
        <f t="shared" si="6"/>
        <v>#DIV/0!</v>
      </c>
      <c r="S89" s="24" t="str">
        <f t="shared" si="7"/>
        <v>#DIV/0!</v>
      </c>
      <c r="T89" s="18"/>
      <c r="U89" s="11">
        <v>0.0</v>
      </c>
      <c r="V89" s="22">
        <f t="shared" si="8"/>
        <v>0</v>
      </c>
      <c r="W89" s="23" t="str">
        <f t="shared" si="9"/>
        <v>#DIV/0!</v>
      </c>
      <c r="X89" s="26" t="str">
        <f t="shared" si="10"/>
        <v>#DIV/0!</v>
      </c>
    </row>
    <row r="90">
      <c r="A90" s="18" t="s">
        <v>212</v>
      </c>
      <c r="B90" s="18">
        <v>637.0</v>
      </c>
      <c r="C90" s="40">
        <v>4103.0</v>
      </c>
      <c r="D90" s="40">
        <v>95.0</v>
      </c>
      <c r="E90" s="40">
        <v>3.0</v>
      </c>
      <c r="F90" s="14">
        <v>24095.0</v>
      </c>
      <c r="G90" s="19"/>
      <c r="H90" s="19">
        <f>VLOOKUP(A90,'Kings Ratings'!$A$2:$B$1000,2,false)</f>
        <v>9</v>
      </c>
      <c r="I90" s="10" t="str">
        <f>vlookup(B90,'202405 MM (Do Not Delete)'!$A$1:$G$1000,7,false)</f>
        <v/>
      </c>
      <c r="K90" s="40">
        <v>3874.0</v>
      </c>
      <c r="L90" s="22">
        <f t="shared" si="2"/>
        <v>229</v>
      </c>
      <c r="M90" s="23">
        <f t="shared" si="3"/>
        <v>0.05911202891</v>
      </c>
      <c r="N90" s="24" t="str">
        <f t="shared" si="4"/>
        <v>Cooking Pot with +229, +5.9% (3874 to 4103)</v>
      </c>
      <c r="O90" s="41"/>
      <c r="P90" s="40">
        <v>92.0</v>
      </c>
      <c r="Q90" s="18">
        <f t="shared" si="5"/>
        <v>3</v>
      </c>
      <c r="R90" s="23">
        <f t="shared" si="6"/>
        <v>0.03260869565</v>
      </c>
      <c r="S90" s="24" t="str">
        <f t="shared" si="7"/>
        <v>Cooking Pot with +3, +3.3% (92 to 95)</v>
      </c>
      <c r="T90" s="18"/>
      <c r="U90" s="40">
        <v>3.0</v>
      </c>
      <c r="V90" s="22">
        <f t="shared" si="8"/>
        <v>0</v>
      </c>
      <c r="W90" s="23">
        <f t="shared" si="9"/>
        <v>0</v>
      </c>
      <c r="X90" s="26" t="str">
        <f t="shared" si="10"/>
        <v>Cooking Pot with +0, +0% (3 to 3)</v>
      </c>
    </row>
    <row r="91">
      <c r="A91" s="18" t="s">
        <v>278</v>
      </c>
      <c r="B91" s="18">
        <v>474.0</v>
      </c>
      <c r="C91" s="40">
        <v>6084.0</v>
      </c>
      <c r="D91" s="40">
        <v>1250.0</v>
      </c>
      <c r="E91" s="40">
        <v>27.0</v>
      </c>
      <c r="F91" s="14">
        <v>58517.0</v>
      </c>
      <c r="G91" s="19"/>
      <c r="H91" s="19">
        <f>VLOOKUP(A91,'Kings Ratings'!$A$2:$B$1000,2,false)</f>
        <v>6</v>
      </c>
      <c r="I91" s="7">
        <f>vlookup(B91,'202405 MM (Do Not Delete)'!$A$1:$G$1000,7,false)</f>
        <v>295</v>
      </c>
      <c r="K91" s="40">
        <v>5855.0</v>
      </c>
      <c r="L91" s="22">
        <f t="shared" si="2"/>
        <v>229</v>
      </c>
      <c r="M91" s="23">
        <f t="shared" si="3"/>
        <v>0.0391118702</v>
      </c>
      <c r="N91" s="24" t="str">
        <f t="shared" si="4"/>
        <v>Fancy Drum with +229, +3.9% (5855 to 6084)</v>
      </c>
      <c r="O91" s="41"/>
      <c r="P91" s="40">
        <v>1221.0</v>
      </c>
      <c r="Q91" s="18">
        <f t="shared" si="5"/>
        <v>29</v>
      </c>
      <c r="R91" s="23">
        <f t="shared" si="6"/>
        <v>0.02375102375</v>
      </c>
      <c r="S91" s="24" t="str">
        <f t="shared" si="7"/>
        <v>Fancy Drum with +29, +2.4% (1221 to 1250)</v>
      </c>
      <c r="T91" s="18"/>
      <c r="U91" s="40">
        <v>26.0</v>
      </c>
      <c r="V91" s="22">
        <f t="shared" si="8"/>
        <v>1</v>
      </c>
      <c r="W91" s="23">
        <f t="shared" si="9"/>
        <v>0.03846153846</v>
      </c>
      <c r="X91" s="26" t="str">
        <f t="shared" si="10"/>
        <v>Fancy Drum with +1, +3.8% (26 to 27)</v>
      </c>
    </row>
    <row r="92">
      <c r="A92" s="18" t="s">
        <v>587</v>
      </c>
      <c r="B92" s="18">
        <v>684.0</v>
      </c>
      <c r="C92" s="40">
        <v>2465.0</v>
      </c>
      <c r="D92" s="40">
        <v>68.0</v>
      </c>
      <c r="E92" s="40">
        <v>0.0</v>
      </c>
      <c r="F92" s="14">
        <v>8543.0</v>
      </c>
      <c r="G92" s="19"/>
      <c r="H92" s="19">
        <f>VLOOKUP(A92,'Kings Ratings'!$A$2:$B$1000,2,false)</f>
        <v>10</v>
      </c>
      <c r="I92" s="10"/>
      <c r="K92" s="40">
        <v>2233.0</v>
      </c>
      <c r="L92" s="22">
        <f t="shared" si="2"/>
        <v>232</v>
      </c>
      <c r="M92" s="23">
        <f t="shared" si="3"/>
        <v>0.1038961039</v>
      </c>
      <c r="N92" s="24" t="str">
        <f t="shared" si="4"/>
        <v>Power Monitor with +232, +10.4% (2233 to 2465)</v>
      </c>
      <c r="O92" s="41"/>
      <c r="P92" s="40">
        <v>64.0</v>
      </c>
      <c r="Q92" s="18">
        <f t="shared" si="5"/>
        <v>4</v>
      </c>
      <c r="R92" s="23">
        <f t="shared" si="6"/>
        <v>0.0625</v>
      </c>
      <c r="S92" s="24" t="str">
        <f t="shared" si="7"/>
        <v>Power Monitor with +4, +6.3% (64 to 68)</v>
      </c>
      <c r="T92" s="18"/>
      <c r="U92" s="40">
        <v>0.0</v>
      </c>
      <c r="V92" s="22">
        <f t="shared" si="8"/>
        <v>0</v>
      </c>
      <c r="W92" s="23" t="str">
        <f t="shared" si="9"/>
        <v>#DIV/0!</v>
      </c>
      <c r="X92" s="26" t="str">
        <f t="shared" si="10"/>
        <v>#DIV/0!</v>
      </c>
    </row>
    <row r="93">
      <c r="A93" s="18" t="s">
        <v>581</v>
      </c>
      <c r="B93" s="18">
        <v>121.0</v>
      </c>
      <c r="C93" s="40">
        <v>5610.0</v>
      </c>
      <c r="D93" s="40">
        <v>24.0</v>
      </c>
      <c r="E93" s="40">
        <v>0.0</v>
      </c>
      <c r="F93" s="14">
        <v>12594.0</v>
      </c>
      <c r="G93" s="19"/>
      <c r="H93" s="19">
        <f>VLOOKUP(A93,'Kings Ratings'!$A$2:$B$1000,2,false)</f>
        <v>10</v>
      </c>
      <c r="I93" s="10">
        <f>vlookup(B93,'202405 MM (Do Not Delete)'!$A$1:$G$1000,7,false)</f>
        <v>328</v>
      </c>
      <c r="K93" s="40">
        <v>5375.0</v>
      </c>
      <c r="L93" s="22">
        <f t="shared" si="2"/>
        <v>235</v>
      </c>
      <c r="M93" s="23">
        <f t="shared" si="3"/>
        <v>0.04372093023</v>
      </c>
      <c r="N93" s="24" t="str">
        <f t="shared" si="4"/>
        <v>Wine with +235, +4.4% (5375 to 5610)</v>
      </c>
      <c r="O93" s="41"/>
      <c r="P93" s="40">
        <v>22.0</v>
      </c>
      <c r="Q93" s="18">
        <f t="shared" si="5"/>
        <v>2</v>
      </c>
      <c r="R93" s="23">
        <f t="shared" si="6"/>
        <v>0.09090909091</v>
      </c>
      <c r="S93" s="24" t="str">
        <f t="shared" si="7"/>
        <v>Wine with +2, +9.1% (22 to 24)</v>
      </c>
      <c r="T93" s="18"/>
      <c r="U93" s="40">
        <v>0.0</v>
      </c>
      <c r="V93" s="22">
        <f t="shared" si="8"/>
        <v>0</v>
      </c>
      <c r="W93" s="23" t="str">
        <f t="shared" si="9"/>
        <v>#DIV/0!</v>
      </c>
      <c r="X93" s="26" t="str">
        <f t="shared" si="10"/>
        <v>#DIV/0!</v>
      </c>
    </row>
    <row r="94">
      <c r="A94" s="18" t="s">
        <v>113</v>
      </c>
      <c r="B94" s="18">
        <v>899.0</v>
      </c>
      <c r="C94" s="40">
        <v>5501.0</v>
      </c>
      <c r="D94" s="40">
        <v>2413.0</v>
      </c>
      <c r="E94" s="40">
        <v>71.0</v>
      </c>
      <c r="F94" s="14">
        <v>113707.0</v>
      </c>
      <c r="G94" s="19"/>
      <c r="H94" s="19">
        <f>VLOOKUP(A94,'Kings Ratings'!$A$2:$B$1000,2,false)</f>
        <v>3</v>
      </c>
      <c r="I94" s="7">
        <f>vlookup(B94,'202405 MM (Do Not Delete)'!$A$1:$G$1000,7,false)</f>
        <v>327</v>
      </c>
      <c r="K94" s="40">
        <v>5264.0</v>
      </c>
      <c r="L94" s="22">
        <f t="shared" si="2"/>
        <v>237</v>
      </c>
      <c r="M94" s="23">
        <f t="shared" si="3"/>
        <v>0.04502279635</v>
      </c>
      <c r="N94" s="24" t="str">
        <f t="shared" si="4"/>
        <v>Blue Twine with +237, +4.5% (5264 to 5501)</v>
      </c>
      <c r="O94" s="41"/>
      <c r="P94" s="40">
        <v>2269.0</v>
      </c>
      <c r="Q94" s="18">
        <f t="shared" si="5"/>
        <v>144</v>
      </c>
      <c r="R94" s="23">
        <f t="shared" si="6"/>
        <v>0.06346408109</v>
      </c>
      <c r="S94" s="24" t="str">
        <f t="shared" si="7"/>
        <v>Blue Twine with +144, +6.3% (2269 to 2413)</v>
      </c>
      <c r="T94" s="18"/>
      <c r="U94" s="40">
        <v>64.0</v>
      </c>
      <c r="V94" s="22">
        <f t="shared" si="8"/>
        <v>7</v>
      </c>
      <c r="W94" s="23">
        <f t="shared" si="9"/>
        <v>0.109375</v>
      </c>
      <c r="X94" s="26" t="str">
        <f t="shared" si="10"/>
        <v>Blue Twine with +7, +10.9% (64 to 71)</v>
      </c>
    </row>
    <row r="95">
      <c r="A95" s="18" t="s">
        <v>821</v>
      </c>
      <c r="B95" s="18">
        <v>455.0</v>
      </c>
      <c r="C95" s="40">
        <v>6652.0</v>
      </c>
      <c r="D95" s="40">
        <v>3503.0</v>
      </c>
      <c r="E95" s="40">
        <v>204.0</v>
      </c>
      <c r="F95" s="14">
        <v>411893.0</v>
      </c>
      <c r="G95" s="19"/>
      <c r="H95" s="19">
        <f>VLOOKUP(A95,'Kings Ratings'!$A$2:$B$1000,2,false)</f>
        <v>2</v>
      </c>
      <c r="I95" s="7">
        <f>vlookup(B95,'202405 MM (Do Not Delete)'!$A$1:$G$1000,7,false)</f>
        <v>291</v>
      </c>
      <c r="K95" s="40">
        <v>6411.0</v>
      </c>
      <c r="L95" s="22">
        <f t="shared" si="2"/>
        <v>241</v>
      </c>
      <c r="M95" s="23">
        <f t="shared" si="3"/>
        <v>0.03759163937</v>
      </c>
      <c r="N95" s="24" t="str">
        <f t="shared" si="4"/>
        <v>Wooden Bow with +241, +3.8% (6411 to 6652)</v>
      </c>
      <c r="O95" s="41"/>
      <c r="P95" s="40">
        <v>3406.0</v>
      </c>
      <c r="Q95" s="18">
        <f t="shared" si="5"/>
        <v>97</v>
      </c>
      <c r="R95" s="23">
        <f t="shared" si="6"/>
        <v>0.02847915443</v>
      </c>
      <c r="S95" s="24" t="str">
        <f t="shared" si="7"/>
        <v>Wooden Bow with +97, +2.8% (3406 to 3503)</v>
      </c>
      <c r="T95" s="18"/>
      <c r="U95" s="40">
        <v>187.0</v>
      </c>
      <c r="V95" s="22">
        <f t="shared" si="8"/>
        <v>17</v>
      </c>
      <c r="W95" s="23">
        <f t="shared" si="9"/>
        <v>0.09090909091</v>
      </c>
      <c r="X95" s="26" t="str">
        <f t="shared" si="10"/>
        <v>Wooden Bow with +17, +9.1% (187 to 204)</v>
      </c>
    </row>
    <row r="96">
      <c r="A96" s="18" t="s">
        <v>219</v>
      </c>
      <c r="B96" s="18">
        <v>846.0</v>
      </c>
      <c r="C96" s="40">
        <v>3043.0</v>
      </c>
      <c r="D96" s="40">
        <v>32.0</v>
      </c>
      <c r="E96" s="40">
        <v>0.0</v>
      </c>
      <c r="F96" s="14">
        <v>18644.0</v>
      </c>
      <c r="G96" s="19"/>
      <c r="H96" s="19">
        <f>VLOOKUP(A96,'Kings Ratings'!$A$2:$B$1000,2,false)</f>
        <v>10</v>
      </c>
      <c r="I96" s="10">
        <f>vlookup(B96,'202405 MM (Do Not Delete)'!$A$1:$G$1000,7,false)</f>
        <v>320</v>
      </c>
      <c r="K96" s="40">
        <v>2799.0</v>
      </c>
      <c r="L96" s="22">
        <f t="shared" si="2"/>
        <v>244</v>
      </c>
      <c r="M96" s="23">
        <f t="shared" si="3"/>
        <v>0.08717399071</v>
      </c>
      <c r="N96" s="24" t="str">
        <f t="shared" si="4"/>
        <v>Corn Husk Doll with +244, +8.7% (2799 to 3043)</v>
      </c>
      <c r="O96" s="41"/>
      <c r="P96" s="40">
        <v>32.0</v>
      </c>
      <c r="Q96" s="18">
        <f t="shared" si="5"/>
        <v>0</v>
      </c>
      <c r="R96" s="23">
        <f t="shared" si="6"/>
        <v>0</v>
      </c>
      <c r="S96" s="24" t="str">
        <f t="shared" si="7"/>
        <v>Corn Husk Doll with +0, +0% (32 to 32)</v>
      </c>
      <c r="T96" s="18"/>
      <c r="U96" s="40">
        <v>0.0</v>
      </c>
      <c r="V96" s="22">
        <f t="shared" si="8"/>
        <v>0</v>
      </c>
      <c r="W96" s="23" t="str">
        <f t="shared" si="9"/>
        <v>#DIV/0!</v>
      </c>
      <c r="X96" s="26" t="str">
        <f t="shared" si="10"/>
        <v>#DIV/0!</v>
      </c>
    </row>
    <row r="97">
      <c r="A97" s="18" t="s">
        <v>438</v>
      </c>
      <c r="B97" s="18">
        <v>976.0</v>
      </c>
      <c r="C97" s="40">
        <v>5312.0</v>
      </c>
      <c r="D97" s="40">
        <v>2307.0</v>
      </c>
      <c r="E97" s="40">
        <v>45.0</v>
      </c>
      <c r="F97" s="14">
        <v>142737.0</v>
      </c>
      <c r="G97" s="19"/>
      <c r="H97" s="19">
        <f>VLOOKUP(A97,'Kings Ratings'!$A$2:$B$1000,2,false)</f>
        <v>2</v>
      </c>
      <c r="I97" s="7">
        <f>vlookup(B97,'202405 MM (Do Not Delete)'!$A$1:$G$1000,7,false)</f>
        <v>292</v>
      </c>
      <c r="K97" s="40">
        <v>5067.0</v>
      </c>
      <c r="L97" s="22">
        <f t="shared" si="2"/>
        <v>245</v>
      </c>
      <c r="M97" s="23">
        <f t="shared" si="3"/>
        <v>0.0483520821</v>
      </c>
      <c r="N97" s="24" t="str">
        <f t="shared" si="4"/>
        <v>Green Twine with +245, +4.8% (5067 to 5312)</v>
      </c>
      <c r="O97" s="41"/>
      <c r="P97" s="40">
        <v>2165.0</v>
      </c>
      <c r="Q97" s="18">
        <f t="shared" si="5"/>
        <v>142</v>
      </c>
      <c r="R97" s="23">
        <f t="shared" si="6"/>
        <v>0.06558891455</v>
      </c>
      <c r="S97" s="24" t="str">
        <f t="shared" si="7"/>
        <v>Green Twine with +142, +6.6% (2165 to 2307)</v>
      </c>
      <c r="T97" s="18"/>
      <c r="U97" s="40">
        <v>41.0</v>
      </c>
      <c r="V97" s="22">
        <f t="shared" si="8"/>
        <v>4</v>
      </c>
      <c r="W97" s="23">
        <f t="shared" si="9"/>
        <v>0.09756097561</v>
      </c>
      <c r="X97" s="26" t="str">
        <f t="shared" si="10"/>
        <v>Green Twine with +4, +9.8% (41 to 45)</v>
      </c>
    </row>
    <row r="98">
      <c r="A98" s="18" t="s">
        <v>591</v>
      </c>
      <c r="B98" s="18">
        <v>473.0</v>
      </c>
      <c r="C98" s="40">
        <v>3809.0</v>
      </c>
      <c r="D98" s="40">
        <v>10.0</v>
      </c>
      <c r="E98" s="40">
        <v>0.0</v>
      </c>
      <c r="F98" s="14">
        <v>18865.0</v>
      </c>
      <c r="G98" s="19"/>
      <c r="H98" s="19">
        <f>VLOOKUP(A98,'Kings Ratings'!$A$2:$B$1000,2,false)</f>
        <v>10</v>
      </c>
      <c r="I98" s="10">
        <f>vlookup(B98,'202405 MM (Do Not Delete)'!$A$1:$G$1000,7,false)</f>
        <v>323</v>
      </c>
      <c r="K98" s="40">
        <v>3560.0</v>
      </c>
      <c r="L98" s="22">
        <f t="shared" si="2"/>
        <v>249</v>
      </c>
      <c r="M98" s="23">
        <f t="shared" si="3"/>
        <v>0.06994382022</v>
      </c>
      <c r="N98" s="24" t="str">
        <f t="shared" si="4"/>
        <v>Spiked Shell with +249, +7% (3560 to 3809)</v>
      </c>
      <c r="O98" s="41"/>
      <c r="P98" s="40">
        <v>8.0</v>
      </c>
      <c r="Q98" s="18">
        <f t="shared" si="5"/>
        <v>2</v>
      </c>
      <c r="R98" s="23">
        <f t="shared" si="6"/>
        <v>0.25</v>
      </c>
      <c r="S98" s="24" t="str">
        <f t="shared" si="7"/>
        <v>Spiked Shell with +2, +25% (8 to 10)</v>
      </c>
      <c r="T98" s="18"/>
      <c r="U98" s="40">
        <v>0.0</v>
      </c>
      <c r="V98" s="22">
        <f t="shared" si="8"/>
        <v>0</v>
      </c>
      <c r="W98" s="23" t="str">
        <f t="shared" si="9"/>
        <v>#DIV/0!</v>
      </c>
      <c r="X98" s="26" t="str">
        <f t="shared" si="10"/>
        <v>#DIV/0!</v>
      </c>
    </row>
    <row r="99">
      <c r="A99" s="18" t="s">
        <v>261</v>
      </c>
      <c r="B99" s="18">
        <v>680.0</v>
      </c>
      <c r="C99" s="40">
        <v>3651.0</v>
      </c>
      <c r="D99" s="40">
        <v>41.0</v>
      </c>
      <c r="E99" s="40">
        <v>0.0</v>
      </c>
      <c r="F99" s="14">
        <v>37311.0</v>
      </c>
      <c r="G99" s="19"/>
      <c r="H99" s="19">
        <f>VLOOKUP(A99,'Kings Ratings'!$A$2:$B$1000,2,false)</f>
        <v>9</v>
      </c>
      <c r="I99" s="10">
        <f>vlookup(B99,'202405 MM (Do Not Delete)'!$A$1:$G$1000,7,false)</f>
        <v>314</v>
      </c>
      <c r="K99" s="40">
        <v>3391.0</v>
      </c>
      <c r="L99" s="22">
        <f t="shared" si="2"/>
        <v>260</v>
      </c>
      <c r="M99" s="23">
        <f t="shared" si="3"/>
        <v>0.07667354763</v>
      </c>
      <c r="N99" s="24" t="str">
        <f t="shared" si="4"/>
        <v>Energy Coil with +260, +7.7% (3391 to 3651)</v>
      </c>
      <c r="O99" s="41"/>
      <c r="P99" s="40">
        <v>37.0</v>
      </c>
      <c r="Q99" s="18">
        <f t="shared" si="5"/>
        <v>4</v>
      </c>
      <c r="R99" s="23">
        <f t="shared" si="6"/>
        <v>0.1081081081</v>
      </c>
      <c r="S99" s="24" t="str">
        <f t="shared" si="7"/>
        <v>Energy Coil with +4, +10.8% (37 to 41)</v>
      </c>
      <c r="T99" s="18"/>
      <c r="U99" s="40">
        <v>0.0</v>
      </c>
      <c r="V99" s="22">
        <f t="shared" si="8"/>
        <v>0</v>
      </c>
      <c r="W99" s="23" t="str">
        <f t="shared" si="9"/>
        <v>#DIV/0!</v>
      </c>
      <c r="X99" s="26" t="str">
        <f t="shared" si="10"/>
        <v>#DIV/0!</v>
      </c>
    </row>
    <row r="100">
      <c r="A100" s="18" t="s">
        <v>636</v>
      </c>
      <c r="B100" s="18">
        <v>539.0</v>
      </c>
      <c r="C100" s="40">
        <v>7158.0</v>
      </c>
      <c r="D100" s="40">
        <v>2700.0</v>
      </c>
      <c r="E100" s="40">
        <v>36.0</v>
      </c>
      <c r="F100" s="14">
        <v>118820.0</v>
      </c>
      <c r="G100" s="19"/>
      <c r="H100" s="19">
        <f>VLOOKUP(A100,'Kings Ratings'!$A$2:$B$1000,2,false)</f>
        <v>5</v>
      </c>
      <c r="I100" s="7" t="str">
        <f>vlookup(B100,'202405 MM (Do Not Delete)'!$A$1:$G$1000,7,false)</f>
        <v/>
      </c>
      <c r="K100" s="40">
        <v>6893.0</v>
      </c>
      <c r="L100" s="22">
        <f t="shared" si="2"/>
        <v>265</v>
      </c>
      <c r="M100" s="23">
        <f t="shared" si="3"/>
        <v>0.03844479907</v>
      </c>
      <c r="N100" s="24" t="str">
        <f t="shared" si="4"/>
        <v>Purple Bag with +265, +3.8% (6893 to 7158)</v>
      </c>
      <c r="O100" s="41"/>
      <c r="P100" s="40">
        <v>2612.0</v>
      </c>
      <c r="Q100" s="18">
        <f t="shared" si="5"/>
        <v>88</v>
      </c>
      <c r="R100" s="23">
        <f t="shared" si="6"/>
        <v>0.0336906585</v>
      </c>
      <c r="S100" s="24" t="str">
        <f t="shared" si="7"/>
        <v>Purple Bag with +88, +3.4% (2612 to 2700)</v>
      </c>
      <c r="T100" s="18"/>
      <c r="U100" s="40">
        <v>33.0</v>
      </c>
      <c r="V100" s="22">
        <f t="shared" si="8"/>
        <v>3</v>
      </c>
      <c r="W100" s="23">
        <f t="shared" si="9"/>
        <v>0.09090909091</v>
      </c>
      <c r="X100" s="26" t="str">
        <f t="shared" si="10"/>
        <v>Purple Bag with +3, +9.1% (33 to 36)</v>
      </c>
    </row>
    <row r="101">
      <c r="A101" s="18" t="s">
        <v>833</v>
      </c>
      <c r="B101" s="18">
        <v>299.0</v>
      </c>
      <c r="C101" s="40">
        <v>8328.0</v>
      </c>
      <c r="D101" s="40">
        <v>5910.0</v>
      </c>
      <c r="E101" s="40">
        <v>832.0</v>
      </c>
      <c r="F101" s="14">
        <v>1010249.0</v>
      </c>
      <c r="G101" s="19"/>
      <c r="H101" s="19">
        <f>VLOOKUP(A101,'Kings Ratings'!$A$2:$B$1000,2,false)</f>
        <v>1</v>
      </c>
      <c r="I101" s="7">
        <f>vlookup(B101,'202405 MM (Do Not Delete)'!$A$1:$G$1000,7,false)</f>
        <v>282</v>
      </c>
      <c r="K101" s="40">
        <v>8063.0</v>
      </c>
      <c r="L101" s="22">
        <f t="shared" si="2"/>
        <v>265</v>
      </c>
      <c r="M101" s="23">
        <f t="shared" si="3"/>
        <v>0.03286617884</v>
      </c>
      <c r="N101" s="24" t="str">
        <f t="shared" si="4"/>
        <v>Wooden Sword with +265, +3.3% (8063 to 8328)</v>
      </c>
      <c r="O101" s="41"/>
      <c r="P101" s="40">
        <v>5745.0</v>
      </c>
      <c r="Q101" s="18">
        <f t="shared" si="5"/>
        <v>165</v>
      </c>
      <c r="R101" s="23">
        <f t="shared" si="6"/>
        <v>0.02872062663</v>
      </c>
      <c r="S101" s="24" t="str">
        <f t="shared" si="7"/>
        <v>Wooden Sword with +165, +2.9% (5745 to 5910)</v>
      </c>
      <c r="T101" s="18"/>
      <c r="U101" s="40">
        <v>795.0</v>
      </c>
      <c r="V101" s="22">
        <f t="shared" si="8"/>
        <v>37</v>
      </c>
      <c r="W101" s="23">
        <f t="shared" si="9"/>
        <v>0.0465408805</v>
      </c>
      <c r="X101" s="26" t="str">
        <f t="shared" si="10"/>
        <v>Wooden Sword with +37, +4.7% (795 to 832)</v>
      </c>
    </row>
    <row r="102">
      <c r="A102" s="11" t="s">
        <v>863</v>
      </c>
      <c r="B102" s="11">
        <v>1128.0</v>
      </c>
      <c r="C102" s="11">
        <v>1322.0</v>
      </c>
      <c r="D102" s="11">
        <v>18.0</v>
      </c>
      <c r="E102" s="11">
        <v>0.0</v>
      </c>
      <c r="F102" s="14">
        <v>4978.0</v>
      </c>
      <c r="G102" s="19"/>
      <c r="H102" s="19">
        <f>VLOOKUP(A102,'Kings Ratings'!$A$2:$B$1000,2,false)</f>
        <v>8</v>
      </c>
      <c r="K102" s="11">
        <v>1056.0</v>
      </c>
      <c r="L102" s="22">
        <f t="shared" si="2"/>
        <v>266</v>
      </c>
      <c r="M102" s="23">
        <f t="shared" si="3"/>
        <v>0.2518939394</v>
      </c>
      <c r="N102" s="24" t="str">
        <f t="shared" si="4"/>
        <v>Rucksack with +266, +25.2% (1056 to 1322)</v>
      </c>
      <c r="O102" s="41"/>
      <c r="P102" s="11">
        <v>11.0</v>
      </c>
      <c r="Q102" s="18">
        <f t="shared" si="5"/>
        <v>7</v>
      </c>
      <c r="R102" s="23">
        <f t="shared" si="6"/>
        <v>0.6363636364</v>
      </c>
      <c r="S102" s="24" t="str">
        <f t="shared" si="7"/>
        <v>Rucksack with +7, +63.6% (11 to 18)</v>
      </c>
      <c r="T102" s="18"/>
      <c r="U102" s="11">
        <v>0.0</v>
      </c>
      <c r="V102" s="22">
        <f t="shared" si="8"/>
        <v>0</v>
      </c>
      <c r="W102" s="23" t="str">
        <f t="shared" si="9"/>
        <v>#DIV/0!</v>
      </c>
      <c r="X102" s="26" t="str">
        <f t="shared" si="10"/>
        <v>#DIV/0!</v>
      </c>
    </row>
    <row r="103">
      <c r="A103" s="18" t="s">
        <v>809</v>
      </c>
      <c r="B103" s="18">
        <v>71.0</v>
      </c>
      <c r="C103" s="40">
        <v>8879.0</v>
      </c>
      <c r="D103" s="40">
        <v>352.0</v>
      </c>
      <c r="E103" s="40">
        <v>1.0</v>
      </c>
      <c r="F103" s="14">
        <v>47617.0</v>
      </c>
      <c r="G103" s="19"/>
      <c r="H103" s="19">
        <f>VLOOKUP(A103,'Kings Ratings'!$A$2:$B$1000,2,false)</f>
        <v>9</v>
      </c>
      <c r="I103" s="10"/>
      <c r="K103" s="40">
        <v>8612.0</v>
      </c>
      <c r="L103" s="22">
        <f t="shared" si="2"/>
        <v>267</v>
      </c>
      <c r="M103" s="23">
        <f t="shared" si="3"/>
        <v>0.03100325128</v>
      </c>
      <c r="N103" s="24" t="str">
        <f t="shared" si="4"/>
        <v>Wheat with +267, +3.1% (8612 to 8879)</v>
      </c>
      <c r="O103" s="41"/>
      <c r="P103" s="40">
        <v>340.0</v>
      </c>
      <c r="Q103" s="18">
        <f t="shared" si="5"/>
        <v>12</v>
      </c>
      <c r="R103" s="23">
        <f t="shared" si="6"/>
        <v>0.03529411765</v>
      </c>
      <c r="S103" s="24" t="str">
        <f t="shared" si="7"/>
        <v>Wheat with +12, +3.5% (340 to 352)</v>
      </c>
      <c r="T103" s="18"/>
      <c r="U103" s="40">
        <v>1.0</v>
      </c>
      <c r="V103" s="22">
        <f t="shared" si="8"/>
        <v>0</v>
      </c>
      <c r="W103" s="23">
        <f t="shared" si="9"/>
        <v>0</v>
      </c>
      <c r="X103" s="26" t="str">
        <f t="shared" si="10"/>
        <v>Wheat with +0, +0% (1 to 1)</v>
      </c>
    </row>
    <row r="104">
      <c r="A104" s="18" t="s">
        <v>831</v>
      </c>
      <c r="B104" s="18">
        <v>894.0</v>
      </c>
      <c r="C104" s="40">
        <v>6473.0</v>
      </c>
      <c r="D104" s="40">
        <v>3679.0</v>
      </c>
      <c r="E104" s="40">
        <v>412.0</v>
      </c>
      <c r="F104" s="14">
        <v>322269.0</v>
      </c>
      <c r="G104" s="19"/>
      <c r="H104" s="19">
        <f>VLOOKUP(A104,'Kings Ratings'!$A$2:$B$1000,2,false)</f>
        <v>2</v>
      </c>
      <c r="I104" s="7">
        <f>vlookup(B104,'202405 MM (Do Not Delete)'!$A$1:$G$1000,7,false)</f>
        <v>286</v>
      </c>
      <c r="K104" s="40">
        <v>6205.0</v>
      </c>
      <c r="L104" s="22">
        <f t="shared" si="2"/>
        <v>268</v>
      </c>
      <c r="M104" s="23">
        <f t="shared" si="3"/>
        <v>0.04319097502</v>
      </c>
      <c r="N104" s="24" t="str">
        <f t="shared" si="4"/>
        <v>Wooden Spear with +268, +4.3% (6205 to 6473)</v>
      </c>
      <c r="O104" s="41"/>
      <c r="P104" s="40">
        <v>3498.0</v>
      </c>
      <c r="Q104" s="18">
        <f t="shared" si="5"/>
        <v>181</v>
      </c>
      <c r="R104" s="23">
        <f t="shared" si="6"/>
        <v>0.05174385363</v>
      </c>
      <c r="S104" s="24" t="str">
        <f t="shared" si="7"/>
        <v>Wooden Spear with +181, +5.2% (3498 to 3679)</v>
      </c>
      <c r="T104" s="18"/>
      <c r="U104" s="40">
        <v>376.0</v>
      </c>
      <c r="V104" s="22">
        <f t="shared" si="8"/>
        <v>36</v>
      </c>
      <c r="W104" s="23">
        <f t="shared" si="9"/>
        <v>0.09574468085</v>
      </c>
      <c r="X104" s="26" t="str">
        <f t="shared" si="10"/>
        <v>Wooden Spear with +36, +9.6% (376 to 412)</v>
      </c>
    </row>
    <row r="105">
      <c r="A105" s="18" t="s">
        <v>523</v>
      </c>
      <c r="B105" s="18">
        <v>239.0</v>
      </c>
      <c r="C105" s="40">
        <v>6754.0</v>
      </c>
      <c r="D105" s="40">
        <v>2799.0</v>
      </c>
      <c r="E105" s="40">
        <v>109.0</v>
      </c>
      <c r="F105" s="14">
        <v>127247.0</v>
      </c>
      <c r="G105" s="19"/>
      <c r="H105" s="19">
        <f>VLOOKUP(A105,'Kings Ratings'!$A$2:$B$1000,2,false)</f>
        <v>2</v>
      </c>
      <c r="I105" s="7" t="str">
        <f>vlookup(B105,'202405 MM (Do Not Delete)'!$A$1:$G$1000,7,false)</f>
        <v/>
      </c>
      <c r="K105" s="40">
        <v>6485.0</v>
      </c>
      <c r="L105" s="22">
        <f t="shared" si="2"/>
        <v>269</v>
      </c>
      <c r="M105" s="23">
        <f t="shared" si="3"/>
        <v>0.04148033924</v>
      </c>
      <c r="N105" s="24" t="str">
        <f t="shared" si="4"/>
        <v>Leather Waterskin with +269, +4.1% (6485 to 6754)</v>
      </c>
      <c r="O105" s="41"/>
      <c r="P105" s="40">
        <v>2710.0</v>
      </c>
      <c r="Q105" s="18">
        <f t="shared" si="5"/>
        <v>89</v>
      </c>
      <c r="R105" s="23">
        <f t="shared" si="6"/>
        <v>0.03284132841</v>
      </c>
      <c r="S105" s="24" t="str">
        <f t="shared" si="7"/>
        <v>Leather Waterskin with +89, +3.3% (2710 to 2799)</v>
      </c>
      <c r="T105" s="18"/>
      <c r="U105" s="40">
        <v>105.0</v>
      </c>
      <c r="V105" s="22">
        <f t="shared" si="8"/>
        <v>4</v>
      </c>
      <c r="W105" s="23">
        <f t="shared" si="9"/>
        <v>0.0380952381</v>
      </c>
      <c r="X105" s="26" t="str">
        <f t="shared" si="10"/>
        <v>Leather Waterskin with +4, +3.8% (105 to 109)</v>
      </c>
    </row>
    <row r="106">
      <c r="A106" s="18" t="s">
        <v>687</v>
      </c>
      <c r="B106" s="18">
        <v>478.0</v>
      </c>
      <c r="C106" s="40">
        <v>4823.0</v>
      </c>
      <c r="D106" s="40">
        <v>15.0</v>
      </c>
      <c r="E106" s="40">
        <v>0.0</v>
      </c>
      <c r="F106" s="14">
        <v>21552.0</v>
      </c>
      <c r="G106" s="19"/>
      <c r="H106" s="19">
        <f>VLOOKUP(A106,'Kings Ratings'!$A$2:$B$1000,2,false)</f>
        <v>10</v>
      </c>
      <c r="I106" s="10" t="str">
        <f>vlookup(B106,'202405 MM (Do Not Delete)'!$A$1:$G$1000,7,false)</f>
        <v/>
      </c>
      <c r="K106" s="40">
        <v>4551.0</v>
      </c>
      <c r="L106" s="22">
        <f t="shared" si="2"/>
        <v>272</v>
      </c>
      <c r="M106" s="23">
        <f t="shared" si="3"/>
        <v>0.05976708416</v>
      </c>
      <c r="N106" s="24" t="str">
        <f t="shared" si="4"/>
        <v>Sea Dragon with +272, +6% (4551 to 4823)</v>
      </c>
      <c r="O106" s="41"/>
      <c r="P106" s="40">
        <v>13.0</v>
      </c>
      <c r="Q106" s="18">
        <f t="shared" si="5"/>
        <v>2</v>
      </c>
      <c r="R106" s="23">
        <f t="shared" si="6"/>
        <v>0.1538461538</v>
      </c>
      <c r="S106" s="24" t="str">
        <f t="shared" si="7"/>
        <v>Sea Dragon with +2, +15.4% (13 to 15)</v>
      </c>
      <c r="T106" s="18"/>
      <c r="U106" s="40">
        <v>0.0</v>
      </c>
      <c r="V106" s="22">
        <f t="shared" si="8"/>
        <v>0</v>
      </c>
      <c r="W106" s="23" t="str">
        <f t="shared" si="9"/>
        <v>#DIV/0!</v>
      </c>
      <c r="X106" s="26" t="str">
        <f t="shared" si="10"/>
        <v>#DIV/0!</v>
      </c>
    </row>
    <row r="107">
      <c r="A107" s="18" t="s">
        <v>746</v>
      </c>
      <c r="B107" s="18">
        <v>675.0</v>
      </c>
      <c r="C107" s="40">
        <v>7069.0</v>
      </c>
      <c r="D107" s="40">
        <v>3144.0</v>
      </c>
      <c r="E107" s="40">
        <v>154.0</v>
      </c>
      <c r="F107" s="14">
        <v>195065.0</v>
      </c>
      <c r="G107" s="19"/>
      <c r="H107" s="19">
        <f>VLOOKUP(A107,'Kings Ratings'!$A$2:$B$1000,2,false)</f>
        <v>5</v>
      </c>
      <c r="I107" s="7">
        <f>vlookup(B107,'202405 MM (Do Not Delete)'!$A$1:$G$1000,7,false)</f>
        <v>319</v>
      </c>
      <c r="K107" s="40">
        <v>6796.0</v>
      </c>
      <c r="L107" s="22">
        <f t="shared" si="2"/>
        <v>273</v>
      </c>
      <c r="M107" s="23">
        <f t="shared" si="3"/>
        <v>0.04017068864</v>
      </c>
      <c r="N107" s="24" t="str">
        <f t="shared" si="4"/>
        <v>Spoon with +273, +4% (6796 to 7069)</v>
      </c>
      <c r="O107" s="41"/>
      <c r="P107" s="40">
        <v>3029.0</v>
      </c>
      <c r="Q107" s="18">
        <f t="shared" si="5"/>
        <v>115</v>
      </c>
      <c r="R107" s="23">
        <f t="shared" si="6"/>
        <v>0.03796632552</v>
      </c>
      <c r="S107" s="24" t="str">
        <f t="shared" si="7"/>
        <v>Spoon with +115, +3.8% (3029 to 3144)</v>
      </c>
      <c r="T107" s="18"/>
      <c r="U107" s="40">
        <v>138.0</v>
      </c>
      <c r="V107" s="22">
        <f t="shared" si="8"/>
        <v>16</v>
      </c>
      <c r="W107" s="23">
        <f t="shared" si="9"/>
        <v>0.115942029</v>
      </c>
      <c r="X107" s="26" t="str">
        <f t="shared" si="10"/>
        <v>Spoon with +16, +11.6% (138 to 154)</v>
      </c>
    </row>
    <row r="108">
      <c r="A108" s="18" t="s">
        <v>132</v>
      </c>
      <c r="B108" s="18">
        <v>105.0</v>
      </c>
      <c r="C108" s="40">
        <v>12659.0</v>
      </c>
      <c r="D108" s="40">
        <v>5413.0</v>
      </c>
      <c r="E108" s="40">
        <v>490.0</v>
      </c>
      <c r="F108" s="14">
        <v>112538.0</v>
      </c>
      <c r="G108" s="19"/>
      <c r="H108" s="19">
        <f>VLOOKUP(A108,'Kings Ratings'!$A$2:$B$1000,2,false)</f>
        <v>3</v>
      </c>
      <c r="I108" s="7">
        <f>vlookup(B108,'202405 MM (Do Not Delete)'!$A$1:$G$1000,7,false)</f>
        <v>279</v>
      </c>
      <c r="K108" s="40">
        <v>12383.0</v>
      </c>
      <c r="L108" s="22">
        <f t="shared" si="2"/>
        <v>276</v>
      </c>
      <c r="M108" s="23">
        <f t="shared" si="3"/>
        <v>0.0222886215</v>
      </c>
      <c r="N108" s="24" t="str">
        <f t="shared" si="4"/>
        <v>Bottle Rocket with +276, +2.2% (12383 to 12659)</v>
      </c>
      <c r="O108" s="41"/>
      <c r="P108" s="40">
        <v>5256.0</v>
      </c>
      <c r="Q108" s="18">
        <f t="shared" si="5"/>
        <v>157</v>
      </c>
      <c r="R108" s="23">
        <f t="shared" si="6"/>
        <v>0.02987062405</v>
      </c>
      <c r="S108" s="24" t="str">
        <f t="shared" si="7"/>
        <v>Bottle Rocket with +157, +3% (5256 to 5413)</v>
      </c>
      <c r="T108" s="18"/>
      <c r="U108" s="40">
        <v>461.0</v>
      </c>
      <c r="V108" s="22">
        <f t="shared" si="8"/>
        <v>29</v>
      </c>
      <c r="W108" s="23">
        <f t="shared" si="9"/>
        <v>0.06290672451</v>
      </c>
      <c r="X108" s="26" t="str">
        <f t="shared" si="10"/>
        <v>Bottle Rocket with +29, +6.3% (461 to 490)</v>
      </c>
    </row>
    <row r="109">
      <c r="A109" s="18" t="s">
        <v>653</v>
      </c>
      <c r="B109" s="18">
        <v>723.0</v>
      </c>
      <c r="C109" s="40">
        <v>6637.0</v>
      </c>
      <c r="D109" s="40">
        <v>2093.0</v>
      </c>
      <c r="E109" s="40">
        <v>43.0</v>
      </c>
      <c r="F109" s="14">
        <v>74292.0</v>
      </c>
      <c r="G109" s="19"/>
      <c r="H109" s="19">
        <f>VLOOKUP(A109,'Kings Ratings'!$A$2:$B$1000,2,false)</f>
        <v>6</v>
      </c>
      <c r="I109" s="7" t="str">
        <f>vlookup(B109,'202405 MM (Do Not Delete)'!$A$1:$G$1000,7,false)</f>
        <v/>
      </c>
      <c r="K109" s="40">
        <v>6358.0</v>
      </c>
      <c r="L109" s="22">
        <f t="shared" si="2"/>
        <v>279</v>
      </c>
      <c r="M109" s="23">
        <f t="shared" si="3"/>
        <v>0.04388172381</v>
      </c>
      <c r="N109" s="24" t="str">
        <f t="shared" si="4"/>
        <v>Red Berry Pie with +279, +4.4% (6358 to 6637)</v>
      </c>
      <c r="O109" s="41"/>
      <c r="P109" s="40">
        <v>1985.0</v>
      </c>
      <c r="Q109" s="18">
        <f t="shared" si="5"/>
        <v>108</v>
      </c>
      <c r="R109" s="23">
        <f t="shared" si="6"/>
        <v>0.05440806045</v>
      </c>
      <c r="S109" s="24" t="str">
        <f t="shared" si="7"/>
        <v>Red Berry Pie with +108, +5.4% (1985 to 2093)</v>
      </c>
      <c r="T109" s="18"/>
      <c r="U109" s="40">
        <v>38.0</v>
      </c>
      <c r="V109" s="22">
        <f t="shared" si="8"/>
        <v>5</v>
      </c>
      <c r="W109" s="23">
        <f t="shared" si="9"/>
        <v>0.1315789474</v>
      </c>
      <c r="X109" s="26" t="str">
        <f t="shared" si="10"/>
        <v>Red Berry Pie with +5, +13.2% (38 to 43)</v>
      </c>
    </row>
    <row r="110">
      <c r="A110" s="18" t="s">
        <v>545</v>
      </c>
      <c r="B110" s="18">
        <v>216.0</v>
      </c>
      <c r="C110" s="40">
        <v>8077.0</v>
      </c>
      <c r="D110" s="40">
        <v>4763.0</v>
      </c>
      <c r="E110" s="40">
        <v>524.0</v>
      </c>
      <c r="F110" s="14">
        <v>774090.0</v>
      </c>
      <c r="G110" s="19"/>
      <c r="H110" s="19">
        <f>VLOOKUP(A110,'Kings Ratings'!$A$2:$B$1000,2,false)</f>
        <v>2</v>
      </c>
      <c r="I110" s="7">
        <f>vlookup(B110,'202405 MM (Do Not Delete)'!$A$1:$G$1000,7,false)</f>
        <v>285</v>
      </c>
      <c r="K110" s="40">
        <v>7798.0</v>
      </c>
      <c r="L110" s="22">
        <f t="shared" si="2"/>
        <v>279</v>
      </c>
      <c r="M110" s="23">
        <f t="shared" si="3"/>
        <v>0.03577840472</v>
      </c>
      <c r="N110" s="24" t="str">
        <f t="shared" si="4"/>
        <v>Magnifying Glass with +279, +3.6% (7798 to 8077)</v>
      </c>
      <c r="O110" s="41"/>
      <c r="P110" s="40">
        <v>4619.0</v>
      </c>
      <c r="Q110" s="18">
        <f t="shared" si="5"/>
        <v>144</v>
      </c>
      <c r="R110" s="23">
        <f t="shared" si="6"/>
        <v>0.03117557913</v>
      </c>
      <c r="S110" s="24" t="str">
        <f t="shared" si="7"/>
        <v>Magnifying Glass with +144, +3.1% (4619 to 4763)</v>
      </c>
      <c r="T110" s="18"/>
      <c r="U110" s="40">
        <v>502.0</v>
      </c>
      <c r="V110" s="22">
        <f t="shared" si="8"/>
        <v>22</v>
      </c>
      <c r="W110" s="23">
        <f t="shared" si="9"/>
        <v>0.0438247012</v>
      </c>
      <c r="X110" s="26" t="str">
        <f t="shared" si="10"/>
        <v>Magnifying Glass with +22, +4.4% (502 to 524)</v>
      </c>
    </row>
    <row r="111">
      <c r="A111" s="18" t="s">
        <v>452</v>
      </c>
      <c r="B111" s="18">
        <v>165.0</v>
      </c>
      <c r="C111" s="40">
        <v>8555.0</v>
      </c>
      <c r="D111" s="40">
        <v>3570.0</v>
      </c>
      <c r="E111" s="40">
        <v>317.0</v>
      </c>
      <c r="F111" s="14">
        <v>444246.0</v>
      </c>
      <c r="G111" s="19"/>
      <c r="H111" s="19">
        <f>VLOOKUP(A111,'Kings Ratings'!$A$2:$B$1000,2,false)</f>
        <v>3</v>
      </c>
      <c r="I111" s="7">
        <f>vlookup(B111,'202405 MM (Do Not Delete)'!$A$1:$G$1000,7,false)</f>
        <v>297</v>
      </c>
      <c r="K111" s="40">
        <v>8275.0</v>
      </c>
      <c r="L111" s="22">
        <f t="shared" si="2"/>
        <v>280</v>
      </c>
      <c r="M111" s="23">
        <f t="shared" si="3"/>
        <v>0.03383685801</v>
      </c>
      <c r="N111" s="24" t="str">
        <f t="shared" si="4"/>
        <v>Horn Canteen with +280, +3.4% (8275 to 8555)</v>
      </c>
      <c r="O111" s="41"/>
      <c r="P111" s="40">
        <v>3453.0</v>
      </c>
      <c r="Q111" s="18">
        <f t="shared" si="5"/>
        <v>117</v>
      </c>
      <c r="R111" s="23">
        <f t="shared" si="6"/>
        <v>0.0338835795</v>
      </c>
      <c r="S111" s="24" t="str">
        <f t="shared" si="7"/>
        <v>Horn Canteen with +117, +3.4% (3453 to 3570)</v>
      </c>
      <c r="T111" s="18"/>
      <c r="U111" s="40">
        <v>303.0</v>
      </c>
      <c r="V111" s="22">
        <f t="shared" si="8"/>
        <v>14</v>
      </c>
      <c r="W111" s="23">
        <f t="shared" si="9"/>
        <v>0.04620462046</v>
      </c>
      <c r="X111" s="26" t="str">
        <f t="shared" si="10"/>
        <v>Horn Canteen with +14, +4.6% (303 to 317)</v>
      </c>
    </row>
    <row r="112">
      <c r="A112" s="18" t="s">
        <v>430</v>
      </c>
      <c r="B112" s="18">
        <v>414.0</v>
      </c>
      <c r="C112" s="40">
        <v>8829.0</v>
      </c>
      <c r="D112" s="40">
        <v>3622.0</v>
      </c>
      <c r="E112" s="40">
        <v>95.0</v>
      </c>
      <c r="F112" s="14">
        <v>246321.0</v>
      </c>
      <c r="G112" s="19"/>
      <c r="H112" s="19">
        <f>VLOOKUP(A112,'Kings Ratings'!$A$2:$B$1000,2,false)</f>
        <v>2</v>
      </c>
      <c r="I112" s="7">
        <f>vlookup(B112,'202405 MM (Do Not Delete)'!$A$1:$G$1000,7,false)</f>
        <v>293</v>
      </c>
      <c r="K112" s="40">
        <v>8547.0</v>
      </c>
      <c r="L112" s="22">
        <f t="shared" si="2"/>
        <v>282</v>
      </c>
      <c r="M112" s="23">
        <f t="shared" si="3"/>
        <v>0.03299403299</v>
      </c>
      <c r="N112" s="24" t="str">
        <f t="shared" si="4"/>
        <v>Green Scarf with +282, +3.3% (8547 to 8829)</v>
      </c>
      <c r="O112" s="41"/>
      <c r="P112" s="40">
        <v>3483.0</v>
      </c>
      <c r="Q112" s="18">
        <f t="shared" si="5"/>
        <v>139</v>
      </c>
      <c r="R112" s="23">
        <f t="shared" si="6"/>
        <v>0.03990812518</v>
      </c>
      <c r="S112" s="24" t="str">
        <f t="shared" si="7"/>
        <v>Green Scarf with +139, +4% (3483 to 3622)</v>
      </c>
      <c r="T112" s="18"/>
      <c r="U112" s="40">
        <v>88.0</v>
      </c>
      <c r="V112" s="22">
        <f t="shared" si="8"/>
        <v>7</v>
      </c>
      <c r="W112" s="23">
        <f t="shared" si="9"/>
        <v>0.07954545455</v>
      </c>
      <c r="X112" s="26" t="str">
        <f t="shared" si="10"/>
        <v>Green Scarf with +7, +8% (88 to 95)</v>
      </c>
    </row>
    <row r="113">
      <c r="A113" s="18" t="s">
        <v>532</v>
      </c>
      <c r="B113" s="18">
        <v>79.0</v>
      </c>
      <c r="C113" s="40">
        <v>7834.0</v>
      </c>
      <c r="D113" s="40">
        <v>4789.0</v>
      </c>
      <c r="E113" s="40">
        <v>457.0</v>
      </c>
      <c r="F113" s="14">
        <v>144406.0</v>
      </c>
      <c r="G113" s="19"/>
      <c r="H113" s="19">
        <f>VLOOKUP(A113,'Kings Ratings'!$A$2:$B$1000,2,false)</f>
        <v>2</v>
      </c>
      <c r="I113" s="7">
        <f>vlookup(B113,'202405 MM (Do Not Delete)'!$A$1:$G$1000,7,false)</f>
        <v>278</v>
      </c>
      <c r="K113" s="40">
        <v>7550.0</v>
      </c>
      <c r="L113" s="22">
        <f t="shared" si="2"/>
        <v>284</v>
      </c>
      <c r="M113" s="23">
        <f t="shared" si="3"/>
        <v>0.03761589404</v>
      </c>
      <c r="N113" s="24" t="str">
        <f t="shared" si="4"/>
        <v>Looking Glass with +284, +3.8% (7550 to 7834)</v>
      </c>
      <c r="O113" s="41"/>
      <c r="P113" s="40">
        <v>4619.0</v>
      </c>
      <c r="Q113" s="18">
        <f t="shared" si="5"/>
        <v>170</v>
      </c>
      <c r="R113" s="23">
        <f t="shared" si="6"/>
        <v>0.03680450314</v>
      </c>
      <c r="S113" s="24" t="str">
        <f t="shared" si="7"/>
        <v>Looking Glass with +170, +3.7% (4619 to 4789)</v>
      </c>
      <c r="T113" s="18"/>
      <c r="U113" s="40">
        <v>428.0</v>
      </c>
      <c r="V113" s="22">
        <f t="shared" si="8"/>
        <v>29</v>
      </c>
      <c r="W113" s="23">
        <f t="shared" si="9"/>
        <v>0.06775700935</v>
      </c>
      <c r="X113" s="26" t="str">
        <f t="shared" si="10"/>
        <v>Looking Glass with +29, +6.8% (428 to 457)</v>
      </c>
    </row>
    <row r="114">
      <c r="A114" s="18" t="s">
        <v>206</v>
      </c>
      <c r="B114" s="18">
        <v>726.0</v>
      </c>
      <c r="C114" s="40">
        <v>6075.0</v>
      </c>
      <c r="D114" s="40">
        <v>2275.0</v>
      </c>
      <c r="E114" s="40">
        <v>88.0</v>
      </c>
      <c r="F114" s="14">
        <v>126113.0</v>
      </c>
      <c r="G114" s="19"/>
      <c r="H114" s="19">
        <f>VLOOKUP(A114,'Kings Ratings'!$A$2:$B$1000,2,false)</f>
        <v>8</v>
      </c>
      <c r="I114" s="7" t="str">
        <f>vlookup(B114,'202405 MM (Do Not Delete)'!$A$1:$G$1000,7,false)</f>
        <v/>
      </c>
      <c r="K114" s="40">
        <v>5790.0</v>
      </c>
      <c r="L114" s="22">
        <f t="shared" si="2"/>
        <v>285</v>
      </c>
      <c r="M114" s="23">
        <f t="shared" si="3"/>
        <v>0.04922279793</v>
      </c>
      <c r="N114" s="24" t="str">
        <f t="shared" si="4"/>
        <v>Concord Grape Pie with +285, +4.9% (5790 to 6075)</v>
      </c>
      <c r="O114" s="41"/>
      <c r="P114" s="40">
        <v>2184.0</v>
      </c>
      <c r="Q114" s="18">
        <f t="shared" si="5"/>
        <v>91</v>
      </c>
      <c r="R114" s="23">
        <f t="shared" si="6"/>
        <v>0.04166666667</v>
      </c>
      <c r="S114" s="24" t="str">
        <f t="shared" si="7"/>
        <v>Concord Grape Pie with +91, +4.2% (2184 to 2275)</v>
      </c>
      <c r="T114" s="18"/>
      <c r="U114" s="40">
        <v>83.0</v>
      </c>
      <c r="V114" s="22">
        <f t="shared" si="8"/>
        <v>5</v>
      </c>
      <c r="W114" s="23">
        <f t="shared" si="9"/>
        <v>0.06024096386</v>
      </c>
      <c r="X114" s="26" t="str">
        <f t="shared" si="10"/>
        <v>Concord Grape Pie with +5, +6% (83 to 88)</v>
      </c>
    </row>
    <row r="115">
      <c r="A115" s="18" t="s">
        <v>817</v>
      </c>
      <c r="B115" s="18">
        <v>240.0</v>
      </c>
      <c r="C115" s="40">
        <v>5583.0</v>
      </c>
      <c r="D115" s="40">
        <v>426.0</v>
      </c>
      <c r="E115" s="40">
        <v>8.0</v>
      </c>
      <c r="F115" s="14">
        <v>72459.0</v>
      </c>
      <c r="G115" s="19"/>
      <c r="H115" s="19">
        <f>VLOOKUP(A115,'Kings Ratings'!$A$2:$B$1000,2,false)</f>
        <v>7</v>
      </c>
      <c r="I115" s="10"/>
      <c r="K115" s="40">
        <v>5296.0</v>
      </c>
      <c r="L115" s="22">
        <f t="shared" si="2"/>
        <v>287</v>
      </c>
      <c r="M115" s="23">
        <f t="shared" si="3"/>
        <v>0.0541918429</v>
      </c>
      <c r="N115" s="24" t="str">
        <f t="shared" si="4"/>
        <v>Wizard Hat with +287, +5.4% (5296 to 5583)</v>
      </c>
      <c r="O115" s="41"/>
      <c r="P115" s="40">
        <v>412.0</v>
      </c>
      <c r="Q115" s="18">
        <f t="shared" si="5"/>
        <v>14</v>
      </c>
      <c r="R115" s="23">
        <f t="shared" si="6"/>
        <v>0.03398058252</v>
      </c>
      <c r="S115" s="24" t="str">
        <f t="shared" si="7"/>
        <v>Wizard Hat with +14, +3.4% (412 to 426)</v>
      </c>
      <c r="T115" s="18"/>
      <c r="U115" s="40">
        <v>8.0</v>
      </c>
      <c r="V115" s="22">
        <f t="shared" si="8"/>
        <v>0</v>
      </c>
      <c r="W115" s="23">
        <f t="shared" si="9"/>
        <v>0</v>
      </c>
      <c r="X115" s="26" t="str">
        <f t="shared" si="10"/>
        <v>Wizard Hat with +0, +0% (8 to 8)</v>
      </c>
    </row>
    <row r="116">
      <c r="A116" s="18" t="s">
        <v>593</v>
      </c>
      <c r="B116" s="18">
        <v>683.0</v>
      </c>
      <c r="C116" s="40">
        <v>5710.0</v>
      </c>
      <c r="D116" s="40">
        <v>132.0</v>
      </c>
      <c r="E116" s="40">
        <v>0.0</v>
      </c>
      <c r="F116" s="14">
        <v>49818.0</v>
      </c>
      <c r="G116" s="19"/>
      <c r="H116" s="19">
        <f>VLOOKUP(A116,'Kings Ratings'!$A$2:$B$1000,2,false)</f>
        <v>9</v>
      </c>
      <c r="I116" s="10" t="str">
        <f>vlookup(B116,'202405 MM (Do Not Delete)'!$A$1:$G$1000,7,false)</f>
        <v/>
      </c>
      <c r="K116" s="40">
        <v>5423.0</v>
      </c>
      <c r="L116" s="22">
        <f t="shared" si="2"/>
        <v>287</v>
      </c>
      <c r="M116" s="23">
        <f t="shared" si="3"/>
        <v>0.05292273649</v>
      </c>
      <c r="N116" s="24" t="str">
        <f t="shared" si="4"/>
        <v>Pear Grease with +287, +5.3% (5423 to 5710)</v>
      </c>
      <c r="O116" s="41"/>
      <c r="P116" s="40">
        <v>115.0</v>
      </c>
      <c r="Q116" s="18">
        <f t="shared" si="5"/>
        <v>17</v>
      </c>
      <c r="R116" s="23">
        <f t="shared" si="6"/>
        <v>0.147826087</v>
      </c>
      <c r="S116" s="24" t="str">
        <f t="shared" si="7"/>
        <v>Pear Grease with +17, +14.8% (115 to 132)</v>
      </c>
      <c r="T116" s="18"/>
      <c r="U116" s="40">
        <v>0.0</v>
      </c>
      <c r="V116" s="22">
        <f t="shared" si="8"/>
        <v>0</v>
      </c>
      <c r="W116" s="23" t="str">
        <f t="shared" si="9"/>
        <v>#DIV/0!</v>
      </c>
      <c r="X116" s="26" t="str">
        <f t="shared" si="10"/>
        <v>#DIV/0!</v>
      </c>
    </row>
    <row r="117">
      <c r="A117" s="18" t="s">
        <v>764</v>
      </c>
      <c r="B117" s="18">
        <v>59.0</v>
      </c>
      <c r="C117" s="40">
        <v>14477.0</v>
      </c>
      <c r="D117" s="40">
        <v>2997.0</v>
      </c>
      <c r="E117" s="40">
        <v>9.0</v>
      </c>
      <c r="F117" s="14">
        <v>142878.0</v>
      </c>
      <c r="G117" s="19"/>
      <c r="H117" s="19">
        <f>VLOOKUP(A117,'Kings Ratings'!$A$2:$B$1000,2,false)</f>
        <v>8</v>
      </c>
      <c r="I117" s="7" t="str">
        <f>vlookup(B117,'202405 MM (Do Not Delete)'!$A$1:$G$1000,7,false)</f>
        <v/>
      </c>
      <c r="K117" s="40">
        <v>14189.0</v>
      </c>
      <c r="L117" s="22">
        <f t="shared" si="2"/>
        <v>288</v>
      </c>
      <c r="M117" s="23">
        <f t="shared" si="3"/>
        <v>0.02029741349</v>
      </c>
      <c r="N117" s="24" t="str">
        <f t="shared" si="4"/>
        <v>Watermelon with +288, +2% (14189 to 14477)</v>
      </c>
      <c r="O117" s="41"/>
      <c r="P117" s="40">
        <v>2969.0</v>
      </c>
      <c r="Q117" s="18">
        <f t="shared" si="5"/>
        <v>28</v>
      </c>
      <c r="R117" s="23">
        <f t="shared" si="6"/>
        <v>0.009430784776</v>
      </c>
      <c r="S117" s="24" t="str">
        <f t="shared" si="7"/>
        <v>Watermelon with +28, +0.9% (2969 to 2997)</v>
      </c>
      <c r="T117" s="18"/>
      <c r="U117" s="40">
        <v>9.0</v>
      </c>
      <c r="V117" s="22">
        <f t="shared" si="8"/>
        <v>0</v>
      </c>
      <c r="W117" s="23">
        <f t="shared" si="9"/>
        <v>0</v>
      </c>
      <c r="X117" s="26" t="str">
        <f t="shared" si="10"/>
        <v>Watermelon with +0, +0% (9 to 9)</v>
      </c>
    </row>
    <row r="118">
      <c r="A118" s="18" t="s">
        <v>697</v>
      </c>
      <c r="B118" s="18">
        <v>326.0</v>
      </c>
      <c r="C118" s="40">
        <v>8717.0</v>
      </c>
      <c r="D118" s="40">
        <v>4789.0</v>
      </c>
      <c r="E118" s="40">
        <v>625.0</v>
      </c>
      <c r="F118" s="14">
        <v>884337.0</v>
      </c>
      <c r="G118" s="19"/>
      <c r="H118" s="19">
        <f>VLOOKUP(A118,'Kings Ratings'!$A$2:$B$1000,2,false)</f>
        <v>2</v>
      </c>
      <c r="I118" s="7">
        <f>vlookup(B118,'202405 MM (Do Not Delete)'!$A$1:$G$1000,7,false)</f>
        <v>290</v>
      </c>
      <c r="K118" s="40">
        <v>8429.0</v>
      </c>
      <c r="L118" s="22">
        <f t="shared" si="2"/>
        <v>288</v>
      </c>
      <c r="M118" s="23">
        <f t="shared" si="3"/>
        <v>0.03416775418</v>
      </c>
      <c r="N118" s="24" t="str">
        <f t="shared" si="4"/>
        <v>Scissors with +288, +3.4% (8429 to 8717)</v>
      </c>
      <c r="O118" s="41"/>
      <c r="P118" s="40">
        <v>4663.0</v>
      </c>
      <c r="Q118" s="18">
        <f t="shared" si="5"/>
        <v>126</v>
      </c>
      <c r="R118" s="23">
        <f t="shared" si="6"/>
        <v>0.02702123097</v>
      </c>
      <c r="S118" s="24" t="str">
        <f t="shared" si="7"/>
        <v>Scissors with +126, +2.7% (4663 to 4789)</v>
      </c>
      <c r="T118" s="18"/>
      <c r="U118" s="40">
        <v>597.0</v>
      </c>
      <c r="V118" s="22">
        <f t="shared" si="8"/>
        <v>28</v>
      </c>
      <c r="W118" s="23">
        <f t="shared" si="9"/>
        <v>0.04690117253</v>
      </c>
      <c r="X118" s="26" t="str">
        <f t="shared" si="10"/>
        <v>Scissors with +28, +4.7% (597 to 625)</v>
      </c>
    </row>
    <row r="119">
      <c r="A119" s="18" t="s">
        <v>462</v>
      </c>
      <c r="B119" s="18">
        <v>388.0</v>
      </c>
      <c r="C119" s="40">
        <v>7528.0</v>
      </c>
      <c r="D119" s="40">
        <v>2472.0</v>
      </c>
      <c r="E119" s="40">
        <v>102.0</v>
      </c>
      <c r="F119" s="14">
        <v>102184.0</v>
      </c>
      <c r="G119" s="19"/>
      <c r="H119" s="19">
        <f>VLOOKUP(A119,'Kings Ratings'!$A$2:$B$1000,2,false)</f>
        <v>5</v>
      </c>
      <c r="I119" s="7">
        <f>vlookup(B119,'202405 MM (Do Not Delete)'!$A$1:$G$1000,7,false)</f>
        <v>298</v>
      </c>
      <c r="K119" s="40">
        <v>7237.0</v>
      </c>
      <c r="L119" s="22">
        <f t="shared" si="2"/>
        <v>291</v>
      </c>
      <c r="M119" s="23">
        <f t="shared" si="3"/>
        <v>0.04021003178</v>
      </c>
      <c r="N119" s="24" t="str">
        <f t="shared" si="4"/>
        <v>Hourglass with +291, +4% (7237 to 7528)</v>
      </c>
      <c r="O119" s="41"/>
      <c r="P119" s="40">
        <v>2391.0</v>
      </c>
      <c r="Q119" s="18">
        <f t="shared" si="5"/>
        <v>81</v>
      </c>
      <c r="R119" s="23">
        <f t="shared" si="6"/>
        <v>0.0338770389</v>
      </c>
      <c r="S119" s="24" t="str">
        <f t="shared" si="7"/>
        <v>Hourglass with +81, +3.4% (2391 to 2472)</v>
      </c>
      <c r="T119" s="18"/>
      <c r="U119" s="40">
        <v>91.0</v>
      </c>
      <c r="V119" s="22">
        <f t="shared" si="8"/>
        <v>11</v>
      </c>
      <c r="W119" s="23">
        <f t="shared" si="9"/>
        <v>0.1208791209</v>
      </c>
      <c r="X119" s="26" t="str">
        <f t="shared" si="10"/>
        <v>Hourglass with +11, +12.1% (91 to 102)</v>
      </c>
    </row>
    <row r="120">
      <c r="A120" s="18" t="s">
        <v>222</v>
      </c>
      <c r="B120" s="18">
        <v>629.0</v>
      </c>
      <c r="C120" s="40">
        <v>5531.0</v>
      </c>
      <c r="D120" s="40">
        <v>267.0</v>
      </c>
      <c r="E120" s="40">
        <v>0.0</v>
      </c>
      <c r="F120" s="14">
        <v>29299.0</v>
      </c>
      <c r="G120" s="19"/>
      <c r="H120" s="19">
        <f>VLOOKUP(A120,'Kings Ratings'!$A$2:$B$1000,2,false)</f>
        <v>9</v>
      </c>
      <c r="I120" s="10">
        <f>vlookup(B120,'202405 MM (Do Not Delete)'!$A$1:$G$1000,7,false)</f>
        <v>301</v>
      </c>
      <c r="K120" s="40">
        <v>5237.0</v>
      </c>
      <c r="L120" s="22">
        <f t="shared" si="2"/>
        <v>294</v>
      </c>
      <c r="M120" s="23">
        <f t="shared" si="3"/>
        <v>0.05613901088</v>
      </c>
      <c r="N120" s="24" t="str">
        <f t="shared" si="4"/>
        <v>Corn Oil with +294, +5.6% (5237 to 5531)</v>
      </c>
      <c r="O120" s="41"/>
      <c r="P120" s="40">
        <v>234.0</v>
      </c>
      <c r="Q120" s="18">
        <f t="shared" si="5"/>
        <v>33</v>
      </c>
      <c r="R120" s="23">
        <f t="shared" si="6"/>
        <v>0.141025641</v>
      </c>
      <c r="S120" s="24" t="str">
        <f t="shared" si="7"/>
        <v>Corn Oil with +33, +14.1% (234 to 267)</v>
      </c>
      <c r="T120" s="18"/>
      <c r="U120" s="40">
        <v>0.0</v>
      </c>
      <c r="V120" s="22">
        <f t="shared" si="8"/>
        <v>0</v>
      </c>
      <c r="W120" s="23" t="str">
        <f t="shared" si="9"/>
        <v>#DIV/0!</v>
      </c>
      <c r="X120" s="26" t="str">
        <f t="shared" si="10"/>
        <v>#DIV/0!</v>
      </c>
    </row>
    <row r="121">
      <c r="A121" s="18" t="s">
        <v>154</v>
      </c>
      <c r="B121" s="18">
        <v>660.0</v>
      </c>
      <c r="C121" s="40">
        <v>6543.0</v>
      </c>
      <c r="D121" s="40">
        <v>592.0</v>
      </c>
      <c r="E121" s="40">
        <v>1.0</v>
      </c>
      <c r="F121" s="14">
        <v>64045.0</v>
      </c>
      <c r="G121" s="19"/>
      <c r="H121" s="19">
        <f>VLOOKUP(A121,'Kings Ratings'!$A$2:$B$1000,2,false)</f>
        <v>9</v>
      </c>
      <c r="I121" s="10"/>
      <c r="K121" s="40">
        <v>6248.0</v>
      </c>
      <c r="L121" s="22">
        <f t="shared" si="2"/>
        <v>295</v>
      </c>
      <c r="M121" s="23">
        <f t="shared" si="3"/>
        <v>0.04721510883</v>
      </c>
      <c r="N121" s="24" t="str">
        <f t="shared" si="4"/>
        <v>Butter with +295, +4.7% (6248 to 6543)</v>
      </c>
      <c r="O121" s="41"/>
      <c r="P121" s="40">
        <v>545.0</v>
      </c>
      <c r="Q121" s="18">
        <f t="shared" si="5"/>
        <v>47</v>
      </c>
      <c r="R121" s="23">
        <f t="shared" si="6"/>
        <v>0.08623853211</v>
      </c>
      <c r="S121" s="24" t="str">
        <f t="shared" si="7"/>
        <v>Butter with +47, +8.6% (545 to 592)</v>
      </c>
      <c r="T121" s="18"/>
      <c r="U121" s="40">
        <v>1.0</v>
      </c>
      <c r="V121" s="22">
        <f t="shared" si="8"/>
        <v>0</v>
      </c>
      <c r="W121" s="23">
        <f t="shared" si="9"/>
        <v>0</v>
      </c>
      <c r="X121" s="26" t="str">
        <f t="shared" si="10"/>
        <v>Butter with +0, +0% (1 to 1)</v>
      </c>
    </row>
    <row r="122">
      <c r="A122" s="18" t="s">
        <v>671</v>
      </c>
      <c r="B122" s="18">
        <v>788.0</v>
      </c>
      <c r="C122" s="40">
        <v>6553.0</v>
      </c>
      <c r="D122" s="40">
        <v>3294.0</v>
      </c>
      <c r="E122" s="40">
        <v>37.0</v>
      </c>
      <c r="F122" s="14">
        <v>174076.0</v>
      </c>
      <c r="G122" s="19"/>
      <c r="H122" s="19">
        <f>VLOOKUP(A122,'Kings Ratings'!$A$2:$B$1000,2,false)</f>
        <v>6</v>
      </c>
      <c r="I122" s="7">
        <f>vlookup(B122,'202405 MM (Do Not Delete)'!$A$1:$G$1000,7,false)</f>
        <v>324</v>
      </c>
      <c r="K122" s="40">
        <v>6257.0</v>
      </c>
      <c r="L122" s="22">
        <f t="shared" si="2"/>
        <v>296</v>
      </c>
      <c r="M122" s="23">
        <f t="shared" si="3"/>
        <v>0.04730701614</v>
      </c>
      <c r="N122" s="24" t="str">
        <f t="shared" si="4"/>
        <v>Red Twine with +296, +4.7% (6257 to 6553)</v>
      </c>
      <c r="O122" s="41"/>
      <c r="P122" s="40">
        <v>3083.0</v>
      </c>
      <c r="Q122" s="18">
        <f t="shared" si="5"/>
        <v>211</v>
      </c>
      <c r="R122" s="23">
        <f t="shared" si="6"/>
        <v>0.06843983133</v>
      </c>
      <c r="S122" s="24" t="str">
        <f t="shared" si="7"/>
        <v>Red Twine with +211, +6.8% (3083 to 3294)</v>
      </c>
      <c r="T122" s="18"/>
      <c r="U122" s="40">
        <v>33.0</v>
      </c>
      <c r="V122" s="22">
        <f t="shared" si="8"/>
        <v>4</v>
      </c>
      <c r="W122" s="23">
        <f t="shared" si="9"/>
        <v>0.1212121212</v>
      </c>
      <c r="X122" s="26" t="str">
        <f t="shared" si="10"/>
        <v>Red Twine with +4, +12.1% (33 to 37)</v>
      </c>
    </row>
    <row r="123">
      <c r="A123" s="18" t="s">
        <v>535</v>
      </c>
      <c r="B123" s="18">
        <v>628.0</v>
      </c>
      <c r="C123" s="40">
        <v>5527.0</v>
      </c>
      <c r="D123" s="40">
        <v>462.0</v>
      </c>
      <c r="E123" s="40">
        <v>0.0</v>
      </c>
      <c r="F123" s="14">
        <v>33102.0</v>
      </c>
      <c r="G123" s="19"/>
      <c r="H123" s="19">
        <f>VLOOKUP(A123,'Kings Ratings'!$A$2:$B$1000,2,false)</f>
        <v>8</v>
      </c>
      <c r="I123" s="10"/>
      <c r="K123" s="40">
        <v>5230.0</v>
      </c>
      <c r="L123" s="22">
        <f t="shared" si="2"/>
        <v>297</v>
      </c>
      <c r="M123" s="23">
        <f t="shared" si="3"/>
        <v>0.05678776291</v>
      </c>
      <c r="N123" s="24" t="str">
        <f t="shared" si="4"/>
        <v>Machine Press with +297, +5.7% (5230 to 5527)</v>
      </c>
      <c r="O123" s="41"/>
      <c r="P123" s="40">
        <v>407.0</v>
      </c>
      <c r="Q123" s="18">
        <f t="shared" si="5"/>
        <v>55</v>
      </c>
      <c r="R123" s="23">
        <f t="shared" si="6"/>
        <v>0.1351351351</v>
      </c>
      <c r="S123" s="24" t="str">
        <f t="shared" si="7"/>
        <v>Machine Press with +55, +13.5% (407 to 462)</v>
      </c>
      <c r="T123" s="18"/>
      <c r="U123" s="40">
        <v>0.0</v>
      </c>
      <c r="V123" s="22">
        <f t="shared" si="8"/>
        <v>0</v>
      </c>
      <c r="W123" s="23" t="str">
        <f t="shared" si="9"/>
        <v>#DIV/0!</v>
      </c>
      <c r="X123" s="26" t="str">
        <f t="shared" si="10"/>
        <v>#DIV/0!</v>
      </c>
    </row>
    <row r="124">
      <c r="A124" s="18" t="s">
        <v>629</v>
      </c>
      <c r="B124" s="18">
        <v>754.0</v>
      </c>
      <c r="C124" s="40">
        <v>6318.0</v>
      </c>
      <c r="D124" s="40">
        <v>129.0</v>
      </c>
      <c r="E124" s="40">
        <v>0.0</v>
      </c>
      <c r="F124" s="14">
        <v>37535.0</v>
      </c>
      <c r="G124" s="19"/>
      <c r="H124" s="19">
        <f>VLOOKUP(A124,'Kings Ratings'!$A$2:$B$1000,2,false)</f>
        <v>9</v>
      </c>
      <c r="I124" s="10" t="str">
        <f>vlookup(B124,'202405 MM (Do Not Delete)'!$A$1:$G$1000,7,false)</f>
        <v/>
      </c>
      <c r="K124" s="40">
        <v>6017.0</v>
      </c>
      <c r="L124" s="22">
        <f t="shared" si="2"/>
        <v>301</v>
      </c>
      <c r="M124" s="23">
        <f t="shared" si="3"/>
        <v>0.05002492937</v>
      </c>
      <c r="N124" s="24" t="str">
        <f t="shared" si="4"/>
        <v>Potato Battery with +301, +5% (6017 to 6318)</v>
      </c>
      <c r="O124" s="41"/>
      <c r="P124" s="40">
        <v>118.0</v>
      </c>
      <c r="Q124" s="18">
        <f t="shared" si="5"/>
        <v>11</v>
      </c>
      <c r="R124" s="23">
        <f t="shared" si="6"/>
        <v>0.09322033898</v>
      </c>
      <c r="S124" s="24" t="str">
        <f t="shared" si="7"/>
        <v>Potato Battery with +11, +9.3% (118 to 129)</v>
      </c>
      <c r="T124" s="18"/>
      <c r="U124" s="40">
        <v>0.0</v>
      </c>
      <c r="V124" s="22">
        <f t="shared" si="8"/>
        <v>0</v>
      </c>
      <c r="W124" s="23" t="str">
        <f t="shared" si="9"/>
        <v>#DIV/0!</v>
      </c>
      <c r="X124" s="26" t="str">
        <f t="shared" si="10"/>
        <v>#DIV/0!</v>
      </c>
    </row>
    <row r="125">
      <c r="A125" s="18" t="s">
        <v>772</v>
      </c>
      <c r="B125" s="18">
        <v>55.0</v>
      </c>
      <c r="C125" s="40">
        <v>9080.0</v>
      </c>
      <c r="D125" s="40">
        <v>5574.0</v>
      </c>
      <c r="E125" s="40">
        <v>887.0</v>
      </c>
      <c r="F125" s="14">
        <v>1003694.0</v>
      </c>
      <c r="G125" s="19"/>
      <c r="H125" s="19">
        <f>VLOOKUP(A125,'Kings Ratings'!$A$2:$B$1000,2,false)</f>
        <v>2</v>
      </c>
      <c r="I125" s="7">
        <f>vlookup(B125,'202405 MM (Do Not Delete)'!$A$1:$G$1000,7,false)</f>
        <v>260</v>
      </c>
      <c r="K125" s="40">
        <v>8779.0</v>
      </c>
      <c r="L125" s="22">
        <f t="shared" si="2"/>
        <v>301</v>
      </c>
      <c r="M125" s="23">
        <f t="shared" si="3"/>
        <v>0.03428636519</v>
      </c>
      <c r="N125" s="24" t="str">
        <f t="shared" si="4"/>
        <v>Sturdy Box with +301, +3.4% (8779 to 9080)</v>
      </c>
      <c r="O125" s="41"/>
      <c r="P125" s="40">
        <v>5389.0</v>
      </c>
      <c r="Q125" s="18">
        <f t="shared" si="5"/>
        <v>185</v>
      </c>
      <c r="R125" s="23">
        <f t="shared" si="6"/>
        <v>0.03432918909</v>
      </c>
      <c r="S125" s="24" t="str">
        <f t="shared" si="7"/>
        <v>Sturdy Box with +185, +3.4% (5389 to 5574)</v>
      </c>
      <c r="T125" s="18"/>
      <c r="U125" s="40">
        <v>832.0</v>
      </c>
      <c r="V125" s="22">
        <f t="shared" si="8"/>
        <v>55</v>
      </c>
      <c r="W125" s="23">
        <f t="shared" si="9"/>
        <v>0.06610576923</v>
      </c>
      <c r="X125" s="26" t="str">
        <f t="shared" si="10"/>
        <v>Sturdy Box with +55, +6.6% (832 to 887)</v>
      </c>
    </row>
    <row r="126">
      <c r="A126" s="18" t="s">
        <v>236</v>
      </c>
      <c r="B126" s="18">
        <v>585.0</v>
      </c>
      <c r="C126" s="40">
        <v>12588.0</v>
      </c>
      <c r="D126" s="40">
        <v>6570.0</v>
      </c>
      <c r="E126" s="40">
        <v>598.0</v>
      </c>
      <c r="F126" s="14">
        <v>427393.0</v>
      </c>
      <c r="G126" s="19"/>
      <c r="H126" s="19">
        <f>VLOOKUP(A126,'Kings Ratings'!$A$2:$B$1000,2,false)</f>
        <v>4</v>
      </c>
      <c r="I126" s="7">
        <f>vlookup(B126,'202405 MM (Do Not Delete)'!$A$1:$G$1000,7,false)</f>
        <v>277</v>
      </c>
      <c r="K126" s="40">
        <v>12281.0</v>
      </c>
      <c r="L126" s="22">
        <f t="shared" si="2"/>
        <v>307</v>
      </c>
      <c r="M126" s="23">
        <f t="shared" si="3"/>
        <v>0.02499796434</v>
      </c>
      <c r="N126" s="24" t="str">
        <f t="shared" si="4"/>
        <v>Crossbow with +307, +2.5% (12281 to 12588)</v>
      </c>
      <c r="O126" s="41"/>
      <c r="P126" s="40">
        <v>6378.0</v>
      </c>
      <c r="Q126" s="18">
        <f t="shared" si="5"/>
        <v>192</v>
      </c>
      <c r="R126" s="23">
        <f t="shared" si="6"/>
        <v>0.03010348071</v>
      </c>
      <c r="S126" s="24" t="str">
        <f t="shared" si="7"/>
        <v>Crossbow with +192, +3% (6378 to 6570)</v>
      </c>
      <c r="T126" s="18"/>
      <c r="U126" s="40">
        <v>556.0</v>
      </c>
      <c r="V126" s="22">
        <f t="shared" si="8"/>
        <v>42</v>
      </c>
      <c r="W126" s="23">
        <f t="shared" si="9"/>
        <v>0.07553956835</v>
      </c>
      <c r="X126" s="26" t="str">
        <f t="shared" si="10"/>
        <v>Crossbow with +42, +7.6% (556 to 598)</v>
      </c>
    </row>
    <row r="127">
      <c r="A127" s="18" t="s">
        <v>514</v>
      </c>
      <c r="B127" s="18">
        <v>166.0</v>
      </c>
      <c r="C127" s="40">
        <v>7916.0</v>
      </c>
      <c r="D127" s="40">
        <v>3173.0</v>
      </c>
      <c r="E127" s="40">
        <v>52.0</v>
      </c>
      <c r="F127" s="14">
        <v>170266.0</v>
      </c>
      <c r="G127" s="19"/>
      <c r="H127" s="19">
        <f>VLOOKUP(A127,'Kings Ratings'!$A$2:$B$1000,2,false)</f>
        <v>2</v>
      </c>
      <c r="I127" s="7">
        <f>vlookup(B127,'202405 MM (Do Not Delete)'!$A$1:$G$1000,7,false)</f>
        <v>296</v>
      </c>
      <c r="K127" s="40">
        <v>7605.0</v>
      </c>
      <c r="L127" s="22">
        <f t="shared" si="2"/>
        <v>311</v>
      </c>
      <c r="M127" s="23">
        <f t="shared" si="3"/>
        <v>0.04089414859</v>
      </c>
      <c r="N127" s="24" t="str">
        <f t="shared" si="4"/>
        <v>Leather Bag with +311, +4.1% (7605 to 7916)</v>
      </c>
      <c r="O127" s="41"/>
      <c r="P127" s="40">
        <v>3056.0</v>
      </c>
      <c r="Q127" s="18">
        <f t="shared" si="5"/>
        <v>117</v>
      </c>
      <c r="R127" s="23">
        <f t="shared" si="6"/>
        <v>0.03828534031</v>
      </c>
      <c r="S127" s="24" t="str">
        <f t="shared" si="7"/>
        <v>Leather Bag with +117, +3.8% (3056 to 3173)</v>
      </c>
      <c r="T127" s="18"/>
      <c r="U127" s="40">
        <v>47.0</v>
      </c>
      <c r="V127" s="22">
        <f t="shared" si="8"/>
        <v>5</v>
      </c>
      <c r="W127" s="23">
        <f t="shared" si="9"/>
        <v>0.1063829787</v>
      </c>
      <c r="X127" s="26" t="str">
        <f t="shared" si="10"/>
        <v>Leather Bag with +5, +10.6% (47 to 52)</v>
      </c>
    </row>
    <row r="128">
      <c r="A128" s="18" t="s">
        <v>792</v>
      </c>
      <c r="B128" s="18">
        <v>252.0</v>
      </c>
      <c r="C128" s="40">
        <v>9058.0</v>
      </c>
      <c r="D128" s="40">
        <v>5453.0</v>
      </c>
      <c r="E128" s="40">
        <v>897.0</v>
      </c>
      <c r="F128" s="14">
        <v>1004760.0</v>
      </c>
      <c r="G128" s="19"/>
      <c r="H128" s="19">
        <f>VLOOKUP(A128,'Kings Ratings'!$A$2:$B$1000,2,false)</f>
        <v>2</v>
      </c>
      <c r="I128" s="7">
        <f>vlookup(B128,'202405 MM (Do Not Delete)'!$A$1:$G$1000,7,false)</f>
        <v>271</v>
      </c>
      <c r="K128" s="40">
        <v>8747.0</v>
      </c>
      <c r="L128" s="22">
        <f t="shared" si="2"/>
        <v>311</v>
      </c>
      <c r="M128" s="23">
        <f t="shared" si="3"/>
        <v>0.03555504744</v>
      </c>
      <c r="N128" s="24" t="str">
        <f t="shared" si="4"/>
        <v>Treasure Chest with +311, +3.6% (8747 to 9058)</v>
      </c>
      <c r="O128" s="41"/>
      <c r="P128" s="40">
        <v>5280.0</v>
      </c>
      <c r="Q128" s="18">
        <f t="shared" si="5"/>
        <v>173</v>
      </c>
      <c r="R128" s="23">
        <f t="shared" si="6"/>
        <v>0.03276515152</v>
      </c>
      <c r="S128" s="24" t="str">
        <f t="shared" si="7"/>
        <v>Treasure Chest with +173, +3.3% (5280 to 5453)</v>
      </c>
      <c r="T128" s="18"/>
      <c r="U128" s="40">
        <v>842.0</v>
      </c>
      <c r="V128" s="22">
        <f t="shared" si="8"/>
        <v>55</v>
      </c>
      <c r="W128" s="23">
        <f t="shared" si="9"/>
        <v>0.06532066508</v>
      </c>
      <c r="X128" s="26" t="str">
        <f t="shared" si="10"/>
        <v>Treasure Chest with +55, +6.5% (842 to 897)</v>
      </c>
    </row>
    <row r="129">
      <c r="A129" s="18" t="s">
        <v>272</v>
      </c>
      <c r="B129" s="18">
        <v>226.0</v>
      </c>
      <c r="C129" s="40">
        <v>6489.0</v>
      </c>
      <c r="D129" s="40">
        <v>0.0</v>
      </c>
      <c r="E129" s="40">
        <v>0.0</v>
      </c>
      <c r="F129" s="14">
        <v>14430.0</v>
      </c>
      <c r="G129" s="19"/>
      <c r="H129" s="19">
        <f>VLOOKUP(A129,'Kings Ratings'!$A$2:$B$1000,2,false)</f>
        <v>10</v>
      </c>
      <c r="I129" s="10" t="str">
        <f>vlookup(B129,'202405 MM (Do Not Delete)'!$A$1:$G$1000,7,false)</f>
        <v/>
      </c>
      <c r="K129" s="40">
        <v>6174.0</v>
      </c>
      <c r="L129" s="22">
        <f t="shared" si="2"/>
        <v>315</v>
      </c>
      <c r="M129" s="23">
        <f t="shared" si="3"/>
        <v>0.05102040816</v>
      </c>
      <c r="N129" s="24" t="str">
        <f t="shared" si="4"/>
        <v>Runestone 16 with +315, +5.1% (6174 to 6489)</v>
      </c>
      <c r="O129" s="41"/>
      <c r="P129" s="40">
        <v>0.0</v>
      </c>
      <c r="Q129" s="18">
        <f t="shared" si="5"/>
        <v>0</v>
      </c>
      <c r="R129" s="23" t="str">
        <f t="shared" si="6"/>
        <v>#DIV/0!</v>
      </c>
      <c r="S129" s="24" t="str">
        <f t="shared" si="7"/>
        <v>#DIV/0!</v>
      </c>
      <c r="T129" s="18"/>
      <c r="U129" s="40">
        <v>0.0</v>
      </c>
      <c r="V129" s="22">
        <f t="shared" si="8"/>
        <v>0</v>
      </c>
      <c r="W129" s="23" t="str">
        <f t="shared" si="9"/>
        <v>#DIV/0!</v>
      </c>
      <c r="X129" s="26" t="str">
        <f t="shared" si="10"/>
        <v>#DIV/0!</v>
      </c>
    </row>
    <row r="130">
      <c r="A130" s="18" t="s">
        <v>265</v>
      </c>
      <c r="B130" s="18">
        <v>230.0</v>
      </c>
      <c r="C130" s="40">
        <v>6635.0</v>
      </c>
      <c r="D130" s="40">
        <v>0.0</v>
      </c>
      <c r="E130" s="40">
        <v>0.0</v>
      </c>
      <c r="F130" s="14">
        <v>15342.0</v>
      </c>
      <c r="G130" s="19"/>
      <c r="H130" s="19">
        <f>VLOOKUP(A130,'Kings Ratings'!$A$2:$B$1000,2,false)</f>
        <v>10</v>
      </c>
      <c r="I130" s="10" t="str">
        <f>vlookup(B130,'202405 MM (Do Not Delete)'!$A$1:$G$1000,7,false)</f>
        <v/>
      </c>
      <c r="K130" s="40">
        <v>6320.0</v>
      </c>
      <c r="L130" s="22">
        <f t="shared" si="2"/>
        <v>315</v>
      </c>
      <c r="M130" s="23">
        <f t="shared" si="3"/>
        <v>0.04984177215</v>
      </c>
      <c r="N130" s="24" t="str">
        <f t="shared" si="4"/>
        <v>Runestone 20 with +315, +5% (6320 to 6635)</v>
      </c>
      <c r="O130" s="41"/>
      <c r="P130" s="40">
        <v>0.0</v>
      </c>
      <c r="Q130" s="18">
        <f t="shared" si="5"/>
        <v>0</v>
      </c>
      <c r="R130" s="23" t="str">
        <f t="shared" si="6"/>
        <v>#DIV/0!</v>
      </c>
      <c r="S130" s="24" t="str">
        <f t="shared" si="7"/>
        <v>#DIV/0!</v>
      </c>
      <c r="T130" s="18"/>
      <c r="U130" s="40">
        <v>0.0</v>
      </c>
      <c r="V130" s="22">
        <f t="shared" si="8"/>
        <v>0</v>
      </c>
      <c r="W130" s="23" t="str">
        <f t="shared" si="9"/>
        <v>#DIV/0!</v>
      </c>
      <c r="X130" s="26" t="str">
        <f t="shared" si="10"/>
        <v>#DIV/0!</v>
      </c>
    </row>
    <row r="131">
      <c r="A131" s="18" t="s">
        <v>664</v>
      </c>
      <c r="B131" s="18">
        <v>538.0</v>
      </c>
      <c r="C131" s="40">
        <v>11142.0</v>
      </c>
      <c r="D131" s="40">
        <v>4048.0</v>
      </c>
      <c r="E131" s="40">
        <v>63.0</v>
      </c>
      <c r="F131" s="14">
        <v>121678.0</v>
      </c>
      <c r="G131" s="19"/>
      <c r="H131" s="19">
        <f>VLOOKUP(A131,'Kings Ratings'!$A$2:$B$1000,2,false)</f>
        <v>4</v>
      </c>
      <c r="I131" s="7" t="str">
        <f>vlookup(B131,'202405 MM (Do Not Delete)'!$A$1:$G$1000,7,false)</f>
        <v/>
      </c>
      <c r="K131" s="40">
        <v>10827.0</v>
      </c>
      <c r="L131" s="22">
        <f t="shared" si="2"/>
        <v>315</v>
      </c>
      <c r="M131" s="23">
        <f t="shared" si="3"/>
        <v>0.02909393184</v>
      </c>
      <c r="N131" s="24" t="str">
        <f t="shared" si="4"/>
        <v>Red Shield with +315, +2.9% (10827 to 11142)</v>
      </c>
      <c r="O131" s="41"/>
      <c r="P131" s="40">
        <v>3928.0</v>
      </c>
      <c r="Q131" s="18">
        <f t="shared" si="5"/>
        <v>120</v>
      </c>
      <c r="R131" s="23">
        <f t="shared" si="6"/>
        <v>0.03054989817</v>
      </c>
      <c r="S131" s="24" t="str">
        <f t="shared" si="7"/>
        <v>Red Shield with +120, +3.1% (3928 to 4048)</v>
      </c>
      <c r="T131" s="18"/>
      <c r="U131" s="40">
        <v>62.0</v>
      </c>
      <c r="V131" s="22">
        <f t="shared" si="8"/>
        <v>1</v>
      </c>
      <c r="W131" s="23">
        <f t="shared" si="9"/>
        <v>0.01612903226</v>
      </c>
      <c r="X131" s="26" t="str">
        <f t="shared" si="10"/>
        <v>Red Shield with +1, +1.6% (62 to 63)</v>
      </c>
    </row>
    <row r="132">
      <c r="A132" s="18" t="s">
        <v>599</v>
      </c>
      <c r="B132" s="18">
        <v>196.0</v>
      </c>
      <c r="C132" s="40">
        <v>9362.0</v>
      </c>
      <c r="D132" s="40">
        <v>4994.0</v>
      </c>
      <c r="E132" s="40">
        <v>559.0</v>
      </c>
      <c r="F132" s="14">
        <v>1009377.0</v>
      </c>
      <c r="G132" s="19"/>
      <c r="H132" s="19">
        <f>VLOOKUP(A132,'Kings Ratings'!$A$2:$B$1000,2,false)</f>
        <v>2</v>
      </c>
      <c r="I132" s="7">
        <f>vlookup(B132,'202405 MM (Do Not Delete)'!$A$1:$G$1000,7,false)</f>
        <v>284</v>
      </c>
      <c r="K132" s="40">
        <v>9047.0</v>
      </c>
      <c r="L132" s="22">
        <f t="shared" si="2"/>
        <v>315</v>
      </c>
      <c r="M132" s="23">
        <f t="shared" si="3"/>
        <v>0.03481817177</v>
      </c>
      <c r="N132" s="24" t="str">
        <f t="shared" si="4"/>
        <v>Pearl Necklace with +315, +3.5% (9047 to 9362)</v>
      </c>
      <c r="O132" s="41"/>
      <c r="P132" s="40">
        <v>4842.0</v>
      </c>
      <c r="Q132" s="18">
        <f t="shared" si="5"/>
        <v>152</v>
      </c>
      <c r="R132" s="23">
        <f t="shared" si="6"/>
        <v>0.03139198678</v>
      </c>
      <c r="S132" s="24" t="str">
        <f t="shared" si="7"/>
        <v>Pearl Necklace with +152, +3.1% (4842 to 4994)</v>
      </c>
      <c r="T132" s="18"/>
      <c r="U132" s="40">
        <v>515.0</v>
      </c>
      <c r="V132" s="22">
        <f t="shared" si="8"/>
        <v>44</v>
      </c>
      <c r="W132" s="23">
        <f t="shared" si="9"/>
        <v>0.0854368932</v>
      </c>
      <c r="X132" s="26" t="str">
        <f t="shared" si="10"/>
        <v>Pearl Necklace with +44, +8.5% (515 to 559)</v>
      </c>
    </row>
    <row r="133">
      <c r="A133" s="18" t="s">
        <v>491</v>
      </c>
      <c r="B133" s="18">
        <v>265.0</v>
      </c>
      <c r="C133" s="40">
        <v>9147.0</v>
      </c>
      <c r="D133" s="40">
        <v>3851.0</v>
      </c>
      <c r="E133" s="40">
        <v>293.0</v>
      </c>
      <c r="F133" s="14">
        <v>952671.0</v>
      </c>
      <c r="G133" s="19"/>
      <c r="H133" s="19">
        <f>VLOOKUP(A133,'Kings Ratings'!$A$2:$B$1000,2,false)</f>
        <v>5</v>
      </c>
      <c r="I133" s="7">
        <f>vlookup(B133,'202405 MM (Do Not Delete)'!$A$1:$G$1000,7,false)</f>
        <v>299</v>
      </c>
      <c r="K133" s="40">
        <v>8831.0</v>
      </c>
      <c r="L133" s="22">
        <f t="shared" si="2"/>
        <v>316</v>
      </c>
      <c r="M133" s="23">
        <f t="shared" si="3"/>
        <v>0.03578303703</v>
      </c>
      <c r="N133" s="24" t="str">
        <f t="shared" si="4"/>
        <v>Jade Charm with +316, +3.6% (8831 to 9147)</v>
      </c>
      <c r="O133" s="41"/>
      <c r="P133" s="40">
        <v>3710.0</v>
      </c>
      <c r="Q133" s="18">
        <f t="shared" si="5"/>
        <v>141</v>
      </c>
      <c r="R133" s="23">
        <f t="shared" si="6"/>
        <v>0.03800539084</v>
      </c>
      <c r="S133" s="24" t="str">
        <f t="shared" si="7"/>
        <v>Jade Charm with +141, +3.8% (3710 to 3851)</v>
      </c>
      <c r="T133" s="18"/>
      <c r="U133" s="40">
        <v>262.0</v>
      </c>
      <c r="V133" s="22">
        <f t="shared" si="8"/>
        <v>31</v>
      </c>
      <c r="W133" s="23">
        <f t="shared" si="9"/>
        <v>0.1183206107</v>
      </c>
      <c r="X133" s="26" t="str">
        <f t="shared" si="10"/>
        <v>Jade Charm with +31, +11.8% (262 to 293)</v>
      </c>
    </row>
    <row r="134">
      <c r="A134" s="18" t="s">
        <v>640</v>
      </c>
      <c r="B134" s="18">
        <v>83.0</v>
      </c>
      <c r="C134" s="40">
        <v>7881.0</v>
      </c>
      <c r="D134" s="40">
        <v>3327.0</v>
      </c>
      <c r="E134" s="40">
        <v>57.0</v>
      </c>
      <c r="F134" s="14">
        <v>174522.0</v>
      </c>
      <c r="G134" s="19"/>
      <c r="H134" s="19">
        <f>VLOOKUP(A134,'Kings Ratings'!$A$2:$B$1000,2,false)</f>
        <v>3</v>
      </c>
      <c r="I134" s="7" t="str">
        <f>vlookup(B134,'202405 MM (Do Not Delete)'!$A$1:$G$1000,7,false)</f>
        <v/>
      </c>
      <c r="K134" s="40">
        <v>7565.0</v>
      </c>
      <c r="L134" s="22">
        <f t="shared" si="2"/>
        <v>316</v>
      </c>
      <c r="M134" s="23">
        <f t="shared" si="3"/>
        <v>0.04177131527</v>
      </c>
      <c r="N134" s="24" t="str">
        <f t="shared" si="4"/>
        <v>Purple Diary with +316, +4.2% (7565 to 7881)</v>
      </c>
      <c r="O134" s="41"/>
      <c r="P134" s="40">
        <v>3159.0</v>
      </c>
      <c r="Q134" s="18">
        <f t="shared" si="5"/>
        <v>168</v>
      </c>
      <c r="R134" s="23">
        <f t="shared" si="6"/>
        <v>0.05318138651</v>
      </c>
      <c r="S134" s="24" t="str">
        <f t="shared" si="7"/>
        <v>Purple Diary with +168, +5.3% (3159 to 3327)</v>
      </c>
      <c r="T134" s="18"/>
      <c r="U134" s="40">
        <v>52.0</v>
      </c>
      <c r="V134" s="22">
        <f t="shared" si="8"/>
        <v>5</v>
      </c>
      <c r="W134" s="23">
        <f t="shared" si="9"/>
        <v>0.09615384615</v>
      </c>
      <c r="X134" s="26" t="str">
        <f t="shared" si="10"/>
        <v>Purple Diary with +5, +9.6% (52 to 57)</v>
      </c>
    </row>
    <row r="135">
      <c r="A135" s="18" t="s">
        <v>158</v>
      </c>
      <c r="B135" s="18">
        <v>659.0</v>
      </c>
      <c r="C135" s="40">
        <v>8862.0</v>
      </c>
      <c r="D135" s="40">
        <v>4963.0</v>
      </c>
      <c r="E135" s="40">
        <v>919.0</v>
      </c>
      <c r="F135" s="14">
        <v>1018046.0</v>
      </c>
      <c r="G135" s="19"/>
      <c r="H135" s="19">
        <f>VLOOKUP(A135,'Kings Ratings'!$A$2:$B$1000,2,false)</f>
        <v>1</v>
      </c>
      <c r="I135" s="7">
        <f>vlookup(B135,'202405 MM (Do Not Delete)'!$A$1:$G$1000,7,false)</f>
        <v>277</v>
      </c>
      <c r="K135" s="40">
        <v>8545.0</v>
      </c>
      <c r="L135" s="22">
        <f t="shared" si="2"/>
        <v>317</v>
      </c>
      <c r="M135" s="23">
        <f t="shared" si="3"/>
        <v>0.03709771796</v>
      </c>
      <c r="N135" s="24" t="str">
        <f t="shared" si="4"/>
        <v>Butter Churn with +317, +3.7% (8545 to 8862)</v>
      </c>
      <c r="O135" s="41"/>
      <c r="P135" s="40">
        <v>4778.0</v>
      </c>
      <c r="Q135" s="18">
        <f t="shared" si="5"/>
        <v>185</v>
      </c>
      <c r="R135" s="23">
        <f t="shared" si="6"/>
        <v>0.03871912934</v>
      </c>
      <c r="S135" s="24" t="str">
        <f t="shared" si="7"/>
        <v>Butter Churn with +185, +3.9% (4778 to 4963)</v>
      </c>
      <c r="T135" s="18"/>
      <c r="U135" s="40">
        <v>859.0</v>
      </c>
      <c r="V135" s="22">
        <f t="shared" si="8"/>
        <v>60</v>
      </c>
      <c r="W135" s="23">
        <f t="shared" si="9"/>
        <v>0.06984866123</v>
      </c>
      <c r="X135" s="26" t="str">
        <f t="shared" si="10"/>
        <v>Butter Churn with +60, +7% (859 to 919)</v>
      </c>
    </row>
    <row r="136">
      <c r="A136" s="18" t="s">
        <v>657</v>
      </c>
      <c r="B136" s="18">
        <v>898.0</v>
      </c>
      <c r="C136" s="40">
        <v>4489.0</v>
      </c>
      <c r="D136" s="40">
        <v>802.0</v>
      </c>
      <c r="E136" s="40">
        <v>12.0</v>
      </c>
      <c r="F136" s="14">
        <v>66114.0</v>
      </c>
      <c r="G136" s="19"/>
      <c r="H136" s="19">
        <f>VLOOKUP(A136,'Kings Ratings'!$A$2:$B$1000,2,false)</f>
        <v>3</v>
      </c>
      <c r="I136" s="10"/>
      <c r="K136" s="40">
        <v>4171.0</v>
      </c>
      <c r="L136" s="22">
        <f t="shared" si="2"/>
        <v>318</v>
      </c>
      <c r="M136" s="23">
        <f t="shared" si="3"/>
        <v>0.07624070966</v>
      </c>
      <c r="N136" s="24" t="str">
        <f t="shared" si="4"/>
        <v>Red Diary with +318, +7.6% (4171 to 4489)</v>
      </c>
      <c r="O136" s="41"/>
      <c r="P136" s="40">
        <v>721.0</v>
      </c>
      <c r="Q136" s="18">
        <f t="shared" si="5"/>
        <v>81</v>
      </c>
      <c r="R136" s="23">
        <f t="shared" si="6"/>
        <v>0.1123439667</v>
      </c>
      <c r="S136" s="24" t="str">
        <f t="shared" si="7"/>
        <v>Red Diary with +81, +11.2% (721 to 802)</v>
      </c>
      <c r="T136" s="18"/>
      <c r="U136" s="40">
        <v>11.0</v>
      </c>
      <c r="V136" s="22">
        <f t="shared" si="8"/>
        <v>1</v>
      </c>
      <c r="W136" s="23">
        <f t="shared" si="9"/>
        <v>0.09090909091</v>
      </c>
      <c r="X136" s="26" t="str">
        <f t="shared" si="10"/>
        <v>Red Diary with +1, +9.1% (11 to 12)</v>
      </c>
    </row>
    <row r="137">
      <c r="A137" s="18" t="s">
        <v>516</v>
      </c>
      <c r="B137" s="18">
        <v>841.0</v>
      </c>
      <c r="C137" s="40">
        <v>5705.0</v>
      </c>
      <c r="D137" s="40">
        <v>2238.0</v>
      </c>
      <c r="E137" s="40">
        <v>52.0</v>
      </c>
      <c r="F137" s="14">
        <v>209948.0</v>
      </c>
      <c r="G137" s="19"/>
      <c r="H137" s="19">
        <f>VLOOKUP(A137,'Kings Ratings'!$A$2:$B$1000,2,false)</f>
        <v>3</v>
      </c>
      <c r="I137" s="7">
        <f>vlookup(B137,'202405 MM (Do Not Delete)'!$A$1:$G$1000,7,false)</f>
        <v>304</v>
      </c>
      <c r="K137" s="40">
        <v>5387.0</v>
      </c>
      <c r="L137" s="22">
        <f t="shared" si="2"/>
        <v>318</v>
      </c>
      <c r="M137" s="23">
        <f t="shared" si="3"/>
        <v>0.05903100056</v>
      </c>
      <c r="N137" s="24" t="str">
        <f t="shared" si="4"/>
        <v>Leather Belt with +318, +5.9% (5387 to 5705)</v>
      </c>
      <c r="O137" s="41"/>
      <c r="P137" s="40">
        <v>2113.0</v>
      </c>
      <c r="Q137" s="18">
        <f t="shared" si="5"/>
        <v>125</v>
      </c>
      <c r="R137" s="23">
        <f t="shared" si="6"/>
        <v>0.05915759584</v>
      </c>
      <c r="S137" s="24" t="str">
        <f t="shared" si="7"/>
        <v>Leather Belt with +125, +5.9% (2113 to 2238)</v>
      </c>
      <c r="T137" s="18"/>
      <c r="U137" s="40">
        <v>51.0</v>
      </c>
      <c r="V137" s="22">
        <f t="shared" si="8"/>
        <v>1</v>
      </c>
      <c r="W137" s="23">
        <f t="shared" si="9"/>
        <v>0.01960784314</v>
      </c>
      <c r="X137" s="26" t="str">
        <f t="shared" si="10"/>
        <v>Leather Belt with +1, +2% (51 to 52)</v>
      </c>
    </row>
    <row r="138">
      <c r="A138" s="18" t="s">
        <v>644</v>
      </c>
      <c r="B138" s="18">
        <v>73.0</v>
      </c>
      <c r="C138" s="40">
        <v>9378.0</v>
      </c>
      <c r="D138" s="40">
        <v>4151.0</v>
      </c>
      <c r="E138" s="40">
        <v>55.0</v>
      </c>
      <c r="F138" s="14">
        <v>1028095.0</v>
      </c>
      <c r="G138" s="19"/>
      <c r="H138" s="19">
        <f>VLOOKUP(A138,'Kings Ratings'!$A$2:$B$1000,2,false)</f>
        <v>3</v>
      </c>
      <c r="I138" s="7" t="str">
        <f>vlookup(B138,'202405 MM (Do Not Delete)'!$A$1:$G$1000,7,false)</f>
        <v/>
      </c>
      <c r="K138" s="40">
        <v>9060.0</v>
      </c>
      <c r="L138" s="22">
        <f t="shared" si="2"/>
        <v>318</v>
      </c>
      <c r="M138" s="23">
        <f t="shared" si="3"/>
        <v>0.03509933775</v>
      </c>
      <c r="N138" s="24" t="str">
        <f t="shared" si="4"/>
        <v>Purple Parchment with +318, +3.5% (9060 to 9378)</v>
      </c>
      <c r="O138" s="41"/>
      <c r="P138" s="40">
        <v>3958.0</v>
      </c>
      <c r="Q138" s="18">
        <f t="shared" si="5"/>
        <v>193</v>
      </c>
      <c r="R138" s="23">
        <f t="shared" si="6"/>
        <v>0.04876200101</v>
      </c>
      <c r="S138" s="24" t="str">
        <f t="shared" si="7"/>
        <v>Purple Parchment with +193, +4.9% (3958 to 4151)</v>
      </c>
      <c r="T138" s="18"/>
      <c r="U138" s="40">
        <v>51.0</v>
      </c>
      <c r="V138" s="22">
        <f t="shared" si="8"/>
        <v>4</v>
      </c>
      <c r="W138" s="23">
        <f t="shared" si="9"/>
        <v>0.07843137255</v>
      </c>
      <c r="X138" s="26" t="str">
        <f t="shared" si="10"/>
        <v>Purple Parchment with +4, +7.8% (51 to 55)</v>
      </c>
    </row>
    <row r="139">
      <c r="A139" s="11" t="s">
        <v>842</v>
      </c>
      <c r="B139" s="11">
        <v>1135.0</v>
      </c>
      <c r="C139" s="11">
        <v>1239.0</v>
      </c>
      <c r="D139" s="11">
        <v>6.0</v>
      </c>
      <c r="E139" s="11">
        <v>0.0</v>
      </c>
      <c r="F139" s="14">
        <v>10001.0</v>
      </c>
      <c r="G139" s="19"/>
      <c r="H139" s="19">
        <f>VLOOKUP(A139,'Kings Ratings'!$A$2:$B$1000,2,false)</f>
        <v>7</v>
      </c>
      <c r="K139" s="11">
        <v>920.0</v>
      </c>
      <c r="L139" s="22">
        <f t="shared" si="2"/>
        <v>319</v>
      </c>
      <c r="M139" s="23">
        <f t="shared" si="3"/>
        <v>0.3467391304</v>
      </c>
      <c r="N139" s="24" t="str">
        <f t="shared" si="4"/>
        <v>Silk with +319, +34.7% (920 to 1239)</v>
      </c>
      <c r="O139" s="41"/>
      <c r="P139" s="11">
        <v>4.0</v>
      </c>
      <c r="Q139" s="18">
        <f t="shared" si="5"/>
        <v>2</v>
      </c>
      <c r="R139" s="23">
        <f t="shared" si="6"/>
        <v>0.5</v>
      </c>
      <c r="S139" s="24" t="str">
        <f t="shared" si="7"/>
        <v>Silk with +2, +50% (4 to 6)</v>
      </c>
      <c r="T139" s="18"/>
      <c r="U139" s="11">
        <v>0.0</v>
      </c>
      <c r="V139" s="22">
        <f t="shared" si="8"/>
        <v>0</v>
      </c>
      <c r="W139" s="23" t="str">
        <f t="shared" si="9"/>
        <v>#DIV/0!</v>
      </c>
      <c r="X139" s="26" t="str">
        <f t="shared" si="10"/>
        <v>#DIV/0!</v>
      </c>
    </row>
    <row r="140">
      <c r="A140" s="18" t="s">
        <v>662</v>
      </c>
      <c r="B140" s="18">
        <v>897.0</v>
      </c>
      <c r="C140" s="40">
        <v>5594.0</v>
      </c>
      <c r="D140" s="40">
        <v>877.0</v>
      </c>
      <c r="E140" s="40">
        <v>11.0</v>
      </c>
      <c r="F140" s="14">
        <v>58974.0</v>
      </c>
      <c r="G140" s="19"/>
      <c r="H140" s="19">
        <f>VLOOKUP(A140,'Kings Ratings'!$A$2:$B$1000,2,false)</f>
        <v>3</v>
      </c>
      <c r="I140" s="10"/>
      <c r="K140" s="40">
        <v>5274.0</v>
      </c>
      <c r="L140" s="22">
        <f t="shared" si="2"/>
        <v>320</v>
      </c>
      <c r="M140" s="23">
        <f t="shared" si="3"/>
        <v>0.06067500948</v>
      </c>
      <c r="N140" s="24" t="str">
        <f t="shared" si="4"/>
        <v>Red Parchment with +320, +6.1% (5274 to 5594)</v>
      </c>
      <c r="O140" s="41"/>
      <c r="P140" s="40">
        <v>809.0</v>
      </c>
      <c r="Q140" s="18">
        <f t="shared" si="5"/>
        <v>68</v>
      </c>
      <c r="R140" s="23">
        <f t="shared" si="6"/>
        <v>0.08405438813</v>
      </c>
      <c r="S140" s="24" t="str">
        <f t="shared" si="7"/>
        <v>Red Parchment with +68, +8.4% (809 to 877)</v>
      </c>
      <c r="T140" s="18"/>
      <c r="U140" s="40">
        <v>11.0</v>
      </c>
      <c r="V140" s="22">
        <f t="shared" si="8"/>
        <v>0</v>
      </c>
      <c r="W140" s="23">
        <f t="shared" si="9"/>
        <v>0</v>
      </c>
      <c r="X140" s="26" t="str">
        <f t="shared" si="10"/>
        <v>Red Parchment with +0, +0% (11 to 11)</v>
      </c>
    </row>
    <row r="141">
      <c r="A141" s="18" t="s">
        <v>770</v>
      </c>
      <c r="B141" s="18">
        <v>456.0</v>
      </c>
      <c r="C141" s="40">
        <v>12393.0</v>
      </c>
      <c r="D141" s="40">
        <v>2631.0</v>
      </c>
      <c r="E141" s="40">
        <v>60.0</v>
      </c>
      <c r="F141" s="14">
        <v>143150.0</v>
      </c>
      <c r="G141" s="19"/>
      <c r="H141" s="19">
        <f>VLOOKUP(A141,'Kings Ratings'!$A$2:$B$1000,2,false)</f>
        <v>5</v>
      </c>
      <c r="I141" s="7">
        <f>vlookup(B141,'202405 MM (Do Not Delete)'!$A$1:$G$1000,7,false)</f>
        <v>321</v>
      </c>
      <c r="K141" s="40">
        <v>12072.0</v>
      </c>
      <c r="L141" s="22">
        <f t="shared" si="2"/>
        <v>321</v>
      </c>
      <c r="M141" s="23">
        <f t="shared" si="3"/>
        <v>0.02659045726</v>
      </c>
      <c r="N141" s="24" t="str">
        <f t="shared" si="4"/>
        <v>Sturdy Bow with +321, +2.7% (12072 to 12393)</v>
      </c>
      <c r="O141" s="41"/>
      <c r="P141" s="40">
        <v>2547.0</v>
      </c>
      <c r="Q141" s="18">
        <f t="shared" si="5"/>
        <v>84</v>
      </c>
      <c r="R141" s="23">
        <f t="shared" si="6"/>
        <v>0.03297997644</v>
      </c>
      <c r="S141" s="24" t="str">
        <f t="shared" si="7"/>
        <v>Sturdy Bow with +84, +3.3% (2547 to 2631)</v>
      </c>
      <c r="T141" s="18"/>
      <c r="U141" s="40">
        <v>54.0</v>
      </c>
      <c r="V141" s="22">
        <f t="shared" si="8"/>
        <v>6</v>
      </c>
      <c r="W141" s="23">
        <f t="shared" si="9"/>
        <v>0.1111111111</v>
      </c>
      <c r="X141" s="26" t="str">
        <f t="shared" si="10"/>
        <v>Sturdy Bow with +6, +11.1% (54 to 60)</v>
      </c>
    </row>
    <row r="142">
      <c r="A142" s="18" t="s">
        <v>871</v>
      </c>
      <c r="B142" s="11">
        <v>879.0</v>
      </c>
      <c r="C142" s="11">
        <v>3882.0</v>
      </c>
      <c r="D142" s="11">
        <v>708.0</v>
      </c>
      <c r="E142" s="11">
        <v>29.0</v>
      </c>
      <c r="F142" s="14">
        <v>181699.0</v>
      </c>
      <c r="G142" s="19"/>
      <c r="H142" s="19">
        <f>VLOOKUP(A142,'Kings Ratings'!$A$2:$B$1000,2,false)</f>
        <v>9</v>
      </c>
      <c r="K142" s="11">
        <v>3560.0</v>
      </c>
      <c r="L142" s="22">
        <f t="shared" si="2"/>
        <v>322</v>
      </c>
      <c r="M142" s="23">
        <f t="shared" si="3"/>
        <v>0.0904494382</v>
      </c>
      <c r="N142" s="24" t="str">
        <f t="shared" si="4"/>
        <v>Bone Pickaxe with +322, +9% (3560 to 3882)</v>
      </c>
      <c r="O142" s="41"/>
      <c r="P142" s="11">
        <v>616.0</v>
      </c>
      <c r="Q142" s="18">
        <f t="shared" si="5"/>
        <v>92</v>
      </c>
      <c r="R142" s="23">
        <f t="shared" si="6"/>
        <v>0.1493506494</v>
      </c>
      <c r="S142" s="24" t="str">
        <f t="shared" si="7"/>
        <v>Bone Pickaxe with +92, +14.9% (616 to 708)</v>
      </c>
      <c r="T142" s="18"/>
      <c r="U142" s="11">
        <v>16.0</v>
      </c>
      <c r="V142" s="22">
        <f t="shared" si="8"/>
        <v>13</v>
      </c>
      <c r="W142" s="23">
        <f t="shared" si="9"/>
        <v>0.8125</v>
      </c>
      <c r="X142" s="26" t="str">
        <f t="shared" si="10"/>
        <v>Bone Pickaxe with +13, +81.3% (16 to 29)</v>
      </c>
    </row>
    <row r="143">
      <c r="A143" s="18" t="s">
        <v>524</v>
      </c>
      <c r="B143" s="18">
        <v>50.0</v>
      </c>
      <c r="C143" s="40">
        <v>10172.0</v>
      </c>
      <c r="D143" s="40">
        <v>719.0</v>
      </c>
      <c r="E143" s="40">
        <v>3.0</v>
      </c>
      <c r="F143" s="14">
        <v>66672.0</v>
      </c>
      <c r="G143" s="19"/>
      <c r="H143" s="19">
        <f>VLOOKUP(A143,'Kings Ratings'!$A$2:$B$1000,2,false)</f>
        <v>7</v>
      </c>
      <c r="I143" s="10"/>
      <c r="K143" s="40">
        <v>9849.0</v>
      </c>
      <c r="L143" s="22">
        <f t="shared" si="2"/>
        <v>323</v>
      </c>
      <c r="M143" s="23">
        <f t="shared" si="3"/>
        <v>0.03279520764</v>
      </c>
      <c r="N143" s="24" t="str">
        <f t="shared" si="4"/>
        <v>Leek with +323, +3.3% (9849 to 10172)</v>
      </c>
      <c r="O143" s="41"/>
      <c r="P143" s="40">
        <v>670.0</v>
      </c>
      <c r="Q143" s="18">
        <f t="shared" si="5"/>
        <v>49</v>
      </c>
      <c r="R143" s="23">
        <f t="shared" si="6"/>
        <v>0.07313432836</v>
      </c>
      <c r="S143" s="24" t="str">
        <f t="shared" si="7"/>
        <v>Leek with +49, +7.3% (670 to 719)</v>
      </c>
      <c r="T143" s="18"/>
      <c r="U143" s="40">
        <v>3.0</v>
      </c>
      <c r="V143" s="22">
        <f t="shared" si="8"/>
        <v>0</v>
      </c>
      <c r="W143" s="23">
        <f t="shared" si="9"/>
        <v>0</v>
      </c>
      <c r="X143" s="26" t="str">
        <f t="shared" si="10"/>
        <v>Leek with +0, +0% (3 to 3)</v>
      </c>
    </row>
    <row r="144">
      <c r="A144" s="18" t="s">
        <v>867</v>
      </c>
      <c r="B144" s="18">
        <v>1094.0</v>
      </c>
      <c r="C144" s="40">
        <v>3778.0</v>
      </c>
      <c r="D144" s="40">
        <v>650.0</v>
      </c>
      <c r="E144" s="40">
        <v>32.0</v>
      </c>
      <c r="F144" s="14">
        <v>32509.0</v>
      </c>
      <c r="G144" s="19"/>
      <c r="H144" s="19">
        <f>VLOOKUP(A144,'Kings Ratings'!$A$2:$B$1000,2,false)</f>
        <v>10</v>
      </c>
      <c r="K144" s="40">
        <v>3455.0</v>
      </c>
      <c r="L144" s="22">
        <f t="shared" si="2"/>
        <v>323</v>
      </c>
      <c r="M144" s="23">
        <f t="shared" si="3"/>
        <v>0.09348769899</v>
      </c>
      <c r="N144" s="24" t="str">
        <f t="shared" si="4"/>
        <v>Glass Jar with +323, +9.3% (3455 to 3778)</v>
      </c>
      <c r="O144" s="41"/>
      <c r="P144" s="40">
        <v>562.0</v>
      </c>
      <c r="Q144" s="18">
        <f t="shared" si="5"/>
        <v>88</v>
      </c>
      <c r="R144" s="23">
        <f t="shared" si="6"/>
        <v>0.1565836299</v>
      </c>
      <c r="S144" s="24" t="str">
        <f t="shared" si="7"/>
        <v>Glass Jar with +88, +15.7% (562 to 650)</v>
      </c>
      <c r="T144" s="18"/>
      <c r="U144" s="40">
        <v>30.0</v>
      </c>
      <c r="V144" s="22">
        <f t="shared" si="8"/>
        <v>2</v>
      </c>
      <c r="W144" s="23">
        <f t="shared" si="9"/>
        <v>0.06666666667</v>
      </c>
      <c r="X144" s="26" t="str">
        <f t="shared" si="10"/>
        <v>Glass Jar with +2, +6.7% (30 to 32)</v>
      </c>
    </row>
    <row r="145">
      <c r="A145" s="18" t="s">
        <v>544</v>
      </c>
      <c r="B145" s="18">
        <v>223.0</v>
      </c>
      <c r="C145" s="40">
        <v>7172.0</v>
      </c>
      <c r="D145" s="40">
        <v>4.0</v>
      </c>
      <c r="E145" s="40">
        <v>0.0</v>
      </c>
      <c r="F145" s="14">
        <v>17366.0</v>
      </c>
      <c r="G145" s="19"/>
      <c r="H145" s="19">
        <f>VLOOKUP(A145,'Kings Ratings'!$A$2:$B$1000,2,false)</f>
        <v>10</v>
      </c>
      <c r="I145" s="10" t="str">
        <f>vlookup(B145,'202405 MM (Do Not Delete)'!$A$1:$G$1000,7,false)</f>
        <v/>
      </c>
      <c r="K145" s="40">
        <v>6847.0</v>
      </c>
      <c r="L145" s="22">
        <f t="shared" si="2"/>
        <v>325</v>
      </c>
      <c r="M145" s="23">
        <f t="shared" si="3"/>
        <v>0.04746604352</v>
      </c>
      <c r="N145" s="24" t="str">
        <f t="shared" si="4"/>
        <v>Runestone 13 with +325, +4.7% (6847 to 7172)</v>
      </c>
      <c r="O145" s="41"/>
      <c r="P145" s="40">
        <v>4.0</v>
      </c>
      <c r="Q145" s="18">
        <f t="shared" si="5"/>
        <v>0</v>
      </c>
      <c r="R145" s="23">
        <f t="shared" si="6"/>
        <v>0</v>
      </c>
      <c r="S145" s="24" t="str">
        <f t="shared" si="7"/>
        <v>Runestone 13 with +0, +0% (4 to 4)</v>
      </c>
      <c r="T145" s="18"/>
      <c r="U145" s="40">
        <v>0.0</v>
      </c>
      <c r="V145" s="22">
        <f t="shared" si="8"/>
        <v>0</v>
      </c>
      <c r="W145" s="23" t="str">
        <f t="shared" si="9"/>
        <v>#DIV/0!</v>
      </c>
      <c r="X145" s="26" t="str">
        <f t="shared" si="10"/>
        <v>#DIV/0!</v>
      </c>
    </row>
    <row r="146">
      <c r="A146" s="18" t="s">
        <v>418</v>
      </c>
      <c r="B146" s="18">
        <v>82.0</v>
      </c>
      <c r="C146" s="40">
        <v>9055.0</v>
      </c>
      <c r="D146" s="40">
        <v>4644.0</v>
      </c>
      <c r="E146" s="40">
        <v>117.0</v>
      </c>
      <c r="F146" s="14">
        <v>156085.0</v>
      </c>
      <c r="G146" s="19"/>
      <c r="H146" s="19">
        <f>VLOOKUP(A146,'Kings Ratings'!$A$2:$B$1000,2,false)</f>
        <v>2</v>
      </c>
      <c r="I146" s="7">
        <f>vlookup(B146,'202405 MM (Do Not Delete)'!$A$1:$G$1000,7,false)</f>
        <v>321</v>
      </c>
      <c r="K146" s="40">
        <v>8728.0</v>
      </c>
      <c r="L146" s="22">
        <f t="shared" si="2"/>
        <v>327</v>
      </c>
      <c r="M146" s="23">
        <f t="shared" si="3"/>
        <v>0.03746562786</v>
      </c>
      <c r="N146" s="24" t="str">
        <f t="shared" si="4"/>
        <v>Green Diary with +327, +3.7% (8728 to 9055)</v>
      </c>
      <c r="O146" s="41"/>
      <c r="P146" s="40">
        <v>4422.0</v>
      </c>
      <c r="Q146" s="18">
        <f t="shared" si="5"/>
        <v>222</v>
      </c>
      <c r="R146" s="23">
        <f t="shared" si="6"/>
        <v>0.05020352782</v>
      </c>
      <c r="S146" s="24" t="str">
        <f t="shared" si="7"/>
        <v>Green Diary with +222, +5% (4422 to 4644)</v>
      </c>
      <c r="T146" s="18"/>
      <c r="U146" s="40">
        <v>103.0</v>
      </c>
      <c r="V146" s="22">
        <f t="shared" si="8"/>
        <v>14</v>
      </c>
      <c r="W146" s="23">
        <f t="shared" si="9"/>
        <v>0.1359223301</v>
      </c>
      <c r="X146" s="26" t="str">
        <f t="shared" si="10"/>
        <v>Green Diary with +14, +13.6% (103 to 117)</v>
      </c>
    </row>
    <row r="147">
      <c r="A147" s="18" t="s">
        <v>560</v>
      </c>
      <c r="B147" s="18">
        <v>155.0</v>
      </c>
      <c r="C147" s="40">
        <v>7623.0</v>
      </c>
      <c r="D147" s="40">
        <v>7.0</v>
      </c>
      <c r="E147" s="40">
        <v>0.0</v>
      </c>
      <c r="F147" s="14">
        <v>23337.0</v>
      </c>
      <c r="G147" s="19"/>
      <c r="H147" s="19">
        <f>VLOOKUP(A147,'Kings Ratings'!$A$2:$B$1000,2,false)</f>
        <v>10</v>
      </c>
      <c r="I147" s="10" t="str">
        <f>vlookup(B147,'202405 MM (Do Not Delete)'!$A$1:$G$1000,7,false)</f>
        <v/>
      </c>
      <c r="K147" s="40">
        <v>7295.0</v>
      </c>
      <c r="L147" s="22">
        <f t="shared" si="2"/>
        <v>328</v>
      </c>
      <c r="M147" s="23">
        <f t="shared" si="3"/>
        <v>0.04496230295</v>
      </c>
      <c r="N147" s="24" t="str">
        <f t="shared" si="4"/>
        <v>Runestone 09 with +328, +4.5% (7295 to 7623)</v>
      </c>
      <c r="O147" s="41"/>
      <c r="P147" s="40">
        <v>6.0</v>
      </c>
      <c r="Q147" s="18">
        <f t="shared" si="5"/>
        <v>1</v>
      </c>
      <c r="R147" s="23">
        <f t="shared" si="6"/>
        <v>0.1666666667</v>
      </c>
      <c r="S147" s="24" t="str">
        <f t="shared" si="7"/>
        <v>Runestone 09 with +1, +16.7% (6 to 7)</v>
      </c>
      <c r="T147" s="18"/>
      <c r="U147" s="40">
        <v>0.0</v>
      </c>
      <c r="V147" s="22">
        <f t="shared" si="8"/>
        <v>0</v>
      </c>
      <c r="W147" s="23" t="str">
        <f t="shared" si="9"/>
        <v>#DIV/0!</v>
      </c>
      <c r="X147" s="26" t="str">
        <f t="shared" si="10"/>
        <v>#DIV/0!</v>
      </c>
    </row>
    <row r="148">
      <c r="A148" s="18" t="s">
        <v>650</v>
      </c>
      <c r="B148" s="18">
        <v>31.0</v>
      </c>
      <c r="C148" s="40">
        <v>5953.0</v>
      </c>
      <c r="D148" s="40">
        <v>546.0</v>
      </c>
      <c r="E148" s="40">
        <v>8.0</v>
      </c>
      <c r="F148" s="14">
        <v>20149.0</v>
      </c>
      <c r="G148" s="19"/>
      <c r="H148" s="19">
        <f>VLOOKUP(A148,'Kings Ratings'!$A$2:$B$1000,2,false)</f>
        <v>8</v>
      </c>
      <c r="I148" s="10"/>
      <c r="K148" s="40">
        <v>5625.0</v>
      </c>
      <c r="L148" s="22">
        <f t="shared" si="2"/>
        <v>328</v>
      </c>
      <c r="M148" s="23">
        <f t="shared" si="3"/>
        <v>0.05831111111</v>
      </c>
      <c r="N148" s="24" t="str">
        <f t="shared" si="4"/>
        <v>Radish with +328, +5.8% (5625 to 5953)</v>
      </c>
      <c r="O148" s="41"/>
      <c r="P148" s="40">
        <v>388.0</v>
      </c>
      <c r="Q148" s="18">
        <f t="shared" si="5"/>
        <v>158</v>
      </c>
      <c r="R148" s="23">
        <f t="shared" si="6"/>
        <v>0.4072164948</v>
      </c>
      <c r="S148" s="24" t="str">
        <f t="shared" si="7"/>
        <v>Radish with +158, +40.7% (388 to 546)</v>
      </c>
      <c r="T148" s="18"/>
      <c r="U148" s="40">
        <v>6.0</v>
      </c>
      <c r="V148" s="22">
        <f t="shared" si="8"/>
        <v>2</v>
      </c>
      <c r="W148" s="23">
        <f t="shared" si="9"/>
        <v>0.3333333333</v>
      </c>
      <c r="X148" s="26" t="str">
        <f t="shared" si="10"/>
        <v>Radish with +2, +33.3% (6 to 8)</v>
      </c>
    </row>
    <row r="149">
      <c r="A149" s="18" t="s">
        <v>431</v>
      </c>
      <c r="B149" s="18">
        <v>229.0</v>
      </c>
      <c r="C149" s="40">
        <v>6841.0</v>
      </c>
      <c r="D149" s="40">
        <v>0.0</v>
      </c>
      <c r="E149" s="40">
        <v>0.0</v>
      </c>
      <c r="F149" s="14">
        <v>18720.0</v>
      </c>
      <c r="G149" s="19"/>
      <c r="H149" s="19">
        <f>VLOOKUP(A149,'Kings Ratings'!$A$2:$B$1000,2,false)</f>
        <v>10</v>
      </c>
      <c r="I149" s="10" t="str">
        <f>vlookup(B149,'202405 MM (Do Not Delete)'!$A$1:$G$1000,7,false)</f>
        <v/>
      </c>
      <c r="K149" s="40">
        <v>6511.0</v>
      </c>
      <c r="L149" s="22">
        <f t="shared" si="2"/>
        <v>330</v>
      </c>
      <c r="M149" s="23">
        <f t="shared" si="3"/>
        <v>0.05068345876</v>
      </c>
      <c r="N149" s="24" t="str">
        <f t="shared" si="4"/>
        <v>Runestone 19 with +330, +5.1% (6511 to 6841)</v>
      </c>
      <c r="O149" s="41"/>
      <c r="P149" s="40">
        <v>0.0</v>
      </c>
      <c r="Q149" s="18">
        <f t="shared" si="5"/>
        <v>0</v>
      </c>
      <c r="R149" s="23" t="str">
        <f t="shared" si="6"/>
        <v>#DIV/0!</v>
      </c>
      <c r="S149" s="24" t="str">
        <f t="shared" si="7"/>
        <v>#DIV/0!</v>
      </c>
      <c r="T149" s="18"/>
      <c r="U149" s="40">
        <v>0.0</v>
      </c>
      <c r="V149" s="22">
        <f t="shared" si="8"/>
        <v>0</v>
      </c>
      <c r="W149" s="23" t="str">
        <f t="shared" si="9"/>
        <v>#DIV/0!</v>
      </c>
      <c r="X149" s="26" t="str">
        <f t="shared" si="10"/>
        <v>#DIV/0!</v>
      </c>
    </row>
    <row r="150">
      <c r="A150" s="18" t="s">
        <v>345</v>
      </c>
      <c r="B150" s="18">
        <v>156.0</v>
      </c>
      <c r="C150" s="40">
        <v>7143.0</v>
      </c>
      <c r="D150" s="40">
        <v>0.0</v>
      </c>
      <c r="E150" s="40">
        <v>0.0</v>
      </c>
      <c r="F150" s="14">
        <v>20316.0</v>
      </c>
      <c r="G150" s="19"/>
      <c r="H150" s="19">
        <f>VLOOKUP(A150,'Kings Ratings'!$A$2:$B$1000,2,false)</f>
        <v>10</v>
      </c>
      <c r="I150" s="10" t="str">
        <f>vlookup(B150,'202405 MM (Do Not Delete)'!$A$1:$G$1000,7,false)</f>
        <v/>
      </c>
      <c r="K150" s="40">
        <v>6813.0</v>
      </c>
      <c r="L150" s="22">
        <f t="shared" si="2"/>
        <v>330</v>
      </c>
      <c r="M150" s="23">
        <f t="shared" si="3"/>
        <v>0.04843681198</v>
      </c>
      <c r="N150" s="24" t="str">
        <f t="shared" si="4"/>
        <v>Runestone 10 with +330, +4.8% (6813 to 7143)</v>
      </c>
      <c r="O150" s="41"/>
      <c r="P150" s="40">
        <v>0.0</v>
      </c>
      <c r="Q150" s="18">
        <f t="shared" si="5"/>
        <v>0</v>
      </c>
      <c r="R150" s="23" t="str">
        <f t="shared" si="6"/>
        <v>#DIV/0!</v>
      </c>
      <c r="S150" s="24" t="str">
        <f t="shared" si="7"/>
        <v>#DIV/0!</v>
      </c>
      <c r="T150" s="18"/>
      <c r="U150" s="40">
        <v>0.0</v>
      </c>
      <c r="V150" s="22">
        <f t="shared" si="8"/>
        <v>0</v>
      </c>
      <c r="W150" s="23" t="str">
        <f t="shared" si="9"/>
        <v>#DIV/0!</v>
      </c>
      <c r="X150" s="26" t="str">
        <f t="shared" si="10"/>
        <v>#DIV/0!</v>
      </c>
    </row>
    <row r="151">
      <c r="A151" s="18" t="s">
        <v>400</v>
      </c>
      <c r="B151" s="18">
        <v>695.0</v>
      </c>
      <c r="C151" s="40">
        <v>4334.0</v>
      </c>
      <c r="D151" s="40">
        <v>6.0</v>
      </c>
      <c r="E151" s="40">
        <v>0.0</v>
      </c>
      <c r="F151" s="14">
        <v>25155.0</v>
      </c>
      <c r="G151" s="19"/>
      <c r="H151" s="19">
        <f>VLOOKUP(A151,'Kings Ratings'!$A$2:$B$1000,2,false)</f>
        <v>10</v>
      </c>
      <c r="I151" s="10" t="str">
        <f>vlookup(B151,'202405 MM (Do Not Delete)'!$A$1:$G$1000,7,false)</f>
        <v/>
      </c>
      <c r="K151" s="40">
        <v>4004.0</v>
      </c>
      <c r="L151" s="22">
        <f t="shared" si="2"/>
        <v>330</v>
      </c>
      <c r="M151" s="23">
        <f t="shared" si="3"/>
        <v>0.08241758242</v>
      </c>
      <c r="N151" s="24" t="str">
        <f t="shared" si="4"/>
        <v>Gold Sea Crest with +330, +8.2% (4004 to 4334)</v>
      </c>
      <c r="O151" s="41"/>
      <c r="P151" s="40">
        <v>5.0</v>
      </c>
      <c r="Q151" s="18">
        <f t="shared" si="5"/>
        <v>1</v>
      </c>
      <c r="R151" s="23">
        <f t="shared" si="6"/>
        <v>0.2</v>
      </c>
      <c r="S151" s="24" t="str">
        <f t="shared" si="7"/>
        <v>Gold Sea Crest with +1, +20% (5 to 6)</v>
      </c>
      <c r="T151" s="18"/>
      <c r="U151" s="40">
        <v>0.0</v>
      </c>
      <c r="V151" s="22">
        <f t="shared" si="8"/>
        <v>0</v>
      </c>
      <c r="W151" s="23" t="str">
        <f t="shared" si="9"/>
        <v>#DIV/0!</v>
      </c>
      <c r="X151" s="26" t="str">
        <f t="shared" si="10"/>
        <v>#DIV/0!</v>
      </c>
    </row>
    <row r="152">
      <c r="A152" s="18" t="s">
        <v>595</v>
      </c>
      <c r="B152" s="18">
        <v>228.0</v>
      </c>
      <c r="C152" s="40">
        <v>8441.0</v>
      </c>
      <c r="D152" s="40">
        <v>26.0</v>
      </c>
      <c r="E152" s="40">
        <v>0.0</v>
      </c>
      <c r="F152" s="14">
        <v>24857.0</v>
      </c>
      <c r="G152" s="19"/>
      <c r="H152" s="19">
        <f>VLOOKUP(A152,'Kings Ratings'!$A$2:$B$1000,2,false)</f>
        <v>10</v>
      </c>
      <c r="I152" s="10"/>
      <c r="K152" s="40">
        <v>8111.0</v>
      </c>
      <c r="L152" s="22">
        <f t="shared" si="2"/>
        <v>330</v>
      </c>
      <c r="M152" s="23">
        <f t="shared" si="3"/>
        <v>0.04068548884</v>
      </c>
      <c r="N152" s="24" t="str">
        <f t="shared" si="4"/>
        <v>Runestone 18 with +330, +4.1% (8111 to 8441)</v>
      </c>
      <c r="O152" s="41"/>
      <c r="P152" s="40">
        <v>18.0</v>
      </c>
      <c r="Q152" s="18">
        <f t="shared" si="5"/>
        <v>8</v>
      </c>
      <c r="R152" s="23">
        <f t="shared" si="6"/>
        <v>0.4444444444</v>
      </c>
      <c r="S152" s="24" t="str">
        <f t="shared" si="7"/>
        <v>Runestone 18 with +8, +44.4% (18 to 26)</v>
      </c>
      <c r="T152" s="18"/>
      <c r="U152" s="40">
        <v>0.0</v>
      </c>
      <c r="V152" s="22">
        <f t="shared" si="8"/>
        <v>0</v>
      </c>
      <c r="W152" s="23" t="str">
        <f t="shared" si="9"/>
        <v>#DIV/0!</v>
      </c>
      <c r="X152" s="26" t="str">
        <f t="shared" si="10"/>
        <v>#DIV/0!</v>
      </c>
    </row>
    <row r="153">
      <c r="A153" s="18" t="s">
        <v>229</v>
      </c>
      <c r="B153" s="18">
        <v>475.0</v>
      </c>
      <c r="C153" s="40">
        <v>6202.0</v>
      </c>
      <c r="D153" s="40">
        <v>92.0</v>
      </c>
      <c r="E153" s="40">
        <v>1.0</v>
      </c>
      <c r="F153" s="14">
        <v>40764.0</v>
      </c>
      <c r="G153" s="19"/>
      <c r="H153" s="19">
        <f>VLOOKUP(A153,'Kings Ratings'!$A$2:$B$1000,2,false)</f>
        <v>9</v>
      </c>
      <c r="I153" s="10">
        <f>vlookup(B153,'202405 MM (Do Not Delete)'!$A$1:$G$1000,7,false)</f>
        <v>307</v>
      </c>
      <c r="K153" s="40">
        <v>5869.0</v>
      </c>
      <c r="L153" s="22">
        <f t="shared" si="2"/>
        <v>333</v>
      </c>
      <c r="M153" s="23">
        <f t="shared" si="3"/>
        <v>0.05673879707</v>
      </c>
      <c r="N153" s="24" t="str">
        <f t="shared" si="4"/>
        <v>Crab Claw with +333, +5.7% (5869 to 6202)</v>
      </c>
      <c r="O153" s="41"/>
      <c r="P153" s="40">
        <v>80.0</v>
      </c>
      <c r="Q153" s="18">
        <f t="shared" si="5"/>
        <v>12</v>
      </c>
      <c r="R153" s="23">
        <f t="shared" si="6"/>
        <v>0.15</v>
      </c>
      <c r="S153" s="24" t="str">
        <f t="shared" si="7"/>
        <v>Crab Claw with +12, +15% (80 to 92)</v>
      </c>
      <c r="T153" s="18"/>
      <c r="U153" s="40">
        <v>0.0</v>
      </c>
      <c r="V153" s="22">
        <f t="shared" si="8"/>
        <v>1</v>
      </c>
      <c r="W153" s="23" t="str">
        <f t="shared" si="9"/>
        <v>#DIV/0!</v>
      </c>
      <c r="X153" s="26" t="str">
        <f t="shared" si="10"/>
        <v>#DIV/0!</v>
      </c>
    </row>
    <row r="154">
      <c r="A154" s="18" t="s">
        <v>754</v>
      </c>
      <c r="B154" s="18">
        <v>843.0</v>
      </c>
      <c r="C154" s="40">
        <v>6292.0</v>
      </c>
      <c r="D154" s="40">
        <v>2628.0</v>
      </c>
      <c r="E154" s="40">
        <v>45.0</v>
      </c>
      <c r="F154" s="14">
        <v>206026.0</v>
      </c>
      <c r="G154" s="19"/>
      <c r="H154" s="19">
        <f>VLOOKUP(A154,'Kings Ratings'!$A$2:$B$1000,2,false)</f>
        <v>3</v>
      </c>
      <c r="I154" s="7" t="str">
        <f>vlookup(B154,'202405 MM (Do Not Delete)'!$A$1:$G$1000,7,false)</f>
        <v/>
      </c>
      <c r="K154" s="40">
        <v>5959.0</v>
      </c>
      <c r="L154" s="22">
        <f t="shared" si="2"/>
        <v>333</v>
      </c>
      <c r="M154" s="23">
        <f t="shared" si="3"/>
        <v>0.05588185937</v>
      </c>
      <c r="N154" s="24" t="str">
        <f t="shared" si="4"/>
        <v>Steel Buckle with +333, +5.6% (5959 to 6292)</v>
      </c>
      <c r="O154" s="41"/>
      <c r="P154" s="40">
        <v>2475.0</v>
      </c>
      <c r="Q154" s="18">
        <f t="shared" si="5"/>
        <v>153</v>
      </c>
      <c r="R154" s="23">
        <f t="shared" si="6"/>
        <v>0.06181818182</v>
      </c>
      <c r="S154" s="24" t="str">
        <f t="shared" si="7"/>
        <v>Steel Buckle with +153, +6.2% (2475 to 2628)</v>
      </c>
      <c r="T154" s="18"/>
      <c r="U154" s="40">
        <v>42.0</v>
      </c>
      <c r="V154" s="22">
        <f t="shared" si="8"/>
        <v>3</v>
      </c>
      <c r="W154" s="23">
        <f t="shared" si="9"/>
        <v>0.07142857143</v>
      </c>
      <c r="X154" s="26" t="str">
        <f t="shared" si="10"/>
        <v>Steel Buckle with +3, +7.1% (42 to 45)</v>
      </c>
    </row>
    <row r="155">
      <c r="A155" s="18" t="s">
        <v>407</v>
      </c>
      <c r="B155" s="18">
        <v>112.0</v>
      </c>
      <c r="C155" s="40">
        <v>6601.0</v>
      </c>
      <c r="D155" s="40">
        <v>79.0</v>
      </c>
      <c r="E155" s="40">
        <v>0.0</v>
      </c>
      <c r="F155" s="14">
        <v>27324.0</v>
      </c>
      <c r="G155" s="19"/>
      <c r="H155" s="19">
        <f>VLOOKUP(A155,'Kings Ratings'!$A$2:$B$1000,2,false)</f>
        <v>10</v>
      </c>
      <c r="I155" s="10" t="str">
        <f>vlookup(B155,'202405 MM (Do Not Delete)'!$A$1:$G$1000,7,false)</f>
        <v/>
      </c>
      <c r="K155" s="40">
        <v>6265.0</v>
      </c>
      <c r="L155" s="22">
        <f t="shared" si="2"/>
        <v>336</v>
      </c>
      <c r="M155" s="23">
        <f t="shared" si="3"/>
        <v>0.05363128492</v>
      </c>
      <c r="N155" s="24" t="str">
        <f t="shared" si="4"/>
        <v>Grape Juice with +336, +5.4% (6265 to 6601)</v>
      </c>
      <c r="O155" s="41"/>
      <c r="P155" s="40">
        <v>62.0</v>
      </c>
      <c r="Q155" s="18">
        <f t="shared" si="5"/>
        <v>17</v>
      </c>
      <c r="R155" s="23">
        <f t="shared" si="6"/>
        <v>0.2741935484</v>
      </c>
      <c r="S155" s="24" t="str">
        <f t="shared" si="7"/>
        <v>Grape Juice with +17, +27.4% (62 to 79)</v>
      </c>
      <c r="T155" s="18"/>
      <c r="U155" s="40">
        <v>0.0</v>
      </c>
      <c r="V155" s="22">
        <f t="shared" si="8"/>
        <v>0</v>
      </c>
      <c r="W155" s="23" t="str">
        <f t="shared" si="9"/>
        <v>#DIV/0!</v>
      </c>
      <c r="X155" s="26" t="str">
        <f t="shared" si="10"/>
        <v>#DIV/0!</v>
      </c>
    </row>
    <row r="156">
      <c r="A156" s="18" t="s">
        <v>838</v>
      </c>
      <c r="B156" s="18">
        <v>594.0</v>
      </c>
      <c r="C156" s="40">
        <v>8439.0</v>
      </c>
      <c r="D156" s="40">
        <v>1286.0</v>
      </c>
      <c r="E156" s="40">
        <v>16.0</v>
      </c>
      <c r="F156" s="14">
        <v>102650.0</v>
      </c>
      <c r="G156" s="19"/>
      <c r="H156" s="19">
        <f>VLOOKUP(A156,'Kings Ratings'!$A$2:$B$1000,2,false)</f>
        <v>6</v>
      </c>
      <c r="I156" s="7">
        <f>vlookup(B156,'202405 MM (Do Not Delete)'!$A$1:$G$1000,7,false)</f>
        <v>298</v>
      </c>
      <c r="K156" s="40">
        <v>8103.0</v>
      </c>
      <c r="L156" s="22">
        <f t="shared" si="2"/>
        <v>336</v>
      </c>
      <c r="M156" s="23">
        <f t="shared" si="3"/>
        <v>0.04146612366</v>
      </c>
      <c r="N156" s="24" t="str">
        <f t="shared" si="4"/>
        <v>Wrench with +336, +4.1% (8103 to 8439)</v>
      </c>
      <c r="O156" s="41"/>
      <c r="P156" s="40">
        <v>1237.0</v>
      </c>
      <c r="Q156" s="18">
        <f t="shared" si="5"/>
        <v>49</v>
      </c>
      <c r="R156" s="23">
        <f t="shared" si="6"/>
        <v>0.03961196443</v>
      </c>
      <c r="S156" s="24" t="str">
        <f t="shared" si="7"/>
        <v>Wrench with +49, +4% (1237 to 1286)</v>
      </c>
      <c r="T156" s="18"/>
      <c r="U156" s="40">
        <v>15.0</v>
      </c>
      <c r="V156" s="22">
        <f t="shared" si="8"/>
        <v>1</v>
      </c>
      <c r="W156" s="23">
        <f t="shared" si="9"/>
        <v>0.06666666667</v>
      </c>
      <c r="X156" s="26" t="str">
        <f t="shared" si="10"/>
        <v>Wrench with +1, +6.7% (15 to 16)</v>
      </c>
    </row>
    <row r="157">
      <c r="A157" s="18" t="s">
        <v>82</v>
      </c>
      <c r="B157" s="18">
        <v>896.0</v>
      </c>
      <c r="C157" s="40">
        <v>6022.0</v>
      </c>
      <c r="D157" s="40">
        <v>2735.0</v>
      </c>
      <c r="E157" s="40">
        <v>69.0</v>
      </c>
      <c r="F157" s="14">
        <v>111821.0</v>
      </c>
      <c r="G157" s="19"/>
      <c r="H157" s="19">
        <f>VLOOKUP(A157,'Kings Ratings'!$A$2:$B$1000,2,false)</f>
        <v>2</v>
      </c>
      <c r="I157" s="7" t="str">
        <f>vlookup(B157,'202405 MM (Do Not Delete)'!$A$1:$G$1000,7,false)</f>
        <v/>
      </c>
      <c r="K157" s="40">
        <v>5686.0</v>
      </c>
      <c r="L157" s="22">
        <f t="shared" si="2"/>
        <v>336</v>
      </c>
      <c r="M157" s="23">
        <f t="shared" si="3"/>
        <v>0.05909250791</v>
      </c>
      <c r="N157" s="24" t="str">
        <f t="shared" si="4"/>
        <v>Blue Diary with +336, +5.9% (5686 to 6022)</v>
      </c>
      <c r="O157" s="41"/>
      <c r="P157" s="40">
        <v>2550.0</v>
      </c>
      <c r="Q157" s="18">
        <f t="shared" si="5"/>
        <v>185</v>
      </c>
      <c r="R157" s="23">
        <f t="shared" si="6"/>
        <v>0.07254901961</v>
      </c>
      <c r="S157" s="24" t="str">
        <f t="shared" si="7"/>
        <v>Blue Diary with +185, +7.3% (2550 to 2735)</v>
      </c>
      <c r="T157" s="18"/>
      <c r="U157" s="40">
        <v>63.0</v>
      </c>
      <c r="V157" s="22">
        <f t="shared" si="8"/>
        <v>6</v>
      </c>
      <c r="W157" s="23">
        <f t="shared" si="9"/>
        <v>0.09523809524</v>
      </c>
      <c r="X157" s="26" t="str">
        <f t="shared" si="10"/>
        <v>Blue Diary with +6, +9.5% (63 to 69)</v>
      </c>
    </row>
    <row r="158">
      <c r="A158" s="18" t="s">
        <v>835</v>
      </c>
      <c r="B158" s="18">
        <v>738.0</v>
      </c>
      <c r="C158" s="40">
        <v>7463.0</v>
      </c>
      <c r="D158" s="40">
        <v>4839.0</v>
      </c>
      <c r="E158" s="40">
        <v>915.0</v>
      </c>
      <c r="F158" s="14">
        <v>726287.0</v>
      </c>
      <c r="G158" s="19"/>
      <c r="H158" s="19">
        <f>VLOOKUP(A158,'Kings Ratings'!$A$2:$B$1000,2,false)</f>
        <v>2</v>
      </c>
      <c r="I158" s="7">
        <f>vlookup(B158,'202405 MM (Do Not Delete)'!$A$1:$G$1000,7,false)</f>
        <v>275</v>
      </c>
      <c r="K158" s="40">
        <v>7126.0</v>
      </c>
      <c r="L158" s="22">
        <f t="shared" si="2"/>
        <v>337</v>
      </c>
      <c r="M158" s="23">
        <f t="shared" si="3"/>
        <v>0.0472916082</v>
      </c>
      <c r="N158" s="24" t="str">
        <f t="shared" si="4"/>
        <v>Wooden Table with +337, +4.7% (7126 to 7463)</v>
      </c>
      <c r="O158" s="41"/>
      <c r="P158" s="40">
        <v>4678.0</v>
      </c>
      <c r="Q158" s="18">
        <f t="shared" si="5"/>
        <v>161</v>
      </c>
      <c r="R158" s="23">
        <f t="shared" si="6"/>
        <v>0.03441641727</v>
      </c>
      <c r="S158" s="24" t="str">
        <f t="shared" si="7"/>
        <v>Wooden Table with +161, +3.4% (4678 to 4839)</v>
      </c>
      <c r="T158" s="18"/>
      <c r="U158" s="40">
        <v>865.0</v>
      </c>
      <c r="V158" s="22">
        <f t="shared" si="8"/>
        <v>50</v>
      </c>
      <c r="W158" s="23">
        <f t="shared" si="9"/>
        <v>0.05780346821</v>
      </c>
      <c r="X158" s="26" t="str">
        <f t="shared" si="10"/>
        <v>Wooden Table with +50, +5.8% (865 to 915)</v>
      </c>
    </row>
    <row r="159">
      <c r="A159" s="18" t="s">
        <v>63</v>
      </c>
      <c r="B159" s="18">
        <v>677.0</v>
      </c>
      <c r="C159" s="40">
        <v>6765.0</v>
      </c>
      <c r="D159" s="40">
        <v>1181.0</v>
      </c>
      <c r="E159" s="40">
        <v>4.0</v>
      </c>
      <c r="F159" s="14">
        <v>114285.0</v>
      </c>
      <c r="G159" s="19"/>
      <c r="H159" s="19">
        <f>VLOOKUP(A159,'Kings Ratings'!$A$2:$B$1000,2,false)</f>
        <v>7</v>
      </c>
      <c r="I159" s="10"/>
      <c r="K159" s="40">
        <v>6427.0</v>
      </c>
      <c r="L159" s="22">
        <f t="shared" si="2"/>
        <v>338</v>
      </c>
      <c r="M159" s="23">
        <f t="shared" si="3"/>
        <v>0.05259063327</v>
      </c>
      <c r="N159" s="24" t="str">
        <f t="shared" si="4"/>
        <v>Belt Drive with +338, +5.3% (6427 to 6765)</v>
      </c>
      <c r="O159" s="41"/>
      <c r="P159" s="40">
        <v>1105.0</v>
      </c>
      <c r="Q159" s="18">
        <f t="shared" si="5"/>
        <v>76</v>
      </c>
      <c r="R159" s="23">
        <f t="shared" si="6"/>
        <v>0.06877828054</v>
      </c>
      <c r="S159" s="24" t="str">
        <f t="shared" si="7"/>
        <v>Belt Drive with +76, +6.9% (1105 to 1181)</v>
      </c>
      <c r="T159" s="18"/>
      <c r="U159" s="40">
        <v>3.0</v>
      </c>
      <c r="V159" s="22">
        <f t="shared" si="8"/>
        <v>1</v>
      </c>
      <c r="W159" s="23">
        <f t="shared" si="9"/>
        <v>0.3333333333</v>
      </c>
      <c r="X159" s="26" t="str">
        <f t="shared" si="10"/>
        <v>Belt Drive with +1, +33.3% (3 to 4)</v>
      </c>
    </row>
    <row r="160">
      <c r="A160" s="18" t="s">
        <v>568</v>
      </c>
      <c r="B160" s="18">
        <v>195.0</v>
      </c>
      <c r="C160" s="40">
        <v>8918.0</v>
      </c>
      <c r="D160" s="40">
        <v>3331.0</v>
      </c>
      <c r="E160" s="40">
        <v>50.0</v>
      </c>
      <c r="F160" s="14">
        <v>180373.0</v>
      </c>
      <c r="G160" s="19"/>
      <c r="H160" s="19">
        <f>VLOOKUP(A160,'Kings Ratings'!$A$2:$B$1000,2,false)</f>
        <v>4</v>
      </c>
      <c r="I160" s="7">
        <f>vlookup(B160,'202405 MM (Do Not Delete)'!$A$1:$G$1000,7,false)</f>
        <v>297</v>
      </c>
      <c r="K160" s="40">
        <v>8580.0</v>
      </c>
      <c r="L160" s="22">
        <f t="shared" si="2"/>
        <v>338</v>
      </c>
      <c r="M160" s="23">
        <f t="shared" si="3"/>
        <v>0.03939393939</v>
      </c>
      <c r="N160" s="24" t="str">
        <f t="shared" si="4"/>
        <v>Mystic Ring with +338, +3.9% (8580 to 8918)</v>
      </c>
      <c r="O160" s="41"/>
      <c r="P160" s="40">
        <v>3177.0</v>
      </c>
      <c r="Q160" s="18">
        <f t="shared" si="5"/>
        <v>154</v>
      </c>
      <c r="R160" s="23">
        <f t="shared" si="6"/>
        <v>0.04847340258</v>
      </c>
      <c r="S160" s="24" t="str">
        <f t="shared" si="7"/>
        <v>Mystic Ring with +154, +4.8% (3177 to 3331)</v>
      </c>
      <c r="T160" s="18"/>
      <c r="U160" s="40">
        <v>46.0</v>
      </c>
      <c r="V160" s="22">
        <f t="shared" si="8"/>
        <v>4</v>
      </c>
      <c r="W160" s="23">
        <f t="shared" si="9"/>
        <v>0.08695652174</v>
      </c>
      <c r="X160" s="26" t="str">
        <f t="shared" si="10"/>
        <v>Mystic Ring with +4, +8.7% (46 to 50)</v>
      </c>
    </row>
    <row r="161">
      <c r="A161" s="18" t="s">
        <v>510</v>
      </c>
      <c r="B161" s="18">
        <v>220.0</v>
      </c>
      <c r="C161" s="40">
        <v>9306.0</v>
      </c>
      <c r="D161" s="40">
        <v>125.0</v>
      </c>
      <c r="E161" s="40">
        <v>0.0</v>
      </c>
      <c r="F161" s="14">
        <v>27190.0</v>
      </c>
      <c r="G161" s="19"/>
      <c r="H161" s="19">
        <f>VLOOKUP(A161,'Kings Ratings'!$A$2:$B$1000,2,false)</f>
        <v>10</v>
      </c>
      <c r="I161" s="10"/>
      <c r="K161" s="40">
        <v>8964.0</v>
      </c>
      <c r="L161" s="22">
        <f t="shared" si="2"/>
        <v>342</v>
      </c>
      <c r="M161" s="23">
        <f t="shared" si="3"/>
        <v>0.03815261044</v>
      </c>
      <c r="N161" s="24" t="str">
        <f t="shared" si="4"/>
        <v>Lava Sphere with +342, +3.8% (8964 to 9306)</v>
      </c>
      <c r="O161" s="41"/>
      <c r="P161" s="40">
        <v>110.0</v>
      </c>
      <c r="Q161" s="18">
        <f t="shared" si="5"/>
        <v>15</v>
      </c>
      <c r="R161" s="23">
        <f t="shared" si="6"/>
        <v>0.1363636364</v>
      </c>
      <c r="S161" s="24" t="str">
        <f t="shared" si="7"/>
        <v>Lava Sphere with +15, +13.6% (110 to 125)</v>
      </c>
      <c r="T161" s="18"/>
      <c r="U161" s="40">
        <v>0.0</v>
      </c>
      <c r="V161" s="22">
        <f t="shared" si="8"/>
        <v>0</v>
      </c>
      <c r="W161" s="23" t="str">
        <f t="shared" si="9"/>
        <v>#DIV/0!</v>
      </c>
      <c r="X161" s="26" t="str">
        <f t="shared" si="10"/>
        <v>#DIV/0!</v>
      </c>
    </row>
    <row r="162">
      <c r="A162" s="18" t="s">
        <v>517</v>
      </c>
      <c r="B162" s="18">
        <v>224.0</v>
      </c>
      <c r="C162" s="40">
        <v>7130.0</v>
      </c>
      <c r="D162" s="40">
        <v>2.0</v>
      </c>
      <c r="E162" s="40">
        <v>0.0</v>
      </c>
      <c r="F162" s="14">
        <v>17081.0</v>
      </c>
      <c r="G162" s="19"/>
      <c r="H162" s="19">
        <f>VLOOKUP(A162,'Kings Ratings'!$A$2:$B$1000,2,false)</f>
        <v>10</v>
      </c>
      <c r="I162" s="10" t="str">
        <f>vlookup(B162,'202405 MM (Do Not Delete)'!$A$1:$G$1000,7,false)</f>
        <v/>
      </c>
      <c r="K162" s="40">
        <v>6787.0</v>
      </c>
      <c r="L162" s="22">
        <f t="shared" si="2"/>
        <v>343</v>
      </c>
      <c r="M162" s="23">
        <f t="shared" si="3"/>
        <v>0.05053779284</v>
      </c>
      <c r="N162" s="24" t="str">
        <f t="shared" si="4"/>
        <v>Runestone 14 with +343, +5.1% (6787 to 7130)</v>
      </c>
      <c r="O162" s="41"/>
      <c r="P162" s="40">
        <v>2.0</v>
      </c>
      <c r="Q162" s="18">
        <f t="shared" si="5"/>
        <v>0</v>
      </c>
      <c r="R162" s="23">
        <f t="shared" si="6"/>
        <v>0</v>
      </c>
      <c r="S162" s="24" t="str">
        <f t="shared" si="7"/>
        <v>Runestone 14 with +0, +0% (2 to 2)</v>
      </c>
      <c r="T162" s="18"/>
      <c r="U162" s="40">
        <v>0.0</v>
      </c>
      <c r="V162" s="22">
        <f t="shared" si="8"/>
        <v>0</v>
      </c>
      <c r="W162" s="23" t="str">
        <f t="shared" si="9"/>
        <v>#DIV/0!</v>
      </c>
      <c r="X162" s="26" t="str">
        <f t="shared" si="10"/>
        <v>#DIV/0!</v>
      </c>
    </row>
    <row r="163">
      <c r="A163" s="18" t="s">
        <v>570</v>
      </c>
      <c r="B163" s="18">
        <v>227.0</v>
      </c>
      <c r="C163" s="40">
        <v>7360.0</v>
      </c>
      <c r="D163" s="40">
        <v>9.0</v>
      </c>
      <c r="E163" s="40">
        <v>0.0</v>
      </c>
      <c r="F163" s="14">
        <v>23315.0</v>
      </c>
      <c r="G163" s="19"/>
      <c r="H163" s="19">
        <f>VLOOKUP(A163,'Kings Ratings'!$A$2:$B$1000,2,false)</f>
        <v>10</v>
      </c>
      <c r="I163" s="10" t="str">
        <f>vlookup(B163,'202405 MM (Do Not Delete)'!$A$1:$G$1000,7,false)</f>
        <v/>
      </c>
      <c r="K163" s="40">
        <v>7017.0</v>
      </c>
      <c r="L163" s="22">
        <f t="shared" si="2"/>
        <v>343</v>
      </c>
      <c r="M163" s="23">
        <f t="shared" si="3"/>
        <v>0.0488812883</v>
      </c>
      <c r="N163" s="24" t="str">
        <f t="shared" si="4"/>
        <v>Runestone 17 with +343, +4.9% (7017 to 7360)</v>
      </c>
      <c r="O163" s="41"/>
      <c r="P163" s="40">
        <v>8.0</v>
      </c>
      <c r="Q163" s="18">
        <f t="shared" si="5"/>
        <v>1</v>
      </c>
      <c r="R163" s="23">
        <f t="shared" si="6"/>
        <v>0.125</v>
      </c>
      <c r="S163" s="24" t="str">
        <f t="shared" si="7"/>
        <v>Runestone 17 with +1, +12.5% (8 to 9)</v>
      </c>
      <c r="T163" s="18"/>
      <c r="U163" s="40">
        <v>0.0</v>
      </c>
      <c r="V163" s="22">
        <f t="shared" si="8"/>
        <v>0</v>
      </c>
      <c r="W163" s="23" t="str">
        <f t="shared" si="9"/>
        <v>#DIV/0!</v>
      </c>
      <c r="X163" s="26" t="str">
        <f t="shared" si="10"/>
        <v>#DIV/0!</v>
      </c>
    </row>
    <row r="164">
      <c r="A164" s="18" t="s">
        <v>756</v>
      </c>
      <c r="B164" s="18">
        <v>592.0</v>
      </c>
      <c r="C164" s="40">
        <v>8563.0</v>
      </c>
      <c r="D164" s="40">
        <v>1429.0</v>
      </c>
      <c r="E164" s="40">
        <v>2.0</v>
      </c>
      <c r="F164" s="14">
        <v>100111.0</v>
      </c>
      <c r="G164" s="19"/>
      <c r="H164" s="19">
        <f>VLOOKUP(A164,'Kings Ratings'!$A$2:$B$1000,2,false)</f>
        <v>8</v>
      </c>
      <c r="I164" s="10"/>
      <c r="K164" s="40">
        <v>8220.0</v>
      </c>
      <c r="L164" s="22">
        <f t="shared" si="2"/>
        <v>343</v>
      </c>
      <c r="M164" s="23">
        <f t="shared" si="3"/>
        <v>0.04172749392</v>
      </c>
      <c r="N164" s="24" t="str">
        <f t="shared" si="4"/>
        <v>Steel Plate with +343, +4.2% (8220 to 8563)</v>
      </c>
      <c r="O164" s="41"/>
      <c r="P164" s="40">
        <v>1317.0</v>
      </c>
      <c r="Q164" s="18">
        <f t="shared" si="5"/>
        <v>112</v>
      </c>
      <c r="R164" s="23">
        <f t="shared" si="6"/>
        <v>0.08504176158</v>
      </c>
      <c r="S164" s="24" t="str">
        <f t="shared" si="7"/>
        <v>Steel Plate with +112, +8.5% (1317 to 1429)</v>
      </c>
      <c r="T164" s="18"/>
      <c r="U164" s="40">
        <v>1.0</v>
      </c>
      <c r="V164" s="22">
        <f t="shared" si="8"/>
        <v>1</v>
      </c>
      <c r="W164" s="23">
        <f t="shared" si="9"/>
        <v>1</v>
      </c>
      <c r="X164" s="26" t="str">
        <f t="shared" si="10"/>
        <v>Steel Plate with +1, +100% (1 to 2)</v>
      </c>
    </row>
    <row r="165">
      <c r="A165" s="18" t="s">
        <v>870</v>
      </c>
      <c r="B165" s="11">
        <v>820.0</v>
      </c>
      <c r="C165" s="11">
        <v>4855.0</v>
      </c>
      <c r="D165" s="11">
        <v>1015.0</v>
      </c>
      <c r="E165" s="11">
        <v>35.0</v>
      </c>
      <c r="F165" s="14">
        <v>175563.0</v>
      </c>
      <c r="G165" s="19"/>
      <c r="H165" s="19">
        <f>VLOOKUP(A165,'Kings Ratings'!$A$2:$B$1000,2,false)</f>
        <v>9</v>
      </c>
      <c r="K165" s="11">
        <v>4512.0</v>
      </c>
      <c r="L165" s="22">
        <f t="shared" si="2"/>
        <v>343</v>
      </c>
      <c r="M165" s="23">
        <f t="shared" si="3"/>
        <v>0.07601950355</v>
      </c>
      <c r="N165" s="24" t="str">
        <f t="shared" si="4"/>
        <v>Pickaxe with +343, +7.6% (4512 to 4855)</v>
      </c>
      <c r="O165" s="41"/>
      <c r="P165" s="11">
        <v>884.0</v>
      </c>
      <c r="Q165" s="18">
        <f t="shared" si="5"/>
        <v>131</v>
      </c>
      <c r="R165" s="23">
        <f t="shared" si="6"/>
        <v>0.1481900452</v>
      </c>
      <c r="S165" s="24" t="str">
        <f t="shared" si="7"/>
        <v>Pickaxe with +131, +14.8% (884 to 1015)</v>
      </c>
      <c r="T165" s="18"/>
      <c r="U165" s="11">
        <v>20.0</v>
      </c>
      <c r="V165" s="22">
        <f t="shared" si="8"/>
        <v>15</v>
      </c>
      <c r="W165" s="23">
        <f t="shared" si="9"/>
        <v>0.75</v>
      </c>
      <c r="X165" s="26" t="str">
        <f t="shared" si="10"/>
        <v>Pickaxe with +15, +75% (20 to 35)</v>
      </c>
    </row>
    <row r="166">
      <c r="A166" s="18" t="s">
        <v>398</v>
      </c>
      <c r="B166" s="18">
        <v>221.0</v>
      </c>
      <c r="C166" s="40">
        <v>7012.0</v>
      </c>
      <c r="D166" s="40">
        <v>1.0</v>
      </c>
      <c r="E166" s="40">
        <v>0.0</v>
      </c>
      <c r="F166" s="14">
        <v>18418.0</v>
      </c>
      <c r="G166" s="19"/>
      <c r="H166" s="19">
        <f>VLOOKUP(A166,'Kings Ratings'!$A$2:$B$1000,2,false)</f>
        <v>10</v>
      </c>
      <c r="I166" s="10" t="str">
        <f>vlookup(B166,'202405 MM (Do Not Delete)'!$A$1:$G$1000,7,false)</f>
        <v/>
      </c>
      <c r="K166" s="40">
        <v>6666.0</v>
      </c>
      <c r="L166" s="22">
        <f t="shared" si="2"/>
        <v>346</v>
      </c>
      <c r="M166" s="23">
        <f t="shared" si="3"/>
        <v>0.05190519052</v>
      </c>
      <c r="N166" s="24" t="str">
        <f t="shared" si="4"/>
        <v>Runestone 11 with +346, +5.2% (6666 to 7012)</v>
      </c>
      <c r="O166" s="41"/>
      <c r="P166" s="40">
        <v>1.0</v>
      </c>
      <c r="Q166" s="18">
        <f t="shared" si="5"/>
        <v>0</v>
      </c>
      <c r="R166" s="23">
        <f t="shared" si="6"/>
        <v>0</v>
      </c>
      <c r="S166" s="24" t="str">
        <f t="shared" si="7"/>
        <v>Runestone 11 with +0, +0% (1 to 1)</v>
      </c>
      <c r="T166" s="18"/>
      <c r="U166" s="40">
        <v>0.0</v>
      </c>
      <c r="V166" s="22">
        <f t="shared" si="8"/>
        <v>0</v>
      </c>
      <c r="W166" s="23" t="str">
        <f t="shared" si="9"/>
        <v>#DIV/0!</v>
      </c>
      <c r="X166" s="26" t="str">
        <f t="shared" si="10"/>
        <v>#DIV/0!</v>
      </c>
    </row>
    <row r="167">
      <c r="A167" s="18" t="s">
        <v>621</v>
      </c>
      <c r="B167" s="18">
        <v>222.0</v>
      </c>
      <c r="C167" s="40">
        <v>7236.0</v>
      </c>
      <c r="D167" s="40">
        <v>23.0</v>
      </c>
      <c r="E167" s="40">
        <v>0.0</v>
      </c>
      <c r="F167" s="14">
        <v>24276.0</v>
      </c>
      <c r="G167" s="19"/>
      <c r="H167" s="19">
        <f>VLOOKUP(A167,'Kings Ratings'!$A$2:$B$1000,2,false)</f>
        <v>10</v>
      </c>
      <c r="I167" s="10" t="str">
        <f>vlookup(B167,'202405 MM (Do Not Delete)'!$A$1:$G$1000,7,false)</f>
        <v/>
      </c>
      <c r="K167" s="40">
        <v>6890.0</v>
      </c>
      <c r="L167" s="22">
        <f t="shared" si="2"/>
        <v>346</v>
      </c>
      <c r="M167" s="23">
        <f t="shared" si="3"/>
        <v>0.05021770682</v>
      </c>
      <c r="N167" s="24" t="str">
        <f t="shared" si="4"/>
        <v>Runestone 12 with +346, +5% (6890 to 7236)</v>
      </c>
      <c r="O167" s="41"/>
      <c r="P167" s="40">
        <v>19.0</v>
      </c>
      <c r="Q167" s="18">
        <f t="shared" si="5"/>
        <v>4</v>
      </c>
      <c r="R167" s="23">
        <f t="shared" si="6"/>
        <v>0.2105263158</v>
      </c>
      <c r="S167" s="24" t="str">
        <f t="shared" si="7"/>
        <v>Runestone 12 with +4, +21.1% (19 to 23)</v>
      </c>
      <c r="T167" s="18"/>
      <c r="U167" s="40">
        <v>0.0</v>
      </c>
      <c r="V167" s="22">
        <f t="shared" si="8"/>
        <v>0</v>
      </c>
      <c r="W167" s="23" t="str">
        <f t="shared" si="9"/>
        <v>#DIV/0!</v>
      </c>
      <c r="X167" s="26" t="str">
        <f t="shared" si="10"/>
        <v>#DIV/0!</v>
      </c>
    </row>
    <row r="168">
      <c r="A168" s="18" t="s">
        <v>98</v>
      </c>
      <c r="B168" s="18">
        <v>895.0</v>
      </c>
      <c r="C168" s="40">
        <v>7154.0</v>
      </c>
      <c r="D168" s="40">
        <v>3283.0</v>
      </c>
      <c r="E168" s="40">
        <v>62.0</v>
      </c>
      <c r="F168" s="14">
        <v>307409.0</v>
      </c>
      <c r="G168" s="19"/>
      <c r="H168" s="19">
        <f>VLOOKUP(A168,'Kings Ratings'!$A$2:$B$1000,2,false)</f>
        <v>2</v>
      </c>
      <c r="I168" s="7" t="str">
        <f>vlookup(B168,'202405 MM (Do Not Delete)'!$A$1:$G$1000,7,false)</f>
        <v/>
      </c>
      <c r="K168" s="40">
        <v>6808.0</v>
      </c>
      <c r="L168" s="22">
        <f t="shared" si="2"/>
        <v>346</v>
      </c>
      <c r="M168" s="23">
        <f t="shared" si="3"/>
        <v>0.05082256169</v>
      </c>
      <c r="N168" s="24" t="str">
        <f t="shared" si="4"/>
        <v>Blue Parchment with +346, +5.1% (6808 to 7154)</v>
      </c>
      <c r="O168" s="41"/>
      <c r="P168" s="40">
        <v>3074.0</v>
      </c>
      <c r="Q168" s="18">
        <f t="shared" si="5"/>
        <v>209</v>
      </c>
      <c r="R168" s="23">
        <f t="shared" si="6"/>
        <v>0.06798959011</v>
      </c>
      <c r="S168" s="24" t="str">
        <f t="shared" si="7"/>
        <v>Blue Parchment with +209, +6.8% (3074 to 3283)</v>
      </c>
      <c r="T168" s="18"/>
      <c r="U168" s="40">
        <v>53.0</v>
      </c>
      <c r="V168" s="22">
        <f t="shared" si="8"/>
        <v>9</v>
      </c>
      <c r="W168" s="23">
        <f t="shared" si="9"/>
        <v>0.1698113208</v>
      </c>
      <c r="X168" s="26" t="str">
        <f t="shared" si="10"/>
        <v>Blue Parchment with +9, +17% (53 to 62)</v>
      </c>
    </row>
    <row r="169">
      <c r="A169" s="18" t="s">
        <v>393</v>
      </c>
      <c r="B169" s="18">
        <v>161.0</v>
      </c>
      <c r="C169" s="40">
        <v>7886.0</v>
      </c>
      <c r="D169" s="40">
        <v>155.0</v>
      </c>
      <c r="E169" s="40">
        <v>0.0</v>
      </c>
      <c r="F169" s="14">
        <v>26128.0</v>
      </c>
      <c r="G169" s="19"/>
      <c r="H169" s="19">
        <f>VLOOKUP(A169,'Kings Ratings'!$A$2:$B$1000,2,false)</f>
        <v>10</v>
      </c>
      <c r="I169" s="10"/>
      <c r="K169" s="40">
        <v>7539.0</v>
      </c>
      <c r="L169" s="22">
        <f t="shared" si="2"/>
        <v>347</v>
      </c>
      <c r="M169" s="23">
        <f t="shared" si="3"/>
        <v>0.04602732458</v>
      </c>
      <c r="N169" s="24" t="str">
        <f t="shared" si="4"/>
        <v>Gold Peas with +347, +4.6% (7539 to 7886)</v>
      </c>
      <c r="O169" s="41"/>
      <c r="P169" s="40">
        <v>152.0</v>
      </c>
      <c r="Q169" s="18">
        <f t="shared" si="5"/>
        <v>3</v>
      </c>
      <c r="R169" s="23">
        <f t="shared" si="6"/>
        <v>0.01973684211</v>
      </c>
      <c r="S169" s="24" t="str">
        <f t="shared" si="7"/>
        <v>Gold Peas with +3, +2% (152 to 155)</v>
      </c>
      <c r="T169" s="18"/>
      <c r="U169" s="40">
        <v>0.0</v>
      </c>
      <c r="V169" s="22">
        <f t="shared" si="8"/>
        <v>0</v>
      </c>
      <c r="W169" s="23" t="str">
        <f t="shared" si="9"/>
        <v>#DIV/0!</v>
      </c>
      <c r="X169" s="26" t="str">
        <f t="shared" si="10"/>
        <v>#DIV/0!</v>
      </c>
    </row>
    <row r="170">
      <c r="A170" s="18" t="s">
        <v>686</v>
      </c>
      <c r="B170" s="18">
        <v>148.0</v>
      </c>
      <c r="C170" s="40">
        <v>9139.0</v>
      </c>
      <c r="D170" s="40">
        <v>453.0</v>
      </c>
      <c r="E170" s="40">
        <v>0.0</v>
      </c>
      <c r="F170" s="14">
        <v>41251.0</v>
      </c>
      <c r="G170" s="19"/>
      <c r="H170" s="19">
        <f>VLOOKUP(A170,'Kings Ratings'!$A$2:$B$1000,2,false)</f>
        <v>10</v>
      </c>
      <c r="I170" s="10"/>
      <c r="K170" s="40">
        <v>8792.0</v>
      </c>
      <c r="L170" s="22">
        <f t="shared" si="2"/>
        <v>347</v>
      </c>
      <c r="M170" s="23">
        <f t="shared" si="3"/>
        <v>0.03946769791</v>
      </c>
      <c r="N170" s="24" t="str">
        <f t="shared" si="4"/>
        <v>Runestone 02 with +347, +3.9% (8792 to 9139)</v>
      </c>
      <c r="O170" s="41"/>
      <c r="P170" s="40">
        <v>399.0</v>
      </c>
      <c r="Q170" s="18">
        <f t="shared" si="5"/>
        <v>54</v>
      </c>
      <c r="R170" s="23">
        <f t="shared" si="6"/>
        <v>0.1353383459</v>
      </c>
      <c r="S170" s="24" t="str">
        <f t="shared" si="7"/>
        <v>Runestone 02 with +54, +13.5% (399 to 453)</v>
      </c>
      <c r="T170" s="18"/>
      <c r="U170" s="40">
        <v>0.0</v>
      </c>
      <c r="V170" s="22">
        <f t="shared" si="8"/>
        <v>0</v>
      </c>
      <c r="W170" s="23" t="str">
        <f t="shared" si="9"/>
        <v>#DIV/0!</v>
      </c>
      <c r="X170" s="26" t="str">
        <f t="shared" si="10"/>
        <v>#DIV/0!</v>
      </c>
    </row>
    <row r="171">
      <c r="A171" s="18" t="s">
        <v>376</v>
      </c>
      <c r="B171" s="18">
        <v>159.0</v>
      </c>
      <c r="C171" s="40">
        <v>6997.0</v>
      </c>
      <c r="D171" s="40">
        <v>207.0</v>
      </c>
      <c r="E171" s="40">
        <v>1.0</v>
      </c>
      <c r="F171" s="14">
        <v>28586.0</v>
      </c>
      <c r="G171" s="19"/>
      <c r="H171" s="19">
        <f>VLOOKUP(A171,'Kings Ratings'!$A$2:$B$1000,2,false)</f>
        <v>10</v>
      </c>
      <c r="I171" s="10"/>
      <c r="K171" s="40">
        <v>6648.0</v>
      </c>
      <c r="L171" s="22">
        <f t="shared" si="2"/>
        <v>349</v>
      </c>
      <c r="M171" s="23">
        <f t="shared" si="3"/>
        <v>0.05249699158</v>
      </c>
      <c r="N171" s="24" t="str">
        <f t="shared" si="4"/>
        <v>Gold Carrot with +349, +5.2% (6648 to 6997)</v>
      </c>
      <c r="O171" s="41"/>
      <c r="P171" s="40">
        <v>205.0</v>
      </c>
      <c r="Q171" s="18">
        <f t="shared" si="5"/>
        <v>2</v>
      </c>
      <c r="R171" s="23">
        <f t="shared" si="6"/>
        <v>0.009756097561</v>
      </c>
      <c r="S171" s="24" t="str">
        <f t="shared" si="7"/>
        <v>Gold Carrot with +2, +1% (205 to 207)</v>
      </c>
      <c r="T171" s="18"/>
      <c r="U171" s="40">
        <v>1.0</v>
      </c>
      <c r="V171" s="22">
        <f t="shared" si="8"/>
        <v>0</v>
      </c>
      <c r="W171" s="23">
        <f t="shared" si="9"/>
        <v>0</v>
      </c>
      <c r="X171" s="26" t="str">
        <f t="shared" si="10"/>
        <v>Gold Carrot with +0, +0% (1 to 1)</v>
      </c>
    </row>
    <row r="172">
      <c r="A172" s="18" t="s">
        <v>443</v>
      </c>
      <c r="B172" s="18">
        <v>1066.0</v>
      </c>
      <c r="C172" s="40">
        <v>4073.0</v>
      </c>
      <c r="D172" s="40">
        <v>472.0</v>
      </c>
      <c r="E172" s="40">
        <v>16.0</v>
      </c>
      <c r="F172" s="14">
        <v>43887.0</v>
      </c>
      <c r="G172" s="19"/>
      <c r="H172" s="19">
        <f>VLOOKUP(A172,'Kings Ratings'!$A$2:$B$1000,2,false)</f>
        <v>9</v>
      </c>
      <c r="I172" s="10">
        <f>vlookup(B172,'202405 MM (Do Not Delete)'!$A$1:$G$1000,7,false)</f>
        <v>317</v>
      </c>
      <c r="K172" s="40">
        <v>3721.0</v>
      </c>
      <c r="L172" s="22">
        <f t="shared" si="2"/>
        <v>352</v>
      </c>
      <c r="M172" s="23">
        <f t="shared" si="3"/>
        <v>0.09459822628</v>
      </c>
      <c r="N172" s="24" t="str">
        <f t="shared" si="4"/>
        <v>Handsaw with +352, +9.5% (3721 to 4073)</v>
      </c>
      <c r="O172" s="41"/>
      <c r="P172" s="40">
        <v>391.0</v>
      </c>
      <c r="Q172" s="18">
        <f t="shared" si="5"/>
        <v>81</v>
      </c>
      <c r="R172" s="23">
        <f t="shared" si="6"/>
        <v>0.2071611253</v>
      </c>
      <c r="S172" s="24" t="str">
        <f t="shared" si="7"/>
        <v>Handsaw with +81, +20.7% (391 to 472)</v>
      </c>
      <c r="T172" s="18"/>
      <c r="U172" s="40">
        <v>14.0</v>
      </c>
      <c r="V172" s="22">
        <f t="shared" si="8"/>
        <v>2</v>
      </c>
      <c r="W172" s="23">
        <f t="shared" si="9"/>
        <v>0.1428571429</v>
      </c>
      <c r="X172" s="26" t="str">
        <f t="shared" si="10"/>
        <v>Handsaw with +2, +14.3% (14 to 16)</v>
      </c>
    </row>
    <row r="173">
      <c r="A173" s="18" t="s">
        <v>387</v>
      </c>
      <c r="B173" s="18">
        <v>262.0</v>
      </c>
      <c r="C173" s="40">
        <v>7183.0</v>
      </c>
      <c r="D173" s="40">
        <v>123.0</v>
      </c>
      <c r="E173" s="40">
        <v>0.0</v>
      </c>
      <c r="F173" s="14">
        <v>23504.0</v>
      </c>
      <c r="G173" s="19"/>
      <c r="H173" s="19">
        <f>VLOOKUP(A173,'Kings Ratings'!$A$2:$B$1000,2,false)</f>
        <v>10</v>
      </c>
      <c r="I173" s="10"/>
      <c r="K173" s="40">
        <v>6830.0</v>
      </c>
      <c r="L173" s="22">
        <f t="shared" si="2"/>
        <v>353</v>
      </c>
      <c r="M173" s="23">
        <f t="shared" si="3"/>
        <v>0.05168374817</v>
      </c>
      <c r="N173" s="24" t="str">
        <f t="shared" si="4"/>
        <v>Gold Eggplant with +353, +5.2% (6830 to 7183)</v>
      </c>
      <c r="O173" s="41"/>
      <c r="P173" s="40">
        <v>119.0</v>
      </c>
      <c r="Q173" s="18">
        <f t="shared" si="5"/>
        <v>4</v>
      </c>
      <c r="R173" s="23">
        <f t="shared" si="6"/>
        <v>0.03361344538</v>
      </c>
      <c r="S173" s="24" t="str">
        <f t="shared" si="7"/>
        <v>Gold Eggplant with +4, +3.4% (119 to 123)</v>
      </c>
      <c r="T173" s="18"/>
      <c r="U173" s="40">
        <v>0.0</v>
      </c>
      <c r="V173" s="22">
        <f t="shared" si="8"/>
        <v>0</v>
      </c>
      <c r="W173" s="23" t="str">
        <f t="shared" si="9"/>
        <v>#DIV/0!</v>
      </c>
      <c r="X173" s="26" t="str">
        <f t="shared" si="10"/>
        <v>#DIV/0!</v>
      </c>
    </row>
    <row r="174">
      <c r="A174" s="18" t="s">
        <v>416</v>
      </c>
      <c r="B174" s="18">
        <v>350.0</v>
      </c>
      <c r="C174" s="40">
        <v>8908.0</v>
      </c>
      <c r="D174" s="40">
        <v>593.0</v>
      </c>
      <c r="E174" s="40">
        <v>3.0</v>
      </c>
      <c r="F174" s="14">
        <v>24030.0</v>
      </c>
      <c r="G174" s="19"/>
      <c r="H174" s="19">
        <f>VLOOKUP(A174,'Kings Ratings'!$A$2:$B$1000,2,false)</f>
        <v>9</v>
      </c>
      <c r="I174" s="10"/>
      <c r="K174" s="40">
        <v>8555.0</v>
      </c>
      <c r="L174" s="22">
        <f t="shared" si="2"/>
        <v>353</v>
      </c>
      <c r="M174" s="23">
        <f t="shared" si="3"/>
        <v>0.04126241964</v>
      </c>
      <c r="N174" s="24" t="str">
        <f t="shared" si="4"/>
        <v>Green Cloak with +353, +4.1% (8555 to 8908)</v>
      </c>
      <c r="O174" s="41"/>
      <c r="P174" s="40">
        <v>527.0</v>
      </c>
      <c r="Q174" s="18">
        <f t="shared" si="5"/>
        <v>66</v>
      </c>
      <c r="R174" s="23">
        <f t="shared" si="6"/>
        <v>0.1252371917</v>
      </c>
      <c r="S174" s="24" t="str">
        <f t="shared" si="7"/>
        <v>Green Cloak with +66, +12.5% (527 to 593)</v>
      </c>
      <c r="T174" s="18"/>
      <c r="U174" s="40">
        <v>2.0</v>
      </c>
      <c r="V174" s="22">
        <f t="shared" si="8"/>
        <v>1</v>
      </c>
      <c r="W174" s="23">
        <f t="shared" si="9"/>
        <v>0.5</v>
      </c>
      <c r="X174" s="26" t="str">
        <f t="shared" si="10"/>
        <v>Green Cloak with +1, +50% (2 to 3)</v>
      </c>
    </row>
    <row r="175">
      <c r="A175" s="18" t="s">
        <v>434</v>
      </c>
      <c r="B175" s="18">
        <v>204.0</v>
      </c>
      <c r="C175" s="40">
        <v>10222.0</v>
      </c>
      <c r="D175" s="40">
        <v>5083.0</v>
      </c>
      <c r="E175" s="40">
        <v>241.0</v>
      </c>
      <c r="F175" s="14">
        <v>288003.0</v>
      </c>
      <c r="G175" s="19"/>
      <c r="H175" s="19">
        <f>VLOOKUP(A175,'Kings Ratings'!$A$2:$B$1000,2,false)</f>
        <v>2</v>
      </c>
      <c r="I175" s="7">
        <f>vlookup(B175,'202405 MM (Do Not Delete)'!$A$1:$G$1000,7,false)</f>
        <v>291</v>
      </c>
      <c r="K175" s="40">
        <v>9869.0</v>
      </c>
      <c r="L175" s="22">
        <f t="shared" si="2"/>
        <v>353</v>
      </c>
      <c r="M175" s="23">
        <f t="shared" si="3"/>
        <v>0.03576856824</v>
      </c>
      <c r="N175" s="24" t="str">
        <f t="shared" si="4"/>
        <v>Green Shield with +353, +3.6% (9869 to 10222)</v>
      </c>
      <c r="O175" s="41"/>
      <c r="P175" s="40">
        <v>4919.0</v>
      </c>
      <c r="Q175" s="18">
        <f t="shared" si="5"/>
        <v>164</v>
      </c>
      <c r="R175" s="23">
        <f t="shared" si="6"/>
        <v>0.03334010978</v>
      </c>
      <c r="S175" s="24" t="str">
        <f t="shared" si="7"/>
        <v>Green Shield with +164, +3.3% (4919 to 5083)</v>
      </c>
      <c r="T175" s="18"/>
      <c r="U175" s="40">
        <v>222.0</v>
      </c>
      <c r="V175" s="22">
        <f t="shared" si="8"/>
        <v>19</v>
      </c>
      <c r="W175" s="23">
        <f t="shared" si="9"/>
        <v>0.08558558559</v>
      </c>
      <c r="X175" s="26" t="str">
        <f t="shared" si="10"/>
        <v>Green Shield with +19, +8.6% (222 to 241)</v>
      </c>
    </row>
    <row r="176">
      <c r="A176" s="18" t="s">
        <v>801</v>
      </c>
      <c r="B176" s="18">
        <v>328.0</v>
      </c>
      <c r="C176" s="40">
        <v>9444.0</v>
      </c>
      <c r="D176" s="40">
        <v>5503.0</v>
      </c>
      <c r="E176" s="40">
        <v>850.0</v>
      </c>
      <c r="F176" s="14">
        <v>1002284.0</v>
      </c>
      <c r="G176" s="19"/>
      <c r="H176" s="19">
        <f>VLOOKUP(A176,'Kings Ratings'!$A$2:$B$1000,2,false)</f>
        <v>2</v>
      </c>
      <c r="I176" s="7">
        <f>vlookup(B176,'202405 MM (Do Not Delete)'!$A$1:$G$1000,7,false)</f>
        <v>282</v>
      </c>
      <c r="K176" s="40">
        <v>9091.0</v>
      </c>
      <c r="L176" s="22">
        <f t="shared" si="2"/>
        <v>353</v>
      </c>
      <c r="M176" s="23">
        <f t="shared" si="3"/>
        <v>0.0388296117</v>
      </c>
      <c r="N176" s="24" t="str">
        <f t="shared" si="4"/>
        <v>Wagon Wheel with +353, +3.9% (9091 to 9444)</v>
      </c>
      <c r="O176" s="41"/>
      <c r="P176" s="40">
        <v>5331.0</v>
      </c>
      <c r="Q176" s="18">
        <f t="shared" si="5"/>
        <v>172</v>
      </c>
      <c r="R176" s="23">
        <f t="shared" si="6"/>
        <v>0.03226411555</v>
      </c>
      <c r="S176" s="24" t="str">
        <f t="shared" si="7"/>
        <v>Wagon Wheel with +172, +3.2% (5331 to 5503)</v>
      </c>
      <c r="T176" s="18"/>
      <c r="U176" s="40">
        <v>804.0</v>
      </c>
      <c r="V176" s="22">
        <f t="shared" si="8"/>
        <v>46</v>
      </c>
      <c r="W176" s="23">
        <f t="shared" si="9"/>
        <v>0.05721393035</v>
      </c>
      <c r="X176" s="26" t="str">
        <f t="shared" si="10"/>
        <v>Wagon Wheel with +46, +5.7% (804 to 850)</v>
      </c>
    </row>
    <row r="177">
      <c r="A177" s="18" t="s">
        <v>641</v>
      </c>
      <c r="B177" s="18">
        <v>537.0</v>
      </c>
      <c r="C177" s="40">
        <v>10015.0</v>
      </c>
      <c r="D177" s="40">
        <v>3854.0</v>
      </c>
      <c r="E177" s="40">
        <v>44.0</v>
      </c>
      <c r="F177" s="14">
        <v>230538.0</v>
      </c>
      <c r="G177" s="19"/>
      <c r="H177" s="19">
        <f>VLOOKUP(A177,'Kings Ratings'!$A$2:$B$1000,2,false)</f>
        <v>5</v>
      </c>
      <c r="I177" s="7" t="str">
        <f>vlookup(B177,'202405 MM (Do Not Delete)'!$A$1:$G$1000,7,false)</f>
        <v/>
      </c>
      <c r="K177" s="40">
        <v>9662.0</v>
      </c>
      <c r="L177" s="22">
        <f t="shared" si="2"/>
        <v>353</v>
      </c>
      <c r="M177" s="23">
        <f t="shared" si="3"/>
        <v>0.03653487891</v>
      </c>
      <c r="N177" s="24" t="str">
        <f t="shared" si="4"/>
        <v>Purple Dye with +353, +3.7% (9662 to 10015)</v>
      </c>
      <c r="O177" s="41"/>
      <c r="P177" s="40">
        <v>3676.0</v>
      </c>
      <c r="Q177" s="18">
        <f t="shared" si="5"/>
        <v>178</v>
      </c>
      <c r="R177" s="23">
        <f t="shared" si="6"/>
        <v>0.04842219804</v>
      </c>
      <c r="S177" s="24" t="str">
        <f t="shared" si="7"/>
        <v>Purple Dye with +178, +4.8% (3676 to 3854)</v>
      </c>
      <c r="T177" s="18"/>
      <c r="U177" s="40">
        <v>40.0</v>
      </c>
      <c r="V177" s="22">
        <f t="shared" si="8"/>
        <v>4</v>
      </c>
      <c r="W177" s="23">
        <f t="shared" si="9"/>
        <v>0.1</v>
      </c>
      <c r="X177" s="26" t="str">
        <f t="shared" si="10"/>
        <v>Purple Dye with +4, +10% (40 to 44)</v>
      </c>
    </row>
    <row r="178">
      <c r="A178" s="18" t="s">
        <v>502</v>
      </c>
      <c r="B178" s="18">
        <v>260.0</v>
      </c>
      <c r="C178" s="40">
        <v>10850.0</v>
      </c>
      <c r="D178" s="40">
        <v>6953.0</v>
      </c>
      <c r="E178" s="40">
        <v>1933.0</v>
      </c>
      <c r="F178" s="14">
        <v>1049586.0</v>
      </c>
      <c r="G178" s="19"/>
      <c r="H178" s="19">
        <f>VLOOKUP(A178,'Kings Ratings'!$A$2:$B$1000,2,false)</f>
        <v>1</v>
      </c>
      <c r="I178" s="7">
        <f>vlookup(B178,'202405 MM (Do Not Delete)'!$A$1:$G$1000,7,false)</f>
        <v>250</v>
      </c>
      <c r="K178" s="40">
        <v>10495.0</v>
      </c>
      <c r="L178" s="22">
        <f t="shared" si="2"/>
        <v>355</v>
      </c>
      <c r="M178" s="23">
        <f t="shared" si="3"/>
        <v>0.03382563125</v>
      </c>
      <c r="N178" s="24" t="str">
        <f t="shared" si="4"/>
        <v>Ladder with +355, +3.4% (10495 to 10850)</v>
      </c>
      <c r="O178" s="41"/>
      <c r="P178" s="40">
        <v>6733.0</v>
      </c>
      <c r="Q178" s="18">
        <f t="shared" si="5"/>
        <v>220</v>
      </c>
      <c r="R178" s="23">
        <f t="shared" si="6"/>
        <v>0.0326748849</v>
      </c>
      <c r="S178" s="24" t="str">
        <f t="shared" si="7"/>
        <v>Ladder with +220, +3.3% (6733 to 6953)</v>
      </c>
      <c r="T178" s="18"/>
      <c r="U178" s="40">
        <v>1802.0</v>
      </c>
      <c r="V178" s="22">
        <f t="shared" si="8"/>
        <v>131</v>
      </c>
      <c r="W178" s="23">
        <f t="shared" si="9"/>
        <v>0.07269700333</v>
      </c>
      <c r="X178" s="26" t="str">
        <f t="shared" si="10"/>
        <v>Ladder with +131, +7.3% (1802 to 1933)</v>
      </c>
    </row>
    <row r="179">
      <c r="A179" s="18" t="s">
        <v>474</v>
      </c>
      <c r="B179" s="18">
        <v>169.0</v>
      </c>
      <c r="C179" s="40">
        <v>9985.0</v>
      </c>
      <c r="D179" s="40">
        <v>213.0</v>
      </c>
      <c r="E179" s="40">
        <v>0.0</v>
      </c>
      <c r="F179" s="14">
        <v>38728.0</v>
      </c>
      <c r="G179" s="19"/>
      <c r="H179" s="19">
        <f>VLOOKUP(A179,'Kings Ratings'!$A$2:$B$1000,2,false)</f>
        <v>10</v>
      </c>
      <c r="I179" s="10"/>
      <c r="K179" s="40">
        <v>9628.0</v>
      </c>
      <c r="L179" s="22">
        <f t="shared" si="2"/>
        <v>357</v>
      </c>
      <c r="M179" s="23">
        <f t="shared" si="3"/>
        <v>0.03707935189</v>
      </c>
      <c r="N179" s="24" t="str">
        <f t="shared" si="4"/>
        <v>Inferno Sphere with +357, +3.7% (9628 to 9985)</v>
      </c>
      <c r="O179" s="41"/>
      <c r="P179" s="40">
        <v>193.0</v>
      </c>
      <c r="Q179" s="18">
        <f t="shared" si="5"/>
        <v>20</v>
      </c>
      <c r="R179" s="23">
        <f t="shared" si="6"/>
        <v>0.103626943</v>
      </c>
      <c r="S179" s="24" t="str">
        <f t="shared" si="7"/>
        <v>Inferno Sphere with +20, +10.4% (193 to 213)</v>
      </c>
      <c r="T179" s="18"/>
      <c r="U179" s="40">
        <v>0.0</v>
      </c>
      <c r="V179" s="22">
        <f t="shared" si="8"/>
        <v>0</v>
      </c>
      <c r="W179" s="23" t="str">
        <f t="shared" si="9"/>
        <v>#DIV/0!</v>
      </c>
      <c r="X179" s="26" t="str">
        <f t="shared" si="10"/>
        <v>#DIV/0!</v>
      </c>
    </row>
    <row r="180">
      <c r="A180" s="18" t="s">
        <v>283</v>
      </c>
      <c r="B180" s="18">
        <v>393.0</v>
      </c>
      <c r="C180" s="40">
        <v>8555.0</v>
      </c>
      <c r="D180" s="40">
        <v>1863.0</v>
      </c>
      <c r="E180" s="40">
        <v>41.0</v>
      </c>
      <c r="F180" s="14">
        <v>210647.0</v>
      </c>
      <c r="G180" s="19"/>
      <c r="H180" s="19">
        <f>VLOOKUP(A180,'Kings Ratings'!$A$2:$B$1000,2,false)</f>
        <v>6</v>
      </c>
      <c r="I180" s="7">
        <f>vlookup(B180,'202405 MM (Do Not Delete)'!$A$1:$G$1000,7,false)</f>
        <v>295</v>
      </c>
      <c r="K180" s="40">
        <v>8198.0</v>
      </c>
      <c r="L180" s="22">
        <f t="shared" si="2"/>
        <v>357</v>
      </c>
      <c r="M180" s="23">
        <f t="shared" si="3"/>
        <v>0.04354720664</v>
      </c>
      <c r="N180" s="24" t="str">
        <f t="shared" si="4"/>
        <v>Fancy Guitar with +357, +4.4% (8198 to 8555)</v>
      </c>
      <c r="O180" s="41"/>
      <c r="P180" s="40">
        <v>1794.0</v>
      </c>
      <c r="Q180" s="18">
        <f t="shared" si="5"/>
        <v>69</v>
      </c>
      <c r="R180" s="23">
        <f t="shared" si="6"/>
        <v>0.03846153846</v>
      </c>
      <c r="S180" s="24" t="str">
        <f t="shared" si="7"/>
        <v>Fancy Guitar with +69, +3.8% (1794 to 1863)</v>
      </c>
      <c r="T180" s="18"/>
      <c r="U180" s="40">
        <v>38.0</v>
      </c>
      <c r="V180" s="22">
        <f t="shared" si="8"/>
        <v>3</v>
      </c>
      <c r="W180" s="23">
        <f t="shared" si="9"/>
        <v>0.07894736842</v>
      </c>
      <c r="X180" s="26" t="str">
        <f t="shared" si="10"/>
        <v>Fancy Guitar with +3, +7.9% (38 to 41)</v>
      </c>
    </row>
    <row r="181">
      <c r="A181" s="18" t="s">
        <v>675</v>
      </c>
      <c r="B181" s="18">
        <v>630.0</v>
      </c>
      <c r="C181" s="40">
        <v>9741.0</v>
      </c>
      <c r="D181" s="40">
        <v>652.0</v>
      </c>
      <c r="E181" s="40">
        <v>0.0</v>
      </c>
      <c r="F181" s="14">
        <v>34050.0</v>
      </c>
      <c r="G181" s="19"/>
      <c r="H181" s="19">
        <f>VLOOKUP(A181,'Kings Ratings'!$A$2:$B$1000,2,false)</f>
        <v>8</v>
      </c>
      <c r="I181" s="10"/>
      <c r="K181" s="40">
        <v>9383.0</v>
      </c>
      <c r="L181" s="22">
        <f t="shared" si="2"/>
        <v>358</v>
      </c>
      <c r="M181" s="23">
        <f t="shared" si="3"/>
        <v>0.03815410849</v>
      </c>
      <c r="N181" s="24" t="str">
        <f t="shared" si="4"/>
        <v>Rice with +358, +3.8% (9383 to 9741)</v>
      </c>
      <c r="O181" s="41"/>
      <c r="P181" s="40">
        <v>615.0</v>
      </c>
      <c r="Q181" s="18">
        <f t="shared" si="5"/>
        <v>37</v>
      </c>
      <c r="R181" s="23">
        <f t="shared" si="6"/>
        <v>0.06016260163</v>
      </c>
      <c r="S181" s="24" t="str">
        <f t="shared" si="7"/>
        <v>Rice with +37, +6% (615 to 652)</v>
      </c>
      <c r="T181" s="18"/>
      <c r="U181" s="40">
        <v>0.0</v>
      </c>
      <c r="V181" s="22">
        <f t="shared" si="8"/>
        <v>0</v>
      </c>
      <c r="W181" s="23" t="str">
        <f t="shared" si="9"/>
        <v>#DIV/0!</v>
      </c>
      <c r="X181" s="26" t="str">
        <f t="shared" si="10"/>
        <v>#DIV/0!</v>
      </c>
    </row>
    <row r="182">
      <c r="A182" s="18" t="s">
        <v>550</v>
      </c>
      <c r="B182" s="18">
        <v>678.0</v>
      </c>
      <c r="C182" s="40">
        <v>8050.0</v>
      </c>
      <c r="D182" s="40">
        <v>1254.0</v>
      </c>
      <c r="E182" s="40">
        <v>11.0</v>
      </c>
      <c r="F182" s="14">
        <v>228695.0</v>
      </c>
      <c r="G182" s="19"/>
      <c r="H182" s="19">
        <f>VLOOKUP(A182,'Kings Ratings'!$A$2:$B$1000,2,false)</f>
        <v>5</v>
      </c>
      <c r="I182" s="7" t="str">
        <f>vlookup(B182,'202405 MM (Do Not Delete)'!$A$1:$G$1000,7,false)</f>
        <v/>
      </c>
      <c r="K182" s="40">
        <v>7690.0</v>
      </c>
      <c r="L182" s="22">
        <f t="shared" si="2"/>
        <v>360</v>
      </c>
      <c r="M182" s="23">
        <f t="shared" si="3"/>
        <v>0.04681404421</v>
      </c>
      <c r="N182" s="24" t="str">
        <f t="shared" si="4"/>
        <v>Metal Spool with +360, +4.7% (7690 to 8050)</v>
      </c>
      <c r="O182" s="41"/>
      <c r="P182" s="40">
        <v>1210.0</v>
      </c>
      <c r="Q182" s="18">
        <f t="shared" si="5"/>
        <v>44</v>
      </c>
      <c r="R182" s="23">
        <f t="shared" si="6"/>
        <v>0.03636363636</v>
      </c>
      <c r="S182" s="24" t="str">
        <f t="shared" si="7"/>
        <v>Metal Spool with +44, +3.6% (1210 to 1254)</v>
      </c>
      <c r="T182" s="18"/>
      <c r="U182" s="40">
        <v>10.0</v>
      </c>
      <c r="V182" s="22">
        <f t="shared" si="8"/>
        <v>1</v>
      </c>
      <c r="W182" s="23">
        <f t="shared" si="9"/>
        <v>0.1</v>
      </c>
      <c r="X182" s="26" t="str">
        <f t="shared" si="10"/>
        <v>Metal Spool with +1, +10% (10 to 11)</v>
      </c>
    </row>
    <row r="183">
      <c r="A183" s="18" t="s">
        <v>499</v>
      </c>
      <c r="B183" s="18">
        <v>147.0</v>
      </c>
      <c r="C183" s="40">
        <v>8066.0</v>
      </c>
      <c r="D183" s="40">
        <v>11.0</v>
      </c>
      <c r="E183" s="40">
        <v>0.0</v>
      </c>
      <c r="F183" s="14">
        <v>25311.0</v>
      </c>
      <c r="G183" s="19"/>
      <c r="H183" s="19">
        <f>VLOOKUP(A183,'Kings Ratings'!$A$2:$B$1000,2,false)</f>
        <v>10</v>
      </c>
      <c r="I183" s="10"/>
      <c r="K183" s="40">
        <v>7702.0</v>
      </c>
      <c r="L183" s="22">
        <f t="shared" si="2"/>
        <v>364</v>
      </c>
      <c r="M183" s="23">
        <f t="shared" si="3"/>
        <v>0.04726045183</v>
      </c>
      <c r="N183" s="24" t="str">
        <f t="shared" si="4"/>
        <v>Runestone 01 with +364, +4.7% (7702 to 8066)</v>
      </c>
      <c r="O183" s="41"/>
      <c r="P183" s="40">
        <v>11.0</v>
      </c>
      <c r="Q183" s="18">
        <f t="shared" si="5"/>
        <v>0</v>
      </c>
      <c r="R183" s="23">
        <f t="shared" si="6"/>
        <v>0</v>
      </c>
      <c r="S183" s="24" t="str">
        <f t="shared" si="7"/>
        <v>Runestone 01 with +0, +0% (11 to 11)</v>
      </c>
      <c r="T183" s="18"/>
      <c r="U183" s="40">
        <v>0.0</v>
      </c>
      <c r="V183" s="22">
        <f t="shared" si="8"/>
        <v>0</v>
      </c>
      <c r="W183" s="23" t="str">
        <f t="shared" si="9"/>
        <v>#DIV/0!</v>
      </c>
      <c r="X183" s="26" t="str">
        <f t="shared" si="10"/>
        <v>#DIV/0!</v>
      </c>
    </row>
    <row r="184">
      <c r="A184" s="18" t="s">
        <v>738</v>
      </c>
      <c r="B184" s="18">
        <v>679.0</v>
      </c>
      <c r="C184" s="40">
        <v>7361.0</v>
      </c>
      <c r="D184" s="40">
        <v>211.0</v>
      </c>
      <c r="E184" s="40">
        <v>0.0</v>
      </c>
      <c r="F184" s="14">
        <v>60188.0</v>
      </c>
      <c r="G184" s="19"/>
      <c r="H184" s="19">
        <f>VLOOKUP(A184,'Kings Ratings'!$A$2:$B$1000,2,false)</f>
        <v>10</v>
      </c>
      <c r="I184" s="10"/>
      <c r="K184" s="40">
        <v>6996.0</v>
      </c>
      <c r="L184" s="22">
        <f t="shared" si="2"/>
        <v>365</v>
      </c>
      <c r="M184" s="23">
        <f t="shared" si="3"/>
        <v>0.0521726701</v>
      </c>
      <c r="N184" s="24" t="str">
        <f t="shared" si="4"/>
        <v>Spool of Copper with +365, +5.2% (6996 to 7361)</v>
      </c>
      <c r="O184" s="41"/>
      <c r="P184" s="40">
        <v>187.0</v>
      </c>
      <c r="Q184" s="18">
        <f t="shared" si="5"/>
        <v>24</v>
      </c>
      <c r="R184" s="23">
        <f t="shared" si="6"/>
        <v>0.128342246</v>
      </c>
      <c r="S184" s="24" t="str">
        <f t="shared" si="7"/>
        <v>Spool of Copper with +24, +12.8% (187 to 211)</v>
      </c>
      <c r="T184" s="18"/>
      <c r="U184" s="40">
        <v>0.0</v>
      </c>
      <c r="V184" s="22">
        <f t="shared" si="8"/>
        <v>0</v>
      </c>
      <c r="W184" s="23" t="str">
        <f t="shared" si="9"/>
        <v>#DIV/0!</v>
      </c>
      <c r="X184" s="26" t="str">
        <f t="shared" si="10"/>
        <v>#DIV/0!</v>
      </c>
    </row>
    <row r="185">
      <c r="A185" s="11" t="s">
        <v>873</v>
      </c>
      <c r="B185" s="11">
        <v>1129.0</v>
      </c>
      <c r="C185" s="11">
        <v>3274.0</v>
      </c>
      <c r="D185" s="11">
        <v>591.0</v>
      </c>
      <c r="E185" s="11">
        <v>18.0</v>
      </c>
      <c r="F185" s="14">
        <v>129757.0</v>
      </c>
      <c r="G185" s="19"/>
      <c r="H185" s="19">
        <f>VLOOKUP(A185,'Kings Ratings'!$A$2:$B$1000,2,false)</f>
        <v>4</v>
      </c>
      <c r="K185" s="11">
        <v>2906.0</v>
      </c>
      <c r="L185" s="22">
        <f t="shared" si="2"/>
        <v>368</v>
      </c>
      <c r="M185" s="23">
        <f t="shared" si="3"/>
        <v>0.1266345492</v>
      </c>
      <c r="N185" s="24" t="str">
        <f t="shared" si="4"/>
        <v>Sewing Needle with +368, +12.7% (2906 to 3274)</v>
      </c>
      <c r="O185" s="41"/>
      <c r="P185" s="11">
        <v>483.0</v>
      </c>
      <c r="Q185" s="18">
        <f t="shared" si="5"/>
        <v>108</v>
      </c>
      <c r="R185" s="23">
        <f t="shared" si="6"/>
        <v>0.2236024845</v>
      </c>
      <c r="S185" s="24" t="str">
        <f t="shared" si="7"/>
        <v>Sewing Needle with +108, +22.4% (483 to 591)</v>
      </c>
      <c r="T185" s="18"/>
      <c r="U185" s="11">
        <v>11.0</v>
      </c>
      <c r="V185" s="22">
        <f t="shared" si="8"/>
        <v>7</v>
      </c>
      <c r="W185" s="23">
        <f t="shared" si="9"/>
        <v>0.6363636364</v>
      </c>
      <c r="X185" s="26" t="str">
        <f t="shared" si="10"/>
        <v>Sewing Needle with +7, +63.6% (11 to 18)</v>
      </c>
    </row>
    <row r="186">
      <c r="A186" s="18" t="s">
        <v>37</v>
      </c>
      <c r="B186" s="18">
        <v>125.0</v>
      </c>
      <c r="C186" s="40">
        <v>11938.0</v>
      </c>
      <c r="D186" s="40">
        <v>6230.0</v>
      </c>
      <c r="E186" s="40">
        <v>247.0</v>
      </c>
      <c r="F186" s="14">
        <v>310940.0</v>
      </c>
      <c r="G186" s="19"/>
      <c r="H186" s="19">
        <f>VLOOKUP(A186,'Kings Ratings'!$A$2:$B$1000,2,false)</f>
        <v>3</v>
      </c>
      <c r="I186" s="7">
        <f>vlookup(B186,'202405 MM (Do Not Delete)'!$A$1:$G$1000,7,false)</f>
        <v>286</v>
      </c>
      <c r="K186" s="40">
        <v>11570.0</v>
      </c>
      <c r="L186" s="22">
        <f t="shared" si="2"/>
        <v>368</v>
      </c>
      <c r="M186" s="23">
        <f t="shared" si="3"/>
        <v>0.03180639585</v>
      </c>
      <c r="N186" s="24" t="str">
        <f t="shared" si="4"/>
        <v>Aquamarine Ring with +368, +3.2% (11570 to 11938)</v>
      </c>
      <c r="O186" s="41"/>
      <c r="P186" s="40">
        <v>5986.0</v>
      </c>
      <c r="Q186" s="18">
        <f t="shared" si="5"/>
        <v>244</v>
      </c>
      <c r="R186" s="23">
        <f t="shared" si="6"/>
        <v>0.04076177748</v>
      </c>
      <c r="S186" s="24" t="str">
        <f t="shared" si="7"/>
        <v>Aquamarine Ring with +244, +4.1% (5986 to 6230)</v>
      </c>
      <c r="T186" s="18"/>
      <c r="U186" s="40">
        <v>214.0</v>
      </c>
      <c r="V186" s="22">
        <f t="shared" si="8"/>
        <v>33</v>
      </c>
      <c r="W186" s="23">
        <f t="shared" si="9"/>
        <v>0.1542056075</v>
      </c>
      <c r="X186" s="26" t="str">
        <f t="shared" si="10"/>
        <v>Aquamarine Ring with +33, +15.4% (214 to 247)</v>
      </c>
    </row>
    <row r="187">
      <c r="A187" s="18" t="s">
        <v>613</v>
      </c>
      <c r="B187" s="18">
        <v>150.0</v>
      </c>
      <c r="C187" s="40">
        <v>8133.0</v>
      </c>
      <c r="D187" s="40">
        <v>42.0</v>
      </c>
      <c r="E187" s="40">
        <v>0.0</v>
      </c>
      <c r="F187" s="14">
        <v>31559.0</v>
      </c>
      <c r="G187" s="19"/>
      <c r="H187" s="19">
        <f>VLOOKUP(A187,'Kings Ratings'!$A$2:$B$1000,2,false)</f>
        <v>10</v>
      </c>
      <c r="I187" s="10"/>
      <c r="K187" s="40">
        <v>7761.0</v>
      </c>
      <c r="L187" s="22">
        <f t="shared" si="2"/>
        <v>372</v>
      </c>
      <c r="M187" s="23">
        <f t="shared" si="3"/>
        <v>0.04793196753</v>
      </c>
      <c r="N187" s="24" t="str">
        <f t="shared" si="4"/>
        <v>Runestone 04 with +372, +4.8% (7761 to 8133)</v>
      </c>
      <c r="O187" s="41"/>
      <c r="P187" s="40">
        <v>31.0</v>
      </c>
      <c r="Q187" s="18">
        <f t="shared" si="5"/>
        <v>11</v>
      </c>
      <c r="R187" s="23">
        <f t="shared" si="6"/>
        <v>0.3548387097</v>
      </c>
      <c r="S187" s="24" t="str">
        <f t="shared" si="7"/>
        <v>Runestone 04 with +11, +35.5% (31 to 42)</v>
      </c>
      <c r="T187" s="18"/>
      <c r="U187" s="40">
        <v>0.0</v>
      </c>
      <c r="V187" s="22">
        <f t="shared" si="8"/>
        <v>0</v>
      </c>
      <c r="W187" s="23" t="str">
        <f t="shared" si="9"/>
        <v>#DIV/0!</v>
      </c>
      <c r="X187" s="26" t="str">
        <f t="shared" si="10"/>
        <v>#DIV/0!</v>
      </c>
    </row>
    <row r="188">
      <c r="A188" s="18" t="s">
        <v>360</v>
      </c>
      <c r="B188" s="18">
        <v>153.0</v>
      </c>
      <c r="C188" s="40">
        <v>7514.0</v>
      </c>
      <c r="D188" s="40">
        <v>0.0</v>
      </c>
      <c r="E188" s="40">
        <v>0.0</v>
      </c>
      <c r="F188" s="14">
        <v>19534.0</v>
      </c>
      <c r="G188" s="19"/>
      <c r="H188" s="19">
        <f>VLOOKUP(A188,'Kings Ratings'!$A$2:$B$1000,2,false)</f>
        <v>10</v>
      </c>
      <c r="I188" s="10" t="str">
        <f>vlookup(B188,'202405 MM (Do Not Delete)'!$A$1:$G$1000,7,false)</f>
        <v/>
      </c>
      <c r="K188" s="40">
        <v>7141.0</v>
      </c>
      <c r="L188" s="22">
        <f t="shared" si="2"/>
        <v>373</v>
      </c>
      <c r="M188" s="23">
        <f t="shared" si="3"/>
        <v>0.05223358073</v>
      </c>
      <c r="N188" s="24" t="str">
        <f t="shared" si="4"/>
        <v>Runestone 07 with +373, +5.2% (7141 to 7514)</v>
      </c>
      <c r="O188" s="41"/>
      <c r="P188" s="40">
        <v>0.0</v>
      </c>
      <c r="Q188" s="18">
        <f t="shared" si="5"/>
        <v>0</v>
      </c>
      <c r="R188" s="23" t="str">
        <f t="shared" si="6"/>
        <v>#DIV/0!</v>
      </c>
      <c r="S188" s="24" t="str">
        <f t="shared" si="7"/>
        <v>#DIV/0!</v>
      </c>
      <c r="T188" s="18"/>
      <c r="U188" s="40">
        <v>0.0</v>
      </c>
      <c r="V188" s="22">
        <f t="shared" si="8"/>
        <v>0</v>
      </c>
      <c r="W188" s="23" t="str">
        <f t="shared" si="9"/>
        <v>#DIV/0!</v>
      </c>
      <c r="X188" s="26" t="str">
        <f t="shared" si="10"/>
        <v>#DIV/0!</v>
      </c>
    </row>
    <row r="189">
      <c r="A189" s="18" t="s">
        <v>124</v>
      </c>
      <c r="B189" s="18">
        <v>641.0</v>
      </c>
      <c r="C189" s="40">
        <v>2220.0</v>
      </c>
      <c r="D189" s="40">
        <v>3.0</v>
      </c>
      <c r="E189" s="40">
        <v>0.0</v>
      </c>
      <c r="F189" s="14">
        <v>9667.0</v>
      </c>
      <c r="G189" s="19"/>
      <c r="H189" s="19">
        <f>VLOOKUP(A189,'Kings Ratings'!$A$2:$B$1000,2,false)</f>
        <v>9</v>
      </c>
      <c r="I189" s="10"/>
      <c r="K189" s="40">
        <v>1847.0</v>
      </c>
      <c r="L189" s="22">
        <f t="shared" si="2"/>
        <v>373</v>
      </c>
      <c r="M189" s="23">
        <f t="shared" si="3"/>
        <v>0.2019491067</v>
      </c>
      <c r="N189" s="24" t="str">
        <f t="shared" si="4"/>
        <v>Bone Broth with +373, +20.2% (1847 to 2220)</v>
      </c>
      <c r="O189" s="41"/>
      <c r="P189" s="40">
        <v>3.0</v>
      </c>
      <c r="Q189" s="18">
        <f t="shared" si="5"/>
        <v>0</v>
      </c>
      <c r="R189" s="23">
        <f t="shared" si="6"/>
        <v>0</v>
      </c>
      <c r="S189" s="24" t="str">
        <f t="shared" si="7"/>
        <v>Bone Broth with +0, +0% (3 to 3)</v>
      </c>
      <c r="T189" s="18"/>
      <c r="U189" s="40">
        <v>0.0</v>
      </c>
      <c r="V189" s="22">
        <f t="shared" si="8"/>
        <v>0</v>
      </c>
      <c r="W189" s="23" t="str">
        <f t="shared" si="9"/>
        <v>#DIV/0!</v>
      </c>
      <c r="X189" s="26" t="str">
        <f t="shared" si="10"/>
        <v>#DIV/0!</v>
      </c>
    </row>
    <row r="190">
      <c r="A190" s="11" t="s">
        <v>556</v>
      </c>
      <c r="B190" s="18">
        <v>957.0</v>
      </c>
      <c r="C190" s="40">
        <v>2018.0</v>
      </c>
      <c r="D190" s="40">
        <v>41.0</v>
      </c>
      <c r="E190" s="40">
        <v>0.0</v>
      </c>
      <c r="F190" s="14">
        <v>12165.0</v>
      </c>
      <c r="G190" s="19"/>
      <c r="H190" s="19">
        <f>VLOOKUP(A190,'Kings Ratings'!$A$2:$B$1000,2,false)</f>
        <v>11</v>
      </c>
      <c r="I190" s="10"/>
      <c r="K190" s="40">
        <v>1645.0</v>
      </c>
      <c r="L190" s="22">
        <f t="shared" si="2"/>
        <v>373</v>
      </c>
      <c r="M190" s="23">
        <f t="shared" si="3"/>
        <v>0.2267477204</v>
      </c>
      <c r="N190" s="24" t="str">
        <f t="shared" si="4"/>
        <v>Frozen Feather with +373, +22.7% (1645 to 2018)</v>
      </c>
      <c r="O190" s="41"/>
      <c r="P190" s="40">
        <v>22.0</v>
      </c>
      <c r="Q190" s="18">
        <f t="shared" si="5"/>
        <v>19</v>
      </c>
      <c r="R190" s="23">
        <f t="shared" si="6"/>
        <v>0.8636363636</v>
      </c>
      <c r="S190" s="24" t="str">
        <f t="shared" si="7"/>
        <v>Frozen Feather with +19, +86.4% (22 to 41)</v>
      </c>
      <c r="T190" s="18"/>
      <c r="U190" s="40">
        <v>0.0</v>
      </c>
      <c r="V190" s="22">
        <f t="shared" si="8"/>
        <v>0</v>
      </c>
      <c r="W190" s="23" t="str">
        <f t="shared" si="9"/>
        <v>#DIV/0!</v>
      </c>
      <c r="X190" s="26" t="str">
        <f t="shared" si="10"/>
        <v>#DIV/0!</v>
      </c>
    </row>
    <row r="191">
      <c r="A191" s="18" t="s">
        <v>723</v>
      </c>
      <c r="B191" s="18">
        <v>238.0</v>
      </c>
      <c r="C191" s="40">
        <v>10305.0</v>
      </c>
      <c r="D191" s="40">
        <v>4297.0</v>
      </c>
      <c r="E191" s="40">
        <v>204.0</v>
      </c>
      <c r="F191" s="14">
        <v>107663.0</v>
      </c>
      <c r="G191" s="19"/>
      <c r="H191" s="19">
        <f>VLOOKUP(A191,'Kings Ratings'!$A$2:$B$1000,2,false)</f>
        <v>1</v>
      </c>
      <c r="I191" s="7">
        <f>vlookup(B191,'202405 MM (Do Not Delete)'!$A$1:$G$1000,7,false)</f>
        <v>289</v>
      </c>
      <c r="K191" s="40">
        <v>9931.0</v>
      </c>
      <c r="L191" s="22">
        <f t="shared" si="2"/>
        <v>374</v>
      </c>
      <c r="M191" s="23">
        <f t="shared" si="3"/>
        <v>0.03765985299</v>
      </c>
      <c r="N191" s="24" t="str">
        <f t="shared" si="4"/>
        <v>Shovel with +374, +3.8% (9931 to 10305)</v>
      </c>
      <c r="O191" s="41"/>
      <c r="P191" s="40">
        <v>4129.0</v>
      </c>
      <c r="Q191" s="18">
        <f t="shared" si="5"/>
        <v>168</v>
      </c>
      <c r="R191" s="23">
        <f t="shared" si="6"/>
        <v>0.04068781787</v>
      </c>
      <c r="S191" s="24" t="str">
        <f t="shared" si="7"/>
        <v>Shovel with +168, +4.1% (4129 to 4297)</v>
      </c>
      <c r="T191" s="18"/>
      <c r="U191" s="40">
        <v>171.0</v>
      </c>
      <c r="V191" s="22">
        <f t="shared" si="8"/>
        <v>33</v>
      </c>
      <c r="W191" s="23">
        <f t="shared" si="9"/>
        <v>0.1929824561</v>
      </c>
      <c r="X191" s="26" t="str">
        <f t="shared" si="10"/>
        <v>Shovel with +33, +19.3% (171 to 204)</v>
      </c>
    </row>
    <row r="192">
      <c r="A192" s="18" t="s">
        <v>41</v>
      </c>
      <c r="B192" s="18">
        <v>508.0</v>
      </c>
      <c r="C192" s="40">
        <v>12782.0</v>
      </c>
      <c r="D192" s="40">
        <v>4292.0</v>
      </c>
      <c r="E192" s="40">
        <v>1.0</v>
      </c>
      <c r="F192" s="14">
        <v>167914.0</v>
      </c>
      <c r="G192" s="19"/>
      <c r="H192" s="19">
        <f>VLOOKUP(A192,'Kings Ratings'!$A$2:$B$1000,2,false)</f>
        <v>8</v>
      </c>
      <c r="I192" s="7" t="str">
        <f>vlookup(B192,'202405 MM (Do Not Delete)'!$A$1:$G$1000,7,false)</f>
        <v/>
      </c>
      <c r="K192" s="40">
        <v>12408.0</v>
      </c>
      <c r="L192" s="22">
        <f t="shared" si="2"/>
        <v>374</v>
      </c>
      <c r="M192" s="23">
        <f t="shared" si="3"/>
        <v>0.03014184397</v>
      </c>
      <c r="N192" s="24" t="str">
        <f t="shared" si="4"/>
        <v>Arnold Palmer with +374, +3% (12408 to 12782)</v>
      </c>
      <c r="O192" s="41"/>
      <c r="P192" s="40">
        <v>4007.0</v>
      </c>
      <c r="Q192" s="18">
        <f t="shared" si="5"/>
        <v>285</v>
      </c>
      <c r="R192" s="23">
        <f t="shared" si="6"/>
        <v>0.07112553032</v>
      </c>
      <c r="S192" s="24" t="str">
        <f t="shared" si="7"/>
        <v>Arnold Palmer with +285, +7.1% (4007 to 4292)</v>
      </c>
      <c r="T192" s="18"/>
      <c r="U192" s="40">
        <v>1.0</v>
      </c>
      <c r="V192" s="22">
        <f t="shared" si="8"/>
        <v>0</v>
      </c>
      <c r="W192" s="23">
        <f t="shared" si="9"/>
        <v>0</v>
      </c>
      <c r="X192" s="26" t="str">
        <f t="shared" si="10"/>
        <v>Arnold Palmer with +0, +0% (1 to 1)</v>
      </c>
    </row>
    <row r="193">
      <c r="A193" s="18" t="s">
        <v>425</v>
      </c>
      <c r="B193" s="18">
        <v>225.0</v>
      </c>
      <c r="C193" s="40">
        <v>7217.0</v>
      </c>
      <c r="D193" s="40">
        <v>1.0</v>
      </c>
      <c r="E193" s="40">
        <v>0.0</v>
      </c>
      <c r="F193" s="14">
        <v>16596.0</v>
      </c>
      <c r="G193" s="19"/>
      <c r="H193" s="19">
        <f>VLOOKUP(A193,'Kings Ratings'!$A$2:$B$1000,2,false)</f>
        <v>10</v>
      </c>
      <c r="I193" s="10" t="str">
        <f>vlookup(B193,'202405 MM (Do Not Delete)'!$A$1:$G$1000,7,false)</f>
        <v/>
      </c>
      <c r="K193" s="40">
        <v>6842.0</v>
      </c>
      <c r="L193" s="22">
        <f t="shared" si="2"/>
        <v>375</v>
      </c>
      <c r="M193" s="23">
        <f t="shared" si="3"/>
        <v>0.05480853552</v>
      </c>
      <c r="N193" s="24" t="str">
        <f t="shared" si="4"/>
        <v>Runestone 15 with +375, +5.5% (6842 to 7217)</v>
      </c>
      <c r="O193" s="41"/>
      <c r="P193" s="40">
        <v>1.0</v>
      </c>
      <c r="Q193" s="18">
        <f t="shared" si="5"/>
        <v>0</v>
      </c>
      <c r="R193" s="23">
        <f t="shared" si="6"/>
        <v>0</v>
      </c>
      <c r="S193" s="24" t="str">
        <f t="shared" si="7"/>
        <v>Runestone 15 with +0, +0% (1 to 1)</v>
      </c>
      <c r="T193" s="18"/>
      <c r="U193" s="40">
        <v>0.0</v>
      </c>
      <c r="V193" s="22">
        <f t="shared" si="8"/>
        <v>0</v>
      </c>
      <c r="W193" s="23" t="str">
        <f t="shared" si="9"/>
        <v>#DIV/0!</v>
      </c>
      <c r="X193" s="26" t="str">
        <f t="shared" si="10"/>
        <v>#DIV/0!</v>
      </c>
    </row>
    <row r="194">
      <c r="A194" s="18" t="s">
        <v>608</v>
      </c>
      <c r="B194" s="18">
        <v>151.0</v>
      </c>
      <c r="C194" s="40">
        <v>10400.0</v>
      </c>
      <c r="D194" s="40">
        <v>58.0</v>
      </c>
      <c r="E194" s="40">
        <v>0.0</v>
      </c>
      <c r="F194" s="14">
        <v>32129.0</v>
      </c>
      <c r="G194" s="19"/>
      <c r="H194" s="19">
        <f>VLOOKUP(A194,'Kings Ratings'!$A$2:$B$1000,2,false)</f>
        <v>10</v>
      </c>
      <c r="I194" s="10"/>
      <c r="K194" s="40">
        <v>10022.0</v>
      </c>
      <c r="L194" s="22">
        <f t="shared" si="2"/>
        <v>378</v>
      </c>
      <c r="M194" s="23">
        <f t="shared" si="3"/>
        <v>0.03771702255</v>
      </c>
      <c r="N194" s="24" t="str">
        <f t="shared" si="4"/>
        <v>Runestone 05 with +378, +3.8% (10022 to 10400)</v>
      </c>
      <c r="O194" s="41"/>
      <c r="P194" s="40">
        <v>45.0</v>
      </c>
      <c r="Q194" s="18">
        <f t="shared" si="5"/>
        <v>13</v>
      </c>
      <c r="R194" s="23">
        <f t="shared" si="6"/>
        <v>0.2888888889</v>
      </c>
      <c r="S194" s="24" t="str">
        <f t="shared" si="7"/>
        <v>Runestone 05 with +13, +28.9% (45 to 58)</v>
      </c>
      <c r="T194" s="18"/>
      <c r="U194" s="40">
        <v>0.0</v>
      </c>
      <c r="V194" s="22">
        <f t="shared" si="8"/>
        <v>0</v>
      </c>
      <c r="W194" s="23" t="str">
        <f t="shared" si="9"/>
        <v>#DIV/0!</v>
      </c>
      <c r="X194" s="26" t="str">
        <f t="shared" si="10"/>
        <v>#DIV/0!</v>
      </c>
    </row>
    <row r="195">
      <c r="A195" s="18" t="s">
        <v>531</v>
      </c>
      <c r="B195" s="18">
        <v>837.0</v>
      </c>
      <c r="C195" s="40">
        <v>7588.0</v>
      </c>
      <c r="D195" s="40">
        <v>2908.0</v>
      </c>
      <c r="E195" s="40">
        <v>76.0</v>
      </c>
      <c r="F195" s="14">
        <v>123909.0</v>
      </c>
      <c r="G195" s="19"/>
      <c r="H195" s="19">
        <f>VLOOKUP(A195,'Kings Ratings'!$A$2:$B$1000,2,false)</f>
        <v>5</v>
      </c>
      <c r="I195" s="7" t="str">
        <f>vlookup(B195,'202405 MM (Do Not Delete)'!$A$1:$G$1000,7,false)</f>
        <v/>
      </c>
      <c r="K195" s="40">
        <v>7205.0</v>
      </c>
      <c r="L195" s="22">
        <f t="shared" si="2"/>
        <v>383</v>
      </c>
      <c r="M195" s="23">
        <f t="shared" si="3"/>
        <v>0.05315752949</v>
      </c>
      <c r="N195" s="24" t="str">
        <f t="shared" si="4"/>
        <v>Linked Lantern with +383, +5.3% (7205 to 7588)</v>
      </c>
      <c r="O195" s="41"/>
      <c r="P195" s="40">
        <v>2728.0</v>
      </c>
      <c r="Q195" s="18">
        <f t="shared" si="5"/>
        <v>180</v>
      </c>
      <c r="R195" s="23">
        <f t="shared" si="6"/>
        <v>0.06598240469</v>
      </c>
      <c r="S195" s="24" t="str">
        <f t="shared" si="7"/>
        <v>Linked Lantern with +180, +6.6% (2728 to 2908)</v>
      </c>
      <c r="T195" s="18"/>
      <c r="U195" s="40">
        <v>71.0</v>
      </c>
      <c r="V195" s="22">
        <f t="shared" si="8"/>
        <v>5</v>
      </c>
      <c r="W195" s="23">
        <f t="shared" si="9"/>
        <v>0.07042253521</v>
      </c>
      <c r="X195" s="26" t="str">
        <f t="shared" si="10"/>
        <v>Linked Lantern with +5, +7% (71 to 76)</v>
      </c>
    </row>
    <row r="196">
      <c r="A196" s="18" t="s">
        <v>707</v>
      </c>
      <c r="B196" s="18">
        <v>390.0</v>
      </c>
      <c r="C196" s="40">
        <v>8989.0</v>
      </c>
      <c r="D196" s="40">
        <v>1816.0</v>
      </c>
      <c r="E196" s="40">
        <v>15.0</v>
      </c>
      <c r="F196" s="14">
        <v>103420.0</v>
      </c>
      <c r="G196" s="19"/>
      <c r="H196" s="19">
        <f>VLOOKUP(A196,'Kings Ratings'!$A$2:$B$1000,2,false)</f>
        <v>9</v>
      </c>
      <c r="I196" s="10"/>
      <c r="K196" s="40">
        <v>8603.0</v>
      </c>
      <c r="L196" s="22">
        <f t="shared" si="2"/>
        <v>386</v>
      </c>
      <c r="M196" s="23">
        <f t="shared" si="3"/>
        <v>0.04486806928</v>
      </c>
      <c r="N196" s="24" t="str">
        <f t="shared" si="4"/>
        <v>Seaweed with +386, +4.5% (8603 to 8989)</v>
      </c>
      <c r="O196" s="41"/>
      <c r="P196" s="40">
        <v>1699.0</v>
      </c>
      <c r="Q196" s="18">
        <f t="shared" si="5"/>
        <v>117</v>
      </c>
      <c r="R196" s="23">
        <f t="shared" si="6"/>
        <v>0.06886403767</v>
      </c>
      <c r="S196" s="24" t="str">
        <f t="shared" si="7"/>
        <v>Seaweed with +117, +6.9% (1699 to 1816)</v>
      </c>
      <c r="T196" s="18"/>
      <c r="U196" s="40">
        <v>13.0</v>
      </c>
      <c r="V196" s="22">
        <f t="shared" si="8"/>
        <v>2</v>
      </c>
      <c r="W196" s="23">
        <f t="shared" si="9"/>
        <v>0.1538461538</v>
      </c>
      <c r="X196" s="26" t="str">
        <f t="shared" si="10"/>
        <v>Seaweed with +2, +15.4% (13 to 15)</v>
      </c>
    </row>
    <row r="197">
      <c r="A197" s="18" t="s">
        <v>819</v>
      </c>
      <c r="B197" s="18">
        <v>72.0</v>
      </c>
      <c r="C197" s="40">
        <v>11550.0</v>
      </c>
      <c r="D197" s="40">
        <v>6610.0</v>
      </c>
      <c r="E197" s="40">
        <v>1079.0</v>
      </c>
      <c r="F197" s="14">
        <v>47617.0</v>
      </c>
      <c r="G197" s="19"/>
      <c r="H197" s="19">
        <f>VLOOKUP(A197,'Kings Ratings'!$A$2:$B$1000,2,false)</f>
        <v>1</v>
      </c>
      <c r="I197" s="7">
        <f>vlookup(B197,'202405 MM (Do Not Delete)'!$A$1:$G$1000,7,false)</f>
        <v>273</v>
      </c>
      <c r="K197" s="40">
        <v>11164.0</v>
      </c>
      <c r="L197" s="22">
        <f t="shared" si="2"/>
        <v>386</v>
      </c>
      <c r="M197" s="23">
        <f t="shared" si="3"/>
        <v>0.034575421</v>
      </c>
      <c r="N197" s="24" t="str">
        <f t="shared" si="4"/>
        <v>Wooden Barrel with +386, +3.5% (11164 to 11550)</v>
      </c>
      <c r="O197" s="41"/>
      <c r="P197" s="40">
        <v>6379.0</v>
      </c>
      <c r="Q197" s="18">
        <f t="shared" si="5"/>
        <v>231</v>
      </c>
      <c r="R197" s="23">
        <f t="shared" si="6"/>
        <v>0.0362125725</v>
      </c>
      <c r="S197" s="24" t="str">
        <f t="shared" si="7"/>
        <v>Wooden Barrel with +231, +3.6% (6379 to 6610)</v>
      </c>
      <c r="T197" s="18"/>
      <c r="U197" s="40">
        <v>1008.0</v>
      </c>
      <c r="V197" s="22">
        <f t="shared" si="8"/>
        <v>71</v>
      </c>
      <c r="W197" s="23">
        <f t="shared" si="9"/>
        <v>0.07043650794</v>
      </c>
      <c r="X197" s="26" t="str">
        <f t="shared" si="10"/>
        <v>Wooden Barrel with +71, +7% (1008 to 1079)</v>
      </c>
    </row>
    <row r="198">
      <c r="A198" s="18" t="s">
        <v>142</v>
      </c>
      <c r="B198" s="18">
        <v>256.0</v>
      </c>
      <c r="C198" s="40">
        <v>13797.0</v>
      </c>
      <c r="D198" s="40">
        <v>433.0</v>
      </c>
      <c r="E198" s="40">
        <v>0.0</v>
      </c>
      <c r="F198" s="14">
        <v>41234.0</v>
      </c>
      <c r="G198" s="19"/>
      <c r="H198" s="19">
        <f>VLOOKUP(A198,'Kings Ratings'!$A$2:$B$1000,2,false)</f>
        <v>8</v>
      </c>
      <c r="I198" s="10"/>
      <c r="K198" s="40">
        <v>13410.0</v>
      </c>
      <c r="L198" s="22">
        <f t="shared" si="2"/>
        <v>387</v>
      </c>
      <c r="M198" s="23">
        <f t="shared" si="3"/>
        <v>0.0288590604</v>
      </c>
      <c r="N198" s="24" t="str">
        <f t="shared" si="4"/>
        <v>Broccoli with +387, +2.9% (13410 to 13797)</v>
      </c>
      <c r="O198" s="41"/>
      <c r="P198" s="40">
        <v>409.0</v>
      </c>
      <c r="Q198" s="18">
        <f t="shared" si="5"/>
        <v>24</v>
      </c>
      <c r="R198" s="23">
        <f t="shared" si="6"/>
        <v>0.0586797066</v>
      </c>
      <c r="S198" s="24" t="str">
        <f t="shared" si="7"/>
        <v>Broccoli with +24, +5.9% (409 to 433)</v>
      </c>
      <c r="T198" s="18"/>
      <c r="U198" s="40">
        <v>0.0</v>
      </c>
      <c r="V198" s="22">
        <f t="shared" si="8"/>
        <v>0</v>
      </c>
      <c r="W198" s="23" t="str">
        <f t="shared" si="9"/>
        <v>#DIV/0!</v>
      </c>
      <c r="X198" s="26" t="str">
        <f t="shared" si="10"/>
        <v>#DIV/0!</v>
      </c>
    </row>
    <row r="199">
      <c r="A199" s="18" t="s">
        <v>683</v>
      </c>
      <c r="B199" s="18">
        <v>96.0</v>
      </c>
      <c r="C199" s="40">
        <v>12922.0</v>
      </c>
      <c r="D199" s="40">
        <v>6631.0</v>
      </c>
      <c r="E199" s="40">
        <v>330.0</v>
      </c>
      <c r="F199" s="14">
        <v>538970.0</v>
      </c>
      <c r="G199" s="19"/>
      <c r="H199" s="19">
        <f>VLOOKUP(A199,'Kings Ratings'!$A$2:$B$1000,2,false)</f>
        <v>2</v>
      </c>
      <c r="I199" s="7">
        <f>vlookup(B199,'202405 MM (Do Not Delete)'!$A$1:$G$1000,7,false)</f>
        <v>287</v>
      </c>
      <c r="K199" s="40">
        <v>12535.0</v>
      </c>
      <c r="L199" s="22">
        <f t="shared" si="2"/>
        <v>387</v>
      </c>
      <c r="M199" s="23">
        <f t="shared" si="3"/>
        <v>0.03087355405</v>
      </c>
      <c r="N199" s="24" t="str">
        <f t="shared" si="4"/>
        <v>Ruby Ring with +387, +3.1% (12535 to 12922)</v>
      </c>
      <c r="O199" s="41"/>
      <c r="P199" s="40">
        <v>6389.0</v>
      </c>
      <c r="Q199" s="18">
        <f t="shared" si="5"/>
        <v>242</v>
      </c>
      <c r="R199" s="23">
        <f t="shared" si="6"/>
        <v>0.03787760213</v>
      </c>
      <c r="S199" s="24" t="str">
        <f t="shared" si="7"/>
        <v>Ruby Ring with +242, +3.8% (6389 to 6631)</v>
      </c>
      <c r="T199" s="18"/>
      <c r="U199" s="40">
        <v>292.0</v>
      </c>
      <c r="V199" s="22">
        <f t="shared" si="8"/>
        <v>38</v>
      </c>
      <c r="W199" s="23">
        <f t="shared" si="9"/>
        <v>0.1301369863</v>
      </c>
      <c r="X199" s="26" t="str">
        <f t="shared" si="10"/>
        <v>Ruby Ring with +38, +13% (292 to 330)</v>
      </c>
    </row>
    <row r="200">
      <c r="A200" s="18" t="s">
        <v>526</v>
      </c>
      <c r="B200" s="18">
        <v>124.0</v>
      </c>
      <c r="C200" s="40">
        <v>12495.0</v>
      </c>
      <c r="D200" s="40">
        <v>5744.0</v>
      </c>
      <c r="E200" s="40">
        <v>704.0</v>
      </c>
      <c r="F200" s="14">
        <v>243009.0</v>
      </c>
      <c r="G200" s="19"/>
      <c r="H200" s="19">
        <f>VLOOKUP(A200,'Kings Ratings'!$A$2:$B$1000,2,false)</f>
        <v>1</v>
      </c>
      <c r="I200" s="7">
        <f>vlookup(B200,'202405 MM (Do Not Delete)'!$A$1:$G$1000,7,false)</f>
        <v>284</v>
      </c>
      <c r="K200" s="40">
        <v>12106.0</v>
      </c>
      <c r="L200" s="22">
        <f t="shared" si="2"/>
        <v>389</v>
      </c>
      <c r="M200" s="23">
        <f t="shared" si="3"/>
        <v>0.0321328267</v>
      </c>
      <c r="N200" s="24" t="str">
        <f t="shared" si="4"/>
        <v>Lemon Quartz Ring with +389, +3.2% (12106 to 12495)</v>
      </c>
      <c r="O200" s="41"/>
      <c r="P200" s="40">
        <v>5411.0</v>
      </c>
      <c r="Q200" s="18">
        <f t="shared" si="5"/>
        <v>333</v>
      </c>
      <c r="R200" s="23">
        <f t="shared" si="6"/>
        <v>0.06154130475</v>
      </c>
      <c r="S200" s="24" t="str">
        <f t="shared" si="7"/>
        <v>Lemon Quartz Ring with +333, +6.2% (5411 to 5744)</v>
      </c>
      <c r="T200" s="18"/>
      <c r="U200" s="40">
        <v>668.0</v>
      </c>
      <c r="V200" s="22">
        <f t="shared" si="8"/>
        <v>36</v>
      </c>
      <c r="W200" s="23">
        <f t="shared" si="9"/>
        <v>0.05389221557</v>
      </c>
      <c r="X200" s="26" t="str">
        <f t="shared" si="10"/>
        <v>Lemon Quartz Ring with +36, +5.4% (668 to 704)</v>
      </c>
    </row>
    <row r="201">
      <c r="A201" s="18" t="s">
        <v>776</v>
      </c>
      <c r="B201" s="18">
        <v>300.0</v>
      </c>
      <c r="C201" s="40">
        <v>13107.0</v>
      </c>
      <c r="D201" s="40">
        <v>4673.0</v>
      </c>
      <c r="E201" s="40">
        <v>127.0</v>
      </c>
      <c r="F201" s="14">
        <v>176961.0</v>
      </c>
      <c r="G201" s="19"/>
      <c r="H201" s="19">
        <f>VLOOKUP(A201,'Kings Ratings'!$A$2:$B$1000,2,false)</f>
        <v>2</v>
      </c>
      <c r="I201" s="7">
        <f>vlookup(B201,'202405 MM (Do Not Delete)'!$A$1:$G$1000,7,false)</f>
        <v>299</v>
      </c>
      <c r="K201" s="40">
        <v>12717.0</v>
      </c>
      <c r="L201" s="22">
        <f t="shared" si="2"/>
        <v>390</v>
      </c>
      <c r="M201" s="23">
        <f t="shared" si="3"/>
        <v>0.03066761029</v>
      </c>
      <c r="N201" s="24" t="str">
        <f t="shared" si="4"/>
        <v>Sturdy Sword with +390, +3.1% (12717 to 13107)</v>
      </c>
      <c r="O201" s="41"/>
      <c r="P201" s="40">
        <v>4491.0</v>
      </c>
      <c r="Q201" s="18">
        <f t="shared" si="5"/>
        <v>182</v>
      </c>
      <c r="R201" s="23">
        <f t="shared" si="6"/>
        <v>0.04052549544</v>
      </c>
      <c r="S201" s="24" t="str">
        <f t="shared" si="7"/>
        <v>Sturdy Sword with +182, +4.1% (4491 to 4673)</v>
      </c>
      <c r="T201" s="18"/>
      <c r="U201" s="40">
        <v>115.0</v>
      </c>
      <c r="V201" s="22">
        <f t="shared" si="8"/>
        <v>12</v>
      </c>
      <c r="W201" s="23">
        <f t="shared" si="9"/>
        <v>0.1043478261</v>
      </c>
      <c r="X201" s="26" t="str">
        <f t="shared" si="10"/>
        <v>Sturdy Sword with +12, +10.4% (115 to 127)</v>
      </c>
    </row>
    <row r="202">
      <c r="A202" s="18" t="s">
        <v>268</v>
      </c>
      <c r="B202" s="18">
        <v>492.0</v>
      </c>
      <c r="C202" s="40">
        <v>12449.0</v>
      </c>
      <c r="D202" s="40">
        <v>5107.0</v>
      </c>
      <c r="E202" s="40">
        <v>316.0</v>
      </c>
      <c r="F202" s="14">
        <v>218830.0</v>
      </c>
      <c r="G202" s="19"/>
      <c r="H202" s="19">
        <f>VLOOKUP(A202,'Kings Ratings'!$A$2:$B$1000,2,false)</f>
        <v>3</v>
      </c>
      <c r="I202" s="7">
        <f>vlookup(B202,'202405 MM (Do Not Delete)'!$A$1:$G$1000,7,false)</f>
        <v>298</v>
      </c>
      <c r="K202" s="40">
        <v>12059.0</v>
      </c>
      <c r="L202" s="22">
        <f t="shared" si="2"/>
        <v>390</v>
      </c>
      <c r="M202" s="23">
        <f t="shared" si="3"/>
        <v>0.03234099013</v>
      </c>
      <c r="N202" s="24" t="str">
        <f t="shared" si="4"/>
        <v>Essence of Slime with +390, +3.2% (12059 to 12449)</v>
      </c>
      <c r="O202" s="41"/>
      <c r="P202" s="40">
        <v>4908.0</v>
      </c>
      <c r="Q202" s="18">
        <f t="shared" si="5"/>
        <v>199</v>
      </c>
      <c r="R202" s="23">
        <f t="shared" si="6"/>
        <v>0.04054604727</v>
      </c>
      <c r="S202" s="24" t="str">
        <f t="shared" si="7"/>
        <v>Essence of Slime with +199, +4.1% (4908 to 5107)</v>
      </c>
      <c r="T202" s="18"/>
      <c r="U202" s="40">
        <v>289.0</v>
      </c>
      <c r="V202" s="22">
        <f t="shared" si="8"/>
        <v>27</v>
      </c>
      <c r="W202" s="23">
        <f t="shared" si="9"/>
        <v>0.09342560554</v>
      </c>
      <c r="X202" s="26" t="str">
        <f t="shared" si="10"/>
        <v>Essence of Slime with +27, +9.3% (289 to 316)</v>
      </c>
    </row>
    <row r="203">
      <c r="A203" s="18" t="s">
        <v>571</v>
      </c>
      <c r="B203" s="18">
        <v>842.0</v>
      </c>
      <c r="C203" s="40">
        <v>9295.0</v>
      </c>
      <c r="D203" s="40">
        <v>6970.0</v>
      </c>
      <c r="E203" s="40">
        <v>2938.0</v>
      </c>
      <c r="F203" s="14">
        <v>1018391.0</v>
      </c>
      <c r="G203" s="19"/>
      <c r="H203" s="19">
        <f>VLOOKUP(A203,'Kings Ratings'!$A$2:$B$1000,2,false)</f>
        <v>1</v>
      </c>
      <c r="I203" s="7">
        <f>vlookup(B203,'202405 MM (Do Not Delete)'!$A$1:$G$1000,7,false)</f>
        <v>241</v>
      </c>
      <c r="K203" s="40">
        <v>8905.0</v>
      </c>
      <c r="L203" s="22">
        <f t="shared" si="2"/>
        <v>390</v>
      </c>
      <c r="M203" s="23">
        <f t="shared" si="3"/>
        <v>0.04379562044</v>
      </c>
      <c r="N203" s="24" t="str">
        <f t="shared" si="4"/>
        <v>Nailed Board with +390, +4.4% (8905 to 9295)</v>
      </c>
      <c r="O203" s="41"/>
      <c r="P203" s="40">
        <v>6706.0</v>
      </c>
      <c r="Q203" s="18">
        <f t="shared" si="5"/>
        <v>264</v>
      </c>
      <c r="R203" s="23">
        <f t="shared" si="6"/>
        <v>0.03936773039</v>
      </c>
      <c r="S203" s="24" t="str">
        <f t="shared" si="7"/>
        <v>Nailed Board with +264, +3.9% (6706 to 6970)</v>
      </c>
      <c r="T203" s="18"/>
      <c r="U203" s="40">
        <v>2740.0</v>
      </c>
      <c r="V203" s="22">
        <f t="shared" si="8"/>
        <v>198</v>
      </c>
      <c r="W203" s="23">
        <f t="shared" si="9"/>
        <v>0.07226277372</v>
      </c>
      <c r="X203" s="26" t="str">
        <f t="shared" si="10"/>
        <v>Nailed Board with +198, +7.2% (2740 to 2938)</v>
      </c>
    </row>
    <row r="204">
      <c r="A204" s="18" t="s">
        <v>145</v>
      </c>
      <c r="B204" s="18">
        <v>129.0</v>
      </c>
      <c r="C204" s="40">
        <v>13102.0</v>
      </c>
      <c r="D204" s="40">
        <v>8565.0</v>
      </c>
      <c r="E204" s="40">
        <v>2414.0</v>
      </c>
      <c r="F204" s="14">
        <v>1005459.0</v>
      </c>
      <c r="G204" s="19"/>
      <c r="H204" s="19">
        <f>VLOOKUP(A204,'Kings Ratings'!$A$2:$B$1000,2,false)</f>
        <v>1</v>
      </c>
      <c r="I204" s="7">
        <f>vlookup(B204,'202405 MM (Do Not Delete)'!$A$1:$G$1000,7,false)</f>
        <v>244</v>
      </c>
      <c r="K204" s="40">
        <v>12712.0</v>
      </c>
      <c r="L204" s="22">
        <f t="shared" si="2"/>
        <v>390</v>
      </c>
      <c r="M204" s="23">
        <f t="shared" si="3"/>
        <v>0.03067967275</v>
      </c>
      <c r="N204" s="24" t="str">
        <f t="shared" si="4"/>
        <v>Broom with +390, +3.1% (12712 to 13102)</v>
      </c>
      <c r="O204" s="41"/>
      <c r="P204" s="40">
        <v>8297.0</v>
      </c>
      <c r="Q204" s="18">
        <f t="shared" si="5"/>
        <v>268</v>
      </c>
      <c r="R204" s="23">
        <f t="shared" si="6"/>
        <v>0.03230083163</v>
      </c>
      <c r="S204" s="24" t="str">
        <f t="shared" si="7"/>
        <v>Broom with +268, +3.2% (8297 to 8565)</v>
      </c>
      <c r="T204" s="18"/>
      <c r="U204" s="40">
        <v>2232.0</v>
      </c>
      <c r="V204" s="22">
        <f t="shared" si="8"/>
        <v>182</v>
      </c>
      <c r="W204" s="23">
        <f t="shared" si="9"/>
        <v>0.08154121864</v>
      </c>
      <c r="X204" s="26" t="str">
        <f t="shared" si="10"/>
        <v>Broom with +182, +8.2% (2232 to 2414)</v>
      </c>
    </row>
    <row r="205">
      <c r="A205" s="18" t="s">
        <v>553</v>
      </c>
      <c r="B205" s="18">
        <v>152.0</v>
      </c>
      <c r="C205" s="40">
        <v>8798.0</v>
      </c>
      <c r="D205" s="40">
        <v>1.0</v>
      </c>
      <c r="E205" s="40">
        <v>0.0</v>
      </c>
      <c r="F205" s="14">
        <v>25081.0</v>
      </c>
      <c r="G205" s="19"/>
      <c r="H205" s="19">
        <f>VLOOKUP(A205,'Kings Ratings'!$A$2:$B$1000,2,false)</f>
        <v>10</v>
      </c>
      <c r="I205" s="10"/>
      <c r="K205" s="40">
        <v>8406.0</v>
      </c>
      <c r="L205" s="22">
        <f t="shared" si="2"/>
        <v>392</v>
      </c>
      <c r="M205" s="23">
        <f t="shared" si="3"/>
        <v>0.04663335713</v>
      </c>
      <c r="N205" s="24" t="str">
        <f t="shared" si="4"/>
        <v>Runestone 06 with +392, +4.7% (8406 to 8798)</v>
      </c>
      <c r="O205" s="41"/>
      <c r="P205" s="40">
        <v>1.0</v>
      </c>
      <c r="Q205" s="18">
        <f t="shared" si="5"/>
        <v>0</v>
      </c>
      <c r="R205" s="23">
        <f t="shared" si="6"/>
        <v>0</v>
      </c>
      <c r="S205" s="24" t="str">
        <f t="shared" si="7"/>
        <v>Runestone 06 with +0, +0% (1 to 1)</v>
      </c>
      <c r="T205" s="18"/>
      <c r="U205" s="40">
        <v>0.0</v>
      </c>
      <c r="V205" s="22">
        <f t="shared" si="8"/>
        <v>0</v>
      </c>
      <c r="W205" s="23" t="str">
        <f t="shared" si="9"/>
        <v>#DIV/0!</v>
      </c>
      <c r="X205" s="26" t="str">
        <f t="shared" si="10"/>
        <v>#DIV/0!</v>
      </c>
    </row>
    <row r="206">
      <c r="A206" s="18" t="s">
        <v>780</v>
      </c>
      <c r="B206" s="18">
        <v>373.0</v>
      </c>
      <c r="C206" s="40">
        <v>12442.0</v>
      </c>
      <c r="D206" s="40">
        <v>2784.0</v>
      </c>
      <c r="E206" s="40">
        <v>68.0</v>
      </c>
      <c r="F206" s="14">
        <v>148001.0</v>
      </c>
      <c r="G206" s="19"/>
      <c r="H206" s="19">
        <f>VLOOKUP(A206,'Kings Ratings'!$A$2:$B$1000,2,false)</f>
        <v>6</v>
      </c>
      <c r="I206" s="7">
        <f>vlookup(B206,'202405 MM (Do Not Delete)'!$A$1:$G$1000,7,false)</f>
        <v>328</v>
      </c>
      <c r="K206" s="40">
        <v>12049.0</v>
      </c>
      <c r="L206" s="22">
        <f t="shared" si="2"/>
        <v>393</v>
      </c>
      <c r="M206" s="23">
        <f t="shared" si="3"/>
        <v>0.03261681467</v>
      </c>
      <c r="N206" s="24" t="str">
        <f t="shared" si="4"/>
        <v>Sunflower with +393, +3.3% (12049 to 12442)</v>
      </c>
      <c r="O206" s="41"/>
      <c r="P206" s="40">
        <v>2655.0</v>
      </c>
      <c r="Q206" s="18">
        <f t="shared" si="5"/>
        <v>129</v>
      </c>
      <c r="R206" s="23">
        <f t="shared" si="6"/>
        <v>0.04858757062</v>
      </c>
      <c r="S206" s="24" t="str">
        <f t="shared" si="7"/>
        <v>Sunflower with +129, +4.9% (2655 to 2784)</v>
      </c>
      <c r="T206" s="18"/>
      <c r="U206" s="40">
        <v>65.0</v>
      </c>
      <c r="V206" s="22">
        <f t="shared" si="8"/>
        <v>3</v>
      </c>
      <c r="W206" s="23">
        <f t="shared" si="9"/>
        <v>0.04615384615</v>
      </c>
      <c r="X206" s="26" t="str">
        <f t="shared" si="10"/>
        <v>Sunflower with +3, +4.6% (65 to 68)</v>
      </c>
    </row>
    <row r="207">
      <c r="A207" s="18" t="s">
        <v>246</v>
      </c>
      <c r="B207" s="18">
        <v>29.0</v>
      </c>
      <c r="C207" s="40">
        <v>11136.0</v>
      </c>
      <c r="D207" s="40">
        <v>3393.0</v>
      </c>
      <c r="E207" s="40">
        <v>146.0</v>
      </c>
      <c r="F207" s="14">
        <v>165839.0</v>
      </c>
      <c r="G207" s="19"/>
      <c r="H207" s="19">
        <f>VLOOKUP(A207,'Kings Ratings'!$A$2:$B$1000,2,false)</f>
        <v>2</v>
      </c>
      <c r="I207" s="7" t="str">
        <f>vlookup(B207,'202405 MM (Do Not Delete)'!$A$1:$G$1000,7,false)</f>
        <v/>
      </c>
      <c r="K207" s="40">
        <v>10743.0</v>
      </c>
      <c r="L207" s="22">
        <f t="shared" si="2"/>
        <v>393</v>
      </c>
      <c r="M207" s="23">
        <f t="shared" si="3"/>
        <v>0.03658196035</v>
      </c>
      <c r="N207" s="24" t="str">
        <f t="shared" si="4"/>
        <v>Cucumber with +393, +3.7% (10743 to 11136)</v>
      </c>
      <c r="O207" s="41"/>
      <c r="P207" s="40">
        <v>3238.0</v>
      </c>
      <c r="Q207" s="18">
        <f t="shared" si="5"/>
        <v>155</v>
      </c>
      <c r="R207" s="23">
        <f t="shared" si="6"/>
        <v>0.04786905497</v>
      </c>
      <c r="S207" s="24" t="str">
        <f t="shared" si="7"/>
        <v>Cucumber with +155, +4.8% (3238 to 3393)</v>
      </c>
      <c r="T207" s="18"/>
      <c r="U207" s="40">
        <v>133.0</v>
      </c>
      <c r="V207" s="22">
        <f t="shared" si="8"/>
        <v>13</v>
      </c>
      <c r="W207" s="23">
        <f t="shared" si="9"/>
        <v>0.0977443609</v>
      </c>
      <c r="X207" s="26" t="str">
        <f t="shared" si="10"/>
        <v>Cucumber with +13, +9.8% (133 to 146)</v>
      </c>
    </row>
    <row r="208">
      <c r="A208" s="18" t="s">
        <v>747</v>
      </c>
      <c r="B208" s="18">
        <v>127.0</v>
      </c>
      <c r="C208" s="40">
        <v>14883.0</v>
      </c>
      <c r="D208" s="40">
        <v>8601.0</v>
      </c>
      <c r="E208" s="40">
        <v>2160.0</v>
      </c>
      <c r="F208" s="14">
        <v>1109292.0</v>
      </c>
      <c r="G208" s="19"/>
      <c r="H208" s="19">
        <f>VLOOKUP(A208,'Kings Ratings'!$A$2:$B$1000,2,false)</f>
        <v>1</v>
      </c>
      <c r="I208" s="7">
        <f>vlookup(B208,'202405 MM (Do Not Delete)'!$A$1:$G$1000,7,false)</f>
        <v>248</v>
      </c>
      <c r="K208" s="40">
        <v>14490.0</v>
      </c>
      <c r="L208" s="22">
        <f t="shared" si="2"/>
        <v>393</v>
      </c>
      <c r="M208" s="23">
        <f t="shared" si="3"/>
        <v>0.02712215321</v>
      </c>
      <c r="N208" s="24" t="str">
        <f t="shared" si="4"/>
        <v>Wooden Shield with +393, +2.7% (14490 to 14883)</v>
      </c>
      <c r="O208" s="41"/>
      <c r="P208" s="40">
        <v>8347.0</v>
      </c>
      <c r="Q208" s="18">
        <f t="shared" si="5"/>
        <v>254</v>
      </c>
      <c r="R208" s="23">
        <f t="shared" si="6"/>
        <v>0.03043009464</v>
      </c>
      <c r="S208" s="24" t="str">
        <f t="shared" si="7"/>
        <v>Wooden Shield with +254, +3% (8347 to 8601)</v>
      </c>
      <c r="T208" s="18"/>
      <c r="U208" s="40">
        <v>2006.0</v>
      </c>
      <c r="V208" s="22">
        <f t="shared" si="8"/>
        <v>154</v>
      </c>
      <c r="W208" s="23">
        <f t="shared" si="9"/>
        <v>0.07676969093</v>
      </c>
      <c r="X208" s="26" t="str">
        <f t="shared" si="10"/>
        <v>Wooden Shield with +154, +7.7% (2006 to 2160)</v>
      </c>
    </row>
    <row r="209">
      <c r="A209" s="18" t="s">
        <v>397</v>
      </c>
      <c r="B209" s="18">
        <v>157.0</v>
      </c>
      <c r="C209" s="40">
        <v>7436.0</v>
      </c>
      <c r="D209" s="40">
        <v>235.0</v>
      </c>
      <c r="E209" s="40">
        <v>4.0</v>
      </c>
      <c r="F209" s="14">
        <v>31925.0</v>
      </c>
      <c r="G209" s="19"/>
      <c r="H209" s="19">
        <f>VLOOKUP(A209,'Kings Ratings'!$A$2:$B$1000,2,false)</f>
        <v>10</v>
      </c>
      <c r="I209" s="10"/>
      <c r="K209" s="40">
        <v>7040.0</v>
      </c>
      <c r="L209" s="22">
        <f t="shared" si="2"/>
        <v>396</v>
      </c>
      <c r="M209" s="23">
        <f t="shared" si="3"/>
        <v>0.05625</v>
      </c>
      <c r="N209" s="24" t="str">
        <f t="shared" si="4"/>
        <v>Gold Peppers with +396, +5.6% (7040 to 7436)</v>
      </c>
      <c r="O209" s="41"/>
      <c r="P209" s="40">
        <v>229.0</v>
      </c>
      <c r="Q209" s="18">
        <f t="shared" si="5"/>
        <v>6</v>
      </c>
      <c r="R209" s="23">
        <f t="shared" si="6"/>
        <v>0.02620087336</v>
      </c>
      <c r="S209" s="24" t="str">
        <f t="shared" si="7"/>
        <v>Gold Peppers with +6, +2.6% (229 to 235)</v>
      </c>
      <c r="T209" s="18"/>
      <c r="U209" s="40">
        <v>4.0</v>
      </c>
      <c r="V209" s="22">
        <f t="shared" si="8"/>
        <v>0</v>
      </c>
      <c r="W209" s="23">
        <f t="shared" si="9"/>
        <v>0</v>
      </c>
      <c r="X209" s="26" t="str">
        <f t="shared" si="10"/>
        <v>Gold Peppers with +0, +0% (4 to 4)</v>
      </c>
    </row>
    <row r="210">
      <c r="A210" s="18" t="s">
        <v>100</v>
      </c>
      <c r="B210" s="18">
        <v>540.0</v>
      </c>
      <c r="C210" s="40">
        <v>12626.0</v>
      </c>
      <c r="D210" s="40">
        <v>6727.0</v>
      </c>
      <c r="E210" s="40">
        <v>392.0</v>
      </c>
      <c r="F210" s="14">
        <v>256805.0</v>
      </c>
      <c r="G210" s="19"/>
      <c r="H210" s="19">
        <f>VLOOKUP(A210,'Kings Ratings'!$A$2:$B$1000,2,false)</f>
        <v>4</v>
      </c>
      <c r="I210" s="7">
        <f>vlookup(B210,'202405 MM (Do Not Delete)'!$A$1:$G$1000,7,false)</f>
        <v>293</v>
      </c>
      <c r="K210" s="40">
        <v>12230.0</v>
      </c>
      <c r="L210" s="22">
        <f t="shared" si="2"/>
        <v>396</v>
      </c>
      <c r="M210" s="23">
        <f t="shared" si="3"/>
        <v>0.03237939493</v>
      </c>
      <c r="N210" s="24" t="str">
        <f t="shared" si="4"/>
        <v>Blue Purse with +396, +3.2% (12230 to 12626)</v>
      </c>
      <c r="O210" s="41"/>
      <c r="P210" s="40">
        <v>6484.0</v>
      </c>
      <c r="Q210" s="18">
        <f t="shared" si="5"/>
        <v>243</v>
      </c>
      <c r="R210" s="23">
        <f t="shared" si="6"/>
        <v>0.03747686613</v>
      </c>
      <c r="S210" s="24" t="str">
        <f t="shared" si="7"/>
        <v>Blue Purse with +243, +3.7% (6484 to 6727)</v>
      </c>
      <c r="T210" s="18"/>
      <c r="U210" s="40">
        <v>352.0</v>
      </c>
      <c r="V210" s="22">
        <f t="shared" si="8"/>
        <v>40</v>
      </c>
      <c r="W210" s="23">
        <f t="shared" si="9"/>
        <v>0.1136363636</v>
      </c>
      <c r="X210" s="26" t="str">
        <f t="shared" si="10"/>
        <v>Blue Purse with +40, +11.4% (352 to 392)</v>
      </c>
    </row>
    <row r="211">
      <c r="A211" s="18" t="s">
        <v>427</v>
      </c>
      <c r="B211" s="18">
        <v>74.0</v>
      </c>
      <c r="C211" s="40">
        <v>11745.0</v>
      </c>
      <c r="D211" s="40">
        <v>5931.0</v>
      </c>
      <c r="E211" s="40">
        <v>249.0</v>
      </c>
      <c r="F211" s="14">
        <v>581772.0</v>
      </c>
      <c r="G211" s="19"/>
      <c r="H211" s="19">
        <f>VLOOKUP(A211,'Kings Ratings'!$A$2:$B$1000,2,false)</f>
        <v>1</v>
      </c>
      <c r="I211" s="7">
        <f>vlookup(B211,'202405 MM (Do Not Delete)'!$A$1:$G$1000,7,false)</f>
        <v>297</v>
      </c>
      <c r="K211" s="40">
        <v>11348.0</v>
      </c>
      <c r="L211" s="22">
        <f t="shared" si="2"/>
        <v>397</v>
      </c>
      <c r="M211" s="23">
        <f t="shared" si="3"/>
        <v>0.03498413817</v>
      </c>
      <c r="N211" s="24" t="str">
        <f t="shared" si="4"/>
        <v>Green Parchment with +397, +3.5% (11348 to 11745)</v>
      </c>
      <c r="O211" s="41"/>
      <c r="P211" s="40">
        <v>5667.0</v>
      </c>
      <c r="Q211" s="18">
        <f t="shared" si="5"/>
        <v>264</v>
      </c>
      <c r="R211" s="23">
        <f t="shared" si="6"/>
        <v>0.04658549497</v>
      </c>
      <c r="S211" s="24" t="str">
        <f t="shared" si="7"/>
        <v>Green Parchment with +264, +4.7% (5667 to 5931)</v>
      </c>
      <c r="T211" s="18"/>
      <c r="U211" s="40">
        <v>218.0</v>
      </c>
      <c r="V211" s="22">
        <f t="shared" si="8"/>
        <v>31</v>
      </c>
      <c r="W211" s="23">
        <f t="shared" si="9"/>
        <v>0.1422018349</v>
      </c>
      <c r="X211" s="26" t="str">
        <f t="shared" si="10"/>
        <v>Green Parchment with +31, +14.2% (218 to 249)</v>
      </c>
    </row>
    <row r="212">
      <c r="A212" s="18" t="s">
        <v>190</v>
      </c>
      <c r="B212" s="18">
        <v>481.0</v>
      </c>
      <c r="C212" s="40">
        <v>13389.0</v>
      </c>
      <c r="D212" s="40">
        <v>6676.0</v>
      </c>
      <c r="E212" s="40">
        <v>2326.0</v>
      </c>
      <c r="F212" s="14">
        <v>1010293.0</v>
      </c>
      <c r="G212" s="19"/>
      <c r="H212" s="19">
        <f>VLOOKUP(A212,'Kings Ratings'!$A$2:$B$1000,2,false)</f>
        <v>3</v>
      </c>
      <c r="I212" s="7">
        <f>vlookup(B212,'202405 MM (Do Not Delete)'!$A$1:$G$1000,7,false)</f>
        <v>249</v>
      </c>
      <c r="K212" s="40">
        <v>12987.0</v>
      </c>
      <c r="L212" s="22">
        <f t="shared" si="2"/>
        <v>402</v>
      </c>
      <c r="M212" s="23">
        <f t="shared" si="3"/>
        <v>0.03095403095</v>
      </c>
      <c r="N212" s="24" t="str">
        <f t="shared" si="4"/>
        <v>Chum with +402, +3.1% (12987 to 13389)</v>
      </c>
      <c r="O212" s="41"/>
      <c r="P212" s="40">
        <v>6437.0</v>
      </c>
      <c r="Q212" s="18">
        <f t="shared" si="5"/>
        <v>239</v>
      </c>
      <c r="R212" s="23">
        <f t="shared" si="6"/>
        <v>0.03712909741</v>
      </c>
      <c r="S212" s="24" t="str">
        <f t="shared" si="7"/>
        <v>Chum with +239, +3.7% (6437 to 6676)</v>
      </c>
      <c r="T212" s="18"/>
      <c r="U212" s="40">
        <v>2167.0</v>
      </c>
      <c r="V212" s="22">
        <f t="shared" si="8"/>
        <v>159</v>
      </c>
      <c r="W212" s="23">
        <f t="shared" si="9"/>
        <v>0.07337332718</v>
      </c>
      <c r="X212" s="26" t="str">
        <f t="shared" si="10"/>
        <v>Chum with +159, +7.3% (2167 to 2326)</v>
      </c>
    </row>
    <row r="213">
      <c r="A213" s="18" t="s">
        <v>522</v>
      </c>
      <c r="B213" s="18">
        <v>154.0</v>
      </c>
      <c r="C213" s="40">
        <v>7681.0</v>
      </c>
      <c r="D213" s="40">
        <v>13.0</v>
      </c>
      <c r="E213" s="40">
        <v>0.0</v>
      </c>
      <c r="F213" s="14">
        <v>25487.0</v>
      </c>
      <c r="G213" s="19"/>
      <c r="H213" s="19">
        <f>VLOOKUP(A213,'Kings Ratings'!$A$2:$B$1000,2,false)</f>
        <v>10</v>
      </c>
      <c r="I213" s="10" t="str">
        <f>vlookup(B213,'202405 MM (Do Not Delete)'!$A$1:$G$1000,7,false)</f>
        <v/>
      </c>
      <c r="K213" s="40">
        <v>7277.0</v>
      </c>
      <c r="L213" s="22">
        <f t="shared" si="2"/>
        <v>404</v>
      </c>
      <c r="M213" s="23">
        <f t="shared" si="3"/>
        <v>0.05551738354</v>
      </c>
      <c r="N213" s="24" t="str">
        <f t="shared" si="4"/>
        <v>Runestone 08 with +404, +5.6% (7277 to 7681)</v>
      </c>
      <c r="O213" s="41"/>
      <c r="P213" s="40">
        <v>10.0</v>
      </c>
      <c r="Q213" s="18">
        <f t="shared" si="5"/>
        <v>3</v>
      </c>
      <c r="R213" s="23">
        <f t="shared" si="6"/>
        <v>0.3</v>
      </c>
      <c r="S213" s="24" t="str">
        <f t="shared" si="7"/>
        <v>Runestone 08 with +3, +30% (10 to 13)</v>
      </c>
      <c r="T213" s="18"/>
      <c r="U213" s="40">
        <v>0.0</v>
      </c>
      <c r="V213" s="22">
        <f t="shared" si="8"/>
        <v>0</v>
      </c>
      <c r="W213" s="23" t="str">
        <f t="shared" si="9"/>
        <v>#DIV/0!</v>
      </c>
      <c r="X213" s="26" t="str">
        <f t="shared" si="10"/>
        <v>#DIV/0!</v>
      </c>
    </row>
    <row r="214">
      <c r="A214" s="18" t="s">
        <v>184</v>
      </c>
      <c r="B214" s="18">
        <v>107.0</v>
      </c>
      <c r="C214" s="40">
        <v>11851.0</v>
      </c>
      <c r="D214" s="40">
        <v>7627.0</v>
      </c>
      <c r="E214" s="40">
        <v>917.0</v>
      </c>
      <c r="F214" s="14">
        <v>429071.0</v>
      </c>
      <c r="G214" s="19"/>
      <c r="H214" s="19">
        <f>VLOOKUP(A214,'Kings Ratings'!$A$2:$B$1000,2,false)</f>
        <v>5</v>
      </c>
      <c r="I214" s="7">
        <f>vlookup(B214,'202405 MM (Do Not Delete)'!$A$1:$G$1000,7,false)</f>
        <v>276</v>
      </c>
      <c r="K214" s="40">
        <v>11440.0</v>
      </c>
      <c r="L214" s="22">
        <f t="shared" si="2"/>
        <v>411</v>
      </c>
      <c r="M214" s="23">
        <f t="shared" si="3"/>
        <v>0.03592657343</v>
      </c>
      <c r="N214" s="24" t="str">
        <f t="shared" si="4"/>
        <v>Catfish with +411, +3.6% (11440 to 11851)</v>
      </c>
      <c r="O214" s="41"/>
      <c r="P214" s="40">
        <v>7298.0</v>
      </c>
      <c r="Q214" s="18">
        <f t="shared" si="5"/>
        <v>329</v>
      </c>
      <c r="R214" s="23">
        <f t="shared" si="6"/>
        <v>0.04508084407</v>
      </c>
      <c r="S214" s="24" t="str">
        <f t="shared" si="7"/>
        <v>Catfish with +329, +4.5% (7298 to 7627)</v>
      </c>
      <c r="T214" s="18"/>
      <c r="U214" s="40">
        <v>872.0</v>
      </c>
      <c r="V214" s="22">
        <f t="shared" si="8"/>
        <v>45</v>
      </c>
      <c r="W214" s="23">
        <f t="shared" si="9"/>
        <v>0.05160550459</v>
      </c>
      <c r="X214" s="26" t="str">
        <f t="shared" si="10"/>
        <v>Catfish with +45, +5.2% (872 to 917)</v>
      </c>
    </row>
    <row r="215">
      <c r="A215" s="18" t="s">
        <v>576</v>
      </c>
      <c r="B215" s="18">
        <v>33.0</v>
      </c>
      <c r="C215" s="40">
        <v>12762.0</v>
      </c>
      <c r="D215" s="40">
        <v>980.0</v>
      </c>
      <c r="E215" s="40">
        <v>7.0</v>
      </c>
      <c r="F215" s="14">
        <v>65371.0</v>
      </c>
      <c r="G215" s="19"/>
      <c r="H215" s="19">
        <f>VLOOKUP(A215,'Kings Ratings'!$A$2:$B$1000,2,false)</f>
        <v>7</v>
      </c>
      <c r="I215" s="7" t="str">
        <f>vlookup(B215,'202405 MM (Do Not Delete)'!$A$1:$G$1000,7,false)</f>
        <v/>
      </c>
      <c r="K215" s="40">
        <v>12350.0</v>
      </c>
      <c r="L215" s="22">
        <f t="shared" si="2"/>
        <v>412</v>
      </c>
      <c r="M215" s="23">
        <f t="shared" si="3"/>
        <v>0.03336032389</v>
      </c>
      <c r="N215" s="24" t="str">
        <f t="shared" si="4"/>
        <v>Onion with +412, +3.3% (12350 to 12762)</v>
      </c>
      <c r="O215" s="41"/>
      <c r="P215" s="40">
        <v>917.0</v>
      </c>
      <c r="Q215" s="18">
        <f t="shared" si="5"/>
        <v>63</v>
      </c>
      <c r="R215" s="23">
        <f t="shared" si="6"/>
        <v>0.06870229008</v>
      </c>
      <c r="S215" s="24" t="str">
        <f t="shared" si="7"/>
        <v>Onion with +63, +6.9% (917 to 980)</v>
      </c>
      <c r="T215" s="18"/>
      <c r="U215" s="40">
        <v>7.0</v>
      </c>
      <c r="V215" s="22">
        <f t="shared" si="8"/>
        <v>0</v>
      </c>
      <c r="W215" s="23">
        <f t="shared" si="9"/>
        <v>0</v>
      </c>
      <c r="X215" s="26" t="str">
        <f t="shared" si="10"/>
        <v>Onion with +0, +0% (7 to 7)</v>
      </c>
    </row>
    <row r="216">
      <c r="A216" s="18" t="s">
        <v>519</v>
      </c>
      <c r="B216" s="18">
        <v>118.0</v>
      </c>
      <c r="C216" s="40">
        <v>11731.0</v>
      </c>
      <c r="D216" s="40">
        <v>5372.0</v>
      </c>
      <c r="E216" s="40">
        <v>143.0</v>
      </c>
      <c r="F216" s="14">
        <v>287528.0</v>
      </c>
      <c r="G216" s="19"/>
      <c r="H216" s="19">
        <f>VLOOKUP(A216,'Kings Ratings'!$A$2:$B$1000,2,false)</f>
        <v>2</v>
      </c>
      <c r="I216" s="7">
        <f>vlookup(B216,'202405 MM (Do Not Delete)'!$A$1:$G$1000,7,false)</f>
        <v>292</v>
      </c>
      <c r="K216" s="40">
        <v>11318.0</v>
      </c>
      <c r="L216" s="22">
        <f t="shared" si="2"/>
        <v>413</v>
      </c>
      <c r="M216" s="23">
        <f t="shared" si="3"/>
        <v>0.03649054603</v>
      </c>
      <c r="N216" s="24" t="str">
        <f t="shared" si="4"/>
        <v>Leather Diary with +413, +3.6% (11318 to 11731)</v>
      </c>
      <c r="O216" s="41"/>
      <c r="P216" s="40">
        <v>5066.0</v>
      </c>
      <c r="Q216" s="18">
        <f t="shared" si="5"/>
        <v>306</v>
      </c>
      <c r="R216" s="23">
        <f t="shared" si="6"/>
        <v>0.06040268456</v>
      </c>
      <c r="S216" s="24" t="str">
        <f t="shared" si="7"/>
        <v>Leather Diary with +306, +6% (5066 to 5372)</v>
      </c>
      <c r="T216" s="18"/>
      <c r="U216" s="40">
        <v>133.0</v>
      </c>
      <c r="V216" s="22">
        <f t="shared" si="8"/>
        <v>10</v>
      </c>
      <c r="W216" s="23">
        <f t="shared" si="9"/>
        <v>0.07518796992</v>
      </c>
      <c r="X216" s="26" t="str">
        <f t="shared" si="10"/>
        <v>Leather Diary with +10, +7.5% (133 to 143)</v>
      </c>
    </row>
    <row r="217">
      <c r="A217" s="18" t="s">
        <v>688</v>
      </c>
      <c r="B217" s="18">
        <v>149.0</v>
      </c>
      <c r="C217" s="40">
        <v>8754.0</v>
      </c>
      <c r="D217" s="40">
        <v>356.0</v>
      </c>
      <c r="E217" s="40">
        <v>1.0</v>
      </c>
      <c r="F217" s="14">
        <v>35378.0</v>
      </c>
      <c r="G217" s="19"/>
      <c r="H217" s="19">
        <f>VLOOKUP(A217,'Kings Ratings'!$A$2:$B$1000,2,false)</f>
        <v>10</v>
      </c>
      <c r="I217" s="10"/>
      <c r="K217" s="40">
        <v>8335.0</v>
      </c>
      <c r="L217" s="22">
        <f t="shared" si="2"/>
        <v>419</v>
      </c>
      <c r="M217" s="23">
        <f t="shared" si="3"/>
        <v>0.05026994601</v>
      </c>
      <c r="N217" s="24" t="str">
        <f t="shared" si="4"/>
        <v>Runestone 03 with +419, +5% (8335 to 8754)</v>
      </c>
      <c r="O217" s="41"/>
      <c r="P217" s="40">
        <v>312.0</v>
      </c>
      <c r="Q217" s="18">
        <f t="shared" si="5"/>
        <v>44</v>
      </c>
      <c r="R217" s="23">
        <f t="shared" si="6"/>
        <v>0.141025641</v>
      </c>
      <c r="S217" s="24" t="str">
        <f t="shared" si="7"/>
        <v>Runestone 03 with +44, +14.1% (312 to 356)</v>
      </c>
      <c r="T217" s="18"/>
      <c r="U217" s="40">
        <v>1.0</v>
      </c>
      <c r="V217" s="22">
        <f t="shared" si="8"/>
        <v>0</v>
      </c>
      <c r="W217" s="23">
        <f t="shared" si="9"/>
        <v>0</v>
      </c>
      <c r="X217" s="26" t="str">
        <f t="shared" si="10"/>
        <v>Runestone 03 with +0, +0% (1 to 1)</v>
      </c>
    </row>
    <row r="218">
      <c r="A218" s="18" t="s">
        <v>271</v>
      </c>
      <c r="B218" s="18">
        <v>106.0</v>
      </c>
      <c r="C218" s="40">
        <v>12093.0</v>
      </c>
      <c r="D218" s="40">
        <v>5000.0</v>
      </c>
      <c r="E218" s="40">
        <v>501.0</v>
      </c>
      <c r="F218" s="14">
        <v>143231.0</v>
      </c>
      <c r="G218" s="19"/>
      <c r="H218" s="19">
        <f>VLOOKUP(A218,'Kings Ratings'!$A$2:$B$1000,2,false)</f>
        <v>3</v>
      </c>
      <c r="I218" s="7">
        <f>vlookup(B218,'202405 MM (Do Not Delete)'!$A$1:$G$1000,7,false)</f>
        <v>292</v>
      </c>
      <c r="K218" s="40">
        <v>11674.0</v>
      </c>
      <c r="L218" s="22">
        <f t="shared" si="2"/>
        <v>419</v>
      </c>
      <c r="M218" s="23">
        <f t="shared" si="3"/>
        <v>0.0358917252</v>
      </c>
      <c r="N218" s="24" t="str">
        <f t="shared" si="4"/>
        <v>Explosive with +419, +3.6% (11674 to 12093)</v>
      </c>
      <c r="O218" s="41"/>
      <c r="P218" s="40">
        <v>4812.0</v>
      </c>
      <c r="Q218" s="18">
        <f t="shared" si="5"/>
        <v>188</v>
      </c>
      <c r="R218" s="23">
        <f t="shared" si="6"/>
        <v>0.03906899418</v>
      </c>
      <c r="S218" s="24" t="str">
        <f t="shared" si="7"/>
        <v>Explosive with +188, +3.9% (4812 to 5000)</v>
      </c>
      <c r="T218" s="18"/>
      <c r="U218" s="40">
        <v>464.0</v>
      </c>
      <c r="V218" s="22">
        <f t="shared" si="8"/>
        <v>37</v>
      </c>
      <c r="W218" s="23">
        <f t="shared" si="9"/>
        <v>0.07974137931</v>
      </c>
      <c r="X218" s="26" t="str">
        <f t="shared" si="10"/>
        <v>Explosive with +37, +8% (464 to 501)</v>
      </c>
    </row>
    <row r="219">
      <c r="A219" s="18" t="s">
        <v>790</v>
      </c>
      <c r="B219" s="18">
        <v>37.0</v>
      </c>
      <c r="C219" s="40">
        <v>13067.0</v>
      </c>
      <c r="D219" s="40">
        <v>7259.0</v>
      </c>
      <c r="E219" s="40">
        <v>2076.0</v>
      </c>
      <c r="F219" s="14">
        <v>1078999.0</v>
      </c>
      <c r="G219" s="19"/>
      <c r="H219" s="19">
        <f>VLOOKUP(A219,'Kings Ratings'!$A$2:$B$1000,2,false)</f>
        <v>2</v>
      </c>
      <c r="I219" s="7">
        <f>vlookup(B219,'202405 MM (Do Not Delete)'!$A$1:$G$1000,7,false)</f>
        <v>248</v>
      </c>
      <c r="K219" s="40">
        <v>12648.0</v>
      </c>
      <c r="L219" s="22">
        <f t="shared" si="2"/>
        <v>419</v>
      </c>
      <c r="M219" s="23">
        <f t="shared" si="3"/>
        <v>0.03312776724</v>
      </c>
      <c r="N219" s="24" t="str">
        <f t="shared" si="4"/>
        <v>Wooden Box with +419, +3.3% (12648 to 13067)</v>
      </c>
      <c r="O219" s="41"/>
      <c r="P219" s="40">
        <v>6982.0</v>
      </c>
      <c r="Q219" s="18">
        <f t="shared" si="5"/>
        <v>277</v>
      </c>
      <c r="R219" s="23">
        <f t="shared" si="6"/>
        <v>0.039673446</v>
      </c>
      <c r="S219" s="24" t="str">
        <f t="shared" si="7"/>
        <v>Wooden Box with +277, +4% (6982 to 7259)</v>
      </c>
      <c r="T219" s="18"/>
      <c r="U219" s="40">
        <v>1937.0</v>
      </c>
      <c r="V219" s="22">
        <f t="shared" si="8"/>
        <v>139</v>
      </c>
      <c r="W219" s="23">
        <f t="shared" si="9"/>
        <v>0.07176045431</v>
      </c>
      <c r="X219" s="26" t="str">
        <f t="shared" si="10"/>
        <v>Wooden Box with +139, +7.2% (1937 to 2076)</v>
      </c>
    </row>
    <row r="220">
      <c r="A220" s="18" t="s">
        <v>318</v>
      </c>
      <c r="B220" s="18">
        <v>173.0</v>
      </c>
      <c r="C220" s="40">
        <v>13110.0</v>
      </c>
      <c r="D220" s="40">
        <v>7815.0</v>
      </c>
      <c r="E220" s="40">
        <v>855.0</v>
      </c>
      <c r="F220" s="14">
        <v>409165.0</v>
      </c>
      <c r="G220" s="19"/>
      <c r="H220" s="19">
        <f>VLOOKUP(A220,'Kings Ratings'!$A$2:$B$1000,2,false)</f>
        <v>5</v>
      </c>
      <c r="I220" s="7">
        <f>vlookup(B220,'202405 MM (Do Not Delete)'!$A$1:$G$1000,7,false)</f>
        <v>281</v>
      </c>
      <c r="K220" s="40">
        <v>12690.0</v>
      </c>
      <c r="L220" s="22">
        <f t="shared" si="2"/>
        <v>420</v>
      </c>
      <c r="M220" s="23">
        <f t="shared" si="3"/>
        <v>0.03309692671</v>
      </c>
      <c r="N220" s="24" t="str">
        <f t="shared" si="4"/>
        <v>Flier with +420, +3.3% (12690 to 13110)</v>
      </c>
      <c r="O220" s="41"/>
      <c r="P220" s="40">
        <v>7492.0</v>
      </c>
      <c r="Q220" s="18">
        <f t="shared" si="5"/>
        <v>323</v>
      </c>
      <c r="R220" s="23">
        <f t="shared" si="6"/>
        <v>0.0431126535</v>
      </c>
      <c r="S220" s="24" t="str">
        <f t="shared" si="7"/>
        <v>Flier with +323, +4.3% (7492 to 7815)</v>
      </c>
      <c r="T220" s="18"/>
      <c r="U220" s="40">
        <v>805.0</v>
      </c>
      <c r="V220" s="22">
        <f t="shared" si="8"/>
        <v>50</v>
      </c>
      <c r="W220" s="23">
        <f t="shared" si="9"/>
        <v>0.06211180124</v>
      </c>
      <c r="X220" s="26" t="str">
        <f t="shared" si="10"/>
        <v>Flier with +50, +6.2% (805 to 855)</v>
      </c>
    </row>
    <row r="221">
      <c r="A221" s="18" t="s">
        <v>31</v>
      </c>
      <c r="B221" s="18">
        <v>126.0</v>
      </c>
      <c r="C221" s="40">
        <v>13745.0</v>
      </c>
      <c r="D221" s="40">
        <v>6960.0</v>
      </c>
      <c r="E221" s="40">
        <v>609.0</v>
      </c>
      <c r="F221" s="14">
        <v>974461.0</v>
      </c>
      <c r="G221" s="19"/>
      <c r="H221" s="19">
        <f>VLOOKUP(A221,'Kings Ratings'!$A$2:$B$1000,2,false)</f>
        <v>2</v>
      </c>
      <c r="I221" s="7">
        <f>vlookup(B221,'202405 MM (Do Not Delete)'!$A$1:$G$1000,7,false)</f>
        <v>285</v>
      </c>
      <c r="K221" s="40">
        <v>13324.0</v>
      </c>
      <c r="L221" s="22">
        <f t="shared" si="2"/>
        <v>421</v>
      </c>
      <c r="M221" s="23">
        <f t="shared" si="3"/>
        <v>0.03159711798</v>
      </c>
      <c r="N221" s="24" t="str">
        <f t="shared" si="4"/>
        <v>Amethyst Necklace with +421, +3.2% (13324 to 13745)</v>
      </c>
      <c r="O221" s="41"/>
      <c r="P221" s="40">
        <v>6709.0</v>
      </c>
      <c r="Q221" s="18">
        <f t="shared" si="5"/>
        <v>251</v>
      </c>
      <c r="R221" s="23">
        <f t="shared" si="6"/>
        <v>0.03741243106</v>
      </c>
      <c r="S221" s="24" t="str">
        <f t="shared" si="7"/>
        <v>Amethyst Necklace with +251, +3.7% (6709 to 6960)</v>
      </c>
      <c r="T221" s="18"/>
      <c r="U221" s="40">
        <v>540.0</v>
      </c>
      <c r="V221" s="22">
        <f t="shared" si="8"/>
        <v>69</v>
      </c>
      <c r="W221" s="23">
        <f t="shared" si="9"/>
        <v>0.1277777778</v>
      </c>
      <c r="X221" s="26" t="str">
        <f t="shared" si="10"/>
        <v>Amethyst Necklace with +69, +12.8% (540 to 609)</v>
      </c>
    </row>
    <row r="222">
      <c r="A222" s="18" t="s">
        <v>224</v>
      </c>
      <c r="B222" s="18">
        <v>254.0</v>
      </c>
      <c r="C222" s="40">
        <v>12410.0</v>
      </c>
      <c r="D222" s="40">
        <v>2599.0</v>
      </c>
      <c r="E222" s="40">
        <v>20.0</v>
      </c>
      <c r="F222" s="14">
        <v>107761.0</v>
      </c>
      <c r="G222" s="19"/>
      <c r="H222" s="19">
        <f>VLOOKUP(A222,'Kings Ratings'!$A$2:$B$1000,2,false)</f>
        <v>9</v>
      </c>
      <c r="I222" s="7">
        <f>vlookup(B222,'202405 MM (Do Not Delete)'!$A$1:$G$1000,7,false)</f>
        <v>301</v>
      </c>
      <c r="K222" s="40">
        <v>11986.0</v>
      </c>
      <c r="L222" s="22">
        <f t="shared" si="2"/>
        <v>424</v>
      </c>
      <c r="M222" s="23">
        <f t="shared" si="3"/>
        <v>0.0353746037</v>
      </c>
      <c r="N222" s="24" t="str">
        <f t="shared" si="4"/>
        <v>Cotton with +424, +3.5% (11986 to 12410)</v>
      </c>
      <c r="O222" s="41"/>
      <c r="P222" s="40">
        <v>2467.0</v>
      </c>
      <c r="Q222" s="18">
        <f t="shared" si="5"/>
        <v>132</v>
      </c>
      <c r="R222" s="23">
        <f t="shared" si="6"/>
        <v>0.05350628293</v>
      </c>
      <c r="S222" s="24" t="str">
        <f t="shared" si="7"/>
        <v>Cotton with +132, +5.4% (2467 to 2599)</v>
      </c>
      <c r="T222" s="18"/>
      <c r="U222" s="40">
        <v>15.0</v>
      </c>
      <c r="V222" s="22">
        <f t="shared" si="8"/>
        <v>5</v>
      </c>
      <c r="W222" s="23">
        <f t="shared" si="9"/>
        <v>0.3333333333</v>
      </c>
      <c r="X222" s="26" t="str">
        <f t="shared" si="10"/>
        <v>Cotton with +5, +33.3% (15 to 20)</v>
      </c>
    </row>
    <row r="223">
      <c r="A223" s="18" t="s">
        <v>713</v>
      </c>
      <c r="B223" s="18">
        <v>249.0</v>
      </c>
      <c r="C223" s="40">
        <v>13198.0</v>
      </c>
      <c r="D223" s="40">
        <v>5852.0</v>
      </c>
      <c r="E223" s="40">
        <v>267.0</v>
      </c>
      <c r="F223" s="14">
        <v>613784.0</v>
      </c>
      <c r="G223" s="19"/>
      <c r="H223" s="19">
        <f>VLOOKUP(A223,'Kings Ratings'!$A$2:$B$1000,2,false)</f>
        <v>2</v>
      </c>
      <c r="I223" s="7">
        <f>vlookup(B223,'202405 MM (Do Not Delete)'!$A$1:$G$1000,7,false)</f>
        <v>294</v>
      </c>
      <c r="K223" s="40">
        <v>12774.0</v>
      </c>
      <c r="L223" s="22">
        <f t="shared" si="2"/>
        <v>424</v>
      </c>
      <c r="M223" s="23">
        <f t="shared" si="3"/>
        <v>0.03319242211</v>
      </c>
      <c r="N223" s="24" t="str">
        <f t="shared" si="4"/>
        <v>Shimmer Ring with +424, +3.3% (12774 to 13198)</v>
      </c>
      <c r="O223" s="41"/>
      <c r="P223" s="40">
        <v>5609.0</v>
      </c>
      <c r="Q223" s="18">
        <f t="shared" si="5"/>
        <v>243</v>
      </c>
      <c r="R223" s="23">
        <f t="shared" si="6"/>
        <v>0.04332323052</v>
      </c>
      <c r="S223" s="24" t="str">
        <f t="shared" si="7"/>
        <v>Shimmer Ring with +243, +4.3% (5609 to 5852)</v>
      </c>
      <c r="T223" s="18"/>
      <c r="U223" s="40">
        <v>244.0</v>
      </c>
      <c r="V223" s="22">
        <f t="shared" si="8"/>
        <v>23</v>
      </c>
      <c r="W223" s="23">
        <f t="shared" si="9"/>
        <v>0.09426229508</v>
      </c>
      <c r="X223" s="26" t="str">
        <f t="shared" si="10"/>
        <v>Shimmer Ring with +23, +9.4% (244 to 267)</v>
      </c>
    </row>
    <row r="224">
      <c r="A224" s="18" t="s">
        <v>456</v>
      </c>
      <c r="B224" s="18">
        <v>217.0</v>
      </c>
      <c r="C224" s="40">
        <v>17435.0</v>
      </c>
      <c r="D224" s="40">
        <v>11131.0</v>
      </c>
      <c r="E224" s="40">
        <v>3997.0</v>
      </c>
      <c r="F224" s="14">
        <v>1012756.0</v>
      </c>
      <c r="G224" s="19"/>
      <c r="H224" s="19">
        <f>VLOOKUP(A224,'Kings Ratings'!$A$2:$B$1000,2,false)</f>
        <v>1</v>
      </c>
      <c r="I224" s="7">
        <f>vlookup(B224,'202405 MM (Do Not Delete)'!$A$1:$G$1000,7,false)</f>
        <v>233</v>
      </c>
      <c r="K224" s="40">
        <v>17008.0</v>
      </c>
      <c r="L224" s="22">
        <f t="shared" si="2"/>
        <v>427</v>
      </c>
      <c r="M224" s="23">
        <f t="shared" si="3"/>
        <v>0.02510583255</v>
      </c>
      <c r="N224" s="24" t="str">
        <f t="shared" si="4"/>
        <v>Horseshoe with +427, +2.5% (17008 to 17435)</v>
      </c>
      <c r="O224" s="41"/>
      <c r="P224" s="40">
        <v>10856.0</v>
      </c>
      <c r="Q224" s="18">
        <f t="shared" si="5"/>
        <v>275</v>
      </c>
      <c r="R224" s="23">
        <f t="shared" si="6"/>
        <v>0.02533161385</v>
      </c>
      <c r="S224" s="24" t="str">
        <f t="shared" si="7"/>
        <v>Horseshoe with +275, +2.5% (10856 to 11131)</v>
      </c>
      <c r="T224" s="18"/>
      <c r="U224" s="40">
        <v>3689.0</v>
      </c>
      <c r="V224" s="22">
        <f t="shared" si="8"/>
        <v>308</v>
      </c>
      <c r="W224" s="23">
        <f t="shared" si="9"/>
        <v>0.0834914611</v>
      </c>
      <c r="X224" s="26" t="str">
        <f t="shared" si="10"/>
        <v>Horseshoe with +308, +8.3% (3689 to 3997)</v>
      </c>
    </row>
    <row r="225">
      <c r="A225" s="18" t="s">
        <v>607</v>
      </c>
      <c r="B225" s="18">
        <v>725.0</v>
      </c>
      <c r="C225" s="40">
        <v>4466.0</v>
      </c>
      <c r="D225" s="40">
        <v>358.0</v>
      </c>
      <c r="E225" s="40">
        <v>1.0</v>
      </c>
      <c r="F225" s="14">
        <v>73397.0</v>
      </c>
      <c r="G225" s="19"/>
      <c r="H225" s="19">
        <f>VLOOKUP(A225,'Kings Ratings'!$A$2:$B$1000,2,false)</f>
        <v>9</v>
      </c>
      <c r="I225" s="10" t="str">
        <f>vlookup(B225,'202405 MM (Do Not Delete)'!$A$1:$G$1000,7,false)</f>
        <v/>
      </c>
      <c r="K225" s="40">
        <v>4038.0</v>
      </c>
      <c r="L225" s="22">
        <f t="shared" si="2"/>
        <v>428</v>
      </c>
      <c r="M225" s="23">
        <f t="shared" si="3"/>
        <v>0.1059930659</v>
      </c>
      <c r="N225" s="24" t="str">
        <f t="shared" si="4"/>
        <v>Pie Pan with +428, +10.6% (4038 to 4466)</v>
      </c>
      <c r="O225" s="41"/>
      <c r="P225" s="40">
        <v>332.0</v>
      </c>
      <c r="Q225" s="18">
        <f t="shared" si="5"/>
        <v>26</v>
      </c>
      <c r="R225" s="23">
        <f t="shared" si="6"/>
        <v>0.07831325301</v>
      </c>
      <c r="S225" s="24" t="str">
        <f t="shared" si="7"/>
        <v>Pie Pan with +26, +7.8% (332 to 358)</v>
      </c>
      <c r="T225" s="18"/>
      <c r="U225" s="40">
        <v>0.0</v>
      </c>
      <c r="V225" s="22">
        <f t="shared" si="8"/>
        <v>1</v>
      </c>
      <c r="W225" s="23" t="str">
        <f t="shared" si="9"/>
        <v>#DIV/0!</v>
      </c>
      <c r="X225" s="26" t="str">
        <f t="shared" si="10"/>
        <v>#DIV/0!</v>
      </c>
    </row>
    <row r="226">
      <c r="A226" s="18" t="s">
        <v>257</v>
      </c>
      <c r="B226" s="18">
        <v>146.0</v>
      </c>
      <c r="C226" s="40">
        <v>14195.0</v>
      </c>
      <c r="D226" s="40">
        <v>6874.0</v>
      </c>
      <c r="E226" s="40">
        <v>391.0</v>
      </c>
      <c r="F226" s="14">
        <v>569858.0</v>
      </c>
      <c r="G226" s="19"/>
      <c r="H226" s="19">
        <f>VLOOKUP(A226,'Kings Ratings'!$A$2:$B$1000,2,false)</f>
        <v>2</v>
      </c>
      <c r="I226" s="7">
        <f>vlookup(B226,'202405 MM (Do Not Delete)'!$A$1:$G$1000,7,false)</f>
        <v>283</v>
      </c>
      <c r="K226" s="40">
        <v>13766.0</v>
      </c>
      <c r="L226" s="22">
        <f t="shared" si="2"/>
        <v>429</v>
      </c>
      <c r="M226" s="23">
        <f t="shared" si="3"/>
        <v>0.03116373674</v>
      </c>
      <c r="N226" s="24" t="str">
        <f t="shared" si="4"/>
        <v>Emerald Ring with +429, +3.1% (13766 to 14195)</v>
      </c>
      <c r="O226" s="41"/>
      <c r="P226" s="40">
        <v>6613.0</v>
      </c>
      <c r="Q226" s="18">
        <f t="shared" si="5"/>
        <v>261</v>
      </c>
      <c r="R226" s="23">
        <f t="shared" si="6"/>
        <v>0.03946771511</v>
      </c>
      <c r="S226" s="24" t="str">
        <f t="shared" si="7"/>
        <v>Emerald Ring with +261, +3.9% (6613 to 6874)</v>
      </c>
      <c r="T226" s="18"/>
      <c r="U226" s="40">
        <v>351.0</v>
      </c>
      <c r="V226" s="22">
        <f t="shared" si="8"/>
        <v>40</v>
      </c>
      <c r="W226" s="23">
        <f t="shared" si="9"/>
        <v>0.113960114</v>
      </c>
      <c r="X226" s="26" t="str">
        <f t="shared" si="10"/>
        <v>Emerald Ring with +40, +11.4% (351 to 391)</v>
      </c>
    </row>
    <row r="227">
      <c r="A227" s="18" t="s">
        <v>540</v>
      </c>
      <c r="B227" s="18">
        <v>176.0</v>
      </c>
      <c r="C227" s="40">
        <v>15610.0</v>
      </c>
      <c r="D227" s="40">
        <v>5708.0</v>
      </c>
      <c r="E227" s="40">
        <v>305.0</v>
      </c>
      <c r="F227" s="14">
        <v>614265.0</v>
      </c>
      <c r="G227" s="19"/>
      <c r="H227" s="19">
        <f>VLOOKUP(A227,'Kings Ratings'!$A$2:$B$1000,2,false)</f>
        <v>5</v>
      </c>
      <c r="I227" s="7">
        <f>vlookup(B227,'202405 MM (Do Not Delete)'!$A$1:$G$1000,7,false)</f>
        <v>288</v>
      </c>
      <c r="K227" s="40">
        <v>15178.0</v>
      </c>
      <c r="L227" s="22">
        <f t="shared" si="2"/>
        <v>432</v>
      </c>
      <c r="M227" s="23">
        <f t="shared" si="3"/>
        <v>0.02846224799</v>
      </c>
      <c r="N227" s="24" t="str">
        <f t="shared" si="4"/>
        <v>Magicite with +432, +2.8% (15178 to 15610)</v>
      </c>
      <c r="O227" s="41"/>
      <c r="P227" s="40">
        <v>5434.0</v>
      </c>
      <c r="Q227" s="18">
        <f t="shared" si="5"/>
        <v>274</v>
      </c>
      <c r="R227" s="23">
        <f t="shared" si="6"/>
        <v>0.05042326095</v>
      </c>
      <c r="S227" s="24" t="str">
        <f t="shared" si="7"/>
        <v>Magicite with +274, +5% (5434 to 5708)</v>
      </c>
      <c r="T227" s="18"/>
      <c r="U227" s="40">
        <v>277.0</v>
      </c>
      <c r="V227" s="22">
        <f t="shared" si="8"/>
        <v>28</v>
      </c>
      <c r="W227" s="23">
        <f t="shared" si="9"/>
        <v>0.1010830325</v>
      </c>
      <c r="X227" s="26" t="str">
        <f t="shared" si="10"/>
        <v>Magicite with +28, +10.1% (277 to 305)</v>
      </c>
    </row>
    <row r="228">
      <c r="A228" s="18" t="s">
        <v>735</v>
      </c>
      <c r="B228" s="18">
        <v>428.0</v>
      </c>
      <c r="C228" s="40">
        <v>2590.0</v>
      </c>
      <c r="D228" s="40">
        <v>341.0</v>
      </c>
      <c r="E228" s="40">
        <v>4.0</v>
      </c>
      <c r="F228" s="14">
        <v>74157.0</v>
      </c>
      <c r="G228" s="19"/>
      <c r="H228" s="19">
        <f>VLOOKUP(A228,'Kings Ratings'!$A$2:$B$1000,2,false)</f>
        <v>11</v>
      </c>
      <c r="I228" s="10" t="str">
        <f>vlookup(B228,'202405 MM (Do Not Delete)'!$A$1:$G$1000,7,false)</f>
        <v/>
      </c>
      <c r="K228" s="40">
        <v>2154.0</v>
      </c>
      <c r="L228" s="22">
        <f t="shared" si="2"/>
        <v>436</v>
      </c>
      <c r="M228" s="23">
        <f t="shared" si="3"/>
        <v>0.2024141133</v>
      </c>
      <c r="N228" s="24" t="str">
        <f t="shared" si="4"/>
        <v>Snow Globe with +436, +20.2% (2154 to 2590)</v>
      </c>
      <c r="O228" s="41"/>
      <c r="P228" s="40">
        <v>188.0</v>
      </c>
      <c r="Q228" s="18">
        <f t="shared" si="5"/>
        <v>153</v>
      </c>
      <c r="R228" s="23">
        <f t="shared" si="6"/>
        <v>0.8138297872</v>
      </c>
      <c r="S228" s="24" t="str">
        <f t="shared" si="7"/>
        <v>Snow Globe with +153, +81.4% (188 to 341)</v>
      </c>
      <c r="T228" s="18"/>
      <c r="U228" s="40">
        <v>1.0</v>
      </c>
      <c r="V228" s="22">
        <f t="shared" si="8"/>
        <v>3</v>
      </c>
      <c r="W228" s="23">
        <f t="shared" si="9"/>
        <v>3</v>
      </c>
      <c r="X228" s="26" t="str">
        <f t="shared" si="10"/>
        <v>Snow Globe with +3, +300% (1 to 4)</v>
      </c>
    </row>
    <row r="229">
      <c r="A229" s="18" t="s">
        <v>694</v>
      </c>
      <c r="B229" s="18">
        <v>305.0</v>
      </c>
      <c r="C229" s="40">
        <v>12987.0</v>
      </c>
      <c r="D229" s="40">
        <v>3471.0</v>
      </c>
      <c r="E229" s="40">
        <v>39.0</v>
      </c>
      <c r="F229" s="14">
        <v>159909.0</v>
      </c>
      <c r="G229" s="19"/>
      <c r="H229" s="19">
        <f>VLOOKUP(A229,'Kings Ratings'!$A$2:$B$1000,2,false)</f>
        <v>7</v>
      </c>
      <c r="I229" s="7">
        <f>vlookup(B229,'202405 MM (Do Not Delete)'!$A$1:$G$1000,7,false)</f>
        <v>294</v>
      </c>
      <c r="K229" s="40">
        <v>12551.0</v>
      </c>
      <c r="L229" s="22">
        <f t="shared" si="2"/>
        <v>436</v>
      </c>
      <c r="M229" s="23">
        <f t="shared" si="3"/>
        <v>0.03473826787</v>
      </c>
      <c r="N229" s="24" t="str">
        <f t="shared" si="4"/>
        <v>Salt with +436, +3.5% (12551 to 12987)</v>
      </c>
      <c r="O229" s="41"/>
      <c r="P229" s="40">
        <v>3264.0</v>
      </c>
      <c r="Q229" s="18">
        <f t="shared" si="5"/>
        <v>207</v>
      </c>
      <c r="R229" s="23">
        <f t="shared" si="6"/>
        <v>0.06341911765</v>
      </c>
      <c r="S229" s="24" t="str">
        <f t="shared" si="7"/>
        <v>Salt with +207, +6.3% (3264 to 3471)</v>
      </c>
      <c r="T229" s="18"/>
      <c r="U229" s="40">
        <v>35.0</v>
      </c>
      <c r="V229" s="22">
        <f t="shared" si="8"/>
        <v>4</v>
      </c>
      <c r="W229" s="23">
        <f t="shared" si="9"/>
        <v>0.1142857143</v>
      </c>
      <c r="X229" s="26" t="str">
        <f t="shared" si="10"/>
        <v>Salt with +4, +11.4% (35 to 39)</v>
      </c>
    </row>
    <row r="230">
      <c r="A230" s="18" t="s">
        <v>804</v>
      </c>
      <c r="B230" s="18">
        <v>378.0</v>
      </c>
      <c r="C230" s="40">
        <v>6883.0</v>
      </c>
      <c r="D230" s="40">
        <v>985.0</v>
      </c>
      <c r="E230" s="40">
        <v>15.0</v>
      </c>
      <c r="F230" s="14">
        <v>48110.0</v>
      </c>
      <c r="G230" s="19"/>
      <c r="H230" s="19">
        <f>VLOOKUP(A230,'Kings Ratings'!$A$2:$B$1000,2,false)</f>
        <v>10</v>
      </c>
      <c r="I230" s="10"/>
      <c r="K230" s="40">
        <v>6446.0</v>
      </c>
      <c r="L230" s="22">
        <f t="shared" si="2"/>
        <v>437</v>
      </c>
      <c r="M230" s="23">
        <f t="shared" si="3"/>
        <v>0.06779398076</v>
      </c>
      <c r="N230" s="24" t="str">
        <f t="shared" si="4"/>
        <v>Water Lily with +437, +6.8% (6446 to 6883)</v>
      </c>
      <c r="O230" s="41"/>
      <c r="P230" s="40">
        <v>869.0</v>
      </c>
      <c r="Q230" s="18">
        <f t="shared" si="5"/>
        <v>116</v>
      </c>
      <c r="R230" s="23">
        <f t="shared" si="6"/>
        <v>0.1334867664</v>
      </c>
      <c r="S230" s="24" t="str">
        <f t="shared" si="7"/>
        <v>Water Lily with +116, +13.3% (869 to 985)</v>
      </c>
      <c r="T230" s="18"/>
      <c r="U230" s="40">
        <v>11.0</v>
      </c>
      <c r="V230" s="22">
        <f t="shared" si="8"/>
        <v>4</v>
      </c>
      <c r="W230" s="23">
        <f t="shared" si="9"/>
        <v>0.3636363636</v>
      </c>
      <c r="X230" s="26" t="str">
        <f t="shared" si="10"/>
        <v>Water Lily with +4, +36.4% (11 to 15)</v>
      </c>
    </row>
    <row r="231">
      <c r="A231" s="18" t="s">
        <v>250</v>
      </c>
      <c r="B231" s="18">
        <v>13.0</v>
      </c>
      <c r="C231" s="40">
        <v>15154.0</v>
      </c>
      <c r="D231" s="40">
        <v>3643.0</v>
      </c>
      <c r="E231" s="40">
        <v>202.0</v>
      </c>
      <c r="F231" s="14">
        <v>186176.0</v>
      </c>
      <c r="G231" s="19"/>
      <c r="H231" s="19">
        <f>VLOOKUP(A231,'Kings Ratings'!$A$2:$B$1000,2,false)</f>
        <v>2</v>
      </c>
      <c r="I231" s="7" t="str">
        <f>vlookup(B231,'202405 MM (Do Not Delete)'!$A$1:$G$1000,7,false)</f>
        <v/>
      </c>
      <c r="K231" s="40">
        <v>14713.0</v>
      </c>
      <c r="L231" s="22">
        <f t="shared" si="2"/>
        <v>441</v>
      </c>
      <c r="M231" s="23">
        <f t="shared" si="3"/>
        <v>0.02997349283</v>
      </c>
      <c r="N231" s="24" t="str">
        <f t="shared" si="4"/>
        <v>Eggplant with +441, +3% (14713 to 15154)</v>
      </c>
      <c r="O231" s="41"/>
      <c r="P231" s="40">
        <v>3500.0</v>
      </c>
      <c r="Q231" s="18">
        <f t="shared" si="5"/>
        <v>143</v>
      </c>
      <c r="R231" s="23">
        <f t="shared" si="6"/>
        <v>0.04085714286</v>
      </c>
      <c r="S231" s="24" t="str">
        <f t="shared" si="7"/>
        <v>Eggplant with +143, +4.1% (3500 to 3643)</v>
      </c>
      <c r="T231" s="18"/>
      <c r="U231" s="40">
        <v>185.0</v>
      </c>
      <c r="V231" s="22">
        <f t="shared" si="8"/>
        <v>17</v>
      </c>
      <c r="W231" s="23">
        <f t="shared" si="9"/>
        <v>0.09189189189</v>
      </c>
      <c r="X231" s="26" t="str">
        <f t="shared" si="10"/>
        <v>Eggplant with +17, +9.2% (185 to 202)</v>
      </c>
    </row>
    <row r="232">
      <c r="A232" s="18" t="s">
        <v>574</v>
      </c>
      <c r="B232" s="18">
        <v>207.0</v>
      </c>
      <c r="C232" s="40">
        <v>13766.0</v>
      </c>
      <c r="D232" s="40">
        <v>8138.0</v>
      </c>
      <c r="E232" s="40">
        <v>573.0</v>
      </c>
      <c r="F232" s="14">
        <v>394525.0</v>
      </c>
      <c r="G232" s="19"/>
      <c r="H232" s="19">
        <f>VLOOKUP(A232,'Kings Ratings'!$A$2:$B$1000,2,false)</f>
        <v>5</v>
      </c>
      <c r="I232" s="7">
        <f>vlookup(B232,'202405 MM (Do Not Delete)'!$A$1:$G$1000,7,false)</f>
        <v>291</v>
      </c>
      <c r="K232" s="40">
        <v>13325.0</v>
      </c>
      <c r="L232" s="22">
        <f t="shared" si="2"/>
        <v>441</v>
      </c>
      <c r="M232" s="23">
        <f t="shared" si="3"/>
        <v>0.0330956848</v>
      </c>
      <c r="N232" s="24" t="str">
        <f t="shared" si="4"/>
        <v>Octopus with +441, +3.3% (13325 to 13766)</v>
      </c>
      <c r="O232" s="41"/>
      <c r="P232" s="40">
        <v>7807.0</v>
      </c>
      <c r="Q232" s="18">
        <f t="shared" si="5"/>
        <v>331</v>
      </c>
      <c r="R232" s="23">
        <f t="shared" si="6"/>
        <v>0.04239784809</v>
      </c>
      <c r="S232" s="24" t="str">
        <f t="shared" si="7"/>
        <v>Octopus with +331, +4.2% (7807 to 8138)</v>
      </c>
      <c r="T232" s="18"/>
      <c r="U232" s="40">
        <v>525.0</v>
      </c>
      <c r="V232" s="22">
        <f t="shared" si="8"/>
        <v>48</v>
      </c>
      <c r="W232" s="23">
        <f t="shared" si="9"/>
        <v>0.09142857143</v>
      </c>
      <c r="X232" s="26" t="str">
        <f t="shared" si="10"/>
        <v>Octopus with +48, +9.1% (525 to 573)</v>
      </c>
    </row>
    <row r="233">
      <c r="A233" s="18" t="s">
        <v>359</v>
      </c>
      <c r="B233" s="18">
        <v>140.0</v>
      </c>
      <c r="C233" s="40">
        <v>13049.0</v>
      </c>
      <c r="D233" s="40">
        <v>7556.0</v>
      </c>
      <c r="E233" s="40">
        <v>447.0</v>
      </c>
      <c r="F233" s="14">
        <v>296908.0</v>
      </c>
      <c r="G233" s="19"/>
      <c r="H233" s="19">
        <f>VLOOKUP(A233,'Kings Ratings'!$A$2:$B$1000,2,false)</f>
        <v>7</v>
      </c>
      <c r="I233" s="7">
        <f>vlookup(B233,'202405 MM (Do Not Delete)'!$A$1:$G$1000,7,false)</f>
        <v>288</v>
      </c>
      <c r="K233" s="40">
        <v>12607.0</v>
      </c>
      <c r="L233" s="22">
        <f t="shared" si="2"/>
        <v>442</v>
      </c>
      <c r="M233" s="23">
        <f t="shared" si="3"/>
        <v>0.03505988736</v>
      </c>
      <c r="N233" s="24" t="str">
        <f t="shared" si="4"/>
        <v>Giant Squid with +442, +3.5% (12607 to 13049)</v>
      </c>
      <c r="O233" s="41"/>
      <c r="P233" s="40">
        <v>7226.0</v>
      </c>
      <c r="Q233" s="18">
        <f t="shared" si="5"/>
        <v>330</v>
      </c>
      <c r="R233" s="23">
        <f t="shared" si="6"/>
        <v>0.0456684196</v>
      </c>
      <c r="S233" s="24" t="str">
        <f t="shared" si="7"/>
        <v>Giant Squid with +330, +4.6% (7226 to 7556)</v>
      </c>
      <c r="T233" s="18"/>
      <c r="U233" s="40">
        <v>401.0</v>
      </c>
      <c r="V233" s="22">
        <f t="shared" si="8"/>
        <v>46</v>
      </c>
      <c r="W233" s="23">
        <f t="shared" si="9"/>
        <v>0.114713217</v>
      </c>
      <c r="X233" s="26" t="str">
        <f t="shared" si="10"/>
        <v>Giant Squid with +46, +11.5% (401 to 447)</v>
      </c>
    </row>
    <row r="234">
      <c r="A234" s="18" t="s">
        <v>469</v>
      </c>
      <c r="B234" s="18">
        <v>185.0</v>
      </c>
      <c r="C234" s="40">
        <v>11556.0</v>
      </c>
      <c r="D234" s="40">
        <v>1634.0</v>
      </c>
      <c r="E234" s="40">
        <v>3.0</v>
      </c>
      <c r="F234" s="14">
        <v>54297.0</v>
      </c>
      <c r="G234" s="19"/>
      <c r="H234" s="19">
        <f>VLOOKUP(A234,'Kings Ratings'!$A$2:$B$1000,2,false)</f>
        <v>9</v>
      </c>
      <c r="I234" s="10"/>
      <c r="K234" s="40">
        <v>11113.0</v>
      </c>
      <c r="L234" s="22">
        <f t="shared" si="2"/>
        <v>443</v>
      </c>
      <c r="M234" s="23">
        <f t="shared" si="3"/>
        <v>0.03986322325</v>
      </c>
      <c r="N234" s="24" t="str">
        <f t="shared" si="4"/>
        <v>Iced Tea with +443, +4% (11113 to 11556)</v>
      </c>
      <c r="O234" s="41"/>
      <c r="P234" s="40">
        <v>1475.0</v>
      </c>
      <c r="Q234" s="18">
        <f t="shared" si="5"/>
        <v>159</v>
      </c>
      <c r="R234" s="23">
        <f t="shared" si="6"/>
        <v>0.1077966102</v>
      </c>
      <c r="S234" s="24" t="str">
        <f t="shared" si="7"/>
        <v>Iced Tea with +159, +10.8% (1475 to 1634)</v>
      </c>
      <c r="T234" s="18"/>
      <c r="U234" s="40">
        <v>3.0</v>
      </c>
      <c r="V234" s="22">
        <f t="shared" si="8"/>
        <v>0</v>
      </c>
      <c r="W234" s="23">
        <f t="shared" si="9"/>
        <v>0</v>
      </c>
      <c r="X234" s="26" t="str">
        <f t="shared" si="10"/>
        <v>Iced Tea with +0, +0% (3 to 3)</v>
      </c>
    </row>
    <row r="235">
      <c r="A235" s="18" t="s">
        <v>396</v>
      </c>
      <c r="B235" s="18">
        <v>81.0</v>
      </c>
      <c r="C235" s="40">
        <v>23778.0</v>
      </c>
      <c r="D235" s="40">
        <v>11492.0</v>
      </c>
      <c r="E235" s="40">
        <v>3222.0</v>
      </c>
      <c r="F235" s="14">
        <v>2360446.0</v>
      </c>
      <c r="G235" s="19"/>
      <c r="H235" s="19">
        <f>VLOOKUP(A235,'Kings Ratings'!$A$2:$B$1000,2,false)</f>
        <v>1</v>
      </c>
      <c r="I235" s="7">
        <f>vlookup(B235,'202405 MM (Do Not Delete)'!$A$1:$G$1000,7,false)</f>
        <v>235</v>
      </c>
      <c r="K235" s="40">
        <v>23334.0</v>
      </c>
      <c r="L235" s="22">
        <f t="shared" si="2"/>
        <v>444</v>
      </c>
      <c r="M235" s="23">
        <f t="shared" si="3"/>
        <v>0.01902802777</v>
      </c>
      <c r="N235" s="24" t="str">
        <f t="shared" si="4"/>
        <v>White Parchment with +444, +1.9% (23334 to 23778)</v>
      </c>
      <c r="O235" s="41"/>
      <c r="P235" s="40">
        <v>11275.0</v>
      </c>
      <c r="Q235" s="18">
        <f t="shared" si="5"/>
        <v>217</v>
      </c>
      <c r="R235" s="23">
        <f t="shared" si="6"/>
        <v>0.01924611973</v>
      </c>
      <c r="S235" s="24" t="str">
        <f t="shared" si="7"/>
        <v>White Parchment with +217, +1.9% (11275 to 11492)</v>
      </c>
      <c r="T235" s="18"/>
      <c r="U235" s="40">
        <v>3000.0</v>
      </c>
      <c r="V235" s="22">
        <f t="shared" si="8"/>
        <v>222</v>
      </c>
      <c r="W235" s="23">
        <f t="shared" si="9"/>
        <v>0.074</v>
      </c>
      <c r="X235" s="26" t="str">
        <f t="shared" si="10"/>
        <v>White Parchment with +222, +7.4% (3000 to 3222)</v>
      </c>
    </row>
    <row r="236">
      <c r="A236" s="18" t="s">
        <v>604</v>
      </c>
      <c r="B236" s="18">
        <v>11.0</v>
      </c>
      <c r="C236" s="40">
        <v>17396.0</v>
      </c>
      <c r="D236" s="40">
        <v>5449.0</v>
      </c>
      <c r="E236" s="40">
        <v>202.0</v>
      </c>
      <c r="F236" s="14">
        <v>304274.0</v>
      </c>
      <c r="G236" s="19"/>
      <c r="H236" s="19">
        <f>VLOOKUP(A236,'Kings Ratings'!$A$2:$B$1000,2,false)</f>
        <v>1</v>
      </c>
      <c r="I236" s="7">
        <f>vlookup(B236,'202405 MM (Do Not Delete)'!$A$1:$G$1000,7,false)</f>
        <v>275</v>
      </c>
      <c r="K236" s="40">
        <v>16952.0</v>
      </c>
      <c r="L236" s="22">
        <f t="shared" si="2"/>
        <v>444</v>
      </c>
      <c r="M236" s="23">
        <f t="shared" si="3"/>
        <v>0.02619159981</v>
      </c>
      <c r="N236" s="24" t="str">
        <f t="shared" si="4"/>
        <v>Peppers with +444, +2.6% (16952 to 17396)</v>
      </c>
      <c r="O236" s="41"/>
      <c r="P236" s="40">
        <v>5174.0</v>
      </c>
      <c r="Q236" s="18">
        <f t="shared" si="5"/>
        <v>275</v>
      </c>
      <c r="R236" s="23">
        <f t="shared" si="6"/>
        <v>0.05315036722</v>
      </c>
      <c r="S236" s="24" t="str">
        <f t="shared" si="7"/>
        <v>Peppers with +275, +5.3% (5174 to 5449)</v>
      </c>
      <c r="T236" s="18"/>
      <c r="U236" s="40">
        <v>185.0</v>
      </c>
      <c r="V236" s="22">
        <f t="shared" si="8"/>
        <v>17</v>
      </c>
      <c r="W236" s="23">
        <f t="shared" si="9"/>
        <v>0.09189189189</v>
      </c>
      <c r="X236" s="26" t="str">
        <f t="shared" si="10"/>
        <v>Peppers with +17, +9.2% (185 to 202)</v>
      </c>
    </row>
    <row r="237">
      <c r="A237" s="18" t="s">
        <v>321</v>
      </c>
      <c r="B237" s="18">
        <v>276.0</v>
      </c>
      <c r="C237" s="40">
        <v>16700.0</v>
      </c>
      <c r="D237" s="40">
        <v>4930.0</v>
      </c>
      <c r="E237" s="40">
        <v>172.0</v>
      </c>
      <c r="F237" s="14">
        <v>393467.0</v>
      </c>
      <c r="G237" s="19"/>
      <c r="H237" s="19">
        <f>VLOOKUP(A237,'Kings Ratings'!$A$2:$B$1000,2,false)</f>
        <v>6</v>
      </c>
      <c r="I237" s="7" t="str">
        <f>vlookup(B237,'202405 MM (Do Not Delete)'!$A$1:$G$1000,7,false)</f>
        <v/>
      </c>
      <c r="K237" s="40">
        <v>16251.0</v>
      </c>
      <c r="L237" s="22">
        <f t="shared" si="2"/>
        <v>449</v>
      </c>
      <c r="M237" s="23">
        <f t="shared" si="3"/>
        <v>0.02762906898</v>
      </c>
      <c r="N237" s="24" t="str">
        <f t="shared" si="4"/>
        <v>Flour with +449, +2.8% (16251 to 16700)</v>
      </c>
      <c r="O237" s="41"/>
      <c r="P237" s="40">
        <v>4785.0</v>
      </c>
      <c r="Q237" s="18">
        <f t="shared" si="5"/>
        <v>145</v>
      </c>
      <c r="R237" s="23">
        <f t="shared" si="6"/>
        <v>0.0303030303</v>
      </c>
      <c r="S237" s="24" t="str">
        <f t="shared" si="7"/>
        <v>Flour with +145, +3% (4785 to 4930)</v>
      </c>
      <c r="T237" s="18"/>
      <c r="U237" s="40">
        <v>150.0</v>
      </c>
      <c r="V237" s="22">
        <f t="shared" si="8"/>
        <v>22</v>
      </c>
      <c r="W237" s="23">
        <f t="shared" si="9"/>
        <v>0.1466666667</v>
      </c>
      <c r="X237" s="26" t="str">
        <f t="shared" si="10"/>
        <v>Flour with +22, +14.7% (150 to 172)</v>
      </c>
    </row>
    <row r="238">
      <c r="A238" s="18" t="s">
        <v>787</v>
      </c>
      <c r="B238" s="18">
        <v>15.0</v>
      </c>
      <c r="C238" s="40">
        <v>10053.0</v>
      </c>
      <c r="D238" s="40">
        <v>1144.0</v>
      </c>
      <c r="E238" s="40">
        <v>1.0</v>
      </c>
      <c r="F238" s="14">
        <v>61847.0</v>
      </c>
      <c r="G238" s="19"/>
      <c r="H238" s="19">
        <f>VLOOKUP(A238,'Kings Ratings'!$A$2:$B$1000,2,false)</f>
        <v>7</v>
      </c>
      <c r="I238" s="10"/>
      <c r="K238" s="40">
        <v>9601.0</v>
      </c>
      <c r="L238" s="22">
        <f t="shared" si="2"/>
        <v>452</v>
      </c>
      <c r="M238" s="23">
        <f t="shared" si="3"/>
        <v>0.04707842933</v>
      </c>
      <c r="N238" s="24" t="str">
        <f t="shared" si="4"/>
        <v>Tomato with +452, +4.7% (9601 to 10053)</v>
      </c>
      <c r="O238" s="41"/>
      <c r="P238" s="40">
        <v>793.0</v>
      </c>
      <c r="Q238" s="18">
        <f t="shared" si="5"/>
        <v>351</v>
      </c>
      <c r="R238" s="23">
        <f t="shared" si="6"/>
        <v>0.4426229508</v>
      </c>
      <c r="S238" s="24" t="str">
        <f t="shared" si="7"/>
        <v>Tomato with +351, +44.3% (793 to 1144)</v>
      </c>
      <c r="T238" s="18"/>
      <c r="U238" s="40">
        <v>1.0</v>
      </c>
      <c r="V238" s="22">
        <f t="shared" si="8"/>
        <v>0</v>
      </c>
      <c r="W238" s="23">
        <f t="shared" si="9"/>
        <v>0</v>
      </c>
      <c r="X238" s="26" t="str">
        <f t="shared" si="10"/>
        <v>Tomato with +0, +0% (1 to 1)</v>
      </c>
    </row>
    <row r="239">
      <c r="A239" s="18" t="s">
        <v>56</v>
      </c>
      <c r="B239" s="18">
        <v>450.0</v>
      </c>
      <c r="C239" s="40">
        <v>16182.0</v>
      </c>
      <c r="D239" s="40">
        <v>4781.0</v>
      </c>
      <c r="E239" s="40">
        <v>181.0</v>
      </c>
      <c r="F239" s="14">
        <v>189699.0</v>
      </c>
      <c r="G239" s="19"/>
      <c r="H239" s="19">
        <f>VLOOKUP(A239,'Kings Ratings'!$A$2:$B$1000,2,false)</f>
        <v>5</v>
      </c>
      <c r="I239" s="7">
        <f>vlookup(B239,'202405 MM (Do Not Delete)'!$A$1:$G$1000,7,false)</f>
        <v>296</v>
      </c>
      <c r="K239" s="40">
        <v>15729.0</v>
      </c>
      <c r="L239" s="22">
        <f t="shared" si="2"/>
        <v>453</v>
      </c>
      <c r="M239" s="23">
        <f t="shared" si="3"/>
        <v>0.02880030517</v>
      </c>
      <c r="N239" s="24" t="str">
        <f t="shared" si="4"/>
        <v>Beet with +453, +2.9% (15729 to 16182)</v>
      </c>
      <c r="O239" s="41"/>
      <c r="P239" s="40">
        <v>4640.0</v>
      </c>
      <c r="Q239" s="18">
        <f t="shared" si="5"/>
        <v>141</v>
      </c>
      <c r="R239" s="23">
        <f t="shared" si="6"/>
        <v>0.03038793103</v>
      </c>
      <c r="S239" s="24" t="str">
        <f t="shared" si="7"/>
        <v>Beet with +141, +3% (4640 to 4781)</v>
      </c>
      <c r="T239" s="18"/>
      <c r="U239" s="40">
        <v>177.0</v>
      </c>
      <c r="V239" s="22">
        <f t="shared" si="8"/>
        <v>4</v>
      </c>
      <c r="W239" s="23">
        <f t="shared" si="9"/>
        <v>0.02259887006</v>
      </c>
      <c r="X239" s="26" t="str">
        <f t="shared" si="10"/>
        <v>Beet with +4, +2.3% (177 to 181)</v>
      </c>
    </row>
    <row r="240">
      <c r="A240" s="18" t="s">
        <v>73</v>
      </c>
      <c r="B240" s="18">
        <v>89.0</v>
      </c>
      <c r="C240" s="40">
        <v>17244.0</v>
      </c>
      <c r="D240" s="40">
        <v>10190.0</v>
      </c>
      <c r="E240" s="40">
        <v>3262.0</v>
      </c>
      <c r="F240" s="14">
        <v>1393219.0</v>
      </c>
      <c r="G240" s="19"/>
      <c r="H240" s="19">
        <f>VLOOKUP(A240,'Kings Ratings'!$A$2:$B$1000,2,false)</f>
        <v>3</v>
      </c>
      <c r="I240" s="7">
        <f>vlookup(B240,'202405 MM (Do Not Delete)'!$A$1:$G$1000,7,false)</f>
        <v>245</v>
      </c>
      <c r="K240" s="40">
        <v>16791.0</v>
      </c>
      <c r="L240" s="22">
        <f t="shared" si="2"/>
        <v>453</v>
      </c>
      <c r="M240" s="23">
        <f t="shared" si="3"/>
        <v>0.02697873861</v>
      </c>
      <c r="N240" s="24" t="str">
        <f t="shared" si="4"/>
        <v>Blue Catfish with +453, +2.7% (16791 to 17244)</v>
      </c>
      <c r="O240" s="41"/>
      <c r="P240" s="40">
        <v>9812.0</v>
      </c>
      <c r="Q240" s="18">
        <f t="shared" si="5"/>
        <v>378</v>
      </c>
      <c r="R240" s="23">
        <f t="shared" si="6"/>
        <v>0.03852425601</v>
      </c>
      <c r="S240" s="24" t="str">
        <f t="shared" si="7"/>
        <v>Blue Catfish with +378, +3.9% (9812 to 10190)</v>
      </c>
      <c r="T240" s="18"/>
      <c r="U240" s="40">
        <v>3042.0</v>
      </c>
      <c r="V240" s="22">
        <f t="shared" si="8"/>
        <v>220</v>
      </c>
      <c r="W240" s="23">
        <f t="shared" si="9"/>
        <v>0.07232084155</v>
      </c>
      <c r="X240" s="26" t="str">
        <f t="shared" si="10"/>
        <v>Blue Catfish with +220, +7.2% (3042 to 3262)</v>
      </c>
    </row>
    <row r="241">
      <c r="A241" s="18" t="s">
        <v>199</v>
      </c>
      <c r="B241" s="18">
        <v>122.0</v>
      </c>
      <c r="C241" s="40">
        <v>15587.0</v>
      </c>
      <c r="D241" s="40">
        <v>7318.0</v>
      </c>
      <c r="E241" s="40">
        <v>371.0</v>
      </c>
      <c r="F241" s="14">
        <v>574310.0</v>
      </c>
      <c r="G241" s="19"/>
      <c r="H241" s="19">
        <f>VLOOKUP(A241,'Kings Ratings'!$A$2:$B$1000,2,false)</f>
        <v>5</v>
      </c>
      <c r="I241" s="7">
        <f>vlookup(B241,'202405 MM (Do Not Delete)'!$A$1:$G$1000,7,false)</f>
        <v>293</v>
      </c>
      <c r="K241" s="40">
        <v>15118.0</v>
      </c>
      <c r="L241" s="22">
        <f t="shared" si="2"/>
        <v>469</v>
      </c>
      <c r="M241" s="23">
        <f t="shared" si="3"/>
        <v>0.03102262204</v>
      </c>
      <c r="N241" s="24" t="str">
        <f t="shared" si="4"/>
        <v>Coin Purse with +469, +3.1% (15118 to 15587)</v>
      </c>
      <c r="O241" s="41"/>
      <c r="P241" s="40">
        <v>7056.0</v>
      </c>
      <c r="Q241" s="18">
        <f t="shared" si="5"/>
        <v>262</v>
      </c>
      <c r="R241" s="23">
        <f t="shared" si="6"/>
        <v>0.03713151927</v>
      </c>
      <c r="S241" s="24" t="str">
        <f t="shared" si="7"/>
        <v>Coin Purse with +262, +3.7% (7056 to 7318)</v>
      </c>
      <c r="T241" s="18"/>
      <c r="U241" s="40">
        <v>333.0</v>
      </c>
      <c r="V241" s="22">
        <f t="shared" si="8"/>
        <v>38</v>
      </c>
      <c r="W241" s="23">
        <f t="shared" si="9"/>
        <v>0.1141141141</v>
      </c>
      <c r="X241" s="26" t="str">
        <f t="shared" si="10"/>
        <v>Coin Purse with +38, +11.4% (333 to 371)</v>
      </c>
    </row>
    <row r="242">
      <c r="A242" s="18" t="s">
        <v>93</v>
      </c>
      <c r="B242" s="18">
        <v>535.0</v>
      </c>
      <c r="C242" s="40">
        <v>15981.0</v>
      </c>
      <c r="D242" s="40">
        <v>7607.0</v>
      </c>
      <c r="E242" s="40">
        <v>581.0</v>
      </c>
      <c r="F242" s="14">
        <v>426964.0</v>
      </c>
      <c r="G242" s="19"/>
      <c r="H242" s="19">
        <f>VLOOKUP(A242,'Kings Ratings'!$A$2:$B$1000,2,false)</f>
        <v>3</v>
      </c>
      <c r="I242" s="7">
        <f>vlookup(B242,'202405 MM (Do Not Delete)'!$A$1:$G$1000,7,false)</f>
        <v>281</v>
      </c>
      <c r="K242" s="40">
        <v>15512.0</v>
      </c>
      <c r="L242" s="22">
        <f t="shared" si="2"/>
        <v>469</v>
      </c>
      <c r="M242" s="23">
        <f t="shared" si="3"/>
        <v>0.03023465704</v>
      </c>
      <c r="N242" s="24" t="str">
        <f t="shared" si="4"/>
        <v>Blue Dye with +469, +3% (15512 to 15981)</v>
      </c>
      <c r="O242" s="41"/>
      <c r="P242" s="40">
        <v>7315.0</v>
      </c>
      <c r="Q242" s="18">
        <f t="shared" si="5"/>
        <v>292</v>
      </c>
      <c r="R242" s="23">
        <f t="shared" si="6"/>
        <v>0.03991797676</v>
      </c>
      <c r="S242" s="24" t="str">
        <f t="shared" si="7"/>
        <v>Blue Dye with +292, +4% (7315 to 7607)</v>
      </c>
      <c r="T242" s="18"/>
      <c r="U242" s="40">
        <v>531.0</v>
      </c>
      <c r="V242" s="22">
        <f t="shared" si="8"/>
        <v>50</v>
      </c>
      <c r="W242" s="23">
        <f t="shared" si="9"/>
        <v>0.09416195857</v>
      </c>
      <c r="X242" s="26" t="str">
        <f t="shared" si="10"/>
        <v>Blue Dye with +50, +9.4% (531 to 581)</v>
      </c>
    </row>
    <row r="243">
      <c r="A243" s="18" t="s">
        <v>356</v>
      </c>
      <c r="B243" s="18">
        <v>316.0</v>
      </c>
      <c r="C243" s="40">
        <v>19915.0</v>
      </c>
      <c r="D243" s="40">
        <v>8607.0</v>
      </c>
      <c r="E243" s="40">
        <v>823.0</v>
      </c>
      <c r="F243" s="14">
        <v>472822.0</v>
      </c>
      <c r="G243" s="19"/>
      <c r="H243" s="19">
        <f>VLOOKUP(A243,'Kings Ratings'!$A$2:$B$1000,2,false)</f>
        <v>3</v>
      </c>
      <c r="I243" s="7">
        <f>vlookup(B243,'202405 MM (Do Not Delete)'!$A$1:$G$1000,7,false)</f>
        <v>257</v>
      </c>
      <c r="K243" s="40">
        <v>19445.0</v>
      </c>
      <c r="L243" s="22">
        <f t="shared" si="2"/>
        <v>470</v>
      </c>
      <c r="M243" s="23">
        <f t="shared" si="3"/>
        <v>0.02417073798</v>
      </c>
      <c r="N243" s="24" t="str">
        <f t="shared" si="4"/>
        <v>Garnet Ring with +470, +2.4% (19445 to 19915)</v>
      </c>
      <c r="O243" s="41"/>
      <c r="P243" s="40">
        <v>8339.0</v>
      </c>
      <c r="Q243" s="18">
        <f t="shared" si="5"/>
        <v>268</v>
      </c>
      <c r="R243" s="23">
        <f t="shared" si="6"/>
        <v>0.03213814606</v>
      </c>
      <c r="S243" s="24" t="str">
        <f t="shared" si="7"/>
        <v>Garnet Ring with +268, +3.2% (8339 to 8607)</v>
      </c>
      <c r="T243" s="18"/>
      <c r="U243" s="40">
        <v>763.0</v>
      </c>
      <c r="V243" s="22">
        <f t="shared" si="8"/>
        <v>60</v>
      </c>
      <c r="W243" s="23">
        <f t="shared" si="9"/>
        <v>0.07863695937</v>
      </c>
      <c r="X243" s="26" t="str">
        <f t="shared" si="10"/>
        <v>Garnet Ring with +60, +7.9% (763 to 823)</v>
      </c>
    </row>
    <row r="244">
      <c r="A244" s="18" t="s">
        <v>382</v>
      </c>
      <c r="B244" s="18">
        <v>189.0</v>
      </c>
      <c r="C244" s="40">
        <v>11666.0</v>
      </c>
      <c r="D244" s="40">
        <v>3884.0</v>
      </c>
      <c r="E244" s="40">
        <v>193.0</v>
      </c>
      <c r="F244" s="14">
        <v>106678.0</v>
      </c>
      <c r="G244" s="19"/>
      <c r="H244" s="19">
        <f>VLOOKUP(A244,'Kings Ratings'!$A$2:$B$1000,2,false)</f>
        <v>8</v>
      </c>
      <c r="I244" s="7" t="str">
        <f>vlookup(B244,'202405 MM (Do Not Delete)'!$A$1:$G$1000,7,false)</f>
        <v/>
      </c>
      <c r="K244" s="40">
        <v>11188.0</v>
      </c>
      <c r="L244" s="22">
        <f t="shared" si="2"/>
        <v>478</v>
      </c>
      <c r="M244" s="23">
        <f t="shared" si="3"/>
        <v>0.04272434752</v>
      </c>
      <c r="N244" s="24" t="str">
        <f t="shared" si="4"/>
        <v>Gold Cucumber with +478, +4.3% (11188 to 11666)</v>
      </c>
      <c r="O244" s="41"/>
      <c r="P244" s="40">
        <v>3638.0</v>
      </c>
      <c r="Q244" s="18">
        <f t="shared" si="5"/>
        <v>246</v>
      </c>
      <c r="R244" s="23">
        <f t="shared" si="6"/>
        <v>0.06761957119</v>
      </c>
      <c r="S244" s="24" t="str">
        <f t="shared" si="7"/>
        <v>Gold Cucumber with +246, +6.8% (3638 to 3884)</v>
      </c>
      <c r="T244" s="18"/>
      <c r="U244" s="40">
        <v>160.0</v>
      </c>
      <c r="V244" s="22">
        <f t="shared" si="8"/>
        <v>33</v>
      </c>
      <c r="W244" s="23">
        <f t="shared" si="9"/>
        <v>0.20625</v>
      </c>
      <c r="X244" s="26" t="str">
        <f t="shared" si="10"/>
        <v>Gold Cucumber with +33, +20.6% (160 to 193)</v>
      </c>
    </row>
    <row r="245">
      <c r="A245" s="18" t="s">
        <v>71</v>
      </c>
      <c r="B245" s="18">
        <v>1065.0</v>
      </c>
      <c r="C245" s="40">
        <v>3016.0</v>
      </c>
      <c r="D245" s="40">
        <v>119.0</v>
      </c>
      <c r="E245" s="40">
        <v>1.0</v>
      </c>
      <c r="F245" s="14">
        <v>22745.0</v>
      </c>
      <c r="G245" s="19"/>
      <c r="H245" s="19">
        <f>VLOOKUP(A245,'Kings Ratings'!$A$2:$B$1000,2,false)</f>
        <v>10</v>
      </c>
      <c r="I245" s="10" t="str">
        <f>vlookup(B245,'202405 MM (Do Not Delete)'!$A$1:$G$1000,7,false)</f>
        <v/>
      </c>
      <c r="K245" s="40">
        <v>2537.0</v>
      </c>
      <c r="L245" s="22">
        <f t="shared" si="2"/>
        <v>479</v>
      </c>
      <c r="M245" s="23">
        <f t="shared" si="3"/>
        <v>0.188805676</v>
      </c>
      <c r="N245" s="24" t="str">
        <f t="shared" si="4"/>
        <v>Block of Wood with +479, +18.9% (2537 to 3016)</v>
      </c>
      <c r="O245" s="41"/>
      <c r="P245" s="40">
        <v>106.0</v>
      </c>
      <c r="Q245" s="18">
        <f t="shared" si="5"/>
        <v>13</v>
      </c>
      <c r="R245" s="23">
        <f t="shared" si="6"/>
        <v>0.1226415094</v>
      </c>
      <c r="S245" s="24" t="str">
        <f t="shared" si="7"/>
        <v>Block of Wood with +13, +12.3% (106 to 119)</v>
      </c>
      <c r="T245" s="18"/>
      <c r="U245" s="40">
        <v>1.0</v>
      </c>
      <c r="V245" s="22">
        <f t="shared" si="8"/>
        <v>0</v>
      </c>
      <c r="W245" s="23">
        <f t="shared" si="9"/>
        <v>0</v>
      </c>
      <c r="X245" s="26" t="str">
        <f t="shared" si="10"/>
        <v>Block of Wood with +0, +0% (1 to 1)</v>
      </c>
    </row>
    <row r="246">
      <c r="A246" s="18" t="s">
        <v>477</v>
      </c>
      <c r="B246" s="18">
        <v>130.0</v>
      </c>
      <c r="C246" s="40">
        <v>19269.0</v>
      </c>
      <c r="D246" s="40">
        <v>12591.0</v>
      </c>
      <c r="E246" s="40">
        <v>4814.0</v>
      </c>
      <c r="F246" s="14">
        <v>3927140.0</v>
      </c>
      <c r="G246" s="19"/>
      <c r="H246" s="19">
        <f>VLOOKUP(A246,'Kings Ratings'!$A$2:$B$1000,2,false)</f>
        <v>1</v>
      </c>
      <c r="I246" s="7">
        <f>vlookup(B246,'202405 MM (Do Not Delete)'!$A$1:$G$1000,7,false)</f>
        <v>227</v>
      </c>
      <c r="K246" s="40">
        <v>18790.0</v>
      </c>
      <c r="L246" s="22">
        <f t="shared" si="2"/>
        <v>479</v>
      </c>
      <c r="M246" s="23">
        <f t="shared" si="3"/>
        <v>0.02549228313</v>
      </c>
      <c r="N246" s="24" t="str">
        <f t="shared" si="4"/>
        <v>Iron Cup with +479, +2.5% (18790 to 19269)</v>
      </c>
      <c r="O246" s="41"/>
      <c r="P246" s="40">
        <v>12270.0</v>
      </c>
      <c r="Q246" s="18">
        <f t="shared" si="5"/>
        <v>321</v>
      </c>
      <c r="R246" s="23">
        <f t="shared" si="6"/>
        <v>0.02616136919</v>
      </c>
      <c r="S246" s="24" t="str">
        <f t="shared" si="7"/>
        <v>Iron Cup with +321, +2.6% (12270 to 12591)</v>
      </c>
      <c r="T246" s="18"/>
      <c r="U246" s="40">
        <v>4478.0</v>
      </c>
      <c r="V246" s="22">
        <f t="shared" si="8"/>
        <v>336</v>
      </c>
      <c r="W246" s="23">
        <f t="shared" si="9"/>
        <v>0.0750334971</v>
      </c>
      <c r="X246" s="26" t="str">
        <f t="shared" si="10"/>
        <v>Iron Cup with +336, +7.5% (4478 to 4814)</v>
      </c>
    </row>
    <row r="247">
      <c r="A247" s="18" t="s">
        <v>466</v>
      </c>
      <c r="B247" s="18">
        <v>696.0</v>
      </c>
      <c r="C247" s="40">
        <v>14035.0</v>
      </c>
      <c r="D247" s="40">
        <v>12381.0</v>
      </c>
      <c r="E247" s="40">
        <v>7153.0</v>
      </c>
      <c r="F247" s="14">
        <v>1.0610414E7</v>
      </c>
      <c r="G247" s="19"/>
      <c r="H247" s="19">
        <f>VLOOKUP(A247,'Kings Ratings'!$A$2:$B$1000,2,false)</f>
        <v>1</v>
      </c>
      <c r="I247" s="7">
        <f>vlookup(B247,'202405 MM (Do Not Delete)'!$A$1:$G$1000,7,false)</f>
        <v>263</v>
      </c>
      <c r="K247" s="40">
        <v>13549.0</v>
      </c>
      <c r="L247" s="22">
        <f t="shared" si="2"/>
        <v>486</v>
      </c>
      <c r="M247" s="23">
        <f t="shared" si="3"/>
        <v>0.03586980589</v>
      </c>
      <c r="N247" s="24" t="str">
        <f t="shared" si="4"/>
        <v>Ice Shark with +486, +3.6% (13549 to 14035)</v>
      </c>
      <c r="O247" s="41"/>
      <c r="P247" s="40">
        <v>11995.0</v>
      </c>
      <c r="Q247" s="18">
        <f t="shared" si="5"/>
        <v>386</v>
      </c>
      <c r="R247" s="23">
        <f t="shared" si="6"/>
        <v>0.03218007503</v>
      </c>
      <c r="S247" s="24" t="str">
        <f t="shared" si="7"/>
        <v>Ice Shark with +386, +3.2% (11995 to 12381)</v>
      </c>
      <c r="T247" s="18"/>
      <c r="U247" s="40">
        <v>6836.0</v>
      </c>
      <c r="V247" s="22">
        <f t="shared" si="8"/>
        <v>317</v>
      </c>
      <c r="W247" s="23">
        <f t="shared" si="9"/>
        <v>0.04637214745</v>
      </c>
      <c r="X247" s="26" t="str">
        <f t="shared" si="10"/>
        <v>Ice Shark with +317, +4.6% (6836 to 7153)</v>
      </c>
    </row>
    <row r="248">
      <c r="A248" s="18" t="s">
        <v>737</v>
      </c>
      <c r="B248" s="18">
        <v>694.0</v>
      </c>
      <c r="C248" s="40">
        <v>14045.0</v>
      </c>
      <c r="D248" s="40">
        <v>12410.0</v>
      </c>
      <c r="E248" s="40">
        <v>7253.0</v>
      </c>
      <c r="F248" s="14">
        <v>1.1431464E7</v>
      </c>
      <c r="G248" s="19"/>
      <c r="H248" s="19">
        <f>VLOOKUP(A248,'Kings Ratings'!$A$2:$B$1000,2,false)</f>
        <v>1</v>
      </c>
      <c r="I248" s="7">
        <f>vlookup(B248,'202405 MM (Do Not Delete)'!$A$1:$G$1000,7,false)</f>
        <v>262</v>
      </c>
      <c r="K248" s="40">
        <v>13559.0</v>
      </c>
      <c r="L248" s="22">
        <f t="shared" si="2"/>
        <v>486</v>
      </c>
      <c r="M248" s="23">
        <f t="shared" si="3"/>
        <v>0.03584335128</v>
      </c>
      <c r="N248" s="24" t="str">
        <f t="shared" si="4"/>
        <v>Stone Jelly with +486, +3.6% (13559 to 14045)</v>
      </c>
      <c r="O248" s="41"/>
      <c r="P248" s="40">
        <v>12023.0</v>
      </c>
      <c r="Q248" s="18">
        <f t="shared" si="5"/>
        <v>387</v>
      </c>
      <c r="R248" s="23">
        <f t="shared" si="6"/>
        <v>0.03218830575</v>
      </c>
      <c r="S248" s="24" t="str">
        <f t="shared" si="7"/>
        <v>Stone Jelly with +387, +3.2% (12023 to 12410)</v>
      </c>
      <c r="T248" s="18"/>
      <c r="U248" s="40">
        <v>6950.0</v>
      </c>
      <c r="V248" s="22">
        <f t="shared" si="8"/>
        <v>303</v>
      </c>
      <c r="W248" s="23">
        <f t="shared" si="9"/>
        <v>0.0435971223</v>
      </c>
      <c r="X248" s="26" t="str">
        <f t="shared" si="10"/>
        <v>Stone Jelly with +303, +4.4% (6950 to 7253)</v>
      </c>
    </row>
    <row r="249">
      <c r="A249" s="18" t="s">
        <v>736</v>
      </c>
      <c r="B249" s="18">
        <v>411.0</v>
      </c>
      <c r="C249" s="40">
        <v>3304.0</v>
      </c>
      <c r="D249" s="40">
        <v>310.0</v>
      </c>
      <c r="E249" s="40">
        <v>3.0</v>
      </c>
      <c r="F249" s="14">
        <v>61391.0</v>
      </c>
      <c r="G249" s="19"/>
      <c r="H249" s="19">
        <f>VLOOKUP(A249,'Kings Ratings'!$A$2:$B$1000,2,false)</f>
        <v>11</v>
      </c>
      <c r="I249" s="10" t="str">
        <f>vlookup(B249,'202405 MM (Do Not Delete)'!$A$1:$G$1000,7,false)</f>
        <v/>
      </c>
      <c r="K249" s="40">
        <v>2816.0</v>
      </c>
      <c r="L249" s="22">
        <f t="shared" si="2"/>
        <v>488</v>
      </c>
      <c r="M249" s="23">
        <f t="shared" si="3"/>
        <v>0.1732954545</v>
      </c>
      <c r="N249" s="24" t="str">
        <f t="shared" si="4"/>
        <v>Snowman with +488, +17.3% (2816 to 3304)</v>
      </c>
      <c r="O249" s="41"/>
      <c r="P249" s="40">
        <v>162.0</v>
      </c>
      <c r="Q249" s="18">
        <f t="shared" si="5"/>
        <v>148</v>
      </c>
      <c r="R249" s="23">
        <f t="shared" si="6"/>
        <v>0.9135802469</v>
      </c>
      <c r="S249" s="24" t="str">
        <f t="shared" si="7"/>
        <v>Snowman with +148, +91.4% (162 to 310)</v>
      </c>
      <c r="T249" s="18"/>
      <c r="U249" s="40">
        <v>1.0</v>
      </c>
      <c r="V249" s="22">
        <f t="shared" si="8"/>
        <v>2</v>
      </c>
      <c r="W249" s="23">
        <f t="shared" si="9"/>
        <v>2</v>
      </c>
      <c r="X249" s="26" t="str">
        <f t="shared" si="10"/>
        <v>Snowman with +2, +200% (1 to 3)</v>
      </c>
    </row>
    <row r="250">
      <c r="A250" s="11" t="s">
        <v>853</v>
      </c>
      <c r="B250" s="18">
        <v>946.0</v>
      </c>
      <c r="C250" s="40">
        <v>6382.0</v>
      </c>
      <c r="D250" s="40">
        <v>1974.0</v>
      </c>
      <c r="E250" s="40">
        <v>35.0</v>
      </c>
      <c r="F250" s="14">
        <v>105273.0</v>
      </c>
      <c r="G250" s="19"/>
      <c r="H250" s="19">
        <f>VLOOKUP(A250,'Kings Ratings'!$A$2:$B$1000,2,false)</f>
        <v>11</v>
      </c>
      <c r="I250" s="10"/>
      <c r="K250" s="40">
        <v>5894.0</v>
      </c>
      <c r="L250" s="22">
        <f t="shared" si="2"/>
        <v>488</v>
      </c>
      <c r="M250" s="23">
        <f t="shared" si="3"/>
        <v>0.08279606379</v>
      </c>
      <c r="N250" s="24" t="str">
        <f t="shared" si="4"/>
        <v>Frozen Boot with +488, +8.3% (5894 to 6382)</v>
      </c>
      <c r="O250" s="41"/>
      <c r="P250" s="40">
        <v>1583.0</v>
      </c>
      <c r="Q250" s="18">
        <f t="shared" si="5"/>
        <v>391</v>
      </c>
      <c r="R250" s="23">
        <f t="shared" si="6"/>
        <v>0.2469993683</v>
      </c>
      <c r="S250" s="24" t="str">
        <f t="shared" si="7"/>
        <v>Frozen Boot with +391, +24.7% (1583 to 1974)</v>
      </c>
      <c r="T250" s="18"/>
      <c r="U250" s="40">
        <v>19.0</v>
      </c>
      <c r="V250" s="22">
        <f t="shared" si="8"/>
        <v>16</v>
      </c>
      <c r="W250" s="23">
        <f t="shared" si="9"/>
        <v>0.8421052632</v>
      </c>
      <c r="X250" s="26" t="str">
        <f t="shared" si="10"/>
        <v>Frozen Boot with +16, +84.2% (19 to 35)</v>
      </c>
    </row>
    <row r="251">
      <c r="A251" s="18" t="s">
        <v>626</v>
      </c>
      <c r="B251" s="18">
        <v>48.0</v>
      </c>
      <c r="C251" s="40">
        <v>17586.0</v>
      </c>
      <c r="D251" s="40">
        <v>6635.0</v>
      </c>
      <c r="E251" s="40">
        <v>286.0</v>
      </c>
      <c r="F251" s="14">
        <v>268013.0</v>
      </c>
      <c r="G251" s="19"/>
      <c r="H251" s="19">
        <f>VLOOKUP(A251,'Kings Ratings'!$A$2:$B$1000,2,false)</f>
        <v>4</v>
      </c>
      <c r="I251" s="7">
        <f>vlookup(B251,'202405 MM (Do Not Delete)'!$A$1:$G$1000,7,false)</f>
        <v>290</v>
      </c>
      <c r="K251" s="40">
        <v>17095.0</v>
      </c>
      <c r="L251" s="22">
        <f t="shared" si="2"/>
        <v>491</v>
      </c>
      <c r="M251" s="23">
        <f t="shared" si="3"/>
        <v>0.02872184849</v>
      </c>
      <c r="N251" s="24" t="str">
        <f t="shared" si="4"/>
        <v>Potato with +491, +2.9% (17095 to 17586)</v>
      </c>
      <c r="O251" s="41"/>
      <c r="P251" s="40">
        <v>6395.0</v>
      </c>
      <c r="Q251" s="18">
        <f t="shared" si="5"/>
        <v>240</v>
      </c>
      <c r="R251" s="23">
        <f t="shared" si="6"/>
        <v>0.03752931978</v>
      </c>
      <c r="S251" s="24" t="str">
        <f t="shared" si="7"/>
        <v>Potato with +240, +3.8% (6395 to 6635)</v>
      </c>
      <c r="T251" s="18"/>
      <c r="U251" s="40">
        <v>254.0</v>
      </c>
      <c r="V251" s="22">
        <f t="shared" si="8"/>
        <v>32</v>
      </c>
      <c r="W251" s="23">
        <f t="shared" si="9"/>
        <v>0.125984252</v>
      </c>
      <c r="X251" s="26" t="str">
        <f t="shared" si="10"/>
        <v>Potato with +32, +12.6% (254 to 286)</v>
      </c>
    </row>
    <row r="252">
      <c r="A252" s="18" t="s">
        <v>565</v>
      </c>
      <c r="B252" s="18">
        <v>136.0</v>
      </c>
      <c r="C252" s="40">
        <v>14909.0</v>
      </c>
      <c r="D252" s="40">
        <v>8175.0</v>
      </c>
      <c r="E252" s="40">
        <v>1289.0</v>
      </c>
      <c r="F252" s="14">
        <v>749771.0</v>
      </c>
      <c r="G252" s="19"/>
      <c r="H252" s="19">
        <f>VLOOKUP(A252,'Kings Ratings'!$A$2:$B$1000,2,false)</f>
        <v>4</v>
      </c>
      <c r="I252" s="7">
        <f>vlookup(B252,'202405 MM (Do Not Delete)'!$A$1:$G$1000,7,false)</f>
        <v>272</v>
      </c>
      <c r="K252" s="40">
        <v>14414.0</v>
      </c>
      <c r="L252" s="22">
        <f t="shared" si="2"/>
        <v>495</v>
      </c>
      <c r="M252" s="23">
        <f t="shared" si="3"/>
        <v>0.03434161232</v>
      </c>
      <c r="N252" s="24" t="str">
        <f t="shared" si="4"/>
        <v>Mussel with +495, +3.4% (14414 to 14909)</v>
      </c>
      <c r="O252" s="41"/>
      <c r="P252" s="40">
        <v>7768.0</v>
      </c>
      <c r="Q252" s="18">
        <f t="shared" si="5"/>
        <v>407</v>
      </c>
      <c r="R252" s="23">
        <f t="shared" si="6"/>
        <v>0.05239443872</v>
      </c>
      <c r="S252" s="24" t="str">
        <f t="shared" si="7"/>
        <v>Mussel with +407, +5.2% (7768 to 8175)</v>
      </c>
      <c r="T252" s="18"/>
      <c r="U252" s="40">
        <v>1189.0</v>
      </c>
      <c r="V252" s="22">
        <f t="shared" si="8"/>
        <v>100</v>
      </c>
      <c r="W252" s="23">
        <f t="shared" si="9"/>
        <v>0.08410428932</v>
      </c>
      <c r="X252" s="26" t="str">
        <f t="shared" si="10"/>
        <v>Mussel with +100, +8.4% (1189 to 1289)</v>
      </c>
    </row>
    <row r="253">
      <c r="A253" s="18" t="s">
        <v>824</v>
      </c>
      <c r="B253" s="18">
        <v>845.0</v>
      </c>
      <c r="C253" s="40">
        <v>9540.0</v>
      </c>
      <c r="D253" s="40">
        <v>6517.0</v>
      </c>
      <c r="E253" s="40">
        <v>2299.0</v>
      </c>
      <c r="F253" s="14">
        <v>3787554.0</v>
      </c>
      <c r="G253" s="19"/>
      <c r="H253" s="19">
        <f>VLOOKUP(A253,'Kings Ratings'!$A$2:$B$1000,2,false)</f>
        <v>1</v>
      </c>
      <c r="I253" s="7">
        <f>vlookup(B253,'202405 MM (Do Not Delete)'!$A$1:$G$1000,7,false)</f>
        <v>250</v>
      </c>
      <c r="K253" s="40">
        <v>9044.0</v>
      </c>
      <c r="L253" s="22">
        <f t="shared" si="2"/>
        <v>496</v>
      </c>
      <c r="M253" s="23">
        <f t="shared" si="3"/>
        <v>0.05484298983</v>
      </c>
      <c r="N253" s="24" t="str">
        <f t="shared" si="4"/>
        <v>Wooden Button with +496, +5.5% (9044 to 9540)</v>
      </c>
      <c r="O253" s="41"/>
      <c r="P253" s="40">
        <v>6178.0</v>
      </c>
      <c r="Q253" s="18">
        <f t="shared" si="5"/>
        <v>339</v>
      </c>
      <c r="R253" s="23">
        <f t="shared" si="6"/>
        <v>0.0548721269</v>
      </c>
      <c r="S253" s="24" t="str">
        <f t="shared" si="7"/>
        <v>Wooden Button with +339, +5.5% (6178 to 6517)</v>
      </c>
      <c r="T253" s="18"/>
      <c r="U253" s="40">
        <v>2121.0</v>
      </c>
      <c r="V253" s="22">
        <f t="shared" si="8"/>
        <v>178</v>
      </c>
      <c r="W253" s="23">
        <f t="shared" si="9"/>
        <v>0.08392267798</v>
      </c>
      <c r="X253" s="26" t="str">
        <f t="shared" si="10"/>
        <v>Wooden Button with +178, +8.4% (2121 to 2299)</v>
      </c>
    </row>
    <row r="254">
      <c r="A254" s="18" t="s">
        <v>710</v>
      </c>
      <c r="B254" s="18">
        <v>693.0</v>
      </c>
      <c r="C254" s="40">
        <v>14088.0</v>
      </c>
      <c r="D254" s="40">
        <v>12491.0</v>
      </c>
      <c r="E254" s="40">
        <v>7402.0</v>
      </c>
      <c r="F254" s="14">
        <v>1.2387094E7</v>
      </c>
      <c r="G254" s="19"/>
      <c r="H254" s="19">
        <f>VLOOKUP(A254,'Kings Ratings'!$A$2:$B$1000,2,false)</f>
        <v>1</v>
      </c>
      <c r="I254" s="7">
        <f>vlookup(B254,'202405 MM (Do Not Delete)'!$A$1:$G$1000,7,false)</f>
        <v>252</v>
      </c>
      <c r="K254" s="40">
        <v>13592.0</v>
      </c>
      <c r="L254" s="22">
        <f t="shared" si="2"/>
        <v>496</v>
      </c>
      <c r="M254" s="23">
        <f t="shared" si="3"/>
        <v>0.03649205415</v>
      </c>
      <c r="N254" s="24" t="str">
        <f t="shared" si="4"/>
        <v>Seeker with +496, +3.6% (13592 to 14088)</v>
      </c>
      <c r="O254" s="41"/>
      <c r="P254" s="40">
        <v>12094.0</v>
      </c>
      <c r="Q254" s="18">
        <f t="shared" si="5"/>
        <v>397</v>
      </c>
      <c r="R254" s="23">
        <f t="shared" si="6"/>
        <v>0.03282619481</v>
      </c>
      <c r="S254" s="24" t="str">
        <f t="shared" si="7"/>
        <v>Seeker with +397, +3.3% (12094 to 12491)</v>
      </c>
      <c r="T254" s="18"/>
      <c r="U254" s="40">
        <v>7088.0</v>
      </c>
      <c r="V254" s="22">
        <f t="shared" si="8"/>
        <v>314</v>
      </c>
      <c r="W254" s="23">
        <f t="shared" si="9"/>
        <v>0.04430022573</v>
      </c>
      <c r="X254" s="26" t="str">
        <f t="shared" si="10"/>
        <v>Seeker with +314, +4.4% (7088 to 7402)</v>
      </c>
    </row>
    <row r="255">
      <c r="A255" s="18" t="s">
        <v>33</v>
      </c>
      <c r="B255" s="18">
        <v>379.0</v>
      </c>
      <c r="C255" s="40">
        <v>14712.0</v>
      </c>
      <c r="D255" s="40">
        <v>3812.0</v>
      </c>
      <c r="E255" s="40">
        <v>8.0</v>
      </c>
      <c r="F255" s="14">
        <v>171925.0</v>
      </c>
      <c r="G255" s="19"/>
      <c r="H255" s="19">
        <f>VLOOKUP(A255,'Kings Ratings'!$A$2:$B$1000,2,false)</f>
        <v>8</v>
      </c>
      <c r="I255" s="7" t="str">
        <f>vlookup(B255,'202405 MM (Do Not Delete)'!$A$1:$G$1000,7,false)</f>
        <v/>
      </c>
      <c r="K255" s="40">
        <v>14214.0</v>
      </c>
      <c r="L255" s="22">
        <f t="shared" si="2"/>
        <v>498</v>
      </c>
      <c r="M255" s="23">
        <f t="shared" si="3"/>
        <v>0.03503588012</v>
      </c>
      <c r="N255" s="24" t="str">
        <f t="shared" si="4"/>
        <v>Apple Cider with +498, +3.5% (14214 to 14712)</v>
      </c>
      <c r="O255" s="41"/>
      <c r="P255" s="40">
        <v>3497.0</v>
      </c>
      <c r="Q255" s="18">
        <f t="shared" si="5"/>
        <v>315</v>
      </c>
      <c r="R255" s="23">
        <f t="shared" si="6"/>
        <v>0.09007720904</v>
      </c>
      <c r="S255" s="24" t="str">
        <f t="shared" si="7"/>
        <v>Apple Cider with +315, +9% (3497 to 3812)</v>
      </c>
      <c r="T255" s="18"/>
      <c r="U255" s="40">
        <v>8.0</v>
      </c>
      <c r="V255" s="22">
        <f t="shared" si="8"/>
        <v>0</v>
      </c>
      <c r="W255" s="23">
        <f t="shared" si="9"/>
        <v>0</v>
      </c>
      <c r="X255" s="26" t="str">
        <f t="shared" si="10"/>
        <v>Apple Cider with +0, +0% (8 to 8)</v>
      </c>
    </row>
    <row r="256">
      <c r="A256" s="18" t="s">
        <v>448</v>
      </c>
      <c r="B256" s="18">
        <v>46.0</v>
      </c>
      <c r="C256" s="40">
        <v>19037.0</v>
      </c>
      <c r="D256" s="40">
        <v>557.0</v>
      </c>
      <c r="E256" s="40">
        <v>2.0</v>
      </c>
      <c r="F256" s="14">
        <v>27364.0</v>
      </c>
      <c r="G256" s="19"/>
      <c r="H256" s="19">
        <f>VLOOKUP(A256,'Kings Ratings'!$A$2:$B$1000,2,false)</f>
        <v>8</v>
      </c>
      <c r="I256" s="7" t="str">
        <f>vlookup(B256,'202405 MM (Do Not Delete)'!$A$1:$G$1000,7,false)</f>
        <v/>
      </c>
      <c r="K256" s="40">
        <v>18538.0</v>
      </c>
      <c r="L256" s="22">
        <f t="shared" si="2"/>
        <v>499</v>
      </c>
      <c r="M256" s="23">
        <f t="shared" si="3"/>
        <v>0.0269176826</v>
      </c>
      <c r="N256" s="24" t="str">
        <f t="shared" si="4"/>
        <v>Hops with +499, +2.7% (18538 to 19037)</v>
      </c>
      <c r="O256" s="41"/>
      <c r="P256" s="40">
        <v>524.0</v>
      </c>
      <c r="Q256" s="18">
        <f t="shared" si="5"/>
        <v>33</v>
      </c>
      <c r="R256" s="23">
        <f t="shared" si="6"/>
        <v>0.06297709924</v>
      </c>
      <c r="S256" s="24" t="str">
        <f t="shared" si="7"/>
        <v>Hops with +33, +6.3% (524 to 557)</v>
      </c>
      <c r="T256" s="18"/>
      <c r="U256" s="40">
        <v>2.0</v>
      </c>
      <c r="V256" s="22">
        <f t="shared" si="8"/>
        <v>0</v>
      </c>
      <c r="W256" s="23">
        <f t="shared" si="9"/>
        <v>0</v>
      </c>
      <c r="X256" s="26" t="str">
        <f t="shared" si="10"/>
        <v>Hops with +0, +0% (2 to 2)</v>
      </c>
    </row>
    <row r="257">
      <c r="A257" s="18" t="s">
        <v>506</v>
      </c>
      <c r="B257" s="18">
        <v>500.0</v>
      </c>
      <c r="C257" s="40">
        <v>17385.0</v>
      </c>
      <c r="D257" s="40">
        <v>8365.0</v>
      </c>
      <c r="E257" s="40">
        <v>1640.0</v>
      </c>
      <c r="F257" s="14">
        <v>683030.0</v>
      </c>
      <c r="G257" s="19"/>
      <c r="H257" s="19">
        <f>VLOOKUP(A257,'Kings Ratings'!$A$2:$B$1000,2,false)</f>
        <v>4</v>
      </c>
      <c r="I257" s="7">
        <f>vlookup(B257,'202405 MM (Do Not Delete)'!$A$1:$G$1000,7,false)</f>
        <v>250</v>
      </c>
      <c r="K257" s="40">
        <v>16886.0</v>
      </c>
      <c r="L257" s="22">
        <f t="shared" si="2"/>
        <v>499</v>
      </c>
      <c r="M257" s="23">
        <f t="shared" si="3"/>
        <v>0.02955110743</v>
      </c>
      <c r="N257" s="24" t="str">
        <f t="shared" si="4"/>
        <v>Large Net with +499, +3% (16886 to 17385)</v>
      </c>
      <c r="O257" s="41"/>
      <c r="P257" s="40">
        <v>8007.0</v>
      </c>
      <c r="Q257" s="18">
        <f t="shared" si="5"/>
        <v>358</v>
      </c>
      <c r="R257" s="23">
        <f t="shared" si="6"/>
        <v>0.04471087798</v>
      </c>
      <c r="S257" s="24" t="str">
        <f t="shared" si="7"/>
        <v>Large Net with +358, +4.5% (8007 to 8365)</v>
      </c>
      <c r="T257" s="18"/>
      <c r="U257" s="40">
        <v>1544.0</v>
      </c>
      <c r="V257" s="22">
        <f t="shared" si="8"/>
        <v>96</v>
      </c>
      <c r="W257" s="23">
        <f t="shared" si="9"/>
        <v>0.0621761658</v>
      </c>
      <c r="X257" s="26" t="str">
        <f t="shared" si="10"/>
        <v>Large Net with +96, +6.2% (1544 to 1640)</v>
      </c>
    </row>
    <row r="258">
      <c r="A258" s="18" t="s">
        <v>702</v>
      </c>
      <c r="B258" s="18">
        <v>692.0</v>
      </c>
      <c r="C258" s="40">
        <v>14151.0</v>
      </c>
      <c r="D258" s="40">
        <v>12626.0</v>
      </c>
      <c r="E258" s="40">
        <v>7717.0</v>
      </c>
      <c r="F258" s="14">
        <v>1.4864661E7</v>
      </c>
      <c r="G258" s="19"/>
      <c r="H258" s="19">
        <f>VLOOKUP(A258,'Kings Ratings'!$A$2:$B$1000,2,false)</f>
        <v>1</v>
      </c>
      <c r="I258" s="7">
        <f>vlookup(B258,'202405 MM (Do Not Delete)'!$A$1:$G$1000,7,false)</f>
        <v>258</v>
      </c>
      <c r="K258" s="40">
        <v>13651.0</v>
      </c>
      <c r="L258" s="22">
        <f t="shared" si="2"/>
        <v>500</v>
      </c>
      <c r="M258" s="23">
        <f t="shared" si="3"/>
        <v>0.03662735331</v>
      </c>
      <c r="N258" s="24" t="str">
        <f t="shared" si="4"/>
        <v>Sea Crest with +500, +3.7% (13651 to 14151)</v>
      </c>
      <c r="O258" s="41"/>
      <c r="P258" s="40">
        <v>12209.0</v>
      </c>
      <c r="Q258" s="18">
        <f t="shared" si="5"/>
        <v>417</v>
      </c>
      <c r="R258" s="23">
        <f t="shared" si="6"/>
        <v>0.03415513146</v>
      </c>
      <c r="S258" s="24" t="str">
        <f t="shared" si="7"/>
        <v>Sea Crest with +417, +3.4% (12209 to 12626)</v>
      </c>
      <c r="T258" s="18"/>
      <c r="U258" s="40">
        <v>7381.0</v>
      </c>
      <c r="V258" s="22">
        <f t="shared" si="8"/>
        <v>336</v>
      </c>
      <c r="W258" s="23">
        <f t="shared" si="9"/>
        <v>0.04552228695</v>
      </c>
      <c r="X258" s="26" t="str">
        <f t="shared" si="10"/>
        <v>Sea Crest with +336, +4.6% (7381 to 7717)</v>
      </c>
    </row>
    <row r="259">
      <c r="A259" s="18" t="s">
        <v>659</v>
      </c>
      <c r="B259" s="18">
        <v>536.0</v>
      </c>
      <c r="C259" s="40">
        <v>15597.0</v>
      </c>
      <c r="D259" s="40">
        <v>6531.0</v>
      </c>
      <c r="E259" s="40">
        <v>240.0</v>
      </c>
      <c r="F259" s="14">
        <v>351131.0</v>
      </c>
      <c r="G259" s="19"/>
      <c r="H259" s="19">
        <f>VLOOKUP(A259,'Kings Ratings'!$A$2:$B$1000,2,false)</f>
        <v>3</v>
      </c>
      <c r="I259" s="7">
        <f>vlookup(B259,'202405 MM (Do Not Delete)'!$A$1:$G$1000,7,false)</f>
        <v>296</v>
      </c>
      <c r="K259" s="40">
        <v>15096.0</v>
      </c>
      <c r="L259" s="22">
        <f t="shared" si="2"/>
        <v>501</v>
      </c>
      <c r="M259" s="23">
        <f t="shared" si="3"/>
        <v>0.03318759936</v>
      </c>
      <c r="N259" s="24" t="str">
        <f t="shared" si="4"/>
        <v>Red Dye with +501, +3.3% (15096 to 15597)</v>
      </c>
      <c r="O259" s="41"/>
      <c r="P259" s="40">
        <v>6246.0</v>
      </c>
      <c r="Q259" s="18">
        <f t="shared" si="5"/>
        <v>285</v>
      </c>
      <c r="R259" s="23">
        <f t="shared" si="6"/>
        <v>0.04562920269</v>
      </c>
      <c r="S259" s="24" t="str">
        <f t="shared" si="7"/>
        <v>Red Dye with +285, +4.6% (6246 to 6531)</v>
      </c>
      <c r="T259" s="18"/>
      <c r="U259" s="40">
        <v>222.0</v>
      </c>
      <c r="V259" s="22">
        <f t="shared" si="8"/>
        <v>18</v>
      </c>
      <c r="W259" s="23">
        <f t="shared" si="9"/>
        <v>0.08108108108</v>
      </c>
      <c r="X259" s="26" t="str">
        <f t="shared" si="10"/>
        <v>Red Dye with +18, +8.1% (222 to 240)</v>
      </c>
    </row>
    <row r="260">
      <c r="A260" s="18" t="s">
        <v>314</v>
      </c>
      <c r="B260" s="18">
        <v>234.0</v>
      </c>
      <c r="C260" s="40">
        <v>16436.0</v>
      </c>
      <c r="D260" s="40">
        <v>9484.0</v>
      </c>
      <c r="E260" s="40">
        <v>2376.0</v>
      </c>
      <c r="F260" s="14">
        <v>1116769.0</v>
      </c>
      <c r="G260" s="19"/>
      <c r="H260" s="19">
        <f>VLOOKUP(A260,'Kings Ratings'!$A$2:$B$1000,2,false)</f>
        <v>3</v>
      </c>
      <c r="I260" s="7">
        <f>vlookup(B260,'202405 MM (Do Not Delete)'!$A$1:$G$1000,7,false)</f>
        <v>246</v>
      </c>
      <c r="K260" s="40">
        <v>15935.0</v>
      </c>
      <c r="L260" s="22">
        <f t="shared" si="2"/>
        <v>501</v>
      </c>
      <c r="M260" s="23">
        <f t="shared" si="3"/>
        <v>0.03144022592</v>
      </c>
      <c r="N260" s="24" t="str">
        <f t="shared" si="4"/>
        <v>Flarefin with +501, +3.1% (15935 to 16436)</v>
      </c>
      <c r="O260" s="41"/>
      <c r="P260" s="40">
        <v>9153.0</v>
      </c>
      <c r="Q260" s="18">
        <f t="shared" si="5"/>
        <v>331</v>
      </c>
      <c r="R260" s="23">
        <f t="shared" si="6"/>
        <v>0.03616300666</v>
      </c>
      <c r="S260" s="24" t="str">
        <f t="shared" si="7"/>
        <v>Flarefin with +331, +3.6% (9153 to 9484)</v>
      </c>
      <c r="T260" s="18"/>
      <c r="U260" s="40">
        <v>2204.0</v>
      </c>
      <c r="V260" s="22">
        <f t="shared" si="8"/>
        <v>172</v>
      </c>
      <c r="W260" s="23">
        <f t="shared" si="9"/>
        <v>0.0780399274</v>
      </c>
      <c r="X260" s="26" t="str">
        <f t="shared" si="10"/>
        <v>Flarefin with +172, +7.8% (2204 to 2376)</v>
      </c>
    </row>
    <row r="261">
      <c r="A261" s="18" t="s">
        <v>372</v>
      </c>
      <c r="B261" s="18">
        <v>199.0</v>
      </c>
      <c r="C261" s="40">
        <v>17955.0</v>
      </c>
      <c r="D261" s="40">
        <v>10330.0</v>
      </c>
      <c r="E261" s="40">
        <v>3204.0</v>
      </c>
      <c r="F261" s="14">
        <v>1302484.0</v>
      </c>
      <c r="G261" s="19"/>
      <c r="H261" s="19">
        <f>VLOOKUP(A261,'Kings Ratings'!$A$2:$B$1000,2,false)</f>
        <v>4</v>
      </c>
      <c r="I261" s="7">
        <f>vlookup(B261,'202405 MM (Do Not Delete)'!$A$1:$G$1000,7,false)</f>
        <v>244</v>
      </c>
      <c r="K261" s="40">
        <v>17451.0</v>
      </c>
      <c r="L261" s="22">
        <f t="shared" si="2"/>
        <v>504</v>
      </c>
      <c r="M261" s="23">
        <f t="shared" si="3"/>
        <v>0.02888086643</v>
      </c>
      <c r="N261" s="24" t="str">
        <f t="shared" si="4"/>
        <v>Globber with +504, +2.9% (17451 to 17955)</v>
      </c>
      <c r="O261" s="41"/>
      <c r="P261" s="40">
        <v>9963.0</v>
      </c>
      <c r="Q261" s="18">
        <f t="shared" si="5"/>
        <v>367</v>
      </c>
      <c r="R261" s="23">
        <f t="shared" si="6"/>
        <v>0.03683629429</v>
      </c>
      <c r="S261" s="24" t="str">
        <f t="shared" si="7"/>
        <v>Globber with +367, +3.7% (9963 to 10330)</v>
      </c>
      <c r="T261" s="18"/>
      <c r="U261" s="40">
        <v>2987.0</v>
      </c>
      <c r="V261" s="22">
        <f t="shared" si="8"/>
        <v>217</v>
      </c>
      <c r="W261" s="23">
        <f t="shared" si="9"/>
        <v>0.07264814195</v>
      </c>
      <c r="X261" s="26" t="str">
        <f t="shared" si="10"/>
        <v>Globber with +217, +7.3% (2987 to 3204)</v>
      </c>
    </row>
    <row r="262">
      <c r="A262" s="18" t="s">
        <v>370</v>
      </c>
      <c r="B262" s="18">
        <v>691.0</v>
      </c>
      <c r="C262" s="40">
        <v>14209.0</v>
      </c>
      <c r="D262" s="40">
        <v>12725.0</v>
      </c>
      <c r="E262" s="40">
        <v>7905.0</v>
      </c>
      <c r="F262" s="14">
        <v>1.6525882E7</v>
      </c>
      <c r="G262" s="19"/>
      <c r="H262" s="19">
        <f>VLOOKUP(A262,'Kings Ratings'!$A$2:$B$1000,2,false)</f>
        <v>1</v>
      </c>
      <c r="I262" s="7">
        <f>vlookup(B262,'202405 MM (Do Not Delete)'!$A$1:$G$1000,7,false)</f>
        <v>255</v>
      </c>
      <c r="K262" s="40">
        <v>13704.0</v>
      </c>
      <c r="L262" s="22">
        <f t="shared" si="2"/>
        <v>505</v>
      </c>
      <c r="M262" s="23">
        <f t="shared" si="3"/>
        <v>0.03685055458</v>
      </c>
      <c r="N262" s="24" t="str">
        <f t="shared" si="4"/>
        <v>Glassback with +505, +3.7% (13704 to 14209)</v>
      </c>
      <c r="O262" s="41"/>
      <c r="P262" s="40">
        <v>12308.0</v>
      </c>
      <c r="Q262" s="18">
        <f t="shared" si="5"/>
        <v>417</v>
      </c>
      <c r="R262" s="23">
        <f t="shared" si="6"/>
        <v>0.03388040299</v>
      </c>
      <c r="S262" s="24" t="str">
        <f t="shared" si="7"/>
        <v>Glassback with +417, +3.4% (12308 to 12725)</v>
      </c>
      <c r="T262" s="18"/>
      <c r="U262" s="40">
        <v>7575.0</v>
      </c>
      <c r="V262" s="22">
        <f t="shared" si="8"/>
        <v>330</v>
      </c>
      <c r="W262" s="23">
        <f t="shared" si="9"/>
        <v>0.04356435644</v>
      </c>
      <c r="X262" s="26" t="str">
        <f t="shared" si="10"/>
        <v>Glassback with +330, +4.4% (7575 to 7905)</v>
      </c>
    </row>
    <row r="263">
      <c r="A263" s="18" t="s">
        <v>151</v>
      </c>
      <c r="B263" s="18">
        <v>690.0</v>
      </c>
      <c r="C263" s="40">
        <v>14292.0</v>
      </c>
      <c r="D263" s="40">
        <v>12890.0</v>
      </c>
      <c r="E263" s="40">
        <v>8361.0</v>
      </c>
      <c r="F263" s="14">
        <v>2.1303092E7</v>
      </c>
      <c r="G263" s="19"/>
      <c r="H263" s="19">
        <f>VLOOKUP(A263,'Kings Ratings'!$A$2:$B$1000,2,false)</f>
        <v>1</v>
      </c>
      <c r="I263" s="7">
        <f>vlookup(B263,'202405 MM (Do Not Delete)'!$A$1:$G$1000,7,false)</f>
        <v>218</v>
      </c>
      <c r="K263" s="40">
        <v>13785.0</v>
      </c>
      <c r="L263" s="22">
        <f t="shared" si="2"/>
        <v>507</v>
      </c>
      <c r="M263" s="23">
        <f t="shared" si="3"/>
        <v>0.03677910773</v>
      </c>
      <c r="N263" s="24" t="str">
        <f t="shared" si="4"/>
        <v>Bullfish with +507, +3.7% (13785 to 14292)</v>
      </c>
      <c r="O263" s="41"/>
      <c r="P263" s="40">
        <v>12461.0</v>
      </c>
      <c r="Q263" s="18">
        <f t="shared" si="5"/>
        <v>429</v>
      </c>
      <c r="R263" s="23">
        <f t="shared" si="6"/>
        <v>0.03442741353</v>
      </c>
      <c r="S263" s="24" t="str">
        <f t="shared" si="7"/>
        <v>Bullfish with +429, +3.4% (12461 to 12890)</v>
      </c>
      <c r="T263" s="18"/>
      <c r="U263" s="40">
        <v>8014.0</v>
      </c>
      <c r="V263" s="22">
        <f t="shared" si="8"/>
        <v>347</v>
      </c>
      <c r="W263" s="23">
        <f t="shared" si="9"/>
        <v>0.04329922635</v>
      </c>
      <c r="X263" s="26" t="str">
        <f t="shared" si="10"/>
        <v>Bullfish with +347, +4.3% (8014 to 8361)</v>
      </c>
    </row>
    <row r="264">
      <c r="A264" s="18" t="s">
        <v>115</v>
      </c>
      <c r="B264" s="18">
        <v>131.0</v>
      </c>
      <c r="C264" s="40">
        <v>17138.0</v>
      </c>
      <c r="D264" s="40">
        <v>8671.0</v>
      </c>
      <c r="E264" s="40">
        <v>4006.0</v>
      </c>
      <c r="F264" s="14">
        <v>1294316.0</v>
      </c>
      <c r="G264" s="19"/>
      <c r="H264" s="19">
        <f>VLOOKUP(A264,'Kings Ratings'!$A$2:$B$1000,2,false)</f>
        <v>2</v>
      </c>
      <c r="I264" s="7">
        <f>vlookup(B264,'202405 MM (Do Not Delete)'!$A$1:$G$1000,7,false)</f>
        <v>230</v>
      </c>
      <c r="K264" s="40">
        <v>16622.0</v>
      </c>
      <c r="L264" s="22">
        <f t="shared" si="2"/>
        <v>516</v>
      </c>
      <c r="M264" s="23">
        <f t="shared" si="3"/>
        <v>0.03104319576</v>
      </c>
      <c r="N264" s="24" t="str">
        <f t="shared" si="4"/>
        <v>Bluegill with +516, +3.1% (16622 to 17138)</v>
      </c>
      <c r="O264" s="41"/>
      <c r="P264" s="40">
        <v>8227.0</v>
      </c>
      <c r="Q264" s="18">
        <f t="shared" si="5"/>
        <v>444</v>
      </c>
      <c r="R264" s="23">
        <f t="shared" si="6"/>
        <v>0.05396863984</v>
      </c>
      <c r="S264" s="24" t="str">
        <f t="shared" si="7"/>
        <v>Bluegill with +444, +5.4% (8227 to 8671)</v>
      </c>
      <c r="T264" s="18"/>
      <c r="U264" s="40">
        <v>3653.0</v>
      </c>
      <c r="V264" s="22">
        <f t="shared" si="8"/>
        <v>353</v>
      </c>
      <c r="W264" s="23">
        <f t="shared" si="9"/>
        <v>0.09663290446</v>
      </c>
      <c r="X264" s="26" t="str">
        <f t="shared" si="10"/>
        <v>Bluegill with +353, +9.7% (3653 to 4006)</v>
      </c>
    </row>
    <row r="265">
      <c r="A265" s="18" t="s">
        <v>240</v>
      </c>
      <c r="B265" s="18">
        <v>689.0</v>
      </c>
      <c r="C265" s="40">
        <v>14382.0</v>
      </c>
      <c r="D265" s="40">
        <v>13098.0</v>
      </c>
      <c r="E265" s="40">
        <v>8954.0</v>
      </c>
      <c r="F265" s="14">
        <v>3.0212867E7</v>
      </c>
      <c r="G265" s="19"/>
      <c r="H265" s="19">
        <f>VLOOKUP(A265,'Kings Ratings'!$A$2:$B$1000,2,false)</f>
        <v>1</v>
      </c>
      <c r="I265" s="7">
        <f>vlookup(B265,'202405 MM (Do Not Delete)'!$A$1:$G$1000,7,false)</f>
        <v>214</v>
      </c>
      <c r="K265" s="40">
        <v>13865.0</v>
      </c>
      <c r="L265" s="22">
        <f t="shared" si="2"/>
        <v>517</v>
      </c>
      <c r="M265" s="23">
        <f t="shared" si="3"/>
        <v>0.03728813559</v>
      </c>
      <c r="N265" s="24" t="str">
        <f t="shared" si="4"/>
        <v>Crowfish with +517, +3.7% (13865 to 14382)</v>
      </c>
      <c r="O265" s="41"/>
      <c r="P265" s="40">
        <v>12661.0</v>
      </c>
      <c r="Q265" s="18">
        <f t="shared" si="5"/>
        <v>437</v>
      </c>
      <c r="R265" s="23">
        <f t="shared" si="6"/>
        <v>0.03451544112</v>
      </c>
      <c r="S265" s="24" t="str">
        <f t="shared" si="7"/>
        <v>Crowfish with +437, +3.5% (12661 to 13098)</v>
      </c>
      <c r="T265" s="18"/>
      <c r="U265" s="40">
        <v>8577.0</v>
      </c>
      <c r="V265" s="22">
        <f t="shared" si="8"/>
        <v>377</v>
      </c>
      <c r="W265" s="23">
        <f t="shared" si="9"/>
        <v>0.04395476274</v>
      </c>
      <c r="X265" s="26" t="str">
        <f t="shared" si="10"/>
        <v>Crowfish with +377, +4.4% (8577 to 8954)</v>
      </c>
    </row>
    <row r="266">
      <c r="A266" s="18" t="s">
        <v>485</v>
      </c>
      <c r="B266" s="18">
        <v>264.0</v>
      </c>
      <c r="C266" s="40">
        <v>17495.0</v>
      </c>
      <c r="D266" s="40">
        <v>8884.0</v>
      </c>
      <c r="E266" s="40">
        <v>1884.0</v>
      </c>
      <c r="F266" s="14">
        <v>906112.0</v>
      </c>
      <c r="G266" s="19"/>
      <c r="H266" s="19">
        <f>VLOOKUP(A266,'Kings Ratings'!$A$2:$B$1000,2,false)</f>
        <v>2</v>
      </c>
      <c r="I266" s="7">
        <f>vlookup(B266,'202405 MM (Do Not Delete)'!$A$1:$G$1000,7,false)</f>
        <v>247</v>
      </c>
      <c r="K266" s="40">
        <v>16975.0</v>
      </c>
      <c r="L266" s="22">
        <f t="shared" si="2"/>
        <v>520</v>
      </c>
      <c r="M266" s="23">
        <f t="shared" si="3"/>
        <v>0.03063328424</v>
      </c>
      <c r="N266" s="24" t="str">
        <f t="shared" si="4"/>
        <v>Jade with +520, +3.1% (16975 to 17495)</v>
      </c>
      <c r="O266" s="41"/>
      <c r="P266" s="40">
        <v>8581.0</v>
      </c>
      <c r="Q266" s="18">
        <f t="shared" si="5"/>
        <v>303</v>
      </c>
      <c r="R266" s="23">
        <f t="shared" si="6"/>
        <v>0.03531056986</v>
      </c>
      <c r="S266" s="24" t="str">
        <f t="shared" si="7"/>
        <v>Jade with +303, +3.5% (8581 to 8884)</v>
      </c>
      <c r="T266" s="18"/>
      <c r="U266" s="40">
        <v>1720.0</v>
      </c>
      <c r="V266" s="22">
        <f t="shared" si="8"/>
        <v>164</v>
      </c>
      <c r="W266" s="23">
        <f t="shared" si="9"/>
        <v>0.09534883721</v>
      </c>
      <c r="X266" s="26" t="str">
        <f t="shared" si="10"/>
        <v>Jade with +164, +9.5% (1720 to 1884)</v>
      </c>
    </row>
    <row r="267">
      <c r="A267" s="18" t="s">
        <v>554</v>
      </c>
      <c r="B267" s="18">
        <v>135.0</v>
      </c>
      <c r="C267" s="40">
        <v>15376.0</v>
      </c>
      <c r="D267" s="40">
        <v>8816.0</v>
      </c>
      <c r="E267" s="40">
        <v>1150.0</v>
      </c>
      <c r="F267" s="14">
        <v>797892.0</v>
      </c>
      <c r="G267" s="19"/>
      <c r="H267" s="19">
        <f>VLOOKUP(A267,'Kings Ratings'!$A$2:$B$1000,2,false)</f>
        <v>4</v>
      </c>
      <c r="I267" s="7">
        <f>vlookup(B267,'202405 MM (Do Not Delete)'!$A$1:$G$1000,7,false)</f>
        <v>279</v>
      </c>
      <c r="K267" s="40">
        <v>14856.0</v>
      </c>
      <c r="L267" s="22">
        <f t="shared" si="2"/>
        <v>520</v>
      </c>
      <c r="M267" s="23">
        <f t="shared" si="3"/>
        <v>0.03500269251</v>
      </c>
      <c r="N267" s="24" t="str">
        <f t="shared" si="4"/>
        <v>MIAB with +520, +3.5% (14856 to 15376)</v>
      </c>
      <c r="O267" s="41"/>
      <c r="P267" s="40">
        <v>8477.0</v>
      </c>
      <c r="Q267" s="18">
        <f t="shared" si="5"/>
        <v>339</v>
      </c>
      <c r="R267" s="23">
        <f t="shared" si="6"/>
        <v>0.0399905627</v>
      </c>
      <c r="S267" s="24" t="str">
        <f t="shared" si="7"/>
        <v>MIAB with +339, +4% (8477 to 8816)</v>
      </c>
      <c r="T267" s="18"/>
      <c r="U267" s="40">
        <v>1009.0</v>
      </c>
      <c r="V267" s="22">
        <f t="shared" si="8"/>
        <v>141</v>
      </c>
      <c r="W267" s="23">
        <f t="shared" si="9"/>
        <v>0.1397423191</v>
      </c>
      <c r="X267" s="26" t="str">
        <f t="shared" si="10"/>
        <v>MIAB with +141, +14.% (1009 to 1150)</v>
      </c>
    </row>
    <row r="268">
      <c r="A268" s="18" t="s">
        <v>47</v>
      </c>
      <c r="B268" s="18">
        <v>237.0</v>
      </c>
      <c r="C268" s="40">
        <v>16086.0</v>
      </c>
      <c r="D268" s="40">
        <v>6824.0</v>
      </c>
      <c r="E268" s="40">
        <v>350.0</v>
      </c>
      <c r="F268" s="14">
        <v>300132.0</v>
      </c>
      <c r="G268" s="19"/>
      <c r="H268" s="19">
        <f>VLOOKUP(A268,'Kings Ratings'!$A$2:$B$1000,2,false)</f>
        <v>2</v>
      </c>
      <c r="I268" s="7">
        <f>vlookup(B268,'202405 MM (Do Not Delete)'!$A$1:$G$1000,7,false)</f>
        <v>289</v>
      </c>
      <c r="K268" s="40">
        <v>15565.0</v>
      </c>
      <c r="L268" s="22">
        <f t="shared" si="2"/>
        <v>521</v>
      </c>
      <c r="M268" s="23">
        <f t="shared" si="3"/>
        <v>0.03347253453</v>
      </c>
      <c r="N268" s="24" t="str">
        <f t="shared" si="4"/>
        <v>Axe with +521, +3.3% (15565 to 16086)</v>
      </c>
      <c r="O268" s="41"/>
      <c r="P268" s="40">
        <v>6500.0</v>
      </c>
      <c r="Q268" s="18">
        <f t="shared" si="5"/>
        <v>324</v>
      </c>
      <c r="R268" s="23">
        <f t="shared" si="6"/>
        <v>0.04984615385</v>
      </c>
      <c r="S268" s="24" t="str">
        <f t="shared" si="7"/>
        <v>Axe with +324, +5% (6500 to 6824)</v>
      </c>
      <c r="T268" s="18"/>
      <c r="U268" s="40">
        <v>303.0</v>
      </c>
      <c r="V268" s="22">
        <f t="shared" si="8"/>
        <v>47</v>
      </c>
      <c r="W268" s="23">
        <f t="shared" si="9"/>
        <v>0.1551155116</v>
      </c>
      <c r="X268" s="26" t="str">
        <f t="shared" si="10"/>
        <v>Axe with +47, +15.5% (303 to 350)</v>
      </c>
    </row>
    <row r="269">
      <c r="A269" s="18" t="s">
        <v>340</v>
      </c>
      <c r="B269" s="18">
        <v>688.0</v>
      </c>
      <c r="C269" s="40">
        <v>14417.0</v>
      </c>
      <c r="D269" s="40">
        <v>13150.0</v>
      </c>
      <c r="E269" s="40">
        <v>9005.0</v>
      </c>
      <c r="F269" s="14">
        <v>3.0215323E7</v>
      </c>
      <c r="G269" s="19"/>
      <c r="H269" s="19">
        <f>VLOOKUP(A269,'Kings Ratings'!$A$2:$B$1000,2,false)</f>
        <v>1</v>
      </c>
      <c r="I269" s="7">
        <f>vlookup(B269,'202405 MM (Do Not Delete)'!$A$1:$G$1000,7,false)</f>
        <v>213</v>
      </c>
      <c r="K269" s="40">
        <v>13893.0</v>
      </c>
      <c r="L269" s="22">
        <f t="shared" si="2"/>
        <v>524</v>
      </c>
      <c r="M269" s="23">
        <f t="shared" si="3"/>
        <v>0.03771683582</v>
      </c>
      <c r="N269" s="24" t="str">
        <f t="shared" si="4"/>
        <v>Frosteye with +524, +3.8% (13893 to 14417)</v>
      </c>
      <c r="O269" s="41"/>
      <c r="P269" s="40">
        <v>12722.0</v>
      </c>
      <c r="Q269" s="18">
        <f t="shared" si="5"/>
        <v>428</v>
      </c>
      <c r="R269" s="23">
        <f t="shared" si="6"/>
        <v>0.03364250904</v>
      </c>
      <c r="S269" s="24" t="str">
        <f t="shared" si="7"/>
        <v>Frosteye with +428, +3.4% (12722 to 13150)</v>
      </c>
      <c r="T269" s="18"/>
      <c r="U269" s="40">
        <v>8624.0</v>
      </c>
      <c r="V269" s="22">
        <f t="shared" si="8"/>
        <v>381</v>
      </c>
      <c r="W269" s="23">
        <f t="shared" si="9"/>
        <v>0.04417903525</v>
      </c>
      <c r="X269" s="26" t="str">
        <f t="shared" si="10"/>
        <v>Frosteye with +381, +4.4% (8624 to 9005)</v>
      </c>
    </row>
    <row r="270">
      <c r="A270" s="11" t="s">
        <v>848</v>
      </c>
      <c r="B270" s="18">
        <v>952.0</v>
      </c>
      <c r="C270" s="40">
        <v>8446.0</v>
      </c>
      <c r="D270" s="40">
        <v>6456.0</v>
      </c>
      <c r="E270" s="40">
        <v>1621.0</v>
      </c>
      <c r="F270" s="14">
        <v>1068983.0</v>
      </c>
      <c r="G270" s="19"/>
      <c r="H270" s="19">
        <f>VLOOKUP(A270,'Kings Ratings'!$A$2:$B$1000,2,false)</f>
        <v>11</v>
      </c>
      <c r="I270" s="7" t="str">
        <f>vlookup(B270,'202405 MM (Do Not Delete)'!$A$1:$G$1000,7,false)</f>
        <v/>
      </c>
      <c r="K270" s="40">
        <v>7915.0</v>
      </c>
      <c r="L270" s="22">
        <f t="shared" si="2"/>
        <v>531</v>
      </c>
      <c r="M270" s="23">
        <f t="shared" si="3"/>
        <v>0.06708780796</v>
      </c>
      <c r="N270" s="24" t="str">
        <f t="shared" si="4"/>
        <v>Frozen Jelly with +531, +6.7% (7915 to 8446)</v>
      </c>
      <c r="O270" s="41"/>
      <c r="P270" s="40">
        <v>5841.0</v>
      </c>
      <c r="Q270" s="18">
        <f t="shared" si="5"/>
        <v>615</v>
      </c>
      <c r="R270" s="23">
        <f t="shared" si="6"/>
        <v>0.10529019</v>
      </c>
      <c r="S270" s="24" t="str">
        <f t="shared" si="7"/>
        <v>Frozen Jelly with +615, +10.5% (5841 to 6456)</v>
      </c>
      <c r="T270" s="18"/>
      <c r="U270" s="40">
        <v>1188.0</v>
      </c>
      <c r="V270" s="22">
        <f t="shared" si="8"/>
        <v>433</v>
      </c>
      <c r="W270" s="23">
        <f t="shared" si="9"/>
        <v>0.3644781145</v>
      </c>
      <c r="X270" s="26" t="str">
        <f t="shared" si="10"/>
        <v>Frozen Jelly with +433, +36.4% (1188 to 1621)</v>
      </c>
    </row>
    <row r="271">
      <c r="A271" s="18" t="s">
        <v>596</v>
      </c>
      <c r="B271" s="18">
        <v>248.0</v>
      </c>
      <c r="C271" s="40">
        <v>18723.0</v>
      </c>
      <c r="D271" s="40">
        <v>9100.0</v>
      </c>
      <c r="E271" s="40">
        <v>1930.0</v>
      </c>
      <c r="F271" s="14">
        <v>1004885.0</v>
      </c>
      <c r="G271" s="19"/>
      <c r="H271" s="19">
        <f>VLOOKUP(A271,'Kings Ratings'!$A$2:$B$1000,2,false)</f>
        <v>1</v>
      </c>
      <c r="I271" s="7">
        <f>vlookup(B271,'202405 MM (Do Not Delete)'!$A$1:$G$1000,7,false)</f>
        <v>246</v>
      </c>
      <c r="K271" s="40">
        <v>18188.0</v>
      </c>
      <c r="L271" s="22">
        <f t="shared" si="2"/>
        <v>535</v>
      </c>
      <c r="M271" s="23">
        <f t="shared" si="3"/>
        <v>0.0294149989</v>
      </c>
      <c r="N271" s="24" t="str">
        <f t="shared" si="4"/>
        <v>Shimmer Topaz with +535, +2.9% (18188 to 18723)</v>
      </c>
      <c r="O271" s="41"/>
      <c r="P271" s="40">
        <v>8803.0</v>
      </c>
      <c r="Q271" s="18">
        <f t="shared" si="5"/>
        <v>297</v>
      </c>
      <c r="R271" s="23">
        <f t="shared" si="6"/>
        <v>0.03373849824</v>
      </c>
      <c r="S271" s="24" t="str">
        <f t="shared" si="7"/>
        <v>Shimmer Topaz with +297, +3.4% (8803 to 9100)</v>
      </c>
      <c r="T271" s="18"/>
      <c r="U271" s="40">
        <v>1756.0</v>
      </c>
      <c r="V271" s="22">
        <f t="shared" si="8"/>
        <v>174</v>
      </c>
      <c r="W271" s="23">
        <f t="shared" si="9"/>
        <v>0.09908883827</v>
      </c>
      <c r="X271" s="26" t="str">
        <f t="shared" si="10"/>
        <v>Shimmer Topaz with +174, +9.9% (1756 to 1930)</v>
      </c>
    </row>
    <row r="272">
      <c r="A272" s="18" t="s">
        <v>252</v>
      </c>
      <c r="B272" s="18">
        <v>143.0</v>
      </c>
      <c r="C272" s="40">
        <v>19604.0</v>
      </c>
      <c r="D272" s="40">
        <v>9942.0</v>
      </c>
      <c r="E272" s="40">
        <v>2763.0</v>
      </c>
      <c r="F272" s="14">
        <v>1873465.0</v>
      </c>
      <c r="G272" s="19"/>
      <c r="H272" s="19">
        <f>VLOOKUP(A272,'Kings Ratings'!$A$2:$B$1000,2,false)</f>
        <v>1</v>
      </c>
      <c r="I272" s="7">
        <f>vlookup(B272,'202405 MM (Do Not Delete)'!$A$1:$G$1000,7,false)</f>
        <v>238</v>
      </c>
      <c r="K272" s="40">
        <v>19069.0</v>
      </c>
      <c r="L272" s="22">
        <f t="shared" si="2"/>
        <v>535</v>
      </c>
      <c r="M272" s="23">
        <f t="shared" si="3"/>
        <v>0.02805600713</v>
      </c>
      <c r="N272" s="24" t="str">
        <f t="shared" si="4"/>
        <v>Emerald with +535, +2.8% (19069 to 19604)</v>
      </c>
      <c r="O272" s="41"/>
      <c r="P272" s="40">
        <v>9618.0</v>
      </c>
      <c r="Q272" s="18">
        <f t="shared" si="5"/>
        <v>324</v>
      </c>
      <c r="R272" s="23">
        <f t="shared" si="6"/>
        <v>0.03368683718</v>
      </c>
      <c r="S272" s="24" t="str">
        <f t="shared" si="7"/>
        <v>Emerald with +324, +3.4% (9618 to 9942)</v>
      </c>
      <c r="T272" s="18"/>
      <c r="U272" s="40">
        <v>2529.0</v>
      </c>
      <c r="V272" s="22">
        <f t="shared" si="8"/>
        <v>234</v>
      </c>
      <c r="W272" s="23">
        <f t="shared" si="9"/>
        <v>0.09252669039</v>
      </c>
      <c r="X272" s="26" t="str">
        <f t="shared" si="10"/>
        <v>Emerald with +234, +9.3% (2529 to 2763)</v>
      </c>
    </row>
    <row r="273">
      <c r="A273" s="18" t="s">
        <v>600</v>
      </c>
      <c r="B273" s="18">
        <v>94.0</v>
      </c>
      <c r="C273" s="40">
        <v>18569.0</v>
      </c>
      <c r="D273" s="40">
        <v>9752.0</v>
      </c>
      <c r="E273" s="40">
        <v>2257.0</v>
      </c>
      <c r="F273" s="14">
        <v>1203871.0</v>
      </c>
      <c r="G273" s="19"/>
      <c r="H273" s="19">
        <f>VLOOKUP(A273,'Kings Ratings'!$A$2:$B$1000,2,false)</f>
        <v>1</v>
      </c>
      <c r="I273" s="7">
        <f>vlookup(B273,'202405 MM (Do Not Delete)'!$A$1:$G$1000,7,false)</f>
        <v>242</v>
      </c>
      <c r="K273" s="40">
        <v>18032.0</v>
      </c>
      <c r="L273" s="22">
        <f t="shared" si="2"/>
        <v>537</v>
      </c>
      <c r="M273" s="23">
        <f t="shared" si="3"/>
        <v>0.02978039042</v>
      </c>
      <c r="N273" s="24" t="str">
        <f t="shared" si="4"/>
        <v>Ruby with +537, +3% (18032 to 18569)</v>
      </c>
      <c r="O273" s="41"/>
      <c r="P273" s="40">
        <v>9421.0</v>
      </c>
      <c r="Q273" s="18">
        <f t="shared" si="5"/>
        <v>331</v>
      </c>
      <c r="R273" s="23">
        <f t="shared" si="6"/>
        <v>0.03513427449</v>
      </c>
      <c r="S273" s="24" t="str">
        <f t="shared" si="7"/>
        <v>Ruby with +331, +3.5% (9421 to 9752)</v>
      </c>
      <c r="T273" s="18"/>
      <c r="U273" s="40">
        <v>2076.0</v>
      </c>
      <c r="V273" s="22">
        <f t="shared" si="8"/>
        <v>181</v>
      </c>
      <c r="W273" s="23">
        <f t="shared" si="9"/>
        <v>0.08718689788</v>
      </c>
      <c r="X273" s="26" t="str">
        <f t="shared" si="10"/>
        <v>Ruby with +181, +8.7% (2076 to 2257)</v>
      </c>
    </row>
    <row r="274">
      <c r="A274" s="18" t="s">
        <v>441</v>
      </c>
      <c r="B274" s="18">
        <v>236.0</v>
      </c>
      <c r="C274" s="40">
        <v>20099.0</v>
      </c>
      <c r="D274" s="40">
        <v>7937.0</v>
      </c>
      <c r="E274" s="40">
        <v>603.0</v>
      </c>
      <c r="F274" s="14">
        <v>481597.0</v>
      </c>
      <c r="G274" s="19"/>
      <c r="H274" s="19">
        <f>VLOOKUP(A274,'Kings Ratings'!$A$2:$B$1000,2,false)</f>
        <v>1</v>
      </c>
      <c r="I274" s="7">
        <f>vlookup(B274,'202405 MM (Do Not Delete)'!$A$1:$G$1000,7,false)</f>
        <v>289</v>
      </c>
      <c r="K274" s="40">
        <v>19560.0</v>
      </c>
      <c r="L274" s="22">
        <f t="shared" si="2"/>
        <v>539</v>
      </c>
      <c r="M274" s="23">
        <f t="shared" si="3"/>
        <v>0.02755623722</v>
      </c>
      <c r="N274" s="24" t="str">
        <f t="shared" si="4"/>
        <v>Hammer with +539, +2.8% (19560 to 20099)</v>
      </c>
      <c r="O274" s="41"/>
      <c r="P274" s="40">
        <v>7616.0</v>
      </c>
      <c r="Q274" s="18">
        <f t="shared" si="5"/>
        <v>321</v>
      </c>
      <c r="R274" s="23">
        <f t="shared" si="6"/>
        <v>0.04214810924</v>
      </c>
      <c r="S274" s="24" t="str">
        <f t="shared" si="7"/>
        <v>Hammer with +321, +4.2% (7616 to 7937)</v>
      </c>
      <c r="T274" s="18"/>
      <c r="U274" s="40">
        <v>537.0</v>
      </c>
      <c r="V274" s="22">
        <f t="shared" si="8"/>
        <v>66</v>
      </c>
      <c r="W274" s="23">
        <f t="shared" si="9"/>
        <v>0.1229050279</v>
      </c>
      <c r="X274" s="26" t="str">
        <f t="shared" si="10"/>
        <v>Hammer with +66, +12.3% (537 to 603)</v>
      </c>
    </row>
    <row r="275">
      <c r="A275" s="11" t="s">
        <v>850</v>
      </c>
      <c r="B275" s="18">
        <v>953.0</v>
      </c>
      <c r="C275" s="40">
        <v>8422.0</v>
      </c>
      <c r="D275" s="40">
        <v>6418.0</v>
      </c>
      <c r="E275" s="40">
        <v>1588.0</v>
      </c>
      <c r="F275" s="14">
        <v>1002612.0</v>
      </c>
      <c r="G275" s="19"/>
      <c r="H275" s="19">
        <f>VLOOKUP(A275,'Kings Ratings'!$A$2:$B$1000,2,false)</f>
        <v>11</v>
      </c>
      <c r="I275" s="7" t="str">
        <f>vlookup(B275,'202405 MM (Do Not Delete)'!$A$1:$G$1000,7,false)</f>
        <v/>
      </c>
      <c r="K275" s="40">
        <v>7880.0</v>
      </c>
      <c r="L275" s="22">
        <f t="shared" si="2"/>
        <v>542</v>
      </c>
      <c r="M275" s="23">
        <f t="shared" si="3"/>
        <v>0.06878172589</v>
      </c>
      <c r="N275" s="24" t="str">
        <f t="shared" si="4"/>
        <v>Frozen Angelfish with +542, +6.9% (7880 to 8422)</v>
      </c>
      <c r="O275" s="41"/>
      <c r="P275" s="40">
        <v>5805.0</v>
      </c>
      <c r="Q275" s="18">
        <f t="shared" si="5"/>
        <v>613</v>
      </c>
      <c r="R275" s="23">
        <f t="shared" si="6"/>
        <v>0.1055986219</v>
      </c>
      <c r="S275" s="24" t="str">
        <f t="shared" si="7"/>
        <v>Frozen Angelfish with +613, +10.6% (5805 to 6418)</v>
      </c>
      <c r="T275" s="18"/>
      <c r="U275" s="40">
        <v>1159.0</v>
      </c>
      <c r="V275" s="22">
        <f t="shared" si="8"/>
        <v>429</v>
      </c>
      <c r="W275" s="23">
        <f t="shared" si="9"/>
        <v>0.3701466782</v>
      </c>
      <c r="X275" s="26" t="str">
        <f t="shared" si="10"/>
        <v>Frozen Angelfish with +429, +37% (1159 to 1588)</v>
      </c>
    </row>
    <row r="276">
      <c r="A276" s="18" t="s">
        <v>352</v>
      </c>
      <c r="B276" s="18">
        <v>317.0</v>
      </c>
      <c r="C276" s="40">
        <v>23437.0</v>
      </c>
      <c r="D276" s="40">
        <v>9391.0</v>
      </c>
      <c r="E276" s="40">
        <v>1897.0</v>
      </c>
      <c r="F276" s="14">
        <v>1048428.0</v>
      </c>
      <c r="G276" s="19"/>
      <c r="H276" s="19">
        <f>VLOOKUP(A276,'Kings Ratings'!$A$2:$B$1000,2,false)</f>
        <v>2</v>
      </c>
      <c r="I276" s="7">
        <f>vlookup(B276,'202405 MM (Do Not Delete)'!$A$1:$G$1000,7,false)</f>
        <v>247</v>
      </c>
      <c r="K276" s="40">
        <v>22883.0</v>
      </c>
      <c r="L276" s="22">
        <f t="shared" si="2"/>
        <v>554</v>
      </c>
      <c r="M276" s="23">
        <f t="shared" si="3"/>
        <v>0.02421011231</v>
      </c>
      <c r="N276" s="24" t="str">
        <f t="shared" si="4"/>
        <v>Garnet with +554, +2.4% (22883 to 23437)</v>
      </c>
      <c r="O276" s="41"/>
      <c r="P276" s="40">
        <v>9103.0</v>
      </c>
      <c r="Q276" s="18">
        <f t="shared" si="5"/>
        <v>288</v>
      </c>
      <c r="R276" s="23">
        <f t="shared" si="6"/>
        <v>0.03163792156</v>
      </c>
      <c r="S276" s="24" t="str">
        <f t="shared" si="7"/>
        <v>Garnet with +288, +3.2% (9103 to 9391)</v>
      </c>
      <c r="T276" s="18"/>
      <c r="U276" s="40">
        <v>1738.0</v>
      </c>
      <c r="V276" s="22">
        <f t="shared" si="8"/>
        <v>159</v>
      </c>
      <c r="W276" s="23">
        <f t="shared" si="9"/>
        <v>0.0914844649</v>
      </c>
      <c r="X276" s="26" t="str">
        <f t="shared" si="10"/>
        <v>Garnet with +159, +9.1% (1738 to 1897)</v>
      </c>
    </row>
    <row r="277">
      <c r="A277" s="18" t="s">
        <v>331</v>
      </c>
      <c r="B277" s="18">
        <v>88.0</v>
      </c>
      <c r="C277" s="40">
        <v>23080.0</v>
      </c>
      <c r="D277" s="40">
        <v>14594.0</v>
      </c>
      <c r="E277" s="40">
        <v>6254.0</v>
      </c>
      <c r="F277" s="14">
        <v>5242756.0</v>
      </c>
      <c r="G277" s="19"/>
      <c r="H277" s="19">
        <f>VLOOKUP(A277,'Kings Ratings'!$A$2:$B$1000,2,false)</f>
        <v>1</v>
      </c>
      <c r="I277" s="7">
        <f>vlookup(B277,'202405 MM (Do Not Delete)'!$A$1:$G$1000,7,false)</f>
        <v>223</v>
      </c>
      <c r="K277" s="40">
        <v>22525.0</v>
      </c>
      <c r="L277" s="22">
        <f t="shared" si="2"/>
        <v>555</v>
      </c>
      <c r="M277" s="23">
        <f t="shared" si="3"/>
        <v>0.02463928968</v>
      </c>
      <c r="N277" s="24" t="str">
        <f t="shared" si="4"/>
        <v>Sunfish with +555, +2.5% (22525 to 23080)</v>
      </c>
      <c r="O277" s="41"/>
      <c r="P277" s="40">
        <v>14188.0</v>
      </c>
      <c r="Q277" s="18">
        <f t="shared" si="5"/>
        <v>406</v>
      </c>
      <c r="R277" s="23">
        <f t="shared" si="6"/>
        <v>0.0286157316</v>
      </c>
      <c r="S277" s="24" t="str">
        <f t="shared" si="7"/>
        <v>Sunfish with +406, +2.9% (14188 to 14594)</v>
      </c>
      <c r="T277" s="18"/>
      <c r="U277" s="40">
        <v>5943.0</v>
      </c>
      <c r="V277" s="22">
        <f t="shared" si="8"/>
        <v>311</v>
      </c>
      <c r="W277" s="23">
        <f t="shared" si="9"/>
        <v>0.05233047283</v>
      </c>
      <c r="X277" s="26" t="str">
        <f t="shared" si="10"/>
        <v>Sunfish with +311, +5.2% (5943 to 6254)</v>
      </c>
    </row>
    <row r="278">
      <c r="A278" s="18" t="s">
        <v>44</v>
      </c>
      <c r="B278" s="18">
        <v>844.0</v>
      </c>
      <c r="C278" s="40">
        <v>11044.0</v>
      </c>
      <c r="D278" s="40">
        <v>7326.0</v>
      </c>
      <c r="E278" s="40">
        <v>2322.0</v>
      </c>
      <c r="F278" s="14">
        <v>3274075.0</v>
      </c>
      <c r="G278" s="19"/>
      <c r="H278" s="19">
        <f>VLOOKUP(A278,'Kings Ratings'!$A$2:$B$1000,2,false)</f>
        <v>1</v>
      </c>
      <c r="I278" s="7">
        <f>vlookup(B278,'202405 MM (Do Not Delete)'!$A$1:$G$1000,7,false)</f>
        <v>249</v>
      </c>
      <c r="K278" s="40">
        <v>10488.0</v>
      </c>
      <c r="L278" s="22">
        <f t="shared" si="2"/>
        <v>556</v>
      </c>
      <c r="M278" s="23">
        <f t="shared" si="3"/>
        <v>0.0530129672</v>
      </c>
      <c r="N278" s="24" t="str">
        <f t="shared" si="4"/>
        <v>Awl with +556, +5.3% (10488 to 11044)</v>
      </c>
      <c r="O278" s="41"/>
      <c r="P278" s="40">
        <v>6966.0</v>
      </c>
      <c r="Q278" s="18">
        <f t="shared" si="5"/>
        <v>360</v>
      </c>
      <c r="R278" s="23">
        <f t="shared" si="6"/>
        <v>0.05167958656</v>
      </c>
      <c r="S278" s="24" t="str">
        <f t="shared" si="7"/>
        <v>Awl with +360, +5.2% (6966 to 7326)</v>
      </c>
      <c r="T278" s="18"/>
      <c r="U278" s="40">
        <v>2138.0</v>
      </c>
      <c r="V278" s="22">
        <f t="shared" si="8"/>
        <v>184</v>
      </c>
      <c r="W278" s="23">
        <f t="shared" si="9"/>
        <v>0.08606173994</v>
      </c>
      <c r="X278" s="26" t="str">
        <f t="shared" si="10"/>
        <v>Awl with +184, +8.6% (2138 to 2322)</v>
      </c>
    </row>
    <row r="279">
      <c r="A279" s="18" t="s">
        <v>422</v>
      </c>
      <c r="B279" s="18">
        <v>203.0</v>
      </c>
      <c r="C279" s="40">
        <v>18248.0</v>
      </c>
      <c r="D279" s="40">
        <v>7333.0</v>
      </c>
      <c r="E279" s="40">
        <v>714.0</v>
      </c>
      <c r="F279" s="14">
        <v>636172.0</v>
      </c>
      <c r="G279" s="19"/>
      <c r="H279" s="19">
        <f>VLOOKUP(A279,'Kings Ratings'!$A$2:$B$1000,2,false)</f>
        <v>2</v>
      </c>
      <c r="I279" s="7">
        <f>vlookup(B279,'202405 MM (Do Not Delete)'!$A$1:$G$1000,7,false)</f>
        <v>280</v>
      </c>
      <c r="K279" s="40">
        <v>17691.0</v>
      </c>
      <c r="L279" s="22">
        <f t="shared" si="2"/>
        <v>557</v>
      </c>
      <c r="M279" s="23">
        <f t="shared" si="3"/>
        <v>0.03148493584</v>
      </c>
      <c r="N279" s="24" t="str">
        <f t="shared" si="4"/>
        <v>Green Dye with +557, +3.1% (17691 to 18248)</v>
      </c>
      <c r="O279" s="41"/>
      <c r="P279" s="40">
        <v>7063.0</v>
      </c>
      <c r="Q279" s="18">
        <f t="shared" si="5"/>
        <v>270</v>
      </c>
      <c r="R279" s="23">
        <f t="shared" si="6"/>
        <v>0.03822738213</v>
      </c>
      <c r="S279" s="24" t="str">
        <f t="shared" si="7"/>
        <v>Green Dye with +270, +3.8% (7063 to 7333)</v>
      </c>
      <c r="T279" s="18"/>
      <c r="U279" s="40">
        <v>632.0</v>
      </c>
      <c r="V279" s="22">
        <f t="shared" si="8"/>
        <v>82</v>
      </c>
      <c r="W279" s="23">
        <f t="shared" si="9"/>
        <v>0.1297468354</v>
      </c>
      <c r="X279" s="26" t="str">
        <f t="shared" si="10"/>
        <v>Green Dye with +82, +13% (632 to 714)</v>
      </c>
    </row>
    <row r="280">
      <c r="A280" s="18" t="s">
        <v>303</v>
      </c>
      <c r="B280" s="18">
        <v>45.0</v>
      </c>
      <c r="C280" s="40">
        <v>18627.0</v>
      </c>
      <c r="D280" s="40">
        <v>8783.0</v>
      </c>
      <c r="E280" s="40">
        <v>2133.0</v>
      </c>
      <c r="F280" s="14">
        <v>1001346.0</v>
      </c>
      <c r="G280" s="19"/>
      <c r="H280" s="19">
        <f>VLOOKUP(A280,'Kings Ratings'!$A$2:$B$1000,2,false)</f>
        <v>4</v>
      </c>
      <c r="I280" s="7">
        <f>vlookup(B280,'202405 MM (Do Not Delete)'!$A$1:$G$1000,7,false)</f>
        <v>270</v>
      </c>
      <c r="K280" s="40">
        <v>18070.0</v>
      </c>
      <c r="L280" s="22">
        <f t="shared" si="2"/>
        <v>557</v>
      </c>
      <c r="M280" s="23">
        <f t="shared" si="3"/>
        <v>0.03082457111</v>
      </c>
      <c r="N280" s="24" t="str">
        <f t="shared" si="4"/>
        <v>Fish Bones with +557, +3.1% (18070 to 18627)</v>
      </c>
      <c r="O280" s="41"/>
      <c r="P280" s="40">
        <v>8416.0</v>
      </c>
      <c r="Q280" s="18">
        <f t="shared" si="5"/>
        <v>367</v>
      </c>
      <c r="R280" s="23">
        <f t="shared" si="6"/>
        <v>0.04360741445</v>
      </c>
      <c r="S280" s="24" t="str">
        <f t="shared" si="7"/>
        <v>Fish Bones with +367, +4.4% (8416 to 8783)</v>
      </c>
      <c r="T280" s="18"/>
      <c r="U280" s="40">
        <v>1952.0</v>
      </c>
      <c r="V280" s="22">
        <f t="shared" si="8"/>
        <v>181</v>
      </c>
      <c r="W280" s="23">
        <f t="shared" si="9"/>
        <v>0.09272540984</v>
      </c>
      <c r="X280" s="26" t="str">
        <f t="shared" si="10"/>
        <v>Fish Bones with +181, +9.3% (1952 to 2133)</v>
      </c>
    </row>
    <row r="281">
      <c r="A281" s="18" t="s">
        <v>128</v>
      </c>
      <c r="B281" s="18">
        <v>87.0</v>
      </c>
      <c r="C281" s="40">
        <v>23981.0</v>
      </c>
      <c r="D281" s="40">
        <v>14625.0</v>
      </c>
      <c r="E281" s="40">
        <v>6255.0</v>
      </c>
      <c r="F281" s="14">
        <v>5250171.0</v>
      </c>
      <c r="G281" s="19"/>
      <c r="H281" s="19">
        <f>VLOOKUP(A281,'Kings Ratings'!$A$2:$B$1000,2,false)</f>
        <v>1</v>
      </c>
      <c r="I281" s="7">
        <f>vlookup(B281,'202405 MM (Do Not Delete)'!$A$1:$G$1000,7,false)</f>
        <v>223</v>
      </c>
      <c r="K281" s="40">
        <v>23422.0</v>
      </c>
      <c r="L281" s="22">
        <f t="shared" si="2"/>
        <v>559</v>
      </c>
      <c r="M281" s="23">
        <f t="shared" si="3"/>
        <v>0.02386645035</v>
      </c>
      <c r="N281" s="24" t="str">
        <f t="shared" si="4"/>
        <v>Bone Fish with +559, +2.4% (23422 to 23981)</v>
      </c>
      <c r="O281" s="41"/>
      <c r="P281" s="40">
        <v>14215.0</v>
      </c>
      <c r="Q281" s="18">
        <f t="shared" si="5"/>
        <v>410</v>
      </c>
      <c r="R281" s="23">
        <f t="shared" si="6"/>
        <v>0.02884277172</v>
      </c>
      <c r="S281" s="24" t="str">
        <f t="shared" si="7"/>
        <v>Bone Fish with +410, +2.9% (14215 to 14625)</v>
      </c>
      <c r="T281" s="18"/>
      <c r="U281" s="40">
        <v>5944.0</v>
      </c>
      <c r="V281" s="22">
        <f t="shared" si="8"/>
        <v>311</v>
      </c>
      <c r="W281" s="23">
        <f t="shared" si="9"/>
        <v>0.05232166891</v>
      </c>
      <c r="X281" s="26" t="str">
        <f t="shared" si="10"/>
        <v>Bone Fish with +311, +5.2% (5944 to 6255)</v>
      </c>
    </row>
    <row r="282">
      <c r="A282" s="11" t="s">
        <v>529</v>
      </c>
      <c r="B282" s="18">
        <v>956.0</v>
      </c>
      <c r="C282" s="40">
        <v>1545.0</v>
      </c>
      <c r="D282" s="40">
        <v>42.0</v>
      </c>
      <c r="E282" s="40">
        <v>0.0</v>
      </c>
      <c r="F282" s="14">
        <v>10075.0</v>
      </c>
      <c r="G282" s="19"/>
      <c r="H282" s="19">
        <f>VLOOKUP(A282,'Kings Ratings'!$A$2:$B$1000,2,false)</f>
        <v>11</v>
      </c>
      <c r="I282" s="10"/>
      <c r="K282" s="40">
        <v>972.0</v>
      </c>
      <c r="L282" s="22">
        <f t="shared" si="2"/>
        <v>573</v>
      </c>
      <c r="M282" s="23">
        <f t="shared" si="3"/>
        <v>0.5895061728</v>
      </c>
      <c r="N282" s="24" t="str">
        <f t="shared" si="4"/>
        <v>Frozen Skull with +573, +59% (972 to 1545)</v>
      </c>
      <c r="O282" s="41"/>
      <c r="P282" s="40">
        <v>16.0</v>
      </c>
      <c r="Q282" s="18">
        <f t="shared" si="5"/>
        <v>26</v>
      </c>
      <c r="R282" s="23">
        <f t="shared" si="6"/>
        <v>1.625</v>
      </c>
      <c r="S282" s="24" t="str">
        <f t="shared" si="7"/>
        <v>Frozen Skull with +26, +162.5% (16 to 42)</v>
      </c>
      <c r="T282" s="18"/>
      <c r="U282" s="40">
        <v>0.0</v>
      </c>
      <c r="V282" s="22">
        <f t="shared" si="8"/>
        <v>0</v>
      </c>
      <c r="W282" s="23" t="str">
        <f t="shared" si="9"/>
        <v>#DIV/0!</v>
      </c>
      <c r="X282" s="26" t="str">
        <f t="shared" si="10"/>
        <v>#DIV/0!</v>
      </c>
    </row>
    <row r="283">
      <c r="A283" s="18" t="s">
        <v>147</v>
      </c>
      <c r="B283" s="18">
        <v>23.0</v>
      </c>
      <c r="C283" s="40">
        <v>17944.0</v>
      </c>
      <c r="D283" s="40">
        <v>8957.0</v>
      </c>
      <c r="E283" s="40">
        <v>2512.0</v>
      </c>
      <c r="F283" s="14">
        <v>1084397.0</v>
      </c>
      <c r="G283" s="19"/>
      <c r="H283" s="19">
        <f>VLOOKUP(A283,'Kings Ratings'!$A$2:$B$1000,2,false)</f>
        <v>1</v>
      </c>
      <c r="I283" s="7">
        <f>vlookup(B283,'202405 MM (Do Not Delete)'!$A$1:$G$1000,7,false)</f>
        <v>243</v>
      </c>
      <c r="K283" s="40">
        <v>17370.0</v>
      </c>
      <c r="L283" s="22">
        <f t="shared" si="2"/>
        <v>574</v>
      </c>
      <c r="M283" s="23">
        <f t="shared" si="3"/>
        <v>0.03304548071</v>
      </c>
      <c r="N283" s="24" t="str">
        <f t="shared" si="4"/>
        <v>Bucket with +574, +3.3% (17370 to 17944)</v>
      </c>
      <c r="O283" s="41"/>
      <c r="P283" s="40">
        <v>8651.0</v>
      </c>
      <c r="Q283" s="18">
        <f t="shared" si="5"/>
        <v>306</v>
      </c>
      <c r="R283" s="23">
        <f t="shared" si="6"/>
        <v>0.03537163334</v>
      </c>
      <c r="S283" s="24" t="str">
        <f t="shared" si="7"/>
        <v>Bucket with +306, +3.5% (8651 to 8957)</v>
      </c>
      <c r="T283" s="18"/>
      <c r="U283" s="40">
        <v>2328.0</v>
      </c>
      <c r="V283" s="22">
        <f t="shared" si="8"/>
        <v>184</v>
      </c>
      <c r="W283" s="23">
        <f t="shared" si="9"/>
        <v>0.07903780069</v>
      </c>
      <c r="X283" s="26" t="str">
        <f t="shared" si="10"/>
        <v>Bucket with +184, +7.9% (2328 to 2512)</v>
      </c>
    </row>
    <row r="284">
      <c r="A284" s="18" t="s">
        <v>479</v>
      </c>
      <c r="B284" s="18">
        <v>233.0</v>
      </c>
      <c r="C284" s="40">
        <v>21452.0</v>
      </c>
      <c r="D284" s="40">
        <v>11088.0</v>
      </c>
      <c r="E284" s="40">
        <v>3364.0</v>
      </c>
      <c r="F284" s="14">
        <v>2318501.0</v>
      </c>
      <c r="G284" s="19"/>
      <c r="H284" s="19">
        <f>VLOOKUP(A284,'Kings Ratings'!$A$2:$B$1000,2,false)</f>
        <v>1</v>
      </c>
      <c r="I284" s="7">
        <f>vlookup(B284,'202405 MM (Do Not Delete)'!$A$1:$G$1000,7,false)</f>
        <v>236</v>
      </c>
      <c r="K284" s="40">
        <v>20873.0</v>
      </c>
      <c r="L284" s="22">
        <f t="shared" si="2"/>
        <v>579</v>
      </c>
      <c r="M284" s="23">
        <f t="shared" si="3"/>
        <v>0.02773918459</v>
      </c>
      <c r="N284" s="24" t="str">
        <f t="shared" si="4"/>
        <v>Redgill with +579, +2.8% (20873 to 21452)</v>
      </c>
      <c r="O284" s="41"/>
      <c r="P284" s="40">
        <v>10689.0</v>
      </c>
      <c r="Q284" s="18">
        <f t="shared" si="5"/>
        <v>399</v>
      </c>
      <c r="R284" s="23">
        <f t="shared" si="6"/>
        <v>0.0373280943</v>
      </c>
      <c r="S284" s="24" t="str">
        <f t="shared" si="7"/>
        <v>Redgill with +399, +3.7% (10689 to 11088)</v>
      </c>
      <c r="T284" s="18"/>
      <c r="U284" s="40">
        <v>3071.0</v>
      </c>
      <c r="V284" s="22">
        <f t="shared" si="8"/>
        <v>293</v>
      </c>
      <c r="W284" s="23">
        <f t="shared" si="9"/>
        <v>0.09540866167</v>
      </c>
      <c r="X284" s="26" t="str">
        <f t="shared" si="10"/>
        <v>Redgill with +293, +9.5% (3071 to 3364)</v>
      </c>
    </row>
    <row r="285">
      <c r="A285" s="18" t="s">
        <v>590</v>
      </c>
      <c r="B285" s="18">
        <v>427.0</v>
      </c>
      <c r="C285" s="40">
        <v>19136.0</v>
      </c>
      <c r="D285" s="40">
        <v>9929.0</v>
      </c>
      <c r="E285" s="40">
        <v>3223.0</v>
      </c>
      <c r="F285" s="14">
        <v>3033780.0</v>
      </c>
      <c r="G285" s="19"/>
      <c r="H285" s="19">
        <f>VLOOKUP(A285,'Kings Ratings'!$A$2:$B$1000,2,false)</f>
        <v>1</v>
      </c>
      <c r="I285" s="7">
        <f>vlookup(B285,'202405 MM (Do Not Delete)'!$A$1:$G$1000,7,false)</f>
        <v>236</v>
      </c>
      <c r="K285" s="40">
        <v>18556.0</v>
      </c>
      <c r="L285" s="22">
        <f t="shared" si="2"/>
        <v>580</v>
      </c>
      <c r="M285" s="23">
        <f t="shared" si="3"/>
        <v>0.03125673637</v>
      </c>
      <c r="N285" s="24" t="str">
        <f t="shared" si="4"/>
        <v>Yarn with +580, +3.1% (18556 to 19136)</v>
      </c>
      <c r="O285" s="41"/>
      <c r="P285" s="40">
        <v>9424.0</v>
      </c>
      <c r="Q285" s="18">
        <f t="shared" si="5"/>
        <v>505</v>
      </c>
      <c r="R285" s="23">
        <f t="shared" si="6"/>
        <v>0.05358658744</v>
      </c>
      <c r="S285" s="24" t="str">
        <f t="shared" si="7"/>
        <v>Yarn with +505, +5.4% (9424 to 9929)</v>
      </c>
      <c r="T285" s="18"/>
      <c r="U285" s="40">
        <v>2865.0</v>
      </c>
      <c r="V285" s="22">
        <f t="shared" si="8"/>
        <v>358</v>
      </c>
      <c r="W285" s="23">
        <f t="shared" si="9"/>
        <v>0.12495637</v>
      </c>
      <c r="X285" s="26" t="str">
        <f t="shared" si="10"/>
        <v>Yarn with +358, +12.5% (2865 to 3223)</v>
      </c>
    </row>
    <row r="286">
      <c r="A286" s="18" t="s">
        <v>177</v>
      </c>
      <c r="B286" s="18">
        <v>19.0</v>
      </c>
      <c r="C286" s="40">
        <v>19755.0</v>
      </c>
      <c r="D286" s="40">
        <v>6199.0</v>
      </c>
      <c r="E286" s="40">
        <v>329.0</v>
      </c>
      <c r="F286" s="14">
        <v>1081245.0</v>
      </c>
      <c r="G286" s="19"/>
      <c r="H286" s="19">
        <f>VLOOKUP(A286,'Kings Ratings'!$A$2:$B$1000,2,false)</f>
        <v>3</v>
      </c>
      <c r="I286" s="7">
        <f>vlookup(B286,'202405 MM (Do Not Delete)'!$A$1:$G$1000,7,false)</f>
        <v>283</v>
      </c>
      <c r="K286" s="40">
        <v>19169.0</v>
      </c>
      <c r="L286" s="22">
        <f t="shared" si="2"/>
        <v>586</v>
      </c>
      <c r="M286" s="23">
        <f t="shared" si="3"/>
        <v>0.03057019145</v>
      </c>
      <c r="N286" s="24" t="str">
        <f t="shared" si="4"/>
        <v>Carrot with +586, +3.1% (19169 to 19755)</v>
      </c>
      <c r="O286" s="41"/>
      <c r="P286" s="40">
        <v>5928.0</v>
      </c>
      <c r="Q286" s="18">
        <f t="shared" si="5"/>
        <v>271</v>
      </c>
      <c r="R286" s="23">
        <f t="shared" si="6"/>
        <v>0.04571524966</v>
      </c>
      <c r="S286" s="24" t="str">
        <f t="shared" si="7"/>
        <v>Carrot with +271, +4.6% (5928 to 6199)</v>
      </c>
      <c r="T286" s="18"/>
      <c r="U286" s="40">
        <v>292.0</v>
      </c>
      <c r="V286" s="22">
        <f t="shared" si="8"/>
        <v>37</v>
      </c>
      <c r="W286" s="23">
        <f t="shared" si="9"/>
        <v>0.1267123288</v>
      </c>
      <c r="X286" s="26" t="str">
        <f t="shared" si="10"/>
        <v>Carrot with +37, +12.7% (292 to 329)</v>
      </c>
    </row>
    <row r="287">
      <c r="A287" s="18" t="s">
        <v>173</v>
      </c>
      <c r="B287" s="18">
        <v>132.0</v>
      </c>
      <c r="C287" s="40">
        <v>18805.0</v>
      </c>
      <c r="D287" s="40">
        <v>9191.0</v>
      </c>
      <c r="E287" s="40">
        <v>2354.0</v>
      </c>
      <c r="F287" s="14">
        <v>1219604.0</v>
      </c>
      <c r="G287" s="19"/>
      <c r="H287" s="19">
        <f>VLOOKUP(A287,'Kings Ratings'!$A$2:$B$1000,2,false)</f>
        <v>3</v>
      </c>
      <c r="I287" s="7">
        <f>vlookup(B287,'202405 MM (Do Not Delete)'!$A$1:$G$1000,7,false)</f>
        <v>245</v>
      </c>
      <c r="K287" s="40">
        <v>18218.0</v>
      </c>
      <c r="L287" s="22">
        <f t="shared" si="2"/>
        <v>587</v>
      </c>
      <c r="M287" s="23">
        <f t="shared" si="3"/>
        <v>0.03222088045</v>
      </c>
      <c r="N287" s="24" t="str">
        <f t="shared" si="4"/>
        <v>Carp with +587, +3.2% (18218 to 18805)</v>
      </c>
      <c r="O287" s="41"/>
      <c r="P287" s="40">
        <v>8857.0</v>
      </c>
      <c r="Q287" s="18">
        <f t="shared" si="5"/>
        <v>334</v>
      </c>
      <c r="R287" s="23">
        <f t="shared" si="6"/>
        <v>0.03771028565</v>
      </c>
      <c r="S287" s="24" t="str">
        <f t="shared" si="7"/>
        <v>Carp with +334, +3.8% (8857 to 9191)</v>
      </c>
      <c r="T287" s="18"/>
      <c r="U287" s="40">
        <v>2155.0</v>
      </c>
      <c r="V287" s="22">
        <f t="shared" si="8"/>
        <v>199</v>
      </c>
      <c r="W287" s="23">
        <f t="shared" si="9"/>
        <v>0.09234338747</v>
      </c>
      <c r="X287" s="26" t="str">
        <f t="shared" si="10"/>
        <v>Carp with +199, +9.2% (2155 to 2354)</v>
      </c>
    </row>
    <row r="288">
      <c r="A288" s="18" t="s">
        <v>472</v>
      </c>
      <c r="B288" s="18">
        <v>119.0</v>
      </c>
      <c r="C288" s="40">
        <v>22035.0</v>
      </c>
      <c r="D288" s="40">
        <v>11564.0</v>
      </c>
      <c r="E288" s="40">
        <v>4140.0</v>
      </c>
      <c r="F288" s="14">
        <v>1923456.0</v>
      </c>
      <c r="G288" s="19"/>
      <c r="H288" s="19">
        <f>VLOOKUP(A288,'Kings Ratings'!$A$2:$B$1000,2,false)</f>
        <v>2</v>
      </c>
      <c r="I288" s="7">
        <f>vlookup(B288,'202405 MM (Do Not Delete)'!$A$1:$G$1000,7,false)</f>
        <v>231</v>
      </c>
      <c r="K288" s="40">
        <v>21448.0</v>
      </c>
      <c r="L288" s="22">
        <f t="shared" si="2"/>
        <v>587</v>
      </c>
      <c r="M288" s="23">
        <f t="shared" si="3"/>
        <v>0.02736851921</v>
      </c>
      <c r="N288" s="24" t="str">
        <f t="shared" si="4"/>
        <v>Jellyfish with +587, +2.7% (21448 to 22035)</v>
      </c>
      <c r="O288" s="41"/>
      <c r="P288" s="40">
        <v>11183.0</v>
      </c>
      <c r="Q288" s="18">
        <f t="shared" si="5"/>
        <v>381</v>
      </c>
      <c r="R288" s="23">
        <f t="shared" si="6"/>
        <v>0.03406956988</v>
      </c>
      <c r="S288" s="24" t="str">
        <f t="shared" si="7"/>
        <v>Jellyfish with +381, +3.4% (11183 to 11564)</v>
      </c>
      <c r="T288" s="18"/>
      <c r="U288" s="40">
        <v>3840.0</v>
      </c>
      <c r="V288" s="22">
        <f t="shared" si="8"/>
        <v>300</v>
      </c>
      <c r="W288" s="23">
        <f t="shared" si="9"/>
        <v>0.078125</v>
      </c>
      <c r="X288" s="26" t="str">
        <f t="shared" si="10"/>
        <v>Jellyfish with +300, +7.8% (3840 to 4140)</v>
      </c>
    </row>
    <row r="289">
      <c r="A289" s="11" t="s">
        <v>767</v>
      </c>
      <c r="B289" s="18">
        <v>959.0</v>
      </c>
      <c r="C289" s="40">
        <v>3466.0</v>
      </c>
      <c r="D289" s="40">
        <v>360.0</v>
      </c>
      <c r="E289" s="40">
        <v>0.0</v>
      </c>
      <c r="F289" s="14">
        <v>11266.0</v>
      </c>
      <c r="G289" s="19"/>
      <c r="H289" s="19">
        <f>VLOOKUP(A289,'Kings Ratings'!$A$2:$B$1000,2,false)</f>
        <v>11</v>
      </c>
      <c r="I289" s="10"/>
      <c r="K289" s="40">
        <v>2878.0</v>
      </c>
      <c r="L289" s="22">
        <f t="shared" si="2"/>
        <v>588</v>
      </c>
      <c r="M289" s="23">
        <f t="shared" si="3"/>
        <v>0.2043085476</v>
      </c>
      <c r="N289" s="24" t="str">
        <f t="shared" si="4"/>
        <v>Frozen Coin with +588, +20.4% (2878 to 3466)</v>
      </c>
      <c r="O289" s="41"/>
      <c r="P289" s="40">
        <v>219.0</v>
      </c>
      <c r="Q289" s="18">
        <f t="shared" si="5"/>
        <v>141</v>
      </c>
      <c r="R289" s="23">
        <f t="shared" si="6"/>
        <v>0.6438356164</v>
      </c>
      <c r="S289" s="24" t="str">
        <f t="shared" si="7"/>
        <v>Frozen Coin with +141, +64.4% (219 to 360)</v>
      </c>
      <c r="T289" s="18"/>
      <c r="U289" s="40">
        <v>0.0</v>
      </c>
      <c r="V289" s="22">
        <f t="shared" si="8"/>
        <v>0</v>
      </c>
      <c r="W289" s="23" t="str">
        <f t="shared" si="9"/>
        <v>#DIV/0!</v>
      </c>
      <c r="X289" s="26" t="str">
        <f t="shared" si="10"/>
        <v>#DIV/0!</v>
      </c>
    </row>
    <row r="290">
      <c r="A290" s="18" t="s">
        <v>614</v>
      </c>
      <c r="B290" s="18">
        <v>174.0</v>
      </c>
      <c r="C290" s="40">
        <v>18416.0</v>
      </c>
      <c r="D290" s="40">
        <v>10535.0</v>
      </c>
      <c r="E290" s="40">
        <v>2996.0</v>
      </c>
      <c r="F290" s="14">
        <v>1235181.0</v>
      </c>
      <c r="G290" s="19"/>
      <c r="H290" s="19">
        <f>VLOOKUP(A290,'Kings Ratings'!$A$2:$B$1000,2,false)</f>
        <v>3</v>
      </c>
      <c r="I290" s="7">
        <f>vlookup(B290,'202405 MM (Do Not Delete)'!$A$1:$G$1000,7,false)</f>
        <v>240</v>
      </c>
      <c r="K290" s="40">
        <v>17825.0</v>
      </c>
      <c r="L290" s="22">
        <f t="shared" si="2"/>
        <v>591</v>
      </c>
      <c r="M290" s="23">
        <f t="shared" si="3"/>
        <v>0.03315568022</v>
      </c>
      <c r="N290" s="24" t="str">
        <f t="shared" si="4"/>
        <v>Ruby Fish with +591, +3.3% (17825 to 18416)</v>
      </c>
      <c r="O290" s="41"/>
      <c r="P290" s="40">
        <v>10174.0</v>
      </c>
      <c r="Q290" s="18">
        <f t="shared" si="5"/>
        <v>361</v>
      </c>
      <c r="R290" s="23">
        <f t="shared" si="6"/>
        <v>0.03548260271</v>
      </c>
      <c r="S290" s="24" t="str">
        <f t="shared" si="7"/>
        <v>Ruby Fish with +361, +3.5% (10174 to 10535)</v>
      </c>
      <c r="T290" s="18"/>
      <c r="U290" s="40">
        <v>2797.0</v>
      </c>
      <c r="V290" s="22">
        <f t="shared" si="8"/>
        <v>199</v>
      </c>
      <c r="W290" s="23">
        <f t="shared" si="9"/>
        <v>0.07114765821</v>
      </c>
      <c r="X290" s="26" t="str">
        <f t="shared" si="10"/>
        <v>Ruby Fish with +199, +7.1% (2797 to 2996)</v>
      </c>
    </row>
    <row r="291">
      <c r="A291" s="11" t="s">
        <v>864</v>
      </c>
      <c r="B291" s="18">
        <v>958.0</v>
      </c>
      <c r="C291" s="40">
        <v>6895.0</v>
      </c>
      <c r="D291" s="40">
        <v>2914.0</v>
      </c>
      <c r="E291" s="40">
        <v>44.0</v>
      </c>
      <c r="F291" s="14">
        <v>200759.0</v>
      </c>
      <c r="G291" s="19"/>
      <c r="H291" s="19">
        <f>VLOOKUP(A291,'Kings Ratings'!$A$2:$B$1000,2,false)</f>
        <v>11</v>
      </c>
      <c r="I291" s="10"/>
      <c r="K291" s="40">
        <v>6295.0</v>
      </c>
      <c r="L291" s="22">
        <f t="shared" si="2"/>
        <v>600</v>
      </c>
      <c r="M291" s="23">
        <f t="shared" si="3"/>
        <v>0.09531374106</v>
      </c>
      <c r="N291" s="24" t="str">
        <f t="shared" si="4"/>
        <v>Frozen Dagger with +600, +9.5% (6295 to 6895)</v>
      </c>
      <c r="O291" s="41"/>
      <c r="P291" s="40">
        <v>2222.0</v>
      </c>
      <c r="Q291" s="18">
        <f t="shared" si="5"/>
        <v>692</v>
      </c>
      <c r="R291" s="23">
        <f t="shared" si="6"/>
        <v>0.3114311431</v>
      </c>
      <c r="S291" s="24" t="str">
        <f t="shared" si="7"/>
        <v>Frozen Dagger with +692, +31.1% (2222 to 2914)</v>
      </c>
      <c r="T291" s="18"/>
      <c r="U291" s="40">
        <v>23.0</v>
      </c>
      <c r="V291" s="22">
        <f t="shared" si="8"/>
        <v>21</v>
      </c>
      <c r="W291" s="23">
        <f t="shared" si="9"/>
        <v>0.9130434783</v>
      </c>
      <c r="X291" s="26" t="str">
        <f t="shared" si="10"/>
        <v>Frozen Dagger with +21, +91.3% (23 to 44)</v>
      </c>
    </row>
    <row r="292">
      <c r="A292" s="18" t="s">
        <v>541</v>
      </c>
      <c r="B292" s="18">
        <v>114.0</v>
      </c>
      <c r="C292" s="40">
        <v>19309.0</v>
      </c>
      <c r="D292" s="40">
        <v>10564.0</v>
      </c>
      <c r="E292" s="40">
        <v>3010.0</v>
      </c>
      <c r="F292" s="14">
        <v>1240157.0</v>
      </c>
      <c r="G292" s="19"/>
      <c r="H292" s="19">
        <f>VLOOKUP(A292,'Kings Ratings'!$A$2:$B$1000,2,false)</f>
        <v>3</v>
      </c>
      <c r="I292" s="7">
        <f>vlookup(B292,'202405 MM (Do Not Delete)'!$A$1:$G$1000,7,false)</f>
        <v>240</v>
      </c>
      <c r="K292" s="40">
        <v>18705.0</v>
      </c>
      <c r="L292" s="22">
        <f t="shared" si="2"/>
        <v>604</v>
      </c>
      <c r="M292" s="23">
        <f t="shared" si="3"/>
        <v>0.03229083133</v>
      </c>
      <c r="N292" s="24" t="str">
        <f t="shared" si="4"/>
        <v>Marlin with +604, +3.2% (18705 to 19309)</v>
      </c>
      <c r="O292" s="41"/>
      <c r="P292" s="40">
        <v>10207.0</v>
      </c>
      <c r="Q292" s="18">
        <f t="shared" si="5"/>
        <v>357</v>
      </c>
      <c r="R292" s="23">
        <f t="shared" si="6"/>
        <v>0.03497599686</v>
      </c>
      <c r="S292" s="24" t="str">
        <f t="shared" si="7"/>
        <v>Marlin with +357, +3.5% (10207 to 10564)</v>
      </c>
      <c r="T292" s="18"/>
      <c r="U292" s="40">
        <v>2805.0</v>
      </c>
      <c r="V292" s="22">
        <f t="shared" si="8"/>
        <v>205</v>
      </c>
      <c r="W292" s="23">
        <f t="shared" si="9"/>
        <v>0.07308377897</v>
      </c>
      <c r="X292" s="26" t="str">
        <f t="shared" si="10"/>
        <v>Marlin with +205, +7.3% (2805 to 3010)</v>
      </c>
    </row>
    <row r="293">
      <c r="A293" s="18" t="s">
        <v>440</v>
      </c>
      <c r="B293" s="18">
        <v>578.0</v>
      </c>
      <c r="C293" s="40">
        <v>23329.0</v>
      </c>
      <c r="D293" s="40">
        <v>17308.0</v>
      </c>
      <c r="E293" s="40">
        <v>6376.0</v>
      </c>
      <c r="F293" s="14">
        <v>5223673.0</v>
      </c>
      <c r="G293" s="19"/>
      <c r="H293" s="19">
        <f>VLOOKUP(A293,'Kings Ratings'!$A$2:$B$1000,2,false)</f>
        <v>1</v>
      </c>
      <c r="I293" s="7">
        <f>vlookup(B293,'202405 MM (Do Not Delete)'!$A$1:$G$1000,7,false)</f>
        <v>268</v>
      </c>
      <c r="K293" s="40">
        <v>22723.0</v>
      </c>
      <c r="L293" s="22">
        <f t="shared" si="2"/>
        <v>606</v>
      </c>
      <c r="M293" s="23">
        <f t="shared" si="3"/>
        <v>0.02666901377</v>
      </c>
      <c r="N293" s="24" t="str">
        <f t="shared" si="4"/>
        <v>Speckled Grouper with +606, +2.7% (22723 to 23329)</v>
      </c>
      <c r="O293" s="41"/>
      <c r="P293" s="40">
        <v>16831.0</v>
      </c>
      <c r="Q293" s="18">
        <f t="shared" si="5"/>
        <v>477</v>
      </c>
      <c r="R293" s="23">
        <f t="shared" si="6"/>
        <v>0.02834056206</v>
      </c>
      <c r="S293" s="24" t="str">
        <f t="shared" si="7"/>
        <v>Speckled Grouper with +477, +2.8% (16831 to 17308)</v>
      </c>
      <c r="T293" s="18"/>
      <c r="U293" s="40">
        <v>6077.0</v>
      </c>
      <c r="V293" s="22">
        <f t="shared" si="8"/>
        <v>299</v>
      </c>
      <c r="W293" s="23">
        <f t="shared" si="9"/>
        <v>0.04920190884</v>
      </c>
      <c r="X293" s="26" t="str">
        <f t="shared" si="10"/>
        <v>Speckled Grouper with +299, +4.9% (6077 to 6376)</v>
      </c>
    </row>
    <row r="294">
      <c r="A294" s="18" t="s">
        <v>76</v>
      </c>
      <c r="B294" s="18">
        <v>57.0</v>
      </c>
      <c r="C294" s="40">
        <v>23714.0</v>
      </c>
      <c r="D294" s="40">
        <v>12663.0</v>
      </c>
      <c r="E294" s="40">
        <v>4444.0</v>
      </c>
      <c r="F294" s="14">
        <v>3306848.0</v>
      </c>
      <c r="G294" s="19"/>
      <c r="H294" s="19">
        <f>VLOOKUP(A294,'Kings Ratings'!$A$2:$B$1000,2,false)</f>
        <v>2</v>
      </c>
      <c r="I294" s="7">
        <f>vlookup(B294,'202405 MM (Do Not Delete)'!$A$1:$G$1000,7,false)</f>
        <v>229</v>
      </c>
      <c r="K294" s="40">
        <v>23108.0</v>
      </c>
      <c r="L294" s="22">
        <f t="shared" si="2"/>
        <v>606</v>
      </c>
      <c r="M294" s="23">
        <f t="shared" si="3"/>
        <v>0.02622468409</v>
      </c>
      <c r="N294" s="24" t="str">
        <f t="shared" si="4"/>
        <v>Blue Crab with +606, +2.6% (23108 to 23714)</v>
      </c>
      <c r="O294" s="41"/>
      <c r="P294" s="40">
        <v>12177.0</v>
      </c>
      <c r="Q294" s="18">
        <f t="shared" si="5"/>
        <v>486</v>
      </c>
      <c r="R294" s="23">
        <f t="shared" si="6"/>
        <v>0.0399113082</v>
      </c>
      <c r="S294" s="24" t="str">
        <f t="shared" si="7"/>
        <v>Blue Crab with +486, +4% (12177 to 12663)</v>
      </c>
      <c r="T294" s="18"/>
      <c r="U294" s="40">
        <v>4094.0</v>
      </c>
      <c r="V294" s="22">
        <f t="shared" si="8"/>
        <v>350</v>
      </c>
      <c r="W294" s="23">
        <f t="shared" si="9"/>
        <v>0.08549096238</v>
      </c>
      <c r="X294" s="26" t="str">
        <f t="shared" si="10"/>
        <v>Blue Crab with +350, +8.5% (4094 to 4444)</v>
      </c>
    </row>
    <row r="295">
      <c r="A295" s="18" t="s">
        <v>326</v>
      </c>
      <c r="B295" s="18">
        <v>201.0</v>
      </c>
      <c r="C295" s="40">
        <v>19960.0</v>
      </c>
      <c r="D295" s="40">
        <v>11016.0</v>
      </c>
      <c r="E295" s="40">
        <v>3330.0</v>
      </c>
      <c r="F295" s="14">
        <v>1183527.0</v>
      </c>
      <c r="G295" s="19"/>
      <c r="H295" s="19">
        <f>VLOOKUP(A295,'Kings Ratings'!$A$2:$B$1000,2,false)</f>
        <v>3</v>
      </c>
      <c r="I295" s="7">
        <f>vlookup(B295,'202405 MM (Do Not Delete)'!$A$1:$G$1000,7,false)</f>
        <v>238</v>
      </c>
      <c r="K295" s="40">
        <v>19353.0</v>
      </c>
      <c r="L295" s="22">
        <f t="shared" si="2"/>
        <v>607</v>
      </c>
      <c r="M295" s="23">
        <f t="shared" si="3"/>
        <v>0.03136464631</v>
      </c>
      <c r="N295" s="24" t="str">
        <f t="shared" si="4"/>
        <v>Fluorifish with +607, +3.1% (19353 to 19960)</v>
      </c>
      <c r="O295" s="41"/>
      <c r="P295" s="40">
        <v>10662.0</v>
      </c>
      <c r="Q295" s="18">
        <f t="shared" si="5"/>
        <v>354</v>
      </c>
      <c r="R295" s="23">
        <f t="shared" si="6"/>
        <v>0.03320202589</v>
      </c>
      <c r="S295" s="24" t="str">
        <f t="shared" si="7"/>
        <v>Fluorifish with +354, +3.3% (10662 to 11016)</v>
      </c>
      <c r="T295" s="18"/>
      <c r="U295" s="40">
        <v>3102.0</v>
      </c>
      <c r="V295" s="22">
        <f t="shared" si="8"/>
        <v>228</v>
      </c>
      <c r="W295" s="23">
        <f t="shared" si="9"/>
        <v>0.07350096712</v>
      </c>
      <c r="X295" s="26" t="str">
        <f t="shared" si="10"/>
        <v>Fluorifish with +228, +7.4% (3102 to 3330)</v>
      </c>
    </row>
    <row r="296">
      <c r="A296" s="18" t="s">
        <v>606</v>
      </c>
      <c r="B296" s="18">
        <v>206.0</v>
      </c>
      <c r="C296" s="40">
        <v>18631.0</v>
      </c>
      <c r="D296" s="40">
        <v>10342.0</v>
      </c>
      <c r="E296" s="40">
        <v>3094.0</v>
      </c>
      <c r="F296" s="14">
        <v>1336572.0</v>
      </c>
      <c r="G296" s="19"/>
      <c r="H296" s="19">
        <f>VLOOKUP(A296,'Kings Ratings'!$A$2:$B$1000,2,false)</f>
        <v>3</v>
      </c>
      <c r="I296" s="7">
        <f>vlookup(B296,'202405 MM (Do Not Delete)'!$A$1:$G$1000,7,false)</f>
        <v>237</v>
      </c>
      <c r="K296" s="40">
        <v>18021.0</v>
      </c>
      <c r="L296" s="22">
        <f t="shared" si="2"/>
        <v>610</v>
      </c>
      <c r="M296" s="23">
        <f t="shared" si="3"/>
        <v>0.03384939792</v>
      </c>
      <c r="N296" s="24" t="str">
        <f t="shared" si="4"/>
        <v>Seahorse with +610, +3.4% (18021 to 18631)</v>
      </c>
      <c r="O296" s="41"/>
      <c r="P296" s="40">
        <v>9971.0</v>
      </c>
      <c r="Q296" s="18">
        <f t="shared" si="5"/>
        <v>371</v>
      </c>
      <c r="R296" s="23">
        <f t="shared" si="6"/>
        <v>0.03720790292</v>
      </c>
      <c r="S296" s="24" t="str">
        <f t="shared" si="7"/>
        <v>Seahorse with +371, +3.7% (9971 to 10342)</v>
      </c>
      <c r="T296" s="18"/>
      <c r="U296" s="40">
        <v>2876.0</v>
      </c>
      <c r="V296" s="22">
        <f t="shared" si="8"/>
        <v>218</v>
      </c>
      <c r="W296" s="23">
        <f t="shared" si="9"/>
        <v>0.07579972184</v>
      </c>
      <c r="X296" s="26" t="str">
        <f t="shared" si="10"/>
        <v>Seahorse with +218, +7.6% (2876 to 3094)</v>
      </c>
    </row>
    <row r="297">
      <c r="A297" s="18" t="s">
        <v>226</v>
      </c>
      <c r="B297" s="18">
        <v>574.0</v>
      </c>
      <c r="C297" s="40">
        <v>25056.0</v>
      </c>
      <c r="D297" s="40">
        <v>19678.0</v>
      </c>
      <c r="E297" s="40">
        <v>9466.0</v>
      </c>
      <c r="F297" s="14">
        <v>1.3893838E7</v>
      </c>
      <c r="G297" s="19"/>
      <c r="H297" s="19">
        <f>VLOOKUP(A297,'Kings Ratings'!$A$2:$B$1000,2,false)</f>
        <v>1</v>
      </c>
      <c r="I297" s="7">
        <f>vlookup(B297,'202405 MM (Do Not Delete)'!$A$1:$G$1000,7,false)</f>
        <v>207</v>
      </c>
      <c r="K297" s="40">
        <v>24444.0</v>
      </c>
      <c r="L297" s="22">
        <f t="shared" si="2"/>
        <v>612</v>
      </c>
      <c r="M297" s="23">
        <f t="shared" si="3"/>
        <v>0.02503681885</v>
      </c>
      <c r="N297" s="24" t="str">
        <f t="shared" si="4"/>
        <v>Crab with +612, +2.5% (24444 to 25056)</v>
      </c>
      <c r="O297" s="41"/>
      <c r="P297" s="40">
        <v>19124.0</v>
      </c>
      <c r="Q297" s="18">
        <f t="shared" si="5"/>
        <v>554</v>
      </c>
      <c r="R297" s="23">
        <f t="shared" si="6"/>
        <v>0.02896883497</v>
      </c>
      <c r="S297" s="24" t="str">
        <f t="shared" si="7"/>
        <v>Crab with +554, +2.9% (19124 to 19678)</v>
      </c>
      <c r="T297" s="18"/>
      <c r="U297" s="40">
        <v>9105.0</v>
      </c>
      <c r="V297" s="22">
        <f t="shared" si="8"/>
        <v>361</v>
      </c>
      <c r="W297" s="23">
        <f t="shared" si="9"/>
        <v>0.03964854476</v>
      </c>
      <c r="X297" s="26" t="str">
        <f t="shared" si="10"/>
        <v>Crab with +361, +4% (9105 to 9466)</v>
      </c>
    </row>
    <row r="298">
      <c r="A298" s="18" t="s">
        <v>487</v>
      </c>
      <c r="B298" s="18">
        <v>100.0</v>
      </c>
      <c r="C298" s="40">
        <v>21646.0</v>
      </c>
      <c r="D298" s="40">
        <v>11973.0</v>
      </c>
      <c r="E298" s="40">
        <v>4138.0</v>
      </c>
      <c r="F298" s="14">
        <v>2644464.0</v>
      </c>
      <c r="G298" s="19"/>
      <c r="H298" s="19">
        <f>VLOOKUP(A298,'Kings Ratings'!$A$2:$B$1000,2,false)</f>
        <v>1</v>
      </c>
      <c r="I298" s="7">
        <f>vlookup(B298,'202405 MM (Do Not Delete)'!$A$1:$G$1000,7,false)</f>
        <v>228</v>
      </c>
      <c r="K298" s="40">
        <v>21030.0</v>
      </c>
      <c r="L298" s="22">
        <f t="shared" si="2"/>
        <v>616</v>
      </c>
      <c r="M298" s="23">
        <f t="shared" si="3"/>
        <v>0.02929148835</v>
      </c>
      <c r="N298" s="24" t="str">
        <f t="shared" si="4"/>
        <v>Pearl with +616, +2.9% (21030 to 21646)</v>
      </c>
      <c r="O298" s="41"/>
      <c r="P298" s="40">
        <v>11558.0</v>
      </c>
      <c r="Q298" s="18">
        <f t="shared" si="5"/>
        <v>415</v>
      </c>
      <c r="R298" s="23">
        <f t="shared" si="6"/>
        <v>0.03590586607</v>
      </c>
      <c r="S298" s="24" t="str">
        <f t="shared" si="7"/>
        <v>Pearl with +415, +3.6% (11558 to 11973)</v>
      </c>
      <c r="T298" s="18"/>
      <c r="U298" s="40">
        <v>3818.0</v>
      </c>
      <c r="V298" s="22">
        <f t="shared" si="8"/>
        <v>320</v>
      </c>
      <c r="W298" s="23">
        <f t="shared" si="9"/>
        <v>0.08381351493</v>
      </c>
      <c r="X298" s="26" t="str">
        <f t="shared" si="10"/>
        <v>Pearl with +320, +8.4% (3818 to 4138)</v>
      </c>
    </row>
    <row r="299">
      <c r="A299" s="18" t="s">
        <v>338</v>
      </c>
      <c r="B299" s="18">
        <v>570.0</v>
      </c>
      <c r="C299" s="40">
        <v>25307.0</v>
      </c>
      <c r="D299" s="40">
        <v>20017.0</v>
      </c>
      <c r="E299" s="40">
        <v>9876.0</v>
      </c>
      <c r="F299" s="14">
        <v>1.3987994E7</v>
      </c>
      <c r="G299" s="19"/>
      <c r="H299" s="19">
        <f>VLOOKUP(A299,'Kings Ratings'!$A$2:$B$1000,2,false)</f>
        <v>1</v>
      </c>
      <c r="I299" s="7">
        <f>vlookup(B299,'202405 MM (Do Not Delete)'!$A$1:$G$1000,7,false)</f>
        <v>205</v>
      </c>
      <c r="K299" s="40">
        <v>24691.0</v>
      </c>
      <c r="L299" s="22">
        <f t="shared" si="2"/>
        <v>616</v>
      </c>
      <c r="M299" s="23">
        <f t="shared" si="3"/>
        <v>0.02494836175</v>
      </c>
      <c r="N299" s="24" t="str">
        <f t="shared" si="4"/>
        <v>Purple Butterfly Fish with +616, +2.5% (24691 to 25307)</v>
      </c>
      <c r="O299" s="41"/>
      <c r="P299" s="40">
        <v>19466.0</v>
      </c>
      <c r="Q299" s="18">
        <f t="shared" si="5"/>
        <v>551</v>
      </c>
      <c r="R299" s="23">
        <f t="shared" si="6"/>
        <v>0.0283057639</v>
      </c>
      <c r="S299" s="24" t="str">
        <f t="shared" si="7"/>
        <v>Purple Butterfly Fish with +551, +2.8% (19466 to 20017)</v>
      </c>
      <c r="T299" s="18"/>
      <c r="U299" s="40">
        <v>9507.0</v>
      </c>
      <c r="V299" s="22">
        <f t="shared" si="8"/>
        <v>369</v>
      </c>
      <c r="W299" s="23">
        <f t="shared" si="9"/>
        <v>0.03881350584</v>
      </c>
      <c r="X299" s="26" t="str">
        <f t="shared" si="10"/>
        <v>Purple Butterfly Fish with +369, +3.9% (9507 to 9876)</v>
      </c>
    </row>
    <row r="300">
      <c r="A300" s="18" t="s">
        <v>384</v>
      </c>
      <c r="B300" s="18">
        <v>576.0</v>
      </c>
      <c r="C300" s="40">
        <v>24252.0</v>
      </c>
      <c r="D300" s="40">
        <v>18404.0</v>
      </c>
      <c r="E300" s="40">
        <v>7421.0</v>
      </c>
      <c r="F300" s="14">
        <v>7589262.0</v>
      </c>
      <c r="G300" s="19"/>
      <c r="H300" s="19">
        <f>VLOOKUP(A300,'Kings Ratings'!$A$2:$B$1000,2,false)</f>
        <v>1</v>
      </c>
      <c r="I300" s="7">
        <f>vlookup(B300,'202405 MM (Do Not Delete)'!$A$1:$G$1000,7,false)</f>
        <v>278</v>
      </c>
      <c r="K300" s="40">
        <v>23635.0</v>
      </c>
      <c r="L300" s="22">
        <f t="shared" si="2"/>
        <v>617</v>
      </c>
      <c r="M300" s="23">
        <f t="shared" si="3"/>
        <v>0.02610535223</v>
      </c>
      <c r="N300" s="24" t="str">
        <f t="shared" si="4"/>
        <v>Mulberry Snapper with +617, +2.6% (23635 to 24252)</v>
      </c>
      <c r="O300" s="41"/>
      <c r="P300" s="40">
        <v>17939.0</v>
      </c>
      <c r="Q300" s="18">
        <f t="shared" si="5"/>
        <v>465</v>
      </c>
      <c r="R300" s="23">
        <f t="shared" si="6"/>
        <v>0.02592117732</v>
      </c>
      <c r="S300" s="24" t="str">
        <f t="shared" si="7"/>
        <v>Mulberry Snapper with +465, +2.6% (17939 to 18404)</v>
      </c>
      <c r="T300" s="18"/>
      <c r="U300" s="40">
        <v>7075.0</v>
      </c>
      <c r="V300" s="22">
        <f t="shared" si="8"/>
        <v>346</v>
      </c>
      <c r="W300" s="23">
        <f t="shared" si="9"/>
        <v>0.04890459364</v>
      </c>
      <c r="X300" s="26" t="str">
        <f t="shared" si="10"/>
        <v>Mulberry Snapper with +346, +4.9% (7075 to 7421)</v>
      </c>
    </row>
    <row r="301">
      <c r="A301" s="18" t="s">
        <v>555</v>
      </c>
      <c r="B301" s="18">
        <v>115.0</v>
      </c>
      <c r="C301" s="40">
        <v>19162.0</v>
      </c>
      <c r="D301" s="40">
        <v>10349.0</v>
      </c>
      <c r="E301" s="40">
        <v>3095.0</v>
      </c>
      <c r="F301" s="14">
        <v>1334356.0</v>
      </c>
      <c r="G301" s="19"/>
      <c r="H301" s="19">
        <f>VLOOKUP(A301,'Kings Ratings'!$A$2:$B$1000,2,false)</f>
        <v>3</v>
      </c>
      <c r="I301" s="7">
        <f>vlookup(B301,'202405 MM (Do Not Delete)'!$A$1:$G$1000,7,false)</f>
        <v>237</v>
      </c>
      <c r="K301" s="40">
        <v>18543.0</v>
      </c>
      <c r="L301" s="22">
        <f t="shared" si="2"/>
        <v>619</v>
      </c>
      <c r="M301" s="23">
        <f t="shared" si="3"/>
        <v>0.03338186917</v>
      </c>
      <c r="N301" s="24" t="str">
        <f t="shared" si="4"/>
        <v>Puffer with +619, +3.3% (18543 to 19162)</v>
      </c>
      <c r="O301" s="41"/>
      <c r="P301" s="40">
        <v>9980.0</v>
      </c>
      <c r="Q301" s="18">
        <f t="shared" si="5"/>
        <v>369</v>
      </c>
      <c r="R301" s="23">
        <f t="shared" si="6"/>
        <v>0.0369739479</v>
      </c>
      <c r="S301" s="24" t="str">
        <f t="shared" si="7"/>
        <v>Puffer with +369, +3.7% (9980 to 10349)</v>
      </c>
      <c r="T301" s="18"/>
      <c r="U301" s="40">
        <v>2876.0</v>
      </c>
      <c r="V301" s="22">
        <f t="shared" si="8"/>
        <v>219</v>
      </c>
      <c r="W301" s="23">
        <f t="shared" si="9"/>
        <v>0.07614742698</v>
      </c>
      <c r="X301" s="26" t="str">
        <f t="shared" si="10"/>
        <v>Puffer with +219, +7.6% (2876 to 3095)</v>
      </c>
    </row>
    <row r="302">
      <c r="A302" s="18" t="s">
        <v>414</v>
      </c>
      <c r="B302" s="18">
        <v>577.0</v>
      </c>
      <c r="C302" s="40">
        <v>23929.0</v>
      </c>
      <c r="D302" s="40">
        <v>18033.0</v>
      </c>
      <c r="E302" s="40">
        <v>7076.0</v>
      </c>
      <c r="F302" s="14">
        <v>6803108.0</v>
      </c>
      <c r="G302" s="19"/>
      <c r="H302" s="19">
        <f>VLOOKUP(A302,'Kings Ratings'!$A$2:$B$1000,2,false)</f>
        <v>1</v>
      </c>
      <c r="I302" s="7">
        <f>vlookup(B302,'202405 MM (Do Not Delete)'!$A$1:$G$1000,7,false)</f>
        <v>264</v>
      </c>
      <c r="K302" s="40">
        <v>23310.0</v>
      </c>
      <c r="L302" s="22">
        <f t="shared" si="2"/>
        <v>619</v>
      </c>
      <c r="M302" s="23">
        <f t="shared" si="3"/>
        <v>0.02655512656</v>
      </c>
      <c r="N302" s="24" t="str">
        <f t="shared" si="4"/>
        <v>Jumbo Fish with +619, +2.7% (23310 to 23929)</v>
      </c>
      <c r="O302" s="41"/>
      <c r="P302" s="40">
        <v>17546.0</v>
      </c>
      <c r="Q302" s="18">
        <f t="shared" si="5"/>
        <v>487</v>
      </c>
      <c r="R302" s="23">
        <f t="shared" si="6"/>
        <v>0.02775561382</v>
      </c>
      <c r="S302" s="24" t="str">
        <f t="shared" si="7"/>
        <v>Jumbo Fish with +487, +2.8% (17546 to 18033)</v>
      </c>
      <c r="T302" s="18"/>
      <c r="U302" s="40">
        <v>6730.0</v>
      </c>
      <c r="V302" s="22">
        <f t="shared" si="8"/>
        <v>346</v>
      </c>
      <c r="W302" s="23">
        <f t="shared" si="9"/>
        <v>0.0514115899</v>
      </c>
      <c r="X302" s="26" t="str">
        <f t="shared" si="10"/>
        <v>Jumbo Fish with +346, +5.1% (6730 to 7076)</v>
      </c>
    </row>
    <row r="303">
      <c r="A303" s="11" t="s">
        <v>862</v>
      </c>
      <c r="B303" s="18">
        <v>960.0</v>
      </c>
      <c r="C303" s="40">
        <v>5065.0</v>
      </c>
      <c r="D303" s="40">
        <v>1058.0</v>
      </c>
      <c r="E303" s="40">
        <v>0.0</v>
      </c>
      <c r="F303" s="14">
        <v>100920.0</v>
      </c>
      <c r="G303" s="19"/>
      <c r="H303" s="19">
        <f>VLOOKUP(A303,'Kings Ratings'!$A$2:$B$1000,2,false)</f>
        <v>11</v>
      </c>
      <c r="I303" s="10"/>
      <c r="K303" s="40">
        <v>4443.0</v>
      </c>
      <c r="L303" s="22">
        <f t="shared" si="2"/>
        <v>622</v>
      </c>
      <c r="M303" s="23">
        <f t="shared" si="3"/>
        <v>0.1399954985</v>
      </c>
      <c r="N303" s="24" t="str">
        <f t="shared" si="4"/>
        <v>Frozen Crab Claw with +622, +14.% (4443 to 5065)</v>
      </c>
      <c r="O303" s="41"/>
      <c r="P303" s="40">
        <v>699.0</v>
      </c>
      <c r="Q303" s="18">
        <f t="shared" si="5"/>
        <v>359</v>
      </c>
      <c r="R303" s="23">
        <f t="shared" si="6"/>
        <v>0.5135908441</v>
      </c>
      <c r="S303" s="24" t="str">
        <f t="shared" si="7"/>
        <v>Frozen Crab Claw with +359, +51.4% (699 to 1058)</v>
      </c>
      <c r="T303" s="18"/>
      <c r="U303" s="40">
        <v>0.0</v>
      </c>
      <c r="V303" s="22">
        <f t="shared" si="8"/>
        <v>0</v>
      </c>
      <c r="W303" s="23" t="str">
        <f t="shared" si="9"/>
        <v>#DIV/0!</v>
      </c>
      <c r="X303" s="26" t="str">
        <f t="shared" si="10"/>
        <v>#DIV/0!</v>
      </c>
    </row>
    <row r="304">
      <c r="A304" s="18" t="s">
        <v>426</v>
      </c>
      <c r="B304" s="18">
        <v>579.0</v>
      </c>
      <c r="C304" s="40">
        <v>23625.0</v>
      </c>
      <c r="D304" s="40">
        <v>17640.0</v>
      </c>
      <c r="E304" s="40">
        <v>6596.0</v>
      </c>
      <c r="F304" s="14">
        <v>5671098.0</v>
      </c>
      <c r="G304" s="19"/>
      <c r="H304" s="19">
        <f>VLOOKUP(A304,'Kings Ratings'!$A$2:$B$1000,2,false)</f>
        <v>1</v>
      </c>
      <c r="I304" s="7">
        <f>vlookup(B304,'202405 MM (Do Not Delete)'!$A$1:$G$1000,7,false)</f>
        <v>266</v>
      </c>
      <c r="K304" s="40">
        <v>23000.0</v>
      </c>
      <c r="L304" s="22">
        <f t="shared" si="2"/>
        <v>625</v>
      </c>
      <c r="M304" s="23">
        <f t="shared" si="3"/>
        <v>0.02717391304</v>
      </c>
      <c r="N304" s="24" t="str">
        <f t="shared" si="4"/>
        <v>Orcafish with +625, +2.7% (23000 to 23625)</v>
      </c>
      <c r="O304" s="41"/>
      <c r="P304" s="40">
        <v>17165.0</v>
      </c>
      <c r="Q304" s="18">
        <f t="shared" si="5"/>
        <v>475</v>
      </c>
      <c r="R304" s="23">
        <f t="shared" si="6"/>
        <v>0.02767258957</v>
      </c>
      <c r="S304" s="24" t="str">
        <f t="shared" si="7"/>
        <v>Orcafish with +475, +2.8% (17165 to 17640)</v>
      </c>
      <c r="T304" s="18"/>
      <c r="U304" s="40">
        <v>6281.0</v>
      </c>
      <c r="V304" s="22">
        <f t="shared" si="8"/>
        <v>315</v>
      </c>
      <c r="W304" s="23">
        <f t="shared" si="9"/>
        <v>0.0501512498</v>
      </c>
      <c r="X304" s="26" t="str">
        <f t="shared" si="10"/>
        <v>Orcafish with +315, +5% (6281 to 6596)</v>
      </c>
    </row>
    <row r="305">
      <c r="A305" s="18" t="s">
        <v>361</v>
      </c>
      <c r="B305" s="18">
        <v>575.0</v>
      </c>
      <c r="C305" s="40">
        <v>24655.0</v>
      </c>
      <c r="D305" s="40">
        <v>18923.0</v>
      </c>
      <c r="E305" s="40">
        <v>8329.0</v>
      </c>
      <c r="F305" s="14">
        <v>9779530.0</v>
      </c>
      <c r="G305" s="19"/>
      <c r="H305" s="19">
        <f>VLOOKUP(A305,'Kings Ratings'!$A$2:$B$1000,2,false)</f>
        <v>1</v>
      </c>
      <c r="I305" s="7">
        <f>vlookup(B305,'202405 MM (Do Not Delete)'!$A$1:$G$1000,7,false)</f>
        <v>217</v>
      </c>
      <c r="K305" s="40">
        <v>24030.0</v>
      </c>
      <c r="L305" s="22">
        <f t="shared" si="2"/>
        <v>625</v>
      </c>
      <c r="M305" s="23">
        <f t="shared" si="3"/>
        <v>0.02600915522</v>
      </c>
      <c r="N305" s="24" t="str">
        <f t="shared" si="4"/>
        <v>Green Barracuda with +625, +2.6% (24030 to 24655)</v>
      </c>
      <c r="O305" s="41"/>
      <c r="P305" s="40">
        <v>18430.0</v>
      </c>
      <c r="Q305" s="18">
        <f t="shared" si="5"/>
        <v>493</v>
      </c>
      <c r="R305" s="23">
        <f t="shared" si="6"/>
        <v>0.02674986435</v>
      </c>
      <c r="S305" s="24" t="str">
        <f t="shared" si="7"/>
        <v>Green Barracuda with +493, +2.7% (18430 to 18923)</v>
      </c>
      <c r="T305" s="18"/>
      <c r="U305" s="40">
        <v>7967.0</v>
      </c>
      <c r="V305" s="22">
        <f t="shared" si="8"/>
        <v>362</v>
      </c>
      <c r="W305" s="23">
        <f t="shared" si="9"/>
        <v>0.0454374294</v>
      </c>
      <c r="X305" s="26" t="str">
        <f t="shared" si="10"/>
        <v>Green Barracuda with +362, +4.5% (7967 to 8329)</v>
      </c>
    </row>
    <row r="306">
      <c r="A306" s="18" t="s">
        <v>390</v>
      </c>
      <c r="B306" s="18">
        <v>56.0</v>
      </c>
      <c r="C306" s="40">
        <v>24030.0</v>
      </c>
      <c r="D306" s="40">
        <v>12704.0</v>
      </c>
      <c r="E306" s="40">
        <v>4457.0</v>
      </c>
      <c r="F306" s="14">
        <v>3309660.0</v>
      </c>
      <c r="G306" s="19"/>
      <c r="H306" s="19">
        <f>VLOOKUP(A306,'Kings Ratings'!$A$2:$B$1000,2,false)</f>
        <v>1</v>
      </c>
      <c r="I306" s="7">
        <f>vlookup(B306,'202405 MM (Do Not Delete)'!$A$1:$G$1000,7,false)</f>
        <v>228</v>
      </c>
      <c r="K306" s="40">
        <v>23402.0</v>
      </c>
      <c r="L306" s="22">
        <f t="shared" si="2"/>
        <v>628</v>
      </c>
      <c r="M306" s="23">
        <f t="shared" si="3"/>
        <v>0.02683531322</v>
      </c>
      <c r="N306" s="24" t="str">
        <f t="shared" si="4"/>
        <v>Green Chromis with +628, +2.7% (23402 to 24030)</v>
      </c>
      <c r="O306" s="41"/>
      <c r="P306" s="40">
        <v>12218.0</v>
      </c>
      <c r="Q306" s="18">
        <f t="shared" si="5"/>
        <v>486</v>
      </c>
      <c r="R306" s="23">
        <f t="shared" si="6"/>
        <v>0.03977737764</v>
      </c>
      <c r="S306" s="24" t="str">
        <f t="shared" si="7"/>
        <v>Green Chromis with +486, +4% (12218 to 12704)</v>
      </c>
      <c r="T306" s="18"/>
      <c r="U306" s="40">
        <v>4107.0</v>
      </c>
      <c r="V306" s="22">
        <f t="shared" si="8"/>
        <v>350</v>
      </c>
      <c r="W306" s="23">
        <f t="shared" si="9"/>
        <v>0.08522035549</v>
      </c>
      <c r="X306" s="26" t="str">
        <f t="shared" si="10"/>
        <v>Green Chromis with +350, +8.5% (4107 to 4457)</v>
      </c>
    </row>
    <row r="307">
      <c r="A307" s="18" t="s">
        <v>402</v>
      </c>
      <c r="B307" s="18">
        <v>387.0</v>
      </c>
      <c r="C307" s="40">
        <v>23126.0</v>
      </c>
      <c r="D307" s="40">
        <v>17105.0</v>
      </c>
      <c r="E307" s="40">
        <v>8690.0</v>
      </c>
      <c r="F307" s="14">
        <v>1.1756457E7</v>
      </c>
      <c r="G307" s="19"/>
      <c r="H307" s="19">
        <f>VLOOKUP(A307,'Kings Ratings'!$A$2:$B$1000,2,false)</f>
        <v>1</v>
      </c>
      <c r="I307" s="7">
        <f>vlookup(B307,'202405 MM (Do Not Delete)'!$A$1:$G$1000,7,false)</f>
        <v>212</v>
      </c>
      <c r="K307" s="40">
        <v>22498.0</v>
      </c>
      <c r="L307" s="22">
        <f t="shared" si="2"/>
        <v>628</v>
      </c>
      <c r="M307" s="23">
        <f t="shared" si="3"/>
        <v>0.02791359232</v>
      </c>
      <c r="N307" s="24" t="str">
        <f t="shared" si="4"/>
        <v>Sand with +628, +2.8% (22498 to 23126)</v>
      </c>
      <c r="O307" s="41"/>
      <c r="P307" s="40">
        <v>16510.0</v>
      </c>
      <c r="Q307" s="18">
        <f t="shared" si="5"/>
        <v>595</v>
      </c>
      <c r="R307" s="23">
        <f t="shared" si="6"/>
        <v>0.03603876439</v>
      </c>
      <c r="S307" s="24" t="str">
        <f t="shared" si="7"/>
        <v>Sand with +595, +3.6% (16510 to 17105)</v>
      </c>
      <c r="T307" s="18"/>
      <c r="U307" s="40">
        <v>8316.0</v>
      </c>
      <c r="V307" s="22">
        <f t="shared" si="8"/>
        <v>374</v>
      </c>
      <c r="W307" s="23">
        <f t="shared" si="9"/>
        <v>0.04497354497</v>
      </c>
      <c r="X307" s="26" t="str">
        <f t="shared" si="10"/>
        <v>Sand with +374, +4.5% (8316 to 8690)</v>
      </c>
    </row>
    <row r="308">
      <c r="A308" s="18" t="s">
        <v>103</v>
      </c>
      <c r="B308" s="18">
        <v>133.0</v>
      </c>
      <c r="C308" s="40">
        <v>23388.0</v>
      </c>
      <c r="D308" s="40">
        <v>12056.0</v>
      </c>
      <c r="E308" s="40">
        <v>5060.0</v>
      </c>
      <c r="F308" s="14">
        <v>2593532.0</v>
      </c>
      <c r="G308" s="19"/>
      <c r="H308" s="19">
        <f>VLOOKUP(A308,'Kings Ratings'!$A$2:$B$1000,2,false)</f>
        <v>2</v>
      </c>
      <c r="I308" s="7">
        <f>vlookup(B308,'202405 MM (Do Not Delete)'!$A$1:$G$1000,7,false)</f>
        <v>224</v>
      </c>
      <c r="K308" s="40">
        <v>22755.0</v>
      </c>
      <c r="L308" s="22">
        <f t="shared" si="2"/>
        <v>633</v>
      </c>
      <c r="M308" s="23">
        <f t="shared" si="3"/>
        <v>0.02781806196</v>
      </c>
      <c r="N308" s="24" t="str">
        <f t="shared" si="4"/>
        <v>Blue Sea Bass with +633, +2.8% (22755 to 23388)</v>
      </c>
      <c r="O308" s="41"/>
      <c r="P308" s="40">
        <v>11653.0</v>
      </c>
      <c r="Q308" s="18">
        <f t="shared" si="5"/>
        <v>403</v>
      </c>
      <c r="R308" s="23">
        <f t="shared" si="6"/>
        <v>0.03458336909</v>
      </c>
      <c r="S308" s="24" t="str">
        <f t="shared" si="7"/>
        <v>Blue Sea Bass with +403, +3.5% (11653 to 12056)</v>
      </c>
      <c r="T308" s="18"/>
      <c r="U308" s="40">
        <v>4719.0</v>
      </c>
      <c r="V308" s="22">
        <f t="shared" si="8"/>
        <v>341</v>
      </c>
      <c r="W308" s="23">
        <f t="shared" si="9"/>
        <v>0.07226107226</v>
      </c>
      <c r="X308" s="26" t="str">
        <f t="shared" si="10"/>
        <v>Blue Sea Bass with +341, +7.2% (4719 to 5060)</v>
      </c>
    </row>
    <row r="309">
      <c r="A309" s="18" t="s">
        <v>282</v>
      </c>
      <c r="B309" s="18">
        <v>232.0</v>
      </c>
      <c r="C309" s="40">
        <v>28322.0</v>
      </c>
      <c r="D309" s="40">
        <v>14033.0</v>
      </c>
      <c r="E309" s="40">
        <v>5142.0</v>
      </c>
      <c r="F309" s="14">
        <v>5078387.0</v>
      </c>
      <c r="G309" s="19"/>
      <c r="H309" s="19">
        <f>VLOOKUP(A309,'Kings Ratings'!$A$2:$B$1000,2,false)</f>
        <v>1</v>
      </c>
      <c r="I309" s="7">
        <f>vlookup(B309,'202405 MM (Do Not Delete)'!$A$1:$G$1000,7,false)</f>
        <v>224</v>
      </c>
      <c r="K309" s="40">
        <v>27684.0</v>
      </c>
      <c r="L309" s="22">
        <f t="shared" si="2"/>
        <v>638</v>
      </c>
      <c r="M309" s="23">
        <f t="shared" si="3"/>
        <v>0.02304580263</v>
      </c>
      <c r="N309" s="24" t="str">
        <f t="shared" si="4"/>
        <v>Flamejack with +638, +2.3% (27684 to 28322)</v>
      </c>
      <c r="O309" s="41"/>
      <c r="P309" s="40">
        <v>13541.0</v>
      </c>
      <c r="Q309" s="18">
        <f t="shared" si="5"/>
        <v>492</v>
      </c>
      <c r="R309" s="23">
        <f t="shared" si="6"/>
        <v>0.03633409645</v>
      </c>
      <c r="S309" s="24" t="str">
        <f t="shared" si="7"/>
        <v>Flamejack with +492, +3.6% (13541 to 14033)</v>
      </c>
      <c r="T309" s="18"/>
      <c r="U309" s="40">
        <v>4783.0</v>
      </c>
      <c r="V309" s="22">
        <f t="shared" si="8"/>
        <v>359</v>
      </c>
      <c r="W309" s="23">
        <f t="shared" si="9"/>
        <v>0.0750574953</v>
      </c>
      <c r="X309" s="26" t="str">
        <f t="shared" si="10"/>
        <v>Flamejack with +359, +7.5% (4783 to 5142)</v>
      </c>
    </row>
    <row r="310">
      <c r="A310" s="18" t="s">
        <v>266</v>
      </c>
      <c r="B310" s="18">
        <v>301.0</v>
      </c>
      <c r="C310" s="40">
        <v>29926.0</v>
      </c>
      <c r="D310" s="40">
        <v>13191.0</v>
      </c>
      <c r="E310" s="40">
        <v>3009.0</v>
      </c>
      <c r="F310" s="14">
        <v>1000451.0</v>
      </c>
      <c r="G310" s="19"/>
      <c r="H310" s="19">
        <f>VLOOKUP(A310,'Kings Ratings'!$A$2:$B$1000,2,false)</f>
        <v>1</v>
      </c>
      <c r="I310" s="7">
        <f>vlookup(B310,'202405 MM (Do Not Delete)'!$A$1:$G$1000,7,false)</f>
        <v>241</v>
      </c>
      <c r="K310" s="40">
        <v>29282.0</v>
      </c>
      <c r="L310" s="22">
        <f t="shared" si="2"/>
        <v>644</v>
      </c>
      <c r="M310" s="23">
        <f t="shared" si="3"/>
        <v>0.02199303326</v>
      </c>
      <c r="N310" s="24" t="str">
        <f t="shared" si="4"/>
        <v>Fancy Pipe with +644, +2.2% (29282 to 29926)</v>
      </c>
      <c r="O310" s="41"/>
      <c r="P310" s="40">
        <v>12886.0</v>
      </c>
      <c r="Q310" s="18">
        <f t="shared" si="5"/>
        <v>305</v>
      </c>
      <c r="R310" s="23">
        <f t="shared" si="6"/>
        <v>0.02366909825</v>
      </c>
      <c r="S310" s="24" t="str">
        <f t="shared" si="7"/>
        <v>Fancy Pipe with +305, +2.4% (12886 to 13191)</v>
      </c>
      <c r="T310" s="18"/>
      <c r="U310" s="40">
        <v>2792.0</v>
      </c>
      <c r="V310" s="22">
        <f t="shared" si="8"/>
        <v>217</v>
      </c>
      <c r="W310" s="23">
        <f t="shared" si="9"/>
        <v>0.07772206304</v>
      </c>
      <c r="X310" s="26" t="str">
        <f t="shared" si="10"/>
        <v>Fancy Pipe with +217, +7.8% (2792 to 3009)</v>
      </c>
    </row>
    <row r="311">
      <c r="A311" s="18" t="s">
        <v>458</v>
      </c>
      <c r="B311" s="18">
        <v>134.0</v>
      </c>
      <c r="C311" s="40">
        <v>22301.0</v>
      </c>
      <c r="D311" s="40">
        <v>11815.0</v>
      </c>
      <c r="E311" s="40">
        <v>4518.0</v>
      </c>
      <c r="F311" s="14">
        <v>2501298.0</v>
      </c>
      <c r="G311" s="19"/>
      <c r="H311" s="19">
        <f>VLOOKUP(A311,'Kings Ratings'!$A$2:$B$1000,2,false)</f>
        <v>2</v>
      </c>
      <c r="I311" s="7">
        <f>vlookup(B311,'202405 MM (Do Not Delete)'!$A$1:$G$1000,7,false)</f>
        <v>226</v>
      </c>
      <c r="K311" s="40">
        <v>21655.0</v>
      </c>
      <c r="L311" s="22">
        <f t="shared" si="2"/>
        <v>646</v>
      </c>
      <c r="M311" s="23">
        <f t="shared" si="3"/>
        <v>0.0298314477</v>
      </c>
      <c r="N311" s="24" t="str">
        <f t="shared" si="4"/>
        <v>Stingray with +646, +3% (21655 to 22301)</v>
      </c>
      <c r="O311" s="41"/>
      <c r="P311" s="40">
        <v>11424.0</v>
      </c>
      <c r="Q311" s="18">
        <f t="shared" si="5"/>
        <v>391</v>
      </c>
      <c r="R311" s="23">
        <f t="shared" si="6"/>
        <v>0.03422619048</v>
      </c>
      <c r="S311" s="24" t="str">
        <f t="shared" si="7"/>
        <v>Stingray with +391, +3.4% (11424 to 11815)</v>
      </c>
      <c r="T311" s="18"/>
      <c r="U311" s="40">
        <v>4228.0</v>
      </c>
      <c r="V311" s="22">
        <f t="shared" si="8"/>
        <v>290</v>
      </c>
      <c r="W311" s="23">
        <f t="shared" si="9"/>
        <v>0.06859035005</v>
      </c>
      <c r="X311" s="26" t="str">
        <f t="shared" si="10"/>
        <v>Stingray with +290, +6.9% (4228 to 4518)</v>
      </c>
    </row>
    <row r="312">
      <c r="A312" s="18" t="s">
        <v>107</v>
      </c>
      <c r="B312" s="18">
        <v>90.0</v>
      </c>
      <c r="C312" s="40">
        <v>22997.0</v>
      </c>
      <c r="D312" s="40">
        <v>11126.0</v>
      </c>
      <c r="E312" s="40">
        <v>3631.0</v>
      </c>
      <c r="F312" s="14">
        <v>2107477.0</v>
      </c>
      <c r="G312" s="19"/>
      <c r="H312" s="19">
        <f>VLOOKUP(A312,'Kings Ratings'!$A$2:$B$1000,2,false)</f>
        <v>3</v>
      </c>
      <c r="I312" s="7">
        <f>vlookup(B312,'202405 MM (Do Not Delete)'!$A$1:$G$1000,7,false)</f>
        <v>235</v>
      </c>
      <c r="K312" s="40">
        <v>22344.0</v>
      </c>
      <c r="L312" s="22">
        <f t="shared" si="2"/>
        <v>653</v>
      </c>
      <c r="M312" s="23">
        <f t="shared" si="3"/>
        <v>0.02922484783</v>
      </c>
      <c r="N312" s="24" t="str">
        <f t="shared" si="4"/>
        <v>Blue Shell with +653, +2.9% (22344 to 22997)</v>
      </c>
      <c r="O312" s="41"/>
      <c r="P312" s="40">
        <v>10707.0</v>
      </c>
      <c r="Q312" s="18">
        <f t="shared" si="5"/>
        <v>419</v>
      </c>
      <c r="R312" s="23">
        <f t="shared" si="6"/>
        <v>0.0391332773</v>
      </c>
      <c r="S312" s="24" t="str">
        <f t="shared" si="7"/>
        <v>Blue Shell with +419, +3.9% (10707 to 11126)</v>
      </c>
      <c r="T312" s="18"/>
      <c r="U312" s="40">
        <v>3354.0</v>
      </c>
      <c r="V312" s="22">
        <f t="shared" si="8"/>
        <v>277</v>
      </c>
      <c r="W312" s="23">
        <f t="shared" si="9"/>
        <v>0.08258795468</v>
      </c>
      <c r="X312" s="26" t="str">
        <f t="shared" si="10"/>
        <v>Blue Shell with +277, +8.3% (3354 to 3631)</v>
      </c>
    </row>
    <row r="313">
      <c r="A313" s="18" t="s">
        <v>274</v>
      </c>
      <c r="B313" s="18">
        <v>312.0</v>
      </c>
      <c r="C313" s="40">
        <v>29050.0</v>
      </c>
      <c r="D313" s="40">
        <v>15996.0</v>
      </c>
      <c r="E313" s="40">
        <v>3989.0</v>
      </c>
      <c r="F313" s="14">
        <v>2086990.0</v>
      </c>
      <c r="G313" s="19"/>
      <c r="H313" s="19">
        <f>VLOOKUP(A313,'Kings Ratings'!$A$2:$B$1000,2,false)</f>
        <v>1</v>
      </c>
      <c r="I313" s="7">
        <f>vlookup(B313,'202405 MM (Do Not Delete)'!$A$1:$G$1000,7,false)</f>
        <v>234</v>
      </c>
      <c r="K313" s="40">
        <v>28396.0</v>
      </c>
      <c r="L313" s="22">
        <f t="shared" si="2"/>
        <v>654</v>
      </c>
      <c r="M313" s="23">
        <f t="shared" si="3"/>
        <v>0.02303141288</v>
      </c>
      <c r="N313" s="24" t="str">
        <f t="shared" si="4"/>
        <v>Ruby Coral with +654, +2.3% (28396 to 29050)</v>
      </c>
      <c r="O313" s="41"/>
      <c r="P313" s="40">
        <v>15578.0</v>
      </c>
      <c r="Q313" s="18">
        <f t="shared" si="5"/>
        <v>418</v>
      </c>
      <c r="R313" s="23">
        <f t="shared" si="6"/>
        <v>0.0268327128</v>
      </c>
      <c r="S313" s="24" t="str">
        <f t="shared" si="7"/>
        <v>Ruby Coral with +418, +2.7% (15578 to 15996)</v>
      </c>
      <c r="T313" s="18"/>
      <c r="U313" s="40">
        <v>3653.0</v>
      </c>
      <c r="V313" s="22">
        <f t="shared" si="8"/>
        <v>336</v>
      </c>
      <c r="W313" s="23">
        <f t="shared" si="9"/>
        <v>0.09197919518</v>
      </c>
      <c r="X313" s="26" t="str">
        <f t="shared" si="10"/>
        <v>Ruby Coral with +336, +9.2% (3653 to 3989)</v>
      </c>
    </row>
    <row r="314">
      <c r="A314" s="18" t="s">
        <v>109</v>
      </c>
      <c r="B314" s="18">
        <v>200.0</v>
      </c>
      <c r="C314" s="40">
        <v>21044.0</v>
      </c>
      <c r="D314" s="40">
        <v>11123.0</v>
      </c>
      <c r="E314" s="40">
        <v>3725.0</v>
      </c>
      <c r="F314" s="14">
        <v>2164286.0</v>
      </c>
      <c r="G314" s="19"/>
      <c r="H314" s="19">
        <f>VLOOKUP(A314,'Kings Ratings'!$A$2:$B$1000,2,false)</f>
        <v>2</v>
      </c>
      <c r="I314" s="7">
        <f>vlookup(B314,'202405 MM (Do Not Delete)'!$A$1:$G$1000,7,false)</f>
        <v>232</v>
      </c>
      <c r="K314" s="40">
        <v>20388.0</v>
      </c>
      <c r="L314" s="22">
        <f t="shared" si="2"/>
        <v>656</v>
      </c>
      <c r="M314" s="23">
        <f t="shared" si="3"/>
        <v>0.03217578968</v>
      </c>
      <c r="N314" s="24" t="str">
        <f t="shared" si="4"/>
        <v>Blue Tiger Fish with +656, +3.2% (20388 to 21044)</v>
      </c>
      <c r="O314" s="41"/>
      <c r="P314" s="40">
        <v>10720.0</v>
      </c>
      <c r="Q314" s="18">
        <f t="shared" si="5"/>
        <v>403</v>
      </c>
      <c r="R314" s="23">
        <f t="shared" si="6"/>
        <v>0.03759328358</v>
      </c>
      <c r="S314" s="24" t="str">
        <f t="shared" si="7"/>
        <v>Blue Tiger Fish with +403, +3.8% (10720 to 11123)</v>
      </c>
      <c r="T314" s="18"/>
      <c r="U314" s="40">
        <v>3444.0</v>
      </c>
      <c r="V314" s="22">
        <f t="shared" si="8"/>
        <v>281</v>
      </c>
      <c r="W314" s="23">
        <f t="shared" si="9"/>
        <v>0.08159117305</v>
      </c>
      <c r="X314" s="26" t="str">
        <f t="shared" si="10"/>
        <v>Blue Tiger Fish with +281, +8.2% (3444 to 3725)</v>
      </c>
    </row>
    <row r="315">
      <c r="A315" s="18" t="s">
        <v>465</v>
      </c>
      <c r="B315" s="18">
        <v>205.0</v>
      </c>
      <c r="C315" s="40">
        <v>21966.0</v>
      </c>
      <c r="D315" s="40">
        <v>11868.0</v>
      </c>
      <c r="E315" s="40">
        <v>4406.0</v>
      </c>
      <c r="F315" s="14">
        <v>3692713.0</v>
      </c>
      <c r="G315" s="19"/>
      <c r="H315" s="19">
        <f>VLOOKUP(A315,'Kings Ratings'!$A$2:$B$1000,2,false)</f>
        <v>2</v>
      </c>
      <c r="I315" s="7">
        <f>vlookup(B315,'202405 MM (Do Not Delete)'!$A$1:$G$1000,7,false)</f>
        <v>226</v>
      </c>
      <c r="K315" s="40">
        <v>21297.0</v>
      </c>
      <c r="L315" s="22">
        <f t="shared" si="2"/>
        <v>669</v>
      </c>
      <c r="M315" s="23">
        <f t="shared" si="3"/>
        <v>0.03141287505</v>
      </c>
      <c r="N315" s="24" t="str">
        <f t="shared" si="4"/>
        <v>Red Starfish with +669, +3.1% (21297 to 21966)</v>
      </c>
      <c r="O315" s="41"/>
      <c r="P315" s="40">
        <v>11466.0</v>
      </c>
      <c r="Q315" s="18">
        <f t="shared" si="5"/>
        <v>402</v>
      </c>
      <c r="R315" s="23">
        <f t="shared" si="6"/>
        <v>0.03506017792</v>
      </c>
      <c r="S315" s="24" t="str">
        <f t="shared" si="7"/>
        <v>Red Starfish with +402, +3.5% (11466 to 11868)</v>
      </c>
      <c r="T315" s="18"/>
      <c r="U315" s="40">
        <v>4076.0</v>
      </c>
      <c r="V315" s="22">
        <f t="shared" si="8"/>
        <v>330</v>
      </c>
      <c r="W315" s="23">
        <f t="shared" si="9"/>
        <v>0.08096172718</v>
      </c>
      <c r="X315" s="26" t="str">
        <f t="shared" si="10"/>
        <v>Red Starfish with +330, +8.1% (4076 to 4406)</v>
      </c>
    </row>
    <row r="316">
      <c r="A316" s="18" t="s">
        <v>235</v>
      </c>
      <c r="B316" s="18">
        <v>310.0</v>
      </c>
      <c r="C316" s="40">
        <v>30179.0</v>
      </c>
      <c r="D316" s="40">
        <v>16902.0</v>
      </c>
      <c r="E316" s="40">
        <v>4245.0</v>
      </c>
      <c r="F316" s="14">
        <v>2606696.0</v>
      </c>
      <c r="G316" s="19"/>
      <c r="H316" s="19">
        <f>VLOOKUP(A316,'Kings Ratings'!$A$2:$B$1000,2,false)</f>
        <v>1</v>
      </c>
      <c r="I316" s="7">
        <f>vlookup(B316,'202405 MM (Do Not Delete)'!$A$1:$G$1000,7,false)</f>
        <v>232</v>
      </c>
      <c r="K316" s="40">
        <v>29510.0</v>
      </c>
      <c r="L316" s="22">
        <f t="shared" si="2"/>
        <v>669</v>
      </c>
      <c r="M316" s="23">
        <f t="shared" si="3"/>
        <v>0.02267028126</v>
      </c>
      <c r="N316" s="24" t="str">
        <f t="shared" si="4"/>
        <v>Spiral Shell with +669, +2.3% (29510 to 30179)</v>
      </c>
      <c r="O316" s="41"/>
      <c r="P316" s="40">
        <v>16468.0</v>
      </c>
      <c r="Q316" s="18">
        <f t="shared" si="5"/>
        <v>434</v>
      </c>
      <c r="R316" s="23">
        <f t="shared" si="6"/>
        <v>0.02635414137</v>
      </c>
      <c r="S316" s="24" t="str">
        <f t="shared" si="7"/>
        <v>Spiral Shell with +434, +2.6% (16468 to 16902)</v>
      </c>
      <c r="T316" s="18"/>
      <c r="U316" s="40">
        <v>3906.0</v>
      </c>
      <c r="V316" s="22">
        <f t="shared" si="8"/>
        <v>339</v>
      </c>
      <c r="W316" s="23">
        <f t="shared" si="9"/>
        <v>0.08678955453</v>
      </c>
      <c r="X316" s="26" t="str">
        <f t="shared" si="10"/>
        <v>Spiral Shell with +339, +8.7% (3906 to 4245)</v>
      </c>
    </row>
    <row r="317">
      <c r="A317" s="18" t="s">
        <v>410</v>
      </c>
      <c r="B317" s="18">
        <v>138.0</v>
      </c>
      <c r="C317" s="40">
        <v>23709.0</v>
      </c>
      <c r="D317" s="40">
        <v>12176.0</v>
      </c>
      <c r="E317" s="40">
        <v>5728.0</v>
      </c>
      <c r="F317" s="14">
        <v>2431436.0</v>
      </c>
      <c r="G317" s="19"/>
      <c r="H317" s="19">
        <f>VLOOKUP(A317,'Kings Ratings'!$A$2:$B$1000,2,false)</f>
        <v>2</v>
      </c>
      <c r="I317" s="7">
        <f>vlookup(B317,'202405 MM (Do Not Delete)'!$A$1:$G$1000,7,false)</f>
        <v>221</v>
      </c>
      <c r="K317" s="40">
        <v>23039.0</v>
      </c>
      <c r="L317" s="22">
        <f t="shared" si="2"/>
        <v>670</v>
      </c>
      <c r="M317" s="23">
        <f t="shared" si="3"/>
        <v>0.02908112331</v>
      </c>
      <c r="N317" s="24" t="str">
        <f t="shared" si="4"/>
        <v>Green Jellyfish with +670, +2.9% (23039 to 23709)</v>
      </c>
      <c r="O317" s="41"/>
      <c r="P317" s="40">
        <v>11787.0</v>
      </c>
      <c r="Q317" s="18">
        <f t="shared" si="5"/>
        <v>389</v>
      </c>
      <c r="R317" s="23">
        <f t="shared" si="6"/>
        <v>0.03300246034</v>
      </c>
      <c r="S317" s="24" t="str">
        <f t="shared" si="7"/>
        <v>Green Jellyfish with +389, +3.3% (11787 to 12176)</v>
      </c>
      <c r="T317" s="18"/>
      <c r="U317" s="40">
        <v>5437.0</v>
      </c>
      <c r="V317" s="22">
        <f t="shared" si="8"/>
        <v>291</v>
      </c>
      <c r="W317" s="23">
        <f t="shared" si="9"/>
        <v>0.05352216296</v>
      </c>
      <c r="X317" s="26" t="str">
        <f t="shared" si="10"/>
        <v>Green Jellyfish with +291, +5.4% (5437 to 5728)</v>
      </c>
    </row>
    <row r="318">
      <c r="A318" s="18" t="s">
        <v>195</v>
      </c>
      <c r="B318" s="18">
        <v>99.0</v>
      </c>
      <c r="C318" s="40">
        <v>22386.0</v>
      </c>
      <c r="D318" s="40">
        <v>11886.0</v>
      </c>
      <c r="E318" s="40">
        <v>4411.0</v>
      </c>
      <c r="F318" s="14">
        <v>3701448.0</v>
      </c>
      <c r="G318" s="19"/>
      <c r="H318" s="19">
        <f>VLOOKUP(A318,'Kings Ratings'!$A$2:$B$1000,2,false)</f>
        <v>2</v>
      </c>
      <c r="I318" s="7">
        <f>vlookup(B318,'202405 MM (Do Not Delete)'!$A$1:$G$1000,7,false)</f>
        <v>225</v>
      </c>
      <c r="K318" s="40">
        <v>21716.0</v>
      </c>
      <c r="L318" s="22">
        <f t="shared" si="2"/>
        <v>670</v>
      </c>
      <c r="M318" s="23">
        <f t="shared" si="3"/>
        <v>0.03085282741</v>
      </c>
      <c r="N318" s="24" t="str">
        <f t="shared" si="4"/>
        <v>Clownfish with +670, +3.1% (21716 to 22386)</v>
      </c>
      <c r="O318" s="41"/>
      <c r="P318" s="40">
        <v>11484.0</v>
      </c>
      <c r="Q318" s="18">
        <f t="shared" si="5"/>
        <v>402</v>
      </c>
      <c r="R318" s="23">
        <f t="shared" si="6"/>
        <v>0.03500522466</v>
      </c>
      <c r="S318" s="24" t="str">
        <f t="shared" si="7"/>
        <v>Clownfish with +402, +3.5% (11484 to 11886)</v>
      </c>
      <c r="T318" s="18"/>
      <c r="U318" s="40">
        <v>4078.0</v>
      </c>
      <c r="V318" s="22">
        <f t="shared" si="8"/>
        <v>333</v>
      </c>
      <c r="W318" s="23">
        <f t="shared" si="9"/>
        <v>0.08165767533</v>
      </c>
      <c r="X318" s="26" t="str">
        <f t="shared" si="10"/>
        <v>Clownfish with +333, +8.2% (4078 to 4411)</v>
      </c>
    </row>
    <row r="319">
      <c r="A319" s="18" t="s">
        <v>366</v>
      </c>
      <c r="B319" s="18">
        <v>98.0</v>
      </c>
      <c r="C319" s="40">
        <v>24159.0</v>
      </c>
      <c r="D319" s="40">
        <v>13861.0</v>
      </c>
      <c r="E319" s="40">
        <v>5417.0</v>
      </c>
      <c r="F319" s="14">
        <v>5760220.0</v>
      </c>
      <c r="G319" s="19"/>
      <c r="H319" s="19">
        <f>VLOOKUP(A319,'Kings Ratings'!$A$2:$B$1000,2,false)</f>
        <v>1</v>
      </c>
      <c r="I319" s="7">
        <f>vlookup(B319,'202405 MM (Do Not Delete)'!$A$1:$G$1000,7,false)</f>
        <v>221</v>
      </c>
      <c r="K319" s="40">
        <v>23487.0</v>
      </c>
      <c r="L319" s="22">
        <f t="shared" si="2"/>
        <v>672</v>
      </c>
      <c r="M319" s="23">
        <f t="shared" si="3"/>
        <v>0.02861157236</v>
      </c>
      <c r="N319" s="24" t="str">
        <f t="shared" si="4"/>
        <v>Starfish with +672, +2.9% (23487 to 24159)</v>
      </c>
      <c r="O319" s="41"/>
      <c r="P319" s="40">
        <v>13371.0</v>
      </c>
      <c r="Q319" s="18">
        <f t="shared" si="5"/>
        <v>490</v>
      </c>
      <c r="R319" s="23">
        <f t="shared" si="6"/>
        <v>0.03664647371</v>
      </c>
      <c r="S319" s="24" t="str">
        <f t="shared" si="7"/>
        <v>Starfish with +490, +3.7% (13371 to 13861)</v>
      </c>
      <c r="T319" s="18"/>
      <c r="U319" s="40">
        <v>5072.0</v>
      </c>
      <c r="V319" s="22">
        <f t="shared" si="8"/>
        <v>345</v>
      </c>
      <c r="W319" s="23">
        <f t="shared" si="9"/>
        <v>0.06802050473</v>
      </c>
      <c r="X319" s="26" t="str">
        <f t="shared" si="10"/>
        <v>Starfish with +345, +6.8% (5072 to 5417)</v>
      </c>
    </row>
    <row r="320">
      <c r="A320" s="18" t="s">
        <v>233</v>
      </c>
      <c r="B320" s="18">
        <v>39.0</v>
      </c>
      <c r="C320" s="40">
        <v>23981.0</v>
      </c>
      <c r="D320" s="40">
        <v>11526.0</v>
      </c>
      <c r="E320" s="40">
        <v>3832.0</v>
      </c>
      <c r="F320" s="14">
        <v>1207295.0</v>
      </c>
      <c r="G320" s="19"/>
      <c r="H320" s="19">
        <f>VLOOKUP(A320,'Kings Ratings'!$A$2:$B$1000,2,false)</f>
        <v>1</v>
      </c>
      <c r="I320" s="7">
        <f>vlookup(B320,'202405 MM (Do Not Delete)'!$A$1:$G$1000,7,false)</f>
        <v>234</v>
      </c>
      <c r="K320" s="40">
        <v>23308.0</v>
      </c>
      <c r="L320" s="22">
        <f t="shared" si="2"/>
        <v>673</v>
      </c>
      <c r="M320" s="23">
        <f t="shared" si="3"/>
        <v>0.02887420628</v>
      </c>
      <c r="N320" s="24" t="str">
        <f t="shared" si="4"/>
        <v>Crappie with +673, +2.9% (23308 to 23981)</v>
      </c>
      <c r="O320" s="41"/>
      <c r="P320" s="40">
        <v>11123.0</v>
      </c>
      <c r="Q320" s="18">
        <f t="shared" si="5"/>
        <v>403</v>
      </c>
      <c r="R320" s="23">
        <f t="shared" si="6"/>
        <v>0.03623123258</v>
      </c>
      <c r="S320" s="24" t="str">
        <f t="shared" si="7"/>
        <v>Crappie with +403, +3.6% (11123 to 11526)</v>
      </c>
      <c r="T320" s="18"/>
      <c r="U320" s="40">
        <v>3486.0</v>
      </c>
      <c r="V320" s="22">
        <f t="shared" si="8"/>
        <v>346</v>
      </c>
      <c r="W320" s="23">
        <f t="shared" si="9"/>
        <v>0.0992541595</v>
      </c>
      <c r="X320" s="26" t="str">
        <f t="shared" si="10"/>
        <v>Crappie with +346, +9.9% (3486 to 3832)</v>
      </c>
    </row>
    <row r="321">
      <c r="A321" s="18" t="s">
        <v>259</v>
      </c>
      <c r="B321" s="18">
        <v>311.0</v>
      </c>
      <c r="C321" s="40">
        <v>29641.0</v>
      </c>
      <c r="D321" s="40">
        <v>16451.0</v>
      </c>
      <c r="E321" s="40">
        <v>4172.0</v>
      </c>
      <c r="F321" s="14">
        <v>2409357.0</v>
      </c>
      <c r="G321" s="19"/>
      <c r="H321" s="19">
        <f>VLOOKUP(A321,'Kings Ratings'!$A$2:$B$1000,2,false)</f>
        <v>1</v>
      </c>
      <c r="I321" s="7">
        <f>vlookup(B321,'202405 MM (Do Not Delete)'!$A$1:$G$1000,7,false)</f>
        <v>233</v>
      </c>
      <c r="K321" s="40">
        <v>28960.0</v>
      </c>
      <c r="L321" s="22">
        <f t="shared" si="2"/>
        <v>681</v>
      </c>
      <c r="M321" s="23">
        <f t="shared" si="3"/>
        <v>0.02351519337</v>
      </c>
      <c r="N321" s="24" t="str">
        <f t="shared" si="4"/>
        <v>Serpent Eel with +681, +2.4% (28960 to 29641)</v>
      </c>
      <c r="O321" s="41"/>
      <c r="P321" s="40">
        <v>16017.0</v>
      </c>
      <c r="Q321" s="18">
        <f t="shared" si="5"/>
        <v>434</v>
      </c>
      <c r="R321" s="23">
        <f t="shared" si="6"/>
        <v>0.02709621028</v>
      </c>
      <c r="S321" s="24" t="str">
        <f t="shared" si="7"/>
        <v>Serpent Eel with +434, +2.7% (16017 to 16451)</v>
      </c>
      <c r="T321" s="18"/>
      <c r="U321" s="40">
        <v>3837.0</v>
      </c>
      <c r="V321" s="22">
        <f t="shared" si="8"/>
        <v>335</v>
      </c>
      <c r="W321" s="23">
        <f t="shared" si="9"/>
        <v>0.08730779255</v>
      </c>
      <c r="X321" s="26" t="str">
        <f t="shared" si="10"/>
        <v>Serpent Eel with +335, +8.7% (3837 to 4172)</v>
      </c>
    </row>
    <row r="322">
      <c r="A322" s="18" t="s">
        <v>290</v>
      </c>
      <c r="B322" s="18">
        <v>86.0</v>
      </c>
      <c r="C322" s="40">
        <v>29348.0</v>
      </c>
      <c r="D322" s="40">
        <v>11658.0</v>
      </c>
      <c r="E322" s="40">
        <v>2116.0</v>
      </c>
      <c r="F322" s="14">
        <v>787303.0</v>
      </c>
      <c r="G322" s="19"/>
      <c r="H322" s="19">
        <f>VLOOKUP(A322,'Kings Ratings'!$A$2:$B$1000,2,false)</f>
        <v>3</v>
      </c>
      <c r="I322" s="7">
        <f>vlookup(B322,'202405 MM (Do Not Delete)'!$A$1:$G$1000,7,false)</f>
        <v>242</v>
      </c>
      <c r="K322" s="40">
        <v>28664.0</v>
      </c>
      <c r="L322" s="22">
        <f t="shared" si="2"/>
        <v>684</v>
      </c>
      <c r="M322" s="23">
        <f t="shared" si="3"/>
        <v>0.0238626849</v>
      </c>
      <c r="N322" s="24" t="str">
        <f t="shared" si="4"/>
        <v>Lemonade with +684, +2.4% (28664 to 29348)</v>
      </c>
      <c r="O322" s="41"/>
      <c r="P322" s="40">
        <v>11241.0</v>
      </c>
      <c r="Q322" s="18">
        <f t="shared" si="5"/>
        <v>417</v>
      </c>
      <c r="R322" s="23">
        <f t="shared" si="6"/>
        <v>0.03709634374</v>
      </c>
      <c r="S322" s="24" t="str">
        <f t="shared" si="7"/>
        <v>Lemonade with +417, +3.7% (11241 to 11658)</v>
      </c>
      <c r="T322" s="18"/>
      <c r="U322" s="40">
        <v>1994.0</v>
      </c>
      <c r="V322" s="22">
        <f t="shared" si="8"/>
        <v>122</v>
      </c>
      <c r="W322" s="23">
        <f t="shared" si="9"/>
        <v>0.06118355065</v>
      </c>
      <c r="X322" s="26" t="str">
        <f t="shared" si="10"/>
        <v>Lemonade with +122, +6.1% (1994 to 2116)</v>
      </c>
    </row>
    <row r="323">
      <c r="A323" s="18" t="s">
        <v>162</v>
      </c>
      <c r="B323" s="18">
        <v>67.0</v>
      </c>
      <c r="C323" s="40">
        <v>14862.0</v>
      </c>
      <c r="D323" s="40">
        <v>3130.0</v>
      </c>
      <c r="E323" s="40">
        <v>1.0</v>
      </c>
      <c r="F323" s="14">
        <v>120750.0</v>
      </c>
      <c r="G323" s="19"/>
      <c r="H323" s="19">
        <f>VLOOKUP(A323,'Kings Ratings'!$A$2:$B$1000,2,false)</f>
        <v>8</v>
      </c>
      <c r="I323" s="7" t="str">
        <f>vlookup(B323,'202405 MM (Do Not Delete)'!$A$1:$G$1000,7,false)</f>
        <v/>
      </c>
      <c r="K323" s="40">
        <v>14178.0</v>
      </c>
      <c r="L323" s="22">
        <f t="shared" si="2"/>
        <v>684</v>
      </c>
      <c r="M323" s="23">
        <f t="shared" si="3"/>
        <v>0.04824375793</v>
      </c>
      <c r="N323" s="24" t="str">
        <f t="shared" si="4"/>
        <v>Cabbage with +684, +4.8% (14178 to 14862)</v>
      </c>
      <c r="O323" s="41"/>
      <c r="P323" s="40">
        <v>2428.0</v>
      </c>
      <c r="Q323" s="18">
        <f t="shared" si="5"/>
        <v>702</v>
      </c>
      <c r="R323" s="23">
        <f t="shared" si="6"/>
        <v>0.2891268534</v>
      </c>
      <c r="S323" s="24" t="str">
        <f t="shared" si="7"/>
        <v>Cabbage with +702, +28.9% (2428 to 3130)</v>
      </c>
      <c r="T323" s="18"/>
      <c r="U323" s="40">
        <v>1.0</v>
      </c>
      <c r="V323" s="22">
        <f t="shared" si="8"/>
        <v>0</v>
      </c>
      <c r="W323" s="23">
        <f t="shared" si="9"/>
        <v>0</v>
      </c>
      <c r="X323" s="26" t="str">
        <f t="shared" si="10"/>
        <v>Cabbage with +0, +0% (1 to 1)</v>
      </c>
    </row>
    <row r="324">
      <c r="A324" s="18" t="s">
        <v>297</v>
      </c>
      <c r="B324" s="18">
        <v>275.0</v>
      </c>
      <c r="C324" s="40">
        <v>24519.0</v>
      </c>
      <c r="D324" s="40">
        <v>7005.0</v>
      </c>
      <c r="E324" s="40">
        <v>199.0</v>
      </c>
      <c r="F324" s="14">
        <v>441131.0</v>
      </c>
      <c r="G324" s="19"/>
      <c r="H324" s="19">
        <f>VLOOKUP(A324,'Kings Ratings'!$A$2:$B$1000,2,false)</f>
        <v>5</v>
      </c>
      <c r="I324" s="7" t="str">
        <f>vlookup(B324,'202405 MM (Do Not Delete)'!$A$1:$G$1000,7,false)</f>
        <v/>
      </c>
      <c r="K324" s="40">
        <v>23828.0</v>
      </c>
      <c r="L324" s="22">
        <f t="shared" si="2"/>
        <v>691</v>
      </c>
      <c r="M324" s="23">
        <f t="shared" si="3"/>
        <v>0.02899949639</v>
      </c>
      <c r="N324" s="24" t="str">
        <f t="shared" si="4"/>
        <v>Feed with +691, +2.9% (23828 to 24519)</v>
      </c>
      <c r="O324" s="41"/>
      <c r="P324" s="40">
        <v>6659.0</v>
      </c>
      <c r="Q324" s="18">
        <f t="shared" si="5"/>
        <v>346</v>
      </c>
      <c r="R324" s="23">
        <f t="shared" si="6"/>
        <v>0.05195975372</v>
      </c>
      <c r="S324" s="24" t="str">
        <f t="shared" si="7"/>
        <v>Feed with +346, +5.2% (6659 to 7005)</v>
      </c>
      <c r="T324" s="18"/>
      <c r="U324" s="40">
        <v>180.0</v>
      </c>
      <c r="V324" s="22">
        <f t="shared" si="8"/>
        <v>19</v>
      </c>
      <c r="W324" s="23">
        <f t="shared" si="9"/>
        <v>0.1055555556</v>
      </c>
      <c r="X324" s="26" t="str">
        <f t="shared" si="10"/>
        <v>Feed with +19, +10.6% (180 to 199)</v>
      </c>
    </row>
    <row r="325">
      <c r="A325" s="18" t="s">
        <v>68</v>
      </c>
      <c r="B325" s="18">
        <v>104.0</v>
      </c>
      <c r="C325" s="40">
        <v>23819.0</v>
      </c>
      <c r="D325" s="40">
        <v>10059.0</v>
      </c>
      <c r="E325" s="40">
        <v>2717.0</v>
      </c>
      <c r="F325" s="14">
        <v>3191935.0</v>
      </c>
      <c r="G325" s="19"/>
      <c r="H325" s="19">
        <f>VLOOKUP(A325,'Kings Ratings'!$A$2:$B$1000,2,false)</f>
        <v>2</v>
      </c>
      <c r="I325" s="7">
        <f>vlookup(B325,'202405 MM (Do Not Delete)'!$A$1:$G$1000,7,false)</f>
        <v>243</v>
      </c>
      <c r="K325" s="40">
        <v>23127.0</v>
      </c>
      <c r="L325" s="22">
        <f t="shared" si="2"/>
        <v>692</v>
      </c>
      <c r="M325" s="23">
        <f t="shared" si="3"/>
        <v>0.0299217365</v>
      </c>
      <c r="N325" s="24" t="str">
        <f t="shared" si="4"/>
        <v>Black Powder with +692, +3% (23127 to 23819)</v>
      </c>
      <c r="O325" s="41"/>
      <c r="P325" s="40">
        <v>9686.0</v>
      </c>
      <c r="Q325" s="18">
        <f t="shared" si="5"/>
        <v>373</v>
      </c>
      <c r="R325" s="23">
        <f t="shared" si="6"/>
        <v>0.03850918852</v>
      </c>
      <c r="S325" s="24" t="str">
        <f t="shared" si="7"/>
        <v>Black Powder with +373, +3.9% (9686 to 10059)</v>
      </c>
      <c r="T325" s="18"/>
      <c r="U325" s="40">
        <v>2515.0</v>
      </c>
      <c r="V325" s="22">
        <f t="shared" si="8"/>
        <v>202</v>
      </c>
      <c r="W325" s="23">
        <f t="shared" si="9"/>
        <v>0.08031809145</v>
      </c>
      <c r="X325" s="26" t="str">
        <f t="shared" si="10"/>
        <v>Black Powder with +202, +8% (2515 to 2717)</v>
      </c>
    </row>
    <row r="326">
      <c r="A326" s="18" t="s">
        <v>161</v>
      </c>
      <c r="B326" s="18">
        <v>25.0</v>
      </c>
      <c r="C326" s="40">
        <v>33336.0</v>
      </c>
      <c r="D326" s="40">
        <v>16045.0</v>
      </c>
      <c r="E326" s="40">
        <v>7636.0</v>
      </c>
      <c r="F326" s="14">
        <v>6966871.0</v>
      </c>
      <c r="G326" s="19"/>
      <c r="H326" s="19">
        <f>VLOOKUP(A326,'Kings Ratings'!$A$2:$B$1000,2,false)</f>
        <v>1</v>
      </c>
      <c r="I326" s="7">
        <f>vlookup(B326,'202405 MM (Do Not Delete)'!$A$1:$G$1000,7,false)</f>
        <v>254</v>
      </c>
      <c r="K326" s="40">
        <v>32643.0</v>
      </c>
      <c r="L326" s="22">
        <f t="shared" si="2"/>
        <v>693</v>
      </c>
      <c r="M326" s="23">
        <f t="shared" si="3"/>
        <v>0.02122966639</v>
      </c>
      <c r="N326" s="24" t="str">
        <f t="shared" si="4"/>
        <v>Largemouth Bass with +693, +2.1% (32643 to 33336)</v>
      </c>
      <c r="O326" s="41"/>
      <c r="P326" s="40">
        <v>15540.0</v>
      </c>
      <c r="Q326" s="18">
        <f t="shared" si="5"/>
        <v>505</v>
      </c>
      <c r="R326" s="23">
        <f t="shared" si="6"/>
        <v>0.0324967825</v>
      </c>
      <c r="S326" s="24" t="str">
        <f t="shared" si="7"/>
        <v>Largemouth Bass with +505, +3.2% (15540 to 16045)</v>
      </c>
      <c r="T326" s="18"/>
      <c r="U326" s="40">
        <v>7293.0</v>
      </c>
      <c r="V326" s="22">
        <f t="shared" si="8"/>
        <v>343</v>
      </c>
      <c r="W326" s="23">
        <f t="shared" si="9"/>
        <v>0.04703139997</v>
      </c>
      <c r="X326" s="26" t="str">
        <f t="shared" si="10"/>
        <v>Largemouth Bass with +343, +4.7% (7293 to 7636)</v>
      </c>
    </row>
    <row r="327">
      <c r="A327" s="18" t="s">
        <v>301</v>
      </c>
      <c r="B327" s="18">
        <v>58.0</v>
      </c>
      <c r="C327" s="40">
        <v>27192.0</v>
      </c>
      <c r="D327" s="40">
        <v>17353.0</v>
      </c>
      <c r="E327" s="40">
        <v>7548.0</v>
      </c>
      <c r="F327" s="14">
        <v>8237247.0</v>
      </c>
      <c r="G327" s="19"/>
      <c r="H327" s="19">
        <f>VLOOKUP(A327,'Kings Ratings'!$A$2:$B$1000,2,false)</f>
        <v>1</v>
      </c>
      <c r="I327" s="7">
        <f>vlookup(B327,'202405 MM (Do Not Delete)'!$A$1:$G$1000,7,false)</f>
        <v>256</v>
      </c>
      <c r="K327" s="40">
        <v>26498.0</v>
      </c>
      <c r="L327" s="22">
        <f t="shared" si="2"/>
        <v>694</v>
      </c>
      <c r="M327" s="23">
        <f t="shared" si="3"/>
        <v>0.0261906559</v>
      </c>
      <c r="N327" s="24" t="str">
        <f t="shared" si="4"/>
        <v>Small Prawn with +694, +2.6% (26498 to 27192)</v>
      </c>
      <c r="O327" s="41"/>
      <c r="P327" s="40">
        <v>16822.0</v>
      </c>
      <c r="Q327" s="18">
        <f t="shared" si="5"/>
        <v>531</v>
      </c>
      <c r="R327" s="23">
        <f t="shared" si="6"/>
        <v>0.03156580668</v>
      </c>
      <c r="S327" s="24" t="str">
        <f t="shared" si="7"/>
        <v>Small Prawn with +531, +3.2% (16822 to 17353)</v>
      </c>
      <c r="T327" s="18"/>
      <c r="U327" s="40">
        <v>7138.0</v>
      </c>
      <c r="V327" s="22">
        <f t="shared" si="8"/>
        <v>410</v>
      </c>
      <c r="W327" s="23">
        <f t="shared" si="9"/>
        <v>0.05743905856</v>
      </c>
      <c r="X327" s="26" t="str">
        <f t="shared" si="10"/>
        <v>Small Prawn with +410, +5.7% (7138 to 7548)</v>
      </c>
    </row>
    <row r="328">
      <c r="A328" s="18" t="s">
        <v>308</v>
      </c>
      <c r="B328" s="18">
        <v>392.0</v>
      </c>
      <c r="C328" s="40">
        <v>27266.0</v>
      </c>
      <c r="D328" s="40">
        <v>13869.0</v>
      </c>
      <c r="E328" s="40">
        <v>4762.0</v>
      </c>
      <c r="F328" s="14">
        <v>3338044.0</v>
      </c>
      <c r="G328" s="19"/>
      <c r="H328" s="19">
        <f>VLOOKUP(A328,'Kings Ratings'!$A$2:$B$1000,2,false)</f>
        <v>2</v>
      </c>
      <c r="I328" s="7">
        <f>vlookup(B328,'202405 MM (Do Not Delete)'!$A$1:$G$1000,7,false)</f>
        <v>222</v>
      </c>
      <c r="K328" s="40">
        <v>26571.0</v>
      </c>
      <c r="L328" s="22">
        <f t="shared" si="2"/>
        <v>695</v>
      </c>
      <c r="M328" s="23">
        <f t="shared" si="3"/>
        <v>0.02615633585</v>
      </c>
      <c r="N328" s="24" t="str">
        <f t="shared" si="4"/>
        <v>Steel Wire with +695, +2.6% (26571 to 27266)</v>
      </c>
      <c r="O328" s="41"/>
      <c r="P328" s="40">
        <v>13410.0</v>
      </c>
      <c r="Q328" s="18">
        <f t="shared" si="5"/>
        <v>459</v>
      </c>
      <c r="R328" s="23">
        <f t="shared" si="6"/>
        <v>0.03422818792</v>
      </c>
      <c r="S328" s="24" t="str">
        <f t="shared" si="7"/>
        <v>Steel Wire with +459, +3.4% (13410 to 13869)</v>
      </c>
      <c r="T328" s="18"/>
      <c r="U328" s="40">
        <v>4469.0</v>
      </c>
      <c r="V328" s="22">
        <f t="shared" si="8"/>
        <v>293</v>
      </c>
      <c r="W328" s="23">
        <f t="shared" si="9"/>
        <v>0.06556276572</v>
      </c>
      <c r="X328" s="26" t="str">
        <f t="shared" si="10"/>
        <v>Steel Wire with +293, +6.6% (4469 to 4762)</v>
      </c>
    </row>
    <row r="329">
      <c r="A329" s="18" t="s">
        <v>221</v>
      </c>
      <c r="B329" s="18">
        <v>309.0</v>
      </c>
      <c r="C329" s="40">
        <v>31275.0</v>
      </c>
      <c r="D329" s="40">
        <v>17656.0</v>
      </c>
      <c r="E329" s="40">
        <v>4547.0</v>
      </c>
      <c r="F329" s="14">
        <v>3145858.0</v>
      </c>
      <c r="G329" s="19"/>
      <c r="H329" s="19">
        <f>VLOOKUP(A329,'Kings Ratings'!$A$2:$B$1000,2,false)</f>
        <v>1</v>
      </c>
      <c r="I329" s="7">
        <f>vlookup(B329,'202405 MM (Do Not Delete)'!$A$1:$G$1000,7,false)</f>
        <v>230</v>
      </c>
      <c r="K329" s="40">
        <v>30577.0</v>
      </c>
      <c r="L329" s="22">
        <f t="shared" si="2"/>
        <v>698</v>
      </c>
      <c r="M329" s="23">
        <f t="shared" si="3"/>
        <v>0.02282761553</v>
      </c>
      <c r="N329" s="24" t="str">
        <f t="shared" si="4"/>
        <v>Plumbfish with +698, +2.3% (30577 to 31275)</v>
      </c>
      <c r="O329" s="41"/>
      <c r="P329" s="40">
        <v>17201.0</v>
      </c>
      <c r="Q329" s="18">
        <f t="shared" si="5"/>
        <v>455</v>
      </c>
      <c r="R329" s="23">
        <f t="shared" si="6"/>
        <v>0.02645195047</v>
      </c>
      <c r="S329" s="24" t="str">
        <f t="shared" si="7"/>
        <v>Plumbfish with +455, +2.6% (17201 to 17656)</v>
      </c>
      <c r="T329" s="18"/>
      <c r="U329" s="40">
        <v>4167.0</v>
      </c>
      <c r="V329" s="22">
        <f t="shared" si="8"/>
        <v>380</v>
      </c>
      <c r="W329" s="23">
        <f t="shared" si="9"/>
        <v>0.09119270458</v>
      </c>
      <c r="X329" s="26" t="str">
        <f t="shared" si="10"/>
        <v>Plumbfish with +380, +9.1% (4167 to 4547)</v>
      </c>
    </row>
    <row r="330">
      <c r="A330" s="18" t="s">
        <v>227</v>
      </c>
      <c r="B330" s="18">
        <v>368.0</v>
      </c>
      <c r="C330" s="40">
        <v>30421.0</v>
      </c>
      <c r="D330" s="40">
        <v>9274.0</v>
      </c>
      <c r="E330" s="40">
        <v>510.0</v>
      </c>
      <c r="F330" s="14">
        <v>184791.0</v>
      </c>
      <c r="G330" s="19"/>
      <c r="H330" s="19">
        <f>VLOOKUP(A330,'Kings Ratings'!$A$2:$B$1000,2,false)</f>
        <v>2</v>
      </c>
      <c r="I330" s="7">
        <f>vlookup(B330,'202405 MM (Do Not Delete)'!$A$1:$G$1000,7,false)</f>
        <v>280</v>
      </c>
      <c r="K330" s="40">
        <v>29711.0</v>
      </c>
      <c r="L330" s="22">
        <f t="shared" si="2"/>
        <v>710</v>
      </c>
      <c r="M330" s="23">
        <f t="shared" si="3"/>
        <v>0.02389687321</v>
      </c>
      <c r="N330" s="24" t="str">
        <f t="shared" si="4"/>
        <v>Lantern with +710, +2.4% (29711 to 30421)</v>
      </c>
      <c r="O330" s="41"/>
      <c r="P330" s="40">
        <v>8990.0</v>
      </c>
      <c r="Q330" s="18">
        <f t="shared" si="5"/>
        <v>284</v>
      </c>
      <c r="R330" s="23">
        <f t="shared" si="6"/>
        <v>0.03159065628</v>
      </c>
      <c r="S330" s="24" t="str">
        <f t="shared" si="7"/>
        <v>Lantern with +284, +3.2% (8990 to 9274)</v>
      </c>
      <c r="T330" s="18"/>
      <c r="U330" s="40">
        <v>489.0</v>
      </c>
      <c r="V330" s="22">
        <f t="shared" si="8"/>
        <v>21</v>
      </c>
      <c r="W330" s="23">
        <f t="shared" si="9"/>
        <v>0.04294478528</v>
      </c>
      <c r="X330" s="26" t="str">
        <f t="shared" si="10"/>
        <v>Lantern with +21, +4.3% (489 to 510)</v>
      </c>
    </row>
    <row r="331">
      <c r="A331" s="18" t="s">
        <v>215</v>
      </c>
      <c r="B331" s="18">
        <v>308.0</v>
      </c>
      <c r="C331" s="40">
        <v>31702.0</v>
      </c>
      <c r="D331" s="40">
        <v>18407.0</v>
      </c>
      <c r="E331" s="40">
        <v>4687.0</v>
      </c>
      <c r="F331" s="14">
        <v>3501109.0</v>
      </c>
      <c r="G331" s="19"/>
      <c r="H331" s="19">
        <f>VLOOKUP(A331,'Kings Ratings'!$A$2:$B$1000,2,false)</f>
        <v>1</v>
      </c>
      <c r="I331" s="7">
        <f>vlookup(B331,'202405 MM (Do Not Delete)'!$A$1:$G$1000,7,false)</f>
        <v>229</v>
      </c>
      <c r="K331" s="40">
        <v>30990.0</v>
      </c>
      <c r="L331" s="22">
        <f t="shared" si="2"/>
        <v>712</v>
      </c>
      <c r="M331" s="23">
        <f t="shared" si="3"/>
        <v>0.02297515328</v>
      </c>
      <c r="N331" s="24" t="str">
        <f t="shared" si="4"/>
        <v>Sea Catfish with +712, +2.3% (30990 to 31702)</v>
      </c>
      <c r="O331" s="41"/>
      <c r="P331" s="40">
        <v>17938.0</v>
      </c>
      <c r="Q331" s="18">
        <f t="shared" si="5"/>
        <v>469</v>
      </c>
      <c r="R331" s="23">
        <f t="shared" si="6"/>
        <v>0.02614561267</v>
      </c>
      <c r="S331" s="24" t="str">
        <f t="shared" si="7"/>
        <v>Sea Catfish with +469, +2.6% (17938 to 18407)</v>
      </c>
      <c r="T331" s="18"/>
      <c r="U331" s="40">
        <v>4295.0</v>
      </c>
      <c r="V331" s="22">
        <f t="shared" si="8"/>
        <v>392</v>
      </c>
      <c r="W331" s="23">
        <f t="shared" si="9"/>
        <v>0.09126891735</v>
      </c>
      <c r="X331" s="26" t="str">
        <f t="shared" si="10"/>
        <v>Sea Catfish with +392, +9.1% (4295 to 4687)</v>
      </c>
    </row>
    <row r="332">
      <c r="A332" s="18" t="s">
        <v>210</v>
      </c>
      <c r="B332" s="18">
        <v>84.0</v>
      </c>
      <c r="C332" s="40">
        <v>31781.0</v>
      </c>
      <c r="D332" s="40">
        <v>12406.0</v>
      </c>
      <c r="E332" s="40">
        <v>2360.0</v>
      </c>
      <c r="F332" s="14">
        <v>872152.0</v>
      </c>
      <c r="G332" s="19"/>
      <c r="H332" s="19">
        <f>VLOOKUP(A332,'Kings Ratings'!$A$2:$B$1000,2,false)</f>
        <v>3</v>
      </c>
      <c r="I332" s="7">
        <f>vlookup(B332,'202405 MM (Do Not Delete)'!$A$1:$G$1000,7,false)</f>
        <v>239</v>
      </c>
      <c r="K332" s="40">
        <v>31063.0</v>
      </c>
      <c r="L332" s="22">
        <f t="shared" si="2"/>
        <v>718</v>
      </c>
      <c r="M332" s="23">
        <f t="shared" si="3"/>
        <v>0.02311431607</v>
      </c>
      <c r="N332" s="24" t="str">
        <f t="shared" si="4"/>
        <v>Orange Juice with +718, +2.3% (31063 to 31781)</v>
      </c>
      <c r="O332" s="41"/>
      <c r="P332" s="40">
        <v>12012.0</v>
      </c>
      <c r="Q332" s="18">
        <f t="shared" si="5"/>
        <v>394</v>
      </c>
      <c r="R332" s="23">
        <f t="shared" si="6"/>
        <v>0.0328005328</v>
      </c>
      <c r="S332" s="24" t="str">
        <f t="shared" si="7"/>
        <v>Orange Juice with +394, +3.3% (12012 to 12406)</v>
      </c>
      <c r="T332" s="18"/>
      <c r="U332" s="40">
        <v>2203.0</v>
      </c>
      <c r="V332" s="22">
        <f t="shared" si="8"/>
        <v>157</v>
      </c>
      <c r="W332" s="23">
        <f t="shared" si="9"/>
        <v>0.07126645483</v>
      </c>
      <c r="X332" s="26" t="str">
        <f t="shared" si="10"/>
        <v>Orange Juice with +157, +7.1% (2203 to 2360)</v>
      </c>
    </row>
    <row r="333">
      <c r="A333" s="18" t="s">
        <v>111</v>
      </c>
      <c r="B333" s="18">
        <v>24.0</v>
      </c>
      <c r="C333" s="40">
        <v>38925.0</v>
      </c>
      <c r="D333" s="40">
        <v>18304.0</v>
      </c>
      <c r="E333" s="40">
        <v>8011.0</v>
      </c>
      <c r="F333" s="14">
        <v>1.0236724E7</v>
      </c>
      <c r="G333" s="19"/>
      <c r="H333" s="19">
        <f>VLOOKUP(A333,'Kings Ratings'!$A$2:$B$1000,2,false)</f>
        <v>1</v>
      </c>
      <c r="I333" s="7">
        <f>vlookup(B333,'202405 MM (Do Not Delete)'!$A$1:$G$1000,7,false)</f>
        <v>261</v>
      </c>
      <c r="K333" s="40">
        <v>38207.0</v>
      </c>
      <c r="L333" s="22">
        <f t="shared" si="2"/>
        <v>718</v>
      </c>
      <c r="M333" s="23">
        <f t="shared" si="3"/>
        <v>0.01879236789</v>
      </c>
      <c r="N333" s="24" t="str">
        <f t="shared" si="4"/>
        <v>Yellow Perch with +718, +1.9% (38207 to 38925)</v>
      </c>
      <c r="O333" s="41"/>
      <c r="P333" s="40">
        <v>17753.0</v>
      </c>
      <c r="Q333" s="18">
        <f t="shared" si="5"/>
        <v>551</v>
      </c>
      <c r="R333" s="23">
        <f t="shared" si="6"/>
        <v>0.03103700783</v>
      </c>
      <c r="S333" s="24" t="str">
        <f t="shared" si="7"/>
        <v>Yellow Perch with +551, +3.1% (17753 to 18304)</v>
      </c>
      <c r="T333" s="18"/>
      <c r="U333" s="40">
        <v>7644.0</v>
      </c>
      <c r="V333" s="22">
        <f t="shared" si="8"/>
        <v>367</v>
      </c>
      <c r="W333" s="23">
        <f t="shared" si="9"/>
        <v>0.0480115123</v>
      </c>
      <c r="X333" s="26" t="str">
        <f t="shared" si="10"/>
        <v>Yellow Perch with +367, +4.8% (7644 to 8011)</v>
      </c>
    </row>
    <row r="334">
      <c r="A334" s="18" t="s">
        <v>196</v>
      </c>
      <c r="B334" s="18">
        <v>198.0</v>
      </c>
      <c r="C334" s="40">
        <v>32134.0</v>
      </c>
      <c r="D334" s="40">
        <v>18420.0</v>
      </c>
      <c r="E334" s="40">
        <v>8498.0</v>
      </c>
      <c r="F334" s="14">
        <v>8521598.0</v>
      </c>
      <c r="G334" s="19"/>
      <c r="H334" s="19">
        <f>VLOOKUP(A334,'Kings Ratings'!$A$2:$B$1000,2,false)</f>
        <v>1</v>
      </c>
      <c r="I334" s="7">
        <f>vlookup(B334,'202405 MM (Do Not Delete)'!$A$1:$G$1000,7,false)</f>
        <v>216</v>
      </c>
      <c r="K334" s="40">
        <v>31413.0</v>
      </c>
      <c r="L334" s="22">
        <f t="shared" si="2"/>
        <v>721</v>
      </c>
      <c r="M334" s="23">
        <f t="shared" si="3"/>
        <v>0.0229522809</v>
      </c>
      <c r="N334" s="24" t="str">
        <f t="shared" si="4"/>
        <v>Mackerel with +721, +2.3% (31413 to 32134)</v>
      </c>
      <c r="O334" s="41"/>
      <c r="P334" s="40">
        <v>17816.0</v>
      </c>
      <c r="Q334" s="18">
        <f t="shared" si="5"/>
        <v>604</v>
      </c>
      <c r="R334" s="23">
        <f t="shared" si="6"/>
        <v>0.03390211046</v>
      </c>
      <c r="S334" s="24" t="str">
        <f t="shared" si="7"/>
        <v>Mackerel with +604, +3.4% (17816 to 18420)</v>
      </c>
      <c r="T334" s="18"/>
      <c r="U334" s="40">
        <v>8140.0</v>
      </c>
      <c r="V334" s="22">
        <f t="shared" si="8"/>
        <v>358</v>
      </c>
      <c r="W334" s="23">
        <f t="shared" si="9"/>
        <v>0.04398034398</v>
      </c>
      <c r="X334" s="26" t="str">
        <f t="shared" si="10"/>
        <v>Mackerel with +358, +4.4% (8140 to 8498)</v>
      </c>
    </row>
    <row r="335">
      <c r="A335" s="11" t="s">
        <v>854</v>
      </c>
      <c r="B335" s="18">
        <v>948.0</v>
      </c>
      <c r="C335" s="40">
        <v>6911.0</v>
      </c>
      <c r="D335" s="40">
        <v>2429.0</v>
      </c>
      <c r="E335" s="40">
        <v>32.0</v>
      </c>
      <c r="F335" s="14">
        <v>101752.0</v>
      </c>
      <c r="G335" s="19"/>
      <c r="H335" s="19">
        <f>VLOOKUP(A335,'Kings Ratings'!$A$2:$B$1000,2,false)</f>
        <v>11</v>
      </c>
      <c r="I335" s="10"/>
      <c r="K335" s="40">
        <v>6189.0</v>
      </c>
      <c r="L335" s="22">
        <f t="shared" si="2"/>
        <v>722</v>
      </c>
      <c r="M335" s="23">
        <f t="shared" si="3"/>
        <v>0.1166585878</v>
      </c>
      <c r="N335" s="24" t="str">
        <f t="shared" si="4"/>
        <v>Frozen Catfish with +722, +11.7% (6189 to 6911)</v>
      </c>
      <c r="O335" s="41"/>
      <c r="P335" s="40">
        <v>1474.0</v>
      </c>
      <c r="Q335" s="18">
        <f t="shared" si="5"/>
        <v>955</v>
      </c>
      <c r="R335" s="23">
        <f t="shared" si="6"/>
        <v>0.6478968792</v>
      </c>
      <c r="S335" s="24" t="str">
        <f t="shared" si="7"/>
        <v>Frozen Catfish with +955, +64.8% (1474 to 2429)</v>
      </c>
      <c r="T335" s="18"/>
      <c r="U335" s="40">
        <v>8.0</v>
      </c>
      <c r="V335" s="22">
        <f t="shared" si="8"/>
        <v>24</v>
      </c>
      <c r="W335" s="23">
        <f t="shared" si="9"/>
        <v>3</v>
      </c>
      <c r="X335" s="26" t="str">
        <f t="shared" si="10"/>
        <v>Frozen Catfish with +24, +300% (8 to 32)</v>
      </c>
    </row>
    <row r="336">
      <c r="A336" s="18" t="s">
        <v>241</v>
      </c>
      <c r="B336" s="18">
        <v>110.0</v>
      </c>
      <c r="C336" s="40">
        <v>30089.0</v>
      </c>
      <c r="D336" s="40">
        <v>12029.0</v>
      </c>
      <c r="E336" s="40">
        <v>3672.0</v>
      </c>
      <c r="F336" s="14">
        <v>2667994.0</v>
      </c>
      <c r="G336" s="19"/>
      <c r="H336" s="19">
        <f>VLOOKUP(A336,'Kings Ratings'!$A$2:$B$1000,2,false)</f>
        <v>1</v>
      </c>
      <c r="I336" s="7">
        <f>vlookup(B336,'202405 MM (Do Not Delete)'!$A$1:$G$1000,7,false)</f>
        <v>231</v>
      </c>
      <c r="K336" s="40">
        <v>29366.0</v>
      </c>
      <c r="L336" s="22">
        <f t="shared" si="2"/>
        <v>723</v>
      </c>
      <c r="M336" s="23">
        <f t="shared" si="3"/>
        <v>0.0246203092</v>
      </c>
      <c r="N336" s="24" t="str">
        <f t="shared" si="4"/>
        <v>Leather with +723, +2.5% (29366 to 30089)</v>
      </c>
      <c r="O336" s="41"/>
      <c r="P336" s="40">
        <v>11591.0</v>
      </c>
      <c r="Q336" s="18">
        <f t="shared" si="5"/>
        <v>438</v>
      </c>
      <c r="R336" s="23">
        <f t="shared" si="6"/>
        <v>0.03778793892</v>
      </c>
      <c r="S336" s="24" t="str">
        <f t="shared" si="7"/>
        <v>Leather with +438, +3.8% (11591 to 12029)</v>
      </c>
      <c r="T336" s="18"/>
      <c r="U336" s="40">
        <v>3381.0</v>
      </c>
      <c r="V336" s="22">
        <f t="shared" si="8"/>
        <v>291</v>
      </c>
      <c r="W336" s="23">
        <f t="shared" si="9"/>
        <v>0.08606921029</v>
      </c>
      <c r="X336" s="26" t="str">
        <f t="shared" si="10"/>
        <v>Leather with +291, +8.6% (3381 to 3672)</v>
      </c>
    </row>
    <row r="337">
      <c r="A337" s="18" t="s">
        <v>80</v>
      </c>
      <c r="B337" s="18">
        <v>17.0</v>
      </c>
      <c r="C337" s="40">
        <v>39948.0</v>
      </c>
      <c r="D337" s="40">
        <v>18357.0</v>
      </c>
      <c r="E337" s="40">
        <v>8014.0</v>
      </c>
      <c r="F337" s="14">
        <v>1.0243807E7</v>
      </c>
      <c r="G337" s="19"/>
      <c r="H337" s="19">
        <f>VLOOKUP(A337,'Kings Ratings'!$A$2:$B$1000,2,false)</f>
        <v>1</v>
      </c>
      <c r="I337" s="7">
        <f>vlookup(B337,'202405 MM (Do Not Delete)'!$A$1:$G$1000,7,false)</f>
        <v>219</v>
      </c>
      <c r="K337" s="40">
        <v>39224.0</v>
      </c>
      <c r="L337" s="22">
        <f t="shared" si="2"/>
        <v>724</v>
      </c>
      <c r="M337" s="23">
        <f t="shared" si="3"/>
        <v>0.01845808689</v>
      </c>
      <c r="N337" s="24" t="str">
        <f t="shared" si="4"/>
        <v>Drum with +724, +1.8% (39224 to 39948)</v>
      </c>
      <c r="O337" s="41"/>
      <c r="P337" s="40">
        <v>17820.0</v>
      </c>
      <c r="Q337" s="18">
        <f t="shared" si="5"/>
        <v>537</v>
      </c>
      <c r="R337" s="23">
        <f t="shared" si="6"/>
        <v>0.03013468013</v>
      </c>
      <c r="S337" s="24" t="str">
        <f t="shared" si="7"/>
        <v>Drum with +537, +3% (17820 to 18357)</v>
      </c>
      <c r="T337" s="18"/>
      <c r="U337" s="40">
        <v>7648.0</v>
      </c>
      <c r="V337" s="22">
        <f t="shared" si="8"/>
        <v>366</v>
      </c>
      <c r="W337" s="23">
        <f t="shared" si="9"/>
        <v>0.04785564854</v>
      </c>
      <c r="X337" s="26" t="str">
        <f t="shared" si="10"/>
        <v>Drum with +366, +4.8% (7648 to 8014)</v>
      </c>
    </row>
    <row r="338">
      <c r="A338" s="18" t="s">
        <v>316</v>
      </c>
      <c r="B338" s="18">
        <v>141.0</v>
      </c>
      <c r="C338" s="40">
        <v>25991.0</v>
      </c>
      <c r="D338" s="40">
        <v>13430.0</v>
      </c>
      <c r="E338" s="40">
        <v>7833.0</v>
      </c>
      <c r="F338" s="14">
        <v>5203491.0</v>
      </c>
      <c r="G338" s="19"/>
      <c r="H338" s="19">
        <f>VLOOKUP(A338,'Kings Ratings'!$A$2:$B$1000,2,false)</f>
        <v>1</v>
      </c>
      <c r="I338" s="7">
        <f>vlookup(B338,'202405 MM (Do Not Delete)'!$A$1:$G$1000,7,false)</f>
        <v>253</v>
      </c>
      <c r="K338" s="40">
        <v>25266.0</v>
      </c>
      <c r="L338" s="22">
        <f t="shared" si="2"/>
        <v>725</v>
      </c>
      <c r="M338" s="23">
        <f t="shared" si="3"/>
        <v>0.02869468851</v>
      </c>
      <c r="N338" s="24" t="str">
        <f t="shared" si="4"/>
        <v>Shrimp with +725, +2.9% (25266 to 25991)</v>
      </c>
      <c r="O338" s="41"/>
      <c r="P338" s="40">
        <v>12983.0</v>
      </c>
      <c r="Q338" s="18">
        <f t="shared" si="5"/>
        <v>447</v>
      </c>
      <c r="R338" s="23">
        <f t="shared" si="6"/>
        <v>0.03442963876</v>
      </c>
      <c r="S338" s="24" t="str">
        <f t="shared" si="7"/>
        <v>Shrimp with +447, +3.4% (12983 to 13430)</v>
      </c>
      <c r="T338" s="18"/>
      <c r="U338" s="40">
        <v>7474.0</v>
      </c>
      <c r="V338" s="22">
        <f t="shared" si="8"/>
        <v>359</v>
      </c>
      <c r="W338" s="23">
        <f t="shared" si="9"/>
        <v>0.0480331817</v>
      </c>
      <c r="X338" s="26" t="str">
        <f t="shared" si="10"/>
        <v>Shrimp with +359, +4.8% (7474 to 7833)</v>
      </c>
    </row>
    <row r="339">
      <c r="A339" s="18" t="s">
        <v>183</v>
      </c>
      <c r="B339" s="18">
        <v>167.0</v>
      </c>
      <c r="C339" s="40">
        <v>33932.0</v>
      </c>
      <c r="D339" s="40">
        <v>15184.0</v>
      </c>
      <c r="E339" s="40">
        <v>3402.0</v>
      </c>
      <c r="F339" s="14">
        <v>1068352.0</v>
      </c>
      <c r="G339" s="19"/>
      <c r="H339" s="19">
        <f>VLOOKUP(A339,'Kings Ratings'!$A$2:$B$1000,2,false)</f>
        <v>1</v>
      </c>
      <c r="I339" s="7">
        <f>vlookup(B339,'202405 MM (Do Not Delete)'!$A$1:$G$1000,7,false)</f>
        <v>239</v>
      </c>
      <c r="K339" s="40">
        <v>33205.0</v>
      </c>
      <c r="L339" s="22">
        <f t="shared" si="2"/>
        <v>727</v>
      </c>
      <c r="M339" s="23">
        <f t="shared" si="3"/>
        <v>0.02189429303</v>
      </c>
      <c r="N339" s="24" t="str">
        <f t="shared" si="4"/>
        <v>Sturdy Shield with +727, +2.2% (33205 to 33932)</v>
      </c>
      <c r="O339" s="41"/>
      <c r="P339" s="40">
        <v>14851.0</v>
      </c>
      <c r="Q339" s="18">
        <f t="shared" si="5"/>
        <v>333</v>
      </c>
      <c r="R339" s="23">
        <f t="shared" si="6"/>
        <v>0.02242273248</v>
      </c>
      <c r="S339" s="24" t="str">
        <f t="shared" si="7"/>
        <v>Sturdy Shield with +333, +2.2% (14851 to 15184)</v>
      </c>
      <c r="T339" s="18"/>
      <c r="U339" s="40">
        <v>3141.0</v>
      </c>
      <c r="V339" s="22">
        <f t="shared" si="8"/>
        <v>261</v>
      </c>
      <c r="W339" s="23">
        <f t="shared" si="9"/>
        <v>0.08309455587</v>
      </c>
      <c r="X339" s="26" t="str">
        <f t="shared" si="10"/>
        <v>Sturdy Shield with +261, +8.3% (3141 to 3402)</v>
      </c>
    </row>
    <row r="340">
      <c r="A340" s="5" t="s">
        <v>343</v>
      </c>
      <c r="B340" s="18">
        <v>951.0</v>
      </c>
      <c r="C340" s="40">
        <v>11079.0</v>
      </c>
      <c r="D340" s="40">
        <v>5005.0</v>
      </c>
      <c r="E340" s="40">
        <v>346.0</v>
      </c>
      <c r="F340" s="14">
        <v>268161.0</v>
      </c>
      <c r="G340" s="19"/>
      <c r="H340" s="19">
        <f>VLOOKUP(A340,'Kings Ratings'!$A$2:$B$1000,2,false)</f>
        <v>11</v>
      </c>
      <c r="I340" s="7" t="str">
        <f>vlookup(B340,'202405 MM (Do Not Delete)'!$A$1:$G$1000,7,false)</f>
        <v/>
      </c>
      <c r="K340" s="40">
        <v>10347.0</v>
      </c>
      <c r="L340" s="22">
        <f t="shared" si="2"/>
        <v>732</v>
      </c>
      <c r="M340" s="23">
        <f t="shared" si="3"/>
        <v>0.07074514352</v>
      </c>
      <c r="N340" s="24" t="str">
        <f t="shared" si="4"/>
        <v>Frozen Bones with +732, +7.1% (10347 to 11079)</v>
      </c>
      <c r="O340" s="41"/>
      <c r="P340" s="40">
        <v>4126.0</v>
      </c>
      <c r="Q340" s="18">
        <f t="shared" si="5"/>
        <v>879</v>
      </c>
      <c r="R340" s="23">
        <f t="shared" si="6"/>
        <v>0.2130392632</v>
      </c>
      <c r="S340" s="24" t="str">
        <f t="shared" si="7"/>
        <v>Frozen Bones with +879, +21.3% (4126 to 5005)</v>
      </c>
      <c r="T340" s="18"/>
      <c r="U340" s="40">
        <v>149.0</v>
      </c>
      <c r="V340" s="22">
        <f t="shared" si="8"/>
        <v>197</v>
      </c>
      <c r="W340" s="23">
        <f t="shared" si="9"/>
        <v>1.322147651</v>
      </c>
      <c r="X340" s="26" t="str">
        <f t="shared" si="10"/>
        <v>Frozen Bones with +197, +132.2% (149 to 346)</v>
      </c>
    </row>
    <row r="341">
      <c r="A341" s="11" t="s">
        <v>861</v>
      </c>
      <c r="B341" s="18">
        <v>943.0</v>
      </c>
      <c r="C341" s="40">
        <v>7397.0</v>
      </c>
      <c r="D341" s="40">
        <v>4063.0</v>
      </c>
      <c r="E341" s="40">
        <v>221.0</v>
      </c>
      <c r="F341" s="14">
        <v>126434.0</v>
      </c>
      <c r="G341" s="19"/>
      <c r="H341" s="19">
        <f>VLOOKUP(A341,'Kings Ratings'!$A$2:$B$1000,2,false)</f>
        <v>11</v>
      </c>
      <c r="I341" s="7" t="str">
        <f>vlookup(B341,'202405 MM (Do Not Delete)'!$A$1:$G$1000,7,false)</f>
        <v/>
      </c>
      <c r="K341" s="40">
        <v>6657.0</v>
      </c>
      <c r="L341" s="22">
        <f t="shared" si="2"/>
        <v>740</v>
      </c>
      <c r="M341" s="23">
        <f t="shared" si="3"/>
        <v>0.1111611837</v>
      </c>
      <c r="N341" s="24" t="str">
        <f t="shared" si="4"/>
        <v>Frozen Sheepshead with +740, +11.1% (6657 to 7397)</v>
      </c>
      <c r="O341" s="41"/>
      <c r="P341" s="40">
        <v>3165.0</v>
      </c>
      <c r="Q341" s="18">
        <f t="shared" si="5"/>
        <v>898</v>
      </c>
      <c r="R341" s="23">
        <f t="shared" si="6"/>
        <v>0.283728278</v>
      </c>
      <c r="S341" s="24" t="str">
        <f t="shared" si="7"/>
        <v>Frozen Sheepshead with +898, +28.4% (3165 to 4063)</v>
      </c>
      <c r="T341" s="18"/>
      <c r="U341" s="40">
        <v>96.0</v>
      </c>
      <c r="V341" s="22">
        <f t="shared" si="8"/>
        <v>125</v>
      </c>
      <c r="W341" s="23">
        <f t="shared" si="9"/>
        <v>1.302083333</v>
      </c>
      <c r="X341" s="26" t="str">
        <f t="shared" si="10"/>
        <v>Frozen Sheepshead with +125, +130.2% (96 to 221)</v>
      </c>
    </row>
    <row r="342">
      <c r="A342" s="18" t="s">
        <v>52</v>
      </c>
      <c r="B342" s="18">
        <v>307.0</v>
      </c>
      <c r="C342" s="40">
        <v>32754.0</v>
      </c>
      <c r="D342" s="40">
        <v>19659.0</v>
      </c>
      <c r="E342" s="40">
        <v>5173.0</v>
      </c>
      <c r="F342" s="14">
        <v>4544151.0</v>
      </c>
      <c r="G342" s="19"/>
      <c r="H342" s="19">
        <f>VLOOKUP(A342,'Kings Ratings'!$A$2:$B$1000,2,false)</f>
        <v>1</v>
      </c>
      <c r="I342" s="7">
        <f>vlookup(B342,'202405 MM (Do Not Delete)'!$A$1:$G$1000,7,false)</f>
        <v>225</v>
      </c>
      <c r="K342" s="40">
        <v>32010.0</v>
      </c>
      <c r="L342" s="22">
        <f t="shared" si="2"/>
        <v>744</v>
      </c>
      <c r="M342" s="23">
        <f t="shared" si="3"/>
        <v>0.02324273664</v>
      </c>
      <c r="N342" s="24" t="str">
        <f t="shared" si="4"/>
        <v>Barracuda with +744, +2.3% (32010 to 32754)</v>
      </c>
      <c r="O342" s="41"/>
      <c r="P342" s="40">
        <v>19190.0</v>
      </c>
      <c r="Q342" s="18">
        <f t="shared" si="5"/>
        <v>469</v>
      </c>
      <c r="R342" s="23">
        <f t="shared" si="6"/>
        <v>0.0244398124</v>
      </c>
      <c r="S342" s="24" t="str">
        <f t="shared" si="7"/>
        <v>Barracuda with +469, +2.4% (19190 to 19659)</v>
      </c>
      <c r="T342" s="18"/>
      <c r="U342" s="40">
        <v>4775.0</v>
      </c>
      <c r="V342" s="22">
        <f t="shared" si="8"/>
        <v>398</v>
      </c>
      <c r="W342" s="23">
        <f t="shared" si="9"/>
        <v>0.08335078534</v>
      </c>
      <c r="X342" s="26" t="str">
        <f t="shared" si="10"/>
        <v>Barracuda with +398, +8.3% (4775 to 5173)</v>
      </c>
    </row>
    <row r="343">
      <c r="A343" s="18" t="s">
        <v>175</v>
      </c>
      <c r="B343" s="18">
        <v>194.0</v>
      </c>
      <c r="C343" s="40">
        <v>34236.0</v>
      </c>
      <c r="D343" s="40">
        <v>19590.0</v>
      </c>
      <c r="E343" s="40">
        <v>8619.0</v>
      </c>
      <c r="F343" s="14">
        <v>1.039124E7</v>
      </c>
      <c r="G343" s="19"/>
      <c r="H343" s="19">
        <f>VLOOKUP(A343,'Kings Ratings'!$A$2:$B$1000,2,false)</f>
        <v>2</v>
      </c>
      <c r="I343" s="7">
        <f>vlookup(B343,'202405 MM (Do Not Delete)'!$A$1:$G$1000,7,false)</f>
        <v>211</v>
      </c>
      <c r="K343" s="40">
        <v>33492.0</v>
      </c>
      <c r="L343" s="22">
        <f t="shared" si="2"/>
        <v>744</v>
      </c>
      <c r="M343" s="23">
        <f t="shared" si="3"/>
        <v>0.02221426012</v>
      </c>
      <c r="N343" s="24" t="str">
        <f t="shared" si="4"/>
        <v>Fishing Net with +744, +2.2% (33492 to 34236)</v>
      </c>
      <c r="O343" s="41"/>
      <c r="P343" s="40">
        <v>19075.0</v>
      </c>
      <c r="Q343" s="18">
        <f t="shared" si="5"/>
        <v>515</v>
      </c>
      <c r="R343" s="23">
        <f t="shared" si="6"/>
        <v>0.02699868938</v>
      </c>
      <c r="S343" s="24" t="str">
        <f t="shared" si="7"/>
        <v>Fishing Net with +515, +2.7% (19075 to 19590)</v>
      </c>
      <c r="T343" s="18"/>
      <c r="U343" s="40">
        <v>8269.0</v>
      </c>
      <c r="V343" s="22">
        <f t="shared" si="8"/>
        <v>350</v>
      </c>
      <c r="W343" s="23">
        <f t="shared" si="9"/>
        <v>0.04232676261</v>
      </c>
      <c r="X343" s="26" t="str">
        <f t="shared" si="10"/>
        <v>Fishing Net with +350, +4.2% (8269 to 8619)</v>
      </c>
    </row>
    <row r="344">
      <c r="A344" s="18" t="s">
        <v>118</v>
      </c>
      <c r="B344" s="18">
        <v>231.0</v>
      </c>
      <c r="C344" s="40">
        <v>37772.0</v>
      </c>
      <c r="D344" s="40">
        <v>20029.0</v>
      </c>
      <c r="E344" s="40">
        <v>8875.0</v>
      </c>
      <c r="F344" s="14">
        <v>1.454088E7</v>
      </c>
      <c r="G344" s="19"/>
      <c r="H344" s="19">
        <f>VLOOKUP(A344,'Kings Ratings'!$A$2:$B$1000,2,false)</f>
        <v>1</v>
      </c>
      <c r="I344" s="7">
        <f>vlookup(B344,'202405 MM (Do Not Delete)'!$A$1:$G$1000,7,false)</f>
        <v>215</v>
      </c>
      <c r="K344" s="40">
        <v>37027.0</v>
      </c>
      <c r="L344" s="22">
        <f t="shared" si="2"/>
        <v>745</v>
      </c>
      <c r="M344" s="23">
        <f t="shared" si="3"/>
        <v>0.02012045264</v>
      </c>
      <c r="N344" s="24" t="str">
        <f t="shared" si="4"/>
        <v>Torch Fish with +745, +2% (37027 to 37772)</v>
      </c>
      <c r="O344" s="41"/>
      <c r="P344" s="40">
        <v>19489.0</v>
      </c>
      <c r="Q344" s="18">
        <f t="shared" si="5"/>
        <v>540</v>
      </c>
      <c r="R344" s="23">
        <f t="shared" si="6"/>
        <v>0.02770793781</v>
      </c>
      <c r="S344" s="24" t="str">
        <f t="shared" si="7"/>
        <v>Torch Fish with +540, +2.8% (19489 to 20029)</v>
      </c>
      <c r="T344" s="18"/>
      <c r="U344" s="40">
        <v>8524.0</v>
      </c>
      <c r="V344" s="22">
        <f t="shared" si="8"/>
        <v>351</v>
      </c>
      <c r="W344" s="23">
        <f t="shared" si="9"/>
        <v>0.04117785077</v>
      </c>
      <c r="X344" s="26" t="str">
        <f t="shared" si="10"/>
        <v>Torch Fish with +351, +4.1% (8524 to 8875)</v>
      </c>
    </row>
    <row r="345">
      <c r="A345" s="18" t="s">
        <v>192</v>
      </c>
      <c r="B345" s="18">
        <v>97.0</v>
      </c>
      <c r="C345" s="40">
        <v>29143.0</v>
      </c>
      <c r="D345" s="40">
        <v>19470.0</v>
      </c>
      <c r="E345" s="40">
        <v>9173.0</v>
      </c>
      <c r="F345" s="14">
        <v>1.3429167E7</v>
      </c>
      <c r="G345" s="19"/>
      <c r="H345" s="19">
        <f>VLOOKUP(A345,'Kings Ratings'!$A$2:$B$1000,2,false)</f>
        <v>1</v>
      </c>
      <c r="I345" s="7">
        <f>vlookup(B345,'202405 MM (Do Not Delete)'!$A$1:$G$1000,7,false)</f>
        <v>209</v>
      </c>
      <c r="K345" s="40">
        <v>28397.0</v>
      </c>
      <c r="L345" s="22">
        <f t="shared" si="2"/>
        <v>746</v>
      </c>
      <c r="M345" s="23">
        <f t="shared" si="3"/>
        <v>0.02627038067</v>
      </c>
      <c r="N345" s="24" t="str">
        <f t="shared" si="4"/>
        <v>Clam Shell with +746, +2.6% (28397 to 29143)</v>
      </c>
      <c r="O345" s="41"/>
      <c r="P345" s="40">
        <v>18852.0</v>
      </c>
      <c r="Q345" s="18">
        <f t="shared" si="5"/>
        <v>618</v>
      </c>
      <c r="R345" s="23">
        <f t="shared" si="6"/>
        <v>0.03278166773</v>
      </c>
      <c r="S345" s="24" t="str">
        <f t="shared" si="7"/>
        <v>Clam Shell with +618, +3.3% (18852 to 19470)</v>
      </c>
      <c r="T345" s="18"/>
      <c r="U345" s="40">
        <v>8795.0</v>
      </c>
      <c r="V345" s="22">
        <f t="shared" si="8"/>
        <v>378</v>
      </c>
      <c r="W345" s="23">
        <f t="shared" si="9"/>
        <v>0.04297896532</v>
      </c>
      <c r="X345" s="26" t="str">
        <f t="shared" si="10"/>
        <v>Clam Shell with +378, +4.3% (8795 to 9173)</v>
      </c>
    </row>
    <row r="346">
      <c r="A346" s="18" t="s">
        <v>203</v>
      </c>
      <c r="B346" s="18">
        <v>101.0</v>
      </c>
      <c r="C346" s="40">
        <v>29229.0</v>
      </c>
      <c r="D346" s="40">
        <v>19478.0</v>
      </c>
      <c r="E346" s="40">
        <v>9173.0</v>
      </c>
      <c r="F346" s="14">
        <v>1.3436116E7</v>
      </c>
      <c r="G346" s="19"/>
      <c r="H346" s="19">
        <f>VLOOKUP(A346,'Kings Ratings'!$A$2:$B$1000,2,false)</f>
        <v>1</v>
      </c>
      <c r="I346" s="7">
        <f>vlookup(B346,'202405 MM (Do Not Delete)'!$A$1:$G$1000,7,false)</f>
        <v>210</v>
      </c>
      <c r="K346" s="40">
        <v>28483.0</v>
      </c>
      <c r="L346" s="22">
        <f t="shared" si="2"/>
        <v>746</v>
      </c>
      <c r="M346" s="23">
        <f t="shared" si="3"/>
        <v>0.02619106133</v>
      </c>
      <c r="N346" s="24" t="str">
        <f t="shared" si="4"/>
        <v>Conch Shell with +746, +2.6% (28483 to 29229)</v>
      </c>
      <c r="O346" s="41"/>
      <c r="P346" s="40">
        <v>18860.0</v>
      </c>
      <c r="Q346" s="18">
        <f t="shared" si="5"/>
        <v>618</v>
      </c>
      <c r="R346" s="23">
        <f t="shared" si="6"/>
        <v>0.03276776246</v>
      </c>
      <c r="S346" s="24" t="str">
        <f t="shared" si="7"/>
        <v>Conch Shell with +618, +3.3% (18860 to 19478)</v>
      </c>
      <c r="T346" s="18"/>
      <c r="U346" s="40">
        <v>8795.0</v>
      </c>
      <c r="V346" s="22">
        <f t="shared" si="8"/>
        <v>378</v>
      </c>
      <c r="W346" s="23">
        <f t="shared" si="9"/>
        <v>0.04297896532</v>
      </c>
      <c r="X346" s="26" t="str">
        <f t="shared" si="10"/>
        <v>Conch Shell with +378, +4.3% (8795 to 9173)</v>
      </c>
    </row>
    <row r="347">
      <c r="A347" s="18" t="s">
        <v>615</v>
      </c>
      <c r="B347" s="18">
        <v>826.0</v>
      </c>
      <c r="C347" s="40">
        <v>5895.0</v>
      </c>
      <c r="D347" s="40">
        <v>726.0</v>
      </c>
      <c r="E347" s="40">
        <v>2.0</v>
      </c>
      <c r="F347" s="14">
        <v>69895.0</v>
      </c>
      <c r="G347" s="19"/>
      <c r="H347" s="19">
        <f>VLOOKUP(A347,'Kings Ratings'!$A$2:$B$1000,2,false)</f>
        <v>8</v>
      </c>
      <c r="I347" s="10"/>
      <c r="K347" s="40">
        <v>5139.0</v>
      </c>
      <c r="L347" s="22">
        <f t="shared" si="2"/>
        <v>756</v>
      </c>
      <c r="M347" s="23">
        <f t="shared" si="3"/>
        <v>0.1471103327</v>
      </c>
      <c r="N347" s="24" t="str">
        <f t="shared" si="4"/>
        <v>Pine Board with +756, +14.7% (5139 to 5895)</v>
      </c>
      <c r="O347" s="41"/>
      <c r="P347" s="40">
        <v>630.0</v>
      </c>
      <c r="Q347" s="18">
        <f t="shared" si="5"/>
        <v>96</v>
      </c>
      <c r="R347" s="23">
        <f t="shared" si="6"/>
        <v>0.1523809524</v>
      </c>
      <c r="S347" s="24" t="str">
        <f t="shared" si="7"/>
        <v>Pine Board with +96, +15.2% (630 to 726)</v>
      </c>
      <c r="T347" s="18"/>
      <c r="U347" s="40">
        <v>2.0</v>
      </c>
      <c r="V347" s="22">
        <f t="shared" si="8"/>
        <v>0</v>
      </c>
      <c r="W347" s="23">
        <f t="shared" si="9"/>
        <v>0</v>
      </c>
      <c r="X347" s="26" t="str">
        <f t="shared" si="10"/>
        <v>Pine Board with +0, +0% (2 to 2)</v>
      </c>
    </row>
    <row r="348">
      <c r="A348" s="11" t="s">
        <v>856</v>
      </c>
      <c r="B348" s="18">
        <v>944.0</v>
      </c>
      <c r="C348" s="40">
        <v>12164.0</v>
      </c>
      <c r="D348" s="40">
        <v>5789.0</v>
      </c>
      <c r="E348" s="40">
        <v>620.0</v>
      </c>
      <c r="F348" s="14">
        <v>242041.0</v>
      </c>
      <c r="G348" s="19"/>
      <c r="H348" s="19">
        <f>VLOOKUP(A348,'Kings Ratings'!$A$2:$B$1000,2,false)</f>
        <v>11</v>
      </c>
      <c r="I348" s="7" t="str">
        <f>vlookup(B348,'202405 MM (Do Not Delete)'!$A$1:$G$1000,7,false)</f>
        <v/>
      </c>
      <c r="K348" s="40">
        <v>11399.0</v>
      </c>
      <c r="L348" s="22">
        <f t="shared" si="2"/>
        <v>765</v>
      </c>
      <c r="M348" s="23">
        <f t="shared" si="3"/>
        <v>0.0671111501</v>
      </c>
      <c r="N348" s="24" t="str">
        <f t="shared" si="4"/>
        <v>Frozen Spyfish with +765, +6.7% (11399 to 12164)</v>
      </c>
      <c r="O348" s="41"/>
      <c r="P348" s="40">
        <v>5037.0</v>
      </c>
      <c r="Q348" s="18">
        <f t="shared" si="5"/>
        <v>752</v>
      </c>
      <c r="R348" s="23">
        <f t="shared" si="6"/>
        <v>0.1492952154</v>
      </c>
      <c r="S348" s="24" t="str">
        <f t="shared" si="7"/>
        <v>Frozen Spyfish with +752, +14.9% (5037 to 5789)</v>
      </c>
      <c r="T348" s="18"/>
      <c r="U348" s="40">
        <v>367.0</v>
      </c>
      <c r="V348" s="22">
        <f t="shared" si="8"/>
        <v>253</v>
      </c>
      <c r="W348" s="23">
        <f t="shared" si="9"/>
        <v>0.689373297</v>
      </c>
      <c r="X348" s="26" t="str">
        <f t="shared" si="10"/>
        <v>Frozen Spyfish with +253, +68.9% (367 to 620)</v>
      </c>
    </row>
    <row r="349">
      <c r="A349" s="18" t="s">
        <v>204</v>
      </c>
      <c r="B349" s="18">
        <v>65.0</v>
      </c>
      <c r="C349" s="40">
        <v>31712.0</v>
      </c>
      <c r="D349" s="40">
        <v>6035.0</v>
      </c>
      <c r="E349" s="40">
        <v>119.0</v>
      </c>
      <c r="F349" s="14">
        <v>266511.0</v>
      </c>
      <c r="G349" s="19"/>
      <c r="H349" s="19">
        <f>VLOOKUP(A349,'Kings Ratings'!$A$2:$B$1000,2,false)</f>
        <v>7</v>
      </c>
      <c r="I349" s="7" t="str">
        <f>vlookup(B349,'202405 MM (Do Not Delete)'!$A$1:$G$1000,7,false)</f>
        <v/>
      </c>
      <c r="K349" s="40">
        <v>30937.0</v>
      </c>
      <c r="L349" s="22">
        <f t="shared" si="2"/>
        <v>775</v>
      </c>
      <c r="M349" s="23">
        <f t="shared" si="3"/>
        <v>0.02505090991</v>
      </c>
      <c r="N349" s="24" t="str">
        <f t="shared" si="4"/>
        <v>Corn with +775, +2.5% (30937 to 31712)</v>
      </c>
      <c r="O349" s="41"/>
      <c r="P349" s="40">
        <v>5737.0</v>
      </c>
      <c r="Q349" s="18">
        <f t="shared" si="5"/>
        <v>298</v>
      </c>
      <c r="R349" s="23">
        <f t="shared" si="6"/>
        <v>0.05194352449</v>
      </c>
      <c r="S349" s="24" t="str">
        <f t="shared" si="7"/>
        <v>Corn with +298, +5.2% (5737 to 6035)</v>
      </c>
      <c r="T349" s="18"/>
      <c r="U349" s="40">
        <v>108.0</v>
      </c>
      <c r="V349" s="22">
        <f t="shared" si="8"/>
        <v>11</v>
      </c>
      <c r="W349" s="23">
        <f t="shared" si="9"/>
        <v>0.1018518519</v>
      </c>
      <c r="X349" s="26" t="str">
        <f t="shared" si="10"/>
        <v>Corn with +11, +10.2% (108 to 119)</v>
      </c>
    </row>
    <row r="350">
      <c r="A350" s="18" t="s">
        <v>129</v>
      </c>
      <c r="B350" s="18">
        <v>77.0</v>
      </c>
      <c r="C350" s="40">
        <v>35466.0</v>
      </c>
      <c r="D350" s="40">
        <v>14527.0</v>
      </c>
      <c r="E350" s="40">
        <v>4112.0</v>
      </c>
      <c r="F350" s="14">
        <v>3485996.0</v>
      </c>
      <c r="G350" s="19"/>
      <c r="H350" s="19">
        <f>VLOOKUP(A350,'Kings Ratings'!$A$2:$B$1000,2,false)</f>
        <v>1</v>
      </c>
      <c r="I350" s="7">
        <f>vlookup(B350,'202405 MM (Do Not Delete)'!$A$1:$G$1000,7,false)</f>
        <v>227</v>
      </c>
      <c r="K350" s="40">
        <v>34690.0</v>
      </c>
      <c r="L350" s="22">
        <f t="shared" si="2"/>
        <v>776</v>
      </c>
      <c r="M350" s="23">
        <f t="shared" si="3"/>
        <v>0.02236955895</v>
      </c>
      <c r="N350" s="24" t="str">
        <f t="shared" si="4"/>
        <v>Shimmer Stone with +776, +2.2% (34690 to 35466)</v>
      </c>
      <c r="O350" s="41"/>
      <c r="P350" s="40">
        <v>14105.0</v>
      </c>
      <c r="Q350" s="18">
        <f t="shared" si="5"/>
        <v>422</v>
      </c>
      <c r="R350" s="23">
        <f t="shared" si="6"/>
        <v>0.02991846863</v>
      </c>
      <c r="S350" s="24" t="str">
        <f t="shared" si="7"/>
        <v>Shimmer Stone with +422, +3% (14105 to 14527)</v>
      </c>
      <c r="T350" s="18"/>
      <c r="U350" s="40">
        <v>3763.0</v>
      </c>
      <c r="V350" s="22">
        <f t="shared" si="8"/>
        <v>349</v>
      </c>
      <c r="W350" s="23">
        <f t="shared" si="9"/>
        <v>0.09274515015</v>
      </c>
      <c r="X350" s="26" t="str">
        <f t="shared" si="10"/>
        <v>Shimmer Stone with +349, +9.3% (3763 to 4112)</v>
      </c>
    </row>
    <row r="351">
      <c r="A351" s="18" t="s">
        <v>149</v>
      </c>
      <c r="B351" s="18">
        <v>145.0</v>
      </c>
      <c r="C351" s="40">
        <v>34100.0</v>
      </c>
      <c r="D351" s="40">
        <v>19573.0</v>
      </c>
      <c r="E351" s="40">
        <v>7329.0</v>
      </c>
      <c r="F351" s="14">
        <v>8615470.0</v>
      </c>
      <c r="G351" s="19"/>
      <c r="H351" s="19">
        <f>VLOOKUP(A351,'Kings Ratings'!$A$2:$B$1000,2,false)</f>
        <v>1</v>
      </c>
      <c r="I351" s="7">
        <f>vlookup(B351,'202405 MM (Do Not Delete)'!$A$1:$G$1000,7,false)</f>
        <v>251</v>
      </c>
      <c r="K351" s="40">
        <v>33321.0</v>
      </c>
      <c r="L351" s="22">
        <f t="shared" si="2"/>
        <v>779</v>
      </c>
      <c r="M351" s="23">
        <f t="shared" si="3"/>
        <v>0.0233786501</v>
      </c>
      <c r="N351" s="24" t="str">
        <f t="shared" si="4"/>
        <v>Steel with +779, +2.3% (33321 to 34100)</v>
      </c>
      <c r="O351" s="41"/>
      <c r="P351" s="40">
        <v>18960.0</v>
      </c>
      <c r="Q351" s="18">
        <f t="shared" si="5"/>
        <v>613</v>
      </c>
      <c r="R351" s="23">
        <f t="shared" si="6"/>
        <v>0.03233122363</v>
      </c>
      <c r="S351" s="24" t="str">
        <f t="shared" si="7"/>
        <v>Steel with +613, +3.2% (18960 to 19573)</v>
      </c>
      <c r="T351" s="18"/>
      <c r="U351" s="40">
        <v>6965.0</v>
      </c>
      <c r="V351" s="22">
        <f t="shared" si="8"/>
        <v>364</v>
      </c>
      <c r="W351" s="23">
        <f t="shared" si="9"/>
        <v>0.05226130653</v>
      </c>
      <c r="X351" s="26" t="str">
        <f t="shared" si="10"/>
        <v>Steel with +364, +5.2% (6965 to 7329)</v>
      </c>
    </row>
    <row r="352">
      <c r="A352" s="18" t="s">
        <v>138</v>
      </c>
      <c r="B352" s="18">
        <v>193.0</v>
      </c>
      <c r="C352" s="40">
        <v>35820.0</v>
      </c>
      <c r="D352" s="40">
        <v>21570.0</v>
      </c>
      <c r="E352" s="40">
        <v>9610.0</v>
      </c>
      <c r="F352" s="14">
        <v>1.4408819E7</v>
      </c>
      <c r="G352" s="19"/>
      <c r="H352" s="19">
        <f>VLOOKUP(A352,'Kings Ratings'!$A$2:$B$1000,2,false)</f>
        <v>1</v>
      </c>
      <c r="I352" s="7">
        <f>vlookup(B352,'202405 MM (Do Not Delete)'!$A$1:$G$1000,7,false)</f>
        <v>206</v>
      </c>
      <c r="K352" s="40">
        <v>35032.0</v>
      </c>
      <c r="L352" s="22">
        <f t="shared" si="2"/>
        <v>788</v>
      </c>
      <c r="M352" s="23">
        <f t="shared" si="3"/>
        <v>0.02249372003</v>
      </c>
      <c r="N352" s="24" t="str">
        <f t="shared" si="4"/>
        <v>Rope with +788, +2.2% (35032 to 35820)</v>
      </c>
      <c r="O352" s="41"/>
      <c r="P352" s="40">
        <v>21016.0</v>
      </c>
      <c r="Q352" s="18">
        <f t="shared" si="5"/>
        <v>554</v>
      </c>
      <c r="R352" s="23">
        <f t="shared" si="6"/>
        <v>0.02636086791</v>
      </c>
      <c r="S352" s="24" t="str">
        <f t="shared" si="7"/>
        <v>Rope with +554, +2.6% (21016 to 21570)</v>
      </c>
      <c r="T352" s="18"/>
      <c r="U352" s="40">
        <v>9254.0</v>
      </c>
      <c r="V352" s="22">
        <f t="shared" si="8"/>
        <v>356</v>
      </c>
      <c r="W352" s="23">
        <f t="shared" si="9"/>
        <v>0.03846985088</v>
      </c>
      <c r="X352" s="26" t="str">
        <f t="shared" si="10"/>
        <v>Rope with +356, +3.8% (9254 to 9610)</v>
      </c>
    </row>
    <row r="353">
      <c r="A353" s="18" t="s">
        <v>168</v>
      </c>
      <c r="B353" s="18">
        <v>306.0</v>
      </c>
      <c r="C353" s="40">
        <v>33810.0</v>
      </c>
      <c r="D353" s="40">
        <v>21356.0</v>
      </c>
      <c r="E353" s="40">
        <v>5856.0</v>
      </c>
      <c r="F353" s="14">
        <v>6540684.0</v>
      </c>
      <c r="G353" s="19"/>
      <c r="H353" s="19">
        <f>VLOOKUP(A353,'Kings Ratings'!$A$2:$B$1000,2,false)</f>
        <v>1</v>
      </c>
      <c r="I353" s="7">
        <f>vlookup(B353,'202405 MM (Do Not Delete)'!$A$1:$G$1000,7,false)</f>
        <v>222</v>
      </c>
      <c r="K353" s="40">
        <v>33019.0</v>
      </c>
      <c r="L353" s="22">
        <f t="shared" si="2"/>
        <v>791</v>
      </c>
      <c r="M353" s="23">
        <f t="shared" si="3"/>
        <v>0.02395590418</v>
      </c>
      <c r="N353" s="24" t="str">
        <f t="shared" si="4"/>
        <v>Swordfish with +791, +2.4% (33019 to 33810)</v>
      </c>
      <c r="O353" s="41"/>
      <c r="P353" s="40">
        <v>20868.0</v>
      </c>
      <c r="Q353" s="18">
        <f t="shared" si="5"/>
        <v>488</v>
      </c>
      <c r="R353" s="23">
        <f t="shared" si="6"/>
        <v>0.02338508721</v>
      </c>
      <c r="S353" s="24" t="str">
        <f t="shared" si="7"/>
        <v>Swordfish with +488, +2.3% (20868 to 21356)</v>
      </c>
      <c r="T353" s="18"/>
      <c r="U353" s="40">
        <v>5446.0</v>
      </c>
      <c r="V353" s="22">
        <f t="shared" si="8"/>
        <v>410</v>
      </c>
      <c r="W353" s="23">
        <f t="shared" si="9"/>
        <v>0.07528461256</v>
      </c>
      <c r="X353" s="26" t="str">
        <f t="shared" si="10"/>
        <v>Swordfish with +410, +7.5% (5446 to 5856)</v>
      </c>
    </row>
    <row r="354">
      <c r="A354" s="18" t="s">
        <v>156</v>
      </c>
      <c r="B354" s="18">
        <v>63.0</v>
      </c>
      <c r="C354" s="40">
        <v>33028.0</v>
      </c>
      <c r="D354" s="40">
        <v>17383.0</v>
      </c>
      <c r="E354" s="40">
        <v>7449.0</v>
      </c>
      <c r="F354" s="14">
        <v>6706129.0</v>
      </c>
      <c r="G354" s="19"/>
      <c r="H354" s="19">
        <f>VLOOKUP(A354,'Kings Ratings'!$A$2:$B$1000,2,false)</f>
        <v>1</v>
      </c>
      <c r="I354" s="7">
        <f>vlookup(B354,'202405 MM (Do Not Delete)'!$A$1:$G$1000,7,false)</f>
        <v>274</v>
      </c>
      <c r="K354" s="40">
        <v>32232.0</v>
      </c>
      <c r="L354" s="22">
        <f t="shared" si="2"/>
        <v>796</v>
      </c>
      <c r="M354" s="23">
        <f t="shared" si="3"/>
        <v>0.02469595433</v>
      </c>
      <c r="N354" s="24" t="str">
        <f t="shared" si="4"/>
        <v>Trout with +796, +2.5% (32232 to 33028)</v>
      </c>
      <c r="O354" s="41"/>
      <c r="P354" s="40">
        <v>16878.0</v>
      </c>
      <c r="Q354" s="18">
        <f t="shared" si="5"/>
        <v>505</v>
      </c>
      <c r="R354" s="23">
        <f t="shared" si="6"/>
        <v>0.02992060671</v>
      </c>
      <c r="S354" s="24" t="str">
        <f t="shared" si="7"/>
        <v>Trout with +505, +3% (16878 to 17383)</v>
      </c>
      <c r="T354" s="18"/>
      <c r="U354" s="40">
        <v>7099.0</v>
      </c>
      <c r="V354" s="22">
        <f t="shared" si="8"/>
        <v>350</v>
      </c>
      <c r="W354" s="23">
        <f t="shared" si="9"/>
        <v>0.04930271869</v>
      </c>
      <c r="X354" s="26" t="str">
        <f t="shared" si="10"/>
        <v>Trout with +350, +4.9% (7099 to 7449)</v>
      </c>
    </row>
    <row r="355">
      <c r="A355" s="18" t="s">
        <v>72</v>
      </c>
      <c r="B355" s="18">
        <v>139.0</v>
      </c>
      <c r="C355" s="40">
        <v>41427.0</v>
      </c>
      <c r="D355" s="40">
        <v>21771.0</v>
      </c>
      <c r="E355" s="40">
        <v>9893.0</v>
      </c>
      <c r="F355" s="14">
        <v>1.3378649E7</v>
      </c>
      <c r="G355" s="19"/>
      <c r="H355" s="19">
        <f>VLOOKUP(A355,'Kings Ratings'!$A$2:$B$1000,2,false)</f>
        <v>1</v>
      </c>
      <c r="I355" s="7">
        <f>vlookup(B355,'202405 MM (Do Not Delete)'!$A$1:$G$1000,7,false)</f>
        <v>204</v>
      </c>
      <c r="K355" s="40">
        <v>40625.0</v>
      </c>
      <c r="L355" s="22">
        <f t="shared" si="2"/>
        <v>802</v>
      </c>
      <c r="M355" s="23">
        <f t="shared" si="3"/>
        <v>0.01974153846</v>
      </c>
      <c r="N355" s="24" t="str">
        <f t="shared" si="4"/>
        <v>Skipjack with +802, +2% (40625 to 41427)</v>
      </c>
      <c r="O355" s="41"/>
      <c r="P355" s="40">
        <v>21140.0</v>
      </c>
      <c r="Q355" s="18">
        <f t="shared" si="5"/>
        <v>631</v>
      </c>
      <c r="R355" s="23">
        <f t="shared" si="6"/>
        <v>0.02984862819</v>
      </c>
      <c r="S355" s="24" t="str">
        <f t="shared" si="7"/>
        <v>Skipjack with +631, +3% (21140 to 21771)</v>
      </c>
      <c r="T355" s="18"/>
      <c r="U355" s="40">
        <v>9525.0</v>
      </c>
      <c r="V355" s="22">
        <f t="shared" si="8"/>
        <v>368</v>
      </c>
      <c r="W355" s="23">
        <f t="shared" si="9"/>
        <v>0.0386351706</v>
      </c>
      <c r="X355" s="26" t="str">
        <f t="shared" si="10"/>
        <v>Skipjack with +368, +3.9% (9525 to 9893)</v>
      </c>
    </row>
    <row r="356">
      <c r="A356" s="18" t="s">
        <v>616</v>
      </c>
      <c r="B356" s="18">
        <v>409.0</v>
      </c>
      <c r="C356" s="40">
        <v>10652.0</v>
      </c>
      <c r="D356" s="40">
        <v>1558.0</v>
      </c>
      <c r="E356" s="40">
        <v>4.0</v>
      </c>
      <c r="F356" s="14">
        <v>171606.0</v>
      </c>
      <c r="G356" s="19"/>
      <c r="H356" s="19">
        <f>VLOOKUP(A356,'Kings Ratings'!$A$2:$B$1000,2,false)</f>
        <v>8</v>
      </c>
      <c r="I356" s="10"/>
      <c r="K356" s="40">
        <v>9842.0</v>
      </c>
      <c r="L356" s="22">
        <f t="shared" si="2"/>
        <v>810</v>
      </c>
      <c r="M356" s="23">
        <f t="shared" si="3"/>
        <v>0.08230034546</v>
      </c>
      <c r="N356" s="24" t="str">
        <f t="shared" si="4"/>
        <v>Pine Tree with +810, +8.2% (9842 to 10652)</v>
      </c>
      <c r="O356" s="41"/>
      <c r="P356" s="40">
        <v>1292.0</v>
      </c>
      <c r="Q356" s="18">
        <f t="shared" si="5"/>
        <v>266</v>
      </c>
      <c r="R356" s="23">
        <f t="shared" si="6"/>
        <v>0.2058823529</v>
      </c>
      <c r="S356" s="24" t="str">
        <f t="shared" si="7"/>
        <v>Pine Tree with +266, +20.6% (1292 to 1558)</v>
      </c>
      <c r="T356" s="18"/>
      <c r="U356" s="40">
        <v>2.0</v>
      </c>
      <c r="V356" s="22">
        <f t="shared" si="8"/>
        <v>2</v>
      </c>
      <c r="W356" s="23">
        <f t="shared" si="9"/>
        <v>1</v>
      </c>
      <c r="X356" s="26" t="str">
        <f t="shared" si="10"/>
        <v>Pine Tree with +2, +100% (2 to 4)</v>
      </c>
    </row>
    <row r="357">
      <c r="A357" s="18" t="s">
        <v>123</v>
      </c>
      <c r="B357" s="18">
        <v>75.0</v>
      </c>
      <c r="C357" s="40">
        <v>36123.0</v>
      </c>
      <c r="D357" s="40">
        <v>16956.0</v>
      </c>
      <c r="E357" s="40">
        <v>5528.0</v>
      </c>
      <c r="F357" s="14">
        <v>5086906.0</v>
      </c>
      <c r="G357" s="19"/>
      <c r="H357" s="19">
        <f>VLOOKUP(A357,'Kings Ratings'!$A$2:$B$1000,2,false)</f>
        <v>1</v>
      </c>
      <c r="I357" s="7">
        <f>vlookup(B357,'202405 MM (Do Not Delete)'!$A$1:$G$1000,7,false)</f>
        <v>220</v>
      </c>
      <c r="K357" s="40">
        <v>35276.0</v>
      </c>
      <c r="L357" s="22">
        <f t="shared" si="2"/>
        <v>847</v>
      </c>
      <c r="M357" s="23">
        <f t="shared" si="3"/>
        <v>0.0240106588</v>
      </c>
      <c r="N357" s="24" t="str">
        <f t="shared" si="4"/>
        <v>Mushroom Paste with +847, +2.4% (35276 to 36123)</v>
      </c>
      <c r="O357" s="41"/>
      <c r="P357" s="40">
        <v>16488.0</v>
      </c>
      <c r="Q357" s="18">
        <f t="shared" si="5"/>
        <v>468</v>
      </c>
      <c r="R357" s="23">
        <f t="shared" si="6"/>
        <v>0.02838427948</v>
      </c>
      <c r="S357" s="24" t="str">
        <f t="shared" si="7"/>
        <v>Mushroom Paste with +468, +2.8% (16488 to 16956)</v>
      </c>
      <c r="T357" s="18"/>
      <c r="U357" s="40">
        <v>5207.0</v>
      </c>
      <c r="V357" s="22">
        <f t="shared" si="8"/>
        <v>321</v>
      </c>
      <c r="W357" s="23">
        <f t="shared" si="9"/>
        <v>0.06164778183</v>
      </c>
      <c r="X357" s="26" t="str">
        <f t="shared" si="10"/>
        <v>Mushroom Paste with +321, +6.2% (5207 to 5528)</v>
      </c>
    </row>
    <row r="358">
      <c r="A358" s="5" t="s">
        <v>347</v>
      </c>
      <c r="B358" s="18">
        <v>954.0</v>
      </c>
      <c r="C358" s="40">
        <v>2675.0</v>
      </c>
      <c r="D358" s="40">
        <v>106.0</v>
      </c>
      <c r="E358" s="40">
        <v>0.0</v>
      </c>
      <c r="F358" s="14">
        <v>16058.0</v>
      </c>
      <c r="G358" s="19"/>
      <c r="H358" s="19">
        <f>VLOOKUP(A358,'Kings Ratings'!$A$2:$B$1000,2,false)</f>
        <v>11</v>
      </c>
      <c r="I358" s="10"/>
      <c r="K358" s="40">
        <v>1823.0</v>
      </c>
      <c r="L358" s="22">
        <f t="shared" si="2"/>
        <v>852</v>
      </c>
      <c r="M358" s="23">
        <f t="shared" si="3"/>
        <v>0.467361492</v>
      </c>
      <c r="N358" s="24" t="str">
        <f t="shared" si="4"/>
        <v>Frozen Starfish with +852, +46.7% (1823 to 2675)</v>
      </c>
      <c r="O358" s="41"/>
      <c r="P358" s="40">
        <v>52.0</v>
      </c>
      <c r="Q358" s="18">
        <f t="shared" si="5"/>
        <v>54</v>
      </c>
      <c r="R358" s="23">
        <f t="shared" si="6"/>
        <v>1.038461538</v>
      </c>
      <c r="S358" s="24" t="str">
        <f t="shared" si="7"/>
        <v>Frozen Starfish with +54, +103.8% (52 to 106)</v>
      </c>
      <c r="T358" s="18"/>
      <c r="U358" s="40">
        <v>0.0</v>
      </c>
      <c r="V358" s="22">
        <f t="shared" si="8"/>
        <v>0</v>
      </c>
      <c r="W358" s="23" t="str">
        <f t="shared" si="9"/>
        <v>#DIV/0!</v>
      </c>
      <c r="X358" s="26" t="str">
        <f t="shared" si="10"/>
        <v>#DIV/0!</v>
      </c>
    </row>
    <row r="359">
      <c r="A359" s="18" t="s">
        <v>104</v>
      </c>
      <c r="B359" s="18">
        <v>117.0</v>
      </c>
      <c r="C359" s="40">
        <v>40332.0</v>
      </c>
      <c r="D359" s="40">
        <v>19712.0</v>
      </c>
      <c r="E359" s="40">
        <v>5697.0</v>
      </c>
      <c r="F359" s="14">
        <v>2702666.0</v>
      </c>
      <c r="G359" s="19"/>
      <c r="H359" s="19">
        <f>VLOOKUP(A359,'Kings Ratings'!$A$2:$B$1000,2,false)</f>
        <v>1</v>
      </c>
      <c r="I359" s="7">
        <f>vlookup(B359,'202405 MM (Do Not Delete)'!$A$1:$G$1000,7,false)</f>
        <v>269</v>
      </c>
      <c r="K359" s="40">
        <v>39456.0</v>
      </c>
      <c r="L359" s="22">
        <f t="shared" si="2"/>
        <v>876</v>
      </c>
      <c r="M359" s="23">
        <f t="shared" si="3"/>
        <v>0.02220194647</v>
      </c>
      <c r="N359" s="24" t="str">
        <f t="shared" si="4"/>
        <v>Glass Bottle with +876, +2.2% (39456 to 40332)</v>
      </c>
      <c r="O359" s="41"/>
      <c r="P359" s="40">
        <v>19148.0</v>
      </c>
      <c r="Q359" s="18">
        <f t="shared" si="5"/>
        <v>564</v>
      </c>
      <c r="R359" s="23">
        <f t="shared" si="6"/>
        <v>0.02945477334</v>
      </c>
      <c r="S359" s="24" t="str">
        <f t="shared" si="7"/>
        <v>Glass Bottle with +564, +2.9% (19148 to 19712)</v>
      </c>
      <c r="T359" s="18"/>
      <c r="U359" s="40">
        <v>5394.0</v>
      </c>
      <c r="V359" s="22">
        <f t="shared" si="8"/>
        <v>303</v>
      </c>
      <c r="W359" s="23">
        <f t="shared" si="9"/>
        <v>0.05617352614</v>
      </c>
      <c r="X359" s="26" t="str">
        <f t="shared" si="10"/>
        <v>Glass Bottle with +303, +5.6% (5394 to 5697)</v>
      </c>
    </row>
    <row r="360">
      <c r="A360" s="18" t="s">
        <v>34</v>
      </c>
      <c r="B360" s="18">
        <v>43.0</v>
      </c>
      <c r="C360" s="40">
        <v>48287.0</v>
      </c>
      <c r="D360" s="40">
        <v>27097.0</v>
      </c>
      <c r="E360" s="40">
        <v>9381.0</v>
      </c>
      <c r="F360" s="14">
        <v>1.0779576E7</v>
      </c>
      <c r="G360" s="19"/>
      <c r="H360" s="19">
        <f>VLOOKUP(A360,'Kings Ratings'!$A$2:$B$1000,2,false)</f>
        <v>1</v>
      </c>
      <c r="I360" s="7">
        <f>vlookup(B360,'202405 MM (Do Not Delete)'!$A$1:$G$1000,7,false)</f>
        <v>208</v>
      </c>
      <c r="K360" s="40">
        <v>47404.0</v>
      </c>
      <c r="L360" s="22">
        <f t="shared" si="2"/>
        <v>883</v>
      </c>
      <c r="M360" s="23">
        <f t="shared" si="3"/>
        <v>0.01862712007</v>
      </c>
      <c r="N360" s="24" t="str">
        <f t="shared" si="4"/>
        <v>Mushroom with +883, +1.9% (47404 to 48287)</v>
      </c>
      <c r="O360" s="41"/>
      <c r="P360" s="40">
        <v>26463.0</v>
      </c>
      <c r="Q360" s="18">
        <f t="shared" si="5"/>
        <v>634</v>
      </c>
      <c r="R360" s="23">
        <f t="shared" si="6"/>
        <v>0.02395797907</v>
      </c>
      <c r="S360" s="24" t="str">
        <f t="shared" si="7"/>
        <v>Mushroom with +634, +2.4% (26463 to 27097)</v>
      </c>
      <c r="T360" s="18"/>
      <c r="U360" s="40">
        <v>9014.0</v>
      </c>
      <c r="V360" s="22">
        <f t="shared" si="8"/>
        <v>367</v>
      </c>
      <c r="W360" s="23">
        <f t="shared" si="9"/>
        <v>0.0407144442</v>
      </c>
      <c r="X360" s="26" t="str">
        <f t="shared" si="10"/>
        <v>Mushroom with +367, +4.1% (9014 to 9381)</v>
      </c>
    </row>
    <row r="361">
      <c r="A361" s="18" t="s">
        <v>97</v>
      </c>
      <c r="B361" s="18">
        <v>36.0</v>
      </c>
      <c r="C361" s="40">
        <v>40573.0</v>
      </c>
      <c r="D361" s="40">
        <v>18912.0</v>
      </c>
      <c r="E361" s="40">
        <v>6357.0</v>
      </c>
      <c r="F361" s="14">
        <v>1.4575467E7</v>
      </c>
      <c r="G361" s="19"/>
      <c r="H361" s="19">
        <f>VLOOKUP(A361,'Kings Ratings'!$A$2:$B$1000,2,false)</f>
        <v>1</v>
      </c>
      <c r="I361" s="7">
        <f>vlookup(B361,'202405 MM (Do Not Delete)'!$A$1:$G$1000,7,false)</f>
        <v>267</v>
      </c>
      <c r="K361" s="40">
        <v>39684.0</v>
      </c>
      <c r="L361" s="22">
        <f t="shared" si="2"/>
        <v>889</v>
      </c>
      <c r="M361" s="23">
        <f t="shared" si="3"/>
        <v>0.02240197561</v>
      </c>
      <c r="N361" s="24" t="str">
        <f t="shared" si="4"/>
        <v>Wooden Plank with +889, +2.2% (39684 to 40573)</v>
      </c>
      <c r="O361" s="41"/>
      <c r="P361" s="40">
        <v>18404.0</v>
      </c>
      <c r="Q361" s="18">
        <f t="shared" si="5"/>
        <v>508</v>
      </c>
      <c r="R361" s="23">
        <f t="shared" si="6"/>
        <v>0.02760269507</v>
      </c>
      <c r="S361" s="24" t="str">
        <f t="shared" si="7"/>
        <v>Wooden Plank with +508, +2.8% (18404 to 18912)</v>
      </c>
      <c r="T361" s="18"/>
      <c r="U361" s="40">
        <v>6067.0</v>
      </c>
      <c r="V361" s="22">
        <f t="shared" si="8"/>
        <v>290</v>
      </c>
      <c r="W361" s="23">
        <f t="shared" si="9"/>
        <v>0.04779957145</v>
      </c>
      <c r="X361" s="26" t="str">
        <f t="shared" si="10"/>
        <v>Wooden Plank with +290, +4.8% (6067 to 6357)</v>
      </c>
    </row>
    <row r="362">
      <c r="A362" s="11" t="s">
        <v>855</v>
      </c>
      <c r="B362" s="18">
        <v>955.0</v>
      </c>
      <c r="C362" s="40">
        <v>6580.0</v>
      </c>
      <c r="D362" s="40">
        <v>1842.0</v>
      </c>
      <c r="E362" s="40">
        <v>16.0</v>
      </c>
      <c r="F362" s="14">
        <v>158792.0</v>
      </c>
      <c r="G362" s="19"/>
      <c r="H362" s="19">
        <f>VLOOKUP(A362,'Kings Ratings'!$A$2:$B$1000,2,false)</f>
        <v>11</v>
      </c>
      <c r="I362" s="10"/>
      <c r="K362" s="40">
        <v>5686.0</v>
      </c>
      <c r="L362" s="22">
        <f t="shared" si="2"/>
        <v>894</v>
      </c>
      <c r="M362" s="23">
        <f t="shared" si="3"/>
        <v>0.15722828</v>
      </c>
      <c r="N362" s="24" t="str">
        <f t="shared" si="4"/>
        <v>Frozen Wheel with +894, +15.7% (5686 to 6580)</v>
      </c>
      <c r="O362" s="41"/>
      <c r="P362" s="40">
        <v>1274.0</v>
      </c>
      <c r="Q362" s="18">
        <f t="shared" si="5"/>
        <v>568</v>
      </c>
      <c r="R362" s="23">
        <f t="shared" si="6"/>
        <v>0.4458398744</v>
      </c>
      <c r="S362" s="24" t="str">
        <f t="shared" si="7"/>
        <v>Frozen Wheel with +568, +44.6% (1274 to 1842)</v>
      </c>
      <c r="T362" s="18"/>
      <c r="U362" s="40">
        <v>5.0</v>
      </c>
      <c r="V362" s="22">
        <f t="shared" si="8"/>
        <v>11</v>
      </c>
      <c r="W362" s="23">
        <f t="shared" si="9"/>
        <v>2.2</v>
      </c>
      <c r="X362" s="26" t="str">
        <f t="shared" si="10"/>
        <v>Frozen Wheel with +11, +220.% (5 to 16)</v>
      </c>
    </row>
    <row r="363">
      <c r="A363" s="18" t="s">
        <v>51</v>
      </c>
      <c r="B363" s="18">
        <v>76.0</v>
      </c>
      <c r="C363" s="40">
        <v>44931.0</v>
      </c>
      <c r="D363" s="40">
        <v>22075.0</v>
      </c>
      <c r="E363" s="40">
        <v>6992.0</v>
      </c>
      <c r="F363" s="14">
        <v>5625859.0</v>
      </c>
      <c r="G363" s="19"/>
      <c r="H363" s="19">
        <f>VLOOKUP(A363,'Kings Ratings'!$A$2:$B$1000,2,false)</f>
        <v>1</v>
      </c>
      <c r="I363" s="7">
        <f>vlookup(B363,'202405 MM (Do Not Delete)'!$A$1:$G$1000,7,false)</f>
        <v>259</v>
      </c>
      <c r="K363" s="40">
        <v>44021.0</v>
      </c>
      <c r="L363" s="22">
        <f t="shared" si="2"/>
        <v>910</v>
      </c>
      <c r="M363" s="23">
        <f t="shared" si="3"/>
        <v>0.02067195202</v>
      </c>
      <c r="N363" s="24" t="str">
        <f t="shared" si="4"/>
        <v>Unpolished Shimmer Stone with +910, +2.1% (44021 to 44931)</v>
      </c>
      <c r="O363" s="41"/>
      <c r="P363" s="40">
        <v>21477.0</v>
      </c>
      <c r="Q363" s="18">
        <f t="shared" si="5"/>
        <v>598</v>
      </c>
      <c r="R363" s="23">
        <f t="shared" si="6"/>
        <v>0.02784373981</v>
      </c>
      <c r="S363" s="24" t="str">
        <f t="shared" si="7"/>
        <v>Unpolished Shimmer Stone with +598, +2.8% (21477 to 22075)</v>
      </c>
      <c r="T363" s="18"/>
      <c r="U363" s="40">
        <v>6580.0</v>
      </c>
      <c r="V363" s="22">
        <f t="shared" si="8"/>
        <v>412</v>
      </c>
      <c r="W363" s="23">
        <f t="shared" si="9"/>
        <v>0.06261398176</v>
      </c>
      <c r="X363" s="26" t="str">
        <f t="shared" si="10"/>
        <v>Unpolished Shimmer Stone with +412, +6.3% (6580 to 6992)</v>
      </c>
    </row>
    <row r="364">
      <c r="A364" s="18" t="s">
        <v>66</v>
      </c>
      <c r="B364" s="18">
        <v>78.0</v>
      </c>
      <c r="C364" s="40">
        <v>43602.0</v>
      </c>
      <c r="D364" s="40">
        <v>20206.0</v>
      </c>
      <c r="E364" s="40">
        <v>6167.0</v>
      </c>
      <c r="F364" s="14">
        <v>6170311.0</v>
      </c>
      <c r="G364" s="19"/>
      <c r="H364" s="19">
        <f>VLOOKUP(A364,'Kings Ratings'!$A$2:$B$1000,2,false)</f>
        <v>1</v>
      </c>
      <c r="I364" s="7">
        <f>vlookup(B364,'202405 MM (Do Not Delete)'!$A$1:$G$1000,7,false)</f>
        <v>265</v>
      </c>
      <c r="K364" s="40">
        <v>42685.0</v>
      </c>
      <c r="L364" s="22">
        <f t="shared" si="2"/>
        <v>917</v>
      </c>
      <c r="M364" s="23">
        <f t="shared" si="3"/>
        <v>0.02148295654</v>
      </c>
      <c r="N364" s="24" t="str">
        <f t="shared" si="4"/>
        <v>Glass Orb with +917, +2.1% (42685 to 43602)</v>
      </c>
      <c r="O364" s="41"/>
      <c r="P364" s="40">
        <v>19604.0</v>
      </c>
      <c r="Q364" s="18">
        <f t="shared" si="5"/>
        <v>602</v>
      </c>
      <c r="R364" s="23">
        <f t="shared" si="6"/>
        <v>0.03070801877</v>
      </c>
      <c r="S364" s="24" t="str">
        <f t="shared" si="7"/>
        <v>Glass Orb with +602, +3.1% (19604 to 20206)</v>
      </c>
      <c r="T364" s="18"/>
      <c r="U364" s="40">
        <v>5844.0</v>
      </c>
      <c r="V364" s="22">
        <f t="shared" si="8"/>
        <v>323</v>
      </c>
      <c r="W364" s="23">
        <f t="shared" si="9"/>
        <v>0.05527036277</v>
      </c>
      <c r="X364" s="26" t="str">
        <f t="shared" si="10"/>
        <v>Glass Orb with +323, +5.5% (5844 to 6167)</v>
      </c>
    </row>
    <row r="365">
      <c r="A365" s="18" t="s">
        <v>59</v>
      </c>
      <c r="B365" s="18">
        <v>163.0</v>
      </c>
      <c r="C365" s="40">
        <v>45003.0</v>
      </c>
      <c r="D365" s="40">
        <v>29976.0</v>
      </c>
      <c r="E365" s="40">
        <v>13228.0</v>
      </c>
      <c r="F365" s="14">
        <v>4.3365187E7</v>
      </c>
      <c r="G365" s="19"/>
      <c r="H365" s="19">
        <f>VLOOKUP(A365,'Kings Ratings'!$A$2:$B$1000,2,false)</f>
        <v>1</v>
      </c>
      <c r="I365" s="7">
        <f>vlookup(B365,'202405 MM (Do Not Delete)'!$A$1:$G$1000,7,false)</f>
        <v>202</v>
      </c>
      <c r="K365" s="40">
        <v>44054.0</v>
      </c>
      <c r="L365" s="22">
        <f t="shared" si="2"/>
        <v>949</v>
      </c>
      <c r="M365" s="23">
        <f t="shared" si="3"/>
        <v>0.02154174422</v>
      </c>
      <c r="N365" s="24" t="str">
        <f t="shared" si="4"/>
        <v>Twine with +949, +2.2% (44054 to 45003)</v>
      </c>
      <c r="O365" s="41"/>
      <c r="P365" s="40">
        <v>29296.0</v>
      </c>
      <c r="Q365" s="18">
        <f t="shared" si="5"/>
        <v>680</v>
      </c>
      <c r="R365" s="23">
        <f t="shared" si="6"/>
        <v>0.02321135991</v>
      </c>
      <c r="S365" s="24" t="str">
        <f t="shared" si="7"/>
        <v>Twine with +680, +2.3% (29296 to 29976)</v>
      </c>
      <c r="T365" s="18"/>
      <c r="U365" s="40">
        <v>12707.0</v>
      </c>
      <c r="V365" s="22">
        <f t="shared" si="8"/>
        <v>521</v>
      </c>
      <c r="W365" s="23">
        <f t="shared" si="9"/>
        <v>0.04100102306</v>
      </c>
      <c r="X365" s="26" t="str">
        <f t="shared" si="10"/>
        <v>Twine with +521, +4.1% (12707 to 13228)</v>
      </c>
    </row>
    <row r="366">
      <c r="A366" s="11" t="s">
        <v>849</v>
      </c>
      <c r="B366" s="18">
        <v>950.0</v>
      </c>
      <c r="C366" s="40">
        <v>10651.0</v>
      </c>
      <c r="D366" s="40">
        <v>6398.0</v>
      </c>
      <c r="E366" s="40">
        <v>1264.0</v>
      </c>
      <c r="F366" s="14">
        <v>1002521.0</v>
      </c>
      <c r="G366" s="19"/>
      <c r="H366" s="19">
        <f>VLOOKUP(A366,'Kings Ratings'!$A$2:$B$1000,2,false)</f>
        <v>11</v>
      </c>
      <c r="I366" s="7" t="str">
        <f>vlookup(B366,'202405 MM (Do Not Delete)'!$A$1:$G$1000,7,false)</f>
        <v/>
      </c>
      <c r="K366" s="40">
        <v>9693.0</v>
      </c>
      <c r="L366" s="22">
        <f t="shared" si="2"/>
        <v>958</v>
      </c>
      <c r="M366" s="23">
        <f t="shared" si="3"/>
        <v>0.09883421025</v>
      </c>
      <c r="N366" s="24" t="str">
        <f t="shared" si="4"/>
        <v>Frozen Biter with +958, +9.9% (9693 to 10651)</v>
      </c>
      <c r="O366" s="41"/>
      <c r="P366" s="40">
        <v>5490.0</v>
      </c>
      <c r="Q366" s="18">
        <f t="shared" si="5"/>
        <v>908</v>
      </c>
      <c r="R366" s="23">
        <f t="shared" si="6"/>
        <v>0.1653916211</v>
      </c>
      <c r="S366" s="24" t="str">
        <f t="shared" si="7"/>
        <v>Frozen Biter with +908, +16.5% (5490 to 6398)</v>
      </c>
      <c r="T366" s="18"/>
      <c r="U366" s="40">
        <v>795.0</v>
      </c>
      <c r="V366" s="22">
        <f t="shared" si="8"/>
        <v>469</v>
      </c>
      <c r="W366" s="23">
        <f t="shared" si="9"/>
        <v>0.5899371069</v>
      </c>
      <c r="X366" s="26" t="str">
        <f t="shared" si="10"/>
        <v>Frozen Biter with +469, +59% (795 to 1264)</v>
      </c>
    </row>
    <row r="367">
      <c r="A367" s="11" t="s">
        <v>860</v>
      </c>
      <c r="B367" s="18">
        <v>947.0</v>
      </c>
      <c r="C367" s="40">
        <v>6727.0</v>
      </c>
      <c r="D367" s="40">
        <v>2500.0</v>
      </c>
      <c r="E367" s="40">
        <v>63.0</v>
      </c>
      <c r="F367" s="14">
        <v>123273.0</v>
      </c>
      <c r="G367" s="19"/>
      <c r="H367" s="19">
        <f>VLOOKUP(A367,'Kings Ratings'!$A$2:$B$1000,2,false)</f>
        <v>11</v>
      </c>
      <c r="I367" s="10"/>
      <c r="K367" s="40">
        <v>5763.0</v>
      </c>
      <c r="L367" s="22">
        <f t="shared" si="2"/>
        <v>964</v>
      </c>
      <c r="M367" s="23">
        <f t="shared" si="3"/>
        <v>0.1672739892</v>
      </c>
      <c r="N367" s="24" t="str">
        <f t="shared" si="4"/>
        <v>Frozen Shell with +964, +16.7% (5763 to 6727)</v>
      </c>
      <c r="O367" s="41"/>
      <c r="P367" s="40">
        <v>1609.0</v>
      </c>
      <c r="Q367" s="18">
        <f t="shared" si="5"/>
        <v>891</v>
      </c>
      <c r="R367" s="23">
        <f t="shared" si="6"/>
        <v>0.5537600994</v>
      </c>
      <c r="S367" s="24" t="str">
        <f t="shared" si="7"/>
        <v>Frozen Shell with +891, +55.4% (1609 to 2500)</v>
      </c>
      <c r="T367" s="18"/>
      <c r="U367" s="40">
        <v>25.0</v>
      </c>
      <c r="V367" s="22">
        <f t="shared" si="8"/>
        <v>38</v>
      </c>
      <c r="W367" s="23">
        <f t="shared" si="9"/>
        <v>1.52</v>
      </c>
      <c r="X367" s="26" t="str">
        <f t="shared" si="10"/>
        <v>Frozen Shell with +38, +152% (25 to 63)</v>
      </c>
    </row>
    <row r="368">
      <c r="A368" s="18" t="s">
        <v>42</v>
      </c>
      <c r="B368" s="18">
        <v>95.0</v>
      </c>
      <c r="C368" s="40">
        <v>46355.0</v>
      </c>
      <c r="D368" s="40">
        <v>28817.0</v>
      </c>
      <c r="E368" s="40">
        <v>10674.0</v>
      </c>
      <c r="F368" s="14">
        <v>2.5361472E7</v>
      </c>
      <c r="G368" s="19"/>
      <c r="H368" s="19">
        <f>VLOOKUP(A368,'Kings Ratings'!$A$2:$B$1000,2,false)</f>
        <v>1</v>
      </c>
      <c r="I368" s="7">
        <f>vlookup(B368,'202405 MM (Do Not Delete)'!$A$1:$G$1000,7,false)</f>
        <v>203</v>
      </c>
      <c r="K368" s="40">
        <v>45360.0</v>
      </c>
      <c r="L368" s="22">
        <f t="shared" si="2"/>
        <v>995</v>
      </c>
      <c r="M368" s="23">
        <f t="shared" si="3"/>
        <v>0.0219356261</v>
      </c>
      <c r="N368" s="24" t="str">
        <f t="shared" si="4"/>
        <v>Iron Ring with +995, +2.2% (45360 to 46355)</v>
      </c>
      <c r="O368" s="41"/>
      <c r="P368" s="40">
        <v>28148.0</v>
      </c>
      <c r="Q368" s="18">
        <f t="shared" si="5"/>
        <v>669</v>
      </c>
      <c r="R368" s="23">
        <f t="shared" si="6"/>
        <v>0.02376723035</v>
      </c>
      <c r="S368" s="24" t="str">
        <f t="shared" si="7"/>
        <v>Iron Ring with +669, +2.4% (28148 to 28817)</v>
      </c>
      <c r="T368" s="18"/>
      <c r="U368" s="40">
        <v>10284.0</v>
      </c>
      <c r="V368" s="22">
        <f t="shared" si="8"/>
        <v>390</v>
      </c>
      <c r="W368" s="23">
        <f t="shared" si="9"/>
        <v>0.03792298716</v>
      </c>
      <c r="X368" s="26" t="str">
        <f t="shared" si="10"/>
        <v>Iron Ring with +390, +3.8% (10284 to 10674)</v>
      </c>
    </row>
    <row r="369">
      <c r="A369" s="18" t="s">
        <v>346</v>
      </c>
      <c r="B369" s="18">
        <v>961.0</v>
      </c>
      <c r="C369" s="40">
        <v>3226.0</v>
      </c>
      <c r="D369" s="40">
        <v>116.0</v>
      </c>
      <c r="E369" s="40">
        <v>0.0</v>
      </c>
      <c r="F369" s="14">
        <v>11122.0</v>
      </c>
      <c r="G369" s="19"/>
      <c r="H369" s="19">
        <f>VLOOKUP(A369,'Kings Ratings'!$A$2:$B$1000,2,false)</f>
        <v>11</v>
      </c>
      <c r="I369" s="10"/>
      <c r="K369" s="40">
        <v>2220.0</v>
      </c>
      <c r="L369" s="22">
        <f t="shared" si="2"/>
        <v>1006</v>
      </c>
      <c r="M369" s="23">
        <f t="shared" si="3"/>
        <v>0.4531531532</v>
      </c>
      <c r="N369" s="24" t="str">
        <f t="shared" si="4"/>
        <v>Frozen Book with +1006, +45.3% (2220 to 3226)</v>
      </c>
      <c r="O369" s="41"/>
      <c r="P369" s="40">
        <v>54.0</v>
      </c>
      <c r="Q369" s="18">
        <f t="shared" si="5"/>
        <v>62</v>
      </c>
      <c r="R369" s="23">
        <f t="shared" si="6"/>
        <v>1.148148148</v>
      </c>
      <c r="S369" s="24" t="str">
        <f t="shared" si="7"/>
        <v>Frozen Book with +62, +114.8% (54 to 116)</v>
      </c>
      <c r="T369" s="18"/>
      <c r="U369" s="40">
        <v>0.0</v>
      </c>
      <c r="V369" s="22">
        <f t="shared" si="8"/>
        <v>0</v>
      </c>
      <c r="W369" s="23" t="str">
        <f t="shared" si="9"/>
        <v>#DIV/0!</v>
      </c>
      <c r="X369" s="26" t="str">
        <f t="shared" si="10"/>
        <v>#DIV/0!</v>
      </c>
    </row>
    <row r="370">
      <c r="A370" s="11" t="s">
        <v>845</v>
      </c>
      <c r="B370" s="18">
        <v>942.0</v>
      </c>
      <c r="C370" s="40">
        <v>10501.0</v>
      </c>
      <c r="D370" s="40">
        <v>6104.0</v>
      </c>
      <c r="E370" s="40">
        <v>1463.0</v>
      </c>
      <c r="F370" s="14">
        <v>1651404.0</v>
      </c>
      <c r="G370" s="19"/>
      <c r="H370" s="19">
        <f>VLOOKUP(A370,'Kings Ratings'!$A$2:$B$1000,2,false)</f>
        <v>11</v>
      </c>
      <c r="I370" s="7" t="str">
        <f>vlookup(B370,'202405 MM (Do Not Delete)'!$A$1:$G$1000,7,false)</f>
        <v/>
      </c>
      <c r="K370" s="40">
        <v>9490.0</v>
      </c>
      <c r="L370" s="22">
        <f t="shared" si="2"/>
        <v>1011</v>
      </c>
      <c r="M370" s="23">
        <f t="shared" si="3"/>
        <v>0.1065331928</v>
      </c>
      <c r="N370" s="24" t="str">
        <f t="shared" si="4"/>
        <v>Frozen Squid with +1011, +10.7% (9490 to 10501)</v>
      </c>
      <c r="O370" s="41"/>
      <c r="P370" s="40">
        <v>5408.0</v>
      </c>
      <c r="Q370" s="18">
        <f t="shared" si="5"/>
        <v>696</v>
      </c>
      <c r="R370" s="23">
        <f t="shared" si="6"/>
        <v>0.1286982249</v>
      </c>
      <c r="S370" s="24" t="str">
        <f t="shared" si="7"/>
        <v>Frozen Squid with +696, +12.9% (5408 to 6104)</v>
      </c>
      <c r="T370" s="18"/>
      <c r="U370" s="40">
        <v>994.0</v>
      </c>
      <c r="V370" s="22">
        <f t="shared" si="8"/>
        <v>469</v>
      </c>
      <c r="W370" s="23">
        <f t="shared" si="9"/>
        <v>0.4718309859</v>
      </c>
      <c r="X370" s="26" t="str">
        <f t="shared" si="10"/>
        <v>Frozen Squid with +469, +47.2% (994 to 1463)</v>
      </c>
    </row>
    <row r="371">
      <c r="A371" s="11" t="s">
        <v>847</v>
      </c>
      <c r="B371" s="18">
        <v>949.0</v>
      </c>
      <c r="C371" s="40">
        <v>10687.0</v>
      </c>
      <c r="D371" s="40">
        <v>6553.0</v>
      </c>
      <c r="E371" s="40">
        <v>1342.0</v>
      </c>
      <c r="F371" s="14">
        <v>1122975.0</v>
      </c>
      <c r="G371" s="19"/>
      <c r="H371" s="19">
        <f>VLOOKUP(A371,'Kings Ratings'!$A$2:$B$1000,2,false)</f>
        <v>11</v>
      </c>
      <c r="I371" s="7" t="str">
        <f>vlookup(B371,'202405 MM (Do Not Delete)'!$A$1:$G$1000,7,false)</f>
        <v/>
      </c>
      <c r="K371" s="40">
        <v>9646.0</v>
      </c>
      <c r="L371" s="22">
        <f t="shared" si="2"/>
        <v>1041</v>
      </c>
      <c r="M371" s="23">
        <f t="shared" si="3"/>
        <v>0.1079203815</v>
      </c>
      <c r="N371" s="24" t="str">
        <f t="shared" si="4"/>
        <v>Frozen Lobster with +1041, +10.8% (9646 to 10687)</v>
      </c>
      <c r="O371" s="41"/>
      <c r="P371" s="40">
        <v>5620.0</v>
      </c>
      <c r="Q371" s="18">
        <f t="shared" si="5"/>
        <v>933</v>
      </c>
      <c r="R371" s="23">
        <f t="shared" si="6"/>
        <v>0.1660142349</v>
      </c>
      <c r="S371" s="24" t="str">
        <f t="shared" si="7"/>
        <v>Frozen Lobster with +933, +16.6% (5620 to 6553)</v>
      </c>
      <c r="T371" s="18"/>
      <c r="U371" s="40">
        <v>864.0</v>
      </c>
      <c r="V371" s="22">
        <f t="shared" si="8"/>
        <v>478</v>
      </c>
      <c r="W371" s="23">
        <f t="shared" si="9"/>
        <v>0.5532407407</v>
      </c>
      <c r="X371" s="26" t="str">
        <f t="shared" si="10"/>
        <v>Frozen Lobster with +478, +55.3% (864 to 1342)</v>
      </c>
    </row>
    <row r="372">
      <c r="A372" s="11" t="s">
        <v>846</v>
      </c>
      <c r="B372" s="18">
        <v>945.0</v>
      </c>
      <c r="C372" s="40">
        <v>10683.0</v>
      </c>
      <c r="D372" s="40">
        <v>6123.0</v>
      </c>
      <c r="E372" s="40">
        <v>1294.0</v>
      </c>
      <c r="F372" s="14">
        <v>1120699.0</v>
      </c>
      <c r="G372" s="19"/>
      <c r="H372" s="19">
        <f>VLOOKUP(A372,'Kings Ratings'!$A$2:$B$1000,2,false)</f>
        <v>11</v>
      </c>
      <c r="I372" s="7" t="str">
        <f>vlookup(B372,'202405 MM (Do Not Delete)'!$A$1:$G$1000,7,false)</f>
        <v/>
      </c>
      <c r="K372" s="40">
        <v>9609.0</v>
      </c>
      <c r="L372" s="22">
        <f t="shared" si="2"/>
        <v>1074</v>
      </c>
      <c r="M372" s="23">
        <f t="shared" si="3"/>
        <v>0.1117702154</v>
      </c>
      <c r="N372" s="24" t="str">
        <f t="shared" si="4"/>
        <v>Frozen Manta Ray with +1074, +11.2% (9609 to 10683)</v>
      </c>
      <c r="O372" s="41"/>
      <c r="P372" s="40">
        <v>5427.0</v>
      </c>
      <c r="Q372" s="18">
        <f t="shared" si="5"/>
        <v>696</v>
      </c>
      <c r="R372" s="23">
        <f t="shared" si="6"/>
        <v>0.1282476506</v>
      </c>
      <c r="S372" s="24" t="str">
        <f t="shared" si="7"/>
        <v>Frozen Manta Ray with +696, +12.8% (5427 to 6123)</v>
      </c>
      <c r="T372" s="18"/>
      <c r="U372" s="40">
        <v>852.0</v>
      </c>
      <c r="V372" s="22">
        <f t="shared" si="8"/>
        <v>442</v>
      </c>
      <c r="W372" s="23">
        <f t="shared" si="9"/>
        <v>0.5187793427</v>
      </c>
      <c r="X372" s="26" t="str">
        <f t="shared" si="10"/>
        <v>Frozen Manta Ray with +442, +51.9% (852 to 1294)</v>
      </c>
    </row>
    <row r="373">
      <c r="A373" s="18" t="s">
        <v>23</v>
      </c>
      <c r="B373" s="18">
        <v>21.0</v>
      </c>
      <c r="C373" s="40">
        <v>66333.0</v>
      </c>
      <c r="D373" s="40">
        <v>46904.0</v>
      </c>
      <c r="E373" s="40">
        <v>20159.0</v>
      </c>
      <c r="F373" s="14">
        <v>8.617525E7</v>
      </c>
      <c r="G373" s="19"/>
      <c r="H373" s="19">
        <f>VLOOKUP(A373,'Kings Ratings'!$A$2:$B$1000,2,false)</f>
        <v>1</v>
      </c>
      <c r="I373" s="7">
        <f>vlookup(B373,'202405 MM (Do Not Delete)'!$A$1:$G$1000,7,false)</f>
        <v>201</v>
      </c>
      <c r="K373" s="40">
        <v>65143.0</v>
      </c>
      <c r="L373" s="22">
        <f t="shared" si="2"/>
        <v>1190</v>
      </c>
      <c r="M373" s="23">
        <f t="shared" si="3"/>
        <v>0.0182675038</v>
      </c>
      <c r="N373" s="24" t="str">
        <f t="shared" si="4"/>
        <v>Board with +1190, +1.8% (65143 to 66333)</v>
      </c>
      <c r="O373" s="41"/>
      <c r="P373" s="40">
        <v>45870.0</v>
      </c>
      <c r="Q373" s="18">
        <f t="shared" si="5"/>
        <v>1034</v>
      </c>
      <c r="R373" s="23">
        <f t="shared" si="6"/>
        <v>0.02254196643</v>
      </c>
      <c r="S373" s="24" t="str">
        <f t="shared" si="7"/>
        <v>Board with +1034, +2.3% (45870 to 46904)</v>
      </c>
      <c r="T373" s="18"/>
      <c r="U373" s="40">
        <v>19473.0</v>
      </c>
      <c r="V373" s="22">
        <f t="shared" si="8"/>
        <v>686</v>
      </c>
      <c r="W373" s="23">
        <f t="shared" si="9"/>
        <v>0.03522826478</v>
      </c>
      <c r="X373" s="26" t="str">
        <f t="shared" si="10"/>
        <v>Board with +686, +3.5% (19473 to 20159)</v>
      </c>
    </row>
    <row r="374">
      <c r="A374" s="18" t="s">
        <v>602</v>
      </c>
      <c r="B374" s="18">
        <v>27.0</v>
      </c>
      <c r="C374" s="40">
        <v>15367.0</v>
      </c>
      <c r="D374" s="40">
        <v>6006.0</v>
      </c>
      <c r="E374" s="40">
        <v>261.0</v>
      </c>
      <c r="F374" s="14">
        <v>944814.0</v>
      </c>
      <c r="G374" s="19"/>
      <c r="H374" s="19">
        <f>VLOOKUP(A374,'Kings Ratings'!$A$2:$B$1000,2,false)</f>
        <v>1</v>
      </c>
      <c r="I374" s="7">
        <f>vlookup(B374,'202405 MM (Do Not Delete)'!$A$1:$G$1000,7,false)</f>
        <v>276</v>
      </c>
      <c r="K374" s="40">
        <v>13885.0</v>
      </c>
      <c r="L374" s="22">
        <f t="shared" si="2"/>
        <v>1482</v>
      </c>
      <c r="M374" s="23">
        <f t="shared" si="3"/>
        <v>0.1067338855</v>
      </c>
      <c r="N374" s="24" t="str">
        <f t="shared" si="4"/>
        <v>Peas with +1482, +10.7% (13885 to 15367)</v>
      </c>
      <c r="O374" s="41"/>
      <c r="P374" s="40">
        <v>5425.0</v>
      </c>
      <c r="Q374" s="18">
        <f t="shared" si="5"/>
        <v>581</v>
      </c>
      <c r="R374" s="23">
        <f t="shared" si="6"/>
        <v>0.1070967742</v>
      </c>
      <c r="S374" s="24" t="str">
        <f t="shared" si="7"/>
        <v>Peas with +581, +10.7% (5425 to 6006)</v>
      </c>
      <c r="T374" s="18"/>
      <c r="U374" s="40">
        <v>215.0</v>
      </c>
      <c r="V374" s="22">
        <f t="shared" si="8"/>
        <v>46</v>
      </c>
      <c r="W374" s="23">
        <f t="shared" si="9"/>
        <v>0.2139534884</v>
      </c>
      <c r="X374" s="26" t="str">
        <f t="shared" si="10"/>
        <v>Peas with +46, +21.4% (215 to 261)</v>
      </c>
    </row>
    <row r="375">
      <c r="F375" s="19"/>
      <c r="G375" s="19"/>
      <c r="H375" s="19"/>
      <c r="N375" s="26"/>
      <c r="O375" s="25"/>
      <c r="S375" s="26"/>
    </row>
    <row r="376">
      <c r="F376" s="19"/>
      <c r="G376" s="19"/>
      <c r="H376" s="19"/>
      <c r="N376" s="26"/>
      <c r="O376" s="25"/>
      <c r="S376" s="26"/>
    </row>
    <row r="377">
      <c r="F377" s="19"/>
      <c r="G377" s="19"/>
      <c r="H377" s="19"/>
      <c r="N377" s="26"/>
      <c r="O377" s="25"/>
      <c r="S377" s="26"/>
    </row>
    <row r="378">
      <c r="F378" s="19"/>
      <c r="G378" s="19"/>
      <c r="H378" s="19"/>
      <c r="N378" s="26"/>
      <c r="O378" s="25"/>
      <c r="S378" s="26"/>
    </row>
    <row r="379">
      <c r="F379" s="19"/>
      <c r="G379" s="19"/>
      <c r="H379" s="19"/>
      <c r="N379" s="26"/>
      <c r="O379" s="25"/>
      <c r="S379" s="26"/>
    </row>
    <row r="380">
      <c r="F380" s="19"/>
      <c r="G380" s="19"/>
      <c r="H380" s="19"/>
      <c r="N380" s="26"/>
      <c r="O380" s="25"/>
      <c r="S380" s="26"/>
    </row>
    <row r="381">
      <c r="F381" s="19"/>
      <c r="G381" s="19"/>
      <c r="H381" s="19"/>
      <c r="N381" s="26"/>
      <c r="O381" s="25"/>
      <c r="S381" s="26"/>
    </row>
    <row r="382">
      <c r="F382" s="19"/>
      <c r="G382" s="19"/>
      <c r="H382" s="19"/>
      <c r="N382" s="26"/>
      <c r="O382" s="25"/>
      <c r="S382" s="26"/>
    </row>
    <row r="383">
      <c r="F383" s="19"/>
      <c r="G383" s="19"/>
      <c r="H383" s="19"/>
      <c r="N383" s="26"/>
      <c r="O383" s="25"/>
      <c r="S383" s="26"/>
    </row>
    <row r="384">
      <c r="F384" s="19"/>
      <c r="G384" s="19"/>
      <c r="H384" s="19"/>
      <c r="N384" s="26"/>
      <c r="O384" s="25"/>
      <c r="S384" s="26"/>
    </row>
    <row r="385">
      <c r="F385" s="19"/>
      <c r="G385" s="19"/>
      <c r="H385" s="19"/>
      <c r="N385" s="26"/>
      <c r="O385" s="25"/>
      <c r="S385" s="26"/>
    </row>
    <row r="386">
      <c r="F386" s="19"/>
      <c r="G386" s="19"/>
      <c r="H386" s="19"/>
      <c r="N386" s="26"/>
      <c r="O386" s="25"/>
      <c r="S386" s="26"/>
    </row>
    <row r="387">
      <c r="F387" s="19"/>
      <c r="G387" s="19"/>
      <c r="H387" s="19"/>
      <c r="N387" s="26"/>
      <c r="O387" s="25"/>
      <c r="S387" s="26"/>
    </row>
    <row r="388">
      <c r="F388" s="19"/>
      <c r="G388" s="19"/>
      <c r="H388" s="19"/>
      <c r="N388" s="26"/>
      <c r="O388" s="25"/>
      <c r="S388" s="26"/>
    </row>
    <row r="389">
      <c r="F389" s="19"/>
      <c r="G389" s="19"/>
      <c r="H389" s="19"/>
      <c r="N389" s="26"/>
      <c r="O389" s="25"/>
      <c r="S389" s="26"/>
    </row>
    <row r="390">
      <c r="F390" s="19"/>
      <c r="G390" s="19"/>
      <c r="H390" s="19"/>
      <c r="N390" s="26"/>
      <c r="O390" s="25"/>
      <c r="S390" s="26"/>
    </row>
    <row r="391">
      <c r="F391" s="19"/>
      <c r="G391" s="19"/>
      <c r="H391" s="19"/>
      <c r="N391" s="26"/>
      <c r="O391" s="25"/>
      <c r="S391" s="26"/>
    </row>
    <row r="392">
      <c r="F392" s="19"/>
      <c r="G392" s="19"/>
      <c r="H392" s="19"/>
      <c r="N392" s="26"/>
      <c r="O392" s="25"/>
      <c r="S392" s="26"/>
    </row>
    <row r="393">
      <c r="F393" s="19"/>
      <c r="G393" s="19"/>
      <c r="H393" s="19"/>
      <c r="N393" s="26"/>
      <c r="O393" s="25"/>
      <c r="S393" s="26"/>
    </row>
    <row r="394">
      <c r="F394" s="19"/>
      <c r="G394" s="19"/>
      <c r="H394" s="19"/>
      <c r="N394" s="26"/>
      <c r="O394" s="25"/>
      <c r="S394" s="26"/>
    </row>
    <row r="395">
      <c r="F395" s="19"/>
      <c r="G395" s="19"/>
      <c r="H395" s="19"/>
      <c r="N395" s="26"/>
      <c r="O395" s="25"/>
      <c r="S395" s="26"/>
    </row>
    <row r="396">
      <c r="F396" s="19"/>
      <c r="G396" s="19"/>
      <c r="H396" s="19"/>
      <c r="N396" s="26"/>
      <c r="O396" s="25"/>
      <c r="S396" s="26"/>
    </row>
    <row r="397">
      <c r="F397" s="19"/>
      <c r="G397" s="19"/>
      <c r="H397" s="19"/>
      <c r="N397" s="26"/>
      <c r="O397" s="25"/>
      <c r="S397" s="26"/>
    </row>
    <row r="398">
      <c r="F398" s="19"/>
      <c r="G398" s="19"/>
      <c r="H398" s="19"/>
      <c r="N398" s="26"/>
      <c r="O398" s="25"/>
      <c r="S398" s="26"/>
    </row>
    <row r="399">
      <c r="F399" s="19"/>
      <c r="G399" s="19"/>
      <c r="H399" s="19"/>
      <c r="N399" s="26"/>
      <c r="O399" s="25"/>
      <c r="S399" s="26"/>
    </row>
    <row r="400">
      <c r="F400" s="19"/>
      <c r="G400" s="19"/>
      <c r="H400" s="19"/>
      <c r="N400" s="26"/>
      <c r="O400" s="25"/>
      <c r="S400" s="26"/>
    </row>
    <row r="401">
      <c r="F401" s="19"/>
      <c r="G401" s="19"/>
      <c r="H401" s="19"/>
      <c r="N401" s="26"/>
      <c r="O401" s="25"/>
      <c r="S401" s="26"/>
    </row>
    <row r="402">
      <c r="F402" s="19"/>
      <c r="G402" s="19"/>
      <c r="H402" s="19"/>
      <c r="N402" s="26"/>
      <c r="O402" s="25"/>
      <c r="S402" s="26"/>
    </row>
    <row r="403">
      <c r="F403" s="19"/>
      <c r="G403" s="19"/>
      <c r="H403" s="19"/>
      <c r="N403" s="26"/>
      <c r="O403" s="25"/>
      <c r="S403" s="26"/>
    </row>
    <row r="404">
      <c r="F404" s="19"/>
      <c r="G404" s="19"/>
      <c r="H404" s="19"/>
      <c r="N404" s="26"/>
      <c r="O404" s="25"/>
      <c r="S404" s="26"/>
    </row>
    <row r="405">
      <c r="F405" s="19"/>
      <c r="G405" s="19"/>
      <c r="H405" s="19"/>
      <c r="N405" s="26"/>
      <c r="O405" s="25"/>
      <c r="S405" s="26"/>
    </row>
    <row r="406">
      <c r="F406" s="19"/>
      <c r="G406" s="19"/>
      <c r="H406" s="19"/>
      <c r="N406" s="26"/>
      <c r="O406" s="25"/>
      <c r="S406" s="26"/>
    </row>
    <row r="407">
      <c r="F407" s="19"/>
      <c r="G407" s="19"/>
      <c r="H407" s="19"/>
      <c r="N407" s="26"/>
      <c r="O407" s="25"/>
      <c r="S407" s="26"/>
    </row>
    <row r="408">
      <c r="F408" s="19"/>
      <c r="G408" s="19"/>
      <c r="H408" s="19"/>
      <c r="N408" s="26"/>
      <c r="O408" s="25"/>
      <c r="S408" s="26"/>
    </row>
    <row r="409">
      <c r="F409" s="19"/>
      <c r="G409" s="19"/>
      <c r="H409" s="19"/>
      <c r="N409" s="26"/>
      <c r="O409" s="25"/>
      <c r="S409" s="26"/>
    </row>
    <row r="410">
      <c r="F410" s="19"/>
      <c r="G410" s="19"/>
      <c r="H410" s="19"/>
      <c r="N410" s="26"/>
      <c r="O410" s="25"/>
      <c r="S410" s="26"/>
    </row>
    <row r="411">
      <c r="F411" s="19"/>
      <c r="G411" s="19"/>
      <c r="H411" s="19"/>
      <c r="N411" s="26"/>
      <c r="O411" s="25"/>
      <c r="S411" s="26"/>
    </row>
    <row r="412">
      <c r="F412" s="19"/>
      <c r="G412" s="19"/>
      <c r="H412" s="19"/>
      <c r="N412" s="26"/>
      <c r="O412" s="25"/>
      <c r="S412" s="26"/>
    </row>
    <row r="413">
      <c r="F413" s="19"/>
      <c r="G413" s="19"/>
      <c r="H413" s="19"/>
      <c r="N413" s="26"/>
      <c r="O413" s="25"/>
      <c r="S413" s="26"/>
    </row>
    <row r="414">
      <c r="F414" s="19"/>
      <c r="G414" s="19"/>
      <c r="H414" s="19"/>
      <c r="N414" s="26"/>
      <c r="O414" s="25"/>
      <c r="S414" s="26"/>
    </row>
    <row r="415">
      <c r="F415" s="19"/>
      <c r="G415" s="19"/>
      <c r="H415" s="19"/>
      <c r="N415" s="26"/>
      <c r="O415" s="25"/>
      <c r="S415" s="26"/>
    </row>
    <row r="416">
      <c r="F416" s="19"/>
      <c r="G416" s="19"/>
      <c r="H416" s="19"/>
      <c r="N416" s="26"/>
      <c r="O416" s="25"/>
      <c r="S416" s="26"/>
    </row>
    <row r="417">
      <c r="F417" s="19"/>
      <c r="G417" s="19"/>
      <c r="H417" s="19"/>
      <c r="N417" s="26"/>
      <c r="O417" s="25"/>
      <c r="S417" s="26"/>
    </row>
    <row r="418">
      <c r="F418" s="19"/>
      <c r="G418" s="19"/>
      <c r="H418" s="19"/>
      <c r="N418" s="26"/>
      <c r="O418" s="25"/>
      <c r="S418" s="26"/>
    </row>
    <row r="419">
      <c r="F419" s="19"/>
      <c r="G419" s="19"/>
      <c r="H419" s="19"/>
      <c r="N419" s="26"/>
      <c r="O419" s="25"/>
      <c r="S419" s="26"/>
    </row>
    <row r="420">
      <c r="F420" s="19"/>
      <c r="G420" s="19"/>
      <c r="H420" s="19"/>
      <c r="N420" s="26"/>
      <c r="O420" s="25"/>
      <c r="S420" s="26"/>
    </row>
    <row r="421">
      <c r="F421" s="19"/>
      <c r="G421" s="19"/>
      <c r="H421" s="19"/>
      <c r="N421" s="26"/>
      <c r="O421" s="25"/>
      <c r="S421" s="26"/>
    </row>
    <row r="422">
      <c r="F422" s="19"/>
      <c r="G422" s="19"/>
      <c r="H422" s="19"/>
      <c r="N422" s="26"/>
      <c r="O422" s="25"/>
      <c r="S422" s="26"/>
    </row>
    <row r="423">
      <c r="F423" s="19"/>
      <c r="G423" s="19"/>
      <c r="H423" s="19"/>
      <c r="N423" s="26"/>
      <c r="O423" s="25"/>
      <c r="S423" s="26"/>
    </row>
    <row r="424">
      <c r="F424" s="19"/>
      <c r="G424" s="19"/>
      <c r="H424" s="19"/>
      <c r="N424" s="26"/>
      <c r="O424" s="25"/>
      <c r="S424" s="26"/>
    </row>
    <row r="425">
      <c r="F425" s="19"/>
      <c r="G425" s="19"/>
      <c r="H425" s="19"/>
      <c r="N425" s="26"/>
      <c r="O425" s="25"/>
      <c r="S425" s="26"/>
    </row>
    <row r="426">
      <c r="F426" s="19"/>
      <c r="G426" s="19"/>
      <c r="H426" s="19"/>
      <c r="N426" s="26"/>
      <c r="O426" s="25"/>
      <c r="S426" s="26"/>
    </row>
    <row r="427">
      <c r="F427" s="19"/>
      <c r="G427" s="19"/>
      <c r="H427" s="19"/>
      <c r="N427" s="26"/>
      <c r="O427" s="25"/>
      <c r="S427" s="26"/>
    </row>
    <row r="428">
      <c r="F428" s="19"/>
      <c r="G428" s="19"/>
      <c r="H428" s="19"/>
      <c r="N428" s="26"/>
      <c r="O428" s="25"/>
      <c r="S428" s="26"/>
    </row>
    <row r="429">
      <c r="F429" s="19"/>
      <c r="G429" s="19"/>
      <c r="H429" s="19"/>
      <c r="N429" s="26"/>
      <c r="O429" s="25"/>
      <c r="S429" s="26"/>
    </row>
    <row r="430">
      <c r="F430" s="19"/>
      <c r="G430" s="19"/>
      <c r="H430" s="19"/>
      <c r="N430" s="26"/>
      <c r="O430" s="25"/>
      <c r="S430" s="26"/>
    </row>
    <row r="431">
      <c r="F431" s="19"/>
      <c r="G431" s="19"/>
      <c r="H431" s="19"/>
      <c r="N431" s="26"/>
      <c r="O431" s="25"/>
      <c r="S431" s="26"/>
    </row>
    <row r="432">
      <c r="F432" s="19"/>
      <c r="G432" s="19"/>
      <c r="H432" s="19"/>
      <c r="N432" s="26"/>
      <c r="O432" s="25"/>
      <c r="S432" s="26"/>
    </row>
    <row r="433">
      <c r="F433" s="19"/>
      <c r="G433" s="19"/>
      <c r="H433" s="19"/>
      <c r="N433" s="26"/>
      <c r="O433" s="25"/>
      <c r="S433" s="26"/>
    </row>
    <row r="434">
      <c r="F434" s="19"/>
      <c r="G434" s="19"/>
      <c r="H434" s="19"/>
      <c r="N434" s="26"/>
      <c r="O434" s="25"/>
      <c r="S434" s="26"/>
    </row>
    <row r="435">
      <c r="F435" s="19"/>
      <c r="G435" s="19"/>
      <c r="H435" s="19"/>
      <c r="N435" s="26"/>
      <c r="O435" s="25"/>
      <c r="S435" s="26"/>
    </row>
    <row r="436">
      <c r="F436" s="19"/>
      <c r="G436" s="19"/>
      <c r="H436" s="19"/>
      <c r="N436" s="26"/>
      <c r="O436" s="25"/>
      <c r="S436" s="26"/>
    </row>
    <row r="437">
      <c r="F437" s="19"/>
      <c r="G437" s="19"/>
      <c r="H437" s="19"/>
      <c r="N437" s="26"/>
      <c r="O437" s="25"/>
      <c r="S437" s="26"/>
    </row>
    <row r="438">
      <c r="F438" s="19"/>
      <c r="G438" s="19"/>
      <c r="H438" s="19"/>
      <c r="N438" s="26"/>
      <c r="O438" s="25"/>
      <c r="S438" s="26"/>
    </row>
    <row r="439">
      <c r="F439" s="19"/>
      <c r="G439" s="19"/>
      <c r="H439" s="19"/>
      <c r="N439" s="26"/>
      <c r="O439" s="25"/>
      <c r="S439" s="26"/>
    </row>
    <row r="440">
      <c r="F440" s="19"/>
      <c r="G440" s="19"/>
      <c r="H440" s="19"/>
      <c r="N440" s="26"/>
      <c r="O440" s="25"/>
      <c r="S440" s="26"/>
    </row>
    <row r="441">
      <c r="F441" s="19"/>
      <c r="G441" s="19"/>
      <c r="H441" s="19"/>
      <c r="N441" s="26"/>
      <c r="O441" s="25"/>
      <c r="S441" s="26"/>
    </row>
    <row r="442">
      <c r="F442" s="19"/>
      <c r="G442" s="19"/>
      <c r="H442" s="19"/>
      <c r="N442" s="26"/>
      <c r="O442" s="25"/>
      <c r="S442" s="26"/>
    </row>
    <row r="443">
      <c r="F443" s="19"/>
      <c r="G443" s="19"/>
      <c r="H443" s="19"/>
      <c r="N443" s="26"/>
      <c r="O443" s="25"/>
      <c r="S443" s="26"/>
    </row>
    <row r="444">
      <c r="F444" s="19"/>
      <c r="G444" s="19"/>
      <c r="H444" s="19"/>
      <c r="N444" s="26"/>
      <c r="O444" s="25"/>
      <c r="S444" s="26"/>
    </row>
    <row r="445">
      <c r="F445" s="19"/>
      <c r="G445" s="19"/>
      <c r="H445" s="19"/>
      <c r="N445" s="26"/>
      <c r="O445" s="25"/>
      <c r="S445" s="26"/>
    </row>
    <row r="446">
      <c r="F446" s="19"/>
      <c r="G446" s="19"/>
      <c r="H446" s="19"/>
      <c r="N446" s="26"/>
      <c r="O446" s="25"/>
      <c r="S446" s="26"/>
    </row>
    <row r="447">
      <c r="F447" s="19"/>
      <c r="G447" s="19"/>
      <c r="H447" s="19"/>
      <c r="N447" s="26"/>
      <c r="O447" s="25"/>
      <c r="S447" s="26"/>
    </row>
    <row r="448">
      <c r="F448" s="19"/>
      <c r="G448" s="19"/>
      <c r="H448" s="19"/>
      <c r="N448" s="26"/>
      <c r="O448" s="25"/>
      <c r="S448" s="26"/>
    </row>
    <row r="449">
      <c r="F449" s="19"/>
      <c r="G449" s="19"/>
      <c r="H449" s="19"/>
      <c r="N449" s="26"/>
      <c r="O449" s="25"/>
      <c r="S449" s="26"/>
    </row>
    <row r="450">
      <c r="F450" s="19"/>
      <c r="G450" s="19"/>
      <c r="H450" s="19"/>
      <c r="N450" s="26"/>
      <c r="O450" s="25"/>
      <c r="S450" s="26"/>
    </row>
    <row r="451">
      <c r="F451" s="19"/>
      <c r="G451" s="19"/>
      <c r="H451" s="19"/>
      <c r="N451" s="26"/>
      <c r="O451" s="25"/>
      <c r="S451" s="26"/>
    </row>
    <row r="452">
      <c r="F452" s="19"/>
      <c r="G452" s="19"/>
      <c r="H452" s="19"/>
      <c r="N452" s="26"/>
      <c r="O452" s="25"/>
      <c r="S452" s="26"/>
    </row>
    <row r="453">
      <c r="F453" s="19"/>
      <c r="G453" s="19"/>
      <c r="H453" s="19"/>
      <c r="N453" s="26"/>
      <c r="O453" s="25"/>
      <c r="S453" s="26"/>
    </row>
    <row r="454">
      <c r="F454" s="19"/>
      <c r="G454" s="19"/>
      <c r="H454" s="19"/>
      <c r="N454" s="26"/>
      <c r="O454" s="25"/>
      <c r="S454" s="26"/>
    </row>
    <row r="455">
      <c r="F455" s="19"/>
      <c r="G455" s="19"/>
      <c r="H455" s="19"/>
      <c r="N455" s="26"/>
      <c r="O455" s="25"/>
      <c r="S455" s="26"/>
    </row>
    <row r="456">
      <c r="F456" s="19"/>
      <c r="G456" s="19"/>
      <c r="H456" s="19"/>
      <c r="N456" s="26"/>
      <c r="O456" s="25"/>
      <c r="S456" s="26"/>
    </row>
    <row r="457">
      <c r="F457" s="19"/>
      <c r="G457" s="19"/>
      <c r="H457" s="19"/>
      <c r="N457" s="26"/>
      <c r="O457" s="25"/>
      <c r="S457" s="26"/>
    </row>
    <row r="458">
      <c r="F458" s="19"/>
      <c r="G458" s="19"/>
      <c r="H458" s="19"/>
      <c r="N458" s="26"/>
      <c r="O458" s="25"/>
      <c r="S458" s="26"/>
    </row>
    <row r="459">
      <c r="F459" s="19"/>
      <c r="G459" s="19"/>
      <c r="H459" s="19"/>
      <c r="N459" s="26"/>
      <c r="O459" s="25"/>
      <c r="S459" s="26"/>
    </row>
    <row r="460">
      <c r="F460" s="19"/>
      <c r="G460" s="19"/>
      <c r="H460" s="19"/>
      <c r="N460" s="26"/>
      <c r="O460" s="25"/>
      <c r="S460" s="26"/>
    </row>
    <row r="461">
      <c r="F461" s="19"/>
      <c r="G461" s="19"/>
      <c r="H461" s="19"/>
      <c r="N461" s="26"/>
      <c r="O461" s="25"/>
      <c r="S461" s="26"/>
    </row>
    <row r="462">
      <c r="F462" s="19"/>
      <c r="G462" s="19"/>
      <c r="H462" s="19"/>
      <c r="N462" s="26"/>
      <c r="O462" s="25"/>
      <c r="S462" s="26"/>
    </row>
    <row r="463">
      <c r="F463" s="19"/>
      <c r="G463" s="19"/>
      <c r="H463" s="19"/>
      <c r="N463" s="26"/>
      <c r="O463" s="25"/>
      <c r="S463" s="26"/>
    </row>
    <row r="464">
      <c r="F464" s="19"/>
      <c r="G464" s="19"/>
      <c r="H464" s="19"/>
      <c r="N464" s="26"/>
      <c r="O464" s="25"/>
      <c r="S464" s="26"/>
    </row>
    <row r="465">
      <c r="F465" s="19"/>
      <c r="G465" s="19"/>
      <c r="H465" s="19"/>
      <c r="N465" s="26"/>
      <c r="O465" s="25"/>
      <c r="S465" s="26"/>
    </row>
    <row r="466">
      <c r="F466" s="19"/>
      <c r="G466" s="19"/>
      <c r="H466" s="19"/>
      <c r="N466" s="26"/>
      <c r="O466" s="25"/>
      <c r="S466" s="26"/>
    </row>
    <row r="467">
      <c r="F467" s="19"/>
      <c r="G467" s="19"/>
      <c r="H467" s="19"/>
      <c r="N467" s="26"/>
      <c r="O467" s="25"/>
      <c r="S467" s="26"/>
    </row>
    <row r="468">
      <c r="F468" s="19"/>
      <c r="G468" s="19"/>
      <c r="H468" s="19"/>
      <c r="N468" s="26"/>
      <c r="O468" s="25"/>
      <c r="S468" s="26"/>
    </row>
    <row r="469">
      <c r="F469" s="19"/>
      <c r="G469" s="19"/>
      <c r="H469" s="19"/>
      <c r="N469" s="26"/>
      <c r="O469" s="25"/>
      <c r="S469" s="26"/>
    </row>
    <row r="470">
      <c r="F470" s="19"/>
      <c r="G470" s="19"/>
      <c r="H470" s="19"/>
      <c r="N470" s="26"/>
      <c r="O470" s="25"/>
      <c r="S470" s="26"/>
    </row>
    <row r="471">
      <c r="F471" s="19"/>
      <c r="G471" s="19"/>
      <c r="H471" s="19"/>
      <c r="N471" s="26"/>
      <c r="O471" s="25"/>
      <c r="S471" s="26"/>
    </row>
    <row r="472">
      <c r="F472" s="19"/>
      <c r="G472" s="19"/>
      <c r="H472" s="19"/>
      <c r="N472" s="26"/>
      <c r="O472" s="25"/>
      <c r="S472" s="26"/>
    </row>
    <row r="473">
      <c r="F473" s="19"/>
      <c r="G473" s="19"/>
      <c r="H473" s="19"/>
      <c r="N473" s="26"/>
      <c r="O473" s="25"/>
      <c r="S473" s="26"/>
    </row>
    <row r="474">
      <c r="F474" s="19"/>
      <c r="G474" s="19"/>
      <c r="H474" s="19"/>
      <c r="N474" s="26"/>
      <c r="O474" s="25"/>
      <c r="S474" s="26"/>
    </row>
    <row r="475">
      <c r="F475" s="19"/>
      <c r="G475" s="19"/>
      <c r="H475" s="19"/>
      <c r="N475" s="26"/>
      <c r="O475" s="25"/>
      <c r="S475" s="26"/>
    </row>
    <row r="476">
      <c r="F476" s="19"/>
      <c r="G476" s="19"/>
      <c r="H476" s="19"/>
      <c r="N476" s="26"/>
      <c r="O476" s="25"/>
      <c r="S476" s="26"/>
    </row>
    <row r="477">
      <c r="F477" s="19"/>
      <c r="G477" s="19"/>
      <c r="H477" s="19"/>
      <c r="N477" s="26"/>
      <c r="O477" s="25"/>
      <c r="S477" s="26"/>
    </row>
    <row r="478">
      <c r="F478" s="19"/>
      <c r="G478" s="19"/>
      <c r="H478" s="19"/>
      <c r="N478" s="26"/>
      <c r="O478" s="25"/>
      <c r="S478" s="26"/>
    </row>
    <row r="479">
      <c r="F479" s="19"/>
      <c r="G479" s="19"/>
      <c r="H479" s="19"/>
      <c r="N479" s="26"/>
      <c r="O479" s="25"/>
      <c r="S479" s="26"/>
    </row>
    <row r="480">
      <c r="F480" s="19"/>
      <c r="G480" s="19"/>
      <c r="H480" s="19"/>
      <c r="N480" s="26"/>
      <c r="O480" s="25"/>
      <c r="S480" s="26"/>
    </row>
    <row r="481">
      <c r="F481" s="19"/>
      <c r="G481" s="19"/>
      <c r="H481" s="19"/>
      <c r="N481" s="26"/>
      <c r="O481" s="25"/>
      <c r="S481" s="26"/>
    </row>
    <row r="482">
      <c r="F482" s="19"/>
      <c r="G482" s="19"/>
      <c r="H482" s="19"/>
      <c r="N482" s="26"/>
      <c r="O482" s="25"/>
      <c r="S482" s="26"/>
    </row>
    <row r="483">
      <c r="F483" s="19"/>
      <c r="G483" s="19"/>
      <c r="H483" s="19"/>
      <c r="N483" s="26"/>
      <c r="O483" s="25"/>
      <c r="S483" s="26"/>
    </row>
    <row r="484">
      <c r="F484" s="19"/>
      <c r="G484" s="19"/>
      <c r="H484" s="19"/>
      <c r="N484" s="26"/>
      <c r="O484" s="25"/>
      <c r="S484" s="26"/>
    </row>
    <row r="485">
      <c r="F485" s="19"/>
      <c r="G485" s="19"/>
      <c r="H485" s="19"/>
      <c r="N485" s="26"/>
      <c r="O485" s="25"/>
      <c r="S485" s="26"/>
    </row>
    <row r="486">
      <c r="F486" s="19"/>
      <c r="G486" s="19"/>
      <c r="H486" s="19"/>
      <c r="N486" s="26"/>
      <c r="O486" s="25"/>
      <c r="S486" s="26"/>
    </row>
    <row r="487">
      <c r="F487" s="19"/>
      <c r="G487" s="19"/>
      <c r="H487" s="19"/>
      <c r="N487" s="26"/>
      <c r="O487" s="25"/>
      <c r="S487" s="26"/>
    </row>
    <row r="488">
      <c r="F488" s="19"/>
      <c r="G488" s="19"/>
      <c r="H488" s="19"/>
      <c r="N488" s="26"/>
      <c r="O488" s="25"/>
      <c r="S488" s="26"/>
    </row>
    <row r="489">
      <c r="F489" s="19"/>
      <c r="G489" s="19"/>
      <c r="H489" s="19"/>
      <c r="N489" s="26"/>
      <c r="O489" s="25"/>
      <c r="S489" s="26"/>
    </row>
    <row r="490">
      <c r="F490" s="19"/>
      <c r="G490" s="19"/>
      <c r="H490" s="19"/>
      <c r="N490" s="26"/>
      <c r="O490" s="25"/>
      <c r="S490" s="26"/>
    </row>
    <row r="491">
      <c r="F491" s="19"/>
      <c r="G491" s="19"/>
      <c r="H491" s="19"/>
      <c r="N491" s="26"/>
      <c r="O491" s="25"/>
      <c r="S491" s="26"/>
    </row>
    <row r="492">
      <c r="F492" s="19"/>
      <c r="G492" s="19"/>
      <c r="H492" s="19"/>
      <c r="N492" s="26"/>
      <c r="O492" s="25"/>
      <c r="S492" s="26"/>
    </row>
    <row r="493">
      <c r="F493" s="19"/>
      <c r="G493" s="19"/>
      <c r="H493" s="19"/>
      <c r="N493" s="26"/>
      <c r="O493" s="25"/>
      <c r="S493" s="26"/>
    </row>
    <row r="494">
      <c r="F494" s="19"/>
      <c r="G494" s="19"/>
      <c r="H494" s="19"/>
      <c r="N494" s="26"/>
      <c r="O494" s="25"/>
      <c r="S494" s="26"/>
    </row>
    <row r="495">
      <c r="F495" s="19"/>
      <c r="G495" s="19"/>
      <c r="H495" s="19"/>
      <c r="N495" s="26"/>
      <c r="O495" s="25"/>
      <c r="S495" s="26"/>
    </row>
    <row r="496">
      <c r="F496" s="19"/>
      <c r="G496" s="19"/>
      <c r="H496" s="19"/>
      <c r="N496" s="26"/>
      <c r="O496" s="25"/>
      <c r="S496" s="26"/>
    </row>
    <row r="497">
      <c r="F497" s="19"/>
      <c r="G497" s="19"/>
      <c r="H497" s="19"/>
      <c r="N497" s="26"/>
      <c r="O497" s="25"/>
      <c r="S497" s="26"/>
    </row>
    <row r="498">
      <c r="F498" s="19"/>
      <c r="G498" s="19"/>
      <c r="H498" s="19"/>
      <c r="N498" s="26"/>
      <c r="O498" s="25"/>
      <c r="S498" s="26"/>
    </row>
    <row r="499">
      <c r="F499" s="19"/>
      <c r="G499" s="19"/>
      <c r="H499" s="19"/>
      <c r="N499" s="26"/>
      <c r="O499" s="25"/>
      <c r="S499" s="26"/>
    </row>
    <row r="500">
      <c r="F500" s="19"/>
      <c r="G500" s="19"/>
      <c r="H500" s="19"/>
      <c r="N500" s="26"/>
      <c r="O500" s="25"/>
      <c r="S500" s="26"/>
    </row>
    <row r="501">
      <c r="F501" s="19"/>
      <c r="G501" s="19"/>
      <c r="H501" s="19"/>
      <c r="N501" s="26"/>
      <c r="O501" s="25"/>
      <c r="S501" s="26"/>
    </row>
    <row r="502">
      <c r="F502" s="19"/>
      <c r="G502" s="19"/>
      <c r="H502" s="19"/>
      <c r="N502" s="26"/>
      <c r="O502" s="25"/>
      <c r="S502" s="26"/>
    </row>
    <row r="503">
      <c r="F503" s="19"/>
      <c r="G503" s="19"/>
      <c r="H503" s="19"/>
      <c r="N503" s="26"/>
      <c r="O503" s="25"/>
      <c r="S503" s="26"/>
    </row>
    <row r="504">
      <c r="F504" s="19"/>
      <c r="G504" s="19"/>
      <c r="H504" s="19"/>
      <c r="N504" s="26"/>
      <c r="O504" s="25"/>
      <c r="S504" s="26"/>
    </row>
    <row r="505">
      <c r="F505" s="19"/>
      <c r="G505" s="19"/>
      <c r="H505" s="19"/>
      <c r="N505" s="26"/>
      <c r="O505" s="25"/>
      <c r="S505" s="26"/>
    </row>
    <row r="506">
      <c r="F506" s="19"/>
      <c r="G506" s="19"/>
      <c r="H506" s="19"/>
      <c r="N506" s="26"/>
      <c r="O506" s="25"/>
      <c r="S506" s="26"/>
    </row>
    <row r="507">
      <c r="F507" s="19"/>
      <c r="G507" s="19"/>
      <c r="H507" s="19"/>
      <c r="N507" s="26"/>
      <c r="O507" s="25"/>
      <c r="S507" s="26"/>
    </row>
    <row r="508">
      <c r="F508" s="19"/>
      <c r="G508" s="19"/>
      <c r="H508" s="19"/>
      <c r="N508" s="26"/>
      <c r="O508" s="25"/>
      <c r="S508" s="26"/>
    </row>
    <row r="509">
      <c r="F509" s="19"/>
      <c r="G509" s="19"/>
      <c r="H509" s="19"/>
      <c r="N509" s="26"/>
      <c r="O509" s="25"/>
      <c r="S509" s="26"/>
    </row>
    <row r="510">
      <c r="F510" s="19"/>
      <c r="G510" s="19"/>
      <c r="H510" s="19"/>
      <c r="N510" s="26"/>
      <c r="O510" s="25"/>
      <c r="S510" s="26"/>
    </row>
    <row r="511">
      <c r="F511" s="19"/>
      <c r="G511" s="19"/>
      <c r="H511" s="19"/>
      <c r="N511" s="26"/>
      <c r="O511" s="25"/>
      <c r="S511" s="26"/>
    </row>
    <row r="512">
      <c r="F512" s="19"/>
      <c r="G512" s="19"/>
      <c r="H512" s="19"/>
      <c r="N512" s="26"/>
      <c r="O512" s="25"/>
      <c r="S512" s="26"/>
    </row>
    <row r="513">
      <c r="F513" s="19"/>
      <c r="G513" s="19"/>
      <c r="H513" s="19"/>
      <c r="N513" s="26"/>
      <c r="O513" s="25"/>
      <c r="S513" s="26"/>
    </row>
    <row r="514">
      <c r="F514" s="19"/>
      <c r="G514" s="19"/>
      <c r="H514" s="19"/>
      <c r="N514" s="26"/>
      <c r="O514" s="25"/>
      <c r="S514" s="26"/>
    </row>
    <row r="515">
      <c r="F515" s="19"/>
      <c r="G515" s="19"/>
      <c r="H515" s="19"/>
      <c r="N515" s="26"/>
      <c r="O515" s="25"/>
      <c r="S515" s="26"/>
    </row>
    <row r="516">
      <c r="F516" s="19"/>
      <c r="G516" s="19"/>
      <c r="H516" s="19"/>
      <c r="N516" s="26"/>
      <c r="O516" s="25"/>
      <c r="S516" s="26"/>
    </row>
    <row r="517">
      <c r="F517" s="19"/>
      <c r="G517" s="19"/>
      <c r="H517" s="19"/>
      <c r="N517" s="26"/>
      <c r="O517" s="25"/>
      <c r="S517" s="26"/>
    </row>
    <row r="518">
      <c r="F518" s="19"/>
      <c r="G518" s="19"/>
      <c r="H518" s="19"/>
      <c r="N518" s="26"/>
      <c r="O518" s="25"/>
      <c r="S518" s="26"/>
    </row>
    <row r="519">
      <c r="F519" s="19"/>
      <c r="G519" s="19"/>
      <c r="H519" s="19"/>
      <c r="N519" s="26"/>
      <c r="O519" s="25"/>
      <c r="S519" s="26"/>
    </row>
    <row r="520">
      <c r="F520" s="19"/>
      <c r="G520" s="19"/>
      <c r="H520" s="19"/>
      <c r="N520" s="26"/>
      <c r="O520" s="25"/>
      <c r="S520" s="26"/>
    </row>
    <row r="521">
      <c r="F521" s="19"/>
      <c r="G521" s="19"/>
      <c r="H521" s="19"/>
      <c r="N521" s="26"/>
      <c r="O521" s="25"/>
      <c r="S521" s="26"/>
    </row>
    <row r="522">
      <c r="F522" s="19"/>
      <c r="G522" s="19"/>
      <c r="H522" s="19"/>
      <c r="N522" s="26"/>
      <c r="O522" s="25"/>
      <c r="S522" s="26"/>
    </row>
    <row r="523">
      <c r="F523" s="19"/>
      <c r="G523" s="19"/>
      <c r="H523" s="19"/>
      <c r="N523" s="26"/>
      <c r="O523" s="25"/>
      <c r="S523" s="26"/>
    </row>
    <row r="524">
      <c r="F524" s="19"/>
      <c r="G524" s="19"/>
      <c r="H524" s="19"/>
      <c r="N524" s="26"/>
      <c r="O524" s="25"/>
      <c r="S524" s="26"/>
    </row>
    <row r="525">
      <c r="F525" s="19"/>
      <c r="G525" s="19"/>
      <c r="H525" s="19"/>
      <c r="N525" s="26"/>
      <c r="O525" s="25"/>
      <c r="S525" s="26"/>
    </row>
    <row r="526">
      <c r="F526" s="19"/>
      <c r="G526" s="19"/>
      <c r="H526" s="19"/>
      <c r="N526" s="26"/>
      <c r="O526" s="25"/>
      <c r="S526" s="26"/>
    </row>
    <row r="527">
      <c r="F527" s="19"/>
      <c r="G527" s="19"/>
      <c r="H527" s="19"/>
      <c r="N527" s="26"/>
      <c r="O527" s="25"/>
      <c r="S527" s="26"/>
    </row>
    <row r="528">
      <c r="F528" s="19"/>
      <c r="G528" s="19"/>
      <c r="H528" s="19"/>
      <c r="N528" s="26"/>
      <c r="O528" s="25"/>
      <c r="S528" s="26"/>
    </row>
    <row r="529">
      <c r="F529" s="19"/>
      <c r="G529" s="19"/>
      <c r="H529" s="19"/>
      <c r="N529" s="26"/>
      <c r="O529" s="25"/>
      <c r="S529" s="26"/>
    </row>
    <row r="530">
      <c r="F530" s="19"/>
      <c r="G530" s="19"/>
      <c r="H530" s="19"/>
      <c r="N530" s="26"/>
      <c r="O530" s="25"/>
      <c r="S530" s="26"/>
    </row>
    <row r="531">
      <c r="F531" s="19"/>
      <c r="G531" s="19"/>
      <c r="H531" s="19"/>
      <c r="N531" s="26"/>
      <c r="O531" s="25"/>
      <c r="S531" s="26"/>
    </row>
    <row r="532">
      <c r="F532" s="19"/>
      <c r="G532" s="19"/>
      <c r="H532" s="19"/>
      <c r="N532" s="26"/>
      <c r="O532" s="25"/>
      <c r="S532" s="26"/>
    </row>
    <row r="533">
      <c r="F533" s="19"/>
      <c r="G533" s="19"/>
      <c r="H533" s="19"/>
      <c r="N533" s="26"/>
      <c r="O533" s="25"/>
      <c r="S533" s="26"/>
    </row>
    <row r="534">
      <c r="F534" s="19"/>
      <c r="G534" s="19"/>
      <c r="H534" s="19"/>
      <c r="N534" s="26"/>
      <c r="O534" s="25"/>
      <c r="S534" s="26"/>
    </row>
    <row r="535">
      <c r="F535" s="19"/>
      <c r="G535" s="19"/>
      <c r="H535" s="19"/>
      <c r="N535" s="26"/>
      <c r="O535" s="25"/>
      <c r="S535" s="26"/>
    </row>
    <row r="536">
      <c r="F536" s="19"/>
      <c r="G536" s="19"/>
      <c r="H536" s="19"/>
      <c r="N536" s="26"/>
      <c r="O536" s="25"/>
      <c r="S536" s="26"/>
    </row>
    <row r="537">
      <c r="F537" s="19"/>
      <c r="G537" s="19"/>
      <c r="H537" s="19"/>
      <c r="N537" s="26"/>
      <c r="O537" s="25"/>
      <c r="S537" s="26"/>
    </row>
    <row r="538">
      <c r="F538" s="19"/>
      <c r="G538" s="19"/>
      <c r="H538" s="19"/>
      <c r="N538" s="26"/>
      <c r="O538" s="25"/>
      <c r="S538" s="26"/>
    </row>
    <row r="539">
      <c r="F539" s="19"/>
      <c r="G539" s="19"/>
      <c r="H539" s="19"/>
      <c r="N539" s="26"/>
      <c r="O539" s="25"/>
      <c r="S539" s="26"/>
    </row>
    <row r="540">
      <c r="F540" s="19"/>
      <c r="G540" s="19"/>
      <c r="H540" s="19"/>
      <c r="N540" s="26"/>
      <c r="O540" s="25"/>
      <c r="S540" s="26"/>
    </row>
    <row r="541">
      <c r="F541" s="19"/>
      <c r="G541" s="19"/>
      <c r="H541" s="19"/>
      <c r="N541" s="26"/>
      <c r="O541" s="25"/>
      <c r="S541" s="26"/>
    </row>
    <row r="542">
      <c r="F542" s="19"/>
      <c r="G542" s="19"/>
      <c r="H542" s="19"/>
      <c r="N542" s="26"/>
      <c r="O542" s="25"/>
      <c r="S542" s="26"/>
    </row>
    <row r="543">
      <c r="F543" s="19"/>
      <c r="G543" s="19"/>
      <c r="H543" s="19"/>
      <c r="N543" s="26"/>
      <c r="O543" s="25"/>
      <c r="S543" s="26"/>
    </row>
    <row r="544">
      <c r="F544" s="19"/>
      <c r="G544" s="19"/>
      <c r="H544" s="19"/>
      <c r="N544" s="26"/>
      <c r="O544" s="25"/>
      <c r="S544" s="26"/>
    </row>
    <row r="545">
      <c r="F545" s="19"/>
      <c r="G545" s="19"/>
      <c r="H545" s="19"/>
      <c r="N545" s="26"/>
      <c r="O545" s="25"/>
      <c r="S545" s="26"/>
    </row>
    <row r="546">
      <c r="F546" s="19"/>
      <c r="G546" s="19"/>
      <c r="H546" s="19"/>
      <c r="N546" s="26"/>
      <c r="O546" s="25"/>
      <c r="S546" s="26"/>
    </row>
    <row r="547">
      <c r="F547" s="19"/>
      <c r="G547" s="19"/>
      <c r="H547" s="19"/>
      <c r="N547" s="26"/>
      <c r="O547" s="25"/>
      <c r="S547" s="26"/>
    </row>
    <row r="548">
      <c r="F548" s="19"/>
      <c r="G548" s="19"/>
      <c r="H548" s="19"/>
      <c r="N548" s="26"/>
      <c r="O548" s="25"/>
      <c r="S548" s="26"/>
    </row>
    <row r="549">
      <c r="F549" s="19"/>
      <c r="G549" s="19"/>
      <c r="H549" s="19"/>
      <c r="N549" s="26"/>
      <c r="O549" s="25"/>
      <c r="S549" s="26"/>
    </row>
    <row r="550">
      <c r="F550" s="19"/>
      <c r="G550" s="19"/>
      <c r="H550" s="19"/>
      <c r="N550" s="26"/>
      <c r="O550" s="25"/>
      <c r="S550" s="26"/>
    </row>
    <row r="551">
      <c r="F551" s="19"/>
      <c r="G551" s="19"/>
      <c r="H551" s="19"/>
      <c r="N551" s="26"/>
      <c r="O551" s="25"/>
      <c r="S551" s="26"/>
    </row>
    <row r="552">
      <c r="F552" s="19"/>
      <c r="G552" s="19"/>
      <c r="H552" s="19"/>
      <c r="N552" s="26"/>
      <c r="O552" s="25"/>
      <c r="S552" s="26"/>
    </row>
    <row r="553">
      <c r="F553" s="19"/>
      <c r="G553" s="19"/>
      <c r="H553" s="19"/>
      <c r="N553" s="26"/>
      <c r="O553" s="25"/>
      <c r="S553" s="26"/>
    </row>
    <row r="554">
      <c r="F554" s="19"/>
      <c r="G554" s="19"/>
      <c r="H554" s="19"/>
      <c r="N554" s="26"/>
      <c r="O554" s="25"/>
      <c r="S554" s="26"/>
    </row>
    <row r="555">
      <c r="F555" s="19"/>
      <c r="G555" s="19"/>
      <c r="H555" s="19"/>
      <c r="N555" s="26"/>
      <c r="O555" s="25"/>
      <c r="S555" s="26"/>
    </row>
    <row r="556">
      <c r="F556" s="19"/>
      <c r="G556" s="19"/>
      <c r="H556" s="19"/>
      <c r="N556" s="26"/>
      <c r="O556" s="25"/>
      <c r="S556" s="26"/>
    </row>
    <row r="557">
      <c r="F557" s="19"/>
      <c r="G557" s="19"/>
      <c r="H557" s="19"/>
      <c r="N557" s="26"/>
      <c r="O557" s="25"/>
      <c r="S557" s="26"/>
    </row>
    <row r="558">
      <c r="F558" s="19"/>
      <c r="G558" s="19"/>
      <c r="H558" s="19"/>
      <c r="N558" s="26"/>
      <c r="O558" s="25"/>
      <c r="S558" s="26"/>
    </row>
    <row r="559">
      <c r="F559" s="19"/>
      <c r="G559" s="19"/>
      <c r="H559" s="19"/>
      <c r="N559" s="26"/>
      <c r="O559" s="25"/>
      <c r="S559" s="26"/>
    </row>
    <row r="560">
      <c r="F560" s="19"/>
      <c r="G560" s="19"/>
      <c r="H560" s="19"/>
      <c r="N560" s="26"/>
      <c r="O560" s="25"/>
      <c r="S560" s="26"/>
    </row>
    <row r="561">
      <c r="F561" s="19"/>
      <c r="G561" s="19"/>
      <c r="H561" s="19"/>
      <c r="N561" s="26"/>
      <c r="O561" s="25"/>
      <c r="S561" s="26"/>
    </row>
    <row r="562">
      <c r="F562" s="19"/>
      <c r="G562" s="19"/>
      <c r="H562" s="19"/>
      <c r="N562" s="26"/>
      <c r="O562" s="25"/>
      <c r="S562" s="26"/>
    </row>
    <row r="563">
      <c r="F563" s="19"/>
      <c r="G563" s="19"/>
      <c r="H563" s="19"/>
      <c r="N563" s="26"/>
      <c r="O563" s="25"/>
      <c r="S563" s="26"/>
    </row>
    <row r="564">
      <c r="F564" s="19"/>
      <c r="G564" s="19"/>
      <c r="H564" s="19"/>
      <c r="N564" s="26"/>
      <c r="O564" s="25"/>
      <c r="S564" s="26"/>
    </row>
    <row r="565">
      <c r="F565" s="19"/>
      <c r="G565" s="19"/>
      <c r="H565" s="19"/>
      <c r="N565" s="26"/>
      <c r="O565" s="25"/>
      <c r="S565" s="26"/>
    </row>
    <row r="566">
      <c r="F566" s="19"/>
      <c r="G566" s="19"/>
      <c r="H566" s="19"/>
      <c r="N566" s="26"/>
      <c r="O566" s="25"/>
      <c r="S566" s="26"/>
    </row>
    <row r="567">
      <c r="F567" s="19"/>
      <c r="G567" s="19"/>
      <c r="H567" s="19"/>
      <c r="N567" s="26"/>
      <c r="O567" s="25"/>
      <c r="S567" s="26"/>
    </row>
    <row r="568">
      <c r="F568" s="19"/>
      <c r="G568" s="19"/>
      <c r="H568" s="19"/>
      <c r="N568" s="26"/>
      <c r="O568" s="25"/>
      <c r="S568" s="26"/>
    </row>
    <row r="569">
      <c r="F569" s="19"/>
      <c r="G569" s="19"/>
      <c r="H569" s="19"/>
      <c r="N569" s="26"/>
      <c r="O569" s="25"/>
      <c r="S569" s="26"/>
    </row>
    <row r="570">
      <c r="F570" s="19"/>
      <c r="G570" s="19"/>
      <c r="H570" s="19"/>
      <c r="N570" s="26"/>
      <c r="O570" s="25"/>
      <c r="S570" s="26"/>
    </row>
    <row r="571">
      <c r="F571" s="19"/>
      <c r="G571" s="19"/>
      <c r="H571" s="19"/>
      <c r="N571" s="26"/>
      <c r="O571" s="25"/>
      <c r="S571" s="26"/>
    </row>
    <row r="572">
      <c r="F572" s="19"/>
      <c r="G572" s="19"/>
      <c r="H572" s="19"/>
      <c r="N572" s="26"/>
      <c r="O572" s="25"/>
      <c r="S572" s="26"/>
    </row>
    <row r="573">
      <c r="F573" s="19"/>
      <c r="G573" s="19"/>
      <c r="H573" s="19"/>
      <c r="N573" s="26"/>
      <c r="O573" s="25"/>
      <c r="S573" s="26"/>
    </row>
    <row r="574">
      <c r="F574" s="19"/>
      <c r="G574" s="19"/>
      <c r="H574" s="19"/>
      <c r="N574" s="26"/>
      <c r="O574" s="25"/>
      <c r="S574" s="26"/>
    </row>
    <row r="575">
      <c r="F575" s="19"/>
      <c r="G575" s="19"/>
      <c r="H575" s="19"/>
      <c r="N575" s="26"/>
      <c r="O575" s="25"/>
      <c r="S575" s="26"/>
    </row>
    <row r="576">
      <c r="F576" s="19"/>
      <c r="G576" s="19"/>
      <c r="H576" s="19"/>
      <c r="N576" s="26"/>
      <c r="O576" s="25"/>
      <c r="S576" s="26"/>
    </row>
    <row r="577">
      <c r="F577" s="19"/>
      <c r="G577" s="19"/>
      <c r="H577" s="19"/>
      <c r="N577" s="26"/>
      <c r="O577" s="25"/>
      <c r="S577" s="26"/>
    </row>
    <row r="578">
      <c r="F578" s="19"/>
      <c r="G578" s="19"/>
      <c r="H578" s="19"/>
      <c r="N578" s="26"/>
      <c r="O578" s="25"/>
      <c r="S578" s="26"/>
    </row>
    <row r="579">
      <c r="F579" s="19"/>
      <c r="G579" s="19"/>
      <c r="H579" s="19"/>
      <c r="N579" s="26"/>
      <c r="O579" s="25"/>
      <c r="S579" s="26"/>
    </row>
    <row r="580">
      <c r="F580" s="19"/>
      <c r="G580" s="19"/>
      <c r="H580" s="19"/>
      <c r="N580" s="26"/>
      <c r="O580" s="25"/>
      <c r="S580" s="26"/>
    </row>
    <row r="581">
      <c r="F581" s="19"/>
      <c r="G581" s="19"/>
      <c r="H581" s="19"/>
      <c r="N581" s="26"/>
      <c r="O581" s="25"/>
      <c r="S581" s="26"/>
    </row>
    <row r="582">
      <c r="F582" s="19"/>
      <c r="G582" s="19"/>
      <c r="H582" s="19"/>
      <c r="N582" s="26"/>
      <c r="O582" s="25"/>
      <c r="S582" s="26"/>
    </row>
    <row r="583">
      <c r="F583" s="19"/>
      <c r="G583" s="19"/>
      <c r="H583" s="19"/>
      <c r="N583" s="26"/>
      <c r="O583" s="25"/>
      <c r="S583" s="26"/>
    </row>
    <row r="584">
      <c r="F584" s="19"/>
      <c r="G584" s="19"/>
      <c r="H584" s="19"/>
      <c r="N584" s="26"/>
      <c r="O584" s="25"/>
      <c r="S584" s="26"/>
    </row>
    <row r="585">
      <c r="F585" s="19"/>
      <c r="G585" s="19"/>
      <c r="H585" s="19"/>
      <c r="N585" s="26"/>
      <c r="O585" s="25"/>
      <c r="S585" s="26"/>
    </row>
    <row r="586">
      <c r="F586" s="19"/>
      <c r="G586" s="19"/>
      <c r="H586" s="19"/>
      <c r="N586" s="26"/>
      <c r="O586" s="25"/>
      <c r="S586" s="26"/>
    </row>
    <row r="587">
      <c r="F587" s="19"/>
      <c r="G587" s="19"/>
      <c r="H587" s="19"/>
      <c r="N587" s="26"/>
      <c r="O587" s="25"/>
      <c r="S587" s="26"/>
    </row>
    <row r="588">
      <c r="F588" s="19"/>
      <c r="G588" s="19"/>
      <c r="H588" s="19"/>
      <c r="N588" s="26"/>
      <c r="O588" s="25"/>
      <c r="S588" s="26"/>
    </row>
    <row r="589">
      <c r="F589" s="19"/>
      <c r="G589" s="19"/>
      <c r="H589" s="19"/>
      <c r="N589" s="26"/>
      <c r="O589" s="25"/>
      <c r="S589" s="26"/>
    </row>
    <row r="590">
      <c r="F590" s="19"/>
      <c r="G590" s="19"/>
      <c r="H590" s="19"/>
      <c r="N590" s="26"/>
      <c r="O590" s="25"/>
      <c r="S590" s="26"/>
    </row>
    <row r="591">
      <c r="F591" s="19"/>
      <c r="G591" s="19"/>
      <c r="H591" s="19"/>
      <c r="N591" s="26"/>
      <c r="O591" s="25"/>
      <c r="S591" s="26"/>
    </row>
    <row r="592">
      <c r="F592" s="19"/>
      <c r="G592" s="19"/>
      <c r="H592" s="19"/>
      <c r="N592" s="26"/>
      <c r="O592" s="25"/>
      <c r="S592" s="26"/>
    </row>
    <row r="593">
      <c r="F593" s="19"/>
      <c r="G593" s="19"/>
      <c r="H593" s="19"/>
      <c r="N593" s="26"/>
      <c r="O593" s="25"/>
      <c r="S593" s="26"/>
    </row>
    <row r="594">
      <c r="F594" s="19"/>
      <c r="G594" s="19"/>
      <c r="H594" s="19"/>
      <c r="N594" s="26"/>
      <c r="O594" s="25"/>
      <c r="S594" s="26"/>
    </row>
    <row r="595">
      <c r="F595" s="19"/>
      <c r="G595" s="19"/>
      <c r="H595" s="19"/>
      <c r="N595" s="26"/>
      <c r="O595" s="25"/>
      <c r="S595" s="26"/>
    </row>
    <row r="596">
      <c r="F596" s="19"/>
      <c r="G596" s="19"/>
      <c r="H596" s="19"/>
      <c r="N596" s="26"/>
      <c r="O596" s="25"/>
      <c r="S596" s="26"/>
    </row>
    <row r="597">
      <c r="F597" s="19"/>
      <c r="G597" s="19"/>
      <c r="H597" s="19"/>
      <c r="N597" s="26"/>
      <c r="O597" s="25"/>
      <c r="S597" s="26"/>
    </row>
    <row r="598">
      <c r="F598" s="19"/>
      <c r="G598" s="19"/>
      <c r="H598" s="19"/>
      <c r="N598" s="26"/>
      <c r="O598" s="25"/>
      <c r="S598" s="26"/>
    </row>
    <row r="599">
      <c r="F599" s="19"/>
      <c r="G599" s="19"/>
      <c r="H599" s="19"/>
      <c r="N599" s="26"/>
      <c r="O599" s="25"/>
      <c r="S599" s="26"/>
    </row>
    <row r="600">
      <c r="F600" s="19"/>
      <c r="G600" s="19"/>
      <c r="H600" s="19"/>
      <c r="N600" s="26"/>
      <c r="O600" s="25"/>
      <c r="S600" s="26"/>
    </row>
    <row r="601">
      <c r="F601" s="19"/>
      <c r="G601" s="19"/>
      <c r="H601" s="19"/>
      <c r="N601" s="26"/>
      <c r="O601" s="25"/>
      <c r="S601" s="26"/>
    </row>
    <row r="602">
      <c r="F602" s="19"/>
      <c r="G602" s="19"/>
      <c r="H602" s="19"/>
      <c r="N602" s="26"/>
      <c r="O602" s="25"/>
      <c r="S602" s="26"/>
    </row>
    <row r="603">
      <c r="F603" s="19"/>
      <c r="G603" s="19"/>
      <c r="H603" s="19"/>
      <c r="N603" s="26"/>
      <c r="O603" s="25"/>
      <c r="S603" s="26"/>
    </row>
    <row r="604">
      <c r="F604" s="19"/>
      <c r="G604" s="19"/>
      <c r="H604" s="19"/>
      <c r="N604" s="26"/>
      <c r="O604" s="25"/>
      <c r="S604" s="26"/>
    </row>
    <row r="605">
      <c r="F605" s="19"/>
      <c r="G605" s="19"/>
      <c r="H605" s="19"/>
      <c r="N605" s="26"/>
      <c r="O605" s="25"/>
      <c r="S605" s="26"/>
    </row>
    <row r="606">
      <c r="F606" s="19"/>
      <c r="G606" s="19"/>
      <c r="H606" s="19"/>
      <c r="N606" s="26"/>
      <c r="O606" s="25"/>
      <c r="S606" s="26"/>
    </row>
    <row r="607">
      <c r="F607" s="19"/>
      <c r="G607" s="19"/>
      <c r="H607" s="19"/>
      <c r="N607" s="26"/>
      <c r="O607" s="25"/>
      <c r="S607" s="26"/>
    </row>
    <row r="608">
      <c r="F608" s="19"/>
      <c r="G608" s="19"/>
      <c r="H608" s="19"/>
      <c r="N608" s="26"/>
      <c r="O608" s="25"/>
      <c r="S608" s="26"/>
    </row>
    <row r="609">
      <c r="F609" s="19"/>
      <c r="G609" s="19"/>
      <c r="H609" s="19"/>
      <c r="N609" s="26"/>
      <c r="O609" s="25"/>
      <c r="S609" s="26"/>
    </row>
    <row r="610">
      <c r="F610" s="19"/>
      <c r="G610" s="19"/>
      <c r="H610" s="19"/>
      <c r="N610" s="26"/>
      <c r="O610" s="25"/>
      <c r="S610" s="26"/>
    </row>
    <row r="611">
      <c r="F611" s="19"/>
      <c r="G611" s="19"/>
      <c r="H611" s="19"/>
      <c r="N611" s="26"/>
      <c r="O611" s="25"/>
      <c r="S611" s="26"/>
    </row>
    <row r="612">
      <c r="F612" s="19"/>
      <c r="G612" s="19"/>
      <c r="H612" s="19"/>
      <c r="N612" s="26"/>
      <c r="O612" s="25"/>
      <c r="S612" s="26"/>
    </row>
    <row r="613">
      <c r="F613" s="19"/>
      <c r="G613" s="19"/>
      <c r="H613" s="19"/>
      <c r="N613" s="26"/>
      <c r="O613" s="25"/>
      <c r="S613" s="26"/>
    </row>
    <row r="614">
      <c r="F614" s="19"/>
      <c r="G614" s="19"/>
      <c r="H614" s="19"/>
      <c r="N614" s="26"/>
      <c r="O614" s="25"/>
      <c r="S614" s="26"/>
    </row>
    <row r="615">
      <c r="F615" s="19"/>
      <c r="G615" s="19"/>
      <c r="H615" s="19"/>
      <c r="N615" s="26"/>
      <c r="O615" s="25"/>
      <c r="S615" s="26"/>
    </row>
    <row r="616">
      <c r="F616" s="19"/>
      <c r="G616" s="19"/>
      <c r="H616" s="19"/>
      <c r="N616" s="26"/>
      <c r="O616" s="25"/>
      <c r="S616" s="26"/>
    </row>
    <row r="617">
      <c r="F617" s="19"/>
      <c r="G617" s="19"/>
      <c r="H617" s="19"/>
      <c r="N617" s="26"/>
      <c r="O617" s="25"/>
      <c r="S617" s="26"/>
    </row>
    <row r="618">
      <c r="F618" s="19"/>
      <c r="G618" s="19"/>
      <c r="H618" s="19"/>
      <c r="N618" s="26"/>
      <c r="O618" s="25"/>
      <c r="S618" s="26"/>
    </row>
    <row r="619">
      <c r="F619" s="19"/>
      <c r="G619" s="19"/>
      <c r="H619" s="19"/>
      <c r="N619" s="26"/>
      <c r="O619" s="25"/>
      <c r="S619" s="26"/>
    </row>
    <row r="620">
      <c r="F620" s="19"/>
      <c r="G620" s="19"/>
      <c r="H620" s="19"/>
      <c r="N620" s="26"/>
      <c r="O620" s="25"/>
      <c r="S620" s="26"/>
    </row>
    <row r="621">
      <c r="F621" s="19"/>
      <c r="G621" s="19"/>
      <c r="H621" s="19"/>
      <c r="N621" s="26"/>
      <c r="O621" s="25"/>
      <c r="S621" s="26"/>
    </row>
    <row r="622">
      <c r="F622" s="19"/>
      <c r="G622" s="19"/>
      <c r="H622" s="19"/>
      <c r="N622" s="26"/>
      <c r="O622" s="25"/>
      <c r="S622" s="26"/>
    </row>
    <row r="623">
      <c r="F623" s="19"/>
      <c r="G623" s="19"/>
      <c r="H623" s="19"/>
      <c r="N623" s="26"/>
      <c r="O623" s="25"/>
      <c r="S623" s="26"/>
    </row>
    <row r="624">
      <c r="F624" s="19"/>
      <c r="G624" s="19"/>
      <c r="H624" s="19"/>
      <c r="N624" s="26"/>
      <c r="O624" s="25"/>
      <c r="S624" s="26"/>
    </row>
    <row r="625">
      <c r="F625" s="19"/>
      <c r="G625" s="19"/>
      <c r="H625" s="19"/>
      <c r="N625" s="26"/>
      <c r="O625" s="25"/>
      <c r="S625" s="26"/>
    </row>
    <row r="626">
      <c r="F626" s="19"/>
      <c r="G626" s="19"/>
      <c r="H626" s="19"/>
      <c r="N626" s="26"/>
      <c r="O626" s="25"/>
      <c r="S626" s="26"/>
    </row>
    <row r="627">
      <c r="F627" s="19"/>
      <c r="G627" s="19"/>
      <c r="H627" s="19"/>
      <c r="N627" s="26"/>
      <c r="O627" s="25"/>
      <c r="S627" s="26"/>
    </row>
    <row r="628">
      <c r="F628" s="19"/>
      <c r="G628" s="19"/>
      <c r="H628" s="19"/>
      <c r="N628" s="26"/>
      <c r="O628" s="25"/>
      <c r="S628" s="26"/>
    </row>
    <row r="629">
      <c r="F629" s="19"/>
      <c r="G629" s="19"/>
      <c r="H629" s="19"/>
      <c r="N629" s="26"/>
      <c r="O629" s="25"/>
      <c r="S629" s="26"/>
    </row>
    <row r="630">
      <c r="F630" s="19"/>
      <c r="G630" s="19"/>
      <c r="H630" s="19"/>
      <c r="N630" s="26"/>
      <c r="O630" s="25"/>
      <c r="S630" s="26"/>
    </row>
    <row r="631">
      <c r="F631" s="19"/>
      <c r="G631" s="19"/>
      <c r="H631" s="19"/>
      <c r="N631" s="26"/>
      <c r="O631" s="25"/>
      <c r="S631" s="26"/>
    </row>
    <row r="632">
      <c r="F632" s="19"/>
      <c r="G632" s="19"/>
      <c r="H632" s="19"/>
      <c r="N632" s="26"/>
      <c r="O632" s="25"/>
      <c r="S632" s="26"/>
    </row>
    <row r="633">
      <c r="F633" s="19"/>
      <c r="G633" s="19"/>
      <c r="H633" s="19"/>
      <c r="N633" s="26"/>
      <c r="O633" s="25"/>
      <c r="S633" s="26"/>
    </row>
    <row r="634">
      <c r="F634" s="19"/>
      <c r="G634" s="19"/>
      <c r="H634" s="19"/>
      <c r="N634" s="26"/>
      <c r="O634" s="25"/>
      <c r="S634" s="26"/>
    </row>
    <row r="635">
      <c r="F635" s="19"/>
      <c r="G635" s="19"/>
      <c r="H635" s="19"/>
      <c r="N635" s="26"/>
      <c r="O635" s="25"/>
      <c r="S635" s="26"/>
    </row>
    <row r="636">
      <c r="F636" s="19"/>
      <c r="G636" s="19"/>
      <c r="H636" s="19"/>
      <c r="N636" s="26"/>
      <c r="O636" s="25"/>
      <c r="S636" s="26"/>
    </row>
    <row r="637">
      <c r="F637" s="19"/>
      <c r="G637" s="19"/>
      <c r="H637" s="19"/>
      <c r="N637" s="26"/>
      <c r="O637" s="25"/>
      <c r="S637" s="26"/>
    </row>
    <row r="638">
      <c r="F638" s="19"/>
      <c r="G638" s="19"/>
      <c r="H638" s="19"/>
      <c r="N638" s="26"/>
      <c r="O638" s="25"/>
      <c r="S638" s="26"/>
    </row>
    <row r="639">
      <c r="F639" s="19"/>
      <c r="G639" s="19"/>
      <c r="H639" s="19"/>
      <c r="N639" s="26"/>
      <c r="O639" s="25"/>
      <c r="S639" s="26"/>
    </row>
    <row r="640">
      <c r="F640" s="19"/>
      <c r="G640" s="19"/>
      <c r="H640" s="19"/>
      <c r="N640" s="26"/>
      <c r="O640" s="25"/>
      <c r="S640" s="26"/>
    </row>
    <row r="641">
      <c r="F641" s="19"/>
      <c r="G641" s="19"/>
      <c r="H641" s="19"/>
      <c r="N641" s="26"/>
      <c r="O641" s="25"/>
      <c r="S641" s="26"/>
    </row>
    <row r="642">
      <c r="F642" s="19"/>
      <c r="G642" s="19"/>
      <c r="H642" s="19"/>
      <c r="N642" s="26"/>
      <c r="O642" s="25"/>
      <c r="S642" s="26"/>
    </row>
    <row r="643">
      <c r="F643" s="19"/>
      <c r="G643" s="19"/>
      <c r="H643" s="19"/>
      <c r="N643" s="26"/>
      <c r="O643" s="25"/>
      <c r="S643" s="26"/>
    </row>
    <row r="644">
      <c r="F644" s="19"/>
      <c r="G644" s="19"/>
      <c r="H644" s="19"/>
      <c r="N644" s="26"/>
      <c r="O644" s="25"/>
      <c r="S644" s="26"/>
    </row>
    <row r="645">
      <c r="F645" s="19"/>
      <c r="G645" s="19"/>
      <c r="H645" s="19"/>
      <c r="N645" s="26"/>
      <c r="O645" s="25"/>
      <c r="S645" s="26"/>
    </row>
    <row r="646">
      <c r="F646" s="19"/>
      <c r="G646" s="19"/>
      <c r="H646" s="19"/>
      <c r="N646" s="26"/>
      <c r="O646" s="25"/>
      <c r="S646" s="26"/>
    </row>
    <row r="647">
      <c r="F647" s="19"/>
      <c r="G647" s="19"/>
      <c r="H647" s="19"/>
      <c r="N647" s="26"/>
      <c r="O647" s="25"/>
      <c r="S647" s="26"/>
    </row>
    <row r="648">
      <c r="F648" s="19"/>
      <c r="G648" s="19"/>
      <c r="H648" s="19"/>
      <c r="N648" s="26"/>
      <c r="O648" s="25"/>
      <c r="S648" s="26"/>
    </row>
    <row r="649">
      <c r="F649" s="19"/>
      <c r="G649" s="19"/>
      <c r="H649" s="19"/>
      <c r="N649" s="26"/>
      <c r="O649" s="25"/>
      <c r="S649" s="26"/>
    </row>
    <row r="650">
      <c r="F650" s="19"/>
      <c r="G650" s="19"/>
      <c r="H650" s="19"/>
      <c r="N650" s="26"/>
      <c r="O650" s="25"/>
      <c r="S650" s="26"/>
    </row>
    <row r="651">
      <c r="F651" s="19"/>
      <c r="G651" s="19"/>
      <c r="H651" s="19"/>
      <c r="N651" s="26"/>
      <c r="O651" s="25"/>
      <c r="S651" s="26"/>
    </row>
    <row r="652">
      <c r="F652" s="19"/>
      <c r="G652" s="19"/>
      <c r="H652" s="19"/>
      <c r="N652" s="26"/>
      <c r="O652" s="25"/>
      <c r="S652" s="26"/>
    </row>
    <row r="653">
      <c r="F653" s="19"/>
      <c r="G653" s="19"/>
      <c r="H653" s="19"/>
      <c r="N653" s="26"/>
      <c r="O653" s="25"/>
      <c r="S653" s="26"/>
    </row>
    <row r="654">
      <c r="F654" s="19"/>
      <c r="G654" s="19"/>
      <c r="H654" s="19"/>
      <c r="N654" s="26"/>
      <c r="O654" s="25"/>
      <c r="S654" s="26"/>
    </row>
    <row r="655">
      <c r="F655" s="19"/>
      <c r="G655" s="19"/>
      <c r="H655" s="19"/>
      <c r="N655" s="26"/>
      <c r="O655" s="25"/>
      <c r="S655" s="26"/>
    </row>
    <row r="656">
      <c r="F656" s="19"/>
      <c r="G656" s="19"/>
      <c r="H656" s="19"/>
      <c r="N656" s="26"/>
      <c r="O656" s="25"/>
      <c r="S656" s="26"/>
    </row>
    <row r="657">
      <c r="F657" s="19"/>
      <c r="G657" s="19"/>
      <c r="H657" s="19"/>
      <c r="N657" s="26"/>
      <c r="O657" s="25"/>
      <c r="S657" s="26"/>
    </row>
    <row r="658">
      <c r="F658" s="19"/>
      <c r="G658" s="19"/>
      <c r="H658" s="19"/>
      <c r="N658" s="26"/>
      <c r="O658" s="25"/>
      <c r="S658" s="26"/>
    </row>
    <row r="659">
      <c r="F659" s="19"/>
      <c r="G659" s="19"/>
      <c r="H659" s="19"/>
      <c r="N659" s="26"/>
      <c r="O659" s="25"/>
      <c r="S659" s="26"/>
    </row>
    <row r="660">
      <c r="F660" s="19"/>
      <c r="G660" s="19"/>
      <c r="H660" s="19"/>
      <c r="N660" s="26"/>
      <c r="O660" s="25"/>
      <c r="S660" s="26"/>
    </row>
    <row r="661">
      <c r="F661" s="19"/>
      <c r="G661" s="19"/>
      <c r="H661" s="19"/>
      <c r="N661" s="26"/>
      <c r="O661" s="25"/>
      <c r="S661" s="26"/>
    </row>
    <row r="662">
      <c r="F662" s="19"/>
      <c r="G662" s="19"/>
      <c r="H662" s="19"/>
      <c r="N662" s="26"/>
      <c r="O662" s="25"/>
      <c r="S662" s="26"/>
    </row>
    <row r="663">
      <c r="F663" s="19"/>
      <c r="G663" s="19"/>
      <c r="H663" s="19"/>
      <c r="N663" s="26"/>
      <c r="O663" s="25"/>
      <c r="S663" s="26"/>
    </row>
    <row r="664">
      <c r="F664" s="19"/>
      <c r="G664" s="19"/>
      <c r="H664" s="19"/>
      <c r="N664" s="26"/>
      <c r="O664" s="25"/>
      <c r="S664" s="26"/>
    </row>
    <row r="665">
      <c r="F665" s="19"/>
      <c r="G665" s="19"/>
      <c r="H665" s="19"/>
      <c r="N665" s="26"/>
      <c r="O665" s="25"/>
      <c r="S665" s="26"/>
    </row>
    <row r="666">
      <c r="F666" s="19"/>
      <c r="G666" s="19"/>
      <c r="H666" s="19"/>
      <c r="N666" s="26"/>
      <c r="O666" s="25"/>
      <c r="S666" s="26"/>
    </row>
    <row r="667">
      <c r="F667" s="19"/>
      <c r="G667" s="19"/>
      <c r="H667" s="19"/>
      <c r="N667" s="26"/>
      <c r="O667" s="25"/>
      <c r="S667" s="26"/>
    </row>
    <row r="668">
      <c r="F668" s="19"/>
      <c r="G668" s="19"/>
      <c r="H668" s="19"/>
      <c r="N668" s="26"/>
      <c r="O668" s="25"/>
      <c r="S668" s="26"/>
    </row>
    <row r="669">
      <c r="F669" s="19"/>
      <c r="G669" s="19"/>
      <c r="H669" s="19"/>
      <c r="N669" s="26"/>
      <c r="O669" s="25"/>
      <c r="S669" s="26"/>
    </row>
    <row r="670">
      <c r="F670" s="19"/>
      <c r="G670" s="19"/>
      <c r="H670" s="19"/>
      <c r="N670" s="26"/>
      <c r="O670" s="25"/>
      <c r="S670" s="26"/>
    </row>
    <row r="671">
      <c r="F671" s="19"/>
      <c r="G671" s="19"/>
      <c r="H671" s="19"/>
      <c r="N671" s="26"/>
      <c r="O671" s="25"/>
      <c r="S671" s="26"/>
    </row>
    <row r="672">
      <c r="F672" s="19"/>
      <c r="G672" s="19"/>
      <c r="H672" s="19"/>
      <c r="N672" s="26"/>
      <c r="O672" s="25"/>
      <c r="S672" s="26"/>
    </row>
    <row r="673">
      <c r="F673" s="19"/>
      <c r="G673" s="19"/>
      <c r="H673" s="19"/>
      <c r="N673" s="26"/>
      <c r="O673" s="25"/>
      <c r="S673" s="26"/>
    </row>
    <row r="674">
      <c r="F674" s="19"/>
      <c r="G674" s="19"/>
      <c r="H674" s="19"/>
      <c r="N674" s="26"/>
      <c r="O674" s="25"/>
      <c r="S674" s="26"/>
    </row>
    <row r="675">
      <c r="F675" s="19"/>
      <c r="G675" s="19"/>
      <c r="H675" s="19"/>
      <c r="N675" s="26"/>
      <c r="O675" s="25"/>
      <c r="S675" s="26"/>
    </row>
    <row r="676">
      <c r="F676" s="19"/>
      <c r="G676" s="19"/>
      <c r="H676" s="19"/>
      <c r="N676" s="26"/>
      <c r="O676" s="25"/>
      <c r="S676" s="26"/>
    </row>
    <row r="677">
      <c r="F677" s="19"/>
      <c r="G677" s="19"/>
      <c r="H677" s="19"/>
      <c r="N677" s="26"/>
      <c r="O677" s="25"/>
      <c r="S677" s="26"/>
    </row>
    <row r="678">
      <c r="F678" s="19"/>
      <c r="G678" s="19"/>
      <c r="H678" s="19"/>
      <c r="N678" s="26"/>
      <c r="O678" s="25"/>
      <c r="S678" s="26"/>
    </row>
    <row r="679">
      <c r="F679" s="19"/>
      <c r="G679" s="19"/>
      <c r="H679" s="19"/>
      <c r="N679" s="26"/>
      <c r="O679" s="25"/>
      <c r="S679" s="26"/>
    </row>
    <row r="680">
      <c r="F680" s="19"/>
      <c r="G680" s="19"/>
      <c r="H680" s="19"/>
      <c r="N680" s="26"/>
      <c r="O680" s="25"/>
      <c r="S680" s="26"/>
    </row>
    <row r="681">
      <c r="F681" s="19"/>
      <c r="G681" s="19"/>
      <c r="H681" s="19"/>
      <c r="N681" s="26"/>
      <c r="O681" s="25"/>
      <c r="S681" s="26"/>
    </row>
    <row r="682">
      <c r="F682" s="19"/>
      <c r="G682" s="19"/>
      <c r="H682" s="19"/>
      <c r="N682" s="26"/>
      <c r="O682" s="25"/>
      <c r="S682" s="26"/>
    </row>
    <row r="683">
      <c r="F683" s="19"/>
      <c r="G683" s="19"/>
      <c r="H683" s="19"/>
      <c r="N683" s="26"/>
      <c r="O683" s="25"/>
      <c r="S683" s="26"/>
    </row>
    <row r="684">
      <c r="F684" s="19"/>
      <c r="G684" s="19"/>
      <c r="H684" s="19"/>
      <c r="N684" s="26"/>
      <c r="O684" s="25"/>
      <c r="S684" s="26"/>
    </row>
    <row r="685">
      <c r="F685" s="19"/>
      <c r="G685" s="19"/>
      <c r="H685" s="19"/>
      <c r="N685" s="26"/>
      <c r="O685" s="25"/>
      <c r="S685" s="26"/>
    </row>
    <row r="686">
      <c r="F686" s="19"/>
      <c r="G686" s="19"/>
      <c r="H686" s="19"/>
      <c r="N686" s="26"/>
      <c r="O686" s="25"/>
      <c r="S686" s="26"/>
    </row>
    <row r="687">
      <c r="F687" s="19"/>
      <c r="G687" s="19"/>
      <c r="H687" s="19"/>
      <c r="N687" s="26"/>
      <c r="O687" s="25"/>
      <c r="S687" s="26"/>
    </row>
    <row r="688">
      <c r="F688" s="19"/>
      <c r="G688" s="19"/>
      <c r="H688" s="19"/>
      <c r="N688" s="26"/>
      <c r="O688" s="25"/>
      <c r="S688" s="26"/>
    </row>
    <row r="689">
      <c r="F689" s="19"/>
      <c r="G689" s="19"/>
      <c r="H689" s="19"/>
      <c r="N689" s="26"/>
      <c r="O689" s="25"/>
      <c r="S689" s="26"/>
    </row>
    <row r="690">
      <c r="F690" s="19"/>
      <c r="G690" s="19"/>
      <c r="H690" s="19"/>
      <c r="N690" s="26"/>
      <c r="O690" s="25"/>
      <c r="S690" s="26"/>
    </row>
    <row r="691">
      <c r="F691" s="19"/>
      <c r="G691" s="19"/>
      <c r="H691" s="19"/>
      <c r="N691" s="26"/>
      <c r="O691" s="25"/>
      <c r="S691" s="26"/>
    </row>
    <row r="692">
      <c r="F692" s="19"/>
      <c r="G692" s="19"/>
      <c r="H692" s="19"/>
      <c r="N692" s="26"/>
      <c r="O692" s="25"/>
      <c r="S692" s="26"/>
    </row>
    <row r="693">
      <c r="F693" s="19"/>
      <c r="G693" s="19"/>
      <c r="H693" s="19"/>
      <c r="N693" s="26"/>
      <c r="O693" s="25"/>
      <c r="S693" s="26"/>
    </row>
    <row r="694">
      <c r="F694" s="19"/>
      <c r="G694" s="19"/>
      <c r="H694" s="19"/>
      <c r="N694" s="26"/>
      <c r="O694" s="25"/>
      <c r="S694" s="26"/>
    </row>
    <row r="695">
      <c r="F695" s="19"/>
      <c r="G695" s="19"/>
      <c r="H695" s="19"/>
      <c r="N695" s="26"/>
      <c r="O695" s="25"/>
      <c r="S695" s="26"/>
    </row>
    <row r="696">
      <c r="F696" s="19"/>
      <c r="G696" s="19"/>
      <c r="H696" s="19"/>
      <c r="N696" s="26"/>
      <c r="O696" s="25"/>
      <c r="S696" s="26"/>
    </row>
    <row r="697">
      <c r="F697" s="19"/>
      <c r="G697" s="19"/>
      <c r="H697" s="19"/>
      <c r="N697" s="26"/>
      <c r="O697" s="25"/>
      <c r="S697" s="26"/>
    </row>
    <row r="698">
      <c r="F698" s="19"/>
      <c r="G698" s="19"/>
      <c r="H698" s="19"/>
      <c r="N698" s="26"/>
      <c r="O698" s="25"/>
      <c r="S698" s="26"/>
    </row>
    <row r="699">
      <c r="F699" s="19"/>
      <c r="G699" s="19"/>
      <c r="H699" s="19"/>
      <c r="N699" s="26"/>
      <c r="O699" s="25"/>
      <c r="S699" s="26"/>
    </row>
    <row r="700">
      <c r="F700" s="19"/>
      <c r="G700" s="19"/>
      <c r="H700" s="19"/>
      <c r="N700" s="26"/>
      <c r="O700" s="25"/>
      <c r="S700" s="26"/>
    </row>
    <row r="701">
      <c r="F701" s="19"/>
      <c r="G701" s="19"/>
      <c r="H701" s="19"/>
      <c r="N701" s="26"/>
      <c r="O701" s="25"/>
      <c r="S701" s="26"/>
    </row>
    <row r="702">
      <c r="F702" s="19"/>
      <c r="G702" s="19"/>
      <c r="H702" s="19"/>
      <c r="N702" s="26"/>
      <c r="O702" s="25"/>
      <c r="S702" s="26"/>
    </row>
    <row r="703">
      <c r="F703" s="19"/>
      <c r="G703" s="19"/>
      <c r="H703" s="19"/>
      <c r="N703" s="26"/>
      <c r="O703" s="25"/>
      <c r="S703" s="26"/>
    </row>
    <row r="704">
      <c r="F704" s="19"/>
      <c r="G704" s="19"/>
      <c r="H704" s="19"/>
      <c r="N704" s="26"/>
      <c r="O704" s="25"/>
      <c r="S704" s="26"/>
    </row>
    <row r="705">
      <c r="F705" s="19"/>
      <c r="G705" s="19"/>
      <c r="H705" s="19"/>
      <c r="N705" s="26"/>
      <c r="O705" s="25"/>
      <c r="S705" s="26"/>
    </row>
    <row r="706">
      <c r="F706" s="19"/>
      <c r="G706" s="19"/>
      <c r="H706" s="19"/>
      <c r="N706" s="26"/>
      <c r="O706" s="25"/>
      <c r="S706" s="26"/>
    </row>
    <row r="707">
      <c r="F707" s="19"/>
      <c r="G707" s="19"/>
      <c r="H707" s="19"/>
      <c r="N707" s="26"/>
      <c r="O707" s="25"/>
      <c r="S707" s="26"/>
    </row>
    <row r="708">
      <c r="F708" s="19"/>
      <c r="G708" s="19"/>
      <c r="H708" s="19"/>
      <c r="N708" s="26"/>
      <c r="O708" s="25"/>
      <c r="S708" s="26"/>
    </row>
    <row r="709">
      <c r="F709" s="19"/>
      <c r="G709" s="19"/>
      <c r="H709" s="19"/>
      <c r="N709" s="26"/>
      <c r="O709" s="25"/>
      <c r="S709" s="26"/>
    </row>
    <row r="710">
      <c r="F710" s="19"/>
      <c r="G710" s="19"/>
      <c r="H710" s="19"/>
      <c r="N710" s="26"/>
      <c r="O710" s="25"/>
      <c r="S710" s="26"/>
    </row>
    <row r="711">
      <c r="F711" s="19"/>
      <c r="G711" s="19"/>
      <c r="H711" s="19"/>
      <c r="N711" s="26"/>
      <c r="O711" s="25"/>
      <c r="S711" s="26"/>
    </row>
    <row r="712">
      <c r="F712" s="19"/>
      <c r="G712" s="19"/>
      <c r="H712" s="19"/>
      <c r="N712" s="26"/>
      <c r="O712" s="25"/>
      <c r="S712" s="26"/>
    </row>
    <row r="713">
      <c r="F713" s="19"/>
      <c r="G713" s="19"/>
      <c r="H713" s="19"/>
      <c r="N713" s="26"/>
      <c r="O713" s="25"/>
      <c r="S713" s="26"/>
    </row>
    <row r="714">
      <c r="F714" s="19"/>
      <c r="G714" s="19"/>
      <c r="H714" s="19"/>
      <c r="N714" s="26"/>
      <c r="O714" s="25"/>
      <c r="S714" s="26"/>
    </row>
    <row r="715">
      <c r="F715" s="19"/>
      <c r="G715" s="19"/>
      <c r="H715" s="19"/>
      <c r="N715" s="26"/>
      <c r="O715" s="25"/>
      <c r="S715" s="26"/>
    </row>
    <row r="716">
      <c r="F716" s="19"/>
      <c r="G716" s="19"/>
      <c r="H716" s="19"/>
      <c r="N716" s="26"/>
      <c r="O716" s="25"/>
      <c r="S716" s="26"/>
    </row>
    <row r="717">
      <c r="F717" s="19"/>
      <c r="G717" s="19"/>
      <c r="H717" s="19"/>
      <c r="N717" s="26"/>
      <c r="O717" s="25"/>
      <c r="S717" s="26"/>
    </row>
    <row r="718">
      <c r="F718" s="19"/>
      <c r="G718" s="19"/>
      <c r="H718" s="19"/>
      <c r="N718" s="26"/>
      <c r="O718" s="25"/>
      <c r="S718" s="26"/>
    </row>
    <row r="719">
      <c r="F719" s="19"/>
      <c r="G719" s="19"/>
      <c r="H719" s="19"/>
      <c r="N719" s="26"/>
      <c r="O719" s="25"/>
      <c r="S719" s="26"/>
    </row>
    <row r="720">
      <c r="F720" s="19"/>
      <c r="G720" s="19"/>
      <c r="H720" s="19"/>
      <c r="N720" s="26"/>
      <c r="O720" s="25"/>
      <c r="S720" s="26"/>
    </row>
    <row r="721">
      <c r="F721" s="19"/>
      <c r="G721" s="19"/>
      <c r="H721" s="19"/>
      <c r="N721" s="26"/>
      <c r="O721" s="25"/>
      <c r="S721" s="26"/>
    </row>
    <row r="722">
      <c r="F722" s="19"/>
      <c r="G722" s="19"/>
      <c r="H722" s="19"/>
      <c r="N722" s="26"/>
      <c r="O722" s="25"/>
      <c r="S722" s="26"/>
    </row>
    <row r="723">
      <c r="F723" s="19"/>
      <c r="G723" s="19"/>
      <c r="H723" s="19"/>
      <c r="N723" s="26"/>
      <c r="O723" s="25"/>
      <c r="S723" s="26"/>
    </row>
    <row r="724">
      <c r="F724" s="19"/>
      <c r="G724" s="19"/>
      <c r="H724" s="19"/>
      <c r="N724" s="26"/>
      <c r="O724" s="25"/>
      <c r="S724" s="26"/>
    </row>
    <row r="725">
      <c r="F725" s="19"/>
      <c r="G725" s="19"/>
      <c r="H725" s="19"/>
      <c r="N725" s="26"/>
      <c r="O725" s="25"/>
      <c r="S725" s="26"/>
    </row>
    <row r="726">
      <c r="F726" s="19"/>
      <c r="G726" s="19"/>
      <c r="H726" s="19"/>
      <c r="N726" s="26"/>
      <c r="O726" s="25"/>
      <c r="S726" s="26"/>
    </row>
    <row r="727">
      <c r="F727" s="19"/>
      <c r="G727" s="19"/>
      <c r="H727" s="19"/>
      <c r="N727" s="26"/>
      <c r="O727" s="25"/>
      <c r="S727" s="26"/>
    </row>
    <row r="728">
      <c r="F728" s="19"/>
      <c r="G728" s="19"/>
      <c r="H728" s="19"/>
      <c r="N728" s="26"/>
      <c r="O728" s="25"/>
      <c r="S728" s="26"/>
    </row>
    <row r="729">
      <c r="F729" s="19"/>
      <c r="G729" s="19"/>
      <c r="H729" s="19"/>
      <c r="N729" s="26"/>
      <c r="O729" s="25"/>
      <c r="S729" s="26"/>
    </row>
    <row r="730">
      <c r="F730" s="19"/>
      <c r="G730" s="19"/>
      <c r="H730" s="19"/>
      <c r="N730" s="26"/>
      <c r="O730" s="25"/>
      <c r="S730" s="26"/>
    </row>
    <row r="731">
      <c r="F731" s="19"/>
      <c r="G731" s="19"/>
      <c r="H731" s="19"/>
      <c r="N731" s="26"/>
      <c r="O731" s="25"/>
      <c r="S731" s="26"/>
    </row>
    <row r="732">
      <c r="F732" s="19"/>
      <c r="G732" s="19"/>
      <c r="H732" s="19"/>
      <c r="N732" s="26"/>
      <c r="O732" s="25"/>
      <c r="S732" s="26"/>
    </row>
    <row r="733">
      <c r="F733" s="19"/>
      <c r="G733" s="19"/>
      <c r="H733" s="19"/>
      <c r="N733" s="26"/>
      <c r="O733" s="25"/>
      <c r="S733" s="26"/>
    </row>
    <row r="734">
      <c r="F734" s="19"/>
      <c r="G734" s="19"/>
      <c r="H734" s="19"/>
      <c r="N734" s="26"/>
      <c r="O734" s="25"/>
      <c r="S734" s="26"/>
    </row>
    <row r="735">
      <c r="F735" s="19"/>
      <c r="G735" s="19"/>
      <c r="H735" s="19"/>
      <c r="N735" s="26"/>
      <c r="O735" s="25"/>
      <c r="S735" s="26"/>
    </row>
    <row r="736">
      <c r="F736" s="19"/>
      <c r="G736" s="19"/>
      <c r="H736" s="19"/>
      <c r="N736" s="26"/>
      <c r="O736" s="25"/>
      <c r="S736" s="26"/>
    </row>
    <row r="737">
      <c r="F737" s="19"/>
      <c r="G737" s="19"/>
      <c r="H737" s="19"/>
      <c r="N737" s="26"/>
      <c r="O737" s="25"/>
      <c r="S737" s="26"/>
    </row>
    <row r="738">
      <c r="F738" s="19"/>
      <c r="G738" s="19"/>
      <c r="H738" s="19"/>
      <c r="N738" s="26"/>
      <c r="O738" s="25"/>
      <c r="S738" s="26"/>
    </row>
    <row r="739">
      <c r="F739" s="19"/>
      <c r="G739" s="19"/>
      <c r="H739" s="19"/>
      <c r="N739" s="26"/>
      <c r="O739" s="25"/>
      <c r="S739" s="26"/>
    </row>
    <row r="740">
      <c r="F740" s="19"/>
      <c r="G740" s="19"/>
      <c r="H740" s="19"/>
      <c r="N740" s="26"/>
      <c r="O740" s="25"/>
      <c r="S740" s="26"/>
    </row>
    <row r="741">
      <c r="F741" s="19"/>
      <c r="G741" s="19"/>
      <c r="H741" s="19"/>
      <c r="N741" s="26"/>
      <c r="O741" s="25"/>
      <c r="S741" s="26"/>
    </row>
    <row r="742">
      <c r="F742" s="19"/>
      <c r="G742" s="19"/>
      <c r="H742" s="19"/>
      <c r="N742" s="26"/>
      <c r="O742" s="25"/>
      <c r="S742" s="26"/>
    </row>
    <row r="743">
      <c r="F743" s="19"/>
      <c r="G743" s="19"/>
      <c r="H743" s="19"/>
      <c r="N743" s="26"/>
      <c r="O743" s="25"/>
      <c r="S743" s="26"/>
    </row>
    <row r="744">
      <c r="F744" s="19"/>
      <c r="G744" s="19"/>
      <c r="H744" s="19"/>
      <c r="N744" s="26"/>
      <c r="O744" s="25"/>
      <c r="S744" s="26"/>
    </row>
    <row r="745">
      <c r="F745" s="19"/>
      <c r="G745" s="19"/>
      <c r="H745" s="19"/>
      <c r="N745" s="26"/>
      <c r="O745" s="25"/>
      <c r="S745" s="26"/>
    </row>
    <row r="746">
      <c r="F746" s="19"/>
      <c r="G746" s="19"/>
      <c r="H746" s="19"/>
      <c r="N746" s="26"/>
      <c r="O746" s="25"/>
      <c r="S746" s="26"/>
    </row>
    <row r="747">
      <c r="F747" s="19"/>
      <c r="G747" s="19"/>
      <c r="H747" s="19"/>
      <c r="N747" s="26"/>
      <c r="O747" s="25"/>
      <c r="S747" s="26"/>
    </row>
    <row r="748">
      <c r="F748" s="19"/>
      <c r="G748" s="19"/>
      <c r="H748" s="19"/>
      <c r="N748" s="26"/>
      <c r="O748" s="25"/>
      <c r="S748" s="26"/>
    </row>
    <row r="749">
      <c r="F749" s="19"/>
      <c r="G749" s="19"/>
      <c r="H749" s="19"/>
      <c r="N749" s="26"/>
      <c r="O749" s="25"/>
      <c r="S749" s="26"/>
    </row>
    <row r="750">
      <c r="F750" s="19"/>
      <c r="G750" s="19"/>
      <c r="H750" s="19"/>
      <c r="N750" s="26"/>
      <c r="O750" s="25"/>
      <c r="S750" s="26"/>
    </row>
    <row r="751">
      <c r="F751" s="19"/>
      <c r="G751" s="19"/>
      <c r="H751" s="19"/>
      <c r="N751" s="26"/>
      <c r="O751" s="25"/>
      <c r="S751" s="26"/>
    </row>
    <row r="752">
      <c r="F752" s="19"/>
      <c r="G752" s="19"/>
      <c r="H752" s="19"/>
      <c r="N752" s="26"/>
      <c r="O752" s="25"/>
      <c r="S752" s="26"/>
    </row>
    <row r="753">
      <c r="F753" s="19"/>
      <c r="G753" s="19"/>
      <c r="H753" s="19"/>
      <c r="N753" s="26"/>
      <c r="O753" s="25"/>
      <c r="S753" s="26"/>
    </row>
    <row r="754">
      <c r="F754" s="19"/>
      <c r="G754" s="19"/>
      <c r="H754" s="19"/>
      <c r="N754" s="26"/>
      <c r="O754" s="25"/>
      <c r="S754" s="26"/>
    </row>
    <row r="755">
      <c r="F755" s="19"/>
      <c r="G755" s="19"/>
      <c r="H755" s="19"/>
      <c r="N755" s="26"/>
      <c r="O755" s="25"/>
      <c r="S755" s="26"/>
    </row>
    <row r="756">
      <c r="F756" s="19"/>
      <c r="G756" s="19"/>
      <c r="H756" s="19"/>
      <c r="N756" s="26"/>
      <c r="O756" s="25"/>
      <c r="S756" s="26"/>
    </row>
    <row r="757">
      <c r="F757" s="19"/>
      <c r="G757" s="19"/>
      <c r="H757" s="19"/>
      <c r="N757" s="26"/>
      <c r="O757" s="25"/>
      <c r="S757" s="26"/>
    </row>
    <row r="758">
      <c r="F758" s="19"/>
      <c r="G758" s="19"/>
      <c r="H758" s="19"/>
      <c r="N758" s="26"/>
      <c r="O758" s="25"/>
      <c r="S758" s="26"/>
    </row>
    <row r="759">
      <c r="F759" s="19"/>
      <c r="G759" s="19"/>
      <c r="H759" s="19"/>
      <c r="N759" s="26"/>
      <c r="O759" s="25"/>
      <c r="S759" s="26"/>
    </row>
    <row r="760">
      <c r="F760" s="19"/>
      <c r="G760" s="19"/>
      <c r="H760" s="19"/>
      <c r="N760" s="26"/>
      <c r="O760" s="25"/>
      <c r="S760" s="26"/>
    </row>
    <row r="761">
      <c r="F761" s="19"/>
      <c r="G761" s="19"/>
      <c r="H761" s="19"/>
      <c r="N761" s="26"/>
      <c r="O761" s="25"/>
      <c r="S761" s="26"/>
    </row>
    <row r="762">
      <c r="F762" s="19"/>
      <c r="G762" s="19"/>
      <c r="H762" s="19"/>
      <c r="N762" s="26"/>
      <c r="O762" s="25"/>
      <c r="S762" s="26"/>
    </row>
    <row r="763">
      <c r="F763" s="19"/>
      <c r="G763" s="19"/>
      <c r="H763" s="19"/>
      <c r="N763" s="26"/>
      <c r="O763" s="25"/>
      <c r="S763" s="26"/>
    </row>
    <row r="764">
      <c r="F764" s="19"/>
      <c r="G764" s="19"/>
      <c r="H764" s="19"/>
      <c r="N764" s="26"/>
      <c r="O764" s="25"/>
      <c r="S764" s="26"/>
    </row>
    <row r="765">
      <c r="F765" s="19"/>
      <c r="G765" s="19"/>
      <c r="H765" s="19"/>
      <c r="N765" s="26"/>
      <c r="O765" s="25"/>
      <c r="S765" s="26"/>
    </row>
    <row r="766">
      <c r="F766" s="19"/>
      <c r="G766" s="19"/>
      <c r="H766" s="19"/>
      <c r="N766" s="26"/>
      <c r="O766" s="25"/>
      <c r="S766" s="26"/>
    </row>
    <row r="767">
      <c r="F767" s="19"/>
      <c r="G767" s="19"/>
      <c r="H767" s="19"/>
      <c r="N767" s="26"/>
      <c r="O767" s="25"/>
      <c r="S767" s="26"/>
    </row>
    <row r="768">
      <c r="F768" s="19"/>
      <c r="G768" s="19"/>
      <c r="H768" s="19"/>
      <c r="N768" s="26"/>
      <c r="O768" s="25"/>
      <c r="S768" s="26"/>
    </row>
    <row r="769">
      <c r="F769" s="19"/>
      <c r="G769" s="19"/>
      <c r="H769" s="19"/>
      <c r="N769" s="26"/>
      <c r="O769" s="25"/>
      <c r="S769" s="26"/>
    </row>
    <row r="770">
      <c r="F770" s="19"/>
      <c r="G770" s="19"/>
      <c r="H770" s="19"/>
      <c r="N770" s="26"/>
      <c r="O770" s="25"/>
      <c r="S770" s="26"/>
    </row>
    <row r="771">
      <c r="F771" s="19"/>
      <c r="G771" s="19"/>
      <c r="H771" s="19"/>
      <c r="N771" s="26"/>
      <c r="O771" s="25"/>
      <c r="S771" s="26"/>
    </row>
    <row r="772">
      <c r="F772" s="19"/>
      <c r="G772" s="19"/>
      <c r="H772" s="19"/>
      <c r="N772" s="26"/>
      <c r="O772" s="25"/>
      <c r="S772" s="26"/>
    </row>
    <row r="773">
      <c r="F773" s="19"/>
      <c r="G773" s="19"/>
      <c r="H773" s="19"/>
      <c r="N773" s="26"/>
      <c r="O773" s="25"/>
      <c r="S773" s="26"/>
    </row>
    <row r="774">
      <c r="F774" s="19"/>
      <c r="G774" s="19"/>
      <c r="H774" s="19"/>
      <c r="N774" s="26"/>
      <c r="O774" s="25"/>
      <c r="S774" s="26"/>
    </row>
    <row r="775">
      <c r="F775" s="19"/>
      <c r="G775" s="19"/>
      <c r="H775" s="19"/>
      <c r="N775" s="26"/>
      <c r="O775" s="25"/>
      <c r="S775" s="26"/>
    </row>
    <row r="776">
      <c r="F776" s="19"/>
      <c r="G776" s="19"/>
      <c r="H776" s="19"/>
      <c r="N776" s="26"/>
      <c r="O776" s="25"/>
      <c r="S776" s="26"/>
    </row>
    <row r="777">
      <c r="F777" s="19"/>
      <c r="G777" s="19"/>
      <c r="H777" s="19"/>
      <c r="N777" s="26"/>
      <c r="O777" s="25"/>
      <c r="S777" s="26"/>
    </row>
    <row r="778">
      <c r="F778" s="19"/>
      <c r="G778" s="19"/>
      <c r="H778" s="19"/>
      <c r="N778" s="26"/>
      <c r="O778" s="25"/>
      <c r="S778" s="26"/>
    </row>
    <row r="779">
      <c r="F779" s="19"/>
      <c r="G779" s="19"/>
      <c r="H779" s="19"/>
      <c r="N779" s="26"/>
      <c r="O779" s="25"/>
      <c r="S779" s="26"/>
    </row>
    <row r="780">
      <c r="F780" s="19"/>
      <c r="G780" s="19"/>
      <c r="H780" s="19"/>
      <c r="N780" s="26"/>
      <c r="O780" s="25"/>
      <c r="S780" s="26"/>
    </row>
    <row r="781">
      <c r="F781" s="19"/>
      <c r="G781" s="19"/>
      <c r="H781" s="19"/>
      <c r="N781" s="26"/>
      <c r="O781" s="25"/>
      <c r="S781" s="26"/>
    </row>
    <row r="782">
      <c r="F782" s="19"/>
      <c r="G782" s="19"/>
      <c r="H782" s="19"/>
      <c r="N782" s="26"/>
      <c r="O782" s="25"/>
      <c r="S782" s="26"/>
    </row>
    <row r="783">
      <c r="F783" s="19"/>
      <c r="G783" s="19"/>
      <c r="H783" s="19"/>
      <c r="N783" s="26"/>
      <c r="O783" s="25"/>
      <c r="S783" s="26"/>
    </row>
    <row r="784">
      <c r="F784" s="19"/>
      <c r="G784" s="19"/>
      <c r="H784" s="19"/>
      <c r="N784" s="26"/>
      <c r="O784" s="25"/>
      <c r="S784" s="26"/>
    </row>
    <row r="785">
      <c r="F785" s="19"/>
      <c r="G785" s="19"/>
      <c r="H785" s="19"/>
      <c r="N785" s="26"/>
      <c r="O785" s="25"/>
      <c r="S785" s="26"/>
    </row>
    <row r="786">
      <c r="F786" s="19"/>
      <c r="G786" s="19"/>
      <c r="H786" s="19"/>
      <c r="N786" s="26"/>
      <c r="O786" s="25"/>
      <c r="S786" s="26"/>
    </row>
    <row r="787">
      <c r="F787" s="19"/>
      <c r="G787" s="19"/>
      <c r="H787" s="19"/>
      <c r="N787" s="26"/>
      <c r="O787" s="25"/>
      <c r="S787" s="26"/>
    </row>
    <row r="788">
      <c r="F788" s="19"/>
      <c r="G788" s="19"/>
      <c r="H788" s="19"/>
      <c r="N788" s="26"/>
      <c r="O788" s="25"/>
      <c r="S788" s="26"/>
    </row>
    <row r="789">
      <c r="F789" s="19"/>
      <c r="G789" s="19"/>
      <c r="H789" s="19"/>
      <c r="N789" s="26"/>
      <c r="O789" s="25"/>
      <c r="S789" s="26"/>
    </row>
    <row r="790">
      <c r="F790" s="19"/>
      <c r="G790" s="19"/>
      <c r="H790" s="19"/>
      <c r="N790" s="26"/>
      <c r="O790" s="25"/>
      <c r="S790" s="26"/>
    </row>
    <row r="791">
      <c r="F791" s="19"/>
      <c r="G791" s="19"/>
      <c r="H791" s="19"/>
      <c r="N791" s="26"/>
      <c r="O791" s="25"/>
      <c r="S791" s="26"/>
    </row>
    <row r="792">
      <c r="F792" s="19"/>
      <c r="G792" s="19"/>
      <c r="H792" s="19"/>
      <c r="N792" s="26"/>
      <c r="O792" s="25"/>
      <c r="S792" s="26"/>
    </row>
    <row r="793">
      <c r="F793" s="19"/>
      <c r="G793" s="19"/>
      <c r="H793" s="19"/>
      <c r="N793" s="26"/>
      <c r="O793" s="25"/>
      <c r="S793" s="26"/>
    </row>
    <row r="794">
      <c r="F794" s="19"/>
      <c r="G794" s="19"/>
      <c r="H794" s="19"/>
      <c r="N794" s="26"/>
      <c r="O794" s="25"/>
      <c r="S794" s="26"/>
    </row>
    <row r="795">
      <c r="F795" s="19"/>
      <c r="G795" s="19"/>
      <c r="H795" s="19"/>
      <c r="N795" s="26"/>
      <c r="O795" s="25"/>
      <c r="S795" s="26"/>
    </row>
    <row r="796">
      <c r="F796" s="19"/>
      <c r="G796" s="19"/>
      <c r="H796" s="19"/>
      <c r="N796" s="26"/>
      <c r="O796" s="25"/>
      <c r="S796" s="26"/>
    </row>
    <row r="797">
      <c r="F797" s="19"/>
      <c r="G797" s="19"/>
      <c r="H797" s="19"/>
      <c r="N797" s="26"/>
      <c r="O797" s="25"/>
      <c r="S797" s="26"/>
    </row>
    <row r="798">
      <c r="F798" s="19"/>
      <c r="G798" s="19"/>
      <c r="H798" s="19"/>
      <c r="N798" s="26"/>
      <c r="O798" s="25"/>
      <c r="S798" s="26"/>
    </row>
    <row r="799">
      <c r="F799" s="19"/>
      <c r="G799" s="19"/>
      <c r="H799" s="19"/>
      <c r="N799" s="26"/>
      <c r="O799" s="25"/>
      <c r="S799" s="26"/>
    </row>
    <row r="800">
      <c r="F800" s="19"/>
      <c r="G800" s="19"/>
      <c r="H800" s="19"/>
      <c r="N800" s="26"/>
      <c r="O800" s="25"/>
      <c r="S800" s="26"/>
    </row>
    <row r="801">
      <c r="F801" s="19"/>
      <c r="G801" s="19"/>
      <c r="H801" s="19"/>
      <c r="N801" s="26"/>
      <c r="O801" s="25"/>
      <c r="S801" s="26"/>
    </row>
    <row r="802">
      <c r="F802" s="19"/>
      <c r="G802" s="19"/>
      <c r="H802" s="19"/>
      <c r="N802" s="26"/>
      <c r="O802" s="25"/>
      <c r="S802" s="26"/>
    </row>
    <row r="803">
      <c r="F803" s="19"/>
      <c r="G803" s="19"/>
      <c r="H803" s="19"/>
      <c r="N803" s="26"/>
      <c r="O803" s="25"/>
      <c r="S803" s="26"/>
    </row>
    <row r="804">
      <c r="F804" s="19"/>
      <c r="G804" s="19"/>
      <c r="H804" s="19"/>
      <c r="N804" s="26"/>
      <c r="O804" s="25"/>
      <c r="S804" s="26"/>
    </row>
    <row r="805">
      <c r="F805" s="19"/>
      <c r="G805" s="19"/>
      <c r="H805" s="19"/>
      <c r="N805" s="26"/>
      <c r="O805" s="25"/>
      <c r="S805" s="26"/>
    </row>
    <row r="806">
      <c r="F806" s="19"/>
      <c r="G806" s="19"/>
      <c r="H806" s="19"/>
      <c r="N806" s="26"/>
      <c r="O806" s="25"/>
      <c r="S806" s="26"/>
    </row>
    <row r="807">
      <c r="F807" s="19"/>
      <c r="G807" s="19"/>
      <c r="H807" s="19"/>
      <c r="N807" s="26"/>
      <c r="O807" s="25"/>
      <c r="S807" s="26"/>
    </row>
    <row r="808">
      <c r="F808" s="19"/>
      <c r="G808" s="19"/>
      <c r="H808" s="19"/>
      <c r="N808" s="26"/>
      <c r="O808" s="25"/>
      <c r="S808" s="26"/>
    </row>
    <row r="809">
      <c r="F809" s="19"/>
      <c r="G809" s="19"/>
      <c r="H809" s="19"/>
      <c r="N809" s="26"/>
      <c r="O809" s="25"/>
      <c r="S809" s="26"/>
    </row>
    <row r="810">
      <c r="F810" s="19"/>
      <c r="G810" s="19"/>
      <c r="H810" s="19"/>
      <c r="N810" s="26"/>
      <c r="O810" s="25"/>
      <c r="S810" s="26"/>
    </row>
    <row r="811">
      <c r="F811" s="19"/>
      <c r="G811" s="19"/>
      <c r="H811" s="19"/>
      <c r="N811" s="26"/>
      <c r="O811" s="25"/>
      <c r="S811" s="26"/>
    </row>
    <row r="812">
      <c r="F812" s="19"/>
      <c r="G812" s="19"/>
      <c r="H812" s="19"/>
      <c r="N812" s="26"/>
      <c r="O812" s="25"/>
      <c r="S812" s="26"/>
    </row>
    <row r="813">
      <c r="F813" s="19"/>
      <c r="G813" s="19"/>
      <c r="H813" s="19"/>
      <c r="N813" s="26"/>
      <c r="O813" s="25"/>
      <c r="S813" s="26"/>
    </row>
    <row r="814">
      <c r="F814" s="19"/>
      <c r="G814" s="19"/>
      <c r="H814" s="19"/>
      <c r="N814" s="26"/>
      <c r="O814" s="25"/>
      <c r="S814" s="26"/>
    </row>
    <row r="815">
      <c r="F815" s="19"/>
      <c r="G815" s="19"/>
      <c r="H815" s="19"/>
      <c r="N815" s="26"/>
      <c r="O815" s="25"/>
      <c r="S815" s="26"/>
    </row>
    <row r="816">
      <c r="F816" s="19"/>
      <c r="G816" s="19"/>
      <c r="H816" s="19"/>
      <c r="N816" s="26"/>
      <c r="O816" s="25"/>
      <c r="S816" s="26"/>
    </row>
    <row r="817">
      <c r="F817" s="19"/>
      <c r="G817" s="19"/>
      <c r="H817" s="19"/>
      <c r="N817" s="26"/>
      <c r="O817" s="25"/>
      <c r="S817" s="26"/>
    </row>
    <row r="818">
      <c r="F818" s="19"/>
      <c r="G818" s="19"/>
      <c r="H818" s="19"/>
      <c r="N818" s="26"/>
      <c r="O818" s="25"/>
      <c r="S818" s="26"/>
    </row>
    <row r="819">
      <c r="F819" s="19"/>
      <c r="G819" s="19"/>
      <c r="H819" s="19"/>
      <c r="N819" s="26"/>
      <c r="O819" s="25"/>
      <c r="S819" s="26"/>
    </row>
    <row r="820">
      <c r="F820" s="19"/>
      <c r="G820" s="19"/>
      <c r="H820" s="19"/>
      <c r="N820" s="26"/>
      <c r="O820" s="25"/>
      <c r="S820" s="26"/>
    </row>
    <row r="821">
      <c r="F821" s="19"/>
      <c r="G821" s="19"/>
      <c r="H821" s="19"/>
      <c r="N821" s="26"/>
      <c r="O821" s="25"/>
      <c r="S821" s="26"/>
    </row>
    <row r="822">
      <c r="F822" s="19"/>
      <c r="G822" s="19"/>
      <c r="H822" s="19"/>
      <c r="N822" s="26"/>
      <c r="O822" s="25"/>
      <c r="S822" s="26"/>
    </row>
    <row r="823">
      <c r="F823" s="19"/>
      <c r="G823" s="19"/>
      <c r="H823" s="19"/>
      <c r="N823" s="26"/>
      <c r="O823" s="25"/>
      <c r="S823" s="26"/>
    </row>
    <row r="824">
      <c r="F824" s="19"/>
      <c r="G824" s="19"/>
      <c r="H824" s="19"/>
      <c r="N824" s="26"/>
      <c r="O824" s="25"/>
      <c r="S824" s="26"/>
    </row>
    <row r="825">
      <c r="F825" s="19"/>
      <c r="G825" s="19"/>
      <c r="H825" s="19"/>
      <c r="N825" s="26"/>
      <c r="O825" s="25"/>
      <c r="S825" s="26"/>
    </row>
    <row r="826">
      <c r="F826" s="19"/>
      <c r="G826" s="19"/>
      <c r="H826" s="19"/>
      <c r="N826" s="26"/>
      <c r="O826" s="25"/>
      <c r="S826" s="26"/>
    </row>
    <row r="827">
      <c r="F827" s="19"/>
      <c r="G827" s="19"/>
      <c r="H827" s="19"/>
      <c r="N827" s="26"/>
      <c r="O827" s="25"/>
      <c r="S827" s="26"/>
    </row>
    <row r="828">
      <c r="F828" s="19"/>
      <c r="G828" s="19"/>
      <c r="H828" s="19"/>
      <c r="N828" s="26"/>
      <c r="O828" s="25"/>
      <c r="S828" s="26"/>
    </row>
    <row r="829">
      <c r="F829" s="19"/>
      <c r="G829" s="19"/>
      <c r="H829" s="19"/>
      <c r="N829" s="26"/>
      <c r="O829" s="25"/>
      <c r="S829" s="26"/>
    </row>
    <row r="830">
      <c r="F830" s="19"/>
      <c r="G830" s="19"/>
      <c r="H830" s="19"/>
      <c r="N830" s="26"/>
      <c r="O830" s="25"/>
      <c r="S830" s="26"/>
    </row>
    <row r="831">
      <c r="F831" s="19"/>
      <c r="G831" s="19"/>
      <c r="H831" s="19"/>
      <c r="N831" s="26"/>
      <c r="O831" s="25"/>
      <c r="S831" s="26"/>
    </row>
    <row r="832">
      <c r="F832" s="19"/>
      <c r="G832" s="19"/>
      <c r="H832" s="19"/>
      <c r="N832" s="26"/>
      <c r="O832" s="25"/>
      <c r="S832" s="26"/>
    </row>
    <row r="833">
      <c r="F833" s="19"/>
      <c r="G833" s="19"/>
      <c r="H833" s="19"/>
      <c r="N833" s="26"/>
      <c r="O833" s="25"/>
      <c r="S833" s="26"/>
    </row>
    <row r="834">
      <c r="F834" s="19"/>
      <c r="G834" s="19"/>
      <c r="H834" s="19"/>
      <c r="N834" s="26"/>
      <c r="O834" s="25"/>
      <c r="S834" s="26"/>
    </row>
    <row r="835">
      <c r="F835" s="19"/>
      <c r="G835" s="19"/>
      <c r="H835" s="19"/>
      <c r="N835" s="26"/>
      <c r="O835" s="25"/>
      <c r="S835" s="26"/>
    </row>
    <row r="836">
      <c r="F836" s="19"/>
      <c r="G836" s="19"/>
      <c r="H836" s="19"/>
      <c r="N836" s="26"/>
      <c r="O836" s="25"/>
      <c r="S836" s="26"/>
    </row>
    <row r="837">
      <c r="F837" s="19"/>
      <c r="G837" s="19"/>
      <c r="H837" s="19"/>
      <c r="N837" s="26"/>
      <c r="O837" s="25"/>
      <c r="S837" s="26"/>
    </row>
    <row r="838">
      <c r="F838" s="19"/>
      <c r="G838" s="19"/>
      <c r="H838" s="19"/>
      <c r="N838" s="26"/>
      <c r="O838" s="25"/>
      <c r="S838" s="26"/>
    </row>
    <row r="839">
      <c r="F839" s="19"/>
      <c r="G839" s="19"/>
      <c r="H839" s="19"/>
      <c r="N839" s="26"/>
      <c r="O839" s="25"/>
      <c r="S839" s="26"/>
    </row>
    <row r="840">
      <c r="F840" s="19"/>
      <c r="G840" s="19"/>
      <c r="H840" s="19"/>
      <c r="N840" s="26"/>
      <c r="O840" s="25"/>
      <c r="S840" s="26"/>
    </row>
    <row r="841">
      <c r="F841" s="19"/>
      <c r="G841" s="19"/>
      <c r="H841" s="19"/>
      <c r="N841" s="26"/>
      <c r="O841" s="25"/>
      <c r="S841" s="26"/>
    </row>
    <row r="842">
      <c r="F842" s="19"/>
      <c r="G842" s="19"/>
      <c r="H842" s="19"/>
      <c r="N842" s="26"/>
      <c r="O842" s="25"/>
      <c r="S842" s="26"/>
    </row>
    <row r="843">
      <c r="F843" s="19"/>
      <c r="G843" s="19"/>
      <c r="H843" s="19"/>
      <c r="N843" s="26"/>
      <c r="O843" s="25"/>
      <c r="S843" s="26"/>
    </row>
    <row r="844">
      <c r="F844" s="19"/>
      <c r="G844" s="19"/>
      <c r="H844" s="19"/>
      <c r="N844" s="26"/>
      <c r="O844" s="25"/>
      <c r="S844" s="26"/>
    </row>
    <row r="845">
      <c r="F845" s="19"/>
      <c r="G845" s="19"/>
      <c r="H845" s="19"/>
      <c r="N845" s="26"/>
      <c r="O845" s="25"/>
      <c r="S845" s="26"/>
    </row>
    <row r="846">
      <c r="F846" s="19"/>
      <c r="G846" s="19"/>
      <c r="H846" s="19"/>
      <c r="N846" s="26"/>
      <c r="O846" s="25"/>
      <c r="S846" s="26"/>
    </row>
    <row r="847">
      <c r="F847" s="19"/>
      <c r="G847" s="19"/>
      <c r="H847" s="19"/>
      <c r="N847" s="26"/>
      <c r="O847" s="25"/>
      <c r="S847" s="26"/>
    </row>
    <row r="848">
      <c r="F848" s="19"/>
      <c r="G848" s="19"/>
      <c r="H848" s="19"/>
      <c r="N848" s="26"/>
      <c r="O848" s="25"/>
      <c r="S848" s="26"/>
    </row>
    <row r="849">
      <c r="F849" s="19"/>
      <c r="G849" s="19"/>
      <c r="H849" s="19"/>
      <c r="N849" s="26"/>
      <c r="O849" s="25"/>
      <c r="S849" s="26"/>
    </row>
    <row r="850">
      <c r="F850" s="19"/>
      <c r="G850" s="19"/>
      <c r="H850" s="19"/>
      <c r="N850" s="26"/>
      <c r="O850" s="25"/>
      <c r="S850" s="26"/>
    </row>
    <row r="851">
      <c r="F851" s="19"/>
      <c r="G851" s="19"/>
      <c r="H851" s="19"/>
      <c r="N851" s="26"/>
      <c r="O851" s="25"/>
      <c r="S851" s="26"/>
    </row>
    <row r="852">
      <c r="F852" s="19"/>
      <c r="G852" s="19"/>
      <c r="H852" s="19"/>
      <c r="N852" s="26"/>
      <c r="O852" s="25"/>
      <c r="S852" s="26"/>
    </row>
    <row r="853">
      <c r="F853" s="19"/>
      <c r="G853" s="19"/>
      <c r="H853" s="19"/>
      <c r="N853" s="26"/>
      <c r="O853" s="25"/>
      <c r="S853" s="26"/>
    </row>
    <row r="854">
      <c r="F854" s="19"/>
      <c r="G854" s="19"/>
      <c r="H854" s="19"/>
      <c r="N854" s="26"/>
      <c r="O854" s="25"/>
      <c r="S854" s="26"/>
    </row>
    <row r="855">
      <c r="F855" s="19"/>
      <c r="G855" s="19"/>
      <c r="H855" s="19"/>
      <c r="N855" s="26"/>
      <c r="O855" s="25"/>
      <c r="S855" s="26"/>
    </row>
    <row r="856">
      <c r="F856" s="19"/>
      <c r="G856" s="19"/>
      <c r="H856" s="19"/>
      <c r="N856" s="26"/>
      <c r="O856" s="25"/>
      <c r="S856" s="26"/>
    </row>
    <row r="857">
      <c r="F857" s="19"/>
      <c r="G857" s="19"/>
      <c r="H857" s="19"/>
      <c r="N857" s="26"/>
      <c r="O857" s="25"/>
      <c r="S857" s="26"/>
    </row>
    <row r="858">
      <c r="F858" s="19"/>
      <c r="G858" s="19"/>
      <c r="H858" s="19"/>
      <c r="N858" s="26"/>
      <c r="O858" s="25"/>
      <c r="S858" s="26"/>
    </row>
    <row r="859">
      <c r="F859" s="19"/>
      <c r="G859" s="19"/>
      <c r="H859" s="19"/>
      <c r="N859" s="26"/>
      <c r="O859" s="25"/>
      <c r="S859" s="26"/>
    </row>
    <row r="860">
      <c r="F860" s="19"/>
      <c r="G860" s="19"/>
      <c r="H860" s="19"/>
      <c r="N860" s="26"/>
      <c r="O860" s="25"/>
      <c r="S860" s="26"/>
    </row>
    <row r="861">
      <c r="F861" s="19"/>
      <c r="G861" s="19"/>
      <c r="H861" s="19"/>
      <c r="N861" s="26"/>
      <c r="O861" s="25"/>
      <c r="S861" s="26"/>
    </row>
    <row r="862">
      <c r="F862" s="19"/>
      <c r="G862" s="19"/>
      <c r="H862" s="19"/>
      <c r="N862" s="26"/>
      <c r="O862" s="25"/>
      <c r="S862" s="26"/>
    </row>
    <row r="863">
      <c r="F863" s="19"/>
      <c r="G863" s="19"/>
      <c r="H863" s="19"/>
      <c r="N863" s="26"/>
      <c r="O863" s="25"/>
      <c r="S863" s="26"/>
    </row>
    <row r="864">
      <c r="F864" s="19"/>
      <c r="G864" s="19"/>
      <c r="H864" s="19"/>
      <c r="N864" s="26"/>
      <c r="O864" s="25"/>
      <c r="S864" s="26"/>
    </row>
    <row r="865">
      <c r="F865" s="19"/>
      <c r="G865" s="19"/>
      <c r="H865" s="19"/>
      <c r="N865" s="26"/>
      <c r="O865" s="25"/>
      <c r="S865" s="26"/>
    </row>
    <row r="866">
      <c r="F866" s="19"/>
      <c r="G866" s="19"/>
      <c r="H866" s="19"/>
      <c r="N866" s="26"/>
      <c r="O866" s="25"/>
      <c r="S866" s="26"/>
    </row>
    <row r="867">
      <c r="F867" s="19"/>
      <c r="G867" s="19"/>
      <c r="H867" s="19"/>
      <c r="N867" s="26"/>
      <c r="O867" s="25"/>
      <c r="S867" s="26"/>
    </row>
    <row r="868">
      <c r="F868" s="19"/>
      <c r="G868" s="19"/>
      <c r="H868" s="19"/>
      <c r="N868" s="26"/>
      <c r="O868" s="25"/>
      <c r="S868" s="26"/>
    </row>
    <row r="869">
      <c r="F869" s="19"/>
      <c r="G869" s="19"/>
      <c r="H869" s="19"/>
      <c r="N869" s="26"/>
      <c r="O869" s="25"/>
      <c r="S869" s="26"/>
    </row>
    <row r="870">
      <c r="F870" s="19"/>
      <c r="G870" s="19"/>
      <c r="H870" s="19"/>
      <c r="N870" s="26"/>
      <c r="O870" s="25"/>
      <c r="S870" s="26"/>
    </row>
    <row r="871">
      <c r="F871" s="19"/>
      <c r="G871" s="19"/>
      <c r="H871" s="19"/>
      <c r="N871" s="26"/>
      <c r="O871" s="25"/>
      <c r="S871" s="26"/>
    </row>
    <row r="872">
      <c r="F872" s="19"/>
      <c r="G872" s="19"/>
      <c r="H872" s="19"/>
      <c r="N872" s="26"/>
      <c r="O872" s="25"/>
      <c r="S872" s="26"/>
    </row>
    <row r="873">
      <c r="F873" s="19"/>
      <c r="G873" s="19"/>
      <c r="H873" s="19"/>
      <c r="N873" s="26"/>
      <c r="O873" s="25"/>
      <c r="S873" s="26"/>
    </row>
    <row r="874">
      <c r="F874" s="19"/>
      <c r="G874" s="19"/>
      <c r="H874" s="19"/>
      <c r="N874" s="26"/>
      <c r="O874" s="25"/>
      <c r="S874" s="26"/>
    </row>
    <row r="875">
      <c r="F875" s="19"/>
      <c r="G875" s="19"/>
      <c r="H875" s="19"/>
      <c r="N875" s="26"/>
      <c r="O875" s="25"/>
      <c r="S875" s="26"/>
    </row>
    <row r="876">
      <c r="F876" s="19"/>
      <c r="G876" s="19"/>
      <c r="H876" s="19"/>
      <c r="N876" s="26"/>
      <c r="O876" s="25"/>
      <c r="S876" s="26"/>
    </row>
    <row r="877">
      <c r="F877" s="19"/>
      <c r="G877" s="19"/>
      <c r="H877" s="19"/>
      <c r="N877" s="26"/>
      <c r="O877" s="25"/>
      <c r="S877" s="26"/>
    </row>
    <row r="878">
      <c r="F878" s="19"/>
      <c r="G878" s="19"/>
      <c r="H878" s="19"/>
      <c r="N878" s="26"/>
      <c r="O878" s="25"/>
      <c r="S878" s="26"/>
    </row>
    <row r="879">
      <c r="F879" s="19"/>
      <c r="G879" s="19"/>
      <c r="H879" s="19"/>
      <c r="N879" s="26"/>
      <c r="O879" s="25"/>
      <c r="S879" s="26"/>
    </row>
    <row r="880">
      <c r="F880" s="19"/>
      <c r="G880" s="19"/>
      <c r="H880" s="19"/>
      <c r="N880" s="26"/>
      <c r="O880" s="25"/>
      <c r="S880" s="26"/>
    </row>
    <row r="881">
      <c r="F881" s="19"/>
      <c r="G881" s="19"/>
      <c r="H881" s="19"/>
      <c r="N881" s="26"/>
      <c r="O881" s="25"/>
      <c r="S881" s="26"/>
    </row>
    <row r="882">
      <c r="F882" s="19"/>
      <c r="G882" s="19"/>
      <c r="H882" s="19"/>
      <c r="N882" s="26"/>
      <c r="O882" s="25"/>
      <c r="S882" s="26"/>
    </row>
    <row r="883">
      <c r="F883" s="19"/>
      <c r="G883" s="19"/>
      <c r="H883" s="19"/>
      <c r="N883" s="26"/>
      <c r="O883" s="25"/>
      <c r="S883" s="26"/>
    </row>
    <row r="884">
      <c r="F884" s="19"/>
      <c r="G884" s="19"/>
      <c r="H884" s="19"/>
      <c r="N884" s="26"/>
      <c r="O884" s="25"/>
      <c r="S884" s="26"/>
    </row>
    <row r="885">
      <c r="F885" s="19"/>
      <c r="G885" s="19"/>
      <c r="H885" s="19"/>
      <c r="N885" s="26"/>
      <c r="O885" s="25"/>
      <c r="S885" s="26"/>
    </row>
    <row r="886">
      <c r="F886" s="19"/>
      <c r="G886" s="19"/>
      <c r="H886" s="19"/>
      <c r="N886" s="26"/>
      <c r="O886" s="25"/>
      <c r="S886" s="26"/>
    </row>
    <row r="887">
      <c r="F887" s="19"/>
      <c r="G887" s="19"/>
      <c r="H887" s="19"/>
      <c r="N887" s="26"/>
      <c r="O887" s="25"/>
      <c r="S887" s="26"/>
    </row>
    <row r="888">
      <c r="F888" s="19"/>
      <c r="G888" s="19"/>
      <c r="H888" s="19"/>
      <c r="N888" s="26"/>
      <c r="O888" s="25"/>
      <c r="S888" s="26"/>
    </row>
    <row r="889">
      <c r="F889" s="19"/>
      <c r="G889" s="19"/>
      <c r="H889" s="19"/>
      <c r="N889" s="26"/>
      <c r="O889" s="25"/>
      <c r="S889" s="26"/>
    </row>
    <row r="890">
      <c r="F890" s="19"/>
      <c r="G890" s="19"/>
      <c r="H890" s="19"/>
      <c r="N890" s="26"/>
      <c r="O890" s="25"/>
      <c r="S890" s="26"/>
    </row>
    <row r="891">
      <c r="F891" s="19"/>
      <c r="G891" s="19"/>
      <c r="H891" s="19"/>
      <c r="N891" s="26"/>
      <c r="O891" s="25"/>
      <c r="S891" s="26"/>
    </row>
    <row r="892">
      <c r="F892" s="19"/>
      <c r="G892" s="19"/>
      <c r="H892" s="19"/>
      <c r="N892" s="26"/>
      <c r="O892" s="25"/>
      <c r="S892" s="26"/>
    </row>
    <row r="893">
      <c r="F893" s="19"/>
      <c r="G893" s="19"/>
      <c r="H893" s="19"/>
      <c r="N893" s="26"/>
      <c r="O893" s="25"/>
      <c r="S893" s="26"/>
    </row>
    <row r="894">
      <c r="F894" s="19"/>
      <c r="G894" s="19"/>
      <c r="H894" s="19"/>
      <c r="N894" s="26"/>
      <c r="O894" s="25"/>
      <c r="S894" s="26"/>
    </row>
    <row r="895">
      <c r="F895" s="19"/>
      <c r="G895" s="19"/>
      <c r="H895" s="19"/>
      <c r="N895" s="26"/>
      <c r="O895" s="25"/>
      <c r="S895" s="26"/>
    </row>
    <row r="896">
      <c r="F896" s="19"/>
      <c r="G896" s="19"/>
      <c r="H896" s="19"/>
      <c r="N896" s="26"/>
      <c r="O896" s="25"/>
      <c r="S896" s="26"/>
    </row>
    <row r="897">
      <c r="F897" s="19"/>
      <c r="G897" s="19"/>
      <c r="H897" s="19"/>
      <c r="N897" s="26"/>
      <c r="O897" s="25"/>
      <c r="S897" s="26"/>
    </row>
    <row r="898">
      <c r="F898" s="19"/>
      <c r="G898" s="19"/>
      <c r="H898" s="19"/>
      <c r="N898" s="26"/>
      <c r="O898" s="25"/>
      <c r="S898" s="26"/>
    </row>
    <row r="899">
      <c r="F899" s="19"/>
      <c r="G899" s="19"/>
      <c r="H899" s="19"/>
      <c r="N899" s="26"/>
      <c r="O899" s="25"/>
      <c r="S899" s="26"/>
    </row>
    <row r="900">
      <c r="F900" s="19"/>
      <c r="G900" s="19"/>
      <c r="H900" s="19"/>
      <c r="N900" s="26"/>
      <c r="O900" s="25"/>
      <c r="S900" s="26"/>
    </row>
    <row r="901">
      <c r="F901" s="19"/>
      <c r="G901" s="19"/>
      <c r="H901" s="19"/>
      <c r="N901" s="26"/>
      <c r="O901" s="25"/>
      <c r="S901" s="26"/>
    </row>
    <row r="902">
      <c r="F902" s="19"/>
      <c r="G902" s="19"/>
      <c r="H902" s="19"/>
      <c r="N902" s="26"/>
      <c r="O902" s="25"/>
      <c r="S902" s="26"/>
    </row>
    <row r="903">
      <c r="F903" s="19"/>
      <c r="G903" s="19"/>
      <c r="H903" s="19"/>
      <c r="N903" s="26"/>
      <c r="O903" s="25"/>
      <c r="S903" s="26"/>
    </row>
    <row r="904">
      <c r="F904" s="19"/>
      <c r="G904" s="19"/>
      <c r="H904" s="19"/>
      <c r="N904" s="26"/>
      <c r="O904" s="25"/>
      <c r="S904" s="26"/>
    </row>
    <row r="905">
      <c r="F905" s="19"/>
      <c r="G905" s="19"/>
      <c r="H905" s="19"/>
      <c r="N905" s="26"/>
      <c r="O905" s="25"/>
      <c r="S905" s="26"/>
    </row>
    <row r="906">
      <c r="F906" s="19"/>
      <c r="G906" s="19"/>
      <c r="H906" s="19"/>
      <c r="N906" s="26"/>
      <c r="O906" s="25"/>
      <c r="S906" s="26"/>
    </row>
    <row r="907">
      <c r="F907" s="19"/>
      <c r="G907" s="19"/>
      <c r="H907" s="19"/>
      <c r="N907" s="26"/>
      <c r="O907" s="25"/>
      <c r="S907" s="26"/>
    </row>
    <row r="908">
      <c r="F908" s="19"/>
      <c r="G908" s="19"/>
      <c r="H908" s="19"/>
      <c r="N908" s="26"/>
      <c r="O908" s="25"/>
      <c r="S908" s="26"/>
    </row>
    <row r="909">
      <c r="F909" s="19"/>
      <c r="G909" s="19"/>
      <c r="H909" s="19"/>
      <c r="N909" s="26"/>
      <c r="O909" s="25"/>
      <c r="S909" s="26"/>
    </row>
    <row r="910">
      <c r="F910" s="19"/>
      <c r="G910" s="19"/>
      <c r="H910" s="19"/>
      <c r="N910" s="26"/>
      <c r="O910" s="25"/>
      <c r="S910" s="26"/>
    </row>
    <row r="911">
      <c r="F911" s="19"/>
      <c r="G911" s="19"/>
      <c r="H911" s="19"/>
      <c r="N911" s="26"/>
      <c r="O911" s="25"/>
      <c r="S911" s="26"/>
    </row>
    <row r="912">
      <c r="F912" s="19"/>
      <c r="G912" s="19"/>
      <c r="H912" s="19"/>
      <c r="N912" s="26"/>
      <c r="O912" s="25"/>
      <c r="S912" s="26"/>
    </row>
    <row r="913">
      <c r="F913" s="19"/>
      <c r="G913" s="19"/>
      <c r="H913" s="19"/>
      <c r="N913" s="26"/>
      <c r="O913" s="25"/>
      <c r="S913" s="26"/>
    </row>
    <row r="914">
      <c r="F914" s="19"/>
      <c r="G914" s="19"/>
      <c r="H914" s="19"/>
      <c r="N914" s="26"/>
      <c r="O914" s="25"/>
      <c r="S914" s="26"/>
    </row>
    <row r="915">
      <c r="F915" s="19"/>
      <c r="G915" s="19"/>
      <c r="H915" s="19"/>
      <c r="N915" s="26"/>
      <c r="O915" s="25"/>
      <c r="S915" s="26"/>
    </row>
    <row r="916">
      <c r="F916" s="19"/>
      <c r="G916" s="19"/>
      <c r="H916" s="19"/>
      <c r="N916" s="26"/>
      <c r="O916" s="25"/>
      <c r="S916" s="26"/>
    </row>
    <row r="917">
      <c r="F917" s="19"/>
      <c r="G917" s="19"/>
      <c r="H917" s="19"/>
      <c r="N917" s="26"/>
      <c r="O917" s="25"/>
      <c r="S917" s="26"/>
    </row>
    <row r="918">
      <c r="F918" s="19"/>
      <c r="G918" s="19"/>
      <c r="H918" s="19"/>
      <c r="N918" s="26"/>
      <c r="O918" s="25"/>
      <c r="S918" s="26"/>
    </row>
    <row r="919">
      <c r="F919" s="19"/>
      <c r="G919" s="19"/>
      <c r="H919" s="19"/>
      <c r="N919" s="26"/>
      <c r="O919" s="25"/>
      <c r="S919" s="26"/>
    </row>
    <row r="920">
      <c r="F920" s="19"/>
      <c r="G920" s="19"/>
      <c r="H920" s="19"/>
      <c r="N920" s="26"/>
      <c r="O920" s="25"/>
      <c r="S920" s="26"/>
    </row>
    <row r="921">
      <c r="F921" s="19"/>
      <c r="G921" s="19"/>
      <c r="H921" s="19"/>
      <c r="N921" s="26"/>
      <c r="O921" s="25"/>
      <c r="S921" s="26"/>
    </row>
    <row r="922">
      <c r="F922" s="19"/>
      <c r="G922" s="19"/>
      <c r="H922" s="19"/>
      <c r="N922" s="26"/>
      <c r="O922" s="25"/>
      <c r="S922" s="26"/>
    </row>
    <row r="923">
      <c r="F923" s="19"/>
      <c r="G923" s="19"/>
      <c r="H923" s="19"/>
      <c r="N923" s="26"/>
      <c r="O923" s="25"/>
      <c r="S923" s="26"/>
    </row>
    <row r="924">
      <c r="F924" s="19"/>
      <c r="G924" s="19"/>
      <c r="H924" s="19"/>
      <c r="N924" s="26"/>
      <c r="O924" s="25"/>
      <c r="S924" s="26"/>
    </row>
    <row r="925">
      <c r="F925" s="19"/>
      <c r="G925" s="19"/>
      <c r="H925" s="19"/>
      <c r="N925" s="26"/>
      <c r="O925" s="25"/>
      <c r="S925" s="26"/>
    </row>
    <row r="926">
      <c r="F926" s="19"/>
      <c r="G926" s="19"/>
      <c r="H926" s="19"/>
      <c r="N926" s="26"/>
      <c r="O926" s="25"/>
      <c r="S926" s="26"/>
    </row>
    <row r="927">
      <c r="F927" s="19"/>
      <c r="G927" s="19"/>
      <c r="H927" s="19"/>
      <c r="N927" s="26"/>
      <c r="O927" s="25"/>
      <c r="S927" s="26"/>
    </row>
    <row r="928">
      <c r="F928" s="19"/>
      <c r="G928" s="19"/>
      <c r="H928" s="19"/>
      <c r="N928" s="26"/>
      <c r="O928" s="25"/>
      <c r="S928" s="26"/>
    </row>
    <row r="929">
      <c r="F929" s="19"/>
      <c r="G929" s="19"/>
      <c r="H929" s="19"/>
      <c r="N929" s="26"/>
      <c r="O929" s="25"/>
      <c r="S929" s="26"/>
    </row>
    <row r="930">
      <c r="F930" s="19"/>
      <c r="G930" s="19"/>
      <c r="H930" s="19"/>
      <c r="N930" s="26"/>
      <c r="O930" s="25"/>
      <c r="S930" s="26"/>
    </row>
    <row r="931">
      <c r="F931" s="19"/>
      <c r="G931" s="19"/>
      <c r="H931" s="19"/>
      <c r="N931" s="26"/>
      <c r="O931" s="25"/>
      <c r="S931" s="26"/>
    </row>
    <row r="932">
      <c r="F932" s="19"/>
      <c r="G932" s="19"/>
      <c r="H932" s="19"/>
      <c r="N932" s="26"/>
      <c r="O932" s="25"/>
      <c r="S932" s="26"/>
    </row>
    <row r="933">
      <c r="F933" s="19"/>
      <c r="G933" s="19"/>
      <c r="H933" s="19"/>
      <c r="N933" s="26"/>
      <c r="O933" s="25"/>
      <c r="S933" s="26"/>
    </row>
    <row r="934">
      <c r="F934" s="19"/>
      <c r="G934" s="19"/>
      <c r="H934" s="19"/>
      <c r="N934" s="26"/>
      <c r="O934" s="25"/>
      <c r="S934" s="26"/>
    </row>
    <row r="935">
      <c r="F935" s="19"/>
      <c r="G935" s="19"/>
      <c r="H935" s="19"/>
      <c r="N935" s="26"/>
      <c r="O935" s="25"/>
      <c r="S935" s="26"/>
    </row>
    <row r="936">
      <c r="F936" s="19"/>
      <c r="G936" s="19"/>
      <c r="H936" s="19"/>
      <c r="N936" s="26"/>
      <c r="O936" s="25"/>
      <c r="S936" s="26"/>
    </row>
    <row r="937">
      <c r="F937" s="19"/>
      <c r="G937" s="19"/>
      <c r="H937" s="19"/>
      <c r="N937" s="26"/>
      <c r="O937" s="25"/>
      <c r="S937" s="26"/>
    </row>
    <row r="938">
      <c r="F938" s="19"/>
      <c r="G938" s="19"/>
      <c r="H938" s="19"/>
      <c r="N938" s="26"/>
      <c r="O938" s="25"/>
      <c r="S938" s="26"/>
    </row>
    <row r="939">
      <c r="F939" s="19"/>
      <c r="G939" s="19"/>
      <c r="H939" s="19"/>
      <c r="N939" s="26"/>
      <c r="O939" s="25"/>
      <c r="S939" s="26"/>
    </row>
    <row r="940">
      <c r="F940" s="19"/>
      <c r="G940" s="19"/>
      <c r="H940" s="19"/>
      <c r="N940" s="26"/>
      <c r="O940" s="25"/>
      <c r="S940" s="26"/>
    </row>
    <row r="941">
      <c r="F941" s="19"/>
      <c r="G941" s="19"/>
      <c r="H941" s="19"/>
      <c r="N941" s="26"/>
      <c r="O941" s="25"/>
      <c r="S941" s="26"/>
    </row>
    <row r="942">
      <c r="F942" s="19"/>
      <c r="G942" s="19"/>
      <c r="H942" s="19"/>
      <c r="N942" s="26"/>
      <c r="O942" s="25"/>
      <c r="S942" s="26"/>
    </row>
    <row r="943">
      <c r="F943" s="19"/>
      <c r="G943" s="19"/>
      <c r="H943" s="19"/>
      <c r="N943" s="26"/>
      <c r="O943" s="25"/>
      <c r="S943" s="26"/>
    </row>
    <row r="944">
      <c r="F944" s="19"/>
      <c r="G944" s="19"/>
      <c r="H944" s="19"/>
      <c r="N944" s="26"/>
      <c r="O944" s="25"/>
      <c r="S944" s="26"/>
    </row>
    <row r="945">
      <c r="F945" s="19"/>
      <c r="G945" s="19"/>
      <c r="H945" s="19"/>
      <c r="N945" s="26"/>
      <c r="O945" s="25"/>
      <c r="S945" s="26"/>
    </row>
    <row r="946">
      <c r="F946" s="19"/>
      <c r="G946" s="19"/>
      <c r="H946" s="19"/>
      <c r="N946" s="26"/>
      <c r="O946" s="25"/>
      <c r="S946" s="26"/>
    </row>
    <row r="947">
      <c r="F947" s="19"/>
      <c r="G947" s="19"/>
      <c r="H947" s="19"/>
      <c r="N947" s="26"/>
      <c r="O947" s="25"/>
      <c r="S947" s="26"/>
    </row>
    <row r="948">
      <c r="F948" s="19"/>
      <c r="G948" s="19"/>
      <c r="H948" s="19"/>
      <c r="N948" s="26"/>
      <c r="O948" s="25"/>
      <c r="S948" s="26"/>
    </row>
    <row r="949">
      <c r="F949" s="19"/>
      <c r="G949" s="19"/>
      <c r="H949" s="19"/>
      <c r="N949" s="26"/>
      <c r="O949" s="25"/>
      <c r="S949" s="26"/>
    </row>
    <row r="950">
      <c r="F950" s="19"/>
      <c r="G950" s="19"/>
      <c r="H950" s="19"/>
      <c r="N950" s="26"/>
      <c r="O950" s="25"/>
      <c r="S950" s="26"/>
    </row>
    <row r="951">
      <c r="F951" s="19"/>
      <c r="G951" s="19"/>
      <c r="H951" s="19"/>
      <c r="N951" s="26"/>
      <c r="O951" s="25"/>
      <c r="S951" s="26"/>
    </row>
    <row r="952">
      <c r="F952" s="19"/>
      <c r="G952" s="19"/>
      <c r="H952" s="19"/>
      <c r="N952" s="26"/>
      <c r="O952" s="25"/>
      <c r="S952" s="26"/>
    </row>
    <row r="953">
      <c r="F953" s="19"/>
      <c r="G953" s="19"/>
      <c r="H953" s="19"/>
      <c r="N953" s="26"/>
      <c r="O953" s="25"/>
      <c r="S953" s="26"/>
    </row>
    <row r="954">
      <c r="F954" s="19"/>
      <c r="G954" s="19"/>
      <c r="H954" s="19"/>
      <c r="N954" s="26"/>
      <c r="O954" s="25"/>
      <c r="S954" s="26"/>
    </row>
    <row r="955">
      <c r="F955" s="19"/>
      <c r="G955" s="19"/>
      <c r="H955" s="19"/>
      <c r="N955" s="26"/>
      <c r="O955" s="25"/>
      <c r="S955" s="26"/>
    </row>
    <row r="956">
      <c r="F956" s="19"/>
      <c r="G956" s="19"/>
      <c r="H956" s="19"/>
      <c r="N956" s="26"/>
      <c r="O956" s="25"/>
      <c r="S956" s="26"/>
    </row>
    <row r="957">
      <c r="F957" s="19"/>
      <c r="G957" s="19"/>
      <c r="H957" s="19"/>
      <c r="N957" s="26"/>
      <c r="O957" s="25"/>
      <c r="S957" s="26"/>
    </row>
    <row r="958">
      <c r="F958" s="19"/>
      <c r="G958" s="19"/>
      <c r="H958" s="19"/>
      <c r="N958" s="26"/>
      <c r="O958" s="25"/>
      <c r="S958" s="26"/>
    </row>
    <row r="959">
      <c r="F959" s="19"/>
      <c r="G959" s="19"/>
      <c r="H959" s="19"/>
      <c r="N959" s="26"/>
      <c r="O959" s="25"/>
      <c r="S959" s="26"/>
    </row>
    <row r="960">
      <c r="F960" s="19"/>
      <c r="G960" s="19"/>
      <c r="H960" s="19"/>
      <c r="N960" s="26"/>
      <c r="O960" s="25"/>
      <c r="S960" s="26"/>
    </row>
    <row r="961">
      <c r="F961" s="19"/>
      <c r="G961" s="19"/>
      <c r="H961" s="19"/>
      <c r="N961" s="26"/>
      <c r="O961" s="25"/>
      <c r="S961" s="26"/>
    </row>
    <row r="962">
      <c r="F962" s="19"/>
      <c r="G962" s="19"/>
      <c r="H962" s="19"/>
      <c r="N962" s="26"/>
      <c r="O962" s="25"/>
      <c r="S962" s="26"/>
    </row>
    <row r="963">
      <c r="F963" s="19"/>
      <c r="G963" s="19"/>
      <c r="H963" s="19"/>
      <c r="N963" s="26"/>
      <c r="O963" s="25"/>
      <c r="S963" s="26"/>
    </row>
    <row r="964">
      <c r="F964" s="19"/>
      <c r="G964" s="19"/>
      <c r="H964" s="19"/>
      <c r="N964" s="26"/>
      <c r="O964" s="25"/>
      <c r="S964" s="26"/>
    </row>
    <row r="965">
      <c r="F965" s="19"/>
      <c r="G965" s="19"/>
      <c r="H965" s="19"/>
      <c r="N965" s="26"/>
      <c r="O965" s="25"/>
      <c r="S965" s="26"/>
    </row>
    <row r="966">
      <c r="F966" s="19"/>
      <c r="G966" s="19"/>
      <c r="H966" s="19"/>
      <c r="N966" s="26"/>
      <c r="O966" s="25"/>
      <c r="S966" s="26"/>
    </row>
    <row r="967">
      <c r="F967" s="19"/>
      <c r="G967" s="19"/>
      <c r="H967" s="19"/>
      <c r="N967" s="26"/>
      <c r="O967" s="25"/>
      <c r="S967" s="26"/>
    </row>
    <row r="968">
      <c r="F968" s="19"/>
      <c r="G968" s="19"/>
      <c r="H968" s="19"/>
      <c r="N968" s="26"/>
      <c r="O968" s="25"/>
      <c r="S968" s="26"/>
    </row>
    <row r="969">
      <c r="F969" s="19"/>
      <c r="G969" s="19"/>
      <c r="H969" s="19"/>
      <c r="N969" s="26"/>
      <c r="O969" s="25"/>
      <c r="S969" s="26"/>
    </row>
    <row r="970">
      <c r="F970" s="19"/>
      <c r="G970" s="19"/>
      <c r="H970" s="19"/>
      <c r="N970" s="26"/>
      <c r="O970" s="25"/>
      <c r="S970" s="26"/>
    </row>
    <row r="971">
      <c r="F971" s="19"/>
      <c r="G971" s="19"/>
      <c r="H971" s="19"/>
      <c r="N971" s="26"/>
      <c r="O971" s="25"/>
      <c r="S971" s="26"/>
    </row>
    <row r="972">
      <c r="F972" s="19"/>
      <c r="G972" s="19"/>
      <c r="H972" s="19"/>
      <c r="N972" s="26"/>
      <c r="O972" s="25"/>
      <c r="S972" s="26"/>
    </row>
    <row r="973">
      <c r="F973" s="19"/>
      <c r="G973" s="19"/>
      <c r="H973" s="19"/>
      <c r="N973" s="26"/>
      <c r="O973" s="25"/>
      <c r="S973" s="26"/>
    </row>
    <row r="974">
      <c r="F974" s="19"/>
      <c r="G974" s="19"/>
      <c r="H974" s="19"/>
      <c r="N974" s="26"/>
      <c r="O974" s="25"/>
      <c r="S974" s="26"/>
    </row>
    <row r="975">
      <c r="F975" s="19"/>
      <c r="G975" s="19"/>
      <c r="H975" s="19"/>
      <c r="N975" s="26"/>
      <c r="O975" s="25"/>
      <c r="S975" s="26"/>
    </row>
    <row r="976">
      <c r="F976" s="19"/>
      <c r="G976" s="19"/>
      <c r="H976" s="19"/>
      <c r="N976" s="26"/>
      <c r="O976" s="25"/>
      <c r="S976" s="26"/>
    </row>
    <row r="977">
      <c r="F977" s="19"/>
      <c r="G977" s="19"/>
      <c r="H977" s="19"/>
      <c r="N977" s="26"/>
      <c r="O977" s="25"/>
      <c r="S977" s="26"/>
    </row>
    <row r="978">
      <c r="F978" s="19"/>
      <c r="G978" s="19"/>
      <c r="H978" s="19"/>
      <c r="N978" s="26"/>
      <c r="O978" s="25"/>
      <c r="S978" s="26"/>
    </row>
    <row r="979">
      <c r="F979" s="19"/>
      <c r="G979" s="19"/>
      <c r="H979" s="19"/>
      <c r="N979" s="26"/>
      <c r="O979" s="25"/>
      <c r="S979" s="26"/>
    </row>
    <row r="980">
      <c r="F980" s="19"/>
      <c r="G980" s="19"/>
      <c r="H980" s="19"/>
      <c r="N980" s="26"/>
      <c r="O980" s="25"/>
      <c r="S980" s="26"/>
    </row>
    <row r="981">
      <c r="F981" s="19"/>
      <c r="G981" s="19"/>
      <c r="H981" s="19"/>
      <c r="N981" s="26"/>
      <c r="O981" s="25"/>
      <c r="S981" s="26"/>
    </row>
    <row r="982">
      <c r="F982" s="19"/>
      <c r="G982" s="19"/>
      <c r="H982" s="19"/>
      <c r="N982" s="26"/>
      <c r="O982" s="25"/>
      <c r="S982" s="26"/>
    </row>
    <row r="983">
      <c r="F983" s="19"/>
      <c r="G983" s="19"/>
      <c r="H983" s="19"/>
      <c r="N983" s="26"/>
      <c r="O983" s="25"/>
      <c r="S983" s="26"/>
    </row>
    <row r="984">
      <c r="F984" s="19"/>
      <c r="G984" s="19"/>
      <c r="H984" s="19"/>
      <c r="N984" s="26"/>
      <c r="O984" s="25"/>
      <c r="S984" s="26"/>
    </row>
    <row r="985">
      <c r="F985" s="19"/>
      <c r="G985" s="19"/>
      <c r="H985" s="19"/>
      <c r="N985" s="26"/>
      <c r="O985" s="25"/>
      <c r="S985" s="26"/>
    </row>
    <row r="986">
      <c r="F986" s="19"/>
      <c r="G986" s="19"/>
      <c r="H986" s="19"/>
      <c r="N986" s="26"/>
      <c r="O986" s="25"/>
      <c r="S986" s="26"/>
    </row>
    <row r="987">
      <c r="F987" s="19"/>
      <c r="G987" s="19"/>
      <c r="H987" s="19"/>
      <c r="N987" s="26"/>
      <c r="O987" s="25"/>
      <c r="S987" s="26"/>
    </row>
    <row r="988">
      <c r="F988" s="19"/>
      <c r="G988" s="19"/>
      <c r="H988" s="19"/>
      <c r="N988" s="26"/>
      <c r="O988" s="25"/>
      <c r="S988" s="26"/>
    </row>
    <row r="989">
      <c r="F989" s="19"/>
      <c r="G989" s="19"/>
      <c r="H989" s="19"/>
      <c r="N989" s="26"/>
      <c r="O989" s="25"/>
      <c r="S989" s="26"/>
    </row>
    <row r="990">
      <c r="F990" s="19"/>
      <c r="G990" s="19"/>
      <c r="H990" s="19"/>
      <c r="N990" s="26"/>
      <c r="O990" s="25"/>
      <c r="S990" s="26"/>
    </row>
    <row r="991">
      <c r="F991" s="19"/>
      <c r="G991" s="19"/>
      <c r="H991" s="19"/>
      <c r="N991" s="26"/>
      <c r="O991" s="25"/>
      <c r="S991" s="26"/>
    </row>
    <row r="992">
      <c r="F992" s="19"/>
      <c r="G992" s="19"/>
      <c r="H992" s="19"/>
      <c r="N992" s="26"/>
      <c r="O992" s="25"/>
      <c r="S992" s="26"/>
    </row>
    <row r="993">
      <c r="F993" s="19"/>
      <c r="G993" s="19"/>
      <c r="H993" s="19"/>
      <c r="N993" s="26"/>
      <c r="O993" s="25"/>
      <c r="S993" s="26"/>
    </row>
    <row r="994">
      <c r="F994" s="19"/>
      <c r="G994" s="19"/>
      <c r="H994" s="19"/>
      <c r="N994" s="26"/>
      <c r="O994" s="25"/>
      <c r="S994" s="26"/>
    </row>
    <row r="995">
      <c r="F995" s="19"/>
      <c r="G995" s="19"/>
      <c r="H995" s="19"/>
      <c r="N995" s="26"/>
      <c r="O995" s="25"/>
      <c r="S995" s="26"/>
    </row>
    <row r="996">
      <c r="F996" s="19"/>
      <c r="G996" s="19"/>
      <c r="H996" s="19"/>
      <c r="N996" s="26"/>
      <c r="O996" s="25"/>
      <c r="S996" s="26"/>
    </row>
    <row r="997">
      <c r="F997" s="19"/>
      <c r="G997" s="19"/>
      <c r="H997" s="19"/>
      <c r="N997" s="26"/>
      <c r="O997" s="25"/>
      <c r="S997" s="26"/>
    </row>
    <row r="998">
      <c r="F998" s="19"/>
      <c r="G998" s="19"/>
      <c r="H998" s="19"/>
      <c r="N998" s="26"/>
      <c r="O998" s="25"/>
      <c r="S998" s="26"/>
    </row>
    <row r="999">
      <c r="F999" s="19"/>
      <c r="G999" s="19"/>
      <c r="H999" s="19"/>
      <c r="N999" s="26"/>
      <c r="O999" s="25"/>
      <c r="S999" s="26"/>
    </row>
    <row r="1000">
      <c r="F1000" s="19"/>
      <c r="G1000" s="19"/>
      <c r="H1000" s="19"/>
      <c r="N1000" s="26"/>
      <c r="O1000" s="25"/>
      <c r="S1000" s="26"/>
    </row>
    <row r="1001">
      <c r="F1001" s="19"/>
      <c r="G1001" s="19"/>
      <c r="H1001" s="19"/>
      <c r="N1001" s="26"/>
      <c r="O1001" s="25"/>
      <c r="S1001" s="26"/>
    </row>
    <row r="1002">
      <c r="F1002" s="19"/>
      <c r="G1002" s="19"/>
      <c r="H1002" s="19"/>
      <c r="N1002" s="26"/>
      <c r="O1002" s="25"/>
      <c r="S1002" s="26"/>
    </row>
    <row r="1003">
      <c r="F1003" s="19"/>
      <c r="G1003" s="19"/>
      <c r="H1003" s="19"/>
      <c r="N1003" s="26"/>
      <c r="O1003" s="25"/>
      <c r="S1003" s="26"/>
    </row>
    <row r="1004">
      <c r="F1004" s="19"/>
      <c r="G1004" s="19"/>
      <c r="H1004" s="19"/>
      <c r="N1004" s="26"/>
      <c r="O1004" s="75"/>
      <c r="S1004" s="26"/>
    </row>
  </sheetData>
  <autoFilter ref="$A$2:$AH$1004">
    <sortState ref="A2:AH1004">
      <sortCondition ref="L2:L1004"/>
      <sortCondition ref="Q2:Q1004"/>
      <sortCondition ref="V2:V1004"/>
      <sortCondition descending="1" ref="W2:W1004"/>
      <sortCondition descending="1" ref="R2:R1004"/>
      <sortCondition descending="1" ref="M2:M1004"/>
      <sortCondition ref="B2:B1004"/>
      <sortCondition ref="P2:P1004"/>
      <sortCondition ref="K2:K1004"/>
      <sortCondition ref="U2:U1004"/>
    </sortState>
  </autoFilter>
  <conditionalFormatting sqref="F3:G359 H3:H374">
    <cfRule type="cellIs" dxfId="0" priority="1" operator="lessThan">
      <formula>4</formula>
    </cfRule>
  </conditionalFormatting>
  <conditionalFormatting sqref="F3:G359 H3:H374">
    <cfRule type="cellIs" dxfId="1" priority="2" operator="lessThan">
      <formula>8</formula>
    </cfRule>
  </conditionalFormatting>
  <conditionalFormatting sqref="F3:G359 H3:H374">
    <cfRule type="cellIs" dxfId="2" priority="3" operator="equal">
      <formula>11</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25"/>
    <col customWidth="1" min="6" max="8" width="12.5"/>
    <col customWidth="1" min="14" max="14" width="19.75"/>
    <col customWidth="1" min="15" max="15" width="3.25"/>
    <col customWidth="1" min="19" max="19" width="19.13"/>
    <col customWidth="1" min="20" max="20" width="3.63"/>
    <col customWidth="1" min="24" max="24" width="45.88"/>
  </cols>
  <sheetData>
    <row r="1">
      <c r="A1" s="10"/>
      <c r="B1" s="10"/>
      <c r="C1" s="10">
        <f t="shared" ref="C1:E1" si="1">SUM(C3:C373)</f>
        <v>4278617</v>
      </c>
      <c r="D1" s="10">
        <f t="shared" si="1"/>
        <v>1924497</v>
      </c>
      <c r="E1" s="10">
        <f t="shared" si="1"/>
        <v>552391</v>
      </c>
      <c r="F1" s="3"/>
      <c r="G1" s="3"/>
      <c r="H1" s="3"/>
      <c r="I1" s="7"/>
      <c r="K1" s="11"/>
      <c r="L1" s="11"/>
      <c r="M1" s="5"/>
      <c r="N1" s="12"/>
      <c r="O1" s="78"/>
      <c r="P1" s="5"/>
      <c r="Q1" s="5"/>
      <c r="R1" s="5"/>
      <c r="S1" s="12"/>
      <c r="T1" s="5"/>
      <c r="U1" s="5"/>
      <c r="V1" s="11"/>
      <c r="W1" s="5"/>
    </row>
    <row r="2">
      <c r="A2" s="10" t="s">
        <v>0</v>
      </c>
      <c r="B2" s="10" t="s">
        <v>1</v>
      </c>
      <c r="C2" s="10" t="s">
        <v>4</v>
      </c>
      <c r="D2" s="10" t="s">
        <v>5</v>
      </c>
      <c r="E2" s="10" t="s">
        <v>7</v>
      </c>
      <c r="F2" s="3" t="s">
        <v>9</v>
      </c>
      <c r="G2" s="3"/>
      <c r="H2" s="3" t="s">
        <v>8</v>
      </c>
      <c r="I2" s="7" t="s">
        <v>11</v>
      </c>
      <c r="K2" s="11" t="s">
        <v>1005</v>
      </c>
      <c r="L2" s="11" t="s">
        <v>20</v>
      </c>
      <c r="M2" s="5" t="s">
        <v>22</v>
      </c>
      <c r="N2" s="12"/>
      <c r="O2" s="15"/>
      <c r="P2" s="5" t="s">
        <v>1006</v>
      </c>
      <c r="Q2" s="5" t="s">
        <v>24</v>
      </c>
      <c r="R2" s="5" t="s">
        <v>22</v>
      </c>
      <c r="S2" s="12"/>
      <c r="T2" s="5"/>
      <c r="U2" s="5" t="s">
        <v>1007</v>
      </c>
      <c r="V2" s="11" t="s">
        <v>25</v>
      </c>
      <c r="W2" s="5" t="s">
        <v>22</v>
      </c>
    </row>
    <row r="3">
      <c r="A3" s="18" t="s">
        <v>153</v>
      </c>
      <c r="B3" s="18">
        <v>663.0</v>
      </c>
      <c r="C3" s="40">
        <v>317.0</v>
      </c>
      <c r="D3" s="40">
        <v>0.0</v>
      </c>
      <c r="E3" s="40">
        <v>0.0</v>
      </c>
      <c r="F3" s="14">
        <v>10015.0</v>
      </c>
      <c r="G3" s="19"/>
      <c r="H3" s="19">
        <f>VLOOKUP(A3,'Kings Ratings'!$A$2:$B$1000,2,false)</f>
        <v>11</v>
      </c>
      <c r="I3" s="10" t="str">
        <f>vlookup(B3,'202405 MM (Do Not Delete)'!$A$1:$G$1000,7,false)</f>
        <v/>
      </c>
      <c r="K3" s="40">
        <v>317.0</v>
      </c>
      <c r="L3" s="22">
        <f t="shared" ref="L3:L373" si="2">C3-K3</f>
        <v>0</v>
      </c>
      <c r="M3" s="23">
        <f t="shared" ref="M3:M373" si="3">L3/K3</f>
        <v>0</v>
      </c>
      <c r="N3" s="24" t="str">
        <f t="shared" ref="N3:N373" si="4">CONCATENATE(A3, " with +",L3, ", +", 100*round(M3,3), "% (",K3, " to ",C3,")")</f>
        <v>Witch's Broom with +0, +0% (317 to 317)</v>
      </c>
      <c r="O3" s="41"/>
      <c r="P3" s="40">
        <v>0.0</v>
      </c>
      <c r="Q3" s="18">
        <f t="shared" ref="Q3:Q373" si="5">D3-P3</f>
        <v>0</v>
      </c>
      <c r="R3" s="23" t="str">
        <f t="shared" ref="R3:R373" si="6">Q3/P3</f>
        <v>#DIV/0!</v>
      </c>
      <c r="S3" s="24" t="str">
        <f t="shared" ref="S3:S373" si="7">CONCATENATE(A3, " with +",Q3, ", +", 100*round(R3,3), "% (",P3, " to ",D3,")")</f>
        <v>#DIV/0!</v>
      </c>
      <c r="T3" s="18"/>
      <c r="U3" s="40">
        <v>0.0</v>
      </c>
      <c r="V3" s="22">
        <f t="shared" ref="V3:V373" si="8">E3-U3</f>
        <v>0</v>
      </c>
      <c r="W3" s="23" t="str">
        <f t="shared" ref="W3:W373" si="9">V3/U3</f>
        <v>#DIV/0!</v>
      </c>
      <c r="X3" s="26" t="str">
        <f t="shared" ref="X3:X373" si="10">CONCATENATE(A3, " with +",V3, ", +", 100*round(W3,3), "% (",U3, " to ",E3,")")</f>
        <v>#DIV/0!</v>
      </c>
    </row>
    <row r="4">
      <c r="A4" s="18" t="s">
        <v>157</v>
      </c>
      <c r="B4" s="18">
        <v>666.0</v>
      </c>
      <c r="C4" s="40">
        <v>6.0</v>
      </c>
      <c r="D4" s="40">
        <v>0.0</v>
      </c>
      <c r="E4" s="40">
        <v>0.0</v>
      </c>
      <c r="F4" s="14">
        <v>115.0</v>
      </c>
      <c r="G4" s="19"/>
      <c r="H4" s="19">
        <f>VLOOKUP(A4,'Kings Ratings'!$A$2:$B$1000,2,false)</f>
        <v>11</v>
      </c>
      <c r="I4" s="10" t="str">
        <f>vlookup(B4,'202405 MM (Do Not Delete)'!$A$1:$G$1000,7,false)</f>
        <v/>
      </c>
      <c r="K4" s="40">
        <v>6.0</v>
      </c>
      <c r="L4" s="22">
        <f t="shared" si="2"/>
        <v>0</v>
      </c>
      <c r="M4" s="23">
        <f t="shared" si="3"/>
        <v>0</v>
      </c>
      <c r="N4" s="24" t="str">
        <f t="shared" si="4"/>
        <v>Witch's Brew with +0, +0% (6 to 6)</v>
      </c>
      <c r="O4" s="41"/>
      <c r="P4" s="40">
        <v>0.0</v>
      </c>
      <c r="Q4" s="18">
        <f t="shared" si="5"/>
        <v>0</v>
      </c>
      <c r="R4" s="23" t="str">
        <f t="shared" si="6"/>
        <v>#DIV/0!</v>
      </c>
      <c r="S4" s="24" t="str">
        <f t="shared" si="7"/>
        <v>#DIV/0!</v>
      </c>
      <c r="T4" s="18"/>
      <c r="U4" s="40">
        <v>0.0</v>
      </c>
      <c r="V4" s="22">
        <f t="shared" si="8"/>
        <v>0</v>
      </c>
      <c r="W4" s="23" t="str">
        <f t="shared" si="9"/>
        <v>#DIV/0!</v>
      </c>
      <c r="X4" s="26" t="str">
        <f t="shared" si="10"/>
        <v>#DIV/0!</v>
      </c>
    </row>
    <row r="5">
      <c r="A5" s="18" t="s">
        <v>165</v>
      </c>
      <c r="B5" s="18">
        <v>776.0</v>
      </c>
      <c r="C5" s="40">
        <v>5.0</v>
      </c>
      <c r="D5" s="40">
        <v>0.0</v>
      </c>
      <c r="E5" s="40">
        <v>0.0</v>
      </c>
      <c r="F5" s="14">
        <v>579.0</v>
      </c>
      <c r="G5" s="19"/>
      <c r="H5" s="19">
        <f>VLOOKUP(A5,'Kings Ratings'!$A$2:$B$1000,2,false)</f>
        <v>10</v>
      </c>
      <c r="I5" s="10" t="str">
        <f>vlookup(B5,'202405 MM (Do Not Delete)'!$A$1:$G$1000,7,false)</f>
        <v/>
      </c>
      <c r="K5" s="40">
        <v>5.0</v>
      </c>
      <c r="L5" s="22">
        <f t="shared" si="2"/>
        <v>0</v>
      </c>
      <c r="M5" s="23">
        <f t="shared" si="3"/>
        <v>0</v>
      </c>
      <c r="N5" s="24" t="str">
        <f t="shared" si="4"/>
        <v>Ship in a Bottle with +0, +0% (5 to 5)</v>
      </c>
      <c r="O5" s="41"/>
      <c r="P5" s="40">
        <v>0.0</v>
      </c>
      <c r="Q5" s="18">
        <f t="shared" si="5"/>
        <v>0</v>
      </c>
      <c r="R5" s="23" t="str">
        <f t="shared" si="6"/>
        <v>#DIV/0!</v>
      </c>
      <c r="S5" s="24" t="str">
        <f t="shared" si="7"/>
        <v>#DIV/0!</v>
      </c>
      <c r="T5" s="18"/>
      <c r="U5" s="40">
        <v>0.0</v>
      </c>
      <c r="V5" s="22">
        <f t="shared" si="8"/>
        <v>0</v>
      </c>
      <c r="W5" s="23" t="str">
        <f t="shared" si="9"/>
        <v>#DIV/0!</v>
      </c>
      <c r="X5" s="26" t="str">
        <f t="shared" si="10"/>
        <v>#DIV/0!</v>
      </c>
    </row>
    <row r="6">
      <c r="A6" s="18" t="s">
        <v>171</v>
      </c>
      <c r="B6" s="18">
        <v>930.0</v>
      </c>
      <c r="C6" s="40">
        <v>1.0</v>
      </c>
      <c r="D6" s="40">
        <v>0.0</v>
      </c>
      <c r="E6" s="40">
        <v>0.0</v>
      </c>
      <c r="F6" s="14">
        <v>393.0</v>
      </c>
      <c r="G6" s="19"/>
      <c r="H6" s="19">
        <f>VLOOKUP(A6,'Kings Ratings'!$A$2:$B$1000,2,false)</f>
        <v>10</v>
      </c>
      <c r="I6" s="7"/>
      <c r="K6" s="40">
        <v>1.0</v>
      </c>
      <c r="L6" s="22">
        <f t="shared" si="2"/>
        <v>0</v>
      </c>
      <c r="M6" s="23">
        <f t="shared" si="3"/>
        <v>0</v>
      </c>
      <c r="N6" s="24" t="str">
        <f t="shared" si="4"/>
        <v>Runestone 27 with +0, +0% (1 to 1)</v>
      </c>
      <c r="O6" s="41"/>
      <c r="P6" s="40">
        <v>0.0</v>
      </c>
      <c r="Q6" s="18">
        <f t="shared" si="5"/>
        <v>0</v>
      </c>
      <c r="R6" s="23" t="str">
        <f t="shared" si="6"/>
        <v>#DIV/0!</v>
      </c>
      <c r="S6" s="24" t="str">
        <f t="shared" si="7"/>
        <v>#DIV/0!</v>
      </c>
      <c r="T6" s="18"/>
      <c r="U6" s="40">
        <v>0.0</v>
      </c>
      <c r="V6" s="22">
        <f t="shared" si="8"/>
        <v>0</v>
      </c>
      <c r="W6" s="23" t="str">
        <f t="shared" si="9"/>
        <v>#DIV/0!</v>
      </c>
      <c r="X6" s="26" t="str">
        <f t="shared" si="10"/>
        <v>#DIV/0!</v>
      </c>
    </row>
    <row r="7">
      <c r="A7" s="11" t="s">
        <v>148</v>
      </c>
      <c r="B7" s="11">
        <v>1115.0</v>
      </c>
      <c r="C7" s="11">
        <v>2.0</v>
      </c>
      <c r="D7" s="11">
        <v>0.0</v>
      </c>
      <c r="E7" s="11">
        <v>0.0</v>
      </c>
      <c r="F7" s="14">
        <v>1209.0</v>
      </c>
      <c r="G7" s="19"/>
      <c r="H7" s="19">
        <f>VLOOKUP(A7,'Kings Ratings'!$A$2:$B$1000,2,false)</f>
        <v>11</v>
      </c>
      <c r="K7" s="11">
        <v>2.0</v>
      </c>
      <c r="L7" s="22">
        <f t="shared" si="2"/>
        <v>0</v>
      </c>
      <c r="M7" s="23">
        <f t="shared" si="3"/>
        <v>0</v>
      </c>
      <c r="N7" s="24" t="str">
        <f t="shared" si="4"/>
        <v>Pyrite with +0, +0% (2 to 2)</v>
      </c>
      <c r="O7" s="41"/>
      <c r="P7" s="11">
        <v>0.0</v>
      </c>
      <c r="Q7" s="18">
        <f t="shared" si="5"/>
        <v>0</v>
      </c>
      <c r="R7" s="23" t="str">
        <f t="shared" si="6"/>
        <v>#DIV/0!</v>
      </c>
      <c r="S7" s="24" t="str">
        <f t="shared" si="7"/>
        <v>#DIV/0!</v>
      </c>
      <c r="T7" s="18"/>
      <c r="U7" s="11">
        <v>0.0</v>
      </c>
      <c r="V7" s="22">
        <f t="shared" si="8"/>
        <v>0</v>
      </c>
      <c r="W7" s="23" t="str">
        <f t="shared" si="9"/>
        <v>#DIV/0!</v>
      </c>
      <c r="X7" s="26" t="str">
        <f t="shared" si="10"/>
        <v>#DIV/0!</v>
      </c>
    </row>
    <row r="8">
      <c r="A8" s="18" t="s">
        <v>328</v>
      </c>
      <c r="B8" s="18">
        <v>870.0</v>
      </c>
      <c r="C8" s="40">
        <v>267.0</v>
      </c>
      <c r="D8" s="40">
        <v>2.0</v>
      </c>
      <c r="E8" s="40">
        <v>0.0</v>
      </c>
      <c r="F8" s="14">
        <v>5147.0</v>
      </c>
      <c r="G8" s="19"/>
      <c r="H8" s="19">
        <f>VLOOKUP(A8,'Kings Ratings'!$A$2:$B$1000,2,false)</f>
        <v>11</v>
      </c>
      <c r="I8" s="10" t="str">
        <f>vlookup(B8,'202405 MM (Do Not Delete)'!$A$1:$G$1000,7,false)</f>
        <v/>
      </c>
      <c r="K8" s="40">
        <v>267.0</v>
      </c>
      <c r="L8" s="22">
        <f t="shared" si="2"/>
        <v>0</v>
      </c>
      <c r="M8" s="23">
        <f t="shared" si="3"/>
        <v>0</v>
      </c>
      <c r="N8" s="24" t="str">
        <f t="shared" si="4"/>
        <v>QED Cell with +0, +0% (267 to 267)</v>
      </c>
      <c r="O8" s="41"/>
      <c r="P8" s="40">
        <v>2.0</v>
      </c>
      <c r="Q8" s="18">
        <f t="shared" si="5"/>
        <v>0</v>
      </c>
      <c r="R8" s="23">
        <f t="shared" si="6"/>
        <v>0</v>
      </c>
      <c r="S8" s="24" t="str">
        <f t="shared" si="7"/>
        <v>QED Cell with +0, +0% (2 to 2)</v>
      </c>
      <c r="T8" s="18"/>
      <c r="U8" s="40">
        <v>0.0</v>
      </c>
      <c r="V8" s="22">
        <f t="shared" si="8"/>
        <v>0</v>
      </c>
      <c r="W8" s="23" t="str">
        <f t="shared" si="9"/>
        <v>#DIV/0!</v>
      </c>
      <c r="X8" s="26" t="str">
        <f t="shared" si="10"/>
        <v>#DIV/0!</v>
      </c>
    </row>
    <row r="9">
      <c r="A9" s="18" t="s">
        <v>652</v>
      </c>
      <c r="B9" s="18">
        <v>1041.0</v>
      </c>
      <c r="C9" s="40">
        <v>349.0</v>
      </c>
      <c r="D9" s="40">
        <v>2.0</v>
      </c>
      <c r="E9" s="40">
        <v>0.0</v>
      </c>
      <c r="F9" s="14">
        <v>472.0</v>
      </c>
      <c r="G9" s="19"/>
      <c r="H9" s="19">
        <f>VLOOKUP(A9,'Kings Ratings'!$A$2:$B$1000,2,false)</f>
        <v>11</v>
      </c>
      <c r="I9" s="10" t="str">
        <f>vlookup(B9,'202405 MM (Do Not Delete)'!$A$1:$G$1000,7,false)</f>
        <v/>
      </c>
      <c r="K9" s="40">
        <v>349.0</v>
      </c>
      <c r="L9" s="22">
        <f t="shared" si="2"/>
        <v>0</v>
      </c>
      <c r="M9" s="23">
        <f t="shared" si="3"/>
        <v>0</v>
      </c>
      <c r="N9" s="24" t="str">
        <f t="shared" si="4"/>
        <v>Red Diamond Fish with +0, +0% (349 to 349)</v>
      </c>
      <c r="O9" s="41"/>
      <c r="P9" s="40">
        <v>2.0</v>
      </c>
      <c r="Q9" s="18">
        <f t="shared" si="5"/>
        <v>0</v>
      </c>
      <c r="R9" s="23">
        <f t="shared" si="6"/>
        <v>0</v>
      </c>
      <c r="S9" s="24" t="str">
        <f t="shared" si="7"/>
        <v>Red Diamond Fish with +0, +0% (2 to 2)</v>
      </c>
      <c r="T9" s="18"/>
      <c r="U9" s="40">
        <v>0.0</v>
      </c>
      <c r="V9" s="22">
        <f t="shared" si="8"/>
        <v>0</v>
      </c>
      <c r="W9" s="23" t="str">
        <f t="shared" si="9"/>
        <v>#DIV/0!</v>
      </c>
      <c r="X9" s="26" t="str">
        <f t="shared" si="10"/>
        <v>#DIV/0!</v>
      </c>
    </row>
    <row r="10">
      <c r="A10" s="11" t="s">
        <v>334</v>
      </c>
      <c r="B10" s="18">
        <v>565.0</v>
      </c>
      <c r="C10" s="40">
        <v>1408.0</v>
      </c>
      <c r="D10" s="40">
        <v>9.0</v>
      </c>
      <c r="E10" s="40">
        <v>0.0</v>
      </c>
      <c r="F10" s="14">
        <v>8461.0</v>
      </c>
      <c r="G10" s="19"/>
      <c r="H10" s="19">
        <f>VLOOKUP(A10,'Kings Ratings'!$A$2:$B$1000,2,false)</f>
        <v>11</v>
      </c>
      <c r="I10" s="10"/>
      <c r="K10" s="40">
        <v>1408.0</v>
      </c>
      <c r="L10" s="22">
        <f t="shared" si="2"/>
        <v>0</v>
      </c>
      <c r="M10" s="23">
        <f t="shared" si="3"/>
        <v>0</v>
      </c>
      <c r="N10" s="24" t="str">
        <f t="shared" si="4"/>
        <v>Hot Potato with +0, +0% (1408 to 1408)</v>
      </c>
      <c r="O10" s="41"/>
      <c r="P10" s="40">
        <v>9.0</v>
      </c>
      <c r="Q10" s="18">
        <f t="shared" si="5"/>
        <v>0</v>
      </c>
      <c r="R10" s="23">
        <f t="shared" si="6"/>
        <v>0</v>
      </c>
      <c r="S10" s="24" t="str">
        <f t="shared" si="7"/>
        <v>Hot Potato with +0, +0% (9 to 9)</v>
      </c>
      <c r="T10" s="18"/>
      <c r="U10" s="40">
        <v>0.0</v>
      </c>
      <c r="V10" s="22">
        <f t="shared" si="8"/>
        <v>0</v>
      </c>
      <c r="W10" s="23" t="str">
        <f t="shared" si="9"/>
        <v>#DIV/0!</v>
      </c>
      <c r="X10" s="26" t="str">
        <f t="shared" si="10"/>
        <v>#DIV/0!</v>
      </c>
    </row>
    <row r="11">
      <c r="A11" s="18" t="s">
        <v>444</v>
      </c>
      <c r="B11" s="18">
        <v>486.0</v>
      </c>
      <c r="C11" s="40">
        <v>2164.0</v>
      </c>
      <c r="D11" s="40">
        <v>12.0</v>
      </c>
      <c r="E11" s="40">
        <v>0.0</v>
      </c>
      <c r="F11" s="14">
        <v>236.0</v>
      </c>
      <c r="G11" s="19"/>
      <c r="H11" s="19">
        <f>VLOOKUP(A11,'Kings Ratings'!$A$2:$B$1000,2,false)</f>
        <v>11</v>
      </c>
      <c r="I11" s="10" t="str">
        <f>vlookup(B11,'202405 MM (Do Not Delete)'!$A$1:$G$1000,7,false)</f>
        <v/>
      </c>
      <c r="K11" s="40">
        <v>2164.0</v>
      </c>
      <c r="L11" s="22">
        <f t="shared" si="2"/>
        <v>0</v>
      </c>
      <c r="M11" s="23">
        <f t="shared" si="3"/>
        <v>0</v>
      </c>
      <c r="N11" s="24" t="str">
        <f t="shared" si="4"/>
        <v>Heart Necklace with +0, +0% (2164 to 2164)</v>
      </c>
      <c r="O11" s="41"/>
      <c r="P11" s="40">
        <v>12.0</v>
      </c>
      <c r="Q11" s="18">
        <f t="shared" si="5"/>
        <v>0</v>
      </c>
      <c r="R11" s="23">
        <f t="shared" si="6"/>
        <v>0</v>
      </c>
      <c r="S11" s="24" t="str">
        <f t="shared" si="7"/>
        <v>Heart Necklace with +0, +0% (12 to 12)</v>
      </c>
      <c r="T11" s="18"/>
      <c r="U11" s="40">
        <v>0.0</v>
      </c>
      <c r="V11" s="22">
        <f t="shared" si="8"/>
        <v>0</v>
      </c>
      <c r="W11" s="23" t="str">
        <f t="shared" si="9"/>
        <v>#DIV/0!</v>
      </c>
      <c r="X11" s="26" t="str">
        <f t="shared" si="10"/>
        <v>#DIV/0!</v>
      </c>
    </row>
    <row r="12">
      <c r="A12" s="18" t="s">
        <v>243</v>
      </c>
      <c r="B12" s="18">
        <v>756.0</v>
      </c>
      <c r="C12" s="40">
        <v>366.0</v>
      </c>
      <c r="D12" s="40">
        <v>13.0</v>
      </c>
      <c r="E12" s="40">
        <v>0.0</v>
      </c>
      <c r="F12" s="14">
        <v>239.0</v>
      </c>
      <c r="G12" s="19"/>
      <c r="H12" s="19">
        <f>VLOOKUP(A12,'Kings Ratings'!$A$2:$B$1000,2,false)</f>
        <v>11</v>
      </c>
      <c r="I12" s="10"/>
      <c r="K12" s="40">
        <v>366.0</v>
      </c>
      <c r="L12" s="22">
        <f t="shared" si="2"/>
        <v>0</v>
      </c>
      <c r="M12" s="23">
        <f t="shared" si="3"/>
        <v>0</v>
      </c>
      <c r="N12" s="24" t="str">
        <f t="shared" si="4"/>
        <v>Crunchy Omelette with +0, +0% (366 to 366)</v>
      </c>
      <c r="O12" s="41"/>
      <c r="P12" s="40">
        <v>13.0</v>
      </c>
      <c r="Q12" s="18">
        <f t="shared" si="5"/>
        <v>0</v>
      </c>
      <c r="R12" s="23">
        <f t="shared" si="6"/>
        <v>0</v>
      </c>
      <c r="S12" s="24" t="str">
        <f t="shared" si="7"/>
        <v>Crunchy Omelette with +0, +0% (13 to 13)</v>
      </c>
      <c r="T12" s="18"/>
      <c r="U12" s="40">
        <v>0.0</v>
      </c>
      <c r="V12" s="22">
        <f t="shared" si="8"/>
        <v>0</v>
      </c>
      <c r="W12" s="23" t="str">
        <f t="shared" si="9"/>
        <v>#DIV/0!</v>
      </c>
      <c r="X12" s="26" t="str">
        <f t="shared" si="10"/>
        <v>#DIV/0!</v>
      </c>
    </row>
    <row r="13">
      <c r="A13" s="18" t="s">
        <v>1004</v>
      </c>
      <c r="B13" s="18">
        <v>1045.0</v>
      </c>
      <c r="C13" s="40">
        <v>620.0</v>
      </c>
      <c r="D13" s="40">
        <v>25.0</v>
      </c>
      <c r="E13" s="40">
        <v>0.0</v>
      </c>
      <c r="F13" s="14">
        <v>1700.0</v>
      </c>
      <c r="G13" s="19"/>
      <c r="H13" s="19" t="str">
        <f>VLOOKUP(A13,'Kings Ratings'!$A$2:$B$1000,2,false)</f>
        <v>#N/A</v>
      </c>
      <c r="I13" s="10"/>
      <c r="K13" s="40">
        <v>620.0</v>
      </c>
      <c r="L13" s="22">
        <f t="shared" si="2"/>
        <v>0</v>
      </c>
      <c r="M13" s="23">
        <f t="shared" si="3"/>
        <v>0</v>
      </c>
      <c r="N13" s="24" t="str">
        <f t="shared" si="4"/>
        <v>Pi ata Whop Stick with +0, +0% (620 to 620)</v>
      </c>
      <c r="O13" s="41"/>
      <c r="P13" s="40">
        <v>25.0</v>
      </c>
      <c r="Q13" s="18">
        <f t="shared" si="5"/>
        <v>0</v>
      </c>
      <c r="R13" s="23">
        <f t="shared" si="6"/>
        <v>0</v>
      </c>
      <c r="S13" s="24" t="str">
        <f t="shared" si="7"/>
        <v>Pi ata Whop Stick with +0, +0% (25 to 25)</v>
      </c>
      <c r="T13" s="18"/>
      <c r="U13" s="40">
        <v>0.0</v>
      </c>
      <c r="V13" s="22">
        <f t="shared" si="8"/>
        <v>0</v>
      </c>
      <c r="W13" s="23" t="str">
        <f t="shared" si="9"/>
        <v>#DIV/0!</v>
      </c>
      <c r="X13" s="26" t="str">
        <f t="shared" si="10"/>
        <v>#DIV/0!</v>
      </c>
    </row>
    <row r="14">
      <c r="A14" s="18" t="s">
        <v>436</v>
      </c>
      <c r="B14" s="18">
        <v>506.0</v>
      </c>
      <c r="C14" s="40">
        <v>2156.0</v>
      </c>
      <c r="D14" s="40">
        <v>34.0</v>
      </c>
      <c r="E14" s="40">
        <v>0.0</v>
      </c>
      <c r="F14" s="14">
        <v>768.0</v>
      </c>
      <c r="G14" s="19"/>
      <c r="H14" s="19">
        <f>VLOOKUP(A14,'Kings Ratings'!$A$2:$B$1000,2,false)</f>
        <v>11</v>
      </c>
      <c r="I14" s="10" t="str">
        <f>vlookup(B14,'202405 MM (Do Not Delete)'!$A$1:$G$1000,7,false)</f>
        <v/>
      </c>
      <c r="K14" s="40">
        <v>2156.0</v>
      </c>
      <c r="L14" s="22">
        <f t="shared" si="2"/>
        <v>0</v>
      </c>
      <c r="M14" s="23">
        <f t="shared" si="3"/>
        <v>0</v>
      </c>
      <c r="N14" s="24" t="str">
        <f t="shared" si="4"/>
        <v>Green Top Hat with +0, +0% (2156 to 2156)</v>
      </c>
      <c r="O14" s="41"/>
      <c r="P14" s="40">
        <v>34.0</v>
      </c>
      <c r="Q14" s="18">
        <f t="shared" si="5"/>
        <v>0</v>
      </c>
      <c r="R14" s="23">
        <f t="shared" si="6"/>
        <v>0</v>
      </c>
      <c r="S14" s="24" t="str">
        <f t="shared" si="7"/>
        <v>Green Top Hat with +0, +0% (34 to 34)</v>
      </c>
      <c r="T14" s="18"/>
      <c r="U14" s="40">
        <v>0.0</v>
      </c>
      <c r="V14" s="22">
        <f t="shared" si="8"/>
        <v>0</v>
      </c>
      <c r="W14" s="23" t="str">
        <f t="shared" si="9"/>
        <v>#DIV/0!</v>
      </c>
      <c r="X14" s="26" t="str">
        <f t="shared" si="10"/>
        <v>#DIV/0!</v>
      </c>
    </row>
    <row r="15">
      <c r="A15" s="18" t="s">
        <v>786</v>
      </c>
      <c r="B15" s="18">
        <v>616.0</v>
      </c>
      <c r="C15" s="40">
        <v>4372.0</v>
      </c>
      <c r="D15" s="40">
        <v>332.0</v>
      </c>
      <c r="E15" s="40">
        <v>9.0</v>
      </c>
      <c r="F15" s="14">
        <v>152777.0</v>
      </c>
      <c r="G15" s="19"/>
      <c r="H15" s="19">
        <f>VLOOKUP(A15,'Kings Ratings'!$A$2:$B$1000,2,false)</f>
        <v>11</v>
      </c>
      <c r="I15" s="10"/>
      <c r="K15" s="40">
        <v>4371.0</v>
      </c>
      <c r="L15" s="22">
        <f t="shared" si="2"/>
        <v>1</v>
      </c>
      <c r="M15" s="23">
        <f t="shared" si="3"/>
        <v>0.0002287805994</v>
      </c>
      <c r="N15" s="24" t="str">
        <f t="shared" si="4"/>
        <v>Toilet Paper with +1, +0% (4371 to 4372)</v>
      </c>
      <c r="O15" s="41"/>
      <c r="P15" s="40">
        <v>332.0</v>
      </c>
      <c r="Q15" s="18">
        <f t="shared" si="5"/>
        <v>0</v>
      </c>
      <c r="R15" s="23">
        <f t="shared" si="6"/>
        <v>0</v>
      </c>
      <c r="S15" s="24" t="str">
        <f t="shared" si="7"/>
        <v>Toilet Paper with +0, +0% (332 to 332)</v>
      </c>
      <c r="T15" s="18"/>
      <c r="U15" s="40">
        <v>9.0</v>
      </c>
      <c r="V15" s="22">
        <f t="shared" si="8"/>
        <v>0</v>
      </c>
      <c r="W15" s="23">
        <f t="shared" si="9"/>
        <v>0</v>
      </c>
      <c r="X15" s="26" t="str">
        <f t="shared" si="10"/>
        <v>Toilet Paper with +0, +0% (9 to 9)</v>
      </c>
    </row>
    <row r="16">
      <c r="A16" s="18" t="s">
        <v>844</v>
      </c>
      <c r="B16" s="18">
        <v>623.0</v>
      </c>
      <c r="C16" s="40">
        <v>3440.0</v>
      </c>
      <c r="D16" s="40">
        <v>577.0</v>
      </c>
      <c r="E16" s="40">
        <v>5.0</v>
      </c>
      <c r="F16" s="14">
        <v>115389.0</v>
      </c>
      <c r="G16" s="19"/>
      <c r="H16" s="19">
        <f>VLOOKUP(A16,'Kings Ratings'!$A$2:$B$1000,2,false)</f>
        <v>11</v>
      </c>
      <c r="I16" s="10"/>
      <c r="K16" s="40">
        <v>3439.0</v>
      </c>
      <c r="L16" s="22">
        <f t="shared" si="2"/>
        <v>1</v>
      </c>
      <c r="M16" s="23">
        <f t="shared" si="3"/>
        <v>0.0002907822041</v>
      </c>
      <c r="N16" s="24" t="str">
        <f t="shared" si="4"/>
        <v>Milk Carton with +1, +0% (3439 to 3440)</v>
      </c>
      <c r="O16" s="41"/>
      <c r="P16" s="40">
        <v>577.0</v>
      </c>
      <c r="Q16" s="18">
        <f t="shared" si="5"/>
        <v>0</v>
      </c>
      <c r="R16" s="23">
        <f t="shared" si="6"/>
        <v>0</v>
      </c>
      <c r="S16" s="24" t="str">
        <f t="shared" si="7"/>
        <v>Milk Carton with +0, +0% (577 to 577)</v>
      </c>
      <c r="T16" s="18"/>
      <c r="U16" s="40">
        <v>5.0</v>
      </c>
      <c r="V16" s="22">
        <f t="shared" si="8"/>
        <v>0</v>
      </c>
      <c r="W16" s="23">
        <f t="shared" si="9"/>
        <v>0</v>
      </c>
      <c r="X16" s="26" t="str">
        <f t="shared" si="10"/>
        <v>Milk Carton with +0, +0% (5 to 5)</v>
      </c>
    </row>
    <row r="17">
      <c r="A17" s="18" t="s">
        <v>800</v>
      </c>
      <c r="B17" s="18">
        <v>488.0</v>
      </c>
      <c r="C17" s="40">
        <v>2571.0</v>
      </c>
      <c r="D17" s="40">
        <v>739.0</v>
      </c>
      <c r="E17" s="40">
        <v>9.0</v>
      </c>
      <c r="F17" s="14">
        <v>1843.0</v>
      </c>
      <c r="G17" s="19"/>
      <c r="H17" s="19">
        <f>VLOOKUP(A17,'Kings Ratings'!$A$2:$B$1000,2,false)</f>
        <v>11</v>
      </c>
      <c r="I17" s="7" t="str">
        <f>vlookup(B17,'202405 MM (Do Not Delete)'!$A$1:$G$1000,7,false)</f>
        <v/>
      </c>
      <c r="K17" s="40">
        <v>2570.0</v>
      </c>
      <c r="L17" s="22">
        <f t="shared" si="2"/>
        <v>1</v>
      </c>
      <c r="M17" s="23">
        <f t="shared" si="3"/>
        <v>0.0003891050584</v>
      </c>
      <c r="N17" s="24" t="str">
        <f t="shared" si="4"/>
        <v>Valentines Card with +1, +0% (2570 to 2571)</v>
      </c>
      <c r="O17" s="41"/>
      <c r="P17" s="40">
        <v>739.0</v>
      </c>
      <c r="Q17" s="18">
        <f t="shared" si="5"/>
        <v>0</v>
      </c>
      <c r="R17" s="23">
        <f t="shared" si="6"/>
        <v>0</v>
      </c>
      <c r="S17" s="24" t="str">
        <f t="shared" si="7"/>
        <v>Valentines Card with +0, +0% (739 to 739)</v>
      </c>
      <c r="T17" s="18"/>
      <c r="U17" s="40">
        <v>9.0</v>
      </c>
      <c r="V17" s="22">
        <f t="shared" si="8"/>
        <v>0</v>
      </c>
      <c r="W17" s="23">
        <f t="shared" si="9"/>
        <v>0</v>
      </c>
      <c r="X17" s="26" t="str">
        <f t="shared" si="10"/>
        <v>Valentines Card with +0, +0% (9 to 9)</v>
      </c>
    </row>
    <row r="18">
      <c r="A18" s="18" t="s">
        <v>317</v>
      </c>
      <c r="B18" s="18">
        <v>803.0</v>
      </c>
      <c r="C18" s="40">
        <v>2435.0</v>
      </c>
      <c r="D18" s="40">
        <v>8.0</v>
      </c>
      <c r="E18" s="40">
        <v>0.0</v>
      </c>
      <c r="F18" s="14">
        <v>14256.0</v>
      </c>
      <c r="G18" s="19"/>
      <c r="H18" s="19">
        <f>VLOOKUP(A18,'Kings Ratings'!$A$2:$B$1000,2,false)</f>
        <v>11</v>
      </c>
      <c r="I18" s="10" t="str">
        <f>vlookup(B18,'202405 MM (Do Not Delete)'!$A$1:$G$1000,7,false)</f>
        <v/>
      </c>
      <c r="K18" s="40">
        <v>2434.0</v>
      </c>
      <c r="L18" s="22">
        <f t="shared" si="2"/>
        <v>1</v>
      </c>
      <c r="M18" s="23">
        <f t="shared" si="3"/>
        <v>0.0004108463435</v>
      </c>
      <c r="N18" s="24" t="str">
        <f t="shared" si="4"/>
        <v>Yellow Watermelon with +1, +0% (2434 to 2435)</v>
      </c>
      <c r="O18" s="41"/>
      <c r="P18" s="40">
        <v>8.0</v>
      </c>
      <c r="Q18" s="18">
        <f t="shared" si="5"/>
        <v>0</v>
      </c>
      <c r="R18" s="23">
        <f t="shared" si="6"/>
        <v>0</v>
      </c>
      <c r="S18" s="24" t="str">
        <f t="shared" si="7"/>
        <v>Yellow Watermelon with +0, +0% (8 to 8)</v>
      </c>
      <c r="T18" s="18"/>
      <c r="U18" s="40">
        <v>0.0</v>
      </c>
      <c r="V18" s="22">
        <f t="shared" si="8"/>
        <v>0</v>
      </c>
      <c r="W18" s="23" t="str">
        <f t="shared" si="9"/>
        <v>#DIV/0!</v>
      </c>
      <c r="X18" s="26" t="str">
        <f t="shared" si="10"/>
        <v>#DIV/0!</v>
      </c>
    </row>
    <row r="19">
      <c r="A19" s="18" t="s">
        <v>484</v>
      </c>
      <c r="B19" s="18">
        <v>355.0</v>
      </c>
      <c r="C19" s="40">
        <v>10098.0</v>
      </c>
      <c r="D19" s="40">
        <v>2882.0</v>
      </c>
      <c r="E19" s="40">
        <v>33.0</v>
      </c>
      <c r="F19" s="14">
        <v>198924.0</v>
      </c>
      <c r="G19" s="19"/>
      <c r="H19" s="19">
        <f>VLOOKUP(A19,'Kings Ratings'!$A$2:$B$1000,2,false)</f>
        <v>11</v>
      </c>
      <c r="I19" s="10" t="str">
        <f>vlookup(B19,'202405 MM (Do Not Delete)'!$A$1:$G$1000,7,false)</f>
        <v/>
      </c>
      <c r="K19" s="40">
        <v>10087.0</v>
      </c>
      <c r="L19" s="22">
        <f t="shared" si="2"/>
        <v>11</v>
      </c>
      <c r="M19" s="23">
        <f t="shared" si="3"/>
        <v>0.001090512541</v>
      </c>
      <c r="N19" s="24" t="str">
        <f t="shared" si="4"/>
        <v>Jack-o-lantern with +11, +0.1% (10087 to 10098)</v>
      </c>
      <c r="O19" s="41"/>
      <c r="P19" s="40">
        <v>2875.0</v>
      </c>
      <c r="Q19" s="18">
        <f t="shared" si="5"/>
        <v>7</v>
      </c>
      <c r="R19" s="23">
        <f t="shared" si="6"/>
        <v>0.002434782609</v>
      </c>
      <c r="S19" s="24" t="str">
        <f t="shared" si="7"/>
        <v>Jack-o-lantern with +7, +0.2% (2875 to 2882)</v>
      </c>
      <c r="T19" s="18"/>
      <c r="U19" s="40">
        <v>33.0</v>
      </c>
      <c r="V19" s="22">
        <f t="shared" si="8"/>
        <v>0</v>
      </c>
      <c r="W19" s="23">
        <f t="shared" si="9"/>
        <v>0</v>
      </c>
      <c r="X19" s="26" t="str">
        <f t="shared" si="10"/>
        <v>Jack-o-lantern with +0, +0% (33 to 33)</v>
      </c>
    </row>
    <row r="20">
      <c r="A20" s="18" t="s">
        <v>167</v>
      </c>
      <c r="B20" s="18">
        <v>361.0</v>
      </c>
      <c r="C20" s="40">
        <v>10306.0</v>
      </c>
      <c r="D20" s="40">
        <v>2916.0</v>
      </c>
      <c r="E20" s="40">
        <v>29.0</v>
      </c>
      <c r="F20" s="14">
        <v>195562.0</v>
      </c>
      <c r="G20" s="19"/>
      <c r="H20" s="19">
        <f>VLOOKUP(A20,'Kings Ratings'!$A$2:$B$1000,2,false)</f>
        <v>11</v>
      </c>
      <c r="I20" s="10" t="str">
        <f>vlookup(B20,'202405 MM (Do Not Delete)'!$A$1:$G$1000,7,false)</f>
        <v/>
      </c>
      <c r="K20" s="40">
        <v>10294.0</v>
      </c>
      <c r="L20" s="22">
        <f t="shared" si="2"/>
        <v>12</v>
      </c>
      <c r="M20" s="23">
        <f t="shared" si="3"/>
        <v>0.001165727608</v>
      </c>
      <c r="N20" s="24" t="str">
        <f t="shared" si="4"/>
        <v>Candy Corn with +12, +0.1% (10294 to 10306)</v>
      </c>
      <c r="O20" s="41"/>
      <c r="P20" s="40">
        <v>2909.0</v>
      </c>
      <c r="Q20" s="18">
        <f t="shared" si="5"/>
        <v>7</v>
      </c>
      <c r="R20" s="23">
        <f t="shared" si="6"/>
        <v>0.002406325198</v>
      </c>
      <c r="S20" s="24" t="str">
        <f t="shared" si="7"/>
        <v>Candy Corn with +7, +0.2% (2909 to 2916)</v>
      </c>
      <c r="T20" s="18"/>
      <c r="U20" s="40">
        <v>29.0</v>
      </c>
      <c r="V20" s="22">
        <f t="shared" si="8"/>
        <v>0</v>
      </c>
      <c r="W20" s="23">
        <f t="shared" si="9"/>
        <v>0</v>
      </c>
      <c r="X20" s="26" t="str">
        <f t="shared" si="10"/>
        <v>Candy Corn with +0, +0% (29 to 29)</v>
      </c>
    </row>
    <row r="21">
      <c r="A21" s="18" t="s">
        <v>405</v>
      </c>
      <c r="B21" s="18">
        <v>646.0</v>
      </c>
      <c r="C21" s="40">
        <v>352.0</v>
      </c>
      <c r="D21" s="40">
        <v>15.0</v>
      </c>
      <c r="E21" s="40">
        <v>0.0</v>
      </c>
      <c r="F21" s="14">
        <v>3415.0</v>
      </c>
      <c r="G21" s="19"/>
      <c r="H21" s="19">
        <f>VLOOKUP(A21,'Kings Ratings'!$A$2:$B$1000,2,false)</f>
        <v>10</v>
      </c>
      <c r="I21" s="10" t="str">
        <f>vlookup(B21,'202405 MM (Do Not Delete)'!$A$1:$G$1000,7,false)</f>
        <v/>
      </c>
      <c r="K21" s="40">
        <v>349.0</v>
      </c>
      <c r="L21" s="22">
        <f t="shared" si="2"/>
        <v>3</v>
      </c>
      <c r="M21" s="23">
        <f t="shared" si="3"/>
        <v>0.008595988539</v>
      </c>
      <c r="N21" s="24" t="str">
        <f t="shared" si="4"/>
        <v>Shrimp-a-Plenty with +3, +0.9% (349 to 352)</v>
      </c>
      <c r="O21" s="41"/>
      <c r="P21" s="40">
        <v>15.0</v>
      </c>
      <c r="Q21" s="18">
        <f t="shared" si="5"/>
        <v>0</v>
      </c>
      <c r="R21" s="23">
        <f t="shared" si="6"/>
        <v>0</v>
      </c>
      <c r="S21" s="24" t="str">
        <f t="shared" si="7"/>
        <v>Shrimp-a-Plenty with +0, +0% (15 to 15)</v>
      </c>
      <c r="T21" s="18"/>
      <c r="U21" s="40">
        <v>0.0</v>
      </c>
      <c r="V21" s="22">
        <f t="shared" si="8"/>
        <v>0</v>
      </c>
      <c r="W21" s="23" t="str">
        <f t="shared" si="9"/>
        <v>#DIV/0!</v>
      </c>
      <c r="X21" s="26" t="str">
        <f t="shared" si="10"/>
        <v>#DIV/0!</v>
      </c>
    </row>
    <row r="22">
      <c r="A22" s="18" t="s">
        <v>311</v>
      </c>
      <c r="B22" s="18">
        <v>635.0</v>
      </c>
      <c r="C22" s="40">
        <v>98.0</v>
      </c>
      <c r="D22" s="40">
        <v>3.0</v>
      </c>
      <c r="E22" s="40">
        <v>0.0</v>
      </c>
      <c r="F22" s="14">
        <v>472.0</v>
      </c>
      <c r="G22" s="19"/>
      <c r="H22" s="19">
        <f>VLOOKUP(A22,'Kings Ratings'!$A$2:$B$1000,2,false)</f>
        <v>10</v>
      </c>
      <c r="I22" s="10" t="str">
        <f>vlookup(B22,'202405 MM (Do Not Delete)'!$A$1:$G$1000,7,false)</f>
        <v/>
      </c>
      <c r="K22" s="40">
        <v>96.0</v>
      </c>
      <c r="L22" s="22">
        <f t="shared" si="2"/>
        <v>2</v>
      </c>
      <c r="M22" s="23">
        <f t="shared" si="3"/>
        <v>0.02083333333</v>
      </c>
      <c r="N22" s="24" t="str">
        <f t="shared" si="4"/>
        <v>Onion Soup with +2, +2.1% (96 to 98)</v>
      </c>
      <c r="O22" s="41"/>
      <c r="P22" s="40">
        <v>3.0</v>
      </c>
      <c r="Q22" s="18">
        <f t="shared" si="5"/>
        <v>0</v>
      </c>
      <c r="R22" s="23">
        <f t="shared" si="6"/>
        <v>0</v>
      </c>
      <c r="S22" s="24" t="str">
        <f t="shared" si="7"/>
        <v>Onion Soup with +0, +0% (3 to 3)</v>
      </c>
      <c r="T22" s="18"/>
      <c r="U22" s="40">
        <v>0.0</v>
      </c>
      <c r="V22" s="22">
        <f t="shared" si="8"/>
        <v>0</v>
      </c>
      <c r="W22" s="23" t="str">
        <f t="shared" si="9"/>
        <v>#DIV/0!</v>
      </c>
      <c r="X22" s="26" t="str">
        <f t="shared" si="10"/>
        <v>#DIV/0!</v>
      </c>
    </row>
    <row r="23">
      <c r="A23" s="18" t="s">
        <v>396</v>
      </c>
      <c r="B23" s="18">
        <v>81.0</v>
      </c>
      <c r="C23" s="40">
        <v>23334.0</v>
      </c>
      <c r="D23" s="40">
        <v>11275.0</v>
      </c>
      <c r="E23" s="40">
        <v>3000.0</v>
      </c>
      <c r="F23" s="14">
        <v>2260375.0</v>
      </c>
      <c r="G23" s="19"/>
      <c r="H23" s="19">
        <f>VLOOKUP(A23,'Kings Ratings'!$A$2:$B$1000,2,false)</f>
        <v>1</v>
      </c>
      <c r="I23" s="7">
        <f>vlookup(B23,'202405 MM (Do Not Delete)'!$A$1:$G$1000,7,false)</f>
        <v>235</v>
      </c>
      <c r="K23" s="40">
        <v>22833.0</v>
      </c>
      <c r="L23" s="22">
        <f t="shared" si="2"/>
        <v>501</v>
      </c>
      <c r="M23" s="23">
        <f t="shared" si="3"/>
        <v>0.02194192616</v>
      </c>
      <c r="N23" s="24" t="str">
        <f t="shared" si="4"/>
        <v>White Parchment with +501, +2.2% (22833 to 23334)</v>
      </c>
      <c r="O23" s="41"/>
      <c r="P23" s="40">
        <v>11008.0</v>
      </c>
      <c r="Q23" s="18">
        <f t="shared" si="5"/>
        <v>267</v>
      </c>
      <c r="R23" s="23">
        <f t="shared" si="6"/>
        <v>0.02425508721</v>
      </c>
      <c r="S23" s="24" t="str">
        <f t="shared" si="7"/>
        <v>White Parchment with +267, +2.4% (11008 to 11275)</v>
      </c>
      <c r="T23" s="18"/>
      <c r="U23" s="40">
        <v>2803.0</v>
      </c>
      <c r="V23" s="22">
        <f t="shared" si="8"/>
        <v>197</v>
      </c>
      <c r="W23" s="23">
        <f t="shared" si="9"/>
        <v>0.07028184088</v>
      </c>
      <c r="X23" s="26" t="str">
        <f t="shared" si="10"/>
        <v>White Parchment with +197, +7% (2803 to 3000)</v>
      </c>
    </row>
    <row r="24">
      <c r="A24" s="18" t="s">
        <v>134</v>
      </c>
      <c r="B24" s="18">
        <v>742.0</v>
      </c>
      <c r="C24" s="40">
        <v>636.0</v>
      </c>
      <c r="D24" s="40">
        <v>3.0</v>
      </c>
      <c r="E24" s="40">
        <v>0.0</v>
      </c>
      <c r="F24" s="14">
        <v>404.0</v>
      </c>
      <c r="G24" s="19"/>
      <c r="H24" s="19">
        <f>VLOOKUP(A24,'Kings Ratings'!$A$2:$B$1000,2,false)</f>
        <v>10</v>
      </c>
      <c r="I24" s="10" t="str">
        <f>vlookup(B24,'202405 MM (Do Not Delete)'!$A$1:$G$1000,7,false)</f>
        <v/>
      </c>
      <c r="K24" s="40">
        <v>622.0</v>
      </c>
      <c r="L24" s="22">
        <f t="shared" si="2"/>
        <v>14</v>
      </c>
      <c r="M24" s="23">
        <f t="shared" si="3"/>
        <v>0.02250803859</v>
      </c>
      <c r="N24" s="24" t="str">
        <f t="shared" si="4"/>
        <v>Bouquet of Flowers with +14, +2.3% (622 to 636)</v>
      </c>
      <c r="O24" s="41"/>
      <c r="P24" s="40">
        <v>3.0</v>
      </c>
      <c r="Q24" s="18">
        <f t="shared" si="5"/>
        <v>0</v>
      </c>
      <c r="R24" s="23">
        <f t="shared" si="6"/>
        <v>0</v>
      </c>
      <c r="S24" s="24" t="str">
        <f t="shared" si="7"/>
        <v>Bouquet of Flowers with +0, +0% (3 to 3)</v>
      </c>
      <c r="T24" s="18"/>
      <c r="U24" s="40">
        <v>0.0</v>
      </c>
      <c r="V24" s="22">
        <f t="shared" si="8"/>
        <v>0</v>
      </c>
      <c r="W24" s="23" t="str">
        <f t="shared" si="9"/>
        <v>#DIV/0!</v>
      </c>
      <c r="X24" s="26" t="str">
        <f t="shared" si="10"/>
        <v>#DIV/0!</v>
      </c>
    </row>
    <row r="25">
      <c r="A25" s="18" t="s">
        <v>183</v>
      </c>
      <c r="B25" s="18">
        <v>167.0</v>
      </c>
      <c r="C25" s="40">
        <v>33205.0</v>
      </c>
      <c r="D25" s="40">
        <v>14851.0</v>
      </c>
      <c r="E25" s="40">
        <v>3141.0</v>
      </c>
      <c r="F25" s="14">
        <v>1054016.0</v>
      </c>
      <c r="G25" s="19"/>
      <c r="H25" s="19">
        <f>VLOOKUP(A25,'Kings Ratings'!$A$2:$B$1000,2,false)</f>
        <v>1</v>
      </c>
      <c r="I25" s="7">
        <f>vlookup(B25,'202405 MM (Do Not Delete)'!$A$1:$G$1000,7,false)</f>
        <v>239</v>
      </c>
      <c r="K25" s="40">
        <v>32472.0</v>
      </c>
      <c r="L25" s="22">
        <f t="shared" si="2"/>
        <v>733</v>
      </c>
      <c r="M25" s="23">
        <f t="shared" si="3"/>
        <v>0.02257329391</v>
      </c>
      <c r="N25" s="24" t="str">
        <f t="shared" si="4"/>
        <v>Sturdy Shield with +733, +2.3% (32472 to 33205)</v>
      </c>
      <c r="O25" s="41"/>
      <c r="P25" s="40">
        <v>14457.0</v>
      </c>
      <c r="Q25" s="18">
        <f t="shared" si="5"/>
        <v>394</v>
      </c>
      <c r="R25" s="23">
        <f t="shared" si="6"/>
        <v>0.02725323373</v>
      </c>
      <c r="S25" s="24" t="str">
        <f t="shared" si="7"/>
        <v>Sturdy Shield with +394, +2.7% (14457 to 14851)</v>
      </c>
      <c r="T25" s="18"/>
      <c r="U25" s="40">
        <v>2910.0</v>
      </c>
      <c r="V25" s="22">
        <f t="shared" si="8"/>
        <v>231</v>
      </c>
      <c r="W25" s="23">
        <f t="shared" si="9"/>
        <v>0.0793814433</v>
      </c>
      <c r="X25" s="26" t="str">
        <f t="shared" si="10"/>
        <v>Sturdy Shield with +231, +7.9% (2910 to 3141)</v>
      </c>
    </row>
    <row r="26">
      <c r="A26" s="18" t="s">
        <v>764</v>
      </c>
      <c r="B26" s="18">
        <v>59.0</v>
      </c>
      <c r="C26" s="40">
        <v>14189.0</v>
      </c>
      <c r="D26" s="40">
        <v>2969.0</v>
      </c>
      <c r="E26" s="40">
        <v>9.0</v>
      </c>
      <c r="F26" s="14">
        <v>140895.0</v>
      </c>
      <c r="G26" s="19"/>
      <c r="H26" s="19">
        <f>VLOOKUP(A26,'Kings Ratings'!$A$2:$B$1000,2,false)</f>
        <v>8</v>
      </c>
      <c r="I26" s="7" t="str">
        <f>vlookup(B26,'202405 MM (Do Not Delete)'!$A$1:$G$1000,7,false)</f>
        <v/>
      </c>
      <c r="K26" s="40">
        <v>13870.0</v>
      </c>
      <c r="L26" s="22">
        <f t="shared" si="2"/>
        <v>319</v>
      </c>
      <c r="M26" s="23">
        <f t="shared" si="3"/>
        <v>0.02299927902</v>
      </c>
      <c r="N26" s="24" t="str">
        <f t="shared" si="4"/>
        <v>Watermelon with +319, +2.3% (13870 to 14189)</v>
      </c>
      <c r="O26" s="41"/>
      <c r="P26" s="40">
        <v>2932.0</v>
      </c>
      <c r="Q26" s="18">
        <f t="shared" si="5"/>
        <v>37</v>
      </c>
      <c r="R26" s="23">
        <f t="shared" si="6"/>
        <v>0.01261937244</v>
      </c>
      <c r="S26" s="24" t="str">
        <f t="shared" si="7"/>
        <v>Watermelon with +37, +1.3% (2932 to 2969)</v>
      </c>
      <c r="T26" s="18"/>
      <c r="U26" s="40">
        <v>9.0</v>
      </c>
      <c r="V26" s="22">
        <f t="shared" si="8"/>
        <v>0</v>
      </c>
      <c r="W26" s="23">
        <f t="shared" si="9"/>
        <v>0</v>
      </c>
      <c r="X26" s="26" t="str">
        <f t="shared" si="10"/>
        <v>Watermelon with +0, +0% (9 to 9)</v>
      </c>
    </row>
    <row r="27">
      <c r="A27" s="18" t="s">
        <v>132</v>
      </c>
      <c r="B27" s="18">
        <v>105.0</v>
      </c>
      <c r="C27" s="40">
        <v>12383.0</v>
      </c>
      <c r="D27" s="40">
        <v>5256.0</v>
      </c>
      <c r="E27" s="40">
        <v>461.0</v>
      </c>
      <c r="F27" s="14">
        <v>111280.0</v>
      </c>
      <c r="G27" s="19"/>
      <c r="H27" s="19">
        <f>VLOOKUP(A27,'Kings Ratings'!$A$2:$B$1000,2,false)</f>
        <v>3</v>
      </c>
      <c r="I27" s="7">
        <f>vlookup(B27,'202405 MM (Do Not Delete)'!$A$1:$G$1000,7,false)</f>
        <v>279</v>
      </c>
      <c r="K27" s="40">
        <v>12097.0</v>
      </c>
      <c r="L27" s="22">
        <f t="shared" si="2"/>
        <v>286</v>
      </c>
      <c r="M27" s="23">
        <f t="shared" si="3"/>
        <v>0.02364222535</v>
      </c>
      <c r="N27" s="24" t="str">
        <f t="shared" si="4"/>
        <v>Bottle Rocket with +286, +2.4% (12097 to 12383)</v>
      </c>
      <c r="O27" s="41"/>
      <c r="P27" s="40">
        <v>5049.0</v>
      </c>
      <c r="Q27" s="18">
        <f t="shared" si="5"/>
        <v>207</v>
      </c>
      <c r="R27" s="23">
        <f t="shared" si="6"/>
        <v>0.04099821747</v>
      </c>
      <c r="S27" s="24" t="str">
        <f t="shared" si="7"/>
        <v>Bottle Rocket with +207, +4.1% (5049 to 5256)</v>
      </c>
      <c r="T27" s="18"/>
      <c r="U27" s="40">
        <v>430.0</v>
      </c>
      <c r="V27" s="22">
        <f t="shared" si="8"/>
        <v>31</v>
      </c>
      <c r="W27" s="23">
        <f t="shared" si="9"/>
        <v>0.07209302326</v>
      </c>
      <c r="X27" s="26" t="str">
        <f t="shared" si="10"/>
        <v>Bottle Rocket with +31, +7.2% (430 to 461)</v>
      </c>
    </row>
    <row r="28">
      <c r="A28" s="18" t="s">
        <v>266</v>
      </c>
      <c r="B28" s="18">
        <v>301.0</v>
      </c>
      <c r="C28" s="40">
        <v>29282.0</v>
      </c>
      <c r="D28" s="40">
        <v>12886.0</v>
      </c>
      <c r="E28" s="40">
        <v>2792.0</v>
      </c>
      <c r="F28" s="14">
        <v>1000451.0</v>
      </c>
      <c r="G28" s="19"/>
      <c r="H28" s="19">
        <f>VLOOKUP(A28,'Kings Ratings'!$A$2:$B$1000,2,false)</f>
        <v>1</v>
      </c>
      <c r="I28" s="7">
        <f>vlookup(B28,'202405 MM (Do Not Delete)'!$A$1:$G$1000,7,false)</f>
        <v>241</v>
      </c>
      <c r="K28" s="40">
        <v>28596.0</v>
      </c>
      <c r="L28" s="22">
        <f t="shared" si="2"/>
        <v>686</v>
      </c>
      <c r="M28" s="23">
        <f t="shared" si="3"/>
        <v>0.02398936914</v>
      </c>
      <c r="N28" s="24" t="str">
        <f t="shared" si="4"/>
        <v>Fancy Pipe with +686, +2.4% (28596 to 29282)</v>
      </c>
      <c r="O28" s="41"/>
      <c r="P28" s="40">
        <v>12555.0</v>
      </c>
      <c r="Q28" s="18">
        <f t="shared" si="5"/>
        <v>331</v>
      </c>
      <c r="R28" s="23">
        <f t="shared" si="6"/>
        <v>0.02636399841</v>
      </c>
      <c r="S28" s="24" t="str">
        <f t="shared" si="7"/>
        <v>Fancy Pipe with +331, +2.6% (12555 to 12886)</v>
      </c>
      <c r="T28" s="18"/>
      <c r="U28" s="40">
        <v>2631.0</v>
      </c>
      <c r="V28" s="22">
        <f t="shared" si="8"/>
        <v>161</v>
      </c>
      <c r="W28" s="23">
        <f t="shared" si="9"/>
        <v>0.06119346256</v>
      </c>
      <c r="X28" s="26" t="str">
        <f t="shared" si="10"/>
        <v>Fancy Pipe with +161, +6.1% (2631 to 2792)</v>
      </c>
    </row>
    <row r="29">
      <c r="A29" s="18" t="s">
        <v>456</v>
      </c>
      <c r="B29" s="18">
        <v>217.0</v>
      </c>
      <c r="C29" s="40">
        <v>17008.0</v>
      </c>
      <c r="D29" s="40">
        <v>10856.0</v>
      </c>
      <c r="E29" s="40">
        <v>3689.0</v>
      </c>
      <c r="F29" s="14">
        <v>1010055.0</v>
      </c>
      <c r="G29" s="19"/>
      <c r="H29" s="19">
        <f>VLOOKUP(A29,'Kings Ratings'!$A$2:$B$1000,2,false)</f>
        <v>1</v>
      </c>
      <c r="I29" s="7">
        <f>vlookup(B29,'202405 MM (Do Not Delete)'!$A$1:$G$1000,7,false)</f>
        <v>233</v>
      </c>
      <c r="K29" s="40">
        <v>16597.0</v>
      </c>
      <c r="L29" s="22">
        <f t="shared" si="2"/>
        <v>411</v>
      </c>
      <c r="M29" s="23">
        <f t="shared" si="3"/>
        <v>0.02476351148</v>
      </c>
      <c r="N29" s="24" t="str">
        <f t="shared" si="4"/>
        <v>Horseshoe with +411, +2.5% (16597 to 17008)</v>
      </c>
      <c r="O29" s="41"/>
      <c r="P29" s="40">
        <v>10575.0</v>
      </c>
      <c r="Q29" s="18">
        <f t="shared" si="5"/>
        <v>281</v>
      </c>
      <c r="R29" s="23">
        <f t="shared" si="6"/>
        <v>0.02657210402</v>
      </c>
      <c r="S29" s="24" t="str">
        <f t="shared" si="7"/>
        <v>Horseshoe with +281, +2.7% (10575 to 10856)</v>
      </c>
      <c r="T29" s="18"/>
      <c r="U29" s="40">
        <v>3474.0</v>
      </c>
      <c r="V29" s="22">
        <f t="shared" si="8"/>
        <v>215</v>
      </c>
      <c r="W29" s="23">
        <f t="shared" si="9"/>
        <v>0.06188831318</v>
      </c>
      <c r="X29" s="26" t="str">
        <f t="shared" si="10"/>
        <v>Horseshoe with +215, +6.2% (3474 to 3689)</v>
      </c>
    </row>
    <row r="30">
      <c r="A30" s="18" t="s">
        <v>138</v>
      </c>
      <c r="B30" s="18">
        <v>193.0</v>
      </c>
      <c r="C30" s="40">
        <v>35032.0</v>
      </c>
      <c r="D30" s="40">
        <v>21016.0</v>
      </c>
      <c r="E30" s="40">
        <v>9254.0</v>
      </c>
      <c r="F30" s="14">
        <v>1.2335717E7</v>
      </c>
      <c r="G30" s="19"/>
      <c r="H30" s="19">
        <f>VLOOKUP(A30,'Kings Ratings'!$A$2:$B$1000,2,false)</f>
        <v>1</v>
      </c>
      <c r="I30" s="7">
        <f>vlookup(B30,'202405 MM (Do Not Delete)'!$A$1:$G$1000,7,false)</f>
        <v>206</v>
      </c>
      <c r="K30" s="40">
        <v>34152.0</v>
      </c>
      <c r="L30" s="22">
        <f t="shared" si="2"/>
        <v>880</v>
      </c>
      <c r="M30" s="23">
        <f t="shared" si="3"/>
        <v>0.02576715859</v>
      </c>
      <c r="N30" s="24" t="str">
        <f t="shared" si="4"/>
        <v>Rope with +880, +2.6% (34152 to 35032)</v>
      </c>
      <c r="O30" s="41"/>
      <c r="P30" s="40">
        <v>20348.0</v>
      </c>
      <c r="Q30" s="18">
        <f t="shared" si="5"/>
        <v>668</v>
      </c>
      <c r="R30" s="23">
        <f t="shared" si="6"/>
        <v>0.03282877924</v>
      </c>
      <c r="S30" s="24" t="str">
        <f t="shared" si="7"/>
        <v>Rope with +668, +3.3% (20348 to 21016)</v>
      </c>
      <c r="T30" s="18"/>
      <c r="U30" s="40">
        <v>8779.0</v>
      </c>
      <c r="V30" s="22">
        <f t="shared" si="8"/>
        <v>475</v>
      </c>
      <c r="W30" s="23">
        <f t="shared" si="9"/>
        <v>0.05410639025</v>
      </c>
      <c r="X30" s="26" t="str">
        <f t="shared" si="10"/>
        <v>Rope with +475, +5.4% (8779 to 9254)</v>
      </c>
    </row>
    <row r="31">
      <c r="A31" s="18" t="s">
        <v>204</v>
      </c>
      <c r="B31" s="18">
        <v>65.0</v>
      </c>
      <c r="C31" s="40">
        <v>30937.0</v>
      </c>
      <c r="D31" s="40">
        <v>5737.0</v>
      </c>
      <c r="E31" s="40">
        <v>108.0</v>
      </c>
      <c r="F31" s="14">
        <v>251242.0</v>
      </c>
      <c r="G31" s="19"/>
      <c r="H31" s="19">
        <f>VLOOKUP(A31,'Kings Ratings'!$A$2:$B$1000,2,false)</f>
        <v>7</v>
      </c>
      <c r="I31" s="7" t="str">
        <f>vlookup(B31,'202405 MM (Do Not Delete)'!$A$1:$G$1000,7,false)</f>
        <v/>
      </c>
      <c r="K31" s="40">
        <v>30152.0</v>
      </c>
      <c r="L31" s="22">
        <f t="shared" si="2"/>
        <v>785</v>
      </c>
      <c r="M31" s="23">
        <f t="shared" si="3"/>
        <v>0.02603475723</v>
      </c>
      <c r="N31" s="24" t="str">
        <f t="shared" si="4"/>
        <v>Corn with +785, +2.6% (30152 to 30937)</v>
      </c>
      <c r="O31" s="41"/>
      <c r="P31" s="40">
        <v>5490.0</v>
      </c>
      <c r="Q31" s="18">
        <f t="shared" si="5"/>
        <v>247</v>
      </c>
      <c r="R31" s="23">
        <f t="shared" si="6"/>
        <v>0.04499089253</v>
      </c>
      <c r="S31" s="24" t="str">
        <f t="shared" si="7"/>
        <v>Corn with +247, +4.5% (5490 to 5737)</v>
      </c>
      <c r="T31" s="18"/>
      <c r="U31" s="40">
        <v>87.0</v>
      </c>
      <c r="V31" s="22">
        <f t="shared" si="8"/>
        <v>21</v>
      </c>
      <c r="W31" s="23">
        <f t="shared" si="9"/>
        <v>0.2413793103</v>
      </c>
      <c r="X31" s="26" t="str">
        <f t="shared" si="10"/>
        <v>Corn with +21, +24.1% (87 to 108)</v>
      </c>
    </row>
    <row r="32">
      <c r="A32" s="18" t="s">
        <v>634</v>
      </c>
      <c r="B32" s="18">
        <v>69.0</v>
      </c>
      <c r="C32" s="40">
        <v>8955.0</v>
      </c>
      <c r="D32" s="40">
        <v>603.0</v>
      </c>
      <c r="E32" s="40">
        <v>0.0</v>
      </c>
      <c r="F32" s="14">
        <v>18963.0</v>
      </c>
      <c r="G32" s="19"/>
      <c r="H32" s="19">
        <f>VLOOKUP(A32,'Kings Ratings'!$A$2:$B$1000,2,false)</f>
        <v>9</v>
      </c>
      <c r="I32" s="10"/>
      <c r="K32" s="40">
        <v>8726.0</v>
      </c>
      <c r="L32" s="22">
        <f t="shared" si="2"/>
        <v>229</v>
      </c>
      <c r="M32" s="23">
        <f t="shared" si="3"/>
        <v>0.0262434105</v>
      </c>
      <c r="N32" s="24" t="str">
        <f t="shared" si="4"/>
        <v>Pumpkin with +229, +2.6% (8726 to 8955)</v>
      </c>
      <c r="O32" s="41"/>
      <c r="P32" s="40">
        <v>574.0</v>
      </c>
      <c r="Q32" s="18">
        <f t="shared" si="5"/>
        <v>29</v>
      </c>
      <c r="R32" s="23">
        <f t="shared" si="6"/>
        <v>0.05052264808</v>
      </c>
      <c r="S32" s="24" t="str">
        <f t="shared" si="7"/>
        <v>Pumpkin with +29, +5.1% (574 to 603)</v>
      </c>
      <c r="T32" s="18"/>
      <c r="U32" s="40">
        <v>0.0</v>
      </c>
      <c r="V32" s="22">
        <f t="shared" si="8"/>
        <v>0</v>
      </c>
      <c r="W32" s="23" t="str">
        <f t="shared" si="9"/>
        <v>#DIV/0!</v>
      </c>
      <c r="X32" s="26" t="str">
        <f t="shared" si="10"/>
        <v>#DIV/0!</v>
      </c>
    </row>
    <row r="33">
      <c r="A33" s="18" t="s">
        <v>72</v>
      </c>
      <c r="B33" s="18">
        <v>139.0</v>
      </c>
      <c r="C33" s="40">
        <v>40625.0</v>
      </c>
      <c r="D33" s="40">
        <v>21140.0</v>
      </c>
      <c r="E33" s="40">
        <v>9525.0</v>
      </c>
      <c r="F33" s="14">
        <v>1.3374701E7</v>
      </c>
      <c r="G33" s="19"/>
      <c r="H33" s="19">
        <f>VLOOKUP(A33,'Kings Ratings'!$A$2:$B$1000,2,false)</f>
        <v>1</v>
      </c>
      <c r="I33" s="7">
        <f>vlookup(B33,'202405 MM (Do Not Delete)'!$A$1:$G$1000,7,false)</f>
        <v>204</v>
      </c>
      <c r="K33" s="40">
        <v>39584.0</v>
      </c>
      <c r="L33" s="22">
        <f t="shared" si="2"/>
        <v>1041</v>
      </c>
      <c r="M33" s="23">
        <f t="shared" si="3"/>
        <v>0.02629850445</v>
      </c>
      <c r="N33" s="24" t="str">
        <f t="shared" si="4"/>
        <v>Skipjack with +1041, +2.6% (39584 to 40625)</v>
      </c>
      <c r="O33" s="41"/>
      <c r="P33" s="40">
        <v>20461.0</v>
      </c>
      <c r="Q33" s="18">
        <f t="shared" si="5"/>
        <v>679</v>
      </c>
      <c r="R33" s="23">
        <f t="shared" si="6"/>
        <v>0.03318508382</v>
      </c>
      <c r="S33" s="24" t="str">
        <f t="shared" si="7"/>
        <v>Skipjack with +679, +3.3% (20461 to 21140)</v>
      </c>
      <c r="T33" s="18"/>
      <c r="U33" s="40">
        <v>9099.0</v>
      </c>
      <c r="V33" s="22">
        <f t="shared" si="8"/>
        <v>426</v>
      </c>
      <c r="W33" s="23">
        <f t="shared" si="9"/>
        <v>0.04681833168</v>
      </c>
      <c r="X33" s="26" t="str">
        <f t="shared" si="10"/>
        <v>Skipjack with +426, +4.7% (9099 to 9525)</v>
      </c>
    </row>
    <row r="34">
      <c r="A34" s="18" t="s">
        <v>129</v>
      </c>
      <c r="B34" s="18">
        <v>77.0</v>
      </c>
      <c r="C34" s="40">
        <v>34690.0</v>
      </c>
      <c r="D34" s="40">
        <v>14105.0</v>
      </c>
      <c r="E34" s="40">
        <v>3763.0</v>
      </c>
      <c r="F34" s="14">
        <v>2980174.0</v>
      </c>
      <c r="G34" s="19"/>
      <c r="H34" s="19">
        <f>VLOOKUP(A34,'Kings Ratings'!$A$2:$B$1000,2,false)</f>
        <v>1</v>
      </c>
      <c r="I34" s="7">
        <f>vlookup(B34,'202405 MM (Do Not Delete)'!$A$1:$G$1000,7,false)</f>
        <v>227</v>
      </c>
      <c r="K34" s="40">
        <v>33797.0</v>
      </c>
      <c r="L34" s="22">
        <f t="shared" si="2"/>
        <v>893</v>
      </c>
      <c r="M34" s="23">
        <f t="shared" si="3"/>
        <v>0.02642246353</v>
      </c>
      <c r="N34" s="24" t="str">
        <f t="shared" si="4"/>
        <v>Shimmer Stone with +893, +2.6% (33797 to 34690)</v>
      </c>
      <c r="O34" s="41"/>
      <c r="P34" s="40">
        <v>13653.0</v>
      </c>
      <c r="Q34" s="18">
        <f t="shared" si="5"/>
        <v>452</v>
      </c>
      <c r="R34" s="23">
        <f t="shared" si="6"/>
        <v>0.03310627701</v>
      </c>
      <c r="S34" s="24" t="str">
        <f t="shared" si="7"/>
        <v>Shimmer Stone with +452, +3.3% (13653 to 14105)</v>
      </c>
      <c r="T34" s="18"/>
      <c r="U34" s="40">
        <v>3505.0</v>
      </c>
      <c r="V34" s="22">
        <f t="shared" si="8"/>
        <v>258</v>
      </c>
      <c r="W34" s="23">
        <f t="shared" si="9"/>
        <v>0.07360912981</v>
      </c>
      <c r="X34" s="26" t="str">
        <f t="shared" si="10"/>
        <v>Shimmer Stone with +258, +7.4% (3505 to 3763)</v>
      </c>
    </row>
    <row r="35">
      <c r="A35" s="18" t="s">
        <v>168</v>
      </c>
      <c r="B35" s="18">
        <v>306.0</v>
      </c>
      <c r="C35" s="40">
        <v>33019.0</v>
      </c>
      <c r="D35" s="40">
        <v>20868.0</v>
      </c>
      <c r="E35" s="40">
        <v>5446.0</v>
      </c>
      <c r="F35" s="14">
        <v>5859376.0</v>
      </c>
      <c r="G35" s="19"/>
      <c r="H35" s="19">
        <f>VLOOKUP(A35,'Kings Ratings'!$A$2:$B$1000,2,false)</f>
        <v>1</v>
      </c>
      <c r="I35" s="7">
        <f>vlookup(B35,'202405 MM (Do Not Delete)'!$A$1:$G$1000,7,false)</f>
        <v>222</v>
      </c>
      <c r="K35" s="40">
        <v>32164.0</v>
      </c>
      <c r="L35" s="22">
        <f t="shared" si="2"/>
        <v>855</v>
      </c>
      <c r="M35" s="23">
        <f t="shared" si="3"/>
        <v>0.02658251461</v>
      </c>
      <c r="N35" s="24" t="str">
        <f t="shared" si="4"/>
        <v>Swordfish with +855, +2.7% (32164 to 33019)</v>
      </c>
      <c r="O35" s="41"/>
      <c r="P35" s="40">
        <v>20347.0</v>
      </c>
      <c r="Q35" s="18">
        <f t="shared" si="5"/>
        <v>521</v>
      </c>
      <c r="R35" s="23">
        <f t="shared" si="6"/>
        <v>0.0256057404</v>
      </c>
      <c r="S35" s="24" t="str">
        <f t="shared" si="7"/>
        <v>Swordfish with +521, +2.6% (20347 to 20868)</v>
      </c>
      <c r="T35" s="18"/>
      <c r="U35" s="40">
        <v>5074.0</v>
      </c>
      <c r="V35" s="22">
        <f t="shared" si="8"/>
        <v>372</v>
      </c>
      <c r="W35" s="23">
        <f t="shared" si="9"/>
        <v>0.0733149389</v>
      </c>
      <c r="X35" s="26" t="str">
        <f t="shared" si="10"/>
        <v>Swordfish with +372, +7.3% (5074 to 5446)</v>
      </c>
    </row>
    <row r="36">
      <c r="A36" s="18" t="s">
        <v>215</v>
      </c>
      <c r="B36" s="18">
        <v>308.0</v>
      </c>
      <c r="C36" s="40">
        <v>30990.0</v>
      </c>
      <c r="D36" s="40">
        <v>17938.0</v>
      </c>
      <c r="E36" s="40">
        <v>4295.0</v>
      </c>
      <c r="F36" s="14">
        <v>3127538.0</v>
      </c>
      <c r="G36" s="19"/>
      <c r="H36" s="19">
        <f>VLOOKUP(A36,'Kings Ratings'!$A$2:$B$1000,2,false)</f>
        <v>1</v>
      </c>
      <c r="I36" s="7">
        <f>vlookup(B36,'202405 MM (Do Not Delete)'!$A$1:$G$1000,7,false)</f>
        <v>229</v>
      </c>
      <c r="K36" s="40">
        <v>30173.0</v>
      </c>
      <c r="L36" s="22">
        <f t="shared" si="2"/>
        <v>817</v>
      </c>
      <c r="M36" s="23">
        <f t="shared" si="3"/>
        <v>0.02707718821</v>
      </c>
      <c r="N36" s="24" t="str">
        <f t="shared" si="4"/>
        <v>Sea Catfish with +817, +2.7% (30173 to 30990)</v>
      </c>
      <c r="O36" s="41"/>
      <c r="P36" s="40">
        <v>17493.0</v>
      </c>
      <c r="Q36" s="18">
        <f t="shared" si="5"/>
        <v>445</v>
      </c>
      <c r="R36" s="23">
        <f t="shared" si="6"/>
        <v>0.02543874693</v>
      </c>
      <c r="S36" s="24" t="str">
        <f t="shared" si="7"/>
        <v>Sea Catfish with +445, +2.5% (17493 to 17938)</v>
      </c>
      <c r="T36" s="18"/>
      <c r="U36" s="40">
        <v>4020.0</v>
      </c>
      <c r="V36" s="22">
        <f t="shared" si="8"/>
        <v>275</v>
      </c>
      <c r="W36" s="23">
        <f t="shared" si="9"/>
        <v>0.0684079602</v>
      </c>
      <c r="X36" s="26" t="str">
        <f t="shared" si="10"/>
        <v>Sea Catfish with +275, +6.8% (4020 to 4295)</v>
      </c>
    </row>
    <row r="37">
      <c r="A37" s="18" t="s">
        <v>52</v>
      </c>
      <c r="B37" s="18">
        <v>307.0</v>
      </c>
      <c r="C37" s="40">
        <v>32010.0</v>
      </c>
      <c r="D37" s="40">
        <v>19190.0</v>
      </c>
      <c r="E37" s="40">
        <v>4775.0</v>
      </c>
      <c r="F37" s="14">
        <v>4063411.0</v>
      </c>
      <c r="G37" s="19"/>
      <c r="H37" s="19">
        <f>VLOOKUP(A37,'Kings Ratings'!$A$2:$B$1000,2,false)</f>
        <v>1</v>
      </c>
      <c r="I37" s="7">
        <f>vlookup(B37,'202405 MM (Do Not Delete)'!$A$1:$G$1000,7,false)</f>
        <v>225</v>
      </c>
      <c r="K37" s="40">
        <v>31159.0</v>
      </c>
      <c r="L37" s="22">
        <f t="shared" si="2"/>
        <v>851</v>
      </c>
      <c r="M37" s="23">
        <f t="shared" si="3"/>
        <v>0.02731153118</v>
      </c>
      <c r="N37" s="24" t="str">
        <f t="shared" si="4"/>
        <v>Barracuda with +851, +2.7% (31159 to 32010)</v>
      </c>
      <c r="O37" s="41"/>
      <c r="P37" s="40">
        <v>18706.0</v>
      </c>
      <c r="Q37" s="18">
        <f t="shared" si="5"/>
        <v>484</v>
      </c>
      <c r="R37" s="23">
        <f t="shared" si="6"/>
        <v>0.02587405111</v>
      </c>
      <c r="S37" s="24" t="str">
        <f t="shared" si="7"/>
        <v>Barracuda with +484, +2.6% (18706 to 19190)</v>
      </c>
      <c r="T37" s="18"/>
      <c r="U37" s="40">
        <v>4451.0</v>
      </c>
      <c r="V37" s="22">
        <f t="shared" si="8"/>
        <v>324</v>
      </c>
      <c r="W37" s="23">
        <f t="shared" si="9"/>
        <v>0.07279263087</v>
      </c>
      <c r="X37" s="26" t="str">
        <f t="shared" si="10"/>
        <v>Barracuda with +324, +7.3% (4451 to 4775)</v>
      </c>
    </row>
    <row r="38">
      <c r="A38" s="18" t="s">
        <v>42</v>
      </c>
      <c r="B38" s="18">
        <v>95.0</v>
      </c>
      <c r="C38" s="40">
        <v>45360.0</v>
      </c>
      <c r="D38" s="40">
        <v>28148.0</v>
      </c>
      <c r="E38" s="40">
        <v>10284.0</v>
      </c>
      <c r="F38" s="14">
        <v>1.9950825E7</v>
      </c>
      <c r="G38" s="19"/>
      <c r="H38" s="19">
        <f>VLOOKUP(A38,'Kings Ratings'!$A$2:$B$1000,2,false)</f>
        <v>1</v>
      </c>
      <c r="I38" s="7">
        <f>vlookup(B38,'202405 MM (Do Not Delete)'!$A$1:$G$1000,7,false)</f>
        <v>203</v>
      </c>
      <c r="K38" s="40">
        <v>44151.0</v>
      </c>
      <c r="L38" s="22">
        <f t="shared" si="2"/>
        <v>1209</v>
      </c>
      <c r="M38" s="23">
        <f t="shared" si="3"/>
        <v>0.02738329823</v>
      </c>
      <c r="N38" s="24" t="str">
        <f t="shared" si="4"/>
        <v>Iron Ring with +1209, +2.7% (44151 to 45360)</v>
      </c>
      <c r="O38" s="41"/>
      <c r="P38" s="40">
        <v>27343.0</v>
      </c>
      <c r="Q38" s="18">
        <f t="shared" si="5"/>
        <v>805</v>
      </c>
      <c r="R38" s="23">
        <f t="shared" si="6"/>
        <v>0.02944080752</v>
      </c>
      <c r="S38" s="24" t="str">
        <f t="shared" si="7"/>
        <v>Iron Ring with +805, +2.9% (27343 to 28148)</v>
      </c>
      <c r="T38" s="18"/>
      <c r="U38" s="40">
        <v>9826.0</v>
      </c>
      <c r="V38" s="22">
        <f t="shared" si="8"/>
        <v>458</v>
      </c>
      <c r="W38" s="23">
        <f t="shared" si="9"/>
        <v>0.04661103196</v>
      </c>
      <c r="X38" s="26" t="str">
        <f t="shared" si="10"/>
        <v>Iron Ring with +458, +4.7% (9826 to 10284)</v>
      </c>
    </row>
    <row r="39">
      <c r="A39" s="18" t="s">
        <v>274</v>
      </c>
      <c r="B39" s="18">
        <v>312.0</v>
      </c>
      <c r="C39" s="40">
        <v>28396.0</v>
      </c>
      <c r="D39" s="40">
        <v>15578.0</v>
      </c>
      <c r="E39" s="40">
        <v>3653.0</v>
      </c>
      <c r="F39" s="14">
        <v>1861698.0</v>
      </c>
      <c r="G39" s="19"/>
      <c r="H39" s="19">
        <f>VLOOKUP(A39,'Kings Ratings'!$A$2:$B$1000,2,false)</f>
        <v>1</v>
      </c>
      <c r="I39" s="7">
        <f>vlookup(B39,'202405 MM (Do Not Delete)'!$A$1:$G$1000,7,false)</f>
        <v>234</v>
      </c>
      <c r="K39" s="40">
        <v>27637.0</v>
      </c>
      <c r="L39" s="22">
        <f t="shared" si="2"/>
        <v>759</v>
      </c>
      <c r="M39" s="23">
        <f t="shared" si="3"/>
        <v>0.02746318341</v>
      </c>
      <c r="N39" s="24" t="str">
        <f t="shared" si="4"/>
        <v>Ruby Coral with +759, +2.7% (27637 to 28396)</v>
      </c>
      <c r="O39" s="41"/>
      <c r="P39" s="40">
        <v>15175.0</v>
      </c>
      <c r="Q39" s="18">
        <f t="shared" si="5"/>
        <v>403</v>
      </c>
      <c r="R39" s="23">
        <f t="shared" si="6"/>
        <v>0.0265568369</v>
      </c>
      <c r="S39" s="24" t="str">
        <f t="shared" si="7"/>
        <v>Ruby Coral with +403, +2.7% (15175 to 15578)</v>
      </c>
      <c r="T39" s="18"/>
      <c r="U39" s="40">
        <v>3420.0</v>
      </c>
      <c r="V39" s="22">
        <f t="shared" si="8"/>
        <v>233</v>
      </c>
      <c r="W39" s="23">
        <f t="shared" si="9"/>
        <v>0.06812865497</v>
      </c>
      <c r="X39" s="26" t="str">
        <f t="shared" si="10"/>
        <v>Ruby Coral with +233, +6.8% (3420 to 3653)</v>
      </c>
    </row>
    <row r="40">
      <c r="A40" s="18" t="s">
        <v>221</v>
      </c>
      <c r="B40" s="18">
        <v>309.0</v>
      </c>
      <c r="C40" s="40">
        <v>30577.0</v>
      </c>
      <c r="D40" s="40">
        <v>17201.0</v>
      </c>
      <c r="E40" s="40">
        <v>4167.0</v>
      </c>
      <c r="F40" s="14">
        <v>2808309.0</v>
      </c>
      <c r="G40" s="19"/>
      <c r="H40" s="19">
        <f>VLOOKUP(A40,'Kings Ratings'!$A$2:$B$1000,2,false)</f>
        <v>1</v>
      </c>
      <c r="I40" s="7">
        <f>vlookup(B40,'202405 MM (Do Not Delete)'!$A$1:$G$1000,7,false)</f>
        <v>230</v>
      </c>
      <c r="K40" s="40">
        <v>29757.0</v>
      </c>
      <c r="L40" s="22">
        <f t="shared" si="2"/>
        <v>820</v>
      </c>
      <c r="M40" s="23">
        <f t="shared" si="3"/>
        <v>0.02755654132</v>
      </c>
      <c r="N40" s="24" t="str">
        <f t="shared" si="4"/>
        <v>Plumbfish with +820, +2.8% (29757 to 30577)</v>
      </c>
      <c r="O40" s="41"/>
      <c r="P40" s="40">
        <v>16775.0</v>
      </c>
      <c r="Q40" s="18">
        <f t="shared" si="5"/>
        <v>426</v>
      </c>
      <c r="R40" s="23">
        <f t="shared" si="6"/>
        <v>0.02539493294</v>
      </c>
      <c r="S40" s="24" t="str">
        <f t="shared" si="7"/>
        <v>Plumbfish with +426, +2.5% (16775 to 17201)</v>
      </c>
      <c r="T40" s="18"/>
      <c r="U40" s="40">
        <v>3903.0</v>
      </c>
      <c r="V40" s="22">
        <f t="shared" si="8"/>
        <v>264</v>
      </c>
      <c r="W40" s="23">
        <f t="shared" si="9"/>
        <v>0.06764027671</v>
      </c>
      <c r="X40" s="26" t="str">
        <f t="shared" si="10"/>
        <v>Plumbfish with +264, +6.8% (3903 to 4167)</v>
      </c>
    </row>
    <row r="41">
      <c r="A41" s="18" t="s">
        <v>118</v>
      </c>
      <c r="B41" s="18">
        <v>231.0</v>
      </c>
      <c r="C41" s="40">
        <v>37027.0</v>
      </c>
      <c r="D41" s="40">
        <v>19489.0</v>
      </c>
      <c r="E41" s="40">
        <v>8524.0</v>
      </c>
      <c r="F41" s="14">
        <v>1.4511433E7</v>
      </c>
      <c r="G41" s="19"/>
      <c r="H41" s="19">
        <f>VLOOKUP(A41,'Kings Ratings'!$A$2:$B$1000,2,false)</f>
        <v>1</v>
      </c>
      <c r="I41" s="7">
        <f>vlookup(B41,'202405 MM (Do Not Delete)'!$A$1:$G$1000,7,false)</f>
        <v>215</v>
      </c>
      <c r="K41" s="40">
        <v>36030.0</v>
      </c>
      <c r="L41" s="22">
        <f t="shared" si="2"/>
        <v>997</v>
      </c>
      <c r="M41" s="23">
        <f t="shared" si="3"/>
        <v>0.02767138496</v>
      </c>
      <c r="N41" s="24" t="str">
        <f t="shared" si="4"/>
        <v>Torch Fish with +997, +2.8% (36030 to 37027)</v>
      </c>
      <c r="O41" s="41"/>
      <c r="P41" s="40">
        <v>18786.0</v>
      </c>
      <c r="Q41" s="18">
        <f t="shared" si="5"/>
        <v>703</v>
      </c>
      <c r="R41" s="23">
        <f t="shared" si="6"/>
        <v>0.03742148408</v>
      </c>
      <c r="S41" s="24" t="str">
        <f t="shared" si="7"/>
        <v>Torch Fish with +703, +3.7% (18786 to 19489)</v>
      </c>
      <c r="T41" s="18"/>
      <c r="U41" s="40">
        <v>8014.0</v>
      </c>
      <c r="V41" s="22">
        <f t="shared" si="8"/>
        <v>510</v>
      </c>
      <c r="W41" s="23">
        <f t="shared" si="9"/>
        <v>0.06363863239</v>
      </c>
      <c r="X41" s="26" t="str">
        <f t="shared" si="10"/>
        <v>Torch Fish with +510, +6.4% (8014 to 8524)</v>
      </c>
    </row>
    <row r="42">
      <c r="A42" s="18" t="s">
        <v>59</v>
      </c>
      <c r="B42" s="18">
        <v>163.0</v>
      </c>
      <c r="C42" s="40">
        <v>44054.0</v>
      </c>
      <c r="D42" s="40">
        <v>29296.0</v>
      </c>
      <c r="E42" s="40">
        <v>12707.0</v>
      </c>
      <c r="F42" s="14">
        <v>3.5707282E7</v>
      </c>
      <c r="G42" s="19"/>
      <c r="H42" s="19">
        <f>VLOOKUP(A42,'Kings Ratings'!$A$2:$B$1000,2,false)</f>
        <v>1</v>
      </c>
      <c r="I42" s="7">
        <f>vlookup(B42,'202405 MM (Do Not Delete)'!$A$1:$G$1000,7,false)</f>
        <v>202</v>
      </c>
      <c r="K42" s="40">
        <v>42867.0</v>
      </c>
      <c r="L42" s="22">
        <f t="shared" si="2"/>
        <v>1187</v>
      </c>
      <c r="M42" s="23">
        <f t="shared" si="3"/>
        <v>0.0276902979</v>
      </c>
      <c r="N42" s="24" t="str">
        <f t="shared" si="4"/>
        <v>Twine with +1187, +2.8% (42867 to 44054)</v>
      </c>
      <c r="O42" s="41"/>
      <c r="P42" s="40">
        <v>28413.0</v>
      </c>
      <c r="Q42" s="18">
        <f t="shared" si="5"/>
        <v>883</v>
      </c>
      <c r="R42" s="23">
        <f t="shared" si="6"/>
        <v>0.03107732376</v>
      </c>
      <c r="S42" s="24" t="str">
        <f t="shared" si="7"/>
        <v>Twine with +883, +3.1% (28413 to 29296)</v>
      </c>
      <c r="T42" s="18"/>
      <c r="U42" s="40">
        <v>12187.0</v>
      </c>
      <c r="V42" s="22">
        <f t="shared" si="8"/>
        <v>520</v>
      </c>
      <c r="W42" s="23">
        <f t="shared" si="9"/>
        <v>0.04266841717</v>
      </c>
      <c r="X42" s="26" t="str">
        <f t="shared" si="10"/>
        <v>Twine with +520, +4.3% (12187 to 12707)</v>
      </c>
    </row>
    <row r="43">
      <c r="A43" s="18" t="s">
        <v>440</v>
      </c>
      <c r="B43" s="18">
        <v>578.0</v>
      </c>
      <c r="C43" s="40">
        <v>22723.0</v>
      </c>
      <c r="D43" s="40">
        <v>16831.0</v>
      </c>
      <c r="E43" s="40">
        <v>6077.0</v>
      </c>
      <c r="F43" s="14">
        <v>3057460.0</v>
      </c>
      <c r="G43" s="19"/>
      <c r="H43" s="19">
        <f>VLOOKUP(A43,'Kings Ratings'!$A$2:$B$1000,2,false)</f>
        <v>1</v>
      </c>
      <c r="I43" s="7">
        <f>vlookup(B43,'202405 MM (Do Not Delete)'!$A$1:$G$1000,7,false)</f>
        <v>268</v>
      </c>
      <c r="K43" s="40">
        <v>22110.0</v>
      </c>
      <c r="L43" s="22">
        <f t="shared" si="2"/>
        <v>613</v>
      </c>
      <c r="M43" s="23">
        <f t="shared" si="3"/>
        <v>0.02772501131</v>
      </c>
      <c r="N43" s="24" t="str">
        <f t="shared" si="4"/>
        <v>Speckled Grouper with +613, +2.8% (22110 to 22723)</v>
      </c>
      <c r="O43" s="41"/>
      <c r="P43" s="40">
        <v>16315.0</v>
      </c>
      <c r="Q43" s="18">
        <f t="shared" si="5"/>
        <v>516</v>
      </c>
      <c r="R43" s="23">
        <f t="shared" si="6"/>
        <v>0.03162733681</v>
      </c>
      <c r="S43" s="24" t="str">
        <f t="shared" si="7"/>
        <v>Speckled Grouper with +516, +3.2% (16315 to 16831)</v>
      </c>
      <c r="T43" s="18"/>
      <c r="U43" s="40">
        <v>5756.0</v>
      </c>
      <c r="V43" s="22">
        <f t="shared" si="8"/>
        <v>321</v>
      </c>
      <c r="W43" s="23">
        <f t="shared" si="9"/>
        <v>0.05576789437</v>
      </c>
      <c r="X43" s="26" t="str">
        <f t="shared" si="10"/>
        <v>Speckled Grouper with +321, +5.6% (5756 to 6077)</v>
      </c>
    </row>
    <row r="44">
      <c r="A44" s="18" t="s">
        <v>235</v>
      </c>
      <c r="B44" s="18">
        <v>310.0</v>
      </c>
      <c r="C44" s="40">
        <v>29510.0</v>
      </c>
      <c r="D44" s="40">
        <v>16468.0</v>
      </c>
      <c r="E44" s="40">
        <v>3906.0</v>
      </c>
      <c r="F44" s="14">
        <v>2327858.0</v>
      </c>
      <c r="G44" s="19"/>
      <c r="H44" s="19">
        <f>VLOOKUP(A44,'Kings Ratings'!$A$2:$B$1000,2,false)</f>
        <v>1</v>
      </c>
      <c r="I44" s="7">
        <f>vlookup(B44,'202405 MM (Do Not Delete)'!$A$1:$G$1000,7,false)</f>
        <v>232</v>
      </c>
      <c r="K44" s="40">
        <v>28713.0</v>
      </c>
      <c r="L44" s="22">
        <f t="shared" si="2"/>
        <v>797</v>
      </c>
      <c r="M44" s="23">
        <f t="shared" si="3"/>
        <v>0.02775746178</v>
      </c>
      <c r="N44" s="24" t="str">
        <f t="shared" si="4"/>
        <v>Spiral Shell with +797, +2.8% (28713 to 29510)</v>
      </c>
      <c r="O44" s="41"/>
      <c r="P44" s="40">
        <v>16045.0</v>
      </c>
      <c r="Q44" s="18">
        <f t="shared" si="5"/>
        <v>423</v>
      </c>
      <c r="R44" s="23">
        <f t="shared" si="6"/>
        <v>0.02636335307</v>
      </c>
      <c r="S44" s="24" t="str">
        <f t="shared" si="7"/>
        <v>Spiral Shell with +423, +2.6% (16045 to 16468)</v>
      </c>
      <c r="T44" s="18"/>
      <c r="U44" s="40">
        <v>3656.0</v>
      </c>
      <c r="V44" s="22">
        <f t="shared" si="8"/>
        <v>250</v>
      </c>
      <c r="W44" s="23">
        <f t="shared" si="9"/>
        <v>0.06838074398</v>
      </c>
      <c r="X44" s="26" t="str">
        <f t="shared" si="10"/>
        <v>Spiral Shell with +250, +6.8% (3656 to 3906)</v>
      </c>
    </row>
    <row r="45">
      <c r="A45" s="18" t="s">
        <v>104</v>
      </c>
      <c r="B45" s="18">
        <v>117.0</v>
      </c>
      <c r="C45" s="40">
        <v>39456.0</v>
      </c>
      <c r="D45" s="40">
        <v>19148.0</v>
      </c>
      <c r="E45" s="40">
        <v>5394.0</v>
      </c>
      <c r="F45" s="14">
        <v>2492199.0</v>
      </c>
      <c r="G45" s="19"/>
      <c r="H45" s="19">
        <f>VLOOKUP(A45,'Kings Ratings'!$A$2:$B$1000,2,false)</f>
        <v>1</v>
      </c>
      <c r="I45" s="7">
        <f>vlookup(B45,'202405 MM (Do Not Delete)'!$A$1:$G$1000,7,false)</f>
        <v>269</v>
      </c>
      <c r="K45" s="40">
        <v>38387.0</v>
      </c>
      <c r="L45" s="22">
        <f t="shared" si="2"/>
        <v>1069</v>
      </c>
      <c r="M45" s="23">
        <f t="shared" si="3"/>
        <v>0.02784796936</v>
      </c>
      <c r="N45" s="24" t="str">
        <f t="shared" si="4"/>
        <v>Glass Bottle with +1069, +2.8% (38387 to 39456)</v>
      </c>
      <c r="O45" s="41"/>
      <c r="P45" s="40">
        <v>18575.0</v>
      </c>
      <c r="Q45" s="18">
        <f t="shared" si="5"/>
        <v>573</v>
      </c>
      <c r="R45" s="23">
        <f t="shared" si="6"/>
        <v>0.03084791386</v>
      </c>
      <c r="S45" s="24" t="str">
        <f t="shared" si="7"/>
        <v>Glass Bottle with +573, +3.1% (18575 to 19148)</v>
      </c>
      <c r="T45" s="18"/>
      <c r="U45" s="40">
        <v>5022.0</v>
      </c>
      <c r="V45" s="22">
        <f t="shared" si="8"/>
        <v>372</v>
      </c>
      <c r="W45" s="23">
        <f t="shared" si="9"/>
        <v>0.07407407407</v>
      </c>
      <c r="X45" s="26" t="str">
        <f t="shared" si="10"/>
        <v>Glass Bottle with +372, +7.4% (5022 to 5394)</v>
      </c>
    </row>
    <row r="46">
      <c r="A46" s="18" t="s">
        <v>259</v>
      </c>
      <c r="B46" s="18">
        <v>311.0</v>
      </c>
      <c r="C46" s="40">
        <v>28960.0</v>
      </c>
      <c r="D46" s="40">
        <v>16017.0</v>
      </c>
      <c r="E46" s="40">
        <v>3837.0</v>
      </c>
      <c r="F46" s="14">
        <v>2149592.0</v>
      </c>
      <c r="G46" s="19"/>
      <c r="H46" s="19">
        <f>VLOOKUP(A46,'Kings Ratings'!$A$2:$B$1000,2,false)</f>
        <v>1</v>
      </c>
      <c r="I46" s="7">
        <f>vlookup(B46,'202405 MM (Do Not Delete)'!$A$1:$G$1000,7,false)</f>
        <v>233</v>
      </c>
      <c r="K46" s="40">
        <v>28172.0</v>
      </c>
      <c r="L46" s="22">
        <f t="shared" si="2"/>
        <v>788</v>
      </c>
      <c r="M46" s="23">
        <f t="shared" si="3"/>
        <v>0.02797103507</v>
      </c>
      <c r="N46" s="24" t="str">
        <f t="shared" si="4"/>
        <v>Serpent Eel with +788, +2.8% (28172 to 28960)</v>
      </c>
      <c r="O46" s="41"/>
      <c r="P46" s="40">
        <v>15611.0</v>
      </c>
      <c r="Q46" s="18">
        <f t="shared" si="5"/>
        <v>406</v>
      </c>
      <c r="R46" s="23">
        <f t="shared" si="6"/>
        <v>0.02600730254</v>
      </c>
      <c r="S46" s="24" t="str">
        <f t="shared" si="7"/>
        <v>Serpent Eel with +406, +2.6% (15611 to 16017)</v>
      </c>
      <c r="T46" s="18"/>
      <c r="U46" s="40">
        <v>3593.0</v>
      </c>
      <c r="V46" s="22">
        <f t="shared" si="8"/>
        <v>244</v>
      </c>
      <c r="W46" s="23">
        <f t="shared" si="9"/>
        <v>0.06790982466</v>
      </c>
      <c r="X46" s="26" t="str">
        <f t="shared" si="10"/>
        <v>Serpent Eel with +244, +6.8% (3593 to 3837)</v>
      </c>
    </row>
    <row r="47">
      <c r="A47" s="18" t="s">
        <v>227</v>
      </c>
      <c r="B47" s="18">
        <v>368.0</v>
      </c>
      <c r="C47" s="40">
        <v>29711.0</v>
      </c>
      <c r="D47" s="40">
        <v>8990.0</v>
      </c>
      <c r="E47" s="40">
        <v>489.0</v>
      </c>
      <c r="F47" s="14">
        <v>180789.0</v>
      </c>
      <c r="G47" s="19"/>
      <c r="H47" s="19">
        <f>VLOOKUP(A47,'Kings Ratings'!$A$2:$B$1000,2,false)</f>
        <v>2</v>
      </c>
      <c r="I47" s="7">
        <f>vlookup(B47,'202405 MM (Do Not Delete)'!$A$1:$G$1000,7,false)</f>
        <v>280</v>
      </c>
      <c r="K47" s="40">
        <v>28896.0</v>
      </c>
      <c r="L47" s="22">
        <f t="shared" si="2"/>
        <v>815</v>
      </c>
      <c r="M47" s="23">
        <f t="shared" si="3"/>
        <v>0.02820459579</v>
      </c>
      <c r="N47" s="24" t="str">
        <f t="shared" si="4"/>
        <v>Lantern with +815, +2.8% (28896 to 29711)</v>
      </c>
      <c r="O47" s="41"/>
      <c r="P47" s="40">
        <v>8688.0</v>
      </c>
      <c r="Q47" s="18">
        <f t="shared" si="5"/>
        <v>302</v>
      </c>
      <c r="R47" s="23">
        <f t="shared" si="6"/>
        <v>0.03476058932</v>
      </c>
      <c r="S47" s="24" t="str">
        <f t="shared" si="7"/>
        <v>Lantern with +302, +3.5% (8688 to 8990)</v>
      </c>
      <c r="T47" s="18"/>
      <c r="U47" s="40">
        <v>461.0</v>
      </c>
      <c r="V47" s="22">
        <f t="shared" si="8"/>
        <v>28</v>
      </c>
      <c r="W47" s="23">
        <f t="shared" si="9"/>
        <v>0.06073752711</v>
      </c>
      <c r="X47" s="26" t="str">
        <f t="shared" si="10"/>
        <v>Lantern with +28, +6.1% (461 to 489)</v>
      </c>
    </row>
    <row r="48">
      <c r="A48" s="18" t="s">
        <v>477</v>
      </c>
      <c r="B48" s="18">
        <v>130.0</v>
      </c>
      <c r="C48" s="40">
        <v>18790.0</v>
      </c>
      <c r="D48" s="40">
        <v>12270.0</v>
      </c>
      <c r="E48" s="40">
        <v>4478.0</v>
      </c>
      <c r="F48" s="14">
        <v>3923809.0</v>
      </c>
      <c r="G48" s="19"/>
      <c r="H48" s="19">
        <f>VLOOKUP(A48,'Kings Ratings'!$A$2:$B$1000,2,false)</f>
        <v>1</v>
      </c>
      <c r="I48" s="7">
        <f>vlookup(B48,'202405 MM (Do Not Delete)'!$A$1:$G$1000,7,false)</f>
        <v>227</v>
      </c>
      <c r="K48" s="40">
        <v>18274.0</v>
      </c>
      <c r="L48" s="22">
        <f t="shared" si="2"/>
        <v>516</v>
      </c>
      <c r="M48" s="23">
        <f t="shared" si="3"/>
        <v>0.02823683923</v>
      </c>
      <c r="N48" s="24" t="str">
        <f t="shared" si="4"/>
        <v>Iron Cup with +516, +2.8% (18274 to 18790)</v>
      </c>
      <c r="O48" s="41"/>
      <c r="P48" s="40">
        <v>11934.0</v>
      </c>
      <c r="Q48" s="18">
        <f t="shared" si="5"/>
        <v>336</v>
      </c>
      <c r="R48" s="23">
        <f t="shared" si="6"/>
        <v>0.02815485168</v>
      </c>
      <c r="S48" s="24" t="str">
        <f t="shared" si="7"/>
        <v>Iron Cup with +336, +2.8% (11934 to 12270)</v>
      </c>
      <c r="T48" s="18"/>
      <c r="U48" s="40">
        <v>4197.0</v>
      </c>
      <c r="V48" s="22">
        <f t="shared" si="8"/>
        <v>281</v>
      </c>
      <c r="W48" s="23">
        <f t="shared" si="9"/>
        <v>0.06695258518</v>
      </c>
      <c r="X48" s="26" t="str">
        <f t="shared" si="10"/>
        <v>Iron Cup with +281, +6.7% (4197 to 4478)</v>
      </c>
    </row>
    <row r="49">
      <c r="A49" s="18" t="s">
        <v>66</v>
      </c>
      <c r="B49" s="18">
        <v>78.0</v>
      </c>
      <c r="C49" s="40">
        <v>42685.0</v>
      </c>
      <c r="D49" s="40">
        <v>19604.0</v>
      </c>
      <c r="E49" s="40">
        <v>5844.0</v>
      </c>
      <c r="F49" s="14">
        <v>5579347.0</v>
      </c>
      <c r="G49" s="19"/>
      <c r="H49" s="19">
        <f>VLOOKUP(A49,'Kings Ratings'!$A$2:$B$1000,2,false)</f>
        <v>1</v>
      </c>
      <c r="I49" s="7">
        <f>vlookup(B49,'202405 MM (Do Not Delete)'!$A$1:$G$1000,7,false)</f>
        <v>265</v>
      </c>
      <c r="K49" s="40">
        <v>41512.0</v>
      </c>
      <c r="L49" s="22">
        <f t="shared" si="2"/>
        <v>1173</v>
      </c>
      <c r="M49" s="23">
        <f t="shared" si="3"/>
        <v>0.02825688957</v>
      </c>
      <c r="N49" s="24" t="str">
        <f t="shared" si="4"/>
        <v>Glass Orb with +1173, +2.8% (41512 to 42685)</v>
      </c>
      <c r="O49" s="41"/>
      <c r="P49" s="40">
        <v>18973.0</v>
      </c>
      <c r="Q49" s="18">
        <f t="shared" si="5"/>
        <v>631</v>
      </c>
      <c r="R49" s="23">
        <f t="shared" si="6"/>
        <v>0.03325778738</v>
      </c>
      <c r="S49" s="24" t="str">
        <f t="shared" si="7"/>
        <v>Glass Orb with +631, +3.3% (18973 to 19604)</v>
      </c>
      <c r="T49" s="18"/>
      <c r="U49" s="40">
        <v>5487.0</v>
      </c>
      <c r="V49" s="22">
        <f t="shared" si="8"/>
        <v>357</v>
      </c>
      <c r="W49" s="23">
        <f t="shared" si="9"/>
        <v>0.06506287589</v>
      </c>
      <c r="X49" s="26" t="str">
        <f t="shared" si="10"/>
        <v>Glass Orb with +357, +6.5% (5487 to 5844)</v>
      </c>
    </row>
    <row r="50">
      <c r="A50" s="18" t="s">
        <v>97</v>
      </c>
      <c r="B50" s="18">
        <v>36.0</v>
      </c>
      <c r="C50" s="40">
        <v>39684.0</v>
      </c>
      <c r="D50" s="40">
        <v>18404.0</v>
      </c>
      <c r="E50" s="40">
        <v>6067.0</v>
      </c>
      <c r="F50" s="14">
        <v>1.2690133E7</v>
      </c>
      <c r="G50" s="19"/>
      <c r="H50" s="19">
        <f>VLOOKUP(A50,'Kings Ratings'!$A$2:$B$1000,2,false)</f>
        <v>1</v>
      </c>
      <c r="I50" s="7">
        <f>vlookup(B50,'202405 MM (Do Not Delete)'!$A$1:$G$1000,7,false)</f>
        <v>267</v>
      </c>
      <c r="K50" s="40">
        <v>38592.0</v>
      </c>
      <c r="L50" s="22">
        <f t="shared" si="2"/>
        <v>1092</v>
      </c>
      <c r="M50" s="23">
        <f t="shared" si="3"/>
        <v>0.0282960199</v>
      </c>
      <c r="N50" s="24" t="str">
        <f t="shared" si="4"/>
        <v>Wooden Plank with +1092, +2.8% (38592 to 39684)</v>
      </c>
      <c r="O50" s="41"/>
      <c r="P50" s="40">
        <v>17821.0</v>
      </c>
      <c r="Q50" s="18">
        <f t="shared" si="5"/>
        <v>583</v>
      </c>
      <c r="R50" s="23">
        <f t="shared" si="6"/>
        <v>0.03271421357</v>
      </c>
      <c r="S50" s="24" t="str">
        <f t="shared" si="7"/>
        <v>Wooden Plank with +583, +3.3% (17821 to 18404)</v>
      </c>
      <c r="T50" s="18"/>
      <c r="U50" s="40">
        <v>5699.0</v>
      </c>
      <c r="V50" s="22">
        <f t="shared" si="8"/>
        <v>368</v>
      </c>
      <c r="W50" s="23">
        <f t="shared" si="9"/>
        <v>0.06457273206</v>
      </c>
      <c r="X50" s="26" t="str">
        <f t="shared" si="10"/>
        <v>Wooden Plank with +368, +6.5% (5699 to 6067)</v>
      </c>
    </row>
    <row r="51">
      <c r="A51" s="18" t="s">
        <v>426</v>
      </c>
      <c r="B51" s="18">
        <v>579.0</v>
      </c>
      <c r="C51" s="40">
        <v>23000.0</v>
      </c>
      <c r="D51" s="40">
        <v>17165.0</v>
      </c>
      <c r="E51" s="40">
        <v>6281.0</v>
      </c>
      <c r="F51" s="14">
        <v>3325349.0</v>
      </c>
      <c r="G51" s="19"/>
      <c r="H51" s="19">
        <f>VLOOKUP(A51,'Kings Ratings'!$A$2:$B$1000,2,false)</f>
        <v>1</v>
      </c>
      <c r="I51" s="7">
        <f>vlookup(B51,'202405 MM (Do Not Delete)'!$A$1:$G$1000,7,false)</f>
        <v>266</v>
      </c>
      <c r="K51" s="40">
        <v>22362.0</v>
      </c>
      <c r="L51" s="22">
        <f t="shared" si="2"/>
        <v>638</v>
      </c>
      <c r="M51" s="23">
        <f t="shared" si="3"/>
        <v>0.02853054289</v>
      </c>
      <c r="N51" s="24" t="str">
        <f t="shared" si="4"/>
        <v>Orcafish with +638, +2.9% (22362 to 23000)</v>
      </c>
      <c r="O51" s="41"/>
      <c r="P51" s="40">
        <v>16656.0</v>
      </c>
      <c r="Q51" s="18">
        <f t="shared" si="5"/>
        <v>509</v>
      </c>
      <c r="R51" s="23">
        <f t="shared" si="6"/>
        <v>0.03055955812</v>
      </c>
      <c r="S51" s="24" t="str">
        <f t="shared" si="7"/>
        <v>Orcafish with +509, +3.1% (16656 to 17165)</v>
      </c>
      <c r="T51" s="18"/>
      <c r="U51" s="40">
        <v>5969.0</v>
      </c>
      <c r="V51" s="22">
        <f t="shared" si="8"/>
        <v>312</v>
      </c>
      <c r="W51" s="23">
        <f t="shared" si="9"/>
        <v>0.05227006199</v>
      </c>
      <c r="X51" s="26" t="str">
        <f t="shared" si="10"/>
        <v>Orcafish with +312, +5.2% (5969 to 6281)</v>
      </c>
    </row>
    <row r="52">
      <c r="A52" s="18" t="s">
        <v>23</v>
      </c>
      <c r="B52" s="18">
        <v>21.0</v>
      </c>
      <c r="C52" s="40">
        <v>65143.0</v>
      </c>
      <c r="D52" s="40">
        <v>45870.0</v>
      </c>
      <c r="E52" s="40">
        <v>19473.0</v>
      </c>
      <c r="F52" s="14">
        <v>7.0579991E7</v>
      </c>
      <c r="G52" s="19"/>
      <c r="H52" s="19">
        <f>VLOOKUP(A52,'Kings Ratings'!$A$2:$B$1000,2,false)</f>
        <v>1</v>
      </c>
      <c r="I52" s="7">
        <f>vlookup(B52,'202405 MM (Do Not Delete)'!$A$1:$G$1000,7,false)</f>
        <v>201</v>
      </c>
      <c r="K52" s="40">
        <v>63320.0</v>
      </c>
      <c r="L52" s="22">
        <f t="shared" si="2"/>
        <v>1823</v>
      </c>
      <c r="M52" s="23">
        <f t="shared" si="3"/>
        <v>0.02879027164</v>
      </c>
      <c r="N52" s="24" t="str">
        <f t="shared" si="4"/>
        <v>Board with +1823, +2.9% (63320 to 65143)</v>
      </c>
      <c r="O52" s="41"/>
      <c r="P52" s="40">
        <v>44597.0</v>
      </c>
      <c r="Q52" s="18">
        <f t="shared" si="5"/>
        <v>1273</v>
      </c>
      <c r="R52" s="23">
        <f t="shared" si="6"/>
        <v>0.02854452093</v>
      </c>
      <c r="S52" s="24" t="str">
        <f t="shared" si="7"/>
        <v>Board with +1273, +2.9% (44597 to 45870)</v>
      </c>
      <c r="T52" s="18"/>
      <c r="U52" s="40">
        <v>18616.0</v>
      </c>
      <c r="V52" s="22">
        <f t="shared" si="8"/>
        <v>857</v>
      </c>
      <c r="W52" s="23">
        <f t="shared" si="9"/>
        <v>0.04603566824</v>
      </c>
      <c r="X52" s="26" t="str">
        <f t="shared" si="10"/>
        <v>Board with +857, +4.6% (18616 to 19473)</v>
      </c>
    </row>
    <row r="53">
      <c r="A53" s="18" t="s">
        <v>676</v>
      </c>
      <c r="B53" s="18">
        <v>645.0</v>
      </c>
      <c r="C53" s="40">
        <v>1918.0</v>
      </c>
      <c r="D53" s="40">
        <v>137.0</v>
      </c>
      <c r="E53" s="40">
        <v>0.0</v>
      </c>
      <c r="F53" s="14">
        <v>5689.0</v>
      </c>
      <c r="G53" s="19"/>
      <c r="H53" s="19">
        <f>VLOOKUP(A53,'Kings Ratings'!$A$2:$B$1000,2,false)</f>
        <v>9</v>
      </c>
      <c r="I53" s="10" t="str">
        <f>vlookup(B53,'202405 MM (Do Not Delete)'!$A$1:$G$1000,7,false)</f>
        <v/>
      </c>
      <c r="K53" s="40">
        <v>1864.0</v>
      </c>
      <c r="L53" s="22">
        <f t="shared" si="2"/>
        <v>54</v>
      </c>
      <c r="M53" s="23">
        <f t="shared" si="3"/>
        <v>0.02896995708</v>
      </c>
      <c r="N53" s="24" t="str">
        <f t="shared" si="4"/>
        <v>Sea Pincher Special with +54, +2.9% (1864 to 1918)</v>
      </c>
      <c r="O53" s="41"/>
      <c r="P53" s="40">
        <v>135.0</v>
      </c>
      <c r="Q53" s="18">
        <f t="shared" si="5"/>
        <v>2</v>
      </c>
      <c r="R53" s="23">
        <f t="shared" si="6"/>
        <v>0.01481481481</v>
      </c>
      <c r="S53" s="24" t="str">
        <f t="shared" si="7"/>
        <v>Sea Pincher Special with +2, +1.5% (135 to 137)</v>
      </c>
      <c r="T53" s="18"/>
      <c r="U53" s="40">
        <v>0.0</v>
      </c>
      <c r="V53" s="22">
        <f t="shared" si="8"/>
        <v>0</v>
      </c>
      <c r="W53" s="23" t="str">
        <f t="shared" si="9"/>
        <v>#DIV/0!</v>
      </c>
      <c r="X53" s="26" t="str">
        <f t="shared" si="10"/>
        <v>#DIV/0!</v>
      </c>
    </row>
    <row r="54">
      <c r="A54" s="18" t="s">
        <v>414</v>
      </c>
      <c r="B54" s="18">
        <v>577.0</v>
      </c>
      <c r="C54" s="40">
        <v>23310.0</v>
      </c>
      <c r="D54" s="40">
        <v>17546.0</v>
      </c>
      <c r="E54" s="40">
        <v>6730.0</v>
      </c>
      <c r="F54" s="14">
        <v>3982986.0</v>
      </c>
      <c r="G54" s="19"/>
      <c r="H54" s="19">
        <f>VLOOKUP(A54,'Kings Ratings'!$A$2:$B$1000,2,false)</f>
        <v>1</v>
      </c>
      <c r="I54" s="7">
        <f>vlookup(B54,'202405 MM (Do Not Delete)'!$A$1:$G$1000,7,false)</f>
        <v>264</v>
      </c>
      <c r="K54" s="40">
        <v>22651.0</v>
      </c>
      <c r="L54" s="22">
        <f t="shared" si="2"/>
        <v>659</v>
      </c>
      <c r="M54" s="23">
        <f t="shared" si="3"/>
        <v>0.02909363825</v>
      </c>
      <c r="N54" s="24" t="str">
        <f t="shared" si="4"/>
        <v>Jumbo Fish with +659, +2.9% (22651 to 23310)</v>
      </c>
      <c r="O54" s="41"/>
      <c r="P54" s="40">
        <v>17054.0</v>
      </c>
      <c r="Q54" s="18">
        <f t="shared" si="5"/>
        <v>492</v>
      </c>
      <c r="R54" s="23">
        <f t="shared" si="6"/>
        <v>0.02884953677</v>
      </c>
      <c r="S54" s="24" t="str">
        <f t="shared" si="7"/>
        <v>Jumbo Fish with +492, +2.9% (17054 to 17546)</v>
      </c>
      <c r="T54" s="18"/>
      <c r="U54" s="40">
        <v>6398.0</v>
      </c>
      <c r="V54" s="22">
        <f t="shared" si="8"/>
        <v>332</v>
      </c>
      <c r="W54" s="23">
        <f t="shared" si="9"/>
        <v>0.05189121601</v>
      </c>
      <c r="X54" s="26" t="str">
        <f t="shared" si="10"/>
        <v>Jumbo Fish with +332, +5.2% (6398 to 6730)</v>
      </c>
    </row>
    <row r="55">
      <c r="A55" s="18" t="s">
        <v>626</v>
      </c>
      <c r="B55" s="18">
        <v>48.0</v>
      </c>
      <c r="C55" s="40">
        <v>17095.0</v>
      </c>
      <c r="D55" s="40">
        <v>6395.0</v>
      </c>
      <c r="E55" s="40">
        <v>254.0</v>
      </c>
      <c r="F55" s="14">
        <v>265854.0</v>
      </c>
      <c r="G55" s="19"/>
      <c r="H55" s="19">
        <f>VLOOKUP(A55,'Kings Ratings'!$A$2:$B$1000,2,false)</f>
        <v>4</v>
      </c>
      <c r="I55" s="7">
        <f>vlookup(B55,'202405 MM (Do Not Delete)'!$A$1:$G$1000,7,false)</f>
        <v>290</v>
      </c>
      <c r="K55" s="40">
        <v>16610.0</v>
      </c>
      <c r="L55" s="22">
        <f t="shared" si="2"/>
        <v>485</v>
      </c>
      <c r="M55" s="23">
        <f t="shared" si="3"/>
        <v>0.02919927754</v>
      </c>
      <c r="N55" s="24" t="str">
        <f t="shared" si="4"/>
        <v>Potato with +485, +2.9% (16610 to 17095)</v>
      </c>
      <c r="O55" s="41"/>
      <c r="P55" s="40">
        <v>6102.0</v>
      </c>
      <c r="Q55" s="18">
        <f t="shared" si="5"/>
        <v>293</v>
      </c>
      <c r="R55" s="23">
        <f t="shared" si="6"/>
        <v>0.04801704359</v>
      </c>
      <c r="S55" s="24" t="str">
        <f t="shared" si="7"/>
        <v>Potato with +293, +4.8% (6102 to 6395)</v>
      </c>
      <c r="T55" s="18"/>
      <c r="U55" s="40">
        <v>232.0</v>
      </c>
      <c r="V55" s="22">
        <f t="shared" si="8"/>
        <v>22</v>
      </c>
      <c r="W55" s="23">
        <f t="shared" si="9"/>
        <v>0.09482758621</v>
      </c>
      <c r="X55" s="26" t="str">
        <f t="shared" si="10"/>
        <v>Potato with +22, +9.5% (232 to 254)</v>
      </c>
    </row>
    <row r="56">
      <c r="A56" s="18" t="s">
        <v>356</v>
      </c>
      <c r="B56" s="18">
        <v>316.0</v>
      </c>
      <c r="C56" s="40">
        <v>19445.0</v>
      </c>
      <c r="D56" s="40">
        <v>8339.0</v>
      </c>
      <c r="E56" s="40">
        <v>763.0</v>
      </c>
      <c r="F56" s="14">
        <v>387504.0</v>
      </c>
      <c r="G56" s="19"/>
      <c r="H56" s="19">
        <f>VLOOKUP(A56,'Kings Ratings'!$A$2:$B$1000,2,false)</f>
        <v>3</v>
      </c>
      <c r="I56" s="7">
        <f>vlookup(B56,'202405 MM (Do Not Delete)'!$A$1:$G$1000,7,false)</f>
        <v>257</v>
      </c>
      <c r="K56" s="40">
        <v>18891.0</v>
      </c>
      <c r="L56" s="22">
        <f t="shared" si="2"/>
        <v>554</v>
      </c>
      <c r="M56" s="23">
        <f t="shared" si="3"/>
        <v>0.02932613414</v>
      </c>
      <c r="N56" s="24" t="str">
        <f t="shared" si="4"/>
        <v>Garnet Ring with +554, +2.9% (18891 to 19445)</v>
      </c>
      <c r="O56" s="41"/>
      <c r="P56" s="40">
        <v>8009.0</v>
      </c>
      <c r="Q56" s="18">
        <f t="shared" si="5"/>
        <v>330</v>
      </c>
      <c r="R56" s="23">
        <f t="shared" si="6"/>
        <v>0.0412036459</v>
      </c>
      <c r="S56" s="24" t="str">
        <f t="shared" si="7"/>
        <v>Garnet Ring with +330, +4.1% (8009 to 8339)</v>
      </c>
      <c r="T56" s="18"/>
      <c r="U56" s="40">
        <v>705.0</v>
      </c>
      <c r="V56" s="22">
        <f t="shared" si="8"/>
        <v>58</v>
      </c>
      <c r="W56" s="23">
        <f t="shared" si="9"/>
        <v>0.08226950355</v>
      </c>
      <c r="X56" s="26" t="str">
        <f t="shared" si="10"/>
        <v>Garnet Ring with +58, +8.2% (705 to 763)</v>
      </c>
    </row>
    <row r="57">
      <c r="A57" s="18" t="s">
        <v>384</v>
      </c>
      <c r="B57" s="18">
        <v>576.0</v>
      </c>
      <c r="C57" s="40">
        <v>23635.0</v>
      </c>
      <c r="D57" s="40">
        <v>17939.0</v>
      </c>
      <c r="E57" s="40">
        <v>7075.0</v>
      </c>
      <c r="F57" s="14">
        <v>4452253.0</v>
      </c>
      <c r="G57" s="19"/>
      <c r="H57" s="19">
        <f>VLOOKUP(A57,'Kings Ratings'!$A$2:$B$1000,2,false)</f>
        <v>1</v>
      </c>
      <c r="I57" s="7">
        <f>vlookup(B57,'202405 MM (Do Not Delete)'!$A$1:$G$1000,7,false)</f>
        <v>278</v>
      </c>
      <c r="K57" s="40">
        <v>22959.0</v>
      </c>
      <c r="L57" s="22">
        <f t="shared" si="2"/>
        <v>676</v>
      </c>
      <c r="M57" s="23">
        <f t="shared" si="3"/>
        <v>0.02944379111</v>
      </c>
      <c r="N57" s="24" t="str">
        <f t="shared" si="4"/>
        <v>Mulberry Snapper with +676, +2.9% (22959 to 23635)</v>
      </c>
      <c r="O57" s="41"/>
      <c r="P57" s="40">
        <v>17447.0</v>
      </c>
      <c r="Q57" s="18">
        <f t="shared" si="5"/>
        <v>492</v>
      </c>
      <c r="R57" s="23">
        <f t="shared" si="6"/>
        <v>0.02819969049</v>
      </c>
      <c r="S57" s="24" t="str">
        <f t="shared" si="7"/>
        <v>Mulberry Snapper with +492, +2.8% (17447 to 17939)</v>
      </c>
      <c r="T57" s="18"/>
      <c r="U57" s="40">
        <v>6719.0</v>
      </c>
      <c r="V57" s="22">
        <f t="shared" si="8"/>
        <v>356</v>
      </c>
      <c r="W57" s="23">
        <f t="shared" si="9"/>
        <v>0.05298407501</v>
      </c>
      <c r="X57" s="26" t="str">
        <f t="shared" si="10"/>
        <v>Mulberry Snapper with +356, +5.3% (6719 to 7075)</v>
      </c>
    </row>
    <row r="58">
      <c r="A58" s="18" t="s">
        <v>524</v>
      </c>
      <c r="B58" s="18">
        <v>50.0</v>
      </c>
      <c r="C58" s="40">
        <v>9849.0</v>
      </c>
      <c r="D58" s="40">
        <v>670.0</v>
      </c>
      <c r="E58" s="40">
        <v>3.0</v>
      </c>
      <c r="F58" s="14">
        <v>58589.0</v>
      </c>
      <c r="G58" s="19"/>
      <c r="H58" s="19">
        <f>VLOOKUP(A58,'Kings Ratings'!$A$2:$B$1000,2,false)</f>
        <v>7</v>
      </c>
      <c r="I58" s="10"/>
      <c r="K58" s="40">
        <v>9566.0</v>
      </c>
      <c r="L58" s="22">
        <f t="shared" si="2"/>
        <v>283</v>
      </c>
      <c r="M58" s="23">
        <f t="shared" si="3"/>
        <v>0.02958394313</v>
      </c>
      <c r="N58" s="24" t="str">
        <f t="shared" si="4"/>
        <v>Leek with +283, +3% (9566 to 9849)</v>
      </c>
      <c r="O58" s="41"/>
      <c r="P58" s="40">
        <v>615.0</v>
      </c>
      <c r="Q58" s="18">
        <f t="shared" si="5"/>
        <v>55</v>
      </c>
      <c r="R58" s="23">
        <f t="shared" si="6"/>
        <v>0.08943089431</v>
      </c>
      <c r="S58" s="24" t="str">
        <f t="shared" si="7"/>
        <v>Leek with +55, +8.9% (615 to 670)</v>
      </c>
      <c r="T58" s="18"/>
      <c r="U58" s="40">
        <v>3.0</v>
      </c>
      <c r="V58" s="22">
        <f t="shared" si="8"/>
        <v>0</v>
      </c>
      <c r="W58" s="23">
        <f t="shared" si="9"/>
        <v>0</v>
      </c>
      <c r="X58" s="26" t="str">
        <f t="shared" si="10"/>
        <v>Leek with +0, +0% (3 to 3)</v>
      </c>
    </row>
    <row r="59">
      <c r="A59" s="18" t="s">
        <v>352</v>
      </c>
      <c r="B59" s="18">
        <v>317.0</v>
      </c>
      <c r="C59" s="40">
        <v>22883.0</v>
      </c>
      <c r="D59" s="40">
        <v>9103.0</v>
      </c>
      <c r="E59" s="40">
        <v>1738.0</v>
      </c>
      <c r="F59" s="14">
        <v>1001571.0</v>
      </c>
      <c r="G59" s="19"/>
      <c r="H59" s="19">
        <f>VLOOKUP(A59,'Kings Ratings'!$A$2:$B$1000,2,false)</f>
        <v>2</v>
      </c>
      <c r="I59" s="7">
        <f>vlookup(B59,'202405 MM (Do Not Delete)'!$A$1:$G$1000,7,false)</f>
        <v>247</v>
      </c>
      <c r="K59" s="40">
        <v>22220.0</v>
      </c>
      <c r="L59" s="22">
        <f t="shared" si="2"/>
        <v>663</v>
      </c>
      <c r="M59" s="23">
        <f t="shared" si="3"/>
        <v>0.0298379838</v>
      </c>
      <c r="N59" s="24" t="str">
        <f t="shared" si="4"/>
        <v>Garnet with +663, +3% (22220 to 22883)</v>
      </c>
      <c r="O59" s="41"/>
      <c r="P59" s="40">
        <v>8759.0</v>
      </c>
      <c r="Q59" s="18">
        <f t="shared" si="5"/>
        <v>344</v>
      </c>
      <c r="R59" s="23">
        <f t="shared" si="6"/>
        <v>0.03927388971</v>
      </c>
      <c r="S59" s="24" t="str">
        <f t="shared" si="7"/>
        <v>Garnet with +344, +3.9% (8759 to 9103)</v>
      </c>
      <c r="T59" s="18"/>
      <c r="U59" s="40">
        <v>1578.0</v>
      </c>
      <c r="V59" s="22">
        <f t="shared" si="8"/>
        <v>160</v>
      </c>
      <c r="W59" s="23">
        <f t="shared" si="9"/>
        <v>0.1013941698</v>
      </c>
      <c r="X59" s="26" t="str">
        <f t="shared" si="10"/>
        <v>Garnet with +160, +10.1% (1578 to 1738)</v>
      </c>
    </row>
    <row r="60">
      <c r="A60" s="18" t="s">
        <v>123</v>
      </c>
      <c r="B60" s="18">
        <v>75.0</v>
      </c>
      <c r="C60" s="40">
        <v>35276.0</v>
      </c>
      <c r="D60" s="40">
        <v>16488.0</v>
      </c>
      <c r="E60" s="40">
        <v>5207.0</v>
      </c>
      <c r="F60" s="14">
        <v>4141649.0</v>
      </c>
      <c r="G60" s="19"/>
      <c r="H60" s="19">
        <f>VLOOKUP(A60,'Kings Ratings'!$A$2:$B$1000,2,false)</f>
        <v>1</v>
      </c>
      <c r="I60" s="7">
        <f>vlookup(B60,'202405 MM (Do Not Delete)'!$A$1:$G$1000,7,false)</f>
        <v>220</v>
      </c>
      <c r="K60" s="40">
        <v>34250.0</v>
      </c>
      <c r="L60" s="22">
        <f t="shared" si="2"/>
        <v>1026</v>
      </c>
      <c r="M60" s="23">
        <f t="shared" si="3"/>
        <v>0.02995620438</v>
      </c>
      <c r="N60" s="24" t="str">
        <f t="shared" si="4"/>
        <v>Mushroom Paste with +1026, +3% (34250 to 35276)</v>
      </c>
      <c r="O60" s="41"/>
      <c r="P60" s="40">
        <v>15992.0</v>
      </c>
      <c r="Q60" s="18">
        <f t="shared" si="5"/>
        <v>496</v>
      </c>
      <c r="R60" s="23">
        <f t="shared" si="6"/>
        <v>0.03101550775</v>
      </c>
      <c r="S60" s="24" t="str">
        <f t="shared" si="7"/>
        <v>Mushroom Paste with +496, +3.1% (15992 to 16488)</v>
      </c>
      <c r="T60" s="18"/>
      <c r="U60" s="40">
        <v>4903.0</v>
      </c>
      <c r="V60" s="22">
        <f t="shared" si="8"/>
        <v>304</v>
      </c>
      <c r="W60" s="23">
        <f t="shared" si="9"/>
        <v>0.06200285539</v>
      </c>
      <c r="X60" s="26" t="str">
        <f t="shared" si="10"/>
        <v>Mushroom Paste with +304, +6.2% (4903 to 5207)</v>
      </c>
    </row>
    <row r="61">
      <c r="A61" s="18" t="s">
        <v>56</v>
      </c>
      <c r="B61" s="18">
        <v>450.0</v>
      </c>
      <c r="C61" s="40">
        <v>15729.0</v>
      </c>
      <c r="D61" s="40">
        <v>4640.0</v>
      </c>
      <c r="E61" s="40">
        <v>177.0</v>
      </c>
      <c r="F61" s="14">
        <v>187558.0</v>
      </c>
      <c r="G61" s="19"/>
      <c r="H61" s="19">
        <f>VLOOKUP(A61,'Kings Ratings'!$A$2:$B$1000,2,false)</f>
        <v>5</v>
      </c>
      <c r="I61" s="7">
        <f>vlookup(B61,'202405 MM (Do Not Delete)'!$A$1:$G$1000,7,false)</f>
        <v>296</v>
      </c>
      <c r="K61" s="40">
        <v>15271.0</v>
      </c>
      <c r="L61" s="22">
        <f t="shared" si="2"/>
        <v>458</v>
      </c>
      <c r="M61" s="23">
        <f t="shared" si="3"/>
        <v>0.02999148713</v>
      </c>
      <c r="N61" s="24" t="str">
        <f t="shared" si="4"/>
        <v>Beet with +458, +3% (15271 to 15729)</v>
      </c>
      <c r="O61" s="41"/>
      <c r="P61" s="40">
        <v>4511.0</v>
      </c>
      <c r="Q61" s="18">
        <f t="shared" si="5"/>
        <v>129</v>
      </c>
      <c r="R61" s="23">
        <f t="shared" si="6"/>
        <v>0.02859676347</v>
      </c>
      <c r="S61" s="24" t="str">
        <f t="shared" si="7"/>
        <v>Beet with +129, +2.9% (4511 to 4640)</v>
      </c>
      <c r="T61" s="18"/>
      <c r="U61" s="40">
        <v>164.0</v>
      </c>
      <c r="V61" s="22">
        <f t="shared" si="8"/>
        <v>13</v>
      </c>
      <c r="W61" s="23">
        <f t="shared" si="9"/>
        <v>0.07926829268</v>
      </c>
      <c r="X61" s="26" t="str">
        <f t="shared" si="10"/>
        <v>Beet with +13, +7.9% (164 to 177)</v>
      </c>
    </row>
    <row r="62">
      <c r="A62" s="18" t="s">
        <v>361</v>
      </c>
      <c r="B62" s="18">
        <v>575.0</v>
      </c>
      <c r="C62" s="40">
        <v>24030.0</v>
      </c>
      <c r="D62" s="40">
        <v>18430.0</v>
      </c>
      <c r="E62" s="40">
        <v>7967.0</v>
      </c>
      <c r="F62" s="14">
        <v>5733743.0</v>
      </c>
      <c r="G62" s="19"/>
      <c r="H62" s="19">
        <f>VLOOKUP(A62,'Kings Ratings'!$A$2:$B$1000,2,false)</f>
        <v>1</v>
      </c>
      <c r="I62" s="7">
        <f>vlookup(B62,'202405 MM (Do Not Delete)'!$A$1:$G$1000,7,false)</f>
        <v>217</v>
      </c>
      <c r="K62" s="40">
        <v>23330.0</v>
      </c>
      <c r="L62" s="22">
        <f t="shared" si="2"/>
        <v>700</v>
      </c>
      <c r="M62" s="23">
        <f t="shared" si="3"/>
        <v>0.03000428633</v>
      </c>
      <c r="N62" s="24" t="str">
        <f t="shared" si="4"/>
        <v>Green Barracuda with +700, +3% (23330 to 24030)</v>
      </c>
      <c r="O62" s="41"/>
      <c r="P62" s="40">
        <v>17926.0</v>
      </c>
      <c r="Q62" s="18">
        <f t="shared" si="5"/>
        <v>504</v>
      </c>
      <c r="R62" s="23">
        <f t="shared" si="6"/>
        <v>0.0281155863</v>
      </c>
      <c r="S62" s="24" t="str">
        <f t="shared" si="7"/>
        <v>Green Barracuda with +504, +2.8% (17926 to 18430)</v>
      </c>
      <c r="T62" s="18"/>
      <c r="U62" s="40">
        <v>7607.0</v>
      </c>
      <c r="V62" s="22">
        <f t="shared" si="8"/>
        <v>360</v>
      </c>
      <c r="W62" s="23">
        <f t="shared" si="9"/>
        <v>0.04732483239</v>
      </c>
      <c r="X62" s="26" t="str">
        <f t="shared" si="10"/>
        <v>Green Barracuda with +360, +4.7% (7607 to 7967)</v>
      </c>
    </row>
    <row r="63">
      <c r="A63" s="18" t="s">
        <v>338</v>
      </c>
      <c r="B63" s="18">
        <v>570.0</v>
      </c>
      <c r="C63" s="40">
        <v>24691.0</v>
      </c>
      <c r="D63" s="40">
        <v>19466.0</v>
      </c>
      <c r="E63" s="40">
        <v>9507.0</v>
      </c>
      <c r="F63" s="14">
        <v>8238971.0</v>
      </c>
      <c r="G63" s="19"/>
      <c r="H63" s="19">
        <f>VLOOKUP(A63,'Kings Ratings'!$A$2:$B$1000,2,false)</f>
        <v>1</v>
      </c>
      <c r="I63" s="7">
        <f>vlookup(B63,'202405 MM (Do Not Delete)'!$A$1:$G$1000,7,false)</f>
        <v>205</v>
      </c>
      <c r="K63" s="40">
        <v>23969.0</v>
      </c>
      <c r="L63" s="22">
        <f t="shared" si="2"/>
        <v>722</v>
      </c>
      <c r="M63" s="23">
        <f t="shared" si="3"/>
        <v>0.03012224123</v>
      </c>
      <c r="N63" s="24" t="str">
        <f t="shared" si="4"/>
        <v>Purple Butterfly Fish with +722, +3% (23969 to 24691)</v>
      </c>
      <c r="O63" s="41"/>
      <c r="P63" s="40">
        <v>18948.0</v>
      </c>
      <c r="Q63" s="18">
        <f t="shared" si="5"/>
        <v>518</v>
      </c>
      <c r="R63" s="23">
        <f t="shared" si="6"/>
        <v>0.02733797762</v>
      </c>
      <c r="S63" s="24" t="str">
        <f t="shared" si="7"/>
        <v>Purple Butterfly Fish with +518, +2.7% (18948 to 19466)</v>
      </c>
      <c r="T63" s="18"/>
      <c r="U63" s="40">
        <v>9130.0</v>
      </c>
      <c r="V63" s="22">
        <f t="shared" si="8"/>
        <v>377</v>
      </c>
      <c r="W63" s="23">
        <f t="shared" si="9"/>
        <v>0.0412924425</v>
      </c>
      <c r="X63" s="26" t="str">
        <f t="shared" si="10"/>
        <v>Purple Butterfly Fish with +377, +4.1% (9130 to 9507)</v>
      </c>
    </row>
    <row r="64">
      <c r="A64" s="18" t="s">
        <v>410</v>
      </c>
      <c r="B64" s="18">
        <v>138.0</v>
      </c>
      <c r="C64" s="40">
        <v>23039.0</v>
      </c>
      <c r="D64" s="40">
        <v>11787.0</v>
      </c>
      <c r="E64" s="40">
        <v>5437.0</v>
      </c>
      <c r="F64" s="14">
        <v>2429345.0</v>
      </c>
      <c r="G64" s="19"/>
      <c r="H64" s="19">
        <f>VLOOKUP(A64,'Kings Ratings'!$A$2:$B$1000,2,false)</f>
        <v>2</v>
      </c>
      <c r="I64" s="7">
        <f>vlookup(B64,'202405 MM (Do Not Delete)'!$A$1:$G$1000,7,false)</f>
        <v>221</v>
      </c>
      <c r="K64" s="40">
        <v>22359.0</v>
      </c>
      <c r="L64" s="22">
        <f t="shared" si="2"/>
        <v>680</v>
      </c>
      <c r="M64" s="23">
        <f t="shared" si="3"/>
        <v>0.03041280916</v>
      </c>
      <c r="N64" s="24" t="str">
        <f t="shared" si="4"/>
        <v>Green Jellyfish with +680, +3% (22359 to 23039)</v>
      </c>
      <c r="O64" s="41"/>
      <c r="P64" s="40">
        <v>11356.0</v>
      </c>
      <c r="Q64" s="18">
        <f t="shared" si="5"/>
        <v>431</v>
      </c>
      <c r="R64" s="23">
        <f t="shared" si="6"/>
        <v>0.03795350476</v>
      </c>
      <c r="S64" s="24" t="str">
        <f t="shared" si="7"/>
        <v>Green Jellyfish with +431, +3.8% (11356 to 11787)</v>
      </c>
      <c r="T64" s="18"/>
      <c r="U64" s="40">
        <v>4927.0</v>
      </c>
      <c r="V64" s="22">
        <f t="shared" si="8"/>
        <v>510</v>
      </c>
      <c r="W64" s="23">
        <f t="shared" si="9"/>
        <v>0.1035112645</v>
      </c>
      <c r="X64" s="26" t="str">
        <f t="shared" si="10"/>
        <v>Green Jellyfish with +510, +10.4% (4927 to 5437)</v>
      </c>
    </row>
    <row r="65">
      <c r="A65" s="18" t="s">
        <v>51</v>
      </c>
      <c r="B65" s="18">
        <v>76.0</v>
      </c>
      <c r="C65" s="40">
        <v>44021.0</v>
      </c>
      <c r="D65" s="40">
        <v>21477.0</v>
      </c>
      <c r="E65" s="40">
        <v>6580.0</v>
      </c>
      <c r="F65" s="14">
        <v>4915814.0</v>
      </c>
      <c r="G65" s="19"/>
      <c r="H65" s="19">
        <f>VLOOKUP(A65,'Kings Ratings'!$A$2:$B$1000,2,false)</f>
        <v>1</v>
      </c>
      <c r="I65" s="7">
        <f>vlookup(B65,'202405 MM (Do Not Delete)'!$A$1:$G$1000,7,false)</f>
        <v>259</v>
      </c>
      <c r="K65" s="40">
        <v>42720.0</v>
      </c>
      <c r="L65" s="22">
        <f t="shared" si="2"/>
        <v>1301</v>
      </c>
      <c r="M65" s="23">
        <f t="shared" si="3"/>
        <v>0.03045411985</v>
      </c>
      <c r="N65" s="24" t="str">
        <f t="shared" si="4"/>
        <v>Unpolished Shimmer Stone with +1301, +3% (42720 to 44021)</v>
      </c>
      <c r="O65" s="41"/>
      <c r="P65" s="40">
        <v>20764.0</v>
      </c>
      <c r="Q65" s="18">
        <f t="shared" si="5"/>
        <v>713</v>
      </c>
      <c r="R65" s="23">
        <f t="shared" si="6"/>
        <v>0.03433827779</v>
      </c>
      <c r="S65" s="24" t="str">
        <f t="shared" si="7"/>
        <v>Unpolished Shimmer Stone with +713, +3.4% (20764 to 21477)</v>
      </c>
      <c r="T65" s="18"/>
      <c r="U65" s="40">
        <v>6239.0</v>
      </c>
      <c r="V65" s="22">
        <f t="shared" si="8"/>
        <v>341</v>
      </c>
      <c r="W65" s="23">
        <f t="shared" si="9"/>
        <v>0.0546561949</v>
      </c>
      <c r="X65" s="26" t="str">
        <f t="shared" si="10"/>
        <v>Unpolished Shimmer Stone with +341, +5.5% (6239 to 6580)</v>
      </c>
    </row>
    <row r="66">
      <c r="A66" s="18" t="s">
        <v>226</v>
      </c>
      <c r="B66" s="18">
        <v>574.0</v>
      </c>
      <c r="C66" s="40">
        <v>24444.0</v>
      </c>
      <c r="D66" s="40">
        <v>19124.0</v>
      </c>
      <c r="E66" s="40">
        <v>9105.0</v>
      </c>
      <c r="F66" s="14">
        <v>8143608.0</v>
      </c>
      <c r="G66" s="19"/>
      <c r="H66" s="19">
        <f>VLOOKUP(A66,'Kings Ratings'!$A$2:$B$1000,2,false)</f>
        <v>1</v>
      </c>
      <c r="I66" s="7">
        <f>vlookup(B66,'202405 MM (Do Not Delete)'!$A$1:$G$1000,7,false)</f>
        <v>207</v>
      </c>
      <c r="K66" s="40">
        <v>23720.0</v>
      </c>
      <c r="L66" s="22">
        <f t="shared" si="2"/>
        <v>724</v>
      </c>
      <c r="M66" s="23">
        <f t="shared" si="3"/>
        <v>0.0305227656</v>
      </c>
      <c r="N66" s="24" t="str">
        <f t="shared" si="4"/>
        <v>Crab with +724, +3.1% (23720 to 24444)</v>
      </c>
      <c r="O66" s="41"/>
      <c r="P66" s="40">
        <v>18613.0</v>
      </c>
      <c r="Q66" s="18">
        <f t="shared" si="5"/>
        <v>511</v>
      </c>
      <c r="R66" s="23">
        <f t="shared" si="6"/>
        <v>0.02745393005</v>
      </c>
      <c r="S66" s="24" t="str">
        <f t="shared" si="7"/>
        <v>Crab with +511, +2.7% (18613 to 19124)</v>
      </c>
      <c r="T66" s="18"/>
      <c r="U66" s="40">
        <v>8746.0</v>
      </c>
      <c r="V66" s="22">
        <f t="shared" si="8"/>
        <v>359</v>
      </c>
      <c r="W66" s="23">
        <f t="shared" si="9"/>
        <v>0.04104733592</v>
      </c>
      <c r="X66" s="26" t="str">
        <f t="shared" si="10"/>
        <v>Crab with +359, +4.1% (8746 to 9105)</v>
      </c>
    </row>
    <row r="67">
      <c r="A67" s="18" t="s">
        <v>308</v>
      </c>
      <c r="B67" s="18">
        <v>392.0</v>
      </c>
      <c r="C67" s="40">
        <v>26571.0</v>
      </c>
      <c r="D67" s="40">
        <v>13410.0</v>
      </c>
      <c r="E67" s="40">
        <v>4469.0</v>
      </c>
      <c r="F67" s="14">
        <v>2788719.0</v>
      </c>
      <c r="G67" s="19"/>
      <c r="H67" s="19">
        <f>VLOOKUP(A67,'Kings Ratings'!$A$2:$B$1000,2,false)</f>
        <v>2</v>
      </c>
      <c r="I67" s="7">
        <f>vlookup(B67,'202405 MM (Do Not Delete)'!$A$1:$G$1000,7,false)</f>
        <v>222</v>
      </c>
      <c r="K67" s="40">
        <v>25781.0</v>
      </c>
      <c r="L67" s="22">
        <f t="shared" si="2"/>
        <v>790</v>
      </c>
      <c r="M67" s="23">
        <f t="shared" si="3"/>
        <v>0.03064272138</v>
      </c>
      <c r="N67" s="24" t="str">
        <f t="shared" si="4"/>
        <v>Steel Wire with +790, +3.1% (25781 to 26571)</v>
      </c>
      <c r="O67" s="41"/>
      <c r="P67" s="40">
        <v>12869.0</v>
      </c>
      <c r="Q67" s="18">
        <f t="shared" si="5"/>
        <v>541</v>
      </c>
      <c r="R67" s="23">
        <f t="shared" si="6"/>
        <v>0.04203900847</v>
      </c>
      <c r="S67" s="24" t="str">
        <f t="shared" si="7"/>
        <v>Steel Wire with +541, +4.2% (12869 to 13410)</v>
      </c>
      <c r="T67" s="18"/>
      <c r="U67" s="40">
        <v>4108.0</v>
      </c>
      <c r="V67" s="22">
        <f t="shared" si="8"/>
        <v>361</v>
      </c>
      <c r="W67" s="23">
        <f t="shared" si="9"/>
        <v>0.08787731256</v>
      </c>
      <c r="X67" s="26" t="str">
        <f t="shared" si="10"/>
        <v>Steel Wire with +361, +8.8% (4108 to 4469)</v>
      </c>
    </row>
    <row r="68">
      <c r="A68" s="18" t="s">
        <v>241</v>
      </c>
      <c r="B68" s="18">
        <v>110.0</v>
      </c>
      <c r="C68" s="40">
        <v>29366.0</v>
      </c>
      <c r="D68" s="40">
        <v>11591.0</v>
      </c>
      <c r="E68" s="40">
        <v>3381.0</v>
      </c>
      <c r="F68" s="14">
        <v>2423509.0</v>
      </c>
      <c r="G68" s="19"/>
      <c r="H68" s="19">
        <f>VLOOKUP(A68,'Kings Ratings'!$A$2:$B$1000,2,false)</f>
        <v>1</v>
      </c>
      <c r="I68" s="7">
        <f>vlookup(B68,'202405 MM (Do Not Delete)'!$A$1:$G$1000,7,false)</f>
        <v>231</v>
      </c>
      <c r="K68" s="40">
        <v>28487.0</v>
      </c>
      <c r="L68" s="22">
        <f t="shared" si="2"/>
        <v>879</v>
      </c>
      <c r="M68" s="23">
        <f t="shared" si="3"/>
        <v>0.03085618001</v>
      </c>
      <c r="N68" s="24" t="str">
        <f t="shared" si="4"/>
        <v>Leather with +879, +3.1% (28487 to 29366)</v>
      </c>
      <c r="O68" s="41"/>
      <c r="P68" s="40">
        <v>11159.0</v>
      </c>
      <c r="Q68" s="18">
        <f t="shared" si="5"/>
        <v>432</v>
      </c>
      <c r="R68" s="23">
        <f t="shared" si="6"/>
        <v>0.03871314634</v>
      </c>
      <c r="S68" s="24" t="str">
        <f t="shared" si="7"/>
        <v>Leather with +432, +3.9% (11159 to 11591)</v>
      </c>
      <c r="T68" s="18"/>
      <c r="U68" s="40">
        <v>3124.0</v>
      </c>
      <c r="V68" s="22">
        <f t="shared" si="8"/>
        <v>257</v>
      </c>
      <c r="W68" s="23">
        <f t="shared" si="9"/>
        <v>0.08226632522</v>
      </c>
      <c r="X68" s="26" t="str">
        <f t="shared" si="10"/>
        <v>Leather with +257, +8.2% (3124 to 3381)</v>
      </c>
    </row>
    <row r="69">
      <c r="A69" s="18" t="s">
        <v>316</v>
      </c>
      <c r="B69" s="18">
        <v>141.0</v>
      </c>
      <c r="C69" s="40">
        <v>25266.0</v>
      </c>
      <c r="D69" s="40">
        <v>12983.0</v>
      </c>
      <c r="E69" s="40">
        <v>7474.0</v>
      </c>
      <c r="F69" s="14">
        <v>5203266.0</v>
      </c>
      <c r="G69" s="19"/>
      <c r="H69" s="19">
        <f>VLOOKUP(A69,'Kings Ratings'!$A$2:$B$1000,2,false)</f>
        <v>1</v>
      </c>
      <c r="I69" s="7">
        <f>vlookup(B69,'202405 MM (Do Not Delete)'!$A$1:$G$1000,7,false)</f>
        <v>253</v>
      </c>
      <c r="K69" s="40">
        <v>24505.0</v>
      </c>
      <c r="L69" s="22">
        <f t="shared" si="2"/>
        <v>761</v>
      </c>
      <c r="M69" s="23">
        <f t="shared" si="3"/>
        <v>0.03105488676</v>
      </c>
      <c r="N69" s="24" t="str">
        <f t="shared" si="4"/>
        <v>Shrimp with +761, +3.1% (24505 to 25266)</v>
      </c>
      <c r="O69" s="41"/>
      <c r="P69" s="40">
        <v>12534.0</v>
      </c>
      <c r="Q69" s="18">
        <f t="shared" si="5"/>
        <v>449</v>
      </c>
      <c r="R69" s="23">
        <f t="shared" si="6"/>
        <v>0.03582256263</v>
      </c>
      <c r="S69" s="24" t="str">
        <f t="shared" si="7"/>
        <v>Shrimp with +449, +3.6% (12534 to 12983)</v>
      </c>
      <c r="T69" s="18"/>
      <c r="U69" s="40">
        <v>7067.0</v>
      </c>
      <c r="V69" s="22">
        <f t="shared" si="8"/>
        <v>407</v>
      </c>
      <c r="W69" s="23">
        <f t="shared" si="9"/>
        <v>0.05759162304</v>
      </c>
      <c r="X69" s="26" t="str">
        <f t="shared" si="10"/>
        <v>Shrimp with +407, +5.8% (7067 to 7474)</v>
      </c>
    </row>
    <row r="70">
      <c r="A70" s="18" t="s">
        <v>145</v>
      </c>
      <c r="B70" s="18">
        <v>129.0</v>
      </c>
      <c r="C70" s="40">
        <v>12712.0</v>
      </c>
      <c r="D70" s="40">
        <v>8297.0</v>
      </c>
      <c r="E70" s="40">
        <v>2232.0</v>
      </c>
      <c r="F70" s="14">
        <v>1005459.0</v>
      </c>
      <c r="G70" s="19"/>
      <c r="H70" s="19">
        <f>VLOOKUP(A70,'Kings Ratings'!$A$2:$B$1000,2,false)</f>
        <v>1</v>
      </c>
      <c r="I70" s="7">
        <f>vlookup(B70,'202405 MM (Do Not Delete)'!$A$1:$G$1000,7,false)</f>
        <v>244</v>
      </c>
      <c r="K70" s="40">
        <v>12329.0</v>
      </c>
      <c r="L70" s="22">
        <f t="shared" si="2"/>
        <v>383</v>
      </c>
      <c r="M70" s="23">
        <f t="shared" si="3"/>
        <v>0.03106496877</v>
      </c>
      <c r="N70" s="24" t="str">
        <f t="shared" si="4"/>
        <v>Broom with +383, +3.1% (12329 to 12712)</v>
      </c>
      <c r="O70" s="41"/>
      <c r="P70" s="40">
        <v>8020.0</v>
      </c>
      <c r="Q70" s="18">
        <f t="shared" si="5"/>
        <v>277</v>
      </c>
      <c r="R70" s="23">
        <f t="shared" si="6"/>
        <v>0.03453865337</v>
      </c>
      <c r="S70" s="24" t="str">
        <f t="shared" si="7"/>
        <v>Broom with +277, +3.5% (8020 to 8297)</v>
      </c>
      <c r="T70" s="18"/>
      <c r="U70" s="40">
        <v>2088.0</v>
      </c>
      <c r="V70" s="22">
        <f t="shared" si="8"/>
        <v>144</v>
      </c>
      <c r="W70" s="23">
        <f t="shared" si="9"/>
        <v>0.06896551724</v>
      </c>
      <c r="X70" s="26" t="str">
        <f t="shared" si="10"/>
        <v>Broom with +144, +6.9% (2088 to 2232)</v>
      </c>
    </row>
    <row r="71">
      <c r="A71" s="18" t="s">
        <v>196</v>
      </c>
      <c r="B71" s="18">
        <v>198.0</v>
      </c>
      <c r="C71" s="40">
        <v>31413.0</v>
      </c>
      <c r="D71" s="40">
        <v>17816.0</v>
      </c>
      <c r="E71" s="40">
        <v>8140.0</v>
      </c>
      <c r="F71" s="14">
        <v>7881459.0</v>
      </c>
      <c r="G71" s="19"/>
      <c r="H71" s="19">
        <f>VLOOKUP(A71,'Kings Ratings'!$A$2:$B$1000,2,false)</f>
        <v>1</v>
      </c>
      <c r="I71" s="7">
        <f>vlookup(B71,'202405 MM (Do Not Delete)'!$A$1:$G$1000,7,false)</f>
        <v>216</v>
      </c>
      <c r="K71" s="40">
        <v>30455.0</v>
      </c>
      <c r="L71" s="22">
        <f t="shared" si="2"/>
        <v>958</v>
      </c>
      <c r="M71" s="23">
        <f t="shared" si="3"/>
        <v>0.03145624692</v>
      </c>
      <c r="N71" s="24" t="str">
        <f t="shared" si="4"/>
        <v>Mackerel with +958, +3.1% (30455 to 31413)</v>
      </c>
      <c r="O71" s="41"/>
      <c r="P71" s="40">
        <v>17133.0</v>
      </c>
      <c r="Q71" s="18">
        <f t="shared" si="5"/>
        <v>683</v>
      </c>
      <c r="R71" s="23">
        <f t="shared" si="6"/>
        <v>0.03986458881</v>
      </c>
      <c r="S71" s="24" t="str">
        <f t="shared" si="7"/>
        <v>Mackerel with +683, +4% (17133 to 17816)</v>
      </c>
      <c r="T71" s="18"/>
      <c r="U71" s="40">
        <v>7684.0</v>
      </c>
      <c r="V71" s="22">
        <f t="shared" si="8"/>
        <v>456</v>
      </c>
      <c r="W71" s="23">
        <f t="shared" si="9"/>
        <v>0.05934409162</v>
      </c>
      <c r="X71" s="26" t="str">
        <f t="shared" si="10"/>
        <v>Mackerel with +456, +5.9% (7684 to 8140)</v>
      </c>
    </row>
    <row r="72">
      <c r="A72" s="18" t="s">
        <v>175</v>
      </c>
      <c r="B72" s="18">
        <v>194.0</v>
      </c>
      <c r="C72" s="40">
        <v>33492.0</v>
      </c>
      <c r="D72" s="40">
        <v>19075.0</v>
      </c>
      <c r="E72" s="40">
        <v>8269.0</v>
      </c>
      <c r="F72" s="14">
        <v>8888431.0</v>
      </c>
      <c r="G72" s="19"/>
      <c r="H72" s="19">
        <f>VLOOKUP(A72,'Kings Ratings'!$A$2:$B$1000,2,false)</f>
        <v>2</v>
      </c>
      <c r="I72" s="7">
        <f>vlookup(B72,'202405 MM (Do Not Delete)'!$A$1:$G$1000,7,false)</f>
        <v>211</v>
      </c>
      <c r="K72" s="40">
        <v>32469.0</v>
      </c>
      <c r="L72" s="22">
        <f t="shared" si="2"/>
        <v>1023</v>
      </c>
      <c r="M72" s="23">
        <f t="shared" si="3"/>
        <v>0.03150697588</v>
      </c>
      <c r="N72" s="24" t="str">
        <f t="shared" si="4"/>
        <v>Fishing Net with +1023, +3.2% (32469 to 33492)</v>
      </c>
      <c r="O72" s="41"/>
      <c r="P72" s="40">
        <v>18457.0</v>
      </c>
      <c r="Q72" s="18">
        <f t="shared" si="5"/>
        <v>618</v>
      </c>
      <c r="R72" s="23">
        <f t="shared" si="6"/>
        <v>0.03348323129</v>
      </c>
      <c r="S72" s="24" t="str">
        <f t="shared" si="7"/>
        <v>Fishing Net with +618, +3.3% (18457 to 19075)</v>
      </c>
      <c r="T72" s="18"/>
      <c r="U72" s="40">
        <v>7780.0</v>
      </c>
      <c r="V72" s="22">
        <f t="shared" si="8"/>
        <v>489</v>
      </c>
      <c r="W72" s="23">
        <f t="shared" si="9"/>
        <v>0.06285347044</v>
      </c>
      <c r="X72" s="26" t="str">
        <f t="shared" si="10"/>
        <v>Fishing Net with +489, +6.3% (7780 to 8269)</v>
      </c>
    </row>
    <row r="73">
      <c r="A73" s="18" t="s">
        <v>149</v>
      </c>
      <c r="B73" s="18">
        <v>145.0</v>
      </c>
      <c r="C73" s="40">
        <v>33321.0</v>
      </c>
      <c r="D73" s="40">
        <v>18960.0</v>
      </c>
      <c r="E73" s="40">
        <v>6965.0</v>
      </c>
      <c r="F73" s="14">
        <v>6916916.0</v>
      </c>
      <c r="G73" s="19"/>
      <c r="H73" s="19">
        <f>VLOOKUP(A73,'Kings Ratings'!$A$2:$B$1000,2,false)</f>
        <v>1</v>
      </c>
      <c r="I73" s="7">
        <f>vlookup(B73,'202405 MM (Do Not Delete)'!$A$1:$G$1000,7,false)</f>
        <v>251</v>
      </c>
      <c r="K73" s="40">
        <v>32296.0</v>
      </c>
      <c r="L73" s="22">
        <f t="shared" si="2"/>
        <v>1025</v>
      </c>
      <c r="M73" s="23">
        <f t="shared" si="3"/>
        <v>0.03173767649</v>
      </c>
      <c r="N73" s="24" t="str">
        <f t="shared" si="4"/>
        <v>Steel with +1025, +3.2% (32296 to 33321)</v>
      </c>
      <c r="O73" s="41"/>
      <c r="P73" s="40">
        <v>18284.0</v>
      </c>
      <c r="Q73" s="18">
        <f t="shared" si="5"/>
        <v>676</v>
      </c>
      <c r="R73" s="23">
        <f t="shared" si="6"/>
        <v>0.03697221615</v>
      </c>
      <c r="S73" s="24" t="str">
        <f t="shared" si="7"/>
        <v>Steel with +676, +3.7% (18284 to 18960)</v>
      </c>
      <c r="T73" s="18"/>
      <c r="U73" s="40">
        <v>6539.0</v>
      </c>
      <c r="V73" s="22">
        <f t="shared" si="8"/>
        <v>426</v>
      </c>
      <c r="W73" s="23">
        <f t="shared" si="9"/>
        <v>0.06514757608</v>
      </c>
      <c r="X73" s="26" t="str">
        <f t="shared" si="10"/>
        <v>Steel with +426, +6.5% (6539 to 6965)</v>
      </c>
    </row>
    <row r="74">
      <c r="A74" s="18" t="s">
        <v>297</v>
      </c>
      <c r="B74" s="18">
        <v>275.0</v>
      </c>
      <c r="C74" s="40">
        <v>23828.0</v>
      </c>
      <c r="D74" s="40">
        <v>6659.0</v>
      </c>
      <c r="E74" s="40">
        <v>180.0</v>
      </c>
      <c r="F74" s="14">
        <v>356440.0</v>
      </c>
      <c r="G74" s="19"/>
      <c r="H74" s="19">
        <f>VLOOKUP(A74,'Kings Ratings'!$A$2:$B$1000,2,false)</f>
        <v>5</v>
      </c>
      <c r="I74" s="7" t="str">
        <f>vlookup(B74,'202405 MM (Do Not Delete)'!$A$1:$G$1000,7,false)</f>
        <v/>
      </c>
      <c r="K74" s="40">
        <v>23091.0</v>
      </c>
      <c r="L74" s="22">
        <f t="shared" si="2"/>
        <v>737</v>
      </c>
      <c r="M74" s="23">
        <f t="shared" si="3"/>
        <v>0.03191719718</v>
      </c>
      <c r="N74" s="24" t="str">
        <f t="shared" si="4"/>
        <v>Feed with +737, +3.2% (23091 to 23828)</v>
      </c>
      <c r="O74" s="41"/>
      <c r="P74" s="40">
        <v>6242.0</v>
      </c>
      <c r="Q74" s="18">
        <f t="shared" si="5"/>
        <v>417</v>
      </c>
      <c r="R74" s="23">
        <f t="shared" si="6"/>
        <v>0.06680551105</v>
      </c>
      <c r="S74" s="24" t="str">
        <f t="shared" si="7"/>
        <v>Feed with +417, +6.7% (6242 to 6659)</v>
      </c>
      <c r="T74" s="18"/>
      <c r="U74" s="40">
        <v>145.0</v>
      </c>
      <c r="V74" s="22">
        <f t="shared" si="8"/>
        <v>35</v>
      </c>
      <c r="W74" s="23">
        <f t="shared" si="9"/>
        <v>0.2413793103</v>
      </c>
      <c r="X74" s="26" t="str">
        <f t="shared" si="10"/>
        <v>Feed with +35, +24.1% (145 to 180)</v>
      </c>
    </row>
    <row r="75">
      <c r="A75" s="18" t="s">
        <v>321</v>
      </c>
      <c r="B75" s="18">
        <v>276.0</v>
      </c>
      <c r="C75" s="40">
        <v>16251.0</v>
      </c>
      <c r="D75" s="40">
        <v>4785.0</v>
      </c>
      <c r="E75" s="40">
        <v>150.0</v>
      </c>
      <c r="F75" s="14">
        <v>305892.0</v>
      </c>
      <c r="G75" s="19"/>
      <c r="H75" s="19">
        <f>VLOOKUP(A75,'Kings Ratings'!$A$2:$B$1000,2,false)</f>
        <v>6</v>
      </c>
      <c r="I75" s="7" t="str">
        <f>vlookup(B75,'202405 MM (Do Not Delete)'!$A$1:$G$1000,7,false)</f>
        <v/>
      </c>
      <c r="K75" s="40">
        <v>15747.0</v>
      </c>
      <c r="L75" s="22">
        <f t="shared" si="2"/>
        <v>504</v>
      </c>
      <c r="M75" s="23">
        <f t="shared" si="3"/>
        <v>0.0320060964</v>
      </c>
      <c r="N75" s="24" t="str">
        <f t="shared" si="4"/>
        <v>Flour with +504, +3.2% (15747 to 16251)</v>
      </c>
      <c r="O75" s="41"/>
      <c r="P75" s="40">
        <v>4593.0</v>
      </c>
      <c r="Q75" s="18">
        <f t="shared" si="5"/>
        <v>192</v>
      </c>
      <c r="R75" s="23">
        <f t="shared" si="6"/>
        <v>0.04180274331</v>
      </c>
      <c r="S75" s="24" t="str">
        <f t="shared" si="7"/>
        <v>Flour with +192, +4.2% (4593 to 4785)</v>
      </c>
      <c r="T75" s="18"/>
      <c r="U75" s="40">
        <v>131.0</v>
      </c>
      <c r="V75" s="22">
        <f t="shared" si="8"/>
        <v>19</v>
      </c>
      <c r="W75" s="23">
        <f t="shared" si="9"/>
        <v>0.1450381679</v>
      </c>
      <c r="X75" s="26" t="str">
        <f t="shared" si="10"/>
        <v>Flour with +19, +14.5% (131 to 150)</v>
      </c>
    </row>
    <row r="76">
      <c r="A76" s="18" t="s">
        <v>250</v>
      </c>
      <c r="B76" s="18">
        <v>13.0</v>
      </c>
      <c r="C76" s="40">
        <v>14713.0</v>
      </c>
      <c r="D76" s="40">
        <v>3500.0</v>
      </c>
      <c r="E76" s="40">
        <v>185.0</v>
      </c>
      <c r="F76" s="14">
        <v>148709.0</v>
      </c>
      <c r="G76" s="19"/>
      <c r="H76" s="19">
        <f>VLOOKUP(A76,'Kings Ratings'!$A$2:$B$1000,2,false)</f>
        <v>2</v>
      </c>
      <c r="I76" s="7" t="str">
        <f>vlookup(B76,'202405 MM (Do Not Delete)'!$A$1:$G$1000,7,false)</f>
        <v/>
      </c>
      <c r="K76" s="40">
        <v>14253.0</v>
      </c>
      <c r="L76" s="22">
        <f t="shared" si="2"/>
        <v>460</v>
      </c>
      <c r="M76" s="23">
        <f t="shared" si="3"/>
        <v>0.03227390725</v>
      </c>
      <c r="N76" s="24" t="str">
        <f t="shared" si="4"/>
        <v>Eggplant with +460, +3.2% (14253 to 14713)</v>
      </c>
      <c r="O76" s="41"/>
      <c r="P76" s="40">
        <v>3383.0</v>
      </c>
      <c r="Q76" s="18">
        <f t="shared" si="5"/>
        <v>117</v>
      </c>
      <c r="R76" s="23">
        <f t="shared" si="6"/>
        <v>0.03458468815</v>
      </c>
      <c r="S76" s="24" t="str">
        <f t="shared" si="7"/>
        <v>Eggplant with +117, +3.5% (3383 to 3500)</v>
      </c>
      <c r="T76" s="18"/>
      <c r="U76" s="40">
        <v>173.0</v>
      </c>
      <c r="V76" s="22">
        <f t="shared" si="8"/>
        <v>12</v>
      </c>
      <c r="W76" s="23">
        <f t="shared" si="9"/>
        <v>0.06936416185</v>
      </c>
      <c r="X76" s="26" t="str">
        <f t="shared" si="10"/>
        <v>Eggplant with +12, +6.9% (173 to 185)</v>
      </c>
    </row>
    <row r="77">
      <c r="A77" s="18" t="s">
        <v>448</v>
      </c>
      <c r="B77" s="18">
        <v>46.0</v>
      </c>
      <c r="C77" s="40">
        <v>18538.0</v>
      </c>
      <c r="D77" s="40">
        <v>524.0</v>
      </c>
      <c r="E77" s="40">
        <v>2.0</v>
      </c>
      <c r="F77" s="14">
        <v>21022.0</v>
      </c>
      <c r="G77" s="19"/>
      <c r="H77" s="19">
        <f>VLOOKUP(A77,'Kings Ratings'!$A$2:$B$1000,2,false)</f>
        <v>8</v>
      </c>
      <c r="I77" s="7" t="str">
        <f>vlookup(B77,'202405 MM (Do Not Delete)'!$A$1:$G$1000,7,false)</f>
        <v/>
      </c>
      <c r="K77" s="40">
        <v>17954.0</v>
      </c>
      <c r="L77" s="22">
        <f t="shared" si="2"/>
        <v>584</v>
      </c>
      <c r="M77" s="23">
        <f t="shared" si="3"/>
        <v>0.03252757046</v>
      </c>
      <c r="N77" s="24" t="str">
        <f t="shared" si="4"/>
        <v>Hops with +584, +3.3% (17954 to 18538)</v>
      </c>
      <c r="O77" s="41"/>
      <c r="P77" s="40">
        <v>487.0</v>
      </c>
      <c r="Q77" s="18">
        <f t="shared" si="5"/>
        <v>37</v>
      </c>
      <c r="R77" s="23">
        <f t="shared" si="6"/>
        <v>0.07597535934</v>
      </c>
      <c r="S77" s="24" t="str">
        <f t="shared" si="7"/>
        <v>Hops with +37, +7.6% (487 to 524)</v>
      </c>
      <c r="T77" s="18"/>
      <c r="U77" s="40">
        <v>1.0</v>
      </c>
      <c r="V77" s="22">
        <f t="shared" si="8"/>
        <v>1</v>
      </c>
      <c r="W77" s="23">
        <f t="shared" si="9"/>
        <v>1</v>
      </c>
      <c r="X77" s="26" t="str">
        <f t="shared" si="10"/>
        <v>Hops with +1, +100% (1 to 2)</v>
      </c>
    </row>
    <row r="78">
      <c r="A78" s="18" t="s">
        <v>301</v>
      </c>
      <c r="B78" s="18">
        <v>58.0</v>
      </c>
      <c r="C78" s="40">
        <v>26498.0</v>
      </c>
      <c r="D78" s="40">
        <v>16822.0</v>
      </c>
      <c r="E78" s="40">
        <v>7138.0</v>
      </c>
      <c r="F78" s="14">
        <v>6637996.0</v>
      </c>
      <c r="G78" s="19"/>
      <c r="H78" s="19">
        <f>VLOOKUP(A78,'Kings Ratings'!$A$2:$B$1000,2,false)</f>
        <v>1</v>
      </c>
      <c r="I78" s="7">
        <f>vlookup(B78,'202405 MM (Do Not Delete)'!$A$1:$G$1000,7,false)</f>
        <v>256</v>
      </c>
      <c r="K78" s="40">
        <v>25657.0</v>
      </c>
      <c r="L78" s="22">
        <f t="shared" si="2"/>
        <v>841</v>
      </c>
      <c r="M78" s="23">
        <f t="shared" si="3"/>
        <v>0.03277857895</v>
      </c>
      <c r="N78" s="24" t="str">
        <f t="shared" si="4"/>
        <v>Small Prawn with +841, +3.3% (25657 to 26498)</v>
      </c>
      <c r="O78" s="41"/>
      <c r="P78" s="40">
        <v>15905.0</v>
      </c>
      <c r="Q78" s="18">
        <f t="shared" si="5"/>
        <v>917</v>
      </c>
      <c r="R78" s="23">
        <f t="shared" si="6"/>
        <v>0.05765482553</v>
      </c>
      <c r="S78" s="24" t="str">
        <f t="shared" si="7"/>
        <v>Small Prawn with +917, +5.8% (15905 to 16822)</v>
      </c>
      <c r="T78" s="18"/>
      <c r="U78" s="40">
        <v>6826.0</v>
      </c>
      <c r="V78" s="22">
        <f t="shared" si="8"/>
        <v>312</v>
      </c>
      <c r="W78" s="23">
        <f t="shared" si="9"/>
        <v>0.04570758863</v>
      </c>
      <c r="X78" s="26" t="str">
        <f t="shared" si="10"/>
        <v>Small Prawn with +312, +4.6% (6826 to 7138)</v>
      </c>
    </row>
    <row r="79">
      <c r="A79" s="18" t="s">
        <v>458</v>
      </c>
      <c r="B79" s="18">
        <v>134.0</v>
      </c>
      <c r="C79" s="40">
        <v>21655.0</v>
      </c>
      <c r="D79" s="40">
        <v>11424.0</v>
      </c>
      <c r="E79" s="40">
        <v>4228.0</v>
      </c>
      <c r="F79" s="14">
        <v>2490212.0</v>
      </c>
      <c r="G79" s="19"/>
      <c r="H79" s="19">
        <f>VLOOKUP(A79,'Kings Ratings'!$A$2:$B$1000,2,false)</f>
        <v>2</v>
      </c>
      <c r="I79" s="7">
        <f>vlookup(B79,'202405 MM (Do Not Delete)'!$A$1:$G$1000,7,false)</f>
        <v>226</v>
      </c>
      <c r="K79" s="40">
        <v>20967.0</v>
      </c>
      <c r="L79" s="22">
        <f t="shared" si="2"/>
        <v>688</v>
      </c>
      <c r="M79" s="23">
        <f t="shared" si="3"/>
        <v>0.03281346878</v>
      </c>
      <c r="N79" s="24" t="str">
        <f t="shared" si="4"/>
        <v>Stingray with +688, +3.3% (20967 to 21655)</v>
      </c>
      <c r="O79" s="41"/>
      <c r="P79" s="40">
        <v>11032.0</v>
      </c>
      <c r="Q79" s="18">
        <f t="shared" si="5"/>
        <v>392</v>
      </c>
      <c r="R79" s="23">
        <f t="shared" si="6"/>
        <v>0.03553299492</v>
      </c>
      <c r="S79" s="24" t="str">
        <f t="shared" si="7"/>
        <v>Stingray with +392, +3.6% (11032 to 11424)</v>
      </c>
      <c r="T79" s="18"/>
      <c r="U79" s="40">
        <v>3892.0</v>
      </c>
      <c r="V79" s="22">
        <f t="shared" si="8"/>
        <v>336</v>
      </c>
      <c r="W79" s="23">
        <f t="shared" si="9"/>
        <v>0.08633093525</v>
      </c>
      <c r="X79" s="26" t="str">
        <f t="shared" si="10"/>
        <v>Stingray with +336, +8.6% (3892 to 4228)</v>
      </c>
    </row>
    <row r="80">
      <c r="A80" s="18" t="s">
        <v>195</v>
      </c>
      <c r="B80" s="18">
        <v>99.0</v>
      </c>
      <c r="C80" s="40">
        <v>21716.0</v>
      </c>
      <c r="D80" s="40">
        <v>11484.0</v>
      </c>
      <c r="E80" s="40">
        <v>4078.0</v>
      </c>
      <c r="F80" s="14">
        <v>3668286.0</v>
      </c>
      <c r="G80" s="19"/>
      <c r="H80" s="19">
        <f>VLOOKUP(A80,'Kings Ratings'!$A$2:$B$1000,2,false)</f>
        <v>2</v>
      </c>
      <c r="I80" s="7">
        <f>vlookup(B80,'202405 MM (Do Not Delete)'!$A$1:$G$1000,7,false)</f>
        <v>225</v>
      </c>
      <c r="K80" s="40">
        <v>21026.0</v>
      </c>
      <c r="L80" s="22">
        <f t="shared" si="2"/>
        <v>690</v>
      </c>
      <c r="M80" s="23">
        <f t="shared" si="3"/>
        <v>0.03281651289</v>
      </c>
      <c r="N80" s="24" t="str">
        <f t="shared" si="4"/>
        <v>Clownfish with +690, +3.3% (21026 to 21716)</v>
      </c>
      <c r="O80" s="41"/>
      <c r="P80" s="40">
        <v>11106.0</v>
      </c>
      <c r="Q80" s="18">
        <f t="shared" si="5"/>
        <v>378</v>
      </c>
      <c r="R80" s="23">
        <f t="shared" si="6"/>
        <v>0.0340356564</v>
      </c>
      <c r="S80" s="24" t="str">
        <f t="shared" si="7"/>
        <v>Clownfish with +378, +3.4% (11106 to 11484)</v>
      </c>
      <c r="T80" s="18"/>
      <c r="U80" s="40">
        <v>3811.0</v>
      </c>
      <c r="V80" s="22">
        <f t="shared" si="8"/>
        <v>267</v>
      </c>
      <c r="W80" s="23">
        <f t="shared" si="9"/>
        <v>0.07006035161</v>
      </c>
      <c r="X80" s="26" t="str">
        <f t="shared" si="10"/>
        <v>Clownfish with +267, +7% (3811 to 4078)</v>
      </c>
    </row>
    <row r="81">
      <c r="A81" s="18" t="s">
        <v>257</v>
      </c>
      <c r="B81" s="18">
        <v>146.0</v>
      </c>
      <c r="C81" s="40">
        <v>13766.0</v>
      </c>
      <c r="D81" s="40">
        <v>6613.0</v>
      </c>
      <c r="E81" s="40">
        <v>351.0</v>
      </c>
      <c r="F81" s="14">
        <v>356480.0</v>
      </c>
      <c r="G81" s="19"/>
      <c r="H81" s="19">
        <f>VLOOKUP(A81,'Kings Ratings'!$A$2:$B$1000,2,false)</f>
        <v>2</v>
      </c>
      <c r="I81" s="7">
        <f>vlookup(B81,'202405 MM (Do Not Delete)'!$A$1:$G$1000,7,false)</f>
        <v>283</v>
      </c>
      <c r="K81" s="40">
        <v>13328.0</v>
      </c>
      <c r="L81" s="22">
        <f t="shared" si="2"/>
        <v>438</v>
      </c>
      <c r="M81" s="23">
        <f t="shared" si="3"/>
        <v>0.03286314526</v>
      </c>
      <c r="N81" s="24" t="str">
        <f t="shared" si="4"/>
        <v>Emerald Ring with +438, +3.3% (13328 to 13766)</v>
      </c>
      <c r="O81" s="41"/>
      <c r="P81" s="40">
        <v>6350.0</v>
      </c>
      <c r="Q81" s="18">
        <f t="shared" si="5"/>
        <v>263</v>
      </c>
      <c r="R81" s="23">
        <f t="shared" si="6"/>
        <v>0.04141732283</v>
      </c>
      <c r="S81" s="24" t="str">
        <f t="shared" si="7"/>
        <v>Emerald Ring with +263, +4.1% (6350 to 6613)</v>
      </c>
      <c r="T81" s="18"/>
      <c r="U81" s="40">
        <v>324.0</v>
      </c>
      <c r="V81" s="22">
        <f t="shared" si="8"/>
        <v>27</v>
      </c>
      <c r="W81" s="23">
        <f t="shared" si="9"/>
        <v>0.08333333333</v>
      </c>
      <c r="X81" s="26" t="str">
        <f t="shared" si="10"/>
        <v>Emerald Ring with +27, +8.3% (324 to 351)</v>
      </c>
    </row>
    <row r="82">
      <c r="A82" s="18" t="s">
        <v>290</v>
      </c>
      <c r="B82" s="18">
        <v>86.0</v>
      </c>
      <c r="C82" s="40">
        <v>28664.0</v>
      </c>
      <c r="D82" s="40">
        <v>11241.0</v>
      </c>
      <c r="E82" s="40">
        <v>1994.0</v>
      </c>
      <c r="F82" s="14">
        <v>696834.0</v>
      </c>
      <c r="G82" s="19"/>
      <c r="H82" s="19">
        <f>VLOOKUP(A82,'Kings Ratings'!$A$2:$B$1000,2,false)</f>
        <v>3</v>
      </c>
      <c r="I82" s="7">
        <f>vlookup(B82,'202405 MM (Do Not Delete)'!$A$1:$G$1000,7,false)</f>
        <v>242</v>
      </c>
      <c r="K82" s="40">
        <v>27751.0</v>
      </c>
      <c r="L82" s="22">
        <f t="shared" si="2"/>
        <v>913</v>
      </c>
      <c r="M82" s="23">
        <f t="shared" si="3"/>
        <v>0.03289971533</v>
      </c>
      <c r="N82" s="24" t="str">
        <f t="shared" si="4"/>
        <v>Lemonade with +913, +3.3% (27751 to 28664)</v>
      </c>
      <c r="O82" s="41"/>
      <c r="P82" s="40">
        <v>10745.0</v>
      </c>
      <c r="Q82" s="18">
        <f t="shared" si="5"/>
        <v>496</v>
      </c>
      <c r="R82" s="23">
        <f t="shared" si="6"/>
        <v>0.04616100512</v>
      </c>
      <c r="S82" s="24" t="str">
        <f t="shared" si="7"/>
        <v>Lemonade with +496, +4.6% (10745 to 11241)</v>
      </c>
      <c r="T82" s="18"/>
      <c r="U82" s="40">
        <v>1874.0</v>
      </c>
      <c r="V82" s="22">
        <f t="shared" si="8"/>
        <v>120</v>
      </c>
      <c r="W82" s="23">
        <f t="shared" si="9"/>
        <v>0.06403415155</v>
      </c>
      <c r="X82" s="26" t="str">
        <f t="shared" si="10"/>
        <v>Lemonade with +120, +6.4% (1874 to 1994)</v>
      </c>
    </row>
    <row r="83">
      <c r="A83" s="18" t="s">
        <v>31</v>
      </c>
      <c r="B83" s="18">
        <v>126.0</v>
      </c>
      <c r="C83" s="40">
        <v>13324.0</v>
      </c>
      <c r="D83" s="40">
        <v>6709.0</v>
      </c>
      <c r="E83" s="40">
        <v>540.0</v>
      </c>
      <c r="F83" s="14">
        <v>858723.0</v>
      </c>
      <c r="G83" s="19"/>
      <c r="H83" s="19">
        <f>VLOOKUP(A83,'Kings Ratings'!$A$2:$B$1000,2,false)</f>
        <v>2</v>
      </c>
      <c r="I83" s="7">
        <f>vlookup(B83,'202405 MM (Do Not Delete)'!$A$1:$G$1000,7,false)</f>
        <v>285</v>
      </c>
      <c r="K83" s="40">
        <v>12899.0</v>
      </c>
      <c r="L83" s="22">
        <f t="shared" si="2"/>
        <v>425</v>
      </c>
      <c r="M83" s="23">
        <f t="shared" si="3"/>
        <v>0.03294829057</v>
      </c>
      <c r="N83" s="24" t="str">
        <f t="shared" si="4"/>
        <v>Amethyst Necklace with +425, +3.3% (12899 to 13324)</v>
      </c>
      <c r="O83" s="41"/>
      <c r="P83" s="40">
        <v>6438.0</v>
      </c>
      <c r="Q83" s="18">
        <f t="shared" si="5"/>
        <v>271</v>
      </c>
      <c r="R83" s="23">
        <f t="shared" si="6"/>
        <v>0.04209381796</v>
      </c>
      <c r="S83" s="24" t="str">
        <f t="shared" si="7"/>
        <v>Amethyst Necklace with +271, +4.2% (6438 to 6709)</v>
      </c>
      <c r="T83" s="18"/>
      <c r="U83" s="40">
        <v>487.0</v>
      </c>
      <c r="V83" s="22">
        <f t="shared" si="8"/>
        <v>53</v>
      </c>
      <c r="W83" s="23">
        <f t="shared" si="9"/>
        <v>0.1088295688</v>
      </c>
      <c r="X83" s="26" t="str">
        <f t="shared" si="10"/>
        <v>Amethyst Necklace with +53, +10.9% (487 to 540)</v>
      </c>
    </row>
    <row r="84">
      <c r="A84" s="18" t="s">
        <v>366</v>
      </c>
      <c r="B84" s="18">
        <v>98.0</v>
      </c>
      <c r="C84" s="40">
        <v>23487.0</v>
      </c>
      <c r="D84" s="40">
        <v>13371.0</v>
      </c>
      <c r="E84" s="40">
        <v>5072.0</v>
      </c>
      <c r="F84" s="14">
        <v>5713347.0</v>
      </c>
      <c r="G84" s="19"/>
      <c r="H84" s="19">
        <f>VLOOKUP(A84,'Kings Ratings'!$A$2:$B$1000,2,false)</f>
        <v>1</v>
      </c>
      <c r="I84" s="7">
        <f>vlookup(B84,'202405 MM (Do Not Delete)'!$A$1:$G$1000,7,false)</f>
        <v>221</v>
      </c>
      <c r="K84" s="40">
        <v>22736.0</v>
      </c>
      <c r="L84" s="22">
        <f t="shared" si="2"/>
        <v>751</v>
      </c>
      <c r="M84" s="23">
        <f t="shared" si="3"/>
        <v>0.03303131597</v>
      </c>
      <c r="N84" s="24" t="str">
        <f t="shared" si="4"/>
        <v>Starfish with +751, +3.3% (22736 to 23487)</v>
      </c>
      <c r="O84" s="41"/>
      <c r="P84" s="40">
        <v>12912.0</v>
      </c>
      <c r="Q84" s="18">
        <f t="shared" si="5"/>
        <v>459</v>
      </c>
      <c r="R84" s="23">
        <f t="shared" si="6"/>
        <v>0.03554832714</v>
      </c>
      <c r="S84" s="24" t="str">
        <f t="shared" si="7"/>
        <v>Starfish with +459, +3.6% (12912 to 13371)</v>
      </c>
      <c r="T84" s="18"/>
      <c r="U84" s="40">
        <v>4652.0</v>
      </c>
      <c r="V84" s="22">
        <f t="shared" si="8"/>
        <v>420</v>
      </c>
      <c r="W84" s="23">
        <f t="shared" si="9"/>
        <v>0.09028374893</v>
      </c>
      <c r="X84" s="26" t="str">
        <f t="shared" si="10"/>
        <v>Starfish with +420, +9% (4652 to 5072)</v>
      </c>
    </row>
    <row r="85">
      <c r="A85" s="18" t="s">
        <v>465</v>
      </c>
      <c r="B85" s="18">
        <v>205.0</v>
      </c>
      <c r="C85" s="40">
        <v>21297.0</v>
      </c>
      <c r="D85" s="40">
        <v>11466.0</v>
      </c>
      <c r="E85" s="40">
        <v>4076.0</v>
      </c>
      <c r="F85" s="14">
        <v>3662027.0</v>
      </c>
      <c r="G85" s="19"/>
      <c r="H85" s="19">
        <f>VLOOKUP(A85,'Kings Ratings'!$A$2:$B$1000,2,false)</f>
        <v>2</v>
      </c>
      <c r="I85" s="7">
        <f>vlookup(B85,'202405 MM (Do Not Delete)'!$A$1:$G$1000,7,false)</f>
        <v>226</v>
      </c>
      <c r="K85" s="40">
        <v>20616.0</v>
      </c>
      <c r="L85" s="22">
        <f t="shared" si="2"/>
        <v>681</v>
      </c>
      <c r="M85" s="23">
        <f t="shared" si="3"/>
        <v>0.03303259604</v>
      </c>
      <c r="N85" s="24" t="str">
        <f t="shared" si="4"/>
        <v>Red Starfish with +681, +3.3% (20616 to 21297)</v>
      </c>
      <c r="O85" s="41"/>
      <c r="P85" s="40">
        <v>11093.0</v>
      </c>
      <c r="Q85" s="18">
        <f t="shared" si="5"/>
        <v>373</v>
      </c>
      <c r="R85" s="23">
        <f t="shared" si="6"/>
        <v>0.03362480844</v>
      </c>
      <c r="S85" s="24" t="str">
        <f t="shared" si="7"/>
        <v>Red Starfish with +373, +3.4% (11093 to 11466)</v>
      </c>
      <c r="T85" s="18"/>
      <c r="U85" s="40">
        <v>3808.0</v>
      </c>
      <c r="V85" s="22">
        <f t="shared" si="8"/>
        <v>268</v>
      </c>
      <c r="W85" s="23">
        <f t="shared" si="9"/>
        <v>0.07037815126</v>
      </c>
      <c r="X85" s="26" t="str">
        <f t="shared" si="10"/>
        <v>Red Starfish with +268, +7% (3808 to 4076)</v>
      </c>
    </row>
    <row r="86">
      <c r="A86" s="18" t="s">
        <v>282</v>
      </c>
      <c r="B86" s="18">
        <v>232.0</v>
      </c>
      <c r="C86" s="40">
        <v>27684.0</v>
      </c>
      <c r="D86" s="40">
        <v>13541.0</v>
      </c>
      <c r="E86" s="40">
        <v>4783.0</v>
      </c>
      <c r="F86" s="14">
        <v>5068875.0</v>
      </c>
      <c r="G86" s="19"/>
      <c r="H86" s="19">
        <f>VLOOKUP(A86,'Kings Ratings'!$A$2:$B$1000,2,false)</f>
        <v>1</v>
      </c>
      <c r="I86" s="7">
        <f>vlookup(B86,'202405 MM (Do Not Delete)'!$A$1:$G$1000,7,false)</f>
        <v>224</v>
      </c>
      <c r="K86" s="40">
        <v>26791.0</v>
      </c>
      <c r="L86" s="22">
        <f t="shared" si="2"/>
        <v>893</v>
      </c>
      <c r="M86" s="23">
        <f t="shared" si="3"/>
        <v>0.03333208913</v>
      </c>
      <c r="N86" s="24" t="str">
        <f t="shared" si="4"/>
        <v>Flamejack with +893, +3.3% (26791 to 27684)</v>
      </c>
      <c r="O86" s="41"/>
      <c r="P86" s="40">
        <v>13040.0</v>
      </c>
      <c r="Q86" s="18">
        <f t="shared" si="5"/>
        <v>501</v>
      </c>
      <c r="R86" s="23">
        <f t="shared" si="6"/>
        <v>0.0384202454</v>
      </c>
      <c r="S86" s="24" t="str">
        <f t="shared" si="7"/>
        <v>Flamejack with +501, +3.8% (13040 to 13541)</v>
      </c>
      <c r="T86" s="18"/>
      <c r="U86" s="40">
        <v>4030.0</v>
      </c>
      <c r="V86" s="22">
        <f t="shared" si="8"/>
        <v>753</v>
      </c>
      <c r="W86" s="23">
        <f t="shared" si="9"/>
        <v>0.1868486352</v>
      </c>
      <c r="X86" s="26" t="str">
        <f t="shared" si="10"/>
        <v>Flamejack with +753, +18.7% (4030 to 4783)</v>
      </c>
    </row>
    <row r="87">
      <c r="A87" s="18" t="s">
        <v>37</v>
      </c>
      <c r="B87" s="18">
        <v>125.0</v>
      </c>
      <c r="C87" s="40">
        <v>11570.0</v>
      </c>
      <c r="D87" s="40">
        <v>5986.0</v>
      </c>
      <c r="E87" s="40">
        <v>214.0</v>
      </c>
      <c r="F87" s="14">
        <v>292742.0</v>
      </c>
      <c r="G87" s="19"/>
      <c r="H87" s="19">
        <f>VLOOKUP(A87,'Kings Ratings'!$A$2:$B$1000,2,false)</f>
        <v>3</v>
      </c>
      <c r="I87" s="7">
        <f>vlookup(B87,'202405 MM (Do Not Delete)'!$A$1:$G$1000,7,false)</f>
        <v>286</v>
      </c>
      <c r="K87" s="40">
        <v>11196.0</v>
      </c>
      <c r="L87" s="22">
        <f t="shared" si="2"/>
        <v>374</v>
      </c>
      <c r="M87" s="23">
        <f t="shared" si="3"/>
        <v>0.03340478742</v>
      </c>
      <c r="N87" s="24" t="str">
        <f t="shared" si="4"/>
        <v>Aquamarine Ring with +374, +3.3% (11196 to 11570)</v>
      </c>
      <c r="O87" s="41"/>
      <c r="P87" s="40">
        <v>5820.0</v>
      </c>
      <c r="Q87" s="18">
        <f t="shared" si="5"/>
        <v>166</v>
      </c>
      <c r="R87" s="23">
        <f t="shared" si="6"/>
        <v>0.02852233677</v>
      </c>
      <c r="S87" s="24" t="str">
        <f t="shared" si="7"/>
        <v>Aquamarine Ring with +166, +2.9% (5820 to 5986)</v>
      </c>
      <c r="T87" s="18"/>
      <c r="U87" s="40">
        <v>193.0</v>
      </c>
      <c r="V87" s="22">
        <f t="shared" si="8"/>
        <v>21</v>
      </c>
      <c r="W87" s="23">
        <f t="shared" si="9"/>
        <v>0.1088082902</v>
      </c>
      <c r="X87" s="26" t="str">
        <f t="shared" si="10"/>
        <v>Aquamarine Ring with +21, +10.9% (193 to 214)</v>
      </c>
    </row>
    <row r="88">
      <c r="A88" s="18" t="s">
        <v>177</v>
      </c>
      <c r="B88" s="18">
        <v>19.0</v>
      </c>
      <c r="C88" s="40">
        <v>19169.0</v>
      </c>
      <c r="D88" s="40">
        <v>5928.0</v>
      </c>
      <c r="E88" s="40">
        <v>292.0</v>
      </c>
      <c r="F88" s="14">
        <v>1033134.0</v>
      </c>
      <c r="G88" s="19"/>
      <c r="H88" s="19">
        <f>VLOOKUP(A88,'Kings Ratings'!$A$2:$B$1000,2,false)</f>
        <v>3</v>
      </c>
      <c r="I88" s="7">
        <f>vlookup(B88,'202405 MM (Do Not Delete)'!$A$1:$G$1000,7,false)</f>
        <v>283</v>
      </c>
      <c r="K88" s="40">
        <v>18548.0</v>
      </c>
      <c r="L88" s="22">
        <f t="shared" si="2"/>
        <v>621</v>
      </c>
      <c r="M88" s="23">
        <f t="shared" si="3"/>
        <v>0.03348069873</v>
      </c>
      <c r="N88" s="24" t="str">
        <f t="shared" si="4"/>
        <v>Carrot with +621, +3.3% (18548 to 19169)</v>
      </c>
      <c r="O88" s="41"/>
      <c r="P88" s="40">
        <v>5707.0</v>
      </c>
      <c r="Q88" s="18">
        <f t="shared" si="5"/>
        <v>221</v>
      </c>
      <c r="R88" s="23">
        <f t="shared" si="6"/>
        <v>0.03872437358</v>
      </c>
      <c r="S88" s="24" t="str">
        <f t="shared" si="7"/>
        <v>Carrot with +221, +3.9% (5707 to 5928)</v>
      </c>
      <c r="T88" s="18"/>
      <c r="U88" s="40">
        <v>266.0</v>
      </c>
      <c r="V88" s="22">
        <f t="shared" si="8"/>
        <v>26</v>
      </c>
      <c r="W88" s="23">
        <f t="shared" si="9"/>
        <v>0.0977443609</v>
      </c>
      <c r="X88" s="26" t="str">
        <f t="shared" si="10"/>
        <v>Carrot with +26, +9.8% (266 to 292)</v>
      </c>
    </row>
    <row r="89">
      <c r="A89" s="18" t="s">
        <v>787</v>
      </c>
      <c r="B89" s="18">
        <v>15.0</v>
      </c>
      <c r="C89" s="40">
        <v>9601.0</v>
      </c>
      <c r="D89" s="40">
        <v>793.0</v>
      </c>
      <c r="E89" s="40">
        <v>1.0</v>
      </c>
      <c r="F89" s="14">
        <v>17377.0</v>
      </c>
      <c r="G89" s="19"/>
      <c r="H89" s="19">
        <f>VLOOKUP(A89,'Kings Ratings'!$A$2:$B$1000,2,false)</f>
        <v>7</v>
      </c>
      <c r="I89" s="10"/>
      <c r="K89" s="40">
        <v>9289.0</v>
      </c>
      <c r="L89" s="22">
        <f t="shared" si="2"/>
        <v>312</v>
      </c>
      <c r="M89" s="23">
        <f t="shared" si="3"/>
        <v>0.03358811497</v>
      </c>
      <c r="N89" s="24" t="str">
        <f t="shared" si="4"/>
        <v>Tomato with +312, +3.4% (9289 to 9601)</v>
      </c>
      <c r="O89" s="41"/>
      <c r="P89" s="40">
        <v>770.0</v>
      </c>
      <c r="Q89" s="18">
        <f t="shared" si="5"/>
        <v>23</v>
      </c>
      <c r="R89" s="23">
        <f t="shared" si="6"/>
        <v>0.02987012987</v>
      </c>
      <c r="S89" s="24" t="str">
        <f t="shared" si="7"/>
        <v>Tomato with +23, +3% (770 to 793)</v>
      </c>
      <c r="T89" s="18"/>
      <c r="U89" s="40">
        <v>1.0</v>
      </c>
      <c r="V89" s="22">
        <f t="shared" si="8"/>
        <v>0</v>
      </c>
      <c r="W89" s="23">
        <f t="shared" si="9"/>
        <v>0</v>
      </c>
      <c r="X89" s="26" t="str">
        <f t="shared" si="10"/>
        <v>Tomato with +0, +0% (1 to 1)</v>
      </c>
    </row>
    <row r="90">
      <c r="A90" s="18" t="s">
        <v>402</v>
      </c>
      <c r="B90" s="18">
        <v>387.0</v>
      </c>
      <c r="C90" s="40">
        <v>22498.0</v>
      </c>
      <c r="D90" s="40">
        <v>16510.0</v>
      </c>
      <c r="E90" s="40">
        <v>8316.0</v>
      </c>
      <c r="F90" s="14">
        <v>1.0740803E7</v>
      </c>
      <c r="G90" s="19"/>
      <c r="H90" s="19">
        <f>VLOOKUP(A90,'Kings Ratings'!$A$2:$B$1000,2,false)</f>
        <v>1</v>
      </c>
      <c r="I90" s="7">
        <f>vlookup(B90,'202405 MM (Do Not Delete)'!$A$1:$G$1000,7,false)</f>
        <v>212</v>
      </c>
      <c r="K90" s="40">
        <v>21766.0</v>
      </c>
      <c r="L90" s="22">
        <f t="shared" si="2"/>
        <v>732</v>
      </c>
      <c r="M90" s="23">
        <f t="shared" si="3"/>
        <v>0.03363043279</v>
      </c>
      <c r="N90" s="24" t="str">
        <f t="shared" si="4"/>
        <v>Sand with +732, +3.4% (21766 to 22498)</v>
      </c>
      <c r="O90" s="41"/>
      <c r="P90" s="40">
        <v>15894.0</v>
      </c>
      <c r="Q90" s="18">
        <f t="shared" si="5"/>
        <v>616</v>
      </c>
      <c r="R90" s="23">
        <f t="shared" si="6"/>
        <v>0.03875676356</v>
      </c>
      <c r="S90" s="24" t="str">
        <f t="shared" si="7"/>
        <v>Sand with +616, +3.9% (15894 to 16510)</v>
      </c>
      <c r="T90" s="18"/>
      <c r="U90" s="40">
        <v>7908.0</v>
      </c>
      <c r="V90" s="22">
        <f t="shared" si="8"/>
        <v>408</v>
      </c>
      <c r="W90" s="23">
        <f t="shared" si="9"/>
        <v>0.05159332322</v>
      </c>
      <c r="X90" s="26" t="str">
        <f t="shared" si="10"/>
        <v>Sand with +408, +5.2% (7908 to 8316)</v>
      </c>
    </row>
    <row r="91">
      <c r="A91" s="18" t="s">
        <v>68</v>
      </c>
      <c r="B91" s="18">
        <v>104.0</v>
      </c>
      <c r="C91" s="40">
        <v>23127.0</v>
      </c>
      <c r="D91" s="40">
        <v>9686.0</v>
      </c>
      <c r="E91" s="40">
        <v>2515.0</v>
      </c>
      <c r="F91" s="14">
        <v>2293565.0</v>
      </c>
      <c r="G91" s="19"/>
      <c r="H91" s="19">
        <f>VLOOKUP(A91,'Kings Ratings'!$A$2:$B$1000,2,false)</f>
        <v>2</v>
      </c>
      <c r="I91" s="7">
        <f>vlookup(B91,'202405 MM (Do Not Delete)'!$A$1:$G$1000,7,false)</f>
        <v>243</v>
      </c>
      <c r="K91" s="40">
        <v>22374.0</v>
      </c>
      <c r="L91" s="22">
        <f t="shared" si="2"/>
        <v>753</v>
      </c>
      <c r="M91" s="23">
        <f t="shared" si="3"/>
        <v>0.03365513543</v>
      </c>
      <c r="N91" s="24" t="str">
        <f t="shared" si="4"/>
        <v>Black Powder with +753, +3.4% (22374 to 23127)</v>
      </c>
      <c r="O91" s="41"/>
      <c r="P91" s="40">
        <v>9233.0</v>
      </c>
      <c r="Q91" s="18">
        <f t="shared" si="5"/>
        <v>453</v>
      </c>
      <c r="R91" s="23">
        <f t="shared" si="6"/>
        <v>0.04906314307</v>
      </c>
      <c r="S91" s="24" t="str">
        <f t="shared" si="7"/>
        <v>Black Powder with +453, +4.9% (9233 to 9686)</v>
      </c>
      <c r="T91" s="18"/>
      <c r="U91" s="40">
        <v>2309.0</v>
      </c>
      <c r="V91" s="22">
        <f t="shared" si="8"/>
        <v>206</v>
      </c>
      <c r="W91" s="23">
        <f t="shared" si="9"/>
        <v>0.08921611087</v>
      </c>
      <c r="X91" s="26" t="str">
        <f t="shared" si="10"/>
        <v>Black Powder with +206, +8.9% (2309 to 2515)</v>
      </c>
    </row>
    <row r="92">
      <c r="A92" s="18" t="s">
        <v>34</v>
      </c>
      <c r="B92" s="18">
        <v>43.0</v>
      </c>
      <c r="C92" s="40">
        <v>47404.0</v>
      </c>
      <c r="D92" s="40">
        <v>26463.0</v>
      </c>
      <c r="E92" s="40">
        <v>9014.0</v>
      </c>
      <c r="F92" s="14">
        <v>8754173.0</v>
      </c>
      <c r="G92" s="19"/>
      <c r="H92" s="19">
        <f>VLOOKUP(A92,'Kings Ratings'!$A$2:$B$1000,2,false)</f>
        <v>1</v>
      </c>
      <c r="I92" s="7">
        <f>vlookup(B92,'202405 MM (Do Not Delete)'!$A$1:$G$1000,7,false)</f>
        <v>208</v>
      </c>
      <c r="K92" s="40">
        <v>45854.0</v>
      </c>
      <c r="L92" s="22">
        <f t="shared" si="2"/>
        <v>1550</v>
      </c>
      <c r="M92" s="23">
        <f t="shared" si="3"/>
        <v>0.03380293977</v>
      </c>
      <c r="N92" s="24" t="str">
        <f t="shared" si="4"/>
        <v>Mushroom with +1550, +3.4% (45854 to 47404)</v>
      </c>
      <c r="O92" s="41"/>
      <c r="P92" s="40">
        <v>25686.0</v>
      </c>
      <c r="Q92" s="18">
        <f t="shared" si="5"/>
        <v>777</v>
      </c>
      <c r="R92" s="23">
        <f t="shared" si="6"/>
        <v>0.0302499416</v>
      </c>
      <c r="S92" s="24" t="str">
        <f t="shared" si="7"/>
        <v>Mushroom with +777, +3% (25686 to 26463)</v>
      </c>
      <c r="T92" s="18"/>
      <c r="U92" s="40">
        <v>8578.0</v>
      </c>
      <c r="V92" s="22">
        <f t="shared" si="8"/>
        <v>436</v>
      </c>
      <c r="W92" s="23">
        <f t="shared" si="9"/>
        <v>0.05082769876</v>
      </c>
      <c r="X92" s="26" t="str">
        <f t="shared" si="10"/>
        <v>Mushroom with +436, +5.1% (8578 to 9014)</v>
      </c>
    </row>
    <row r="93">
      <c r="A93" s="18" t="s">
        <v>770</v>
      </c>
      <c r="B93" s="18">
        <v>456.0</v>
      </c>
      <c r="C93" s="40">
        <v>12072.0</v>
      </c>
      <c r="D93" s="40">
        <v>2547.0</v>
      </c>
      <c r="E93" s="40">
        <v>54.0</v>
      </c>
      <c r="F93" s="14">
        <v>103005.0</v>
      </c>
      <c r="G93" s="19"/>
      <c r="H93" s="19">
        <f>VLOOKUP(A93,'Kings Ratings'!$A$2:$B$1000,2,false)</f>
        <v>5</v>
      </c>
      <c r="I93" s="7">
        <f>vlookup(B93,'202405 MM (Do Not Delete)'!$A$1:$G$1000,7,false)</f>
        <v>321</v>
      </c>
      <c r="K93" s="40">
        <v>11675.0</v>
      </c>
      <c r="L93" s="22">
        <f t="shared" si="2"/>
        <v>397</v>
      </c>
      <c r="M93" s="23">
        <f t="shared" si="3"/>
        <v>0.03400428266</v>
      </c>
      <c r="N93" s="24" t="str">
        <f t="shared" si="4"/>
        <v>Sturdy Bow with +397, +3.4% (11675 to 12072)</v>
      </c>
      <c r="O93" s="41"/>
      <c r="P93" s="40">
        <v>2467.0</v>
      </c>
      <c r="Q93" s="18">
        <f t="shared" si="5"/>
        <v>80</v>
      </c>
      <c r="R93" s="23">
        <f t="shared" si="6"/>
        <v>0.03242805026</v>
      </c>
      <c r="S93" s="24" t="str">
        <f t="shared" si="7"/>
        <v>Sturdy Bow with +80, +3.2% (2467 to 2547)</v>
      </c>
      <c r="T93" s="18"/>
      <c r="U93" s="40">
        <v>50.0</v>
      </c>
      <c r="V93" s="22">
        <f t="shared" si="8"/>
        <v>4</v>
      </c>
      <c r="W93" s="23">
        <f t="shared" si="9"/>
        <v>0.08</v>
      </c>
      <c r="X93" s="26" t="str">
        <f t="shared" si="10"/>
        <v>Sturdy Bow with +4, +8% (50 to 54)</v>
      </c>
    </row>
    <row r="94">
      <c r="A94" s="18" t="s">
        <v>776</v>
      </c>
      <c r="B94" s="18">
        <v>300.0</v>
      </c>
      <c r="C94" s="40">
        <v>12717.0</v>
      </c>
      <c r="D94" s="40">
        <v>4491.0</v>
      </c>
      <c r="E94" s="40">
        <v>115.0</v>
      </c>
      <c r="F94" s="14">
        <v>162193.0</v>
      </c>
      <c r="G94" s="19"/>
      <c r="H94" s="19">
        <f>VLOOKUP(A94,'Kings Ratings'!$A$2:$B$1000,2,false)</f>
        <v>2</v>
      </c>
      <c r="I94" s="7">
        <f>vlookup(B94,'202405 MM (Do Not Delete)'!$A$1:$G$1000,7,false)</f>
        <v>299</v>
      </c>
      <c r="K94" s="40">
        <v>12298.0</v>
      </c>
      <c r="L94" s="22">
        <f t="shared" si="2"/>
        <v>419</v>
      </c>
      <c r="M94" s="23">
        <f t="shared" si="3"/>
        <v>0.03407058058</v>
      </c>
      <c r="N94" s="24" t="str">
        <f t="shared" si="4"/>
        <v>Sturdy Sword with +419, +3.4% (12298 to 12717)</v>
      </c>
      <c r="O94" s="41"/>
      <c r="P94" s="40">
        <v>4266.0</v>
      </c>
      <c r="Q94" s="18">
        <f t="shared" si="5"/>
        <v>225</v>
      </c>
      <c r="R94" s="23">
        <f t="shared" si="6"/>
        <v>0.05274261603</v>
      </c>
      <c r="S94" s="24" t="str">
        <f t="shared" si="7"/>
        <v>Sturdy Sword with +225, +5.3% (4266 to 4491)</v>
      </c>
      <c r="T94" s="18"/>
      <c r="U94" s="40">
        <v>104.0</v>
      </c>
      <c r="V94" s="22">
        <f t="shared" si="8"/>
        <v>11</v>
      </c>
      <c r="W94" s="23">
        <f t="shared" si="9"/>
        <v>0.1057692308</v>
      </c>
      <c r="X94" s="26" t="str">
        <f t="shared" si="10"/>
        <v>Sturdy Sword with +11, +10.6% (104 to 115)</v>
      </c>
    </row>
    <row r="95">
      <c r="A95" s="18" t="s">
        <v>268</v>
      </c>
      <c r="B95" s="18">
        <v>492.0</v>
      </c>
      <c r="C95" s="40">
        <v>12059.0</v>
      </c>
      <c r="D95" s="40">
        <v>4908.0</v>
      </c>
      <c r="E95" s="40">
        <v>289.0</v>
      </c>
      <c r="F95" s="14">
        <v>178982.0</v>
      </c>
      <c r="G95" s="19"/>
      <c r="H95" s="19">
        <f>VLOOKUP(A95,'Kings Ratings'!$A$2:$B$1000,2,false)</f>
        <v>3</v>
      </c>
      <c r="I95" s="7">
        <f>vlookup(B95,'202405 MM (Do Not Delete)'!$A$1:$G$1000,7,false)</f>
        <v>298</v>
      </c>
      <c r="K95" s="40">
        <v>11661.0</v>
      </c>
      <c r="L95" s="22">
        <f t="shared" si="2"/>
        <v>398</v>
      </c>
      <c r="M95" s="23">
        <f t="shared" si="3"/>
        <v>0.03413086356</v>
      </c>
      <c r="N95" s="24" t="str">
        <f t="shared" si="4"/>
        <v>Essence of Slime with +398, +3.4% (11661 to 12059)</v>
      </c>
      <c r="O95" s="41"/>
      <c r="P95" s="40">
        <v>4714.0</v>
      </c>
      <c r="Q95" s="18">
        <f t="shared" si="5"/>
        <v>194</v>
      </c>
      <c r="R95" s="23">
        <f t="shared" si="6"/>
        <v>0.04115400933</v>
      </c>
      <c r="S95" s="24" t="str">
        <f t="shared" si="7"/>
        <v>Essence of Slime with +194, +4.1% (4714 to 4908)</v>
      </c>
      <c r="T95" s="18"/>
      <c r="U95" s="40">
        <v>264.0</v>
      </c>
      <c r="V95" s="22">
        <f t="shared" si="8"/>
        <v>25</v>
      </c>
      <c r="W95" s="23">
        <f t="shared" si="9"/>
        <v>0.0946969697</v>
      </c>
      <c r="X95" s="26" t="str">
        <f t="shared" si="10"/>
        <v>Essence of Slime with +25, +9.5% (264 to 289)</v>
      </c>
    </row>
    <row r="96">
      <c r="A96" s="18" t="s">
        <v>156</v>
      </c>
      <c r="B96" s="18">
        <v>63.0</v>
      </c>
      <c r="C96" s="40">
        <v>32232.0</v>
      </c>
      <c r="D96" s="40">
        <v>16878.0</v>
      </c>
      <c r="E96" s="40">
        <v>7099.0</v>
      </c>
      <c r="F96" s="14">
        <v>5968064.0</v>
      </c>
      <c r="G96" s="19"/>
      <c r="H96" s="19">
        <f>VLOOKUP(A96,'Kings Ratings'!$A$2:$B$1000,2,false)</f>
        <v>1</v>
      </c>
      <c r="I96" s="7">
        <f>vlookup(B96,'202405 MM (Do Not Delete)'!$A$1:$G$1000,7,false)</f>
        <v>274</v>
      </c>
      <c r="K96" s="40">
        <v>31165.0</v>
      </c>
      <c r="L96" s="22">
        <f t="shared" si="2"/>
        <v>1067</v>
      </c>
      <c r="M96" s="23">
        <f t="shared" si="3"/>
        <v>0.03423712498</v>
      </c>
      <c r="N96" s="24" t="str">
        <f t="shared" si="4"/>
        <v>Trout with +1067, +3.4% (31165 to 32232)</v>
      </c>
      <c r="O96" s="41"/>
      <c r="P96" s="40">
        <v>16356.0</v>
      </c>
      <c r="Q96" s="18">
        <f t="shared" si="5"/>
        <v>522</v>
      </c>
      <c r="R96" s="23">
        <f t="shared" si="6"/>
        <v>0.03191489362</v>
      </c>
      <c r="S96" s="24" t="str">
        <f t="shared" si="7"/>
        <v>Trout with +522, +3.2% (16356 to 16878)</v>
      </c>
      <c r="T96" s="18"/>
      <c r="U96" s="40">
        <v>6586.0</v>
      </c>
      <c r="V96" s="22">
        <f t="shared" si="8"/>
        <v>513</v>
      </c>
      <c r="W96" s="23">
        <f t="shared" si="9"/>
        <v>0.07789249924</v>
      </c>
      <c r="X96" s="26" t="str">
        <f t="shared" si="10"/>
        <v>Trout with +513, +7.8% (6586 to 7099)</v>
      </c>
    </row>
    <row r="97">
      <c r="A97" s="18" t="s">
        <v>109</v>
      </c>
      <c r="B97" s="18">
        <v>200.0</v>
      </c>
      <c r="C97" s="40">
        <v>20388.0</v>
      </c>
      <c r="D97" s="40">
        <v>10720.0</v>
      </c>
      <c r="E97" s="40">
        <v>3444.0</v>
      </c>
      <c r="F97" s="14">
        <v>2144016.0</v>
      </c>
      <c r="G97" s="19"/>
      <c r="H97" s="19">
        <f>VLOOKUP(A97,'Kings Ratings'!$A$2:$B$1000,2,false)</f>
        <v>2</v>
      </c>
      <c r="I97" s="7">
        <f>vlookup(B97,'202405 MM (Do Not Delete)'!$A$1:$G$1000,7,false)</f>
        <v>232</v>
      </c>
      <c r="K97" s="40">
        <v>19713.0</v>
      </c>
      <c r="L97" s="22">
        <f t="shared" si="2"/>
        <v>675</v>
      </c>
      <c r="M97" s="23">
        <f t="shared" si="3"/>
        <v>0.03424136357</v>
      </c>
      <c r="N97" s="24" t="str">
        <f t="shared" si="4"/>
        <v>Blue Tiger Fish with +675, +3.4% (19713 to 20388)</v>
      </c>
      <c r="O97" s="41"/>
      <c r="P97" s="40">
        <v>10401.0</v>
      </c>
      <c r="Q97" s="18">
        <f t="shared" si="5"/>
        <v>319</v>
      </c>
      <c r="R97" s="23">
        <f t="shared" si="6"/>
        <v>0.03067012787</v>
      </c>
      <c r="S97" s="24" t="str">
        <f t="shared" si="7"/>
        <v>Blue Tiger Fish with +319, +3.1% (10401 to 10720)</v>
      </c>
      <c r="T97" s="18"/>
      <c r="U97" s="40">
        <v>3211.0</v>
      </c>
      <c r="V97" s="22">
        <f t="shared" si="8"/>
        <v>233</v>
      </c>
      <c r="W97" s="23">
        <f t="shared" si="9"/>
        <v>0.07256306447</v>
      </c>
      <c r="X97" s="26" t="str">
        <f t="shared" si="10"/>
        <v>Blue Tiger Fish with +233, +7.3% (3211 to 3444)</v>
      </c>
    </row>
    <row r="98">
      <c r="A98" s="18" t="s">
        <v>452</v>
      </c>
      <c r="B98" s="18">
        <v>165.0</v>
      </c>
      <c r="C98" s="40">
        <v>8275.0</v>
      </c>
      <c r="D98" s="40">
        <v>3453.0</v>
      </c>
      <c r="E98" s="40">
        <v>303.0</v>
      </c>
      <c r="F98" s="14">
        <v>262370.0</v>
      </c>
      <c r="G98" s="19"/>
      <c r="H98" s="19">
        <f>VLOOKUP(A98,'Kings Ratings'!$A$2:$B$1000,2,false)</f>
        <v>3</v>
      </c>
      <c r="I98" s="7">
        <f>vlookup(B98,'202405 MM (Do Not Delete)'!$A$1:$G$1000,7,false)</f>
        <v>297</v>
      </c>
      <c r="K98" s="40">
        <v>8001.0</v>
      </c>
      <c r="L98" s="22">
        <f t="shared" si="2"/>
        <v>274</v>
      </c>
      <c r="M98" s="23">
        <f t="shared" si="3"/>
        <v>0.03424571929</v>
      </c>
      <c r="N98" s="24" t="str">
        <f t="shared" si="4"/>
        <v>Horn Canteen with +274, +3.4% (8001 to 8275)</v>
      </c>
      <c r="O98" s="41"/>
      <c r="P98" s="40">
        <v>3330.0</v>
      </c>
      <c r="Q98" s="18">
        <f t="shared" si="5"/>
        <v>123</v>
      </c>
      <c r="R98" s="23">
        <f t="shared" si="6"/>
        <v>0.03693693694</v>
      </c>
      <c r="S98" s="24" t="str">
        <f t="shared" si="7"/>
        <v>Horn Canteen with +123, +3.7% (3330 to 3453)</v>
      </c>
      <c r="T98" s="18"/>
      <c r="U98" s="40">
        <v>294.0</v>
      </c>
      <c r="V98" s="22">
        <f t="shared" si="8"/>
        <v>9</v>
      </c>
      <c r="W98" s="23">
        <f t="shared" si="9"/>
        <v>0.0306122449</v>
      </c>
      <c r="X98" s="26" t="str">
        <f t="shared" si="10"/>
        <v>Horn Canteen with +9, +3.1% (294 to 303)</v>
      </c>
    </row>
    <row r="99">
      <c r="A99" s="18" t="s">
        <v>103</v>
      </c>
      <c r="B99" s="18">
        <v>133.0</v>
      </c>
      <c r="C99" s="40">
        <v>22755.0</v>
      </c>
      <c r="D99" s="40">
        <v>11653.0</v>
      </c>
      <c r="E99" s="40">
        <v>4719.0</v>
      </c>
      <c r="F99" s="14">
        <v>2398492.0</v>
      </c>
      <c r="G99" s="19"/>
      <c r="H99" s="19">
        <f>VLOOKUP(A99,'Kings Ratings'!$A$2:$B$1000,2,false)</f>
        <v>2</v>
      </c>
      <c r="I99" s="7">
        <f>vlookup(B99,'202405 MM (Do Not Delete)'!$A$1:$G$1000,7,false)</f>
        <v>224</v>
      </c>
      <c r="K99" s="40">
        <v>22000.0</v>
      </c>
      <c r="L99" s="22">
        <f t="shared" si="2"/>
        <v>755</v>
      </c>
      <c r="M99" s="23">
        <f t="shared" si="3"/>
        <v>0.03431818182</v>
      </c>
      <c r="N99" s="24" t="str">
        <f t="shared" si="4"/>
        <v>Blue Sea Bass with +755, +3.4% (22000 to 22755)</v>
      </c>
      <c r="O99" s="41"/>
      <c r="P99" s="40">
        <v>11217.0</v>
      </c>
      <c r="Q99" s="18">
        <f t="shared" si="5"/>
        <v>436</v>
      </c>
      <c r="R99" s="23">
        <f t="shared" si="6"/>
        <v>0.03886957297</v>
      </c>
      <c r="S99" s="24" t="str">
        <f t="shared" si="7"/>
        <v>Blue Sea Bass with +436, +3.9% (11217 to 11653)</v>
      </c>
      <c r="T99" s="18"/>
      <c r="U99" s="40">
        <v>4367.0</v>
      </c>
      <c r="V99" s="22">
        <f t="shared" si="8"/>
        <v>352</v>
      </c>
      <c r="W99" s="23">
        <f t="shared" si="9"/>
        <v>0.08060453401</v>
      </c>
      <c r="X99" s="26" t="str">
        <f t="shared" si="10"/>
        <v>Blue Sea Bass with +352, +8.1% (4367 to 4719)</v>
      </c>
    </row>
    <row r="100">
      <c r="A100" s="18" t="s">
        <v>461</v>
      </c>
      <c r="B100" s="18">
        <v>654.0</v>
      </c>
      <c r="C100" s="40">
        <v>721.0</v>
      </c>
      <c r="D100" s="40">
        <v>23.0</v>
      </c>
      <c r="E100" s="40">
        <v>0.0</v>
      </c>
      <c r="F100" s="14">
        <v>2534.0</v>
      </c>
      <c r="G100" s="19"/>
      <c r="H100" s="19">
        <f>VLOOKUP(A100,'Kings Ratings'!$A$2:$B$1000,2,false)</f>
        <v>9</v>
      </c>
      <c r="I100" s="10"/>
      <c r="K100" s="40">
        <v>697.0</v>
      </c>
      <c r="L100" s="22">
        <f t="shared" si="2"/>
        <v>24</v>
      </c>
      <c r="M100" s="23">
        <f t="shared" si="3"/>
        <v>0.03443328551</v>
      </c>
      <c r="N100" s="24" t="str">
        <f t="shared" si="4"/>
        <v>Neigh with +24, +3.4% (697 to 721)</v>
      </c>
      <c r="O100" s="41"/>
      <c r="P100" s="40">
        <v>23.0</v>
      </c>
      <c r="Q100" s="18">
        <f t="shared" si="5"/>
        <v>0</v>
      </c>
      <c r="R100" s="23">
        <f t="shared" si="6"/>
        <v>0</v>
      </c>
      <c r="S100" s="24" t="str">
        <f t="shared" si="7"/>
        <v>Neigh with +0, +0% (23 to 23)</v>
      </c>
      <c r="T100" s="18"/>
      <c r="U100" s="40">
        <v>0.0</v>
      </c>
      <c r="V100" s="22">
        <f t="shared" si="8"/>
        <v>0</v>
      </c>
      <c r="W100" s="23" t="str">
        <f t="shared" si="9"/>
        <v>#DIV/0!</v>
      </c>
      <c r="X100" s="26" t="str">
        <f t="shared" si="10"/>
        <v>#DIV/0!</v>
      </c>
    </row>
    <row r="101">
      <c r="A101" s="18" t="s">
        <v>422</v>
      </c>
      <c r="B101" s="18">
        <v>203.0</v>
      </c>
      <c r="C101" s="40">
        <v>17691.0</v>
      </c>
      <c r="D101" s="40">
        <v>7063.0</v>
      </c>
      <c r="E101" s="40">
        <v>632.0</v>
      </c>
      <c r="F101" s="14">
        <v>562914.0</v>
      </c>
      <c r="G101" s="19"/>
      <c r="H101" s="19">
        <f>VLOOKUP(A101,'Kings Ratings'!$A$2:$B$1000,2,false)</f>
        <v>2</v>
      </c>
      <c r="I101" s="7">
        <f>vlookup(B101,'202405 MM (Do Not Delete)'!$A$1:$G$1000,7,false)</f>
        <v>280</v>
      </c>
      <c r="K101" s="40">
        <v>17102.0</v>
      </c>
      <c r="L101" s="22">
        <f t="shared" si="2"/>
        <v>589</v>
      </c>
      <c r="M101" s="23">
        <f t="shared" si="3"/>
        <v>0.03444041633</v>
      </c>
      <c r="N101" s="24" t="str">
        <f t="shared" si="4"/>
        <v>Green Dye with +589, +3.4% (17102 to 17691)</v>
      </c>
      <c r="O101" s="41"/>
      <c r="P101" s="40">
        <v>6681.0</v>
      </c>
      <c r="Q101" s="18">
        <f t="shared" si="5"/>
        <v>382</v>
      </c>
      <c r="R101" s="23">
        <f t="shared" si="6"/>
        <v>0.0571770693</v>
      </c>
      <c r="S101" s="24" t="str">
        <f t="shared" si="7"/>
        <v>Green Dye with +382, +5.7% (6681 to 7063)</v>
      </c>
      <c r="T101" s="18"/>
      <c r="U101" s="40">
        <v>535.0</v>
      </c>
      <c r="V101" s="22">
        <f t="shared" si="8"/>
        <v>97</v>
      </c>
      <c r="W101" s="23">
        <f t="shared" si="9"/>
        <v>0.1813084112</v>
      </c>
      <c r="X101" s="26" t="str">
        <f t="shared" si="10"/>
        <v>Green Dye with +97, +18.1% (535 to 632)</v>
      </c>
    </row>
    <row r="102">
      <c r="A102" s="18" t="s">
        <v>210</v>
      </c>
      <c r="B102" s="18">
        <v>84.0</v>
      </c>
      <c r="C102" s="40">
        <v>31063.0</v>
      </c>
      <c r="D102" s="40">
        <v>12012.0</v>
      </c>
      <c r="E102" s="40">
        <v>2203.0</v>
      </c>
      <c r="F102" s="14">
        <v>764935.0</v>
      </c>
      <c r="G102" s="19"/>
      <c r="H102" s="19">
        <f>VLOOKUP(A102,'Kings Ratings'!$A$2:$B$1000,2,false)</f>
        <v>3</v>
      </c>
      <c r="I102" s="7">
        <f>vlookup(B102,'202405 MM (Do Not Delete)'!$A$1:$G$1000,7,false)</f>
        <v>239</v>
      </c>
      <c r="K102" s="40">
        <v>30027.0</v>
      </c>
      <c r="L102" s="22">
        <f t="shared" si="2"/>
        <v>1036</v>
      </c>
      <c r="M102" s="23">
        <f t="shared" si="3"/>
        <v>0.03450228128</v>
      </c>
      <c r="N102" s="24" t="str">
        <f t="shared" si="4"/>
        <v>Orange Juice with +1036, +3.5% (30027 to 31063)</v>
      </c>
      <c r="O102" s="41"/>
      <c r="P102" s="40">
        <v>11533.0</v>
      </c>
      <c r="Q102" s="18">
        <f t="shared" si="5"/>
        <v>479</v>
      </c>
      <c r="R102" s="23">
        <f t="shared" si="6"/>
        <v>0.04153299228</v>
      </c>
      <c r="S102" s="24" t="str">
        <f t="shared" si="7"/>
        <v>Orange Juice with +479, +4.2% (11533 to 12012)</v>
      </c>
      <c r="T102" s="18"/>
      <c r="U102" s="40">
        <v>2066.0</v>
      </c>
      <c r="V102" s="22">
        <f t="shared" si="8"/>
        <v>137</v>
      </c>
      <c r="W102" s="23">
        <f t="shared" si="9"/>
        <v>0.06631171346</v>
      </c>
      <c r="X102" s="26" t="str">
        <f t="shared" si="10"/>
        <v>Orange Juice with +137, +6.6% (2066 to 2203)</v>
      </c>
    </row>
    <row r="103">
      <c r="A103" s="18" t="s">
        <v>441</v>
      </c>
      <c r="B103" s="18">
        <v>236.0</v>
      </c>
      <c r="C103" s="40">
        <v>19560.0</v>
      </c>
      <c r="D103" s="40">
        <v>7616.0</v>
      </c>
      <c r="E103" s="40">
        <v>537.0</v>
      </c>
      <c r="F103" s="14">
        <v>403481.0</v>
      </c>
      <c r="G103" s="19"/>
      <c r="H103" s="19">
        <f>VLOOKUP(A103,'Kings Ratings'!$A$2:$B$1000,2,false)</f>
        <v>1</v>
      </c>
      <c r="I103" s="7">
        <f>vlookup(B103,'202405 MM (Do Not Delete)'!$A$1:$G$1000,7,false)</f>
        <v>289</v>
      </c>
      <c r="K103" s="40">
        <v>18907.0</v>
      </c>
      <c r="L103" s="22">
        <f t="shared" si="2"/>
        <v>653</v>
      </c>
      <c r="M103" s="23">
        <f t="shared" si="3"/>
        <v>0.03453747289</v>
      </c>
      <c r="N103" s="24" t="str">
        <f t="shared" si="4"/>
        <v>Hammer with +653, +3.5% (18907 to 19560)</v>
      </c>
      <c r="O103" s="41"/>
      <c r="P103" s="40">
        <v>7275.0</v>
      </c>
      <c r="Q103" s="18">
        <f t="shared" si="5"/>
        <v>341</v>
      </c>
      <c r="R103" s="23">
        <f t="shared" si="6"/>
        <v>0.04687285223</v>
      </c>
      <c r="S103" s="24" t="str">
        <f t="shared" si="7"/>
        <v>Hammer with +341, +4.7% (7275 to 7616)</v>
      </c>
      <c r="T103" s="18"/>
      <c r="U103" s="40">
        <v>478.0</v>
      </c>
      <c r="V103" s="22">
        <f t="shared" si="8"/>
        <v>59</v>
      </c>
      <c r="W103" s="23">
        <f t="shared" si="9"/>
        <v>0.1234309623</v>
      </c>
      <c r="X103" s="26" t="str">
        <f t="shared" si="10"/>
        <v>Hammer with +59, +12.3% (478 to 537)</v>
      </c>
    </row>
    <row r="104">
      <c r="A104" s="18" t="s">
        <v>331</v>
      </c>
      <c r="B104" s="18">
        <v>88.0</v>
      </c>
      <c r="C104" s="40">
        <v>22525.0</v>
      </c>
      <c r="D104" s="40">
        <v>14188.0</v>
      </c>
      <c r="E104" s="40">
        <v>5943.0</v>
      </c>
      <c r="F104" s="14">
        <v>5241309.0</v>
      </c>
      <c r="G104" s="19"/>
      <c r="H104" s="19">
        <f>VLOOKUP(A104,'Kings Ratings'!$A$2:$B$1000,2,false)</f>
        <v>1</v>
      </c>
      <c r="I104" s="7">
        <f>vlookup(B104,'202405 MM (Do Not Delete)'!$A$1:$G$1000,7,false)</f>
        <v>223</v>
      </c>
      <c r="K104" s="40">
        <v>21773.0</v>
      </c>
      <c r="L104" s="22">
        <f t="shared" si="2"/>
        <v>752</v>
      </c>
      <c r="M104" s="23">
        <f t="shared" si="3"/>
        <v>0.0345381895</v>
      </c>
      <c r="N104" s="24" t="str">
        <f t="shared" si="4"/>
        <v>Sunfish with +752, +3.5% (21773 to 22525)</v>
      </c>
      <c r="O104" s="41"/>
      <c r="P104" s="40">
        <v>13781.0</v>
      </c>
      <c r="Q104" s="18">
        <f t="shared" si="5"/>
        <v>407</v>
      </c>
      <c r="R104" s="23">
        <f t="shared" si="6"/>
        <v>0.02953341557</v>
      </c>
      <c r="S104" s="24" t="str">
        <f t="shared" si="7"/>
        <v>Sunfish with +407, +3% (13781 to 14188)</v>
      </c>
      <c r="T104" s="18"/>
      <c r="U104" s="40">
        <v>5408.0</v>
      </c>
      <c r="V104" s="22">
        <f t="shared" si="8"/>
        <v>535</v>
      </c>
      <c r="W104" s="23">
        <f t="shared" si="9"/>
        <v>0.09892751479</v>
      </c>
      <c r="X104" s="26" t="str">
        <f t="shared" si="10"/>
        <v>Sunfish with +535, +9.9% (5408 to 5943)</v>
      </c>
    </row>
    <row r="105">
      <c r="A105" s="18" t="s">
        <v>252</v>
      </c>
      <c r="B105" s="18">
        <v>143.0</v>
      </c>
      <c r="C105" s="40">
        <v>19069.0</v>
      </c>
      <c r="D105" s="40">
        <v>9618.0</v>
      </c>
      <c r="E105" s="40">
        <v>2529.0</v>
      </c>
      <c r="F105" s="14">
        <v>1689041.0</v>
      </c>
      <c r="G105" s="19"/>
      <c r="H105" s="19">
        <f>VLOOKUP(A105,'Kings Ratings'!$A$2:$B$1000,2,false)</f>
        <v>1</v>
      </c>
      <c r="I105" s="7">
        <f>vlookup(B105,'202405 MM (Do Not Delete)'!$A$1:$G$1000,7,false)</f>
        <v>238</v>
      </c>
      <c r="K105" s="40">
        <v>18432.0</v>
      </c>
      <c r="L105" s="22">
        <f t="shared" si="2"/>
        <v>637</v>
      </c>
      <c r="M105" s="23">
        <f t="shared" si="3"/>
        <v>0.03455946181</v>
      </c>
      <c r="N105" s="24" t="str">
        <f t="shared" si="4"/>
        <v>Emerald with +637, +3.5% (18432 to 19069)</v>
      </c>
      <c r="O105" s="41"/>
      <c r="P105" s="40">
        <v>9174.0</v>
      </c>
      <c r="Q105" s="18">
        <f t="shared" si="5"/>
        <v>444</v>
      </c>
      <c r="R105" s="23">
        <f t="shared" si="6"/>
        <v>0.04839764552</v>
      </c>
      <c r="S105" s="24" t="str">
        <f t="shared" si="7"/>
        <v>Emerald with +444, +4.8% (9174 to 9618)</v>
      </c>
      <c r="T105" s="18"/>
      <c r="U105" s="40">
        <v>2339.0</v>
      </c>
      <c r="V105" s="22">
        <f t="shared" si="8"/>
        <v>190</v>
      </c>
      <c r="W105" s="23">
        <f t="shared" si="9"/>
        <v>0.08123129543</v>
      </c>
      <c r="X105" s="26" t="str">
        <f t="shared" si="10"/>
        <v>Emerald with +190, +8.1% (2339 to 2529)</v>
      </c>
    </row>
    <row r="106">
      <c r="A106" s="18" t="s">
        <v>128</v>
      </c>
      <c r="B106" s="18">
        <v>87.0</v>
      </c>
      <c r="C106" s="40">
        <v>23422.0</v>
      </c>
      <c r="D106" s="40">
        <v>14215.0</v>
      </c>
      <c r="E106" s="40">
        <v>5944.0</v>
      </c>
      <c r="F106" s="14">
        <v>5246892.0</v>
      </c>
      <c r="G106" s="19"/>
      <c r="H106" s="19">
        <f>VLOOKUP(A106,'Kings Ratings'!$A$2:$B$1000,2,false)</f>
        <v>1</v>
      </c>
      <c r="I106" s="7">
        <f>vlookup(B106,'202405 MM (Do Not Delete)'!$A$1:$G$1000,7,false)</f>
        <v>223</v>
      </c>
      <c r="K106" s="40">
        <v>22639.0</v>
      </c>
      <c r="L106" s="22">
        <f t="shared" si="2"/>
        <v>783</v>
      </c>
      <c r="M106" s="23">
        <f t="shared" si="3"/>
        <v>0.03458633332</v>
      </c>
      <c r="N106" s="24" t="str">
        <f t="shared" si="4"/>
        <v>Bone Fish with +783, +3.5% (22639 to 23422)</v>
      </c>
      <c r="O106" s="41"/>
      <c r="P106" s="40">
        <v>13800.0</v>
      </c>
      <c r="Q106" s="18">
        <f t="shared" si="5"/>
        <v>415</v>
      </c>
      <c r="R106" s="23">
        <f t="shared" si="6"/>
        <v>0.03007246377</v>
      </c>
      <c r="S106" s="24" t="str">
        <f t="shared" si="7"/>
        <v>Bone Fish with +415, +3% (13800 to 14215)</v>
      </c>
      <c r="T106" s="18"/>
      <c r="U106" s="40">
        <v>5409.0</v>
      </c>
      <c r="V106" s="22">
        <f t="shared" si="8"/>
        <v>535</v>
      </c>
      <c r="W106" s="23">
        <f t="shared" si="9"/>
        <v>0.09890922537</v>
      </c>
      <c r="X106" s="26" t="str">
        <f t="shared" si="10"/>
        <v>Bone Fish with +535, +9.9% (5409 to 5944)</v>
      </c>
    </row>
    <row r="107">
      <c r="A107" s="18" t="s">
        <v>107</v>
      </c>
      <c r="B107" s="18">
        <v>90.0</v>
      </c>
      <c r="C107" s="40">
        <v>22344.0</v>
      </c>
      <c r="D107" s="40">
        <v>10707.0</v>
      </c>
      <c r="E107" s="40">
        <v>3354.0</v>
      </c>
      <c r="F107" s="14">
        <v>1698118.0</v>
      </c>
      <c r="G107" s="19"/>
      <c r="H107" s="19">
        <f>VLOOKUP(A107,'Kings Ratings'!$A$2:$B$1000,2,false)</f>
        <v>3</v>
      </c>
      <c r="I107" s="7">
        <f>vlookup(B107,'202405 MM (Do Not Delete)'!$A$1:$G$1000,7,false)</f>
        <v>235</v>
      </c>
      <c r="K107" s="40">
        <v>21597.0</v>
      </c>
      <c r="L107" s="22">
        <f t="shared" si="2"/>
        <v>747</v>
      </c>
      <c r="M107" s="23">
        <f t="shared" si="3"/>
        <v>0.03458813724</v>
      </c>
      <c r="N107" s="24" t="str">
        <f t="shared" si="4"/>
        <v>Blue Shell with +747, +3.5% (21597 to 22344)</v>
      </c>
      <c r="O107" s="41"/>
      <c r="P107" s="40">
        <v>10304.0</v>
      </c>
      <c r="Q107" s="18">
        <f t="shared" si="5"/>
        <v>403</v>
      </c>
      <c r="R107" s="23">
        <f t="shared" si="6"/>
        <v>0.03911102484</v>
      </c>
      <c r="S107" s="24" t="str">
        <f t="shared" si="7"/>
        <v>Blue Shell with +403, +3.9% (10304 to 10707)</v>
      </c>
      <c r="T107" s="18"/>
      <c r="U107" s="40">
        <v>3150.0</v>
      </c>
      <c r="V107" s="22">
        <f t="shared" si="8"/>
        <v>204</v>
      </c>
      <c r="W107" s="23">
        <f t="shared" si="9"/>
        <v>0.06476190476</v>
      </c>
      <c r="X107" s="26" t="str">
        <f t="shared" si="10"/>
        <v>Blue Shell with +204, +6.5% (3150 to 3354)</v>
      </c>
    </row>
    <row r="108">
      <c r="A108" s="18" t="s">
        <v>659</v>
      </c>
      <c r="B108" s="18">
        <v>536.0</v>
      </c>
      <c r="C108" s="40">
        <v>15096.0</v>
      </c>
      <c r="D108" s="40">
        <v>6246.0</v>
      </c>
      <c r="E108" s="40">
        <v>222.0</v>
      </c>
      <c r="F108" s="14">
        <v>332320.0</v>
      </c>
      <c r="G108" s="19"/>
      <c r="H108" s="19">
        <f>VLOOKUP(A108,'Kings Ratings'!$A$2:$B$1000,2,false)</f>
        <v>3</v>
      </c>
      <c r="I108" s="7">
        <f>vlookup(B108,'202405 MM (Do Not Delete)'!$A$1:$G$1000,7,false)</f>
        <v>296</v>
      </c>
      <c r="K108" s="40">
        <v>14591.0</v>
      </c>
      <c r="L108" s="22">
        <f t="shared" si="2"/>
        <v>505</v>
      </c>
      <c r="M108" s="23">
        <f t="shared" si="3"/>
        <v>0.03461037626</v>
      </c>
      <c r="N108" s="24" t="str">
        <f t="shared" si="4"/>
        <v>Red Dye with +505, +3.5% (14591 to 15096)</v>
      </c>
      <c r="O108" s="41"/>
      <c r="P108" s="40">
        <v>5865.0</v>
      </c>
      <c r="Q108" s="18">
        <f t="shared" si="5"/>
        <v>381</v>
      </c>
      <c r="R108" s="23">
        <f t="shared" si="6"/>
        <v>0.06496163683</v>
      </c>
      <c r="S108" s="24" t="str">
        <f t="shared" si="7"/>
        <v>Red Dye with +381, +6.5% (5865 to 6246)</v>
      </c>
      <c r="T108" s="18"/>
      <c r="U108" s="40">
        <v>189.0</v>
      </c>
      <c r="V108" s="22">
        <f t="shared" si="8"/>
        <v>33</v>
      </c>
      <c r="W108" s="23">
        <f t="shared" si="9"/>
        <v>0.1746031746</v>
      </c>
      <c r="X108" s="26" t="str">
        <f t="shared" si="10"/>
        <v>Red Dye with +33, +17.5% (189 to 222)</v>
      </c>
    </row>
    <row r="109">
      <c r="A109" s="18" t="s">
        <v>199</v>
      </c>
      <c r="B109" s="18">
        <v>122.0</v>
      </c>
      <c r="C109" s="40">
        <v>15118.0</v>
      </c>
      <c r="D109" s="40">
        <v>7056.0</v>
      </c>
      <c r="E109" s="40">
        <v>333.0</v>
      </c>
      <c r="F109" s="14">
        <v>500572.0</v>
      </c>
      <c r="G109" s="19"/>
      <c r="H109" s="19">
        <f>VLOOKUP(A109,'Kings Ratings'!$A$2:$B$1000,2,false)</f>
        <v>5</v>
      </c>
      <c r="I109" s="7">
        <f>vlookup(B109,'202405 MM (Do Not Delete)'!$A$1:$G$1000,7,false)</f>
        <v>293</v>
      </c>
      <c r="K109" s="40">
        <v>14612.0</v>
      </c>
      <c r="L109" s="22">
        <f t="shared" si="2"/>
        <v>506</v>
      </c>
      <c r="M109" s="23">
        <f t="shared" si="3"/>
        <v>0.034629072</v>
      </c>
      <c r="N109" s="24" t="str">
        <f t="shared" si="4"/>
        <v>Coin Purse with +506, +3.5% (14612 to 15118)</v>
      </c>
      <c r="O109" s="41"/>
      <c r="P109" s="40">
        <v>6754.0</v>
      </c>
      <c r="Q109" s="18">
        <f t="shared" si="5"/>
        <v>302</v>
      </c>
      <c r="R109" s="23">
        <f t="shared" si="6"/>
        <v>0.04471424341</v>
      </c>
      <c r="S109" s="24" t="str">
        <f t="shared" si="7"/>
        <v>Coin Purse with +302, +4.5% (6754 to 7056)</v>
      </c>
      <c r="T109" s="18"/>
      <c r="U109" s="40">
        <v>305.0</v>
      </c>
      <c r="V109" s="22">
        <f t="shared" si="8"/>
        <v>28</v>
      </c>
      <c r="W109" s="23">
        <f t="shared" si="9"/>
        <v>0.09180327869</v>
      </c>
      <c r="X109" s="26" t="str">
        <f t="shared" si="10"/>
        <v>Coin Purse with +28, +9.2% (305 to 333)</v>
      </c>
    </row>
    <row r="110">
      <c r="A110" s="18" t="s">
        <v>833</v>
      </c>
      <c r="B110" s="18">
        <v>299.0</v>
      </c>
      <c r="C110" s="40">
        <v>8063.0</v>
      </c>
      <c r="D110" s="40">
        <v>5745.0</v>
      </c>
      <c r="E110" s="40">
        <v>795.0</v>
      </c>
      <c r="F110" s="14">
        <v>1010248.0</v>
      </c>
      <c r="G110" s="19"/>
      <c r="H110" s="19">
        <f>VLOOKUP(A110,'Kings Ratings'!$A$2:$B$1000,2,false)</f>
        <v>1</v>
      </c>
      <c r="I110" s="7">
        <f>vlookup(B110,'202405 MM (Do Not Delete)'!$A$1:$G$1000,7,false)</f>
        <v>282</v>
      </c>
      <c r="K110" s="40">
        <v>7793.0</v>
      </c>
      <c r="L110" s="22">
        <f t="shared" si="2"/>
        <v>270</v>
      </c>
      <c r="M110" s="23">
        <f t="shared" si="3"/>
        <v>0.03464647761</v>
      </c>
      <c r="N110" s="24" t="str">
        <f t="shared" si="4"/>
        <v>Wooden Sword with +270, +3.5% (7793 to 8063)</v>
      </c>
      <c r="O110" s="41"/>
      <c r="P110" s="40">
        <v>5566.0</v>
      </c>
      <c r="Q110" s="18">
        <f t="shared" si="5"/>
        <v>179</v>
      </c>
      <c r="R110" s="23">
        <f t="shared" si="6"/>
        <v>0.03215954006</v>
      </c>
      <c r="S110" s="24" t="str">
        <f t="shared" si="7"/>
        <v>Wooden Sword with +179, +3.2% (5566 to 5745)</v>
      </c>
      <c r="T110" s="18"/>
      <c r="U110" s="40">
        <v>752.0</v>
      </c>
      <c r="V110" s="22">
        <f t="shared" si="8"/>
        <v>43</v>
      </c>
      <c r="W110" s="23">
        <f t="shared" si="9"/>
        <v>0.05718085106</v>
      </c>
      <c r="X110" s="26" t="str">
        <f t="shared" si="10"/>
        <v>Wooden Sword with +43, +5.7% (752 to 795)</v>
      </c>
    </row>
    <row r="111">
      <c r="A111" s="18" t="s">
        <v>147</v>
      </c>
      <c r="B111" s="18">
        <v>23.0</v>
      </c>
      <c r="C111" s="40">
        <v>17370.0</v>
      </c>
      <c r="D111" s="40">
        <v>8651.0</v>
      </c>
      <c r="E111" s="40">
        <v>2328.0</v>
      </c>
      <c r="F111" s="14">
        <v>1056163.0</v>
      </c>
      <c r="G111" s="19"/>
      <c r="H111" s="19">
        <f>VLOOKUP(A111,'Kings Ratings'!$A$2:$B$1000,2,false)</f>
        <v>1</v>
      </c>
      <c r="I111" s="7">
        <f>vlookup(B111,'202405 MM (Do Not Delete)'!$A$1:$G$1000,7,false)</f>
        <v>243</v>
      </c>
      <c r="K111" s="40">
        <v>16788.0</v>
      </c>
      <c r="L111" s="22">
        <f t="shared" si="2"/>
        <v>582</v>
      </c>
      <c r="M111" s="23">
        <f t="shared" si="3"/>
        <v>0.03466761973</v>
      </c>
      <c r="N111" s="24" t="str">
        <f t="shared" si="4"/>
        <v>Bucket with +582, +3.5% (16788 to 17370)</v>
      </c>
      <c r="O111" s="41"/>
      <c r="P111" s="40">
        <v>8277.0</v>
      </c>
      <c r="Q111" s="18">
        <f t="shared" si="5"/>
        <v>374</v>
      </c>
      <c r="R111" s="23">
        <f t="shared" si="6"/>
        <v>0.04518545367</v>
      </c>
      <c r="S111" s="24" t="str">
        <f t="shared" si="7"/>
        <v>Bucket with +374, +4.5% (8277 to 8651)</v>
      </c>
      <c r="T111" s="18"/>
      <c r="U111" s="40">
        <v>2137.0</v>
      </c>
      <c r="V111" s="22">
        <f t="shared" si="8"/>
        <v>191</v>
      </c>
      <c r="W111" s="23">
        <f t="shared" si="9"/>
        <v>0.08937763219</v>
      </c>
      <c r="X111" s="26" t="str">
        <f t="shared" si="10"/>
        <v>Bucket with +191, +8.9% (2137 to 2328)</v>
      </c>
    </row>
    <row r="112">
      <c r="A112" s="18" t="s">
        <v>487</v>
      </c>
      <c r="B112" s="18">
        <v>100.0</v>
      </c>
      <c r="C112" s="40">
        <v>21030.0</v>
      </c>
      <c r="D112" s="40">
        <v>11558.0</v>
      </c>
      <c r="E112" s="40">
        <v>3818.0</v>
      </c>
      <c r="F112" s="14">
        <v>2563590.0</v>
      </c>
      <c r="G112" s="19"/>
      <c r="H112" s="19">
        <f>VLOOKUP(A112,'Kings Ratings'!$A$2:$B$1000,2,false)</f>
        <v>1</v>
      </c>
      <c r="I112" s="7">
        <f>vlookup(B112,'202405 MM (Do Not Delete)'!$A$1:$G$1000,7,false)</f>
        <v>228</v>
      </c>
      <c r="K112" s="40">
        <v>20317.0</v>
      </c>
      <c r="L112" s="22">
        <f t="shared" si="2"/>
        <v>713</v>
      </c>
      <c r="M112" s="23">
        <f t="shared" si="3"/>
        <v>0.03509376384</v>
      </c>
      <c r="N112" s="24" t="str">
        <f t="shared" si="4"/>
        <v>Pearl with +713, +3.5% (20317 to 21030)</v>
      </c>
      <c r="O112" s="41"/>
      <c r="P112" s="40">
        <v>11163.0</v>
      </c>
      <c r="Q112" s="18">
        <f t="shared" si="5"/>
        <v>395</v>
      </c>
      <c r="R112" s="23">
        <f t="shared" si="6"/>
        <v>0.0353847532</v>
      </c>
      <c r="S112" s="24" t="str">
        <f t="shared" si="7"/>
        <v>Pearl with +395, +3.5% (11163 to 11558)</v>
      </c>
      <c r="T112" s="18"/>
      <c r="U112" s="40">
        <v>3557.0</v>
      </c>
      <c r="V112" s="22">
        <f t="shared" si="8"/>
        <v>261</v>
      </c>
      <c r="W112" s="23">
        <f t="shared" si="9"/>
        <v>0.07337644082</v>
      </c>
      <c r="X112" s="26" t="str">
        <f t="shared" si="10"/>
        <v>Pearl with +261, +7.3% (3557 to 3818)</v>
      </c>
    </row>
    <row r="113">
      <c r="A113" s="18" t="s">
        <v>246</v>
      </c>
      <c r="B113" s="18">
        <v>29.0</v>
      </c>
      <c r="C113" s="40">
        <v>10743.0</v>
      </c>
      <c r="D113" s="40">
        <v>3238.0</v>
      </c>
      <c r="E113" s="40">
        <v>133.0</v>
      </c>
      <c r="F113" s="14">
        <v>142309.0</v>
      </c>
      <c r="G113" s="19"/>
      <c r="H113" s="19">
        <f>VLOOKUP(A113,'Kings Ratings'!$A$2:$B$1000,2,false)</f>
        <v>2</v>
      </c>
      <c r="I113" s="7" t="str">
        <f>vlookup(B113,'202405 MM (Do Not Delete)'!$A$1:$G$1000,7,false)</f>
        <v/>
      </c>
      <c r="K113" s="40">
        <v>10378.0</v>
      </c>
      <c r="L113" s="22">
        <f t="shared" si="2"/>
        <v>365</v>
      </c>
      <c r="M113" s="23">
        <f t="shared" si="3"/>
        <v>0.03517055309</v>
      </c>
      <c r="N113" s="24" t="str">
        <f t="shared" si="4"/>
        <v>Cucumber with +365, +3.5% (10378 to 10743)</v>
      </c>
      <c r="O113" s="41"/>
      <c r="P113" s="40">
        <v>3121.0</v>
      </c>
      <c r="Q113" s="18">
        <f t="shared" si="5"/>
        <v>117</v>
      </c>
      <c r="R113" s="23">
        <f t="shared" si="6"/>
        <v>0.03748798462</v>
      </c>
      <c r="S113" s="24" t="str">
        <f t="shared" si="7"/>
        <v>Cucumber with +117, +3.7% (3121 to 3238)</v>
      </c>
      <c r="T113" s="18"/>
      <c r="U113" s="40">
        <v>121.0</v>
      </c>
      <c r="V113" s="22">
        <f t="shared" si="8"/>
        <v>12</v>
      </c>
      <c r="W113" s="23">
        <f t="shared" si="9"/>
        <v>0.09917355372</v>
      </c>
      <c r="X113" s="26" t="str">
        <f t="shared" si="10"/>
        <v>Cucumber with +12, +9.9% (121 to 133)</v>
      </c>
    </row>
    <row r="114">
      <c r="A114" s="18" t="s">
        <v>479</v>
      </c>
      <c r="B114" s="18">
        <v>233.0</v>
      </c>
      <c r="C114" s="40">
        <v>20873.0</v>
      </c>
      <c r="D114" s="40">
        <v>10689.0</v>
      </c>
      <c r="E114" s="40">
        <v>3071.0</v>
      </c>
      <c r="F114" s="14">
        <v>2311996.0</v>
      </c>
      <c r="G114" s="19"/>
      <c r="H114" s="19">
        <f>VLOOKUP(A114,'Kings Ratings'!$A$2:$B$1000,2,false)</f>
        <v>1</v>
      </c>
      <c r="I114" s="7">
        <f>vlookup(B114,'202405 MM (Do Not Delete)'!$A$1:$G$1000,7,false)</f>
        <v>236</v>
      </c>
      <c r="K114" s="40">
        <v>20163.0</v>
      </c>
      <c r="L114" s="22">
        <f t="shared" si="2"/>
        <v>710</v>
      </c>
      <c r="M114" s="23">
        <f t="shared" si="3"/>
        <v>0.03521301394</v>
      </c>
      <c r="N114" s="24" t="str">
        <f t="shared" si="4"/>
        <v>Redgill with +710, +3.5% (20163 to 20873)</v>
      </c>
      <c r="O114" s="41"/>
      <c r="P114" s="40">
        <v>10275.0</v>
      </c>
      <c r="Q114" s="18">
        <f t="shared" si="5"/>
        <v>414</v>
      </c>
      <c r="R114" s="23">
        <f t="shared" si="6"/>
        <v>0.0402919708</v>
      </c>
      <c r="S114" s="24" t="str">
        <f t="shared" si="7"/>
        <v>Redgill with +414, +4% (10275 to 10689)</v>
      </c>
      <c r="T114" s="18"/>
      <c r="U114" s="40">
        <v>2835.0</v>
      </c>
      <c r="V114" s="22">
        <f t="shared" si="8"/>
        <v>236</v>
      </c>
      <c r="W114" s="23">
        <f t="shared" si="9"/>
        <v>0.08324514991</v>
      </c>
      <c r="X114" s="26" t="str">
        <f t="shared" si="10"/>
        <v>Redgill with +236, +8.3% (2835 to 3071)</v>
      </c>
    </row>
    <row r="115">
      <c r="A115" s="18" t="s">
        <v>526</v>
      </c>
      <c r="B115" s="18">
        <v>124.0</v>
      </c>
      <c r="C115" s="40">
        <v>12106.0</v>
      </c>
      <c r="D115" s="40">
        <v>5411.0</v>
      </c>
      <c r="E115" s="40">
        <v>668.0</v>
      </c>
      <c r="F115" s="14">
        <v>202700.0</v>
      </c>
      <c r="G115" s="19"/>
      <c r="H115" s="19">
        <f>VLOOKUP(A115,'Kings Ratings'!$A$2:$B$1000,2,false)</f>
        <v>1</v>
      </c>
      <c r="I115" s="7">
        <f>vlookup(B115,'202405 MM (Do Not Delete)'!$A$1:$G$1000,7,false)</f>
        <v>284</v>
      </c>
      <c r="K115" s="40">
        <v>11693.0</v>
      </c>
      <c r="L115" s="22">
        <f t="shared" si="2"/>
        <v>413</v>
      </c>
      <c r="M115" s="23">
        <f t="shared" si="3"/>
        <v>0.03532027709</v>
      </c>
      <c r="N115" s="24" t="str">
        <f t="shared" si="4"/>
        <v>Lemon Quartz Ring with +413, +3.5% (11693 to 12106)</v>
      </c>
      <c r="O115" s="41"/>
      <c r="P115" s="40">
        <v>5210.0</v>
      </c>
      <c r="Q115" s="18">
        <f t="shared" si="5"/>
        <v>201</v>
      </c>
      <c r="R115" s="23">
        <f t="shared" si="6"/>
        <v>0.03857965451</v>
      </c>
      <c r="S115" s="24" t="str">
        <f t="shared" si="7"/>
        <v>Lemon Quartz Ring with +201, +3.9% (5210 to 5411)</v>
      </c>
      <c r="T115" s="18"/>
      <c r="U115" s="40">
        <v>639.0</v>
      </c>
      <c r="V115" s="22">
        <f t="shared" si="8"/>
        <v>29</v>
      </c>
      <c r="W115" s="23">
        <f t="shared" si="9"/>
        <v>0.04538341158</v>
      </c>
      <c r="X115" s="26" t="str">
        <f t="shared" si="10"/>
        <v>Lemon Quartz Ring with +29, +4.5% (639 to 668)</v>
      </c>
    </row>
    <row r="116">
      <c r="A116" s="18" t="s">
        <v>93</v>
      </c>
      <c r="B116" s="18">
        <v>535.0</v>
      </c>
      <c r="C116" s="40">
        <v>15512.0</v>
      </c>
      <c r="D116" s="40">
        <v>7315.0</v>
      </c>
      <c r="E116" s="40">
        <v>531.0</v>
      </c>
      <c r="F116" s="14">
        <v>417218.0</v>
      </c>
      <c r="G116" s="19"/>
      <c r="H116" s="19">
        <f>VLOOKUP(A116,'Kings Ratings'!$A$2:$B$1000,2,false)</f>
        <v>3</v>
      </c>
      <c r="I116" s="7">
        <f>vlookup(B116,'202405 MM (Do Not Delete)'!$A$1:$G$1000,7,false)</f>
        <v>281</v>
      </c>
      <c r="K116" s="40">
        <v>14982.0</v>
      </c>
      <c r="L116" s="22">
        <f t="shared" si="2"/>
        <v>530</v>
      </c>
      <c r="M116" s="23">
        <f t="shared" si="3"/>
        <v>0.03537578427</v>
      </c>
      <c r="N116" s="24" t="str">
        <f t="shared" si="4"/>
        <v>Blue Dye with +530, +3.5% (14982 to 15512)</v>
      </c>
      <c r="O116" s="41"/>
      <c r="P116" s="40">
        <v>6911.0</v>
      </c>
      <c r="Q116" s="18">
        <f t="shared" si="5"/>
        <v>404</v>
      </c>
      <c r="R116" s="23">
        <f t="shared" si="6"/>
        <v>0.05845753147</v>
      </c>
      <c r="S116" s="24" t="str">
        <f t="shared" si="7"/>
        <v>Blue Dye with +404, +5.8% (6911 to 7315)</v>
      </c>
      <c r="T116" s="18"/>
      <c r="U116" s="40">
        <v>462.0</v>
      </c>
      <c r="V116" s="22">
        <f t="shared" si="8"/>
        <v>69</v>
      </c>
      <c r="W116" s="23">
        <f t="shared" si="9"/>
        <v>0.1493506494</v>
      </c>
      <c r="X116" s="26" t="str">
        <f t="shared" si="10"/>
        <v>Blue Dye with +69, +14.9% (462 to 531)</v>
      </c>
    </row>
    <row r="117">
      <c r="A117" s="18" t="s">
        <v>390</v>
      </c>
      <c r="B117" s="18">
        <v>56.0</v>
      </c>
      <c r="C117" s="40">
        <v>23402.0</v>
      </c>
      <c r="D117" s="40">
        <v>12218.0</v>
      </c>
      <c r="E117" s="40">
        <v>4107.0</v>
      </c>
      <c r="F117" s="14">
        <v>2668214.0</v>
      </c>
      <c r="G117" s="19"/>
      <c r="H117" s="19">
        <f>VLOOKUP(A117,'Kings Ratings'!$A$2:$B$1000,2,false)</f>
        <v>1</v>
      </c>
      <c r="I117" s="7">
        <f>vlookup(B117,'202405 MM (Do Not Delete)'!$A$1:$G$1000,7,false)</f>
        <v>228</v>
      </c>
      <c r="K117" s="40">
        <v>22602.0</v>
      </c>
      <c r="L117" s="22">
        <f t="shared" si="2"/>
        <v>800</v>
      </c>
      <c r="M117" s="23">
        <f t="shared" si="3"/>
        <v>0.03539509778</v>
      </c>
      <c r="N117" s="24" t="str">
        <f t="shared" si="4"/>
        <v>Green Chromis with +800, +3.5% (22602 to 23402)</v>
      </c>
      <c r="O117" s="41"/>
      <c r="P117" s="40">
        <v>11756.0</v>
      </c>
      <c r="Q117" s="18">
        <f t="shared" si="5"/>
        <v>462</v>
      </c>
      <c r="R117" s="23">
        <f t="shared" si="6"/>
        <v>0.03929908132</v>
      </c>
      <c r="S117" s="24" t="str">
        <f t="shared" si="7"/>
        <v>Green Chromis with +462, +3.9% (11756 to 12218)</v>
      </c>
      <c r="T117" s="18"/>
      <c r="U117" s="40">
        <v>3851.0</v>
      </c>
      <c r="V117" s="22">
        <f t="shared" si="8"/>
        <v>256</v>
      </c>
      <c r="W117" s="23">
        <f t="shared" si="9"/>
        <v>0.06647623994</v>
      </c>
      <c r="X117" s="26" t="str">
        <f t="shared" si="10"/>
        <v>Green Chromis with +256, +6.6% (3851 to 4107)</v>
      </c>
    </row>
    <row r="118">
      <c r="A118" s="18" t="s">
        <v>206</v>
      </c>
      <c r="B118" s="18">
        <v>726.0</v>
      </c>
      <c r="C118" s="40">
        <v>5790.0</v>
      </c>
      <c r="D118" s="40">
        <v>2184.0</v>
      </c>
      <c r="E118" s="40">
        <v>83.0</v>
      </c>
      <c r="F118" s="14">
        <v>126113.0</v>
      </c>
      <c r="G118" s="19"/>
      <c r="H118" s="19">
        <f>VLOOKUP(A118,'Kings Ratings'!$A$2:$B$1000,2,false)</f>
        <v>8</v>
      </c>
      <c r="I118" s="7" t="str">
        <f>vlookup(B118,'202405 MM (Do Not Delete)'!$A$1:$G$1000,7,false)</f>
        <v/>
      </c>
      <c r="K118" s="40">
        <v>5592.0</v>
      </c>
      <c r="L118" s="22">
        <f t="shared" si="2"/>
        <v>198</v>
      </c>
      <c r="M118" s="23">
        <f t="shared" si="3"/>
        <v>0.03540772532</v>
      </c>
      <c r="N118" s="24" t="str">
        <f t="shared" si="4"/>
        <v>Concord Grape Pie with +198, +3.5% (5592 to 5790)</v>
      </c>
      <c r="O118" s="41"/>
      <c r="P118" s="40">
        <v>2093.0</v>
      </c>
      <c r="Q118" s="18">
        <f t="shared" si="5"/>
        <v>91</v>
      </c>
      <c r="R118" s="23">
        <f t="shared" si="6"/>
        <v>0.04347826087</v>
      </c>
      <c r="S118" s="24" t="str">
        <f t="shared" si="7"/>
        <v>Concord Grape Pie with +91, +4.3% (2093 to 2184)</v>
      </c>
      <c r="T118" s="18"/>
      <c r="U118" s="40">
        <v>79.0</v>
      </c>
      <c r="V118" s="22">
        <f t="shared" si="8"/>
        <v>4</v>
      </c>
      <c r="W118" s="23">
        <f t="shared" si="9"/>
        <v>0.05063291139</v>
      </c>
      <c r="X118" s="26" t="str">
        <f t="shared" si="10"/>
        <v>Concord Grape Pie with +4, +5.1% (79 to 83)</v>
      </c>
    </row>
    <row r="119">
      <c r="A119" s="18" t="s">
        <v>236</v>
      </c>
      <c r="B119" s="18">
        <v>585.0</v>
      </c>
      <c r="C119" s="40">
        <v>12281.0</v>
      </c>
      <c r="D119" s="40">
        <v>6378.0</v>
      </c>
      <c r="E119" s="40">
        <v>556.0</v>
      </c>
      <c r="F119" s="14">
        <v>387109.0</v>
      </c>
      <c r="G119" s="19"/>
      <c r="H119" s="19">
        <f>VLOOKUP(A119,'Kings Ratings'!$A$2:$B$1000,2,false)</f>
        <v>4</v>
      </c>
      <c r="I119" s="7">
        <f>vlookup(B119,'202405 MM (Do Not Delete)'!$A$1:$G$1000,7,false)</f>
        <v>277</v>
      </c>
      <c r="K119" s="40">
        <v>11859.0</v>
      </c>
      <c r="L119" s="22">
        <f t="shared" si="2"/>
        <v>422</v>
      </c>
      <c r="M119" s="23">
        <f t="shared" si="3"/>
        <v>0.03558478792</v>
      </c>
      <c r="N119" s="24" t="str">
        <f t="shared" si="4"/>
        <v>Crossbow with +422, +3.6% (11859 to 12281)</v>
      </c>
      <c r="O119" s="41"/>
      <c r="P119" s="40">
        <v>6095.0</v>
      </c>
      <c r="Q119" s="18">
        <f t="shared" si="5"/>
        <v>283</v>
      </c>
      <c r="R119" s="23">
        <f t="shared" si="6"/>
        <v>0.04643150123</v>
      </c>
      <c r="S119" s="24" t="str">
        <f t="shared" si="7"/>
        <v>Crossbow with +283, +4.6% (6095 to 6378)</v>
      </c>
      <c r="T119" s="18"/>
      <c r="U119" s="40">
        <v>504.0</v>
      </c>
      <c r="V119" s="22">
        <f t="shared" si="8"/>
        <v>52</v>
      </c>
      <c r="W119" s="23">
        <f t="shared" si="9"/>
        <v>0.1031746032</v>
      </c>
      <c r="X119" s="26" t="str">
        <f t="shared" si="10"/>
        <v>Crossbow with +52, +10.3% (504 to 556)</v>
      </c>
    </row>
    <row r="120">
      <c r="A120" s="18" t="s">
        <v>653</v>
      </c>
      <c r="B120" s="18">
        <v>723.0</v>
      </c>
      <c r="C120" s="40">
        <v>6358.0</v>
      </c>
      <c r="D120" s="40">
        <v>1985.0</v>
      </c>
      <c r="E120" s="40">
        <v>38.0</v>
      </c>
      <c r="F120" s="14">
        <v>65769.0</v>
      </c>
      <c r="G120" s="19"/>
      <c r="H120" s="19">
        <f>VLOOKUP(A120,'Kings Ratings'!$A$2:$B$1000,2,false)</f>
        <v>6</v>
      </c>
      <c r="I120" s="7" t="str">
        <f>vlookup(B120,'202405 MM (Do Not Delete)'!$A$1:$G$1000,7,false)</f>
        <v/>
      </c>
      <c r="K120" s="40">
        <v>6139.0</v>
      </c>
      <c r="L120" s="22">
        <f t="shared" si="2"/>
        <v>219</v>
      </c>
      <c r="M120" s="23">
        <f t="shared" si="3"/>
        <v>0.03567356247</v>
      </c>
      <c r="N120" s="24" t="str">
        <f t="shared" si="4"/>
        <v>Red Berry Pie with +219, +3.6% (6139 to 6358)</v>
      </c>
      <c r="O120" s="41"/>
      <c r="P120" s="40">
        <v>1899.0</v>
      </c>
      <c r="Q120" s="18">
        <f t="shared" si="5"/>
        <v>86</v>
      </c>
      <c r="R120" s="23">
        <f t="shared" si="6"/>
        <v>0.04528699315</v>
      </c>
      <c r="S120" s="24" t="str">
        <f t="shared" si="7"/>
        <v>Red Berry Pie with +86, +4.5% (1899 to 1985)</v>
      </c>
      <c r="T120" s="18"/>
      <c r="U120" s="40">
        <v>34.0</v>
      </c>
      <c r="V120" s="22">
        <f t="shared" si="8"/>
        <v>4</v>
      </c>
      <c r="W120" s="23">
        <f t="shared" si="9"/>
        <v>0.1176470588</v>
      </c>
      <c r="X120" s="26" t="str">
        <f t="shared" si="10"/>
        <v>Red Berry Pie with +4, +11.8% (34 to 38)</v>
      </c>
    </row>
    <row r="121">
      <c r="A121" s="18" t="s">
        <v>326</v>
      </c>
      <c r="B121" s="18">
        <v>201.0</v>
      </c>
      <c r="C121" s="40">
        <v>19353.0</v>
      </c>
      <c r="D121" s="40">
        <v>10662.0</v>
      </c>
      <c r="E121" s="40">
        <v>3102.0</v>
      </c>
      <c r="F121" s="14">
        <v>1181445.0</v>
      </c>
      <c r="G121" s="19"/>
      <c r="H121" s="19">
        <f>VLOOKUP(A121,'Kings Ratings'!$A$2:$B$1000,2,false)</f>
        <v>3</v>
      </c>
      <c r="I121" s="7">
        <f>vlookup(B121,'202405 MM (Do Not Delete)'!$A$1:$G$1000,7,false)</f>
        <v>238</v>
      </c>
      <c r="K121" s="40">
        <v>18683.0</v>
      </c>
      <c r="L121" s="22">
        <f t="shared" si="2"/>
        <v>670</v>
      </c>
      <c r="M121" s="23">
        <f t="shared" si="3"/>
        <v>0.03586147835</v>
      </c>
      <c r="N121" s="24" t="str">
        <f t="shared" si="4"/>
        <v>Fluorifish with +670, +3.6% (18683 to 19353)</v>
      </c>
      <c r="O121" s="41"/>
      <c r="P121" s="40">
        <v>10224.0</v>
      </c>
      <c r="Q121" s="18">
        <f t="shared" si="5"/>
        <v>438</v>
      </c>
      <c r="R121" s="23">
        <f t="shared" si="6"/>
        <v>0.04284037559</v>
      </c>
      <c r="S121" s="24" t="str">
        <f t="shared" si="7"/>
        <v>Fluorifish with +438, +4.3% (10224 to 10662)</v>
      </c>
      <c r="T121" s="18"/>
      <c r="U121" s="40">
        <v>2850.0</v>
      </c>
      <c r="V121" s="22">
        <f t="shared" si="8"/>
        <v>252</v>
      </c>
      <c r="W121" s="23">
        <f t="shared" si="9"/>
        <v>0.08842105263</v>
      </c>
      <c r="X121" s="26" t="str">
        <f t="shared" si="10"/>
        <v>Fluorifish with +252, +8.8% (2850 to 3102)</v>
      </c>
    </row>
    <row r="122">
      <c r="A122" s="18" t="s">
        <v>555</v>
      </c>
      <c r="B122" s="18">
        <v>115.0</v>
      </c>
      <c r="C122" s="40">
        <v>18543.0</v>
      </c>
      <c r="D122" s="40">
        <v>9980.0</v>
      </c>
      <c r="E122" s="40">
        <v>2876.0</v>
      </c>
      <c r="F122" s="14">
        <v>1321570.0</v>
      </c>
      <c r="G122" s="19"/>
      <c r="H122" s="19">
        <f>VLOOKUP(A122,'Kings Ratings'!$A$2:$B$1000,2,false)</f>
        <v>3</v>
      </c>
      <c r="I122" s="7">
        <f>vlookup(B122,'202405 MM (Do Not Delete)'!$A$1:$G$1000,7,false)</f>
        <v>237</v>
      </c>
      <c r="K122" s="40">
        <v>17901.0</v>
      </c>
      <c r="L122" s="22">
        <f t="shared" si="2"/>
        <v>642</v>
      </c>
      <c r="M122" s="23">
        <f t="shared" si="3"/>
        <v>0.03586391822</v>
      </c>
      <c r="N122" s="24" t="str">
        <f t="shared" si="4"/>
        <v>Puffer with +642, +3.6% (17901 to 18543)</v>
      </c>
      <c r="O122" s="41"/>
      <c r="P122" s="40">
        <v>9661.0</v>
      </c>
      <c r="Q122" s="18">
        <f t="shared" si="5"/>
        <v>319</v>
      </c>
      <c r="R122" s="23">
        <f t="shared" si="6"/>
        <v>0.03301935617</v>
      </c>
      <c r="S122" s="24" t="str">
        <f t="shared" si="7"/>
        <v>Puffer with +319, +3.3% (9661 to 9980)</v>
      </c>
      <c r="T122" s="18"/>
      <c r="U122" s="40">
        <v>2667.0</v>
      </c>
      <c r="V122" s="22">
        <f t="shared" si="8"/>
        <v>209</v>
      </c>
      <c r="W122" s="23">
        <f t="shared" si="9"/>
        <v>0.07836520435</v>
      </c>
      <c r="X122" s="26" t="str">
        <f t="shared" si="10"/>
        <v>Puffer with +209, +7.8% (2667 to 2876)</v>
      </c>
    </row>
    <row r="123">
      <c r="A123" s="18" t="s">
        <v>192</v>
      </c>
      <c r="B123" s="18">
        <v>97.0</v>
      </c>
      <c r="C123" s="40">
        <v>28397.0</v>
      </c>
      <c r="D123" s="40">
        <v>18852.0</v>
      </c>
      <c r="E123" s="40">
        <v>8795.0</v>
      </c>
      <c r="F123" s="14">
        <v>1.3318844E7</v>
      </c>
      <c r="G123" s="19"/>
      <c r="H123" s="19">
        <f>VLOOKUP(A123,'Kings Ratings'!$A$2:$B$1000,2,false)</f>
        <v>1</v>
      </c>
      <c r="I123" s="7">
        <f>vlookup(B123,'202405 MM (Do Not Delete)'!$A$1:$G$1000,7,false)</f>
        <v>209</v>
      </c>
      <c r="K123" s="40">
        <v>27413.0</v>
      </c>
      <c r="L123" s="22">
        <f t="shared" si="2"/>
        <v>984</v>
      </c>
      <c r="M123" s="23">
        <f t="shared" si="3"/>
        <v>0.03589537811</v>
      </c>
      <c r="N123" s="24" t="str">
        <f t="shared" si="4"/>
        <v>Clam Shell with +984, +3.6% (27413 to 28397)</v>
      </c>
      <c r="O123" s="41"/>
      <c r="P123" s="40">
        <v>18206.0</v>
      </c>
      <c r="Q123" s="18">
        <f t="shared" si="5"/>
        <v>646</v>
      </c>
      <c r="R123" s="23">
        <f t="shared" si="6"/>
        <v>0.03548280787</v>
      </c>
      <c r="S123" s="24" t="str">
        <f t="shared" si="7"/>
        <v>Clam Shell with +646, +3.5% (18206 to 18852)</v>
      </c>
      <c r="T123" s="18"/>
      <c r="U123" s="40">
        <v>8462.0</v>
      </c>
      <c r="V123" s="22">
        <f t="shared" si="8"/>
        <v>333</v>
      </c>
      <c r="W123" s="23">
        <f t="shared" si="9"/>
        <v>0.03935239896</v>
      </c>
      <c r="X123" s="26" t="str">
        <f t="shared" si="10"/>
        <v>Clam Shell with +333, +3.9% (8462 to 8795)</v>
      </c>
    </row>
    <row r="124">
      <c r="A124" s="18" t="s">
        <v>614</v>
      </c>
      <c r="B124" s="18">
        <v>174.0</v>
      </c>
      <c r="C124" s="40">
        <v>17825.0</v>
      </c>
      <c r="D124" s="40">
        <v>10174.0</v>
      </c>
      <c r="E124" s="40">
        <v>2797.0</v>
      </c>
      <c r="F124" s="14">
        <v>1229742.0</v>
      </c>
      <c r="G124" s="19"/>
      <c r="H124" s="19">
        <f>VLOOKUP(A124,'Kings Ratings'!$A$2:$B$1000,2,false)</f>
        <v>3</v>
      </c>
      <c r="I124" s="7">
        <f>vlookup(B124,'202405 MM (Do Not Delete)'!$A$1:$G$1000,7,false)</f>
        <v>240</v>
      </c>
      <c r="K124" s="40">
        <v>17204.0</v>
      </c>
      <c r="L124" s="22">
        <f t="shared" si="2"/>
        <v>621</v>
      </c>
      <c r="M124" s="23">
        <f t="shared" si="3"/>
        <v>0.03609625668</v>
      </c>
      <c r="N124" s="24" t="str">
        <f t="shared" si="4"/>
        <v>Ruby Fish with +621, +3.6% (17204 to 17825)</v>
      </c>
      <c r="O124" s="41"/>
      <c r="P124" s="40">
        <v>9796.0</v>
      </c>
      <c r="Q124" s="18">
        <f t="shared" si="5"/>
        <v>378</v>
      </c>
      <c r="R124" s="23">
        <f t="shared" si="6"/>
        <v>0.03858717844</v>
      </c>
      <c r="S124" s="24" t="str">
        <f t="shared" si="7"/>
        <v>Ruby Fish with +378, +3.9% (9796 to 10174)</v>
      </c>
      <c r="T124" s="18"/>
      <c r="U124" s="40">
        <v>2546.0</v>
      </c>
      <c r="V124" s="22">
        <f t="shared" si="8"/>
        <v>251</v>
      </c>
      <c r="W124" s="23">
        <f t="shared" si="9"/>
        <v>0.09858601728</v>
      </c>
      <c r="X124" s="26" t="str">
        <f t="shared" si="10"/>
        <v>Ruby Fish with +251, +9.9% (2546 to 2797)</v>
      </c>
    </row>
    <row r="125">
      <c r="A125" s="18" t="s">
        <v>713</v>
      </c>
      <c r="B125" s="18">
        <v>249.0</v>
      </c>
      <c r="C125" s="40">
        <v>12774.0</v>
      </c>
      <c r="D125" s="40">
        <v>5609.0</v>
      </c>
      <c r="E125" s="40">
        <v>244.0</v>
      </c>
      <c r="F125" s="14">
        <v>423944.0</v>
      </c>
      <c r="G125" s="19"/>
      <c r="H125" s="19">
        <f>VLOOKUP(A125,'Kings Ratings'!$A$2:$B$1000,2,false)</f>
        <v>2</v>
      </c>
      <c r="I125" s="7">
        <f>vlookup(B125,'202405 MM (Do Not Delete)'!$A$1:$G$1000,7,false)</f>
        <v>294</v>
      </c>
      <c r="K125" s="40">
        <v>12328.0</v>
      </c>
      <c r="L125" s="22">
        <f t="shared" si="2"/>
        <v>446</v>
      </c>
      <c r="M125" s="23">
        <f t="shared" si="3"/>
        <v>0.03617780662</v>
      </c>
      <c r="N125" s="24" t="str">
        <f t="shared" si="4"/>
        <v>Shimmer Ring with +446, +3.6% (12328 to 12774)</v>
      </c>
      <c r="O125" s="41"/>
      <c r="P125" s="40">
        <v>5361.0</v>
      </c>
      <c r="Q125" s="18">
        <f t="shared" si="5"/>
        <v>248</v>
      </c>
      <c r="R125" s="23">
        <f t="shared" si="6"/>
        <v>0.04626002611</v>
      </c>
      <c r="S125" s="24" t="str">
        <f t="shared" si="7"/>
        <v>Shimmer Ring with +248, +4.6% (5361 to 5609)</v>
      </c>
      <c r="T125" s="18"/>
      <c r="U125" s="40">
        <v>226.0</v>
      </c>
      <c r="V125" s="22">
        <f t="shared" si="8"/>
        <v>18</v>
      </c>
      <c r="W125" s="23">
        <f t="shared" si="9"/>
        <v>0.0796460177</v>
      </c>
      <c r="X125" s="26" t="str">
        <f t="shared" si="10"/>
        <v>Shimmer Ring with +18, +8% (226 to 244)</v>
      </c>
    </row>
    <row r="126">
      <c r="A126" s="18" t="s">
        <v>76</v>
      </c>
      <c r="B126" s="18">
        <v>57.0</v>
      </c>
      <c r="C126" s="40">
        <v>23108.0</v>
      </c>
      <c r="D126" s="40">
        <v>12177.0</v>
      </c>
      <c r="E126" s="40">
        <v>4094.0</v>
      </c>
      <c r="F126" s="14">
        <v>2665089.0</v>
      </c>
      <c r="G126" s="19"/>
      <c r="H126" s="19">
        <f>VLOOKUP(A126,'Kings Ratings'!$A$2:$B$1000,2,false)</f>
        <v>2</v>
      </c>
      <c r="I126" s="7">
        <f>vlookup(B126,'202405 MM (Do Not Delete)'!$A$1:$G$1000,7,false)</f>
        <v>229</v>
      </c>
      <c r="K126" s="40">
        <v>22298.0</v>
      </c>
      <c r="L126" s="22">
        <f t="shared" si="2"/>
        <v>810</v>
      </c>
      <c r="M126" s="23">
        <f t="shared" si="3"/>
        <v>0.0363261279</v>
      </c>
      <c r="N126" s="24" t="str">
        <f t="shared" si="4"/>
        <v>Blue Crab with +810, +3.6% (22298 to 23108)</v>
      </c>
      <c r="O126" s="41"/>
      <c r="P126" s="40">
        <v>11718.0</v>
      </c>
      <c r="Q126" s="18">
        <f t="shared" si="5"/>
        <v>459</v>
      </c>
      <c r="R126" s="23">
        <f t="shared" si="6"/>
        <v>0.03917050691</v>
      </c>
      <c r="S126" s="24" t="str">
        <f t="shared" si="7"/>
        <v>Blue Crab with +459, +3.9% (11718 to 12177)</v>
      </c>
      <c r="T126" s="18"/>
      <c r="U126" s="40">
        <v>3841.0</v>
      </c>
      <c r="V126" s="22">
        <f t="shared" si="8"/>
        <v>253</v>
      </c>
      <c r="W126" s="23">
        <f t="shared" si="9"/>
        <v>0.06586826347</v>
      </c>
      <c r="X126" s="26" t="str">
        <f t="shared" si="10"/>
        <v>Blue Crab with +253, +6.6% (3841 to 4094)</v>
      </c>
    </row>
    <row r="127">
      <c r="A127" s="18" t="s">
        <v>606</v>
      </c>
      <c r="B127" s="18">
        <v>206.0</v>
      </c>
      <c r="C127" s="40">
        <v>18021.0</v>
      </c>
      <c r="D127" s="40">
        <v>9971.0</v>
      </c>
      <c r="E127" s="40">
        <v>2876.0</v>
      </c>
      <c r="F127" s="14">
        <v>1323520.0</v>
      </c>
      <c r="G127" s="19"/>
      <c r="H127" s="19">
        <f>VLOOKUP(A127,'Kings Ratings'!$A$2:$B$1000,2,false)</f>
        <v>3</v>
      </c>
      <c r="I127" s="7">
        <f>vlookup(B127,'202405 MM (Do Not Delete)'!$A$1:$G$1000,7,false)</f>
        <v>237</v>
      </c>
      <c r="K127" s="40">
        <v>17389.0</v>
      </c>
      <c r="L127" s="22">
        <f t="shared" si="2"/>
        <v>632</v>
      </c>
      <c r="M127" s="23">
        <f t="shared" si="3"/>
        <v>0.03634481569</v>
      </c>
      <c r="N127" s="24" t="str">
        <f t="shared" si="4"/>
        <v>Seahorse with +632, +3.6% (17389 to 18021)</v>
      </c>
      <c r="O127" s="41"/>
      <c r="P127" s="40">
        <v>9651.0</v>
      </c>
      <c r="Q127" s="18">
        <f t="shared" si="5"/>
        <v>320</v>
      </c>
      <c r="R127" s="23">
        <f t="shared" si="6"/>
        <v>0.03315718578</v>
      </c>
      <c r="S127" s="24" t="str">
        <f t="shared" si="7"/>
        <v>Seahorse with +320, +3.3% (9651 to 9971)</v>
      </c>
      <c r="T127" s="18"/>
      <c r="U127" s="40">
        <v>2667.0</v>
      </c>
      <c r="V127" s="22">
        <f t="shared" si="8"/>
        <v>209</v>
      </c>
      <c r="W127" s="23">
        <f t="shared" si="9"/>
        <v>0.07836520435</v>
      </c>
      <c r="X127" s="26" t="str">
        <f t="shared" si="10"/>
        <v>Seahorse with +209, +7.8% (2667 to 2876)</v>
      </c>
    </row>
    <row r="128">
      <c r="A128" s="18" t="s">
        <v>203</v>
      </c>
      <c r="B128" s="18">
        <v>101.0</v>
      </c>
      <c r="C128" s="40">
        <v>28483.0</v>
      </c>
      <c r="D128" s="40">
        <v>18860.0</v>
      </c>
      <c r="E128" s="40">
        <v>8795.0</v>
      </c>
      <c r="F128" s="14">
        <v>1.3325692E7</v>
      </c>
      <c r="G128" s="19"/>
      <c r="H128" s="19">
        <f>VLOOKUP(A128,'Kings Ratings'!$A$2:$B$1000,2,false)</f>
        <v>1</v>
      </c>
      <c r="I128" s="7">
        <f>vlookup(B128,'202405 MM (Do Not Delete)'!$A$1:$G$1000,7,false)</f>
        <v>210</v>
      </c>
      <c r="K128" s="40">
        <v>27484.0</v>
      </c>
      <c r="L128" s="22">
        <f t="shared" si="2"/>
        <v>999</v>
      </c>
      <c r="M128" s="23">
        <f t="shared" si="3"/>
        <v>0.0363484209</v>
      </c>
      <c r="N128" s="24" t="str">
        <f t="shared" si="4"/>
        <v>Conch Shell with +999, +3.6% (27484 to 28483)</v>
      </c>
      <c r="O128" s="41"/>
      <c r="P128" s="40">
        <v>18216.0</v>
      </c>
      <c r="Q128" s="18">
        <f t="shared" si="5"/>
        <v>644</v>
      </c>
      <c r="R128" s="23">
        <f t="shared" si="6"/>
        <v>0.03535353535</v>
      </c>
      <c r="S128" s="24" t="str">
        <f t="shared" si="7"/>
        <v>Conch Shell with +644, +3.5% (18216 to 18860)</v>
      </c>
      <c r="T128" s="18"/>
      <c r="U128" s="40">
        <v>8462.0</v>
      </c>
      <c r="V128" s="22">
        <f t="shared" si="8"/>
        <v>333</v>
      </c>
      <c r="W128" s="23">
        <f t="shared" si="9"/>
        <v>0.03935239896</v>
      </c>
      <c r="X128" s="26" t="str">
        <f t="shared" si="10"/>
        <v>Conch Shell with +333, +3.9% (8462 to 8795)</v>
      </c>
    </row>
    <row r="129">
      <c r="A129" s="18" t="s">
        <v>506</v>
      </c>
      <c r="B129" s="18">
        <v>500.0</v>
      </c>
      <c r="C129" s="40">
        <v>16886.0</v>
      </c>
      <c r="D129" s="40">
        <v>8007.0</v>
      </c>
      <c r="E129" s="40">
        <v>1544.0</v>
      </c>
      <c r="F129" s="14">
        <v>586957.0</v>
      </c>
      <c r="G129" s="19"/>
      <c r="H129" s="19">
        <f>VLOOKUP(A129,'Kings Ratings'!$A$2:$B$1000,2,false)</f>
        <v>4</v>
      </c>
      <c r="I129" s="7">
        <f>vlookup(B129,'202405 MM (Do Not Delete)'!$A$1:$G$1000,7,false)</f>
        <v>250</v>
      </c>
      <c r="K129" s="40">
        <v>16291.0</v>
      </c>
      <c r="L129" s="22">
        <f t="shared" si="2"/>
        <v>595</v>
      </c>
      <c r="M129" s="23">
        <f t="shared" si="3"/>
        <v>0.03652323369</v>
      </c>
      <c r="N129" s="24" t="str">
        <f t="shared" si="4"/>
        <v>Large Net with +595, +3.7% (16291 to 16886)</v>
      </c>
      <c r="O129" s="41"/>
      <c r="P129" s="40">
        <v>7561.0</v>
      </c>
      <c r="Q129" s="18">
        <f t="shared" si="5"/>
        <v>446</v>
      </c>
      <c r="R129" s="23">
        <f t="shared" si="6"/>
        <v>0.05898690649</v>
      </c>
      <c r="S129" s="24" t="str">
        <f t="shared" si="7"/>
        <v>Large Net with +446, +5.9% (7561 to 8007)</v>
      </c>
      <c r="T129" s="18"/>
      <c r="U129" s="40">
        <v>1430.0</v>
      </c>
      <c r="V129" s="22">
        <f t="shared" si="8"/>
        <v>114</v>
      </c>
      <c r="W129" s="23">
        <f t="shared" si="9"/>
        <v>0.07972027972</v>
      </c>
      <c r="X129" s="26" t="str">
        <f t="shared" si="10"/>
        <v>Large Net with +114, +8% (1430 to 1544)</v>
      </c>
    </row>
    <row r="130">
      <c r="A130" s="18" t="s">
        <v>541</v>
      </c>
      <c r="B130" s="18">
        <v>114.0</v>
      </c>
      <c r="C130" s="40">
        <v>18705.0</v>
      </c>
      <c r="D130" s="40">
        <v>10207.0</v>
      </c>
      <c r="E130" s="40">
        <v>2805.0</v>
      </c>
      <c r="F130" s="14">
        <v>1232449.0</v>
      </c>
      <c r="G130" s="19"/>
      <c r="H130" s="19">
        <f>VLOOKUP(A130,'Kings Ratings'!$A$2:$B$1000,2,false)</f>
        <v>3</v>
      </c>
      <c r="I130" s="7">
        <f>vlookup(B130,'202405 MM (Do Not Delete)'!$A$1:$G$1000,7,false)</f>
        <v>240</v>
      </c>
      <c r="K130" s="40">
        <v>18045.0</v>
      </c>
      <c r="L130" s="22">
        <f t="shared" si="2"/>
        <v>660</v>
      </c>
      <c r="M130" s="23">
        <f t="shared" si="3"/>
        <v>0.0365752286</v>
      </c>
      <c r="N130" s="24" t="str">
        <f t="shared" si="4"/>
        <v>Marlin with +660, +3.7% (18045 to 18705)</v>
      </c>
      <c r="O130" s="41"/>
      <c r="P130" s="40">
        <v>9831.0</v>
      </c>
      <c r="Q130" s="18">
        <f t="shared" si="5"/>
        <v>376</v>
      </c>
      <c r="R130" s="23">
        <f t="shared" si="6"/>
        <v>0.03824636354</v>
      </c>
      <c r="S130" s="24" t="str">
        <f t="shared" si="7"/>
        <v>Marlin with +376, +3.8% (9831 to 10207)</v>
      </c>
      <c r="T130" s="18"/>
      <c r="U130" s="40">
        <v>2554.0</v>
      </c>
      <c r="V130" s="22">
        <f t="shared" si="8"/>
        <v>251</v>
      </c>
      <c r="W130" s="23">
        <f t="shared" si="9"/>
        <v>0.09827721222</v>
      </c>
      <c r="X130" s="26" t="str">
        <f t="shared" si="10"/>
        <v>Marlin with +251, +9.8% (2554 to 2805)</v>
      </c>
    </row>
    <row r="131">
      <c r="A131" s="18" t="s">
        <v>540</v>
      </c>
      <c r="B131" s="18">
        <v>176.0</v>
      </c>
      <c r="C131" s="40">
        <v>15178.0</v>
      </c>
      <c r="D131" s="40">
        <v>5434.0</v>
      </c>
      <c r="E131" s="40">
        <v>277.0</v>
      </c>
      <c r="F131" s="14">
        <v>569893.0</v>
      </c>
      <c r="G131" s="19"/>
      <c r="H131" s="19">
        <f>VLOOKUP(A131,'Kings Ratings'!$A$2:$B$1000,2,false)</f>
        <v>5</v>
      </c>
      <c r="I131" s="7">
        <f>vlookup(B131,'202405 MM (Do Not Delete)'!$A$1:$G$1000,7,false)</f>
        <v>288</v>
      </c>
      <c r="K131" s="40">
        <v>14638.0</v>
      </c>
      <c r="L131" s="22">
        <f t="shared" si="2"/>
        <v>540</v>
      </c>
      <c r="M131" s="23">
        <f t="shared" si="3"/>
        <v>0.03689028556</v>
      </c>
      <c r="N131" s="24" t="str">
        <f t="shared" si="4"/>
        <v>Magicite with +540, +3.7% (14638 to 15178)</v>
      </c>
      <c r="O131" s="41"/>
      <c r="P131" s="40">
        <v>5144.0</v>
      </c>
      <c r="Q131" s="18">
        <f t="shared" si="5"/>
        <v>290</v>
      </c>
      <c r="R131" s="23">
        <f t="shared" si="6"/>
        <v>0.05637636081</v>
      </c>
      <c r="S131" s="24" t="str">
        <f t="shared" si="7"/>
        <v>Magicite with +290, +5.6% (5144 to 5434)</v>
      </c>
      <c r="T131" s="18"/>
      <c r="U131" s="40">
        <v>251.0</v>
      </c>
      <c r="V131" s="22">
        <f t="shared" si="8"/>
        <v>26</v>
      </c>
      <c r="W131" s="23">
        <f t="shared" si="9"/>
        <v>0.1035856574</v>
      </c>
      <c r="X131" s="26" t="str">
        <f t="shared" si="10"/>
        <v>Magicite with +26, +10.4% (251 to 277)</v>
      </c>
    </row>
    <row r="132">
      <c r="A132" s="18" t="s">
        <v>100</v>
      </c>
      <c r="B132" s="18">
        <v>540.0</v>
      </c>
      <c r="C132" s="40">
        <v>12230.0</v>
      </c>
      <c r="D132" s="40">
        <v>6484.0</v>
      </c>
      <c r="E132" s="40">
        <v>352.0</v>
      </c>
      <c r="F132" s="14">
        <v>233707.0</v>
      </c>
      <c r="G132" s="19"/>
      <c r="H132" s="19">
        <f>VLOOKUP(A132,'Kings Ratings'!$A$2:$B$1000,2,false)</f>
        <v>4</v>
      </c>
      <c r="I132" s="7">
        <f>vlookup(B132,'202405 MM (Do Not Delete)'!$A$1:$G$1000,7,false)</f>
        <v>293</v>
      </c>
      <c r="K132" s="40">
        <v>11793.0</v>
      </c>
      <c r="L132" s="22">
        <f t="shared" si="2"/>
        <v>437</v>
      </c>
      <c r="M132" s="23">
        <f t="shared" si="3"/>
        <v>0.03705588061</v>
      </c>
      <c r="N132" s="24" t="str">
        <f t="shared" si="4"/>
        <v>Blue Purse with +437, +3.7% (11793 to 12230)</v>
      </c>
      <c r="O132" s="41"/>
      <c r="P132" s="40">
        <v>6200.0</v>
      </c>
      <c r="Q132" s="18">
        <f t="shared" si="5"/>
        <v>284</v>
      </c>
      <c r="R132" s="23">
        <f t="shared" si="6"/>
        <v>0.04580645161</v>
      </c>
      <c r="S132" s="24" t="str">
        <f t="shared" si="7"/>
        <v>Blue Purse with +284, +4.6% (6200 to 6484)</v>
      </c>
      <c r="T132" s="18"/>
      <c r="U132" s="40">
        <v>324.0</v>
      </c>
      <c r="V132" s="22">
        <f t="shared" si="8"/>
        <v>28</v>
      </c>
      <c r="W132" s="23">
        <f t="shared" si="9"/>
        <v>0.08641975309</v>
      </c>
      <c r="X132" s="26" t="str">
        <f t="shared" si="10"/>
        <v>Blue Purse with +28, +8.6% (324 to 352)</v>
      </c>
    </row>
    <row r="133">
      <c r="A133" s="18" t="s">
        <v>596</v>
      </c>
      <c r="B133" s="18">
        <v>248.0</v>
      </c>
      <c r="C133" s="40">
        <v>18188.0</v>
      </c>
      <c r="D133" s="40">
        <v>8803.0</v>
      </c>
      <c r="E133" s="40">
        <v>1756.0</v>
      </c>
      <c r="F133" s="14">
        <v>866962.0</v>
      </c>
      <c r="G133" s="19"/>
      <c r="H133" s="19">
        <f>VLOOKUP(A133,'Kings Ratings'!$A$2:$B$1000,2,false)</f>
        <v>1</v>
      </c>
      <c r="I133" s="7">
        <f>vlookup(B133,'202405 MM (Do Not Delete)'!$A$1:$G$1000,7,false)</f>
        <v>246</v>
      </c>
      <c r="K133" s="40">
        <v>17532.0</v>
      </c>
      <c r="L133" s="22">
        <f t="shared" si="2"/>
        <v>656</v>
      </c>
      <c r="M133" s="23">
        <f t="shared" si="3"/>
        <v>0.03741729409</v>
      </c>
      <c r="N133" s="24" t="str">
        <f t="shared" si="4"/>
        <v>Shimmer Topaz with +656, +3.7% (17532 to 18188)</v>
      </c>
      <c r="O133" s="41"/>
      <c r="P133" s="40">
        <v>8361.0</v>
      </c>
      <c r="Q133" s="18">
        <f t="shared" si="5"/>
        <v>442</v>
      </c>
      <c r="R133" s="23">
        <f t="shared" si="6"/>
        <v>0.05286448989</v>
      </c>
      <c r="S133" s="24" t="str">
        <f t="shared" si="7"/>
        <v>Shimmer Topaz with +442, +5.3% (8361 to 8803)</v>
      </c>
      <c r="T133" s="18"/>
      <c r="U133" s="40">
        <v>1623.0</v>
      </c>
      <c r="V133" s="22">
        <f t="shared" si="8"/>
        <v>133</v>
      </c>
      <c r="W133" s="23">
        <f t="shared" si="9"/>
        <v>0.08194701171</v>
      </c>
      <c r="X133" s="26" t="str">
        <f t="shared" si="10"/>
        <v>Shimmer Topaz with +133, +8.2% (1623 to 1756)</v>
      </c>
    </row>
    <row r="134">
      <c r="A134" s="18" t="s">
        <v>602</v>
      </c>
      <c r="B134" s="18">
        <v>27.0</v>
      </c>
      <c r="C134" s="40">
        <v>13885.0</v>
      </c>
      <c r="D134" s="40">
        <v>5425.0</v>
      </c>
      <c r="E134" s="40">
        <v>215.0</v>
      </c>
      <c r="F134" s="14">
        <v>720059.0</v>
      </c>
      <c r="G134" s="19"/>
      <c r="H134" s="19">
        <f>VLOOKUP(A134,'Kings Ratings'!$A$2:$B$1000,2,false)</f>
        <v>1</v>
      </c>
      <c r="I134" s="7">
        <f>vlookup(B134,'202405 MM (Do Not Delete)'!$A$1:$G$1000,7,false)</f>
        <v>276</v>
      </c>
      <c r="K134" s="40">
        <v>13384.0</v>
      </c>
      <c r="L134" s="22">
        <f t="shared" si="2"/>
        <v>501</v>
      </c>
      <c r="M134" s="23">
        <f t="shared" si="3"/>
        <v>0.03743275553</v>
      </c>
      <c r="N134" s="24" t="str">
        <f t="shared" si="4"/>
        <v>Peas with +501, +3.7% (13384 to 13885)</v>
      </c>
      <c r="O134" s="41"/>
      <c r="P134" s="40">
        <v>5301.0</v>
      </c>
      <c r="Q134" s="18">
        <f t="shared" si="5"/>
        <v>124</v>
      </c>
      <c r="R134" s="23">
        <f t="shared" si="6"/>
        <v>0.02339181287</v>
      </c>
      <c r="S134" s="24" t="str">
        <f t="shared" si="7"/>
        <v>Peas with +124, +2.3% (5301 to 5425)</v>
      </c>
      <c r="T134" s="18"/>
      <c r="U134" s="40">
        <v>200.0</v>
      </c>
      <c r="V134" s="22">
        <f t="shared" si="8"/>
        <v>15</v>
      </c>
      <c r="W134" s="23">
        <f t="shared" si="9"/>
        <v>0.075</v>
      </c>
      <c r="X134" s="26" t="str">
        <f t="shared" si="10"/>
        <v>Peas with +15, +7.5% (200 to 215)</v>
      </c>
    </row>
    <row r="135">
      <c r="A135" s="18" t="s">
        <v>372</v>
      </c>
      <c r="B135" s="18">
        <v>199.0</v>
      </c>
      <c r="C135" s="40">
        <v>17451.0</v>
      </c>
      <c r="D135" s="40">
        <v>9963.0</v>
      </c>
      <c r="E135" s="40">
        <v>2987.0</v>
      </c>
      <c r="F135" s="14">
        <v>1293033.0</v>
      </c>
      <c r="G135" s="19"/>
      <c r="H135" s="19">
        <f>VLOOKUP(A135,'Kings Ratings'!$A$2:$B$1000,2,false)</f>
        <v>4</v>
      </c>
      <c r="I135" s="7">
        <f>vlookup(B135,'202405 MM (Do Not Delete)'!$A$1:$G$1000,7,false)</f>
        <v>244</v>
      </c>
      <c r="K135" s="40">
        <v>16819.0</v>
      </c>
      <c r="L135" s="22">
        <f t="shared" si="2"/>
        <v>632</v>
      </c>
      <c r="M135" s="23">
        <f t="shared" si="3"/>
        <v>0.03757655033</v>
      </c>
      <c r="N135" s="24" t="str">
        <f t="shared" si="4"/>
        <v>Globber with +632, +3.8% (16819 to 17451)</v>
      </c>
      <c r="O135" s="41"/>
      <c r="P135" s="40">
        <v>9571.0</v>
      </c>
      <c r="Q135" s="18">
        <f t="shared" si="5"/>
        <v>392</v>
      </c>
      <c r="R135" s="23">
        <f t="shared" si="6"/>
        <v>0.04095705778</v>
      </c>
      <c r="S135" s="24" t="str">
        <f t="shared" si="7"/>
        <v>Globber with +392, +4.1% (9571 to 9963)</v>
      </c>
      <c r="T135" s="18"/>
      <c r="U135" s="40">
        <v>2842.0</v>
      </c>
      <c r="V135" s="22">
        <f t="shared" si="8"/>
        <v>145</v>
      </c>
      <c r="W135" s="23">
        <f t="shared" si="9"/>
        <v>0.05102040816</v>
      </c>
      <c r="X135" s="26" t="str">
        <f t="shared" si="10"/>
        <v>Globber with +145, +5.1% (2842 to 2987)</v>
      </c>
    </row>
    <row r="136">
      <c r="A136" s="18" t="s">
        <v>173</v>
      </c>
      <c r="B136" s="18">
        <v>132.0</v>
      </c>
      <c r="C136" s="40">
        <v>18218.0</v>
      </c>
      <c r="D136" s="40">
        <v>8857.0</v>
      </c>
      <c r="E136" s="40">
        <v>2155.0</v>
      </c>
      <c r="F136" s="14">
        <v>1081631.0</v>
      </c>
      <c r="G136" s="19"/>
      <c r="H136" s="19">
        <f>VLOOKUP(A136,'Kings Ratings'!$A$2:$B$1000,2,false)</f>
        <v>3</v>
      </c>
      <c r="I136" s="7">
        <f>vlookup(B136,'202405 MM (Do Not Delete)'!$A$1:$G$1000,7,false)</f>
        <v>245</v>
      </c>
      <c r="K136" s="40">
        <v>17558.0</v>
      </c>
      <c r="L136" s="22">
        <f t="shared" si="2"/>
        <v>660</v>
      </c>
      <c r="M136" s="23">
        <f t="shared" si="3"/>
        <v>0.0375897027</v>
      </c>
      <c r="N136" s="24" t="str">
        <f t="shared" si="4"/>
        <v>Carp with +660, +3.8% (17558 to 18218)</v>
      </c>
      <c r="O136" s="41"/>
      <c r="P136" s="40">
        <v>8531.0</v>
      </c>
      <c r="Q136" s="18">
        <f t="shared" si="5"/>
        <v>326</v>
      </c>
      <c r="R136" s="23">
        <f t="shared" si="6"/>
        <v>0.03821357402</v>
      </c>
      <c r="S136" s="24" t="str">
        <f t="shared" si="7"/>
        <v>Carp with +326, +3.8% (8531 to 8857)</v>
      </c>
      <c r="T136" s="18"/>
      <c r="U136" s="40">
        <v>2024.0</v>
      </c>
      <c r="V136" s="22">
        <f t="shared" si="8"/>
        <v>131</v>
      </c>
      <c r="W136" s="23">
        <f t="shared" si="9"/>
        <v>0.06472332016</v>
      </c>
      <c r="X136" s="26" t="str">
        <f t="shared" si="10"/>
        <v>Carp with +131, +6.5% (2024 to 2155)</v>
      </c>
    </row>
    <row r="137">
      <c r="A137" s="18" t="s">
        <v>574</v>
      </c>
      <c r="B137" s="18">
        <v>207.0</v>
      </c>
      <c r="C137" s="40">
        <v>13325.0</v>
      </c>
      <c r="D137" s="40">
        <v>7807.0</v>
      </c>
      <c r="E137" s="40">
        <v>525.0</v>
      </c>
      <c r="F137" s="14">
        <v>392570.0</v>
      </c>
      <c r="G137" s="19"/>
      <c r="H137" s="19">
        <f>VLOOKUP(A137,'Kings Ratings'!$A$2:$B$1000,2,false)</f>
        <v>5</v>
      </c>
      <c r="I137" s="7">
        <f>vlookup(B137,'202405 MM (Do Not Delete)'!$A$1:$G$1000,7,false)</f>
        <v>291</v>
      </c>
      <c r="K137" s="40">
        <v>12842.0</v>
      </c>
      <c r="L137" s="22">
        <f t="shared" si="2"/>
        <v>483</v>
      </c>
      <c r="M137" s="23">
        <f t="shared" si="3"/>
        <v>0.03761096402</v>
      </c>
      <c r="N137" s="24" t="str">
        <f t="shared" si="4"/>
        <v>Octopus with +483, +3.8% (12842 to 13325)</v>
      </c>
      <c r="O137" s="41"/>
      <c r="P137" s="40">
        <v>7402.0</v>
      </c>
      <c r="Q137" s="18">
        <f t="shared" si="5"/>
        <v>405</v>
      </c>
      <c r="R137" s="23">
        <f t="shared" si="6"/>
        <v>0.05471494191</v>
      </c>
      <c r="S137" s="24" t="str">
        <f t="shared" si="7"/>
        <v>Octopus with +405, +5.5% (7402 to 7807)</v>
      </c>
      <c r="T137" s="18"/>
      <c r="U137" s="40">
        <v>486.0</v>
      </c>
      <c r="V137" s="22">
        <f t="shared" si="8"/>
        <v>39</v>
      </c>
      <c r="W137" s="23">
        <f t="shared" si="9"/>
        <v>0.08024691358</v>
      </c>
      <c r="X137" s="26" t="str">
        <f t="shared" si="10"/>
        <v>Octopus with +39, +8% (486 to 525)</v>
      </c>
    </row>
    <row r="138">
      <c r="A138" s="18" t="s">
        <v>545</v>
      </c>
      <c r="B138" s="18">
        <v>216.0</v>
      </c>
      <c r="C138" s="40">
        <v>7798.0</v>
      </c>
      <c r="D138" s="40">
        <v>4619.0</v>
      </c>
      <c r="E138" s="40">
        <v>502.0</v>
      </c>
      <c r="F138" s="14">
        <v>621806.0</v>
      </c>
      <c r="G138" s="19"/>
      <c r="H138" s="19">
        <f>VLOOKUP(A138,'Kings Ratings'!$A$2:$B$1000,2,false)</f>
        <v>2</v>
      </c>
      <c r="I138" s="7">
        <f>vlookup(B138,'202405 MM (Do Not Delete)'!$A$1:$G$1000,7,false)</f>
        <v>285</v>
      </c>
      <c r="K138" s="40">
        <v>7515.0</v>
      </c>
      <c r="L138" s="22">
        <f t="shared" si="2"/>
        <v>283</v>
      </c>
      <c r="M138" s="23">
        <f t="shared" si="3"/>
        <v>0.0376580173</v>
      </c>
      <c r="N138" s="24" t="str">
        <f t="shared" si="4"/>
        <v>Magnifying Glass with +283, +3.8% (7515 to 7798)</v>
      </c>
      <c r="O138" s="41"/>
      <c r="P138" s="40">
        <v>4450.0</v>
      </c>
      <c r="Q138" s="18">
        <f t="shared" si="5"/>
        <v>169</v>
      </c>
      <c r="R138" s="23">
        <f t="shared" si="6"/>
        <v>0.03797752809</v>
      </c>
      <c r="S138" s="24" t="str">
        <f t="shared" si="7"/>
        <v>Magnifying Glass with +169, +3.8% (4450 to 4619)</v>
      </c>
      <c r="T138" s="18"/>
      <c r="U138" s="40">
        <v>482.0</v>
      </c>
      <c r="V138" s="22">
        <f t="shared" si="8"/>
        <v>20</v>
      </c>
      <c r="W138" s="23">
        <f t="shared" si="9"/>
        <v>0.04149377593</v>
      </c>
      <c r="X138" s="26" t="str">
        <f t="shared" si="10"/>
        <v>Magnifying Glass with +20, +4.1% (482 to 502)</v>
      </c>
    </row>
    <row r="139">
      <c r="A139" s="18" t="s">
        <v>697</v>
      </c>
      <c r="B139" s="18">
        <v>326.0</v>
      </c>
      <c r="C139" s="40">
        <v>8429.0</v>
      </c>
      <c r="D139" s="40">
        <v>4663.0</v>
      </c>
      <c r="E139" s="40">
        <v>597.0</v>
      </c>
      <c r="F139" s="14">
        <v>135224.0</v>
      </c>
      <c r="G139" s="19"/>
      <c r="H139" s="19">
        <f>VLOOKUP(A139,'Kings Ratings'!$A$2:$B$1000,2,false)</f>
        <v>2</v>
      </c>
      <c r="I139" s="7">
        <f>vlookup(B139,'202405 MM (Do Not Delete)'!$A$1:$G$1000,7,false)</f>
        <v>290</v>
      </c>
      <c r="K139" s="40">
        <v>8123.0</v>
      </c>
      <c r="L139" s="22">
        <f t="shared" si="2"/>
        <v>306</v>
      </c>
      <c r="M139" s="23">
        <f t="shared" si="3"/>
        <v>0.03767081128</v>
      </c>
      <c r="N139" s="24" t="str">
        <f t="shared" si="4"/>
        <v>Scissors with +306, +3.8% (8123 to 8429)</v>
      </c>
      <c r="O139" s="41"/>
      <c r="P139" s="40">
        <v>4498.0</v>
      </c>
      <c r="Q139" s="18">
        <f t="shared" si="5"/>
        <v>165</v>
      </c>
      <c r="R139" s="23">
        <f t="shared" si="6"/>
        <v>0.03668297021</v>
      </c>
      <c r="S139" s="24" t="str">
        <f t="shared" si="7"/>
        <v>Scissors with +165, +3.7% (4498 to 4663)</v>
      </c>
      <c r="T139" s="18"/>
      <c r="U139" s="40">
        <v>565.0</v>
      </c>
      <c r="V139" s="22">
        <f t="shared" si="8"/>
        <v>32</v>
      </c>
      <c r="W139" s="23">
        <f t="shared" si="9"/>
        <v>0.05663716814</v>
      </c>
      <c r="X139" s="26" t="str">
        <f t="shared" si="10"/>
        <v>Scissors with +32, +5.7% (565 to 597)</v>
      </c>
    </row>
    <row r="140">
      <c r="A140" s="18" t="s">
        <v>318</v>
      </c>
      <c r="B140" s="18">
        <v>173.0</v>
      </c>
      <c r="C140" s="40">
        <v>12690.0</v>
      </c>
      <c r="D140" s="40">
        <v>7492.0</v>
      </c>
      <c r="E140" s="40">
        <v>805.0</v>
      </c>
      <c r="F140" s="14">
        <v>377120.0</v>
      </c>
      <c r="G140" s="19"/>
      <c r="H140" s="19">
        <f>VLOOKUP(A140,'Kings Ratings'!$A$2:$B$1000,2,false)</f>
        <v>5</v>
      </c>
      <c r="I140" s="7">
        <f>vlookup(B140,'202405 MM (Do Not Delete)'!$A$1:$G$1000,7,false)</f>
        <v>281</v>
      </c>
      <c r="K140" s="40">
        <v>12227.0</v>
      </c>
      <c r="L140" s="22">
        <f t="shared" si="2"/>
        <v>463</v>
      </c>
      <c r="M140" s="23">
        <f t="shared" si="3"/>
        <v>0.03786701562</v>
      </c>
      <c r="N140" s="24" t="str">
        <f t="shared" si="4"/>
        <v>Flier with +463, +3.8% (12227 to 12690)</v>
      </c>
      <c r="O140" s="41"/>
      <c r="P140" s="40">
        <v>7171.0</v>
      </c>
      <c r="Q140" s="18">
        <f t="shared" si="5"/>
        <v>321</v>
      </c>
      <c r="R140" s="23">
        <f t="shared" si="6"/>
        <v>0.04476363129</v>
      </c>
      <c r="S140" s="24" t="str">
        <f t="shared" si="7"/>
        <v>Flier with +321, +4.5% (7171 to 7492)</v>
      </c>
      <c r="T140" s="18"/>
      <c r="U140" s="40">
        <v>754.0</v>
      </c>
      <c r="V140" s="22">
        <f t="shared" si="8"/>
        <v>51</v>
      </c>
      <c r="W140" s="23">
        <f t="shared" si="9"/>
        <v>0.06763925729</v>
      </c>
      <c r="X140" s="26" t="str">
        <f t="shared" si="10"/>
        <v>Flier with +51, +6.8% (754 to 805)</v>
      </c>
    </row>
    <row r="141">
      <c r="A141" s="18" t="s">
        <v>485</v>
      </c>
      <c r="B141" s="18">
        <v>264.0</v>
      </c>
      <c r="C141" s="40">
        <v>16975.0</v>
      </c>
      <c r="D141" s="40">
        <v>8581.0</v>
      </c>
      <c r="E141" s="40">
        <v>1720.0</v>
      </c>
      <c r="F141" s="14">
        <v>836143.0</v>
      </c>
      <c r="G141" s="19"/>
      <c r="H141" s="19">
        <f>VLOOKUP(A141,'Kings Ratings'!$A$2:$B$1000,2,false)</f>
        <v>2</v>
      </c>
      <c r="I141" s="7">
        <f>vlookup(B141,'202405 MM (Do Not Delete)'!$A$1:$G$1000,7,false)</f>
        <v>247</v>
      </c>
      <c r="K141" s="40">
        <v>16355.0</v>
      </c>
      <c r="L141" s="22">
        <f t="shared" si="2"/>
        <v>620</v>
      </c>
      <c r="M141" s="23">
        <f t="shared" si="3"/>
        <v>0.03790889636</v>
      </c>
      <c r="N141" s="24" t="str">
        <f t="shared" si="4"/>
        <v>Jade with +620, +3.8% (16355 to 16975)</v>
      </c>
      <c r="O141" s="41"/>
      <c r="P141" s="40">
        <v>8159.0</v>
      </c>
      <c r="Q141" s="18">
        <f t="shared" si="5"/>
        <v>422</v>
      </c>
      <c r="R141" s="23">
        <f t="shared" si="6"/>
        <v>0.05172202476</v>
      </c>
      <c r="S141" s="24" t="str">
        <f t="shared" si="7"/>
        <v>Jade with +422, +5.2% (8159 to 8581)</v>
      </c>
      <c r="T141" s="18"/>
      <c r="U141" s="40">
        <v>1596.0</v>
      </c>
      <c r="V141" s="22">
        <f t="shared" si="8"/>
        <v>124</v>
      </c>
      <c r="W141" s="23">
        <f t="shared" si="9"/>
        <v>0.07769423559</v>
      </c>
      <c r="X141" s="26" t="str">
        <f t="shared" si="10"/>
        <v>Jade with +124, +7.8% (1596 to 1720)</v>
      </c>
    </row>
    <row r="142">
      <c r="A142" s="18" t="s">
        <v>472</v>
      </c>
      <c r="B142" s="18">
        <v>119.0</v>
      </c>
      <c r="C142" s="40">
        <v>21448.0</v>
      </c>
      <c r="D142" s="40">
        <v>11183.0</v>
      </c>
      <c r="E142" s="40">
        <v>3840.0</v>
      </c>
      <c r="F142" s="14">
        <v>1778099.0</v>
      </c>
      <c r="G142" s="19"/>
      <c r="H142" s="19">
        <f>VLOOKUP(A142,'Kings Ratings'!$A$2:$B$1000,2,false)</f>
        <v>2</v>
      </c>
      <c r="I142" s="7">
        <f>vlookup(B142,'202405 MM (Do Not Delete)'!$A$1:$G$1000,7,false)</f>
        <v>231</v>
      </c>
      <c r="K142" s="40">
        <v>20664.0</v>
      </c>
      <c r="L142" s="22">
        <f t="shared" si="2"/>
        <v>784</v>
      </c>
      <c r="M142" s="23">
        <f t="shared" si="3"/>
        <v>0.0379403794</v>
      </c>
      <c r="N142" s="24" t="str">
        <f t="shared" si="4"/>
        <v>Jellyfish with +784, +3.8% (20664 to 21448)</v>
      </c>
      <c r="O142" s="41"/>
      <c r="P142" s="40">
        <v>10770.0</v>
      </c>
      <c r="Q142" s="18">
        <f t="shared" si="5"/>
        <v>413</v>
      </c>
      <c r="R142" s="23">
        <f t="shared" si="6"/>
        <v>0.03834726091</v>
      </c>
      <c r="S142" s="24" t="str">
        <f t="shared" si="7"/>
        <v>Jellyfish with +413, +3.8% (10770 to 11183)</v>
      </c>
      <c r="T142" s="18"/>
      <c r="U142" s="40">
        <v>3544.0</v>
      </c>
      <c r="V142" s="22">
        <f t="shared" si="8"/>
        <v>296</v>
      </c>
      <c r="W142" s="23">
        <f t="shared" si="9"/>
        <v>0.0835214447</v>
      </c>
      <c r="X142" s="26" t="str">
        <f t="shared" si="10"/>
        <v>Jellyfish with +296, +8.4% (3544 to 3840)</v>
      </c>
    </row>
    <row r="143">
      <c r="A143" s="18" t="s">
        <v>523</v>
      </c>
      <c r="B143" s="18">
        <v>239.0</v>
      </c>
      <c r="C143" s="40">
        <v>6485.0</v>
      </c>
      <c r="D143" s="40">
        <v>2710.0</v>
      </c>
      <c r="E143" s="40">
        <v>105.0</v>
      </c>
      <c r="F143" s="14">
        <v>127247.0</v>
      </c>
      <c r="G143" s="19"/>
      <c r="H143" s="19">
        <f>VLOOKUP(A143,'Kings Ratings'!$A$2:$B$1000,2,false)</f>
        <v>2</v>
      </c>
      <c r="I143" s="7" t="str">
        <f>vlookup(B143,'202405 MM (Do Not Delete)'!$A$1:$G$1000,7,false)</f>
        <v/>
      </c>
      <c r="K143" s="40">
        <v>6247.0</v>
      </c>
      <c r="L143" s="22">
        <f t="shared" si="2"/>
        <v>238</v>
      </c>
      <c r="M143" s="23">
        <f t="shared" si="3"/>
        <v>0.03809828718</v>
      </c>
      <c r="N143" s="24" t="str">
        <f t="shared" si="4"/>
        <v>Leather Waterskin with +238, +3.8% (6247 to 6485)</v>
      </c>
      <c r="O143" s="41"/>
      <c r="P143" s="40">
        <v>2612.0</v>
      </c>
      <c r="Q143" s="18">
        <f t="shared" si="5"/>
        <v>98</v>
      </c>
      <c r="R143" s="23">
        <f t="shared" si="6"/>
        <v>0.03751914242</v>
      </c>
      <c r="S143" s="24" t="str">
        <f t="shared" si="7"/>
        <v>Leather Waterskin with +98, +3.8% (2612 to 2710)</v>
      </c>
      <c r="T143" s="18"/>
      <c r="U143" s="40">
        <v>103.0</v>
      </c>
      <c r="V143" s="22">
        <f t="shared" si="8"/>
        <v>2</v>
      </c>
      <c r="W143" s="23">
        <f t="shared" si="9"/>
        <v>0.01941747573</v>
      </c>
      <c r="X143" s="26" t="str">
        <f t="shared" si="10"/>
        <v>Leather Waterskin with +2, +1.9% (103 to 105)</v>
      </c>
    </row>
    <row r="144">
      <c r="A144" s="18" t="s">
        <v>737</v>
      </c>
      <c r="B144" s="18">
        <v>694.0</v>
      </c>
      <c r="C144" s="40">
        <v>13559.0</v>
      </c>
      <c r="D144" s="40">
        <v>12023.0</v>
      </c>
      <c r="E144" s="40">
        <v>6950.0</v>
      </c>
      <c r="F144" s="14">
        <v>1.0826144E7</v>
      </c>
      <c r="G144" s="19"/>
      <c r="H144" s="19">
        <f>VLOOKUP(A144,'Kings Ratings'!$A$2:$B$1000,2,false)</f>
        <v>1</v>
      </c>
      <c r="I144" s="7">
        <f>vlookup(B144,'202405 MM (Do Not Delete)'!$A$1:$G$1000,7,false)</f>
        <v>262</v>
      </c>
      <c r="K144" s="40">
        <v>13061.0</v>
      </c>
      <c r="L144" s="22">
        <f t="shared" si="2"/>
        <v>498</v>
      </c>
      <c r="M144" s="23">
        <f t="shared" si="3"/>
        <v>0.03812878034</v>
      </c>
      <c r="N144" s="24" t="str">
        <f t="shared" si="4"/>
        <v>Stone Jelly with +498, +3.8% (13061 to 13559)</v>
      </c>
      <c r="O144" s="41"/>
      <c r="P144" s="40">
        <v>11576.0</v>
      </c>
      <c r="Q144" s="18">
        <f t="shared" si="5"/>
        <v>447</v>
      </c>
      <c r="R144" s="23">
        <f t="shared" si="6"/>
        <v>0.03861437457</v>
      </c>
      <c r="S144" s="24" t="str">
        <f t="shared" si="7"/>
        <v>Stone Jelly with +447, +3.9% (11576 to 12023)</v>
      </c>
      <c r="T144" s="18"/>
      <c r="U144" s="40">
        <v>6565.0</v>
      </c>
      <c r="V144" s="22">
        <f t="shared" si="8"/>
        <v>385</v>
      </c>
      <c r="W144" s="23">
        <f t="shared" si="9"/>
        <v>0.05864432597</v>
      </c>
      <c r="X144" s="26" t="str">
        <f t="shared" si="10"/>
        <v>Stone Jelly with +385, +5.9% (6565 to 6950)</v>
      </c>
    </row>
    <row r="145">
      <c r="A145" s="18" t="s">
        <v>683</v>
      </c>
      <c r="B145" s="18">
        <v>96.0</v>
      </c>
      <c r="C145" s="40">
        <v>12535.0</v>
      </c>
      <c r="D145" s="40">
        <v>6389.0</v>
      </c>
      <c r="E145" s="40">
        <v>292.0</v>
      </c>
      <c r="F145" s="14">
        <v>441996.0</v>
      </c>
      <c r="G145" s="19"/>
      <c r="H145" s="19">
        <f>VLOOKUP(A145,'Kings Ratings'!$A$2:$B$1000,2,false)</f>
        <v>2</v>
      </c>
      <c r="I145" s="7">
        <f>vlookup(B145,'202405 MM (Do Not Delete)'!$A$1:$G$1000,7,false)</f>
        <v>287</v>
      </c>
      <c r="K145" s="40">
        <v>12073.0</v>
      </c>
      <c r="L145" s="22">
        <f t="shared" si="2"/>
        <v>462</v>
      </c>
      <c r="M145" s="23">
        <f t="shared" si="3"/>
        <v>0.03826720782</v>
      </c>
      <c r="N145" s="24" t="str">
        <f t="shared" si="4"/>
        <v>Ruby Ring with +462, +3.8% (12073 to 12535)</v>
      </c>
      <c r="O145" s="41"/>
      <c r="P145" s="40">
        <v>6057.0</v>
      </c>
      <c r="Q145" s="18">
        <f t="shared" si="5"/>
        <v>332</v>
      </c>
      <c r="R145" s="23">
        <f t="shared" si="6"/>
        <v>0.05481261351</v>
      </c>
      <c r="S145" s="24" t="str">
        <f t="shared" si="7"/>
        <v>Ruby Ring with +332, +5.5% (6057 to 6389)</v>
      </c>
      <c r="T145" s="18"/>
      <c r="U145" s="40">
        <v>256.0</v>
      </c>
      <c r="V145" s="22">
        <f t="shared" si="8"/>
        <v>36</v>
      </c>
      <c r="W145" s="23">
        <f t="shared" si="9"/>
        <v>0.140625</v>
      </c>
      <c r="X145" s="26" t="str">
        <f t="shared" si="10"/>
        <v>Ruby Ring with +36, +14.1% (256 to 292)</v>
      </c>
    </row>
    <row r="146">
      <c r="A146" s="18" t="s">
        <v>80</v>
      </c>
      <c r="B146" s="18">
        <v>17.0</v>
      </c>
      <c r="C146" s="40">
        <v>39224.0</v>
      </c>
      <c r="D146" s="40">
        <v>17820.0</v>
      </c>
      <c r="E146" s="40">
        <v>7648.0</v>
      </c>
      <c r="F146" s="14">
        <v>9179773.0</v>
      </c>
      <c r="G146" s="19"/>
      <c r="H146" s="19">
        <f>VLOOKUP(A146,'Kings Ratings'!$A$2:$B$1000,2,false)</f>
        <v>1</v>
      </c>
      <c r="I146" s="7">
        <f>vlookup(B146,'202405 MM (Do Not Delete)'!$A$1:$G$1000,7,false)</f>
        <v>219</v>
      </c>
      <c r="K146" s="40">
        <v>37777.0</v>
      </c>
      <c r="L146" s="22">
        <f t="shared" si="2"/>
        <v>1447</v>
      </c>
      <c r="M146" s="23">
        <f t="shared" si="3"/>
        <v>0.03830372978</v>
      </c>
      <c r="N146" s="24" t="str">
        <f t="shared" si="4"/>
        <v>Drum with +1447, +3.8% (37777 to 39224)</v>
      </c>
      <c r="O146" s="41"/>
      <c r="P146" s="40">
        <v>17197.0</v>
      </c>
      <c r="Q146" s="18">
        <f t="shared" si="5"/>
        <v>623</v>
      </c>
      <c r="R146" s="23">
        <f t="shared" si="6"/>
        <v>0.03622724894</v>
      </c>
      <c r="S146" s="24" t="str">
        <f t="shared" si="7"/>
        <v>Drum with +623, +3.6% (17197 to 17820)</v>
      </c>
      <c r="T146" s="18"/>
      <c r="U146" s="40">
        <v>7250.0</v>
      </c>
      <c r="V146" s="22">
        <f t="shared" si="8"/>
        <v>398</v>
      </c>
      <c r="W146" s="23">
        <f t="shared" si="9"/>
        <v>0.05489655172</v>
      </c>
      <c r="X146" s="26" t="str">
        <f t="shared" si="10"/>
        <v>Drum with +398, +5.5% (7250 to 7648)</v>
      </c>
    </row>
    <row r="147">
      <c r="A147" s="18" t="s">
        <v>466</v>
      </c>
      <c r="B147" s="18">
        <v>696.0</v>
      </c>
      <c r="C147" s="40">
        <v>13549.0</v>
      </c>
      <c r="D147" s="40">
        <v>11995.0</v>
      </c>
      <c r="E147" s="40">
        <v>6836.0</v>
      </c>
      <c r="F147" s="14">
        <v>1.0048469E7</v>
      </c>
      <c r="G147" s="19"/>
      <c r="H147" s="19">
        <f>VLOOKUP(A147,'Kings Ratings'!$A$2:$B$1000,2,false)</f>
        <v>1</v>
      </c>
      <c r="I147" s="7">
        <f>vlookup(B147,'202405 MM (Do Not Delete)'!$A$1:$G$1000,7,false)</f>
        <v>263</v>
      </c>
      <c r="K147" s="40">
        <v>13049.0</v>
      </c>
      <c r="L147" s="22">
        <f t="shared" si="2"/>
        <v>500</v>
      </c>
      <c r="M147" s="23">
        <f t="shared" si="3"/>
        <v>0.03831711242</v>
      </c>
      <c r="N147" s="24" t="str">
        <f t="shared" si="4"/>
        <v>Ice Shark with +500, +3.8% (13049 to 13549)</v>
      </c>
      <c r="O147" s="41"/>
      <c r="P147" s="40">
        <v>11550.0</v>
      </c>
      <c r="Q147" s="18">
        <f t="shared" si="5"/>
        <v>445</v>
      </c>
      <c r="R147" s="23">
        <f t="shared" si="6"/>
        <v>0.03852813853</v>
      </c>
      <c r="S147" s="24" t="str">
        <f t="shared" si="7"/>
        <v>Ice Shark with +445, +3.9% (11550 to 11995)</v>
      </c>
      <c r="T147" s="18"/>
      <c r="U147" s="40">
        <v>6460.0</v>
      </c>
      <c r="V147" s="22">
        <f t="shared" si="8"/>
        <v>376</v>
      </c>
      <c r="W147" s="23">
        <f t="shared" si="9"/>
        <v>0.05820433437</v>
      </c>
      <c r="X147" s="26" t="str">
        <f t="shared" si="10"/>
        <v>Ice Shark with +376, +5.8% (6460 to 6836)</v>
      </c>
    </row>
    <row r="148">
      <c r="A148" s="18" t="s">
        <v>710</v>
      </c>
      <c r="B148" s="18">
        <v>693.0</v>
      </c>
      <c r="C148" s="40">
        <v>13592.0</v>
      </c>
      <c r="D148" s="40">
        <v>12094.0</v>
      </c>
      <c r="E148" s="40">
        <v>7088.0</v>
      </c>
      <c r="F148" s="14">
        <v>1.1730603E7</v>
      </c>
      <c r="G148" s="19"/>
      <c r="H148" s="19">
        <f>VLOOKUP(A148,'Kings Ratings'!$A$2:$B$1000,2,false)</f>
        <v>1</v>
      </c>
      <c r="I148" s="7">
        <f>vlookup(B148,'202405 MM (Do Not Delete)'!$A$1:$G$1000,7,false)</f>
        <v>252</v>
      </c>
      <c r="K148" s="40">
        <v>13089.0</v>
      </c>
      <c r="L148" s="22">
        <f t="shared" si="2"/>
        <v>503</v>
      </c>
      <c r="M148" s="23">
        <f t="shared" si="3"/>
        <v>0.03842921537</v>
      </c>
      <c r="N148" s="24" t="str">
        <f t="shared" si="4"/>
        <v>Seeker with +503, +3.8% (13089 to 13592)</v>
      </c>
      <c r="O148" s="41"/>
      <c r="P148" s="40">
        <v>11652.0</v>
      </c>
      <c r="Q148" s="18">
        <f t="shared" si="5"/>
        <v>442</v>
      </c>
      <c r="R148" s="23">
        <f t="shared" si="6"/>
        <v>0.03793340199</v>
      </c>
      <c r="S148" s="24" t="str">
        <f t="shared" si="7"/>
        <v>Seeker with +442, +3.8% (11652 to 12094)</v>
      </c>
      <c r="T148" s="18"/>
      <c r="U148" s="40">
        <v>6693.0</v>
      </c>
      <c r="V148" s="22">
        <f t="shared" si="8"/>
        <v>395</v>
      </c>
      <c r="W148" s="23">
        <f t="shared" si="9"/>
        <v>0.05901688331</v>
      </c>
      <c r="X148" s="26" t="str">
        <f t="shared" si="10"/>
        <v>Seeker with +395, +5.9% (6693 to 7088)</v>
      </c>
    </row>
    <row r="149">
      <c r="A149" s="18" t="s">
        <v>190</v>
      </c>
      <c r="B149" s="18">
        <v>481.0</v>
      </c>
      <c r="C149" s="40">
        <v>12987.0</v>
      </c>
      <c r="D149" s="40">
        <v>6437.0</v>
      </c>
      <c r="E149" s="40">
        <v>2167.0</v>
      </c>
      <c r="F149" s="14">
        <v>1009135.0</v>
      </c>
      <c r="G149" s="19"/>
      <c r="H149" s="19">
        <f>VLOOKUP(A149,'Kings Ratings'!$A$2:$B$1000,2,false)</f>
        <v>3</v>
      </c>
      <c r="I149" s="7">
        <f>vlookup(B149,'202405 MM (Do Not Delete)'!$A$1:$G$1000,7,false)</f>
        <v>249</v>
      </c>
      <c r="K149" s="40">
        <v>12506.0</v>
      </c>
      <c r="L149" s="22">
        <f t="shared" si="2"/>
        <v>481</v>
      </c>
      <c r="M149" s="23">
        <f t="shared" si="3"/>
        <v>0.03846153846</v>
      </c>
      <c r="N149" s="24" t="str">
        <f t="shared" si="4"/>
        <v>Chum with +481, +3.8% (12506 to 12987)</v>
      </c>
      <c r="O149" s="41"/>
      <c r="P149" s="40">
        <v>6168.0</v>
      </c>
      <c r="Q149" s="18">
        <f t="shared" si="5"/>
        <v>269</v>
      </c>
      <c r="R149" s="23">
        <f t="shared" si="6"/>
        <v>0.04361219196</v>
      </c>
      <c r="S149" s="24" t="str">
        <f t="shared" si="7"/>
        <v>Chum with +269, +4.4% (6168 to 6437)</v>
      </c>
      <c r="T149" s="18"/>
      <c r="U149" s="40">
        <v>1983.0</v>
      </c>
      <c r="V149" s="22">
        <f t="shared" si="8"/>
        <v>184</v>
      </c>
      <c r="W149" s="23">
        <f t="shared" si="9"/>
        <v>0.09278870398</v>
      </c>
      <c r="X149" s="26" t="str">
        <f t="shared" si="10"/>
        <v>Chum with +184, +9.3% (1983 to 2167)</v>
      </c>
    </row>
    <row r="150">
      <c r="A150" s="18" t="s">
        <v>694</v>
      </c>
      <c r="B150" s="18">
        <v>305.0</v>
      </c>
      <c r="C150" s="40">
        <v>12551.0</v>
      </c>
      <c r="D150" s="40">
        <v>3264.0</v>
      </c>
      <c r="E150" s="40">
        <v>35.0</v>
      </c>
      <c r="F150" s="14">
        <v>135800.0</v>
      </c>
      <c r="G150" s="19"/>
      <c r="H150" s="19">
        <f>VLOOKUP(A150,'Kings Ratings'!$A$2:$B$1000,2,false)</f>
        <v>7</v>
      </c>
      <c r="I150" s="7">
        <f>vlookup(B150,'202405 MM (Do Not Delete)'!$A$1:$G$1000,7,false)</f>
        <v>294</v>
      </c>
      <c r="K150" s="40">
        <v>12086.0</v>
      </c>
      <c r="L150" s="22">
        <f t="shared" si="2"/>
        <v>465</v>
      </c>
      <c r="M150" s="23">
        <f t="shared" si="3"/>
        <v>0.03847426775</v>
      </c>
      <c r="N150" s="24" t="str">
        <f t="shared" si="4"/>
        <v>Salt with +465, +3.8% (12086 to 12551)</v>
      </c>
      <c r="O150" s="41"/>
      <c r="P150" s="40">
        <v>3016.0</v>
      </c>
      <c r="Q150" s="18">
        <f t="shared" si="5"/>
        <v>248</v>
      </c>
      <c r="R150" s="23">
        <f t="shared" si="6"/>
        <v>0.08222811671</v>
      </c>
      <c r="S150" s="24" t="str">
        <f t="shared" si="7"/>
        <v>Salt with +248, +8.2% (3016 to 3264)</v>
      </c>
      <c r="T150" s="18"/>
      <c r="U150" s="40">
        <v>28.0</v>
      </c>
      <c r="V150" s="22">
        <f t="shared" si="8"/>
        <v>7</v>
      </c>
      <c r="W150" s="23">
        <f t="shared" si="9"/>
        <v>0.25</v>
      </c>
      <c r="X150" s="26" t="str">
        <f t="shared" si="10"/>
        <v>Salt with +7, +25% (28 to 35)</v>
      </c>
    </row>
    <row r="151">
      <c r="A151" s="18" t="s">
        <v>702</v>
      </c>
      <c r="B151" s="18">
        <v>692.0</v>
      </c>
      <c r="C151" s="40">
        <v>13651.0</v>
      </c>
      <c r="D151" s="40">
        <v>12209.0</v>
      </c>
      <c r="E151" s="40">
        <v>7381.0</v>
      </c>
      <c r="F151" s="14">
        <v>1.4078533E7</v>
      </c>
      <c r="G151" s="19"/>
      <c r="H151" s="19">
        <f>VLOOKUP(A151,'Kings Ratings'!$A$2:$B$1000,2,false)</f>
        <v>1</v>
      </c>
      <c r="I151" s="7">
        <f>vlookup(B151,'202405 MM (Do Not Delete)'!$A$1:$G$1000,7,false)</f>
        <v>258</v>
      </c>
      <c r="K151" s="40">
        <v>13143.0</v>
      </c>
      <c r="L151" s="22">
        <f t="shared" si="2"/>
        <v>508</v>
      </c>
      <c r="M151" s="23">
        <f t="shared" si="3"/>
        <v>0.03865175379</v>
      </c>
      <c r="N151" s="24" t="str">
        <f t="shared" si="4"/>
        <v>Sea Crest with +508, +3.9% (13143 to 13651)</v>
      </c>
      <c r="O151" s="41"/>
      <c r="P151" s="40">
        <v>11764.0</v>
      </c>
      <c r="Q151" s="18">
        <f t="shared" si="5"/>
        <v>445</v>
      </c>
      <c r="R151" s="23">
        <f t="shared" si="6"/>
        <v>0.03782726964</v>
      </c>
      <c r="S151" s="24" t="str">
        <f t="shared" si="7"/>
        <v>Sea Crest with +445, +3.8% (11764 to 12209)</v>
      </c>
      <c r="T151" s="18"/>
      <c r="U151" s="40">
        <v>6981.0</v>
      </c>
      <c r="V151" s="22">
        <f t="shared" si="8"/>
        <v>400</v>
      </c>
      <c r="W151" s="23">
        <f t="shared" si="9"/>
        <v>0.05729838132</v>
      </c>
      <c r="X151" s="26" t="str">
        <f t="shared" si="10"/>
        <v>Sea Crest with +400, +5.7% (6981 to 7381)</v>
      </c>
    </row>
    <row r="152">
      <c r="A152" s="18" t="s">
        <v>303</v>
      </c>
      <c r="B152" s="18">
        <v>45.0</v>
      </c>
      <c r="C152" s="40">
        <v>18070.0</v>
      </c>
      <c r="D152" s="40">
        <v>8416.0</v>
      </c>
      <c r="E152" s="40">
        <v>1952.0</v>
      </c>
      <c r="F152" s="14">
        <v>894595.0</v>
      </c>
      <c r="G152" s="19"/>
      <c r="H152" s="19">
        <f>VLOOKUP(A152,'Kings Ratings'!$A$2:$B$1000,2,false)</f>
        <v>4</v>
      </c>
      <c r="I152" s="7">
        <f>vlookup(B152,'202405 MM (Do Not Delete)'!$A$1:$G$1000,7,false)</f>
        <v>270</v>
      </c>
      <c r="K152" s="40">
        <v>17397.0</v>
      </c>
      <c r="L152" s="22">
        <f t="shared" si="2"/>
        <v>673</v>
      </c>
      <c r="M152" s="23">
        <f t="shared" si="3"/>
        <v>0.03868483072</v>
      </c>
      <c r="N152" s="24" t="str">
        <f t="shared" si="4"/>
        <v>Fish Bones with +673, +3.9% (17397 to 18070)</v>
      </c>
      <c r="O152" s="41"/>
      <c r="P152" s="40">
        <v>8028.0</v>
      </c>
      <c r="Q152" s="18">
        <f t="shared" si="5"/>
        <v>388</v>
      </c>
      <c r="R152" s="23">
        <f t="shared" si="6"/>
        <v>0.04833084205</v>
      </c>
      <c r="S152" s="24" t="str">
        <f t="shared" si="7"/>
        <v>Fish Bones with +388, +4.8% (8028 to 8416)</v>
      </c>
      <c r="T152" s="18"/>
      <c r="U152" s="40">
        <v>1818.0</v>
      </c>
      <c r="V152" s="22">
        <f t="shared" si="8"/>
        <v>134</v>
      </c>
      <c r="W152" s="23">
        <f t="shared" si="9"/>
        <v>0.07370737074</v>
      </c>
      <c r="X152" s="26" t="str">
        <f t="shared" si="10"/>
        <v>Fish Bones with +134, +7.4% (1818 to 1952)</v>
      </c>
    </row>
    <row r="153">
      <c r="A153" s="18" t="s">
        <v>340</v>
      </c>
      <c r="B153" s="18">
        <v>688.0</v>
      </c>
      <c r="C153" s="40">
        <v>13893.0</v>
      </c>
      <c r="D153" s="40">
        <v>12722.0</v>
      </c>
      <c r="E153" s="40">
        <v>8624.0</v>
      </c>
      <c r="F153" s="14">
        <v>2.8640278E7</v>
      </c>
      <c r="G153" s="19"/>
      <c r="H153" s="19">
        <f>VLOOKUP(A153,'Kings Ratings'!$A$2:$B$1000,2,false)</f>
        <v>1</v>
      </c>
      <c r="I153" s="7">
        <f>vlookup(B153,'202405 MM (Do Not Delete)'!$A$1:$G$1000,7,false)</f>
        <v>213</v>
      </c>
      <c r="K153" s="40">
        <v>13374.0</v>
      </c>
      <c r="L153" s="22">
        <f t="shared" si="2"/>
        <v>519</v>
      </c>
      <c r="M153" s="23">
        <f t="shared" si="3"/>
        <v>0.03880663975</v>
      </c>
      <c r="N153" s="24" t="str">
        <f t="shared" si="4"/>
        <v>Frosteye with +519, +3.9% (13374 to 13893)</v>
      </c>
      <c r="O153" s="41"/>
      <c r="P153" s="40">
        <v>12239.0</v>
      </c>
      <c r="Q153" s="18">
        <f t="shared" si="5"/>
        <v>483</v>
      </c>
      <c r="R153" s="23">
        <f t="shared" si="6"/>
        <v>0.0394640085</v>
      </c>
      <c r="S153" s="24" t="str">
        <f t="shared" si="7"/>
        <v>Frosteye with +483, +3.9% (12239 to 12722)</v>
      </c>
      <c r="T153" s="18"/>
      <c r="U153" s="40">
        <v>8150.0</v>
      </c>
      <c r="V153" s="22">
        <f t="shared" si="8"/>
        <v>474</v>
      </c>
      <c r="W153" s="23">
        <f t="shared" si="9"/>
        <v>0.0581595092</v>
      </c>
      <c r="X153" s="26" t="str">
        <f t="shared" si="10"/>
        <v>Frosteye with +474, +5.8% (8150 to 8624)</v>
      </c>
    </row>
    <row r="154">
      <c r="A154" s="18" t="s">
        <v>624</v>
      </c>
      <c r="B154" s="18">
        <v>712.0</v>
      </c>
      <c r="C154" s="40">
        <v>2343.0</v>
      </c>
      <c r="D154" s="40">
        <v>84.0</v>
      </c>
      <c r="E154" s="40">
        <v>0.0</v>
      </c>
      <c r="F154" s="14">
        <v>3380.0</v>
      </c>
      <c r="G154" s="19"/>
      <c r="H154" s="19">
        <f>VLOOKUP(A154,'Kings Ratings'!$A$2:$B$1000,2,false)</f>
        <v>10</v>
      </c>
      <c r="I154" s="10" t="str">
        <f>vlookup(B154,'202405 MM (Do Not Delete)'!$A$1:$G$1000,7,false)</f>
        <v/>
      </c>
      <c r="K154" s="40">
        <v>2255.0</v>
      </c>
      <c r="L154" s="22">
        <f t="shared" si="2"/>
        <v>88</v>
      </c>
      <c r="M154" s="23">
        <f t="shared" si="3"/>
        <v>0.03902439024</v>
      </c>
      <c r="N154" s="24" t="str">
        <f t="shared" si="4"/>
        <v>Polished Boot with +88, +3.9% (2255 to 2343)</v>
      </c>
      <c r="O154" s="41"/>
      <c r="P154" s="40">
        <v>81.0</v>
      </c>
      <c r="Q154" s="18">
        <f t="shared" si="5"/>
        <v>3</v>
      </c>
      <c r="R154" s="23">
        <f t="shared" si="6"/>
        <v>0.03703703704</v>
      </c>
      <c r="S154" s="24" t="str">
        <f t="shared" si="7"/>
        <v>Polished Boot with +3, +3.7% (81 to 84)</v>
      </c>
      <c r="T154" s="18"/>
      <c r="U154" s="40">
        <v>0.0</v>
      </c>
      <c r="V154" s="22">
        <f t="shared" si="8"/>
        <v>0</v>
      </c>
      <c r="W154" s="23" t="str">
        <f t="shared" si="9"/>
        <v>#DIV/0!</v>
      </c>
      <c r="X154" s="26" t="str">
        <f t="shared" si="10"/>
        <v>#DIV/0!</v>
      </c>
    </row>
    <row r="155">
      <c r="A155" s="18" t="s">
        <v>370</v>
      </c>
      <c r="B155" s="18">
        <v>691.0</v>
      </c>
      <c r="C155" s="40">
        <v>13704.0</v>
      </c>
      <c r="D155" s="40">
        <v>12308.0</v>
      </c>
      <c r="E155" s="40">
        <v>7575.0</v>
      </c>
      <c r="F155" s="14">
        <v>1.5652479E7</v>
      </c>
      <c r="G155" s="19"/>
      <c r="H155" s="19">
        <f>VLOOKUP(A155,'Kings Ratings'!$A$2:$B$1000,2,false)</f>
        <v>1</v>
      </c>
      <c r="I155" s="7">
        <f>vlookup(B155,'202405 MM (Do Not Delete)'!$A$1:$G$1000,7,false)</f>
        <v>255</v>
      </c>
      <c r="K155" s="40">
        <v>13188.0</v>
      </c>
      <c r="L155" s="22">
        <f t="shared" si="2"/>
        <v>516</v>
      </c>
      <c r="M155" s="23">
        <f t="shared" si="3"/>
        <v>0.03912647862</v>
      </c>
      <c r="N155" s="24" t="str">
        <f t="shared" si="4"/>
        <v>Glassback with +516, +3.9% (13188 to 13704)</v>
      </c>
      <c r="O155" s="41"/>
      <c r="P155" s="40">
        <v>11847.0</v>
      </c>
      <c r="Q155" s="18">
        <f t="shared" si="5"/>
        <v>461</v>
      </c>
      <c r="R155" s="23">
        <f t="shared" si="6"/>
        <v>0.03891280493</v>
      </c>
      <c r="S155" s="24" t="str">
        <f t="shared" si="7"/>
        <v>Glassback with +461, +3.9% (11847 to 12308)</v>
      </c>
      <c r="T155" s="18"/>
      <c r="U155" s="40">
        <v>7157.0</v>
      </c>
      <c r="V155" s="22">
        <f t="shared" si="8"/>
        <v>418</v>
      </c>
      <c r="W155" s="23">
        <f t="shared" si="9"/>
        <v>0.05840435937</v>
      </c>
      <c r="X155" s="26" t="str">
        <f t="shared" si="10"/>
        <v>Glassback with +418, +5.8% (7157 to 7575)</v>
      </c>
    </row>
    <row r="156">
      <c r="A156" s="18" t="s">
        <v>162</v>
      </c>
      <c r="B156" s="18">
        <v>67.0</v>
      </c>
      <c r="C156" s="40">
        <v>14178.0</v>
      </c>
      <c r="D156" s="40">
        <v>2428.0</v>
      </c>
      <c r="E156" s="40">
        <v>1.0</v>
      </c>
      <c r="F156" s="14">
        <v>61450.0</v>
      </c>
      <c r="G156" s="19"/>
      <c r="H156" s="19">
        <f>VLOOKUP(A156,'Kings Ratings'!$A$2:$B$1000,2,false)</f>
        <v>8</v>
      </c>
      <c r="I156" s="7" t="str">
        <f>vlookup(B156,'202405 MM (Do Not Delete)'!$A$1:$G$1000,7,false)</f>
        <v/>
      </c>
      <c r="K156" s="40">
        <v>13644.0</v>
      </c>
      <c r="L156" s="22">
        <f t="shared" si="2"/>
        <v>534</v>
      </c>
      <c r="M156" s="23">
        <f t="shared" si="3"/>
        <v>0.03913808267</v>
      </c>
      <c r="N156" s="24" t="str">
        <f t="shared" si="4"/>
        <v>Cabbage with +534, +3.9% (13644 to 14178)</v>
      </c>
      <c r="O156" s="41"/>
      <c r="P156" s="40">
        <v>2338.0</v>
      </c>
      <c r="Q156" s="18">
        <f t="shared" si="5"/>
        <v>90</v>
      </c>
      <c r="R156" s="23">
        <f t="shared" si="6"/>
        <v>0.03849443969</v>
      </c>
      <c r="S156" s="24" t="str">
        <f t="shared" si="7"/>
        <v>Cabbage with +90, +3.8% (2338 to 2428)</v>
      </c>
      <c r="T156" s="18"/>
      <c r="U156" s="40">
        <v>1.0</v>
      </c>
      <c r="V156" s="22">
        <f t="shared" si="8"/>
        <v>0</v>
      </c>
      <c r="W156" s="23">
        <f t="shared" si="9"/>
        <v>0</v>
      </c>
      <c r="X156" s="26" t="str">
        <f t="shared" si="10"/>
        <v>Cabbage with +0, +0% (1 to 1)</v>
      </c>
    </row>
    <row r="157">
      <c r="A157" s="18" t="s">
        <v>240</v>
      </c>
      <c r="B157" s="18">
        <v>689.0</v>
      </c>
      <c r="C157" s="40">
        <v>13865.0</v>
      </c>
      <c r="D157" s="40">
        <v>12661.0</v>
      </c>
      <c r="E157" s="40">
        <v>8577.0</v>
      </c>
      <c r="F157" s="14">
        <v>2.8636423E7</v>
      </c>
      <c r="G157" s="19"/>
      <c r="H157" s="19">
        <f>VLOOKUP(A157,'Kings Ratings'!$A$2:$B$1000,2,false)</f>
        <v>1</v>
      </c>
      <c r="I157" s="7">
        <f>vlookup(B157,'202405 MM (Do Not Delete)'!$A$1:$G$1000,7,false)</f>
        <v>214</v>
      </c>
      <c r="K157" s="40">
        <v>13342.0</v>
      </c>
      <c r="L157" s="22">
        <f t="shared" si="2"/>
        <v>523</v>
      </c>
      <c r="M157" s="23">
        <f t="shared" si="3"/>
        <v>0.03919952031</v>
      </c>
      <c r="N157" s="24" t="str">
        <f t="shared" si="4"/>
        <v>Crowfish with +523, +3.9% (13342 to 13865)</v>
      </c>
      <c r="O157" s="41"/>
      <c r="P157" s="40">
        <v>12183.0</v>
      </c>
      <c r="Q157" s="18">
        <f t="shared" si="5"/>
        <v>478</v>
      </c>
      <c r="R157" s="23">
        <f t="shared" si="6"/>
        <v>0.03923499959</v>
      </c>
      <c r="S157" s="24" t="str">
        <f t="shared" si="7"/>
        <v>Crowfish with +478, +3.9% (12183 to 12661)</v>
      </c>
      <c r="T157" s="18"/>
      <c r="U157" s="40">
        <v>8117.0</v>
      </c>
      <c r="V157" s="22">
        <f t="shared" si="8"/>
        <v>460</v>
      </c>
      <c r="W157" s="23">
        <f t="shared" si="9"/>
        <v>0.05667118393</v>
      </c>
      <c r="X157" s="26" t="str">
        <f t="shared" si="10"/>
        <v>Crowfish with +460, +5.7% (8117 to 8577)</v>
      </c>
    </row>
    <row r="158">
      <c r="A158" s="18" t="s">
        <v>111</v>
      </c>
      <c r="B158" s="18">
        <v>24.0</v>
      </c>
      <c r="C158" s="40">
        <v>38207.0</v>
      </c>
      <c r="D158" s="40">
        <v>17753.0</v>
      </c>
      <c r="E158" s="40">
        <v>7644.0</v>
      </c>
      <c r="F158" s="14">
        <v>9172907.0</v>
      </c>
      <c r="G158" s="19"/>
      <c r="H158" s="19">
        <f>VLOOKUP(A158,'Kings Ratings'!$A$2:$B$1000,2,false)</f>
        <v>1</v>
      </c>
      <c r="I158" s="7">
        <f>vlookup(B158,'202405 MM (Do Not Delete)'!$A$1:$G$1000,7,false)</f>
        <v>261</v>
      </c>
      <c r="K158" s="40">
        <v>36762.0</v>
      </c>
      <c r="L158" s="22">
        <f t="shared" si="2"/>
        <v>1445</v>
      </c>
      <c r="M158" s="23">
        <f t="shared" si="3"/>
        <v>0.03930689299</v>
      </c>
      <c r="N158" s="24" t="str">
        <f t="shared" si="4"/>
        <v>Yellow Perch with +1445, +3.9% (36762 to 38207)</v>
      </c>
      <c r="O158" s="41"/>
      <c r="P158" s="40">
        <v>17131.0</v>
      </c>
      <c r="Q158" s="18">
        <f t="shared" si="5"/>
        <v>622</v>
      </c>
      <c r="R158" s="23">
        <f t="shared" si="6"/>
        <v>0.03630844668</v>
      </c>
      <c r="S158" s="24" t="str">
        <f t="shared" si="7"/>
        <v>Yellow Perch with +622, +3.6% (17131 to 17753)</v>
      </c>
      <c r="T158" s="18"/>
      <c r="U158" s="40">
        <v>7246.0</v>
      </c>
      <c r="V158" s="22">
        <f t="shared" si="8"/>
        <v>398</v>
      </c>
      <c r="W158" s="23">
        <f t="shared" si="9"/>
        <v>0.0549268562</v>
      </c>
      <c r="X158" s="26" t="str">
        <f t="shared" si="10"/>
        <v>Yellow Perch with +398, +5.5% (7246 to 7644)</v>
      </c>
    </row>
    <row r="159">
      <c r="A159" s="18" t="s">
        <v>599</v>
      </c>
      <c r="B159" s="18">
        <v>196.0</v>
      </c>
      <c r="C159" s="40">
        <v>9047.0</v>
      </c>
      <c r="D159" s="40">
        <v>4842.0</v>
      </c>
      <c r="E159" s="40">
        <v>515.0</v>
      </c>
      <c r="F159" s="14">
        <v>1009377.0</v>
      </c>
      <c r="G159" s="19"/>
      <c r="H159" s="19">
        <f>VLOOKUP(A159,'Kings Ratings'!$A$2:$B$1000,2,false)</f>
        <v>2</v>
      </c>
      <c r="I159" s="7">
        <f>vlookup(B159,'202405 MM (Do Not Delete)'!$A$1:$G$1000,7,false)</f>
        <v>284</v>
      </c>
      <c r="K159" s="40">
        <v>8704.0</v>
      </c>
      <c r="L159" s="22">
        <f t="shared" si="2"/>
        <v>343</v>
      </c>
      <c r="M159" s="23">
        <f t="shared" si="3"/>
        <v>0.03940716912</v>
      </c>
      <c r="N159" s="24" t="str">
        <f t="shared" si="4"/>
        <v>Pearl Necklace with +343, +3.9% (8704 to 9047)</v>
      </c>
      <c r="O159" s="41"/>
      <c r="P159" s="40">
        <v>4662.0</v>
      </c>
      <c r="Q159" s="18">
        <f t="shared" si="5"/>
        <v>180</v>
      </c>
      <c r="R159" s="23">
        <f t="shared" si="6"/>
        <v>0.03861003861</v>
      </c>
      <c r="S159" s="24" t="str">
        <f t="shared" si="7"/>
        <v>Pearl Necklace with +180, +3.9% (4662 to 4842)</v>
      </c>
      <c r="T159" s="18"/>
      <c r="U159" s="40">
        <v>473.0</v>
      </c>
      <c r="V159" s="22">
        <f t="shared" si="8"/>
        <v>42</v>
      </c>
      <c r="W159" s="23">
        <f t="shared" si="9"/>
        <v>0.088794926</v>
      </c>
      <c r="X159" s="26" t="str">
        <f t="shared" si="10"/>
        <v>Pearl Necklace with +42, +8.9% (473 to 515)</v>
      </c>
    </row>
    <row r="160">
      <c r="A160" s="18" t="s">
        <v>359</v>
      </c>
      <c r="B160" s="18">
        <v>140.0</v>
      </c>
      <c r="C160" s="40">
        <v>12607.0</v>
      </c>
      <c r="D160" s="40">
        <v>7226.0</v>
      </c>
      <c r="E160" s="40">
        <v>401.0</v>
      </c>
      <c r="F160" s="14">
        <v>294990.0</v>
      </c>
      <c r="G160" s="19"/>
      <c r="H160" s="19">
        <f>VLOOKUP(A160,'Kings Ratings'!$A$2:$B$1000,2,false)</f>
        <v>7</v>
      </c>
      <c r="I160" s="7">
        <f>vlookup(B160,'202405 MM (Do Not Delete)'!$A$1:$G$1000,7,false)</f>
        <v>288</v>
      </c>
      <c r="K160" s="40">
        <v>12129.0</v>
      </c>
      <c r="L160" s="22">
        <f t="shared" si="2"/>
        <v>478</v>
      </c>
      <c r="M160" s="23">
        <f t="shared" si="3"/>
        <v>0.03940967928</v>
      </c>
      <c r="N160" s="24" t="str">
        <f t="shared" si="4"/>
        <v>Giant Squid with +478, +3.9% (12129 to 12607)</v>
      </c>
      <c r="O160" s="41"/>
      <c r="P160" s="40">
        <v>6873.0</v>
      </c>
      <c r="Q160" s="18">
        <f t="shared" si="5"/>
        <v>353</v>
      </c>
      <c r="R160" s="23">
        <f t="shared" si="6"/>
        <v>0.05136039575</v>
      </c>
      <c r="S160" s="24" t="str">
        <f t="shared" si="7"/>
        <v>Giant Squid with +353, +5.1% (6873 to 7226)</v>
      </c>
      <c r="T160" s="18"/>
      <c r="U160" s="40">
        <v>365.0</v>
      </c>
      <c r="V160" s="22">
        <f t="shared" si="8"/>
        <v>36</v>
      </c>
      <c r="W160" s="23">
        <f t="shared" si="9"/>
        <v>0.09863013699</v>
      </c>
      <c r="X160" s="26" t="str">
        <f t="shared" si="10"/>
        <v>Giant Squid with +36, +9.9% (365 to 401)</v>
      </c>
    </row>
    <row r="161">
      <c r="A161" s="18" t="s">
        <v>184</v>
      </c>
      <c r="B161" s="18">
        <v>107.0</v>
      </c>
      <c r="C161" s="40">
        <v>11440.0</v>
      </c>
      <c r="D161" s="40">
        <v>7298.0</v>
      </c>
      <c r="E161" s="40">
        <v>872.0</v>
      </c>
      <c r="F161" s="14">
        <v>386444.0</v>
      </c>
      <c r="G161" s="19"/>
      <c r="H161" s="19">
        <f>VLOOKUP(A161,'Kings Ratings'!$A$2:$B$1000,2,false)</f>
        <v>5</v>
      </c>
      <c r="I161" s="7">
        <f>vlookup(B161,'202405 MM (Do Not Delete)'!$A$1:$G$1000,7,false)</f>
        <v>276</v>
      </c>
      <c r="K161" s="40">
        <v>11006.0</v>
      </c>
      <c r="L161" s="22">
        <f t="shared" si="2"/>
        <v>434</v>
      </c>
      <c r="M161" s="23">
        <f t="shared" si="3"/>
        <v>0.03943303653</v>
      </c>
      <c r="N161" s="24" t="str">
        <f t="shared" si="4"/>
        <v>Catfish with +434, +3.9% (11006 to 11440)</v>
      </c>
      <c r="O161" s="41"/>
      <c r="P161" s="40">
        <v>7024.0</v>
      </c>
      <c r="Q161" s="18">
        <f t="shared" si="5"/>
        <v>274</v>
      </c>
      <c r="R161" s="23">
        <f t="shared" si="6"/>
        <v>0.03900911162</v>
      </c>
      <c r="S161" s="24" t="str">
        <f t="shared" si="7"/>
        <v>Catfish with +274, +3.9% (7024 to 7298)</v>
      </c>
      <c r="T161" s="18"/>
      <c r="U161" s="40">
        <v>819.0</v>
      </c>
      <c r="V161" s="22">
        <f t="shared" si="8"/>
        <v>53</v>
      </c>
      <c r="W161" s="23">
        <f t="shared" si="9"/>
        <v>0.06471306471</v>
      </c>
      <c r="X161" s="26" t="str">
        <f t="shared" si="10"/>
        <v>Catfish with +53, +6.5% (819 to 872)</v>
      </c>
    </row>
    <row r="162">
      <c r="A162" s="18" t="s">
        <v>151</v>
      </c>
      <c r="B162" s="18">
        <v>690.0</v>
      </c>
      <c r="C162" s="40">
        <v>13785.0</v>
      </c>
      <c r="D162" s="40">
        <v>12461.0</v>
      </c>
      <c r="E162" s="40">
        <v>8014.0</v>
      </c>
      <c r="F162" s="14">
        <v>2.0182836E7</v>
      </c>
      <c r="G162" s="19"/>
      <c r="H162" s="19">
        <f>VLOOKUP(A162,'Kings Ratings'!$A$2:$B$1000,2,false)</f>
        <v>1</v>
      </c>
      <c r="I162" s="7">
        <f>vlookup(B162,'202405 MM (Do Not Delete)'!$A$1:$G$1000,7,false)</f>
        <v>218</v>
      </c>
      <c r="K162" s="40">
        <v>13261.0</v>
      </c>
      <c r="L162" s="22">
        <f t="shared" si="2"/>
        <v>524</v>
      </c>
      <c r="M162" s="23">
        <f t="shared" si="3"/>
        <v>0.03951436543</v>
      </c>
      <c r="N162" s="24" t="str">
        <f t="shared" si="4"/>
        <v>Bullfish with +524, +4% (13261 to 13785)</v>
      </c>
      <c r="O162" s="41"/>
      <c r="P162" s="40">
        <v>11989.0</v>
      </c>
      <c r="Q162" s="18">
        <f t="shared" si="5"/>
        <v>472</v>
      </c>
      <c r="R162" s="23">
        <f t="shared" si="6"/>
        <v>0.03936942197</v>
      </c>
      <c r="S162" s="24" t="str">
        <f t="shared" si="7"/>
        <v>Bullfish with +472, +3.9% (11989 to 12461)</v>
      </c>
      <c r="T162" s="18"/>
      <c r="U162" s="40">
        <v>7566.0</v>
      </c>
      <c r="V162" s="22">
        <f t="shared" si="8"/>
        <v>448</v>
      </c>
      <c r="W162" s="23">
        <f t="shared" si="9"/>
        <v>0.0592122654</v>
      </c>
      <c r="X162" s="26" t="str">
        <f t="shared" si="10"/>
        <v>Bullfish with +448, +5.9% (7566 to 8014)</v>
      </c>
    </row>
    <row r="163">
      <c r="A163" s="18" t="s">
        <v>600</v>
      </c>
      <c r="B163" s="18">
        <v>94.0</v>
      </c>
      <c r="C163" s="40">
        <v>18032.0</v>
      </c>
      <c r="D163" s="40">
        <v>9421.0</v>
      </c>
      <c r="E163" s="40">
        <v>2076.0</v>
      </c>
      <c r="F163" s="14">
        <v>1113000.0</v>
      </c>
      <c r="G163" s="19"/>
      <c r="H163" s="19">
        <f>VLOOKUP(A163,'Kings Ratings'!$A$2:$B$1000,2,false)</f>
        <v>1</v>
      </c>
      <c r="I163" s="7">
        <f>vlookup(B163,'202405 MM (Do Not Delete)'!$A$1:$G$1000,7,false)</f>
        <v>242</v>
      </c>
      <c r="K163" s="40">
        <v>17345.0</v>
      </c>
      <c r="L163" s="22">
        <f t="shared" si="2"/>
        <v>687</v>
      </c>
      <c r="M163" s="23">
        <f t="shared" si="3"/>
        <v>0.03960795618</v>
      </c>
      <c r="N163" s="24" t="str">
        <f t="shared" si="4"/>
        <v>Ruby with +687, +4% (17345 to 18032)</v>
      </c>
      <c r="O163" s="41"/>
      <c r="P163" s="40">
        <v>8896.0</v>
      </c>
      <c r="Q163" s="18">
        <f t="shared" si="5"/>
        <v>525</v>
      </c>
      <c r="R163" s="23">
        <f t="shared" si="6"/>
        <v>0.05901528777</v>
      </c>
      <c r="S163" s="24" t="str">
        <f t="shared" si="7"/>
        <v>Ruby with +525, +5.9% (8896 to 9421)</v>
      </c>
      <c r="T163" s="18"/>
      <c r="U163" s="40">
        <v>1877.0</v>
      </c>
      <c r="V163" s="22">
        <f t="shared" si="8"/>
        <v>199</v>
      </c>
      <c r="W163" s="23">
        <f t="shared" si="9"/>
        <v>0.1060202451</v>
      </c>
      <c r="X163" s="26" t="str">
        <f t="shared" si="10"/>
        <v>Ruby with +199, +10.6% (1877 to 2076)</v>
      </c>
    </row>
    <row r="164">
      <c r="A164" s="18" t="s">
        <v>650</v>
      </c>
      <c r="B164" s="18">
        <v>31.0</v>
      </c>
      <c r="C164" s="40">
        <v>5625.0</v>
      </c>
      <c r="D164" s="40">
        <v>388.0</v>
      </c>
      <c r="E164" s="40">
        <v>6.0</v>
      </c>
      <c r="F164" s="14">
        <v>11287.0</v>
      </c>
      <c r="G164" s="19"/>
      <c r="H164" s="19">
        <f>VLOOKUP(A164,'Kings Ratings'!$A$2:$B$1000,2,false)</f>
        <v>8</v>
      </c>
      <c r="I164" s="10"/>
      <c r="K164" s="40">
        <v>5410.0</v>
      </c>
      <c r="L164" s="22">
        <f t="shared" si="2"/>
        <v>215</v>
      </c>
      <c r="M164" s="23">
        <f t="shared" si="3"/>
        <v>0.03974121996</v>
      </c>
      <c r="N164" s="24" t="str">
        <f t="shared" si="4"/>
        <v>Radish with +215, +4% (5410 to 5625)</v>
      </c>
      <c r="O164" s="41"/>
      <c r="P164" s="40">
        <v>373.0</v>
      </c>
      <c r="Q164" s="18">
        <f t="shared" si="5"/>
        <v>15</v>
      </c>
      <c r="R164" s="23">
        <f t="shared" si="6"/>
        <v>0.04021447721</v>
      </c>
      <c r="S164" s="24" t="str">
        <f t="shared" si="7"/>
        <v>Radish with +15, +4% (373 to 388)</v>
      </c>
      <c r="T164" s="18"/>
      <c r="U164" s="40">
        <v>6.0</v>
      </c>
      <c r="V164" s="22">
        <f t="shared" si="8"/>
        <v>0</v>
      </c>
      <c r="W164" s="23">
        <f t="shared" si="9"/>
        <v>0</v>
      </c>
      <c r="X164" s="26" t="str">
        <f t="shared" si="10"/>
        <v>Radish with +0, +0% (6 to 6)</v>
      </c>
    </row>
    <row r="165">
      <c r="A165" s="18" t="s">
        <v>502</v>
      </c>
      <c r="B165" s="18">
        <v>260.0</v>
      </c>
      <c r="C165" s="40">
        <v>10495.0</v>
      </c>
      <c r="D165" s="40">
        <v>6733.0</v>
      </c>
      <c r="E165" s="40">
        <v>1802.0</v>
      </c>
      <c r="F165" s="14">
        <v>1021725.0</v>
      </c>
      <c r="G165" s="19"/>
      <c r="H165" s="19">
        <f>VLOOKUP(A165,'Kings Ratings'!$A$2:$B$1000,2,false)</f>
        <v>1</v>
      </c>
      <c r="I165" s="7">
        <f>vlookup(B165,'202405 MM (Do Not Delete)'!$A$1:$G$1000,7,false)</f>
        <v>250</v>
      </c>
      <c r="K165" s="40">
        <v>10092.0</v>
      </c>
      <c r="L165" s="22">
        <f t="shared" si="2"/>
        <v>403</v>
      </c>
      <c r="M165" s="23">
        <f t="shared" si="3"/>
        <v>0.0399326199</v>
      </c>
      <c r="N165" s="24" t="str">
        <f t="shared" si="4"/>
        <v>Ladder with +403, +4% (10092 to 10495)</v>
      </c>
      <c r="O165" s="41"/>
      <c r="P165" s="40">
        <v>6454.0</v>
      </c>
      <c r="Q165" s="18">
        <f t="shared" si="5"/>
        <v>279</v>
      </c>
      <c r="R165" s="23">
        <f t="shared" si="6"/>
        <v>0.04322900527</v>
      </c>
      <c r="S165" s="24" t="str">
        <f t="shared" si="7"/>
        <v>Ladder with +279, +4.3% (6454 to 6733)</v>
      </c>
      <c r="T165" s="18"/>
      <c r="U165" s="40">
        <v>1651.0</v>
      </c>
      <c r="V165" s="22">
        <f t="shared" si="8"/>
        <v>151</v>
      </c>
      <c r="W165" s="23">
        <f t="shared" si="9"/>
        <v>0.09145972138</v>
      </c>
      <c r="X165" s="26" t="str">
        <f t="shared" si="10"/>
        <v>Ladder with +151, +9.1% (1651 to 1802)</v>
      </c>
    </row>
    <row r="166">
      <c r="A166" s="18" t="s">
        <v>514</v>
      </c>
      <c r="B166" s="18">
        <v>166.0</v>
      </c>
      <c r="C166" s="40">
        <v>7605.0</v>
      </c>
      <c r="D166" s="40">
        <v>3056.0</v>
      </c>
      <c r="E166" s="40">
        <v>47.0</v>
      </c>
      <c r="F166" s="14">
        <v>170068.0</v>
      </c>
      <c r="G166" s="19"/>
      <c r="H166" s="19">
        <f>VLOOKUP(A166,'Kings Ratings'!$A$2:$B$1000,2,false)</f>
        <v>2</v>
      </c>
      <c r="I166" s="7">
        <f>vlookup(B166,'202405 MM (Do Not Delete)'!$A$1:$G$1000,7,false)</f>
        <v>296</v>
      </c>
      <c r="K166" s="40">
        <v>7312.0</v>
      </c>
      <c r="L166" s="22">
        <f t="shared" si="2"/>
        <v>293</v>
      </c>
      <c r="M166" s="23">
        <f t="shared" si="3"/>
        <v>0.04007111597</v>
      </c>
      <c r="N166" s="24" t="str">
        <f t="shared" si="4"/>
        <v>Leather Bag with +293, +4% (7312 to 7605)</v>
      </c>
      <c r="O166" s="41"/>
      <c r="P166" s="40">
        <v>2938.0</v>
      </c>
      <c r="Q166" s="18">
        <f t="shared" si="5"/>
        <v>118</v>
      </c>
      <c r="R166" s="23">
        <f t="shared" si="6"/>
        <v>0.04016337645</v>
      </c>
      <c r="S166" s="24" t="str">
        <f t="shared" si="7"/>
        <v>Leather Bag with +118, +4% (2938 to 3056)</v>
      </c>
      <c r="T166" s="18"/>
      <c r="U166" s="40">
        <v>46.0</v>
      </c>
      <c r="V166" s="22">
        <f t="shared" si="8"/>
        <v>1</v>
      </c>
      <c r="W166" s="23">
        <f t="shared" si="9"/>
        <v>0.02173913043</v>
      </c>
      <c r="X166" s="26" t="str">
        <f t="shared" si="10"/>
        <v>Leather Bag with +1, +2.2% (46 to 47)</v>
      </c>
    </row>
    <row r="167">
      <c r="A167" s="18" t="s">
        <v>780</v>
      </c>
      <c r="B167" s="18">
        <v>373.0</v>
      </c>
      <c r="C167" s="40">
        <v>12049.0</v>
      </c>
      <c r="D167" s="40">
        <v>2655.0</v>
      </c>
      <c r="E167" s="40">
        <v>65.0</v>
      </c>
      <c r="F167" s="14">
        <v>143728.0</v>
      </c>
      <c r="G167" s="19"/>
      <c r="H167" s="19">
        <f>VLOOKUP(A167,'Kings Ratings'!$A$2:$B$1000,2,false)</f>
        <v>6</v>
      </c>
      <c r="I167" s="7">
        <f>vlookup(B167,'202405 MM (Do Not Delete)'!$A$1:$G$1000,7,false)</f>
        <v>328</v>
      </c>
      <c r="K167" s="40">
        <v>11584.0</v>
      </c>
      <c r="L167" s="22">
        <f t="shared" si="2"/>
        <v>465</v>
      </c>
      <c r="M167" s="23">
        <f t="shared" si="3"/>
        <v>0.04014157459</v>
      </c>
      <c r="N167" s="24" t="str">
        <f t="shared" si="4"/>
        <v>Sunflower with +465, +4% (11584 to 12049)</v>
      </c>
      <c r="O167" s="41"/>
      <c r="P167" s="40">
        <v>2532.0</v>
      </c>
      <c r="Q167" s="18">
        <f t="shared" si="5"/>
        <v>123</v>
      </c>
      <c r="R167" s="23">
        <f t="shared" si="6"/>
        <v>0.04857819905</v>
      </c>
      <c r="S167" s="24" t="str">
        <f t="shared" si="7"/>
        <v>Sunflower with +123, +4.9% (2532 to 2655)</v>
      </c>
      <c r="T167" s="18"/>
      <c r="U167" s="40">
        <v>61.0</v>
      </c>
      <c r="V167" s="22">
        <f t="shared" si="8"/>
        <v>4</v>
      </c>
      <c r="W167" s="23">
        <f t="shared" si="9"/>
        <v>0.06557377049</v>
      </c>
      <c r="X167" s="26" t="str">
        <f t="shared" si="10"/>
        <v>Sunflower with +4, +6.6% (61 to 65)</v>
      </c>
    </row>
    <row r="168">
      <c r="A168" s="18" t="s">
        <v>586</v>
      </c>
      <c r="B168" s="18">
        <v>713.0</v>
      </c>
      <c r="C168" s="40">
        <v>1733.0</v>
      </c>
      <c r="D168" s="40">
        <v>36.0</v>
      </c>
      <c r="E168" s="40">
        <v>0.0</v>
      </c>
      <c r="F168" s="14">
        <v>3629.0</v>
      </c>
      <c r="G168" s="19"/>
      <c r="H168" s="19">
        <f>VLOOKUP(A168,'Kings Ratings'!$A$2:$B$1000,2,false)</f>
        <v>10</v>
      </c>
      <c r="I168" s="10"/>
      <c r="K168" s="40">
        <v>1666.0</v>
      </c>
      <c r="L168" s="22">
        <f t="shared" si="2"/>
        <v>67</v>
      </c>
      <c r="M168" s="23">
        <f t="shared" si="3"/>
        <v>0.04021608643</v>
      </c>
      <c r="N168" s="24" t="str">
        <f t="shared" si="4"/>
        <v>Pair of Boots with +67, +4% (1666 to 1733)</v>
      </c>
      <c r="O168" s="41"/>
      <c r="P168" s="40">
        <v>34.0</v>
      </c>
      <c r="Q168" s="18">
        <f t="shared" si="5"/>
        <v>2</v>
      </c>
      <c r="R168" s="23">
        <f t="shared" si="6"/>
        <v>0.05882352941</v>
      </c>
      <c r="S168" s="24" t="str">
        <f t="shared" si="7"/>
        <v>Pair of Boots with +2, +5.9% (34 to 36)</v>
      </c>
      <c r="T168" s="18"/>
      <c r="U168" s="40">
        <v>0.0</v>
      </c>
      <c r="V168" s="22">
        <f t="shared" si="8"/>
        <v>0</v>
      </c>
      <c r="W168" s="23" t="str">
        <f t="shared" si="9"/>
        <v>#DIV/0!</v>
      </c>
      <c r="X168" s="26" t="str">
        <f t="shared" si="10"/>
        <v>#DIV/0!</v>
      </c>
    </row>
    <row r="169">
      <c r="A169" s="18" t="s">
        <v>819</v>
      </c>
      <c r="B169" s="18">
        <v>72.0</v>
      </c>
      <c r="C169" s="40">
        <v>11164.0</v>
      </c>
      <c r="D169" s="40">
        <v>6379.0</v>
      </c>
      <c r="E169" s="40">
        <v>1008.0</v>
      </c>
      <c r="F169" s="14">
        <v>1014213.0</v>
      </c>
      <c r="G169" s="19"/>
      <c r="H169" s="19">
        <f>VLOOKUP(A169,'Kings Ratings'!$A$2:$B$1000,2,false)</f>
        <v>1</v>
      </c>
      <c r="I169" s="7">
        <f>vlookup(B169,'202405 MM (Do Not Delete)'!$A$1:$G$1000,7,false)</f>
        <v>273</v>
      </c>
      <c r="K169" s="40">
        <v>10732.0</v>
      </c>
      <c r="L169" s="22">
        <f t="shared" si="2"/>
        <v>432</v>
      </c>
      <c r="M169" s="23">
        <f t="shared" si="3"/>
        <v>0.04025344763</v>
      </c>
      <c r="N169" s="24" t="str">
        <f t="shared" si="4"/>
        <v>Wooden Barrel with +432, +4% (10732 to 11164)</v>
      </c>
      <c r="O169" s="41"/>
      <c r="P169" s="40">
        <v>6088.0</v>
      </c>
      <c r="Q169" s="18">
        <f t="shared" si="5"/>
        <v>291</v>
      </c>
      <c r="R169" s="23">
        <f t="shared" si="6"/>
        <v>0.04779894875</v>
      </c>
      <c r="S169" s="24" t="str">
        <f t="shared" si="7"/>
        <v>Wooden Barrel with +291, +4.8% (6088 to 6379)</v>
      </c>
      <c r="T169" s="18"/>
      <c r="U169" s="40">
        <v>937.0</v>
      </c>
      <c r="V169" s="22">
        <f t="shared" si="8"/>
        <v>71</v>
      </c>
      <c r="W169" s="23">
        <f t="shared" si="9"/>
        <v>0.075773746</v>
      </c>
      <c r="X169" s="26" t="str">
        <f t="shared" si="10"/>
        <v>Wooden Barrel with +71, +7.6% (937 to 1008)</v>
      </c>
    </row>
    <row r="170">
      <c r="A170" s="18" t="s">
        <v>747</v>
      </c>
      <c r="B170" s="18">
        <v>127.0</v>
      </c>
      <c r="C170" s="40">
        <v>14490.0</v>
      </c>
      <c r="D170" s="40">
        <v>8347.0</v>
      </c>
      <c r="E170" s="40">
        <v>2006.0</v>
      </c>
      <c r="F170" s="14">
        <v>1101033.0</v>
      </c>
      <c r="G170" s="19"/>
      <c r="H170" s="19">
        <f>VLOOKUP(A170,'Kings Ratings'!$A$2:$B$1000,2,false)</f>
        <v>1</v>
      </c>
      <c r="I170" s="7">
        <f>vlookup(B170,'202405 MM (Do Not Delete)'!$A$1:$G$1000,7,false)</f>
        <v>248</v>
      </c>
      <c r="K170" s="40">
        <v>13926.0</v>
      </c>
      <c r="L170" s="22">
        <f t="shared" si="2"/>
        <v>564</v>
      </c>
      <c r="M170" s="23">
        <f t="shared" si="3"/>
        <v>0.04049978458</v>
      </c>
      <c r="N170" s="24" t="str">
        <f t="shared" si="4"/>
        <v>Wooden Shield with +564, +4% (13926 to 14490)</v>
      </c>
      <c r="O170" s="41"/>
      <c r="P170" s="40">
        <v>8037.0</v>
      </c>
      <c r="Q170" s="18">
        <f t="shared" si="5"/>
        <v>310</v>
      </c>
      <c r="R170" s="23">
        <f t="shared" si="6"/>
        <v>0.03857160632</v>
      </c>
      <c r="S170" s="24" t="str">
        <f t="shared" si="7"/>
        <v>Wooden Shield with +310, +3.9% (8037 to 8347)</v>
      </c>
      <c r="T170" s="18"/>
      <c r="U170" s="40">
        <v>1847.0</v>
      </c>
      <c r="V170" s="22">
        <f t="shared" si="8"/>
        <v>159</v>
      </c>
      <c r="W170" s="23">
        <f t="shared" si="9"/>
        <v>0.08608554413</v>
      </c>
      <c r="X170" s="26" t="str">
        <f t="shared" si="10"/>
        <v>Wooden Shield with +159, +8.6% (1847 to 2006)</v>
      </c>
    </row>
    <row r="171">
      <c r="A171" s="18" t="s">
        <v>73</v>
      </c>
      <c r="B171" s="18">
        <v>89.0</v>
      </c>
      <c r="C171" s="40">
        <v>16791.0</v>
      </c>
      <c r="D171" s="40">
        <v>9812.0</v>
      </c>
      <c r="E171" s="40">
        <v>3042.0</v>
      </c>
      <c r="F171" s="14">
        <v>1391031.0</v>
      </c>
      <c r="G171" s="19"/>
      <c r="H171" s="19">
        <f>VLOOKUP(A171,'Kings Ratings'!$A$2:$B$1000,2,false)</f>
        <v>3</v>
      </c>
      <c r="I171" s="7">
        <f>vlookup(B171,'202405 MM (Do Not Delete)'!$A$1:$G$1000,7,false)</f>
        <v>245</v>
      </c>
      <c r="K171" s="40">
        <v>16137.0</v>
      </c>
      <c r="L171" s="22">
        <f t="shared" si="2"/>
        <v>654</v>
      </c>
      <c r="M171" s="23">
        <f t="shared" si="3"/>
        <v>0.04052797918</v>
      </c>
      <c r="N171" s="24" t="str">
        <f t="shared" si="4"/>
        <v>Blue Catfish with +654, +4.1% (16137 to 16791)</v>
      </c>
      <c r="O171" s="41"/>
      <c r="P171" s="40">
        <v>9416.0</v>
      </c>
      <c r="Q171" s="18">
        <f t="shared" si="5"/>
        <v>396</v>
      </c>
      <c r="R171" s="23">
        <f t="shared" si="6"/>
        <v>0.04205607477</v>
      </c>
      <c r="S171" s="24" t="str">
        <f t="shared" si="7"/>
        <v>Blue Catfish with +396, +4.2% (9416 to 9812)</v>
      </c>
      <c r="T171" s="18"/>
      <c r="U171" s="40">
        <v>2895.0</v>
      </c>
      <c r="V171" s="22">
        <f t="shared" si="8"/>
        <v>147</v>
      </c>
      <c r="W171" s="23">
        <f t="shared" si="9"/>
        <v>0.05077720207</v>
      </c>
      <c r="X171" s="26" t="str">
        <f t="shared" si="10"/>
        <v>Blue Catfish with +147, +5.1% (2895 to 3042)</v>
      </c>
    </row>
    <row r="172">
      <c r="A172" s="18" t="s">
        <v>576</v>
      </c>
      <c r="B172" s="18">
        <v>33.0</v>
      </c>
      <c r="C172" s="40">
        <v>12350.0</v>
      </c>
      <c r="D172" s="40">
        <v>917.0</v>
      </c>
      <c r="E172" s="40">
        <v>7.0</v>
      </c>
      <c r="F172" s="14">
        <v>61300.0</v>
      </c>
      <c r="G172" s="19"/>
      <c r="H172" s="19">
        <f>VLOOKUP(A172,'Kings Ratings'!$A$2:$B$1000,2,false)</f>
        <v>7</v>
      </c>
      <c r="I172" s="7" t="str">
        <f>vlookup(B172,'202405 MM (Do Not Delete)'!$A$1:$G$1000,7,false)</f>
        <v/>
      </c>
      <c r="K172" s="40">
        <v>11865.0</v>
      </c>
      <c r="L172" s="22">
        <f t="shared" si="2"/>
        <v>485</v>
      </c>
      <c r="M172" s="23">
        <f t="shared" si="3"/>
        <v>0.0408765276</v>
      </c>
      <c r="N172" s="24" t="str">
        <f t="shared" si="4"/>
        <v>Onion with +485, +4.1% (11865 to 12350)</v>
      </c>
      <c r="O172" s="41"/>
      <c r="P172" s="40">
        <v>846.0</v>
      </c>
      <c r="Q172" s="18">
        <f t="shared" si="5"/>
        <v>71</v>
      </c>
      <c r="R172" s="23">
        <f t="shared" si="6"/>
        <v>0.08392434988</v>
      </c>
      <c r="S172" s="24" t="str">
        <f t="shared" si="7"/>
        <v>Onion with +71, +8.4% (846 to 917)</v>
      </c>
      <c r="T172" s="18"/>
      <c r="U172" s="40">
        <v>7.0</v>
      </c>
      <c r="V172" s="22">
        <f t="shared" si="8"/>
        <v>0</v>
      </c>
      <c r="W172" s="23">
        <f t="shared" si="9"/>
        <v>0</v>
      </c>
      <c r="X172" s="26" t="str">
        <f t="shared" si="10"/>
        <v>Onion with +0, +0% (7 to 7)</v>
      </c>
    </row>
    <row r="173">
      <c r="A173" s="18" t="s">
        <v>314</v>
      </c>
      <c r="B173" s="18">
        <v>234.0</v>
      </c>
      <c r="C173" s="40">
        <v>15935.0</v>
      </c>
      <c r="D173" s="40">
        <v>9153.0</v>
      </c>
      <c r="E173" s="40">
        <v>2204.0</v>
      </c>
      <c r="F173" s="14">
        <v>1114630.0</v>
      </c>
      <c r="G173" s="19"/>
      <c r="H173" s="19">
        <f>VLOOKUP(A173,'Kings Ratings'!$A$2:$B$1000,2,false)</f>
        <v>3</v>
      </c>
      <c r="I173" s="7">
        <f>vlookup(B173,'202405 MM (Do Not Delete)'!$A$1:$G$1000,7,false)</f>
        <v>246</v>
      </c>
      <c r="K173" s="40">
        <v>15309.0</v>
      </c>
      <c r="L173" s="22">
        <f t="shared" si="2"/>
        <v>626</v>
      </c>
      <c r="M173" s="23">
        <f t="shared" si="3"/>
        <v>0.04089097916</v>
      </c>
      <c r="N173" s="24" t="str">
        <f t="shared" si="4"/>
        <v>Flarefin with +626, +4.1% (15309 to 15935)</v>
      </c>
      <c r="O173" s="41"/>
      <c r="P173" s="40">
        <v>8666.0</v>
      </c>
      <c r="Q173" s="18">
        <f t="shared" si="5"/>
        <v>487</v>
      </c>
      <c r="R173" s="23">
        <f t="shared" si="6"/>
        <v>0.05619663051</v>
      </c>
      <c r="S173" s="24" t="str">
        <f t="shared" si="7"/>
        <v>Flarefin with +487, +5.6% (8666 to 9153)</v>
      </c>
      <c r="T173" s="18"/>
      <c r="U173" s="40">
        <v>2023.0</v>
      </c>
      <c r="V173" s="22">
        <f t="shared" si="8"/>
        <v>181</v>
      </c>
      <c r="W173" s="23">
        <f t="shared" si="9"/>
        <v>0.08947108255</v>
      </c>
      <c r="X173" s="26" t="str">
        <f t="shared" si="10"/>
        <v>Flarefin with +181, +8.9% (2023 to 2204)</v>
      </c>
    </row>
    <row r="174">
      <c r="A174" s="18" t="s">
        <v>792</v>
      </c>
      <c r="B174" s="18">
        <v>252.0</v>
      </c>
      <c r="C174" s="40">
        <v>8747.0</v>
      </c>
      <c r="D174" s="40">
        <v>5280.0</v>
      </c>
      <c r="E174" s="40">
        <v>842.0</v>
      </c>
      <c r="F174" s="14">
        <v>727864.0</v>
      </c>
      <c r="G174" s="19"/>
      <c r="H174" s="19">
        <f>VLOOKUP(A174,'Kings Ratings'!$A$2:$B$1000,2,false)</f>
        <v>2</v>
      </c>
      <c r="I174" s="7">
        <f>vlookup(B174,'202405 MM (Do Not Delete)'!$A$1:$G$1000,7,false)</f>
        <v>271</v>
      </c>
      <c r="K174" s="40">
        <v>8403.0</v>
      </c>
      <c r="L174" s="22">
        <f t="shared" si="2"/>
        <v>344</v>
      </c>
      <c r="M174" s="23">
        <f t="shared" si="3"/>
        <v>0.04093776032</v>
      </c>
      <c r="N174" s="24" t="str">
        <f t="shared" si="4"/>
        <v>Treasure Chest with +344, +4.1% (8403 to 8747)</v>
      </c>
      <c r="O174" s="41"/>
      <c r="P174" s="40">
        <v>5068.0</v>
      </c>
      <c r="Q174" s="18">
        <f t="shared" si="5"/>
        <v>212</v>
      </c>
      <c r="R174" s="23">
        <f t="shared" si="6"/>
        <v>0.04183109708</v>
      </c>
      <c r="S174" s="24" t="str">
        <f t="shared" si="7"/>
        <v>Treasure Chest with +212, +4.2% (5068 to 5280)</v>
      </c>
      <c r="T174" s="18"/>
      <c r="U174" s="40">
        <v>786.0</v>
      </c>
      <c r="V174" s="22">
        <f t="shared" si="8"/>
        <v>56</v>
      </c>
      <c r="W174" s="23">
        <f t="shared" si="9"/>
        <v>0.07124681934</v>
      </c>
      <c r="X174" s="26" t="str">
        <f t="shared" si="10"/>
        <v>Treasure Chest with +56, +7.1% (786 to 842)</v>
      </c>
    </row>
    <row r="175">
      <c r="A175" s="18" t="s">
        <v>462</v>
      </c>
      <c r="B175" s="18">
        <v>388.0</v>
      </c>
      <c r="C175" s="40">
        <v>7237.0</v>
      </c>
      <c r="D175" s="40">
        <v>2391.0</v>
      </c>
      <c r="E175" s="40">
        <v>91.0</v>
      </c>
      <c r="F175" s="14">
        <v>101786.0</v>
      </c>
      <c r="G175" s="19"/>
      <c r="H175" s="19">
        <f>VLOOKUP(A175,'Kings Ratings'!$A$2:$B$1000,2,false)</f>
        <v>5</v>
      </c>
      <c r="I175" s="7">
        <f>vlookup(B175,'202405 MM (Do Not Delete)'!$A$1:$G$1000,7,false)</f>
        <v>298</v>
      </c>
      <c r="K175" s="40">
        <v>6951.0</v>
      </c>
      <c r="L175" s="22">
        <f t="shared" si="2"/>
        <v>286</v>
      </c>
      <c r="M175" s="23">
        <f t="shared" si="3"/>
        <v>0.04114515897</v>
      </c>
      <c r="N175" s="24" t="str">
        <f t="shared" si="4"/>
        <v>Hourglass with +286, +4.1% (6951 to 7237)</v>
      </c>
      <c r="O175" s="41"/>
      <c r="P175" s="40">
        <v>2336.0</v>
      </c>
      <c r="Q175" s="18">
        <f t="shared" si="5"/>
        <v>55</v>
      </c>
      <c r="R175" s="23">
        <f t="shared" si="6"/>
        <v>0.02354452055</v>
      </c>
      <c r="S175" s="24" t="str">
        <f t="shared" si="7"/>
        <v>Hourglass with +55, +2.4% (2336 to 2391)</v>
      </c>
      <c r="T175" s="18"/>
      <c r="U175" s="40">
        <v>85.0</v>
      </c>
      <c r="V175" s="22">
        <f t="shared" si="8"/>
        <v>6</v>
      </c>
      <c r="W175" s="23">
        <f t="shared" si="9"/>
        <v>0.07058823529</v>
      </c>
      <c r="X175" s="26" t="str">
        <f t="shared" si="10"/>
        <v>Hourglass with +6, +7.1% (85 to 91)</v>
      </c>
    </row>
    <row r="176">
      <c r="A176" s="18" t="s">
        <v>469</v>
      </c>
      <c r="B176" s="18">
        <v>185.0</v>
      </c>
      <c r="C176" s="40">
        <v>11113.0</v>
      </c>
      <c r="D176" s="40">
        <v>1475.0</v>
      </c>
      <c r="E176" s="40">
        <v>3.0</v>
      </c>
      <c r="F176" s="14">
        <v>49218.0</v>
      </c>
      <c r="G176" s="19"/>
      <c r="H176" s="19">
        <f>VLOOKUP(A176,'Kings Ratings'!$A$2:$B$1000,2,false)</f>
        <v>9</v>
      </c>
      <c r="I176" s="10"/>
      <c r="K176" s="40">
        <v>10668.0</v>
      </c>
      <c r="L176" s="22">
        <f t="shared" si="2"/>
        <v>445</v>
      </c>
      <c r="M176" s="23">
        <f t="shared" si="3"/>
        <v>0.04171353581</v>
      </c>
      <c r="N176" s="24" t="str">
        <f t="shared" si="4"/>
        <v>Iced Tea with +445, +4.2% (10668 to 11113)</v>
      </c>
      <c r="O176" s="41"/>
      <c r="P176" s="40">
        <v>1411.0</v>
      </c>
      <c r="Q176" s="18">
        <f t="shared" si="5"/>
        <v>64</v>
      </c>
      <c r="R176" s="23">
        <f t="shared" si="6"/>
        <v>0.0453579022</v>
      </c>
      <c r="S176" s="24" t="str">
        <f t="shared" si="7"/>
        <v>Iced Tea with +64, +4.5% (1411 to 1475)</v>
      </c>
      <c r="T176" s="18"/>
      <c r="U176" s="40">
        <v>2.0</v>
      </c>
      <c r="V176" s="22">
        <f t="shared" si="8"/>
        <v>1</v>
      </c>
      <c r="W176" s="23">
        <f t="shared" si="9"/>
        <v>0.5</v>
      </c>
      <c r="X176" s="26" t="str">
        <f t="shared" si="10"/>
        <v>Iced Tea with +1, +50% (2 to 3)</v>
      </c>
    </row>
    <row r="177">
      <c r="A177" s="18" t="s">
        <v>664</v>
      </c>
      <c r="B177" s="18">
        <v>538.0</v>
      </c>
      <c r="C177" s="40">
        <v>10827.0</v>
      </c>
      <c r="D177" s="40">
        <v>3928.0</v>
      </c>
      <c r="E177" s="40">
        <v>62.0</v>
      </c>
      <c r="F177" s="14">
        <v>120628.0</v>
      </c>
      <c r="G177" s="19"/>
      <c r="H177" s="19">
        <f>VLOOKUP(A177,'Kings Ratings'!$A$2:$B$1000,2,false)</f>
        <v>4</v>
      </c>
      <c r="I177" s="7" t="str">
        <f>vlookup(B177,'202405 MM (Do Not Delete)'!$A$1:$G$1000,7,false)</f>
        <v/>
      </c>
      <c r="K177" s="40">
        <v>10393.0</v>
      </c>
      <c r="L177" s="22">
        <f t="shared" si="2"/>
        <v>434</v>
      </c>
      <c r="M177" s="23">
        <f t="shared" si="3"/>
        <v>0.04175887617</v>
      </c>
      <c r="N177" s="24" t="str">
        <f t="shared" si="4"/>
        <v>Red Shield with +434, +4.2% (10393 to 10827)</v>
      </c>
      <c r="O177" s="41"/>
      <c r="P177" s="40">
        <v>3771.0</v>
      </c>
      <c r="Q177" s="18">
        <f t="shared" si="5"/>
        <v>157</v>
      </c>
      <c r="R177" s="23">
        <f t="shared" si="6"/>
        <v>0.04163351896</v>
      </c>
      <c r="S177" s="24" t="str">
        <f t="shared" si="7"/>
        <v>Red Shield with +157, +4.2% (3771 to 3928)</v>
      </c>
      <c r="T177" s="18"/>
      <c r="U177" s="40">
        <v>61.0</v>
      </c>
      <c r="V177" s="22">
        <f t="shared" si="8"/>
        <v>1</v>
      </c>
      <c r="W177" s="23">
        <f t="shared" si="9"/>
        <v>0.01639344262</v>
      </c>
      <c r="X177" s="26" t="str">
        <f t="shared" si="10"/>
        <v>Red Shield with +1, +1.6% (61 to 62)</v>
      </c>
    </row>
    <row r="178">
      <c r="A178" s="18" t="s">
        <v>427</v>
      </c>
      <c r="B178" s="18">
        <v>74.0</v>
      </c>
      <c r="C178" s="40">
        <v>11348.0</v>
      </c>
      <c r="D178" s="40">
        <v>5667.0</v>
      </c>
      <c r="E178" s="40">
        <v>218.0</v>
      </c>
      <c r="F178" s="14">
        <v>566146.0</v>
      </c>
      <c r="G178" s="19"/>
      <c r="H178" s="19">
        <f>VLOOKUP(A178,'Kings Ratings'!$A$2:$B$1000,2,false)</f>
        <v>1</v>
      </c>
      <c r="I178" s="7">
        <f>vlookup(B178,'202405 MM (Do Not Delete)'!$A$1:$G$1000,7,false)</f>
        <v>297</v>
      </c>
      <c r="K178" s="40">
        <v>10889.0</v>
      </c>
      <c r="L178" s="22">
        <f t="shared" si="2"/>
        <v>459</v>
      </c>
      <c r="M178" s="23">
        <f t="shared" si="3"/>
        <v>0.0421526311</v>
      </c>
      <c r="N178" s="24" t="str">
        <f t="shared" si="4"/>
        <v>Green Parchment with +459, +4.2% (10889 to 11348)</v>
      </c>
      <c r="O178" s="41"/>
      <c r="P178" s="40">
        <v>5325.0</v>
      </c>
      <c r="Q178" s="18">
        <f t="shared" si="5"/>
        <v>342</v>
      </c>
      <c r="R178" s="23">
        <f t="shared" si="6"/>
        <v>0.06422535211</v>
      </c>
      <c r="S178" s="24" t="str">
        <f t="shared" si="7"/>
        <v>Green Parchment with +342, +6.4% (5325 to 5667)</v>
      </c>
      <c r="T178" s="18"/>
      <c r="U178" s="40">
        <v>186.0</v>
      </c>
      <c r="V178" s="22">
        <f t="shared" si="8"/>
        <v>32</v>
      </c>
      <c r="W178" s="23">
        <f t="shared" si="9"/>
        <v>0.1720430108</v>
      </c>
      <c r="X178" s="26" t="str">
        <f t="shared" si="10"/>
        <v>Green Parchment with +32, +17.2% (186 to 218)</v>
      </c>
    </row>
    <row r="179">
      <c r="A179" s="18" t="s">
        <v>615</v>
      </c>
      <c r="B179" s="18">
        <v>826.0</v>
      </c>
      <c r="C179" s="40">
        <v>5139.0</v>
      </c>
      <c r="D179" s="40">
        <v>630.0</v>
      </c>
      <c r="E179" s="40">
        <v>2.0</v>
      </c>
      <c r="F179" s="14">
        <v>40630.0</v>
      </c>
      <c r="G179" s="19"/>
      <c r="H179" s="19">
        <f>VLOOKUP(A179,'Kings Ratings'!$A$2:$B$1000,2,false)</f>
        <v>8</v>
      </c>
      <c r="I179" s="10"/>
      <c r="K179" s="40">
        <v>4931.0</v>
      </c>
      <c r="L179" s="22">
        <f t="shared" si="2"/>
        <v>208</v>
      </c>
      <c r="M179" s="23">
        <f t="shared" si="3"/>
        <v>0.04218211316</v>
      </c>
      <c r="N179" s="24" t="str">
        <f t="shared" si="4"/>
        <v>Pine Board with +208, +4.2% (4931 to 5139)</v>
      </c>
      <c r="O179" s="41"/>
      <c r="P179" s="40">
        <v>553.0</v>
      </c>
      <c r="Q179" s="18">
        <f t="shared" si="5"/>
        <v>77</v>
      </c>
      <c r="R179" s="23">
        <f t="shared" si="6"/>
        <v>0.1392405063</v>
      </c>
      <c r="S179" s="24" t="str">
        <f t="shared" si="7"/>
        <v>Pine Board with +77, +13.9% (553 to 630)</v>
      </c>
      <c r="T179" s="18"/>
      <c r="U179" s="40">
        <v>0.0</v>
      </c>
      <c r="V179" s="22">
        <f t="shared" si="8"/>
        <v>2</v>
      </c>
      <c r="W179" s="23" t="str">
        <f t="shared" si="9"/>
        <v>#DIV/0!</v>
      </c>
      <c r="X179" s="26" t="str">
        <f t="shared" si="10"/>
        <v>#DIV/0!</v>
      </c>
    </row>
    <row r="180">
      <c r="A180" s="18" t="s">
        <v>550</v>
      </c>
      <c r="B180" s="18">
        <v>678.0</v>
      </c>
      <c r="C180" s="40">
        <v>7690.0</v>
      </c>
      <c r="D180" s="40">
        <v>1210.0</v>
      </c>
      <c r="E180" s="40">
        <v>10.0</v>
      </c>
      <c r="F180" s="14">
        <v>221304.0</v>
      </c>
      <c r="G180" s="19"/>
      <c r="H180" s="19">
        <f>VLOOKUP(A180,'Kings Ratings'!$A$2:$B$1000,2,false)</f>
        <v>5</v>
      </c>
      <c r="I180" s="7" t="str">
        <f>vlookup(B180,'202405 MM (Do Not Delete)'!$A$1:$G$1000,7,false)</f>
        <v/>
      </c>
      <c r="K180" s="40">
        <v>7376.0</v>
      </c>
      <c r="L180" s="22">
        <f t="shared" si="2"/>
        <v>314</v>
      </c>
      <c r="M180" s="23">
        <f t="shared" si="3"/>
        <v>0.04257049892</v>
      </c>
      <c r="N180" s="24" t="str">
        <f t="shared" si="4"/>
        <v>Metal Spool with +314, +4.3% (7376 to 7690)</v>
      </c>
      <c r="O180" s="41"/>
      <c r="P180" s="40">
        <v>1158.0</v>
      </c>
      <c r="Q180" s="18">
        <f t="shared" si="5"/>
        <v>52</v>
      </c>
      <c r="R180" s="23">
        <f t="shared" si="6"/>
        <v>0.04490500864</v>
      </c>
      <c r="S180" s="24" t="str">
        <f t="shared" si="7"/>
        <v>Metal Spool with +52, +4.5% (1158 to 1210)</v>
      </c>
      <c r="T180" s="18"/>
      <c r="U180" s="40">
        <v>8.0</v>
      </c>
      <c r="V180" s="22">
        <f t="shared" si="8"/>
        <v>2</v>
      </c>
      <c r="W180" s="23">
        <f t="shared" si="9"/>
        <v>0.25</v>
      </c>
      <c r="X180" s="26" t="str">
        <f t="shared" si="10"/>
        <v>Metal Spool with +2, +25% (8 to 10)</v>
      </c>
    </row>
    <row r="181">
      <c r="A181" s="18" t="s">
        <v>115</v>
      </c>
      <c r="B181" s="18">
        <v>131.0</v>
      </c>
      <c r="C181" s="40">
        <v>16622.0</v>
      </c>
      <c r="D181" s="40">
        <v>8227.0</v>
      </c>
      <c r="E181" s="40">
        <v>3653.0</v>
      </c>
      <c r="F181" s="14">
        <v>1029619.0</v>
      </c>
      <c r="G181" s="19"/>
      <c r="H181" s="19">
        <f>VLOOKUP(A181,'Kings Ratings'!$A$2:$B$1000,2,false)</f>
        <v>2</v>
      </c>
      <c r="I181" s="7">
        <f>vlookup(B181,'202405 MM (Do Not Delete)'!$A$1:$G$1000,7,false)</f>
        <v>230</v>
      </c>
      <c r="K181" s="40">
        <v>15942.0</v>
      </c>
      <c r="L181" s="22">
        <f t="shared" si="2"/>
        <v>680</v>
      </c>
      <c r="M181" s="23">
        <f t="shared" si="3"/>
        <v>0.04265462301</v>
      </c>
      <c r="N181" s="24" t="str">
        <f t="shared" si="4"/>
        <v>Bluegill with +680, +4.3% (15942 to 16622)</v>
      </c>
      <c r="O181" s="41"/>
      <c r="P181" s="40">
        <v>7830.0</v>
      </c>
      <c r="Q181" s="18">
        <f t="shared" si="5"/>
        <v>397</v>
      </c>
      <c r="R181" s="23">
        <f t="shared" si="6"/>
        <v>0.05070242656</v>
      </c>
      <c r="S181" s="24" t="str">
        <f t="shared" si="7"/>
        <v>Bluegill with +397, +5.1% (7830 to 8227)</v>
      </c>
      <c r="T181" s="18"/>
      <c r="U181" s="40">
        <v>3395.0</v>
      </c>
      <c r="V181" s="22">
        <f t="shared" si="8"/>
        <v>258</v>
      </c>
      <c r="W181" s="23">
        <f t="shared" si="9"/>
        <v>0.07599410898</v>
      </c>
      <c r="X181" s="26" t="str">
        <f t="shared" si="10"/>
        <v>Bluegill with +258, +7.6% (3395 to 3653)</v>
      </c>
    </row>
    <row r="182">
      <c r="A182" s="18" t="s">
        <v>554</v>
      </c>
      <c r="B182" s="18">
        <v>135.0</v>
      </c>
      <c r="C182" s="40">
        <v>14856.0</v>
      </c>
      <c r="D182" s="40">
        <v>8477.0</v>
      </c>
      <c r="E182" s="40">
        <v>1009.0</v>
      </c>
      <c r="F182" s="14">
        <v>759463.0</v>
      </c>
      <c r="G182" s="19"/>
      <c r="H182" s="19">
        <f>VLOOKUP(A182,'Kings Ratings'!$A$2:$B$1000,2,false)</f>
        <v>4</v>
      </c>
      <c r="I182" s="7">
        <f>vlookup(B182,'202405 MM (Do Not Delete)'!$A$1:$G$1000,7,false)</f>
        <v>279</v>
      </c>
      <c r="K182" s="40">
        <v>14248.0</v>
      </c>
      <c r="L182" s="22">
        <f t="shared" si="2"/>
        <v>608</v>
      </c>
      <c r="M182" s="23">
        <f t="shared" si="3"/>
        <v>0.04267265581</v>
      </c>
      <c r="N182" s="24" t="str">
        <f t="shared" si="4"/>
        <v>MIAB with +608, +4.3% (14248 to 14856)</v>
      </c>
      <c r="O182" s="41"/>
      <c r="P182" s="40">
        <v>8031.0</v>
      </c>
      <c r="Q182" s="18">
        <f t="shared" si="5"/>
        <v>446</v>
      </c>
      <c r="R182" s="23">
        <f t="shared" si="6"/>
        <v>0.05553480264</v>
      </c>
      <c r="S182" s="24" t="str">
        <f t="shared" si="7"/>
        <v>MIAB with +446, +5.6% (8031 to 8477)</v>
      </c>
      <c r="T182" s="18"/>
      <c r="U182" s="40">
        <v>878.0</v>
      </c>
      <c r="V182" s="22">
        <f t="shared" si="8"/>
        <v>131</v>
      </c>
      <c r="W182" s="23">
        <f t="shared" si="9"/>
        <v>0.1492027335</v>
      </c>
      <c r="X182" s="26" t="str">
        <f t="shared" si="10"/>
        <v>MIAB with +131, +14.9% (878 to 1009)</v>
      </c>
    </row>
    <row r="183">
      <c r="A183" s="18" t="s">
        <v>224</v>
      </c>
      <c r="B183" s="18">
        <v>254.0</v>
      </c>
      <c r="C183" s="40">
        <v>11986.0</v>
      </c>
      <c r="D183" s="40">
        <v>2467.0</v>
      </c>
      <c r="E183" s="40">
        <v>15.0</v>
      </c>
      <c r="F183" s="14">
        <v>100585.0</v>
      </c>
      <c r="G183" s="19"/>
      <c r="H183" s="19">
        <f>VLOOKUP(A183,'Kings Ratings'!$A$2:$B$1000,2,false)</f>
        <v>9</v>
      </c>
      <c r="I183" s="7">
        <f>vlookup(B183,'202405 MM (Do Not Delete)'!$A$1:$G$1000,7,false)</f>
        <v>301</v>
      </c>
      <c r="K183" s="40">
        <v>11495.0</v>
      </c>
      <c r="L183" s="22">
        <f t="shared" si="2"/>
        <v>491</v>
      </c>
      <c r="M183" s="23">
        <f t="shared" si="3"/>
        <v>0.04271422358</v>
      </c>
      <c r="N183" s="24" t="str">
        <f t="shared" si="4"/>
        <v>Cotton with +491, +4.3% (11495 to 11986)</v>
      </c>
      <c r="O183" s="41"/>
      <c r="P183" s="40">
        <v>2304.0</v>
      </c>
      <c r="Q183" s="18">
        <f t="shared" si="5"/>
        <v>163</v>
      </c>
      <c r="R183" s="23">
        <f t="shared" si="6"/>
        <v>0.07074652778</v>
      </c>
      <c r="S183" s="24" t="str">
        <f t="shared" si="7"/>
        <v>Cotton with +163, +7.1% (2304 to 2467)</v>
      </c>
      <c r="T183" s="18"/>
      <c r="U183" s="40">
        <v>13.0</v>
      </c>
      <c r="V183" s="22">
        <f t="shared" si="8"/>
        <v>2</v>
      </c>
      <c r="W183" s="23">
        <f t="shared" si="9"/>
        <v>0.1538461538</v>
      </c>
      <c r="X183" s="26" t="str">
        <f t="shared" si="10"/>
        <v>Cotton with +2, +15.4% (13 to 15)</v>
      </c>
    </row>
    <row r="184">
      <c r="A184" s="18" t="s">
        <v>641</v>
      </c>
      <c r="B184" s="18">
        <v>537.0</v>
      </c>
      <c r="C184" s="40">
        <v>9662.0</v>
      </c>
      <c r="D184" s="40">
        <v>3676.0</v>
      </c>
      <c r="E184" s="40">
        <v>40.0</v>
      </c>
      <c r="F184" s="14">
        <v>198570.0</v>
      </c>
      <c r="G184" s="19"/>
      <c r="H184" s="19">
        <f>VLOOKUP(A184,'Kings Ratings'!$A$2:$B$1000,2,false)</f>
        <v>5</v>
      </c>
      <c r="I184" s="7" t="str">
        <f>vlookup(B184,'202405 MM (Do Not Delete)'!$A$1:$G$1000,7,false)</f>
        <v/>
      </c>
      <c r="K184" s="40">
        <v>9266.0</v>
      </c>
      <c r="L184" s="22">
        <f t="shared" si="2"/>
        <v>396</v>
      </c>
      <c r="M184" s="23">
        <f t="shared" si="3"/>
        <v>0.04273688755</v>
      </c>
      <c r="N184" s="24" t="str">
        <f t="shared" si="4"/>
        <v>Purple Dye with +396, +4.3% (9266 to 9662)</v>
      </c>
      <c r="O184" s="41"/>
      <c r="P184" s="40">
        <v>3505.0</v>
      </c>
      <c r="Q184" s="18">
        <f t="shared" si="5"/>
        <v>171</v>
      </c>
      <c r="R184" s="23">
        <f t="shared" si="6"/>
        <v>0.0487874465</v>
      </c>
      <c r="S184" s="24" t="str">
        <f t="shared" si="7"/>
        <v>Purple Dye with +171, +4.9% (3505 to 3676)</v>
      </c>
      <c r="T184" s="18"/>
      <c r="U184" s="40">
        <v>37.0</v>
      </c>
      <c r="V184" s="22">
        <f t="shared" si="8"/>
        <v>3</v>
      </c>
      <c r="W184" s="23">
        <f t="shared" si="9"/>
        <v>0.08108108108</v>
      </c>
      <c r="X184" s="26" t="str">
        <f t="shared" si="10"/>
        <v>Purple Dye with +3, +8.1% (37 to 40)</v>
      </c>
    </row>
    <row r="185">
      <c r="A185" s="18" t="s">
        <v>491</v>
      </c>
      <c r="B185" s="18">
        <v>265.0</v>
      </c>
      <c r="C185" s="40">
        <v>8831.0</v>
      </c>
      <c r="D185" s="40">
        <v>3710.0</v>
      </c>
      <c r="E185" s="40">
        <v>262.0</v>
      </c>
      <c r="F185" s="14">
        <v>848261.0</v>
      </c>
      <c r="G185" s="19"/>
      <c r="H185" s="19">
        <f>VLOOKUP(A185,'Kings Ratings'!$A$2:$B$1000,2,false)</f>
        <v>5</v>
      </c>
      <c r="I185" s="7">
        <f>vlookup(B185,'202405 MM (Do Not Delete)'!$A$1:$G$1000,7,false)</f>
        <v>299</v>
      </c>
      <c r="K185" s="40">
        <v>8469.0</v>
      </c>
      <c r="L185" s="22">
        <f t="shared" si="2"/>
        <v>362</v>
      </c>
      <c r="M185" s="23">
        <f t="shared" si="3"/>
        <v>0.04274412563</v>
      </c>
      <c r="N185" s="24" t="str">
        <f t="shared" si="4"/>
        <v>Jade Charm with +362, +4.3% (8469 to 8831)</v>
      </c>
      <c r="O185" s="41"/>
      <c r="P185" s="40">
        <v>3552.0</v>
      </c>
      <c r="Q185" s="18">
        <f t="shared" si="5"/>
        <v>158</v>
      </c>
      <c r="R185" s="23">
        <f t="shared" si="6"/>
        <v>0.04448198198</v>
      </c>
      <c r="S185" s="24" t="str">
        <f t="shared" si="7"/>
        <v>Jade Charm with +158, +4.4% (3552 to 3710)</v>
      </c>
      <c r="T185" s="18"/>
      <c r="U185" s="40">
        <v>235.0</v>
      </c>
      <c r="V185" s="22">
        <f t="shared" si="8"/>
        <v>27</v>
      </c>
      <c r="W185" s="23">
        <f t="shared" si="9"/>
        <v>0.114893617</v>
      </c>
      <c r="X185" s="26" t="str">
        <f t="shared" si="10"/>
        <v>Jade Charm with +27, +11.5% (235 to 262)</v>
      </c>
    </row>
    <row r="186">
      <c r="A186" s="18" t="s">
        <v>47</v>
      </c>
      <c r="B186" s="18">
        <v>237.0</v>
      </c>
      <c r="C186" s="40">
        <v>15565.0</v>
      </c>
      <c r="D186" s="40">
        <v>6500.0</v>
      </c>
      <c r="E186" s="40">
        <v>303.0</v>
      </c>
      <c r="F186" s="14">
        <v>242031.0</v>
      </c>
      <c r="G186" s="19"/>
      <c r="H186" s="19">
        <f>VLOOKUP(A186,'Kings Ratings'!$A$2:$B$1000,2,false)</f>
        <v>2</v>
      </c>
      <c r="I186" s="7">
        <f>vlookup(B186,'202405 MM (Do Not Delete)'!$A$1:$G$1000,7,false)</f>
        <v>289</v>
      </c>
      <c r="K186" s="40">
        <v>14926.0</v>
      </c>
      <c r="L186" s="22">
        <f t="shared" si="2"/>
        <v>639</v>
      </c>
      <c r="M186" s="23">
        <f t="shared" si="3"/>
        <v>0.04281120193</v>
      </c>
      <c r="N186" s="24" t="str">
        <f t="shared" si="4"/>
        <v>Axe with +639, +4.3% (14926 to 15565)</v>
      </c>
      <c r="O186" s="41"/>
      <c r="P186" s="40">
        <v>6204.0</v>
      </c>
      <c r="Q186" s="18">
        <f t="shared" si="5"/>
        <v>296</v>
      </c>
      <c r="R186" s="23">
        <f t="shared" si="6"/>
        <v>0.04771115409</v>
      </c>
      <c r="S186" s="24" t="str">
        <f t="shared" si="7"/>
        <v>Axe with +296, +4.8% (6204 to 6500)</v>
      </c>
      <c r="T186" s="18"/>
      <c r="U186" s="40">
        <v>280.0</v>
      </c>
      <c r="V186" s="22">
        <f t="shared" si="8"/>
        <v>23</v>
      </c>
      <c r="W186" s="23">
        <f t="shared" si="9"/>
        <v>0.08214285714</v>
      </c>
      <c r="X186" s="26" t="str">
        <f t="shared" si="10"/>
        <v>Axe with +23, +8.2% (280 to 303)</v>
      </c>
    </row>
    <row r="187">
      <c r="A187" s="18" t="s">
        <v>568</v>
      </c>
      <c r="B187" s="18">
        <v>195.0</v>
      </c>
      <c r="C187" s="40">
        <v>8580.0</v>
      </c>
      <c r="D187" s="40">
        <v>3177.0</v>
      </c>
      <c r="E187" s="40">
        <v>46.0</v>
      </c>
      <c r="F187" s="14">
        <v>176337.0</v>
      </c>
      <c r="G187" s="19"/>
      <c r="H187" s="19">
        <f>VLOOKUP(A187,'Kings Ratings'!$A$2:$B$1000,2,false)</f>
        <v>4</v>
      </c>
      <c r="I187" s="7">
        <f>vlookup(B187,'202405 MM (Do Not Delete)'!$A$1:$G$1000,7,false)</f>
        <v>297</v>
      </c>
      <c r="K187" s="40">
        <v>8226.0</v>
      </c>
      <c r="L187" s="22">
        <f t="shared" si="2"/>
        <v>354</v>
      </c>
      <c r="M187" s="23">
        <f t="shared" si="3"/>
        <v>0.04303428155</v>
      </c>
      <c r="N187" s="24" t="str">
        <f t="shared" si="4"/>
        <v>Mystic Ring with +354, +4.3% (8226 to 8580)</v>
      </c>
      <c r="O187" s="41"/>
      <c r="P187" s="40">
        <v>3043.0</v>
      </c>
      <c r="Q187" s="18">
        <f t="shared" si="5"/>
        <v>134</v>
      </c>
      <c r="R187" s="23">
        <f t="shared" si="6"/>
        <v>0.04403549129</v>
      </c>
      <c r="S187" s="24" t="str">
        <f t="shared" si="7"/>
        <v>Mystic Ring with +134, +4.4% (3043 to 3177)</v>
      </c>
      <c r="T187" s="18"/>
      <c r="U187" s="40">
        <v>42.0</v>
      </c>
      <c r="V187" s="22">
        <f t="shared" si="8"/>
        <v>4</v>
      </c>
      <c r="W187" s="23">
        <f t="shared" si="9"/>
        <v>0.09523809524</v>
      </c>
      <c r="X187" s="26" t="str">
        <f t="shared" si="10"/>
        <v>Mystic Ring with +4, +9.5% (42 to 46)</v>
      </c>
    </row>
    <row r="188">
      <c r="A188" s="18" t="s">
        <v>382</v>
      </c>
      <c r="B188" s="18">
        <v>189.0</v>
      </c>
      <c r="C188" s="40">
        <v>11188.0</v>
      </c>
      <c r="D188" s="40">
        <v>3638.0</v>
      </c>
      <c r="E188" s="40">
        <v>160.0</v>
      </c>
      <c r="F188" s="14">
        <v>102846.0</v>
      </c>
      <c r="G188" s="19"/>
      <c r="H188" s="19">
        <f>VLOOKUP(A188,'Kings Ratings'!$A$2:$B$1000,2,false)</f>
        <v>8</v>
      </c>
      <c r="I188" s="7" t="str">
        <f>vlookup(B188,'202405 MM (Do Not Delete)'!$A$1:$G$1000,7,false)</f>
        <v/>
      </c>
      <c r="K188" s="40">
        <v>10721.0</v>
      </c>
      <c r="L188" s="22">
        <f t="shared" si="2"/>
        <v>467</v>
      </c>
      <c r="M188" s="23">
        <f t="shared" si="3"/>
        <v>0.04355936946</v>
      </c>
      <c r="N188" s="24" t="str">
        <f t="shared" si="4"/>
        <v>Gold Cucumber with +467, +4.4% (10721 to 11188)</v>
      </c>
      <c r="O188" s="41"/>
      <c r="P188" s="40">
        <v>3424.0</v>
      </c>
      <c r="Q188" s="18">
        <f t="shared" si="5"/>
        <v>214</v>
      </c>
      <c r="R188" s="23">
        <f t="shared" si="6"/>
        <v>0.0625</v>
      </c>
      <c r="S188" s="24" t="str">
        <f t="shared" si="7"/>
        <v>Gold Cucumber with +214, +6.3% (3424 to 3638)</v>
      </c>
      <c r="T188" s="18"/>
      <c r="U188" s="40">
        <v>149.0</v>
      </c>
      <c r="V188" s="22">
        <f t="shared" si="8"/>
        <v>11</v>
      </c>
      <c r="W188" s="23">
        <f t="shared" si="9"/>
        <v>0.07382550336</v>
      </c>
      <c r="X188" s="26" t="str">
        <f t="shared" si="10"/>
        <v>Gold Cucumber with +11, +7.4% (149 to 160)</v>
      </c>
    </row>
    <row r="189">
      <c r="A189" s="18" t="s">
        <v>746</v>
      </c>
      <c r="B189" s="18">
        <v>675.0</v>
      </c>
      <c r="C189" s="40">
        <v>6796.0</v>
      </c>
      <c r="D189" s="40">
        <v>3029.0</v>
      </c>
      <c r="E189" s="40">
        <v>138.0</v>
      </c>
      <c r="F189" s="14">
        <v>159493.0</v>
      </c>
      <c r="G189" s="19"/>
      <c r="H189" s="19">
        <f>VLOOKUP(A189,'Kings Ratings'!$A$2:$B$1000,2,false)</f>
        <v>5</v>
      </c>
      <c r="I189" s="7">
        <f>vlookup(B189,'202405 MM (Do Not Delete)'!$A$1:$G$1000,7,false)</f>
        <v>319</v>
      </c>
      <c r="K189" s="40">
        <v>6510.0</v>
      </c>
      <c r="L189" s="22">
        <f t="shared" si="2"/>
        <v>286</v>
      </c>
      <c r="M189" s="23">
        <f t="shared" si="3"/>
        <v>0.04393241167</v>
      </c>
      <c r="N189" s="24" t="str">
        <f t="shared" si="4"/>
        <v>Spoon with +286, +4.4% (6510 to 6796)</v>
      </c>
      <c r="O189" s="41"/>
      <c r="P189" s="40">
        <v>2927.0</v>
      </c>
      <c r="Q189" s="18">
        <f t="shared" si="5"/>
        <v>102</v>
      </c>
      <c r="R189" s="23">
        <f t="shared" si="6"/>
        <v>0.0348479672</v>
      </c>
      <c r="S189" s="24" t="str">
        <f t="shared" si="7"/>
        <v>Spoon with +102, +3.5% (2927 to 3029)</v>
      </c>
      <c r="T189" s="18"/>
      <c r="U189" s="40">
        <v>133.0</v>
      </c>
      <c r="V189" s="22">
        <f t="shared" si="8"/>
        <v>5</v>
      </c>
      <c r="W189" s="23">
        <f t="shared" si="9"/>
        <v>0.03759398496</v>
      </c>
      <c r="X189" s="26" t="str">
        <f t="shared" si="10"/>
        <v>Spoon with +5, +3.8% (133 to 138)</v>
      </c>
    </row>
    <row r="190">
      <c r="A190" s="18" t="s">
        <v>801</v>
      </c>
      <c r="B190" s="18">
        <v>328.0</v>
      </c>
      <c r="C190" s="40">
        <v>9091.0</v>
      </c>
      <c r="D190" s="40">
        <v>5331.0</v>
      </c>
      <c r="E190" s="40">
        <v>804.0</v>
      </c>
      <c r="F190" s="14">
        <v>764360.0</v>
      </c>
      <c r="G190" s="19"/>
      <c r="H190" s="19">
        <f>VLOOKUP(A190,'Kings Ratings'!$A$2:$B$1000,2,false)</f>
        <v>2</v>
      </c>
      <c r="I190" s="7">
        <f>vlookup(B190,'202405 MM (Do Not Delete)'!$A$1:$G$1000,7,false)</f>
        <v>282</v>
      </c>
      <c r="K190" s="40">
        <v>8705.0</v>
      </c>
      <c r="L190" s="22">
        <f t="shared" si="2"/>
        <v>386</v>
      </c>
      <c r="M190" s="23">
        <f t="shared" si="3"/>
        <v>0.04434233199</v>
      </c>
      <c r="N190" s="24" t="str">
        <f t="shared" si="4"/>
        <v>Wagon Wheel with +386, +4.4% (8705 to 9091)</v>
      </c>
      <c r="O190" s="41"/>
      <c r="P190" s="40">
        <v>5127.0</v>
      </c>
      <c r="Q190" s="18">
        <f t="shared" si="5"/>
        <v>204</v>
      </c>
      <c r="R190" s="23">
        <f t="shared" si="6"/>
        <v>0.0397893505</v>
      </c>
      <c r="S190" s="24" t="str">
        <f t="shared" si="7"/>
        <v>Wagon Wheel with +204, +4% (5127 to 5331)</v>
      </c>
      <c r="T190" s="18"/>
      <c r="U190" s="40">
        <v>743.0</v>
      </c>
      <c r="V190" s="22">
        <f t="shared" si="8"/>
        <v>61</v>
      </c>
      <c r="W190" s="23">
        <f t="shared" si="9"/>
        <v>0.08209959623</v>
      </c>
      <c r="X190" s="26" t="str">
        <f t="shared" si="10"/>
        <v>Wagon Wheel with +61, +8.2% (743 to 804)</v>
      </c>
    </row>
    <row r="191">
      <c r="A191" s="18" t="s">
        <v>532</v>
      </c>
      <c r="B191" s="18">
        <v>79.0</v>
      </c>
      <c r="C191" s="40">
        <v>7550.0</v>
      </c>
      <c r="D191" s="40">
        <v>4619.0</v>
      </c>
      <c r="E191" s="40">
        <v>428.0</v>
      </c>
      <c r="F191" s="14">
        <v>144406.0</v>
      </c>
      <c r="G191" s="19"/>
      <c r="H191" s="19">
        <f>VLOOKUP(A191,'Kings Ratings'!$A$2:$B$1000,2,false)</f>
        <v>2</v>
      </c>
      <c r="I191" s="7">
        <f>vlookup(B191,'202405 MM (Do Not Delete)'!$A$1:$G$1000,7,false)</f>
        <v>278</v>
      </c>
      <c r="K191" s="40">
        <v>7229.0</v>
      </c>
      <c r="L191" s="22">
        <f t="shared" si="2"/>
        <v>321</v>
      </c>
      <c r="M191" s="23">
        <f t="shared" si="3"/>
        <v>0.04440448195</v>
      </c>
      <c r="N191" s="24" t="str">
        <f t="shared" si="4"/>
        <v>Looking Glass with +321, +4.4% (7229 to 7550)</v>
      </c>
      <c r="O191" s="41"/>
      <c r="P191" s="40">
        <v>4443.0</v>
      </c>
      <c r="Q191" s="18">
        <f t="shared" si="5"/>
        <v>176</v>
      </c>
      <c r="R191" s="23">
        <f t="shared" si="6"/>
        <v>0.03961287418</v>
      </c>
      <c r="S191" s="24" t="str">
        <f t="shared" si="7"/>
        <v>Looking Glass with +176, +4% (4443 to 4619)</v>
      </c>
      <c r="T191" s="18"/>
      <c r="U191" s="40">
        <v>398.0</v>
      </c>
      <c r="V191" s="22">
        <f t="shared" si="8"/>
        <v>30</v>
      </c>
      <c r="W191" s="23">
        <f t="shared" si="9"/>
        <v>0.07537688442</v>
      </c>
      <c r="X191" s="26" t="str">
        <f t="shared" si="10"/>
        <v>Looking Glass with +30, +7.5% (398 to 428)</v>
      </c>
    </row>
    <row r="192">
      <c r="A192" s="18" t="s">
        <v>233</v>
      </c>
      <c r="B192" s="18">
        <v>39.0</v>
      </c>
      <c r="C192" s="40">
        <v>23308.0</v>
      </c>
      <c r="D192" s="40">
        <v>11123.0</v>
      </c>
      <c r="E192" s="40">
        <v>3486.0</v>
      </c>
      <c r="F192" s="14">
        <v>1203071.0</v>
      </c>
      <c r="G192" s="19"/>
      <c r="H192" s="19">
        <f>VLOOKUP(A192,'Kings Ratings'!$A$2:$B$1000,2,false)</f>
        <v>1</v>
      </c>
      <c r="I192" s="7">
        <f>vlookup(B192,'202405 MM (Do Not Delete)'!$A$1:$G$1000,7,false)</f>
        <v>234</v>
      </c>
      <c r="K192" s="40">
        <v>22314.0</v>
      </c>
      <c r="L192" s="22">
        <f t="shared" si="2"/>
        <v>994</v>
      </c>
      <c r="M192" s="23">
        <f t="shared" si="3"/>
        <v>0.04454602492</v>
      </c>
      <c r="N192" s="24" t="str">
        <f t="shared" si="4"/>
        <v>Crappie with +994, +4.5% (22314 to 23308)</v>
      </c>
      <c r="O192" s="41"/>
      <c r="P192" s="40">
        <v>10732.0</v>
      </c>
      <c r="Q192" s="18">
        <f t="shared" si="5"/>
        <v>391</v>
      </c>
      <c r="R192" s="23">
        <f t="shared" si="6"/>
        <v>0.03643309728</v>
      </c>
      <c r="S192" s="24" t="str">
        <f t="shared" si="7"/>
        <v>Crappie with +391, +3.6% (10732 to 11123)</v>
      </c>
      <c r="T192" s="18"/>
      <c r="U192" s="40">
        <v>3250.0</v>
      </c>
      <c r="V192" s="22">
        <f t="shared" si="8"/>
        <v>236</v>
      </c>
      <c r="W192" s="23">
        <f t="shared" si="9"/>
        <v>0.07261538462</v>
      </c>
      <c r="X192" s="26" t="str">
        <f t="shared" si="10"/>
        <v>Crappie with +236, +7.3% (3250 to 3486)</v>
      </c>
    </row>
    <row r="193">
      <c r="A193" s="18" t="s">
        <v>41</v>
      </c>
      <c r="B193" s="18">
        <v>508.0</v>
      </c>
      <c r="C193" s="40">
        <v>12408.0</v>
      </c>
      <c r="D193" s="40">
        <v>4007.0</v>
      </c>
      <c r="E193" s="40">
        <v>1.0</v>
      </c>
      <c r="F193" s="14">
        <v>148535.0</v>
      </c>
      <c r="G193" s="19"/>
      <c r="H193" s="19">
        <f>VLOOKUP(A193,'Kings Ratings'!$A$2:$B$1000,2,false)</f>
        <v>8</v>
      </c>
      <c r="I193" s="7" t="str">
        <f>vlookup(B193,'202405 MM (Do Not Delete)'!$A$1:$G$1000,7,false)</f>
        <v/>
      </c>
      <c r="K193" s="40">
        <v>11875.0</v>
      </c>
      <c r="L193" s="22">
        <f t="shared" si="2"/>
        <v>533</v>
      </c>
      <c r="M193" s="23">
        <f t="shared" si="3"/>
        <v>0.04488421053</v>
      </c>
      <c r="N193" s="24" t="str">
        <f t="shared" si="4"/>
        <v>Arnold Palmer with +533, +4.5% (11875 to 12408)</v>
      </c>
      <c r="O193" s="41"/>
      <c r="P193" s="40">
        <v>3502.0</v>
      </c>
      <c r="Q193" s="18">
        <f t="shared" si="5"/>
        <v>505</v>
      </c>
      <c r="R193" s="23">
        <f t="shared" si="6"/>
        <v>0.1442033124</v>
      </c>
      <c r="S193" s="24" t="str">
        <f t="shared" si="7"/>
        <v>Arnold Palmer with +505, +14.4% (3502 to 4007)</v>
      </c>
      <c r="T193" s="18"/>
      <c r="U193" s="40">
        <v>1.0</v>
      </c>
      <c r="V193" s="22">
        <f t="shared" si="8"/>
        <v>0</v>
      </c>
      <c r="W193" s="23">
        <f t="shared" si="9"/>
        <v>0</v>
      </c>
      <c r="X193" s="26" t="str">
        <f t="shared" si="10"/>
        <v>Arnold Palmer with +0, +0% (1 to 1)</v>
      </c>
    </row>
    <row r="194">
      <c r="A194" s="18" t="s">
        <v>636</v>
      </c>
      <c r="B194" s="18">
        <v>539.0</v>
      </c>
      <c r="C194" s="40">
        <v>6893.0</v>
      </c>
      <c r="D194" s="40">
        <v>2612.0</v>
      </c>
      <c r="E194" s="40">
        <v>33.0</v>
      </c>
      <c r="F194" s="14">
        <v>118622.0</v>
      </c>
      <c r="G194" s="19"/>
      <c r="H194" s="19">
        <f>VLOOKUP(A194,'Kings Ratings'!$A$2:$B$1000,2,false)</f>
        <v>5</v>
      </c>
      <c r="I194" s="7" t="str">
        <f>vlookup(B194,'202405 MM (Do Not Delete)'!$A$1:$G$1000,7,false)</f>
        <v/>
      </c>
      <c r="K194" s="40">
        <v>6595.0</v>
      </c>
      <c r="L194" s="22">
        <f t="shared" si="2"/>
        <v>298</v>
      </c>
      <c r="M194" s="23">
        <f t="shared" si="3"/>
        <v>0.04518574678</v>
      </c>
      <c r="N194" s="24" t="str">
        <f t="shared" si="4"/>
        <v>Purple Bag with +298, +4.5% (6595 to 6893)</v>
      </c>
      <c r="O194" s="41"/>
      <c r="P194" s="40">
        <v>2502.0</v>
      </c>
      <c r="Q194" s="18">
        <f t="shared" si="5"/>
        <v>110</v>
      </c>
      <c r="R194" s="23">
        <f t="shared" si="6"/>
        <v>0.04396482814</v>
      </c>
      <c r="S194" s="24" t="str">
        <f t="shared" si="7"/>
        <v>Purple Bag with +110, +4.4% (2502 to 2612)</v>
      </c>
      <c r="T194" s="18"/>
      <c r="U194" s="40">
        <v>31.0</v>
      </c>
      <c r="V194" s="22">
        <f t="shared" si="8"/>
        <v>2</v>
      </c>
      <c r="W194" s="23">
        <f t="shared" si="9"/>
        <v>0.06451612903</v>
      </c>
      <c r="X194" s="26" t="str">
        <f t="shared" si="10"/>
        <v>Purple Bag with +2, +6.5% (31 to 33)</v>
      </c>
    </row>
    <row r="195">
      <c r="A195" s="18" t="s">
        <v>142</v>
      </c>
      <c r="B195" s="18">
        <v>256.0</v>
      </c>
      <c r="C195" s="40">
        <v>13410.0</v>
      </c>
      <c r="D195" s="40">
        <v>409.0</v>
      </c>
      <c r="E195" s="40">
        <v>0.0</v>
      </c>
      <c r="F195" s="14">
        <v>35492.0</v>
      </c>
      <c r="G195" s="19"/>
      <c r="H195" s="19">
        <f>VLOOKUP(A195,'Kings Ratings'!$A$2:$B$1000,2,false)</f>
        <v>8</v>
      </c>
      <c r="I195" s="10"/>
      <c r="K195" s="40">
        <v>12829.0</v>
      </c>
      <c r="L195" s="22">
        <f t="shared" si="2"/>
        <v>581</v>
      </c>
      <c r="M195" s="23">
        <f t="shared" si="3"/>
        <v>0.04528801933</v>
      </c>
      <c r="N195" s="24" t="str">
        <f t="shared" si="4"/>
        <v>Broccoli with +581, +4.5% (12829 to 13410)</v>
      </c>
      <c r="O195" s="41"/>
      <c r="P195" s="40">
        <v>377.0</v>
      </c>
      <c r="Q195" s="18">
        <f t="shared" si="5"/>
        <v>32</v>
      </c>
      <c r="R195" s="23">
        <f t="shared" si="6"/>
        <v>0.0848806366</v>
      </c>
      <c r="S195" s="24" t="str">
        <f t="shared" si="7"/>
        <v>Broccoli with +32, +8.5% (377 to 409)</v>
      </c>
      <c r="T195" s="18"/>
      <c r="U195" s="40">
        <v>0.0</v>
      </c>
      <c r="V195" s="22">
        <f t="shared" si="8"/>
        <v>0</v>
      </c>
      <c r="W195" s="23" t="str">
        <f t="shared" si="9"/>
        <v>#DIV/0!</v>
      </c>
      <c r="X195" s="26" t="str">
        <f t="shared" si="10"/>
        <v>#DIV/0!</v>
      </c>
    </row>
    <row r="196">
      <c r="A196" s="18" t="s">
        <v>33</v>
      </c>
      <c r="B196" s="18">
        <v>379.0</v>
      </c>
      <c r="C196" s="40">
        <v>14214.0</v>
      </c>
      <c r="D196" s="40">
        <v>3497.0</v>
      </c>
      <c r="E196" s="40">
        <v>8.0</v>
      </c>
      <c r="F196" s="14">
        <v>145829.0</v>
      </c>
      <c r="G196" s="19"/>
      <c r="H196" s="19">
        <f>VLOOKUP(A196,'Kings Ratings'!$A$2:$B$1000,2,false)</f>
        <v>8</v>
      </c>
      <c r="I196" s="7" t="str">
        <f>vlookup(B196,'202405 MM (Do Not Delete)'!$A$1:$G$1000,7,false)</f>
        <v/>
      </c>
      <c r="K196" s="40">
        <v>13594.0</v>
      </c>
      <c r="L196" s="22">
        <f t="shared" si="2"/>
        <v>620</v>
      </c>
      <c r="M196" s="23">
        <f t="shared" si="3"/>
        <v>0.04560835663</v>
      </c>
      <c r="N196" s="24" t="str">
        <f t="shared" si="4"/>
        <v>Apple Cider with +620, +4.6% (13594 to 14214)</v>
      </c>
      <c r="O196" s="41"/>
      <c r="P196" s="40">
        <v>3209.0</v>
      </c>
      <c r="Q196" s="18">
        <f t="shared" si="5"/>
        <v>288</v>
      </c>
      <c r="R196" s="23">
        <f t="shared" si="6"/>
        <v>0.08974758492</v>
      </c>
      <c r="S196" s="24" t="str">
        <f t="shared" si="7"/>
        <v>Apple Cider with +288, +9% (3209 to 3497)</v>
      </c>
      <c r="T196" s="18"/>
      <c r="U196" s="40">
        <v>8.0</v>
      </c>
      <c r="V196" s="22">
        <f t="shared" si="8"/>
        <v>0</v>
      </c>
      <c r="W196" s="23">
        <f t="shared" si="9"/>
        <v>0</v>
      </c>
      <c r="X196" s="26" t="str">
        <f t="shared" si="10"/>
        <v>Apple Cider with +0, +0% (8 to 8)</v>
      </c>
    </row>
    <row r="197">
      <c r="A197" s="18" t="s">
        <v>434</v>
      </c>
      <c r="B197" s="18">
        <v>204.0</v>
      </c>
      <c r="C197" s="40">
        <v>9869.0</v>
      </c>
      <c r="D197" s="40">
        <v>4919.0</v>
      </c>
      <c r="E197" s="40">
        <v>222.0</v>
      </c>
      <c r="F197" s="14">
        <v>263527.0</v>
      </c>
      <c r="G197" s="19"/>
      <c r="H197" s="19">
        <f>VLOOKUP(A197,'Kings Ratings'!$A$2:$B$1000,2,false)</f>
        <v>2</v>
      </c>
      <c r="I197" s="7">
        <f>vlookup(B197,'202405 MM (Do Not Delete)'!$A$1:$G$1000,7,false)</f>
        <v>291</v>
      </c>
      <c r="K197" s="40">
        <v>9437.0</v>
      </c>
      <c r="L197" s="22">
        <f t="shared" si="2"/>
        <v>432</v>
      </c>
      <c r="M197" s="23">
        <f t="shared" si="3"/>
        <v>0.04577725972</v>
      </c>
      <c r="N197" s="24" t="str">
        <f t="shared" si="4"/>
        <v>Green Shield with +432, +4.6% (9437 to 9869)</v>
      </c>
      <c r="O197" s="41"/>
      <c r="P197" s="40">
        <v>4708.0</v>
      </c>
      <c r="Q197" s="18">
        <f t="shared" si="5"/>
        <v>211</v>
      </c>
      <c r="R197" s="23">
        <f t="shared" si="6"/>
        <v>0.0448173322</v>
      </c>
      <c r="S197" s="24" t="str">
        <f t="shared" si="7"/>
        <v>Green Shield with +211, +4.5% (4708 to 4919)</v>
      </c>
      <c r="T197" s="18"/>
      <c r="U197" s="40">
        <v>198.0</v>
      </c>
      <c r="V197" s="22">
        <f t="shared" si="8"/>
        <v>24</v>
      </c>
      <c r="W197" s="23">
        <f t="shared" si="9"/>
        <v>0.1212121212</v>
      </c>
      <c r="X197" s="26" t="str">
        <f t="shared" si="10"/>
        <v>Green Shield with +24, +12.1% (198 to 222)</v>
      </c>
    </row>
    <row r="198">
      <c r="A198" s="18" t="s">
        <v>675</v>
      </c>
      <c r="B198" s="18">
        <v>630.0</v>
      </c>
      <c r="C198" s="40">
        <v>9383.0</v>
      </c>
      <c r="D198" s="40">
        <v>615.0</v>
      </c>
      <c r="E198" s="40">
        <v>0.0</v>
      </c>
      <c r="F198" s="14">
        <v>32165.0</v>
      </c>
      <c r="G198" s="19"/>
      <c r="H198" s="19">
        <f>VLOOKUP(A198,'Kings Ratings'!$A$2:$B$1000,2,false)</f>
        <v>8</v>
      </c>
      <c r="I198" s="10"/>
      <c r="K198" s="40">
        <v>8972.0</v>
      </c>
      <c r="L198" s="22">
        <f t="shared" si="2"/>
        <v>411</v>
      </c>
      <c r="M198" s="23">
        <f t="shared" si="3"/>
        <v>0.04580918413</v>
      </c>
      <c r="N198" s="24" t="str">
        <f t="shared" si="4"/>
        <v>Rice with +411, +4.6% (8972 to 9383)</v>
      </c>
      <c r="O198" s="41"/>
      <c r="P198" s="40">
        <v>598.0</v>
      </c>
      <c r="Q198" s="18">
        <f t="shared" si="5"/>
        <v>17</v>
      </c>
      <c r="R198" s="23">
        <f t="shared" si="6"/>
        <v>0.02842809365</v>
      </c>
      <c r="S198" s="24" t="str">
        <f t="shared" si="7"/>
        <v>Rice with +17, +2.8% (598 to 615)</v>
      </c>
      <c r="T198" s="18"/>
      <c r="U198" s="40">
        <v>0.0</v>
      </c>
      <c r="V198" s="22">
        <f t="shared" si="8"/>
        <v>0</v>
      </c>
      <c r="W198" s="23" t="str">
        <f t="shared" si="9"/>
        <v>#DIV/0!</v>
      </c>
      <c r="X198" s="26" t="str">
        <f t="shared" si="10"/>
        <v>#DIV/0!</v>
      </c>
    </row>
    <row r="199">
      <c r="A199" s="18" t="s">
        <v>158</v>
      </c>
      <c r="B199" s="18">
        <v>659.0</v>
      </c>
      <c r="C199" s="40">
        <v>8545.0</v>
      </c>
      <c r="D199" s="40">
        <v>4778.0</v>
      </c>
      <c r="E199" s="40">
        <v>859.0</v>
      </c>
      <c r="F199" s="14">
        <v>1003783.0</v>
      </c>
      <c r="G199" s="19"/>
      <c r="H199" s="19">
        <f>VLOOKUP(A199,'Kings Ratings'!$A$2:$B$1000,2,false)</f>
        <v>1</v>
      </c>
      <c r="I199" s="7">
        <f>vlookup(B199,'202405 MM (Do Not Delete)'!$A$1:$G$1000,7,false)</f>
        <v>277</v>
      </c>
      <c r="K199" s="40">
        <v>8167.0</v>
      </c>
      <c r="L199" s="22">
        <f t="shared" si="2"/>
        <v>378</v>
      </c>
      <c r="M199" s="23">
        <f t="shared" si="3"/>
        <v>0.04628382515</v>
      </c>
      <c r="N199" s="24" t="str">
        <f t="shared" si="4"/>
        <v>Butter Churn with +378, +4.6% (8167 to 8545)</v>
      </c>
      <c r="O199" s="41"/>
      <c r="P199" s="40">
        <v>4533.0</v>
      </c>
      <c r="Q199" s="18">
        <f t="shared" si="5"/>
        <v>245</v>
      </c>
      <c r="R199" s="23">
        <f t="shared" si="6"/>
        <v>0.05404809177</v>
      </c>
      <c r="S199" s="24" t="str">
        <f t="shared" si="7"/>
        <v>Butter Churn with +245, +5.4% (4533 to 4778)</v>
      </c>
      <c r="T199" s="18"/>
      <c r="U199" s="40">
        <v>793.0</v>
      </c>
      <c r="V199" s="22">
        <f t="shared" si="8"/>
        <v>66</v>
      </c>
      <c r="W199" s="23">
        <f t="shared" si="9"/>
        <v>0.08322824716</v>
      </c>
      <c r="X199" s="26" t="str">
        <f t="shared" si="10"/>
        <v>Butter Churn with +66, +8.3% (793 to 859)</v>
      </c>
    </row>
    <row r="200">
      <c r="A200" s="18" t="s">
        <v>629</v>
      </c>
      <c r="B200" s="18">
        <v>754.0</v>
      </c>
      <c r="C200" s="40">
        <v>6017.0</v>
      </c>
      <c r="D200" s="40">
        <v>118.0</v>
      </c>
      <c r="E200" s="40">
        <v>0.0</v>
      </c>
      <c r="F200" s="14">
        <v>37535.0</v>
      </c>
      <c r="G200" s="19"/>
      <c r="H200" s="19">
        <f>VLOOKUP(A200,'Kings Ratings'!$A$2:$B$1000,2,false)</f>
        <v>9</v>
      </c>
      <c r="I200" s="10" t="str">
        <f>vlookup(B200,'202405 MM (Do Not Delete)'!$A$1:$G$1000,7,false)</f>
        <v/>
      </c>
      <c r="K200" s="40">
        <v>5750.0</v>
      </c>
      <c r="L200" s="22">
        <f t="shared" si="2"/>
        <v>267</v>
      </c>
      <c r="M200" s="23">
        <f t="shared" si="3"/>
        <v>0.04643478261</v>
      </c>
      <c r="N200" s="24" t="str">
        <f t="shared" si="4"/>
        <v>Potato Battery with +267, +4.6% (5750 to 6017)</v>
      </c>
      <c r="O200" s="41"/>
      <c r="P200" s="40">
        <v>101.0</v>
      </c>
      <c r="Q200" s="18">
        <f t="shared" si="5"/>
        <v>17</v>
      </c>
      <c r="R200" s="23">
        <f t="shared" si="6"/>
        <v>0.1683168317</v>
      </c>
      <c r="S200" s="24" t="str">
        <f t="shared" si="7"/>
        <v>Potato Battery with +17, +16.8% (101 to 118)</v>
      </c>
      <c r="T200" s="18"/>
      <c r="U200" s="40">
        <v>0.0</v>
      </c>
      <c r="V200" s="22">
        <f t="shared" si="8"/>
        <v>0</v>
      </c>
      <c r="W200" s="23" t="str">
        <f t="shared" si="9"/>
        <v>#DIV/0!</v>
      </c>
      <c r="X200" s="26" t="str">
        <f t="shared" si="10"/>
        <v>#DIV/0!</v>
      </c>
    </row>
    <row r="201">
      <c r="A201" s="18" t="s">
        <v>377</v>
      </c>
      <c r="B201" s="18">
        <v>465.0</v>
      </c>
      <c r="C201" s="40">
        <v>1505.0</v>
      </c>
      <c r="D201" s="40">
        <v>2.0</v>
      </c>
      <c r="E201" s="40">
        <v>0.0</v>
      </c>
      <c r="F201" s="14">
        <v>11197.0</v>
      </c>
      <c r="G201" s="19"/>
      <c r="H201" s="19">
        <f>VLOOKUP(A201,'Kings Ratings'!$A$2:$B$1000,2,false)</f>
        <v>10</v>
      </c>
      <c r="I201" s="10"/>
      <c r="K201" s="40">
        <v>1438.0</v>
      </c>
      <c r="L201" s="22">
        <f t="shared" si="2"/>
        <v>67</v>
      </c>
      <c r="M201" s="23">
        <f t="shared" si="3"/>
        <v>0.04659248957</v>
      </c>
      <c r="N201" s="24" t="str">
        <f t="shared" si="4"/>
        <v>Gold Sea Bass with +67, +4.7% (1438 to 1505)</v>
      </c>
      <c r="O201" s="41"/>
      <c r="P201" s="40">
        <v>2.0</v>
      </c>
      <c r="Q201" s="18">
        <f t="shared" si="5"/>
        <v>0</v>
      </c>
      <c r="R201" s="23">
        <f t="shared" si="6"/>
        <v>0</v>
      </c>
      <c r="S201" s="24" t="str">
        <f t="shared" si="7"/>
        <v>Gold Sea Bass with +0, +0% (2 to 2)</v>
      </c>
      <c r="T201" s="18"/>
      <c r="U201" s="40">
        <v>0.0</v>
      </c>
      <c r="V201" s="22">
        <f t="shared" si="8"/>
        <v>0</v>
      </c>
      <c r="W201" s="23" t="str">
        <f t="shared" si="9"/>
        <v>#DIV/0!</v>
      </c>
      <c r="X201" s="26" t="str">
        <f t="shared" si="10"/>
        <v>#DIV/0!</v>
      </c>
    </row>
    <row r="202">
      <c r="A202" s="18" t="s">
        <v>723</v>
      </c>
      <c r="B202" s="18">
        <v>238.0</v>
      </c>
      <c r="C202" s="40">
        <v>9931.0</v>
      </c>
      <c r="D202" s="40">
        <v>4129.0</v>
      </c>
      <c r="E202" s="40">
        <v>171.0</v>
      </c>
      <c r="F202" s="14">
        <v>105553.0</v>
      </c>
      <c r="G202" s="19"/>
      <c r="H202" s="19">
        <f>VLOOKUP(A202,'Kings Ratings'!$A$2:$B$1000,2,false)</f>
        <v>1</v>
      </c>
      <c r="I202" s="7">
        <f>vlookup(B202,'202405 MM (Do Not Delete)'!$A$1:$G$1000,7,false)</f>
        <v>289</v>
      </c>
      <c r="K202" s="40">
        <v>9484.0</v>
      </c>
      <c r="L202" s="22">
        <f t="shared" si="2"/>
        <v>447</v>
      </c>
      <c r="M202" s="23">
        <f t="shared" si="3"/>
        <v>0.04713201181</v>
      </c>
      <c r="N202" s="24" t="str">
        <f t="shared" si="4"/>
        <v>Shovel with +447, +4.7% (9484 to 9931)</v>
      </c>
      <c r="O202" s="41"/>
      <c r="P202" s="40">
        <v>3967.0</v>
      </c>
      <c r="Q202" s="18">
        <f t="shared" si="5"/>
        <v>162</v>
      </c>
      <c r="R202" s="23">
        <f t="shared" si="6"/>
        <v>0.04083690446</v>
      </c>
      <c r="S202" s="24" t="str">
        <f t="shared" si="7"/>
        <v>Shovel with +162, +4.1% (3967 to 4129)</v>
      </c>
      <c r="T202" s="18"/>
      <c r="U202" s="40">
        <v>160.0</v>
      </c>
      <c r="V202" s="22">
        <f t="shared" si="8"/>
        <v>11</v>
      </c>
      <c r="W202" s="23">
        <f t="shared" si="9"/>
        <v>0.06875</v>
      </c>
      <c r="X202" s="26" t="str">
        <f t="shared" si="10"/>
        <v>Shovel with +11, +6.9% (160 to 171)</v>
      </c>
    </row>
    <row r="203">
      <c r="A203" s="18" t="s">
        <v>790</v>
      </c>
      <c r="B203" s="18">
        <v>37.0</v>
      </c>
      <c r="C203" s="40">
        <v>12648.0</v>
      </c>
      <c r="D203" s="40">
        <v>6982.0</v>
      </c>
      <c r="E203" s="40">
        <v>1937.0</v>
      </c>
      <c r="F203" s="14">
        <v>1001939.0</v>
      </c>
      <c r="G203" s="19"/>
      <c r="H203" s="19">
        <f>VLOOKUP(A203,'Kings Ratings'!$A$2:$B$1000,2,false)</f>
        <v>2</v>
      </c>
      <c r="I203" s="7">
        <f>vlookup(B203,'202405 MM (Do Not Delete)'!$A$1:$G$1000,7,false)</f>
        <v>248</v>
      </c>
      <c r="K203" s="40">
        <v>12074.0</v>
      </c>
      <c r="L203" s="22">
        <f t="shared" si="2"/>
        <v>574</v>
      </c>
      <c r="M203" s="23">
        <f t="shared" si="3"/>
        <v>0.04754016896</v>
      </c>
      <c r="N203" s="24" t="str">
        <f t="shared" si="4"/>
        <v>Wooden Box with +574, +4.8% (12074 to 12648)</v>
      </c>
      <c r="O203" s="41"/>
      <c r="P203" s="40">
        <v>6630.0</v>
      </c>
      <c r="Q203" s="18">
        <f t="shared" si="5"/>
        <v>352</v>
      </c>
      <c r="R203" s="23">
        <f t="shared" si="6"/>
        <v>0.05309200603</v>
      </c>
      <c r="S203" s="24" t="str">
        <f t="shared" si="7"/>
        <v>Wooden Box with +352, +5.3% (6630 to 6982)</v>
      </c>
      <c r="T203" s="18"/>
      <c r="U203" s="40">
        <v>1766.0</v>
      </c>
      <c r="V203" s="22">
        <f t="shared" si="8"/>
        <v>171</v>
      </c>
      <c r="W203" s="23">
        <f t="shared" si="9"/>
        <v>0.09682899207</v>
      </c>
      <c r="X203" s="26" t="str">
        <f t="shared" si="10"/>
        <v>Wooden Box with +171, +9.7% (1766 to 1937)</v>
      </c>
    </row>
    <row r="204">
      <c r="A204" s="18" t="s">
        <v>161</v>
      </c>
      <c r="B204" s="18">
        <v>25.0</v>
      </c>
      <c r="C204" s="40">
        <v>32643.0</v>
      </c>
      <c r="D204" s="40">
        <v>15540.0</v>
      </c>
      <c r="E204" s="40">
        <v>7293.0</v>
      </c>
      <c r="F204" s="14">
        <v>6048571.0</v>
      </c>
      <c r="G204" s="19"/>
      <c r="H204" s="19">
        <f>VLOOKUP(A204,'Kings Ratings'!$A$2:$B$1000,2,false)</f>
        <v>1</v>
      </c>
      <c r="I204" s="7">
        <f>vlookup(B204,'202405 MM (Do Not Delete)'!$A$1:$G$1000,7,false)</f>
        <v>254</v>
      </c>
      <c r="K204" s="40">
        <v>31160.0</v>
      </c>
      <c r="L204" s="22">
        <f t="shared" si="2"/>
        <v>1483</v>
      </c>
      <c r="M204" s="23">
        <f t="shared" si="3"/>
        <v>0.04759306804</v>
      </c>
      <c r="N204" s="24" t="str">
        <f t="shared" si="4"/>
        <v>Largemouth Bass with +1483, +4.8% (31160 to 32643)</v>
      </c>
      <c r="O204" s="41"/>
      <c r="P204" s="40">
        <v>14994.0</v>
      </c>
      <c r="Q204" s="18">
        <f t="shared" si="5"/>
        <v>546</v>
      </c>
      <c r="R204" s="23">
        <f t="shared" si="6"/>
        <v>0.03641456583</v>
      </c>
      <c r="S204" s="24" t="str">
        <f t="shared" si="7"/>
        <v>Largemouth Bass with +546, +3.6% (14994 to 15540)</v>
      </c>
      <c r="T204" s="18"/>
      <c r="U204" s="40">
        <v>6944.0</v>
      </c>
      <c r="V204" s="22">
        <f t="shared" si="8"/>
        <v>349</v>
      </c>
      <c r="W204" s="23">
        <f t="shared" si="9"/>
        <v>0.05025921659</v>
      </c>
      <c r="X204" s="26" t="str">
        <f t="shared" si="10"/>
        <v>Largemouth Bass with +349, +5% (6944 to 7293)</v>
      </c>
    </row>
    <row r="205">
      <c r="A205" s="18" t="s">
        <v>418</v>
      </c>
      <c r="B205" s="18">
        <v>82.0</v>
      </c>
      <c r="C205" s="40">
        <v>8728.0</v>
      </c>
      <c r="D205" s="40">
        <v>4422.0</v>
      </c>
      <c r="E205" s="40">
        <v>103.0</v>
      </c>
      <c r="F205" s="14">
        <v>136617.0</v>
      </c>
      <c r="G205" s="19"/>
      <c r="H205" s="19">
        <f>VLOOKUP(A205,'Kings Ratings'!$A$2:$B$1000,2,false)</f>
        <v>2</v>
      </c>
      <c r="I205" s="7">
        <f>vlookup(B205,'202405 MM (Do Not Delete)'!$A$1:$G$1000,7,false)</f>
        <v>321</v>
      </c>
      <c r="K205" s="40">
        <v>8331.0</v>
      </c>
      <c r="L205" s="22">
        <f t="shared" si="2"/>
        <v>397</v>
      </c>
      <c r="M205" s="23">
        <f t="shared" si="3"/>
        <v>0.04765334294</v>
      </c>
      <c r="N205" s="24" t="str">
        <f t="shared" si="4"/>
        <v>Green Diary with +397, +4.8% (8331 to 8728)</v>
      </c>
      <c r="O205" s="41"/>
      <c r="P205" s="40">
        <v>4209.0</v>
      </c>
      <c r="Q205" s="18">
        <f t="shared" si="5"/>
        <v>213</v>
      </c>
      <c r="R205" s="23">
        <f t="shared" si="6"/>
        <v>0.05060584462</v>
      </c>
      <c r="S205" s="24" t="str">
        <f t="shared" si="7"/>
        <v>Green Diary with +213, +5.1% (4209 to 4422)</v>
      </c>
      <c r="T205" s="18"/>
      <c r="U205" s="40">
        <v>94.0</v>
      </c>
      <c r="V205" s="22">
        <f t="shared" si="8"/>
        <v>9</v>
      </c>
      <c r="W205" s="23">
        <f t="shared" si="9"/>
        <v>0.09574468085</v>
      </c>
      <c r="X205" s="26" t="str">
        <f t="shared" si="10"/>
        <v>Green Diary with +9, +9.6% (94 to 103)</v>
      </c>
    </row>
    <row r="206">
      <c r="A206" s="18" t="s">
        <v>686</v>
      </c>
      <c r="B206" s="18">
        <v>148.0</v>
      </c>
      <c r="C206" s="40">
        <v>8792.0</v>
      </c>
      <c r="D206" s="40">
        <v>399.0</v>
      </c>
      <c r="E206" s="40">
        <v>0.0</v>
      </c>
      <c r="F206" s="14">
        <v>34916.0</v>
      </c>
      <c r="G206" s="19"/>
      <c r="H206" s="19">
        <f>VLOOKUP(A206,'Kings Ratings'!$A$2:$B$1000,2,false)</f>
        <v>10</v>
      </c>
      <c r="I206" s="10"/>
      <c r="K206" s="40">
        <v>8391.0</v>
      </c>
      <c r="L206" s="22">
        <f t="shared" si="2"/>
        <v>401</v>
      </c>
      <c r="M206" s="23">
        <f t="shared" si="3"/>
        <v>0.04778929806</v>
      </c>
      <c r="N206" s="24" t="str">
        <f t="shared" si="4"/>
        <v>Runestone 02 with +401, +4.8% (8391 to 8792)</v>
      </c>
      <c r="O206" s="41"/>
      <c r="P206" s="40">
        <v>361.0</v>
      </c>
      <c r="Q206" s="18">
        <f t="shared" si="5"/>
        <v>38</v>
      </c>
      <c r="R206" s="23">
        <f t="shared" si="6"/>
        <v>0.1052631579</v>
      </c>
      <c r="S206" s="24" t="str">
        <f t="shared" si="7"/>
        <v>Runestone 02 with +38, +10.5% (361 to 399)</v>
      </c>
      <c r="T206" s="18"/>
      <c r="U206" s="40">
        <v>0.0</v>
      </c>
      <c r="V206" s="22">
        <f t="shared" si="8"/>
        <v>0</v>
      </c>
      <c r="W206" s="23" t="str">
        <f t="shared" si="9"/>
        <v>#DIV/0!</v>
      </c>
      <c r="X206" s="26" t="str">
        <f t="shared" si="10"/>
        <v>#DIV/0!</v>
      </c>
    </row>
    <row r="207">
      <c r="A207" s="18" t="s">
        <v>581</v>
      </c>
      <c r="B207" s="18">
        <v>121.0</v>
      </c>
      <c r="C207" s="40">
        <v>5375.0</v>
      </c>
      <c r="D207" s="40">
        <v>22.0</v>
      </c>
      <c r="E207" s="40">
        <v>0.0</v>
      </c>
      <c r="F207" s="14">
        <v>10527.0</v>
      </c>
      <c r="G207" s="19"/>
      <c r="H207" s="19">
        <f>VLOOKUP(A207,'Kings Ratings'!$A$2:$B$1000,2,false)</f>
        <v>10</v>
      </c>
      <c r="I207" s="10">
        <f>vlookup(B207,'202405 MM (Do Not Delete)'!$A$1:$G$1000,7,false)</f>
        <v>328</v>
      </c>
      <c r="K207" s="40">
        <v>5125.0</v>
      </c>
      <c r="L207" s="22">
        <f t="shared" si="2"/>
        <v>250</v>
      </c>
      <c r="M207" s="23">
        <f t="shared" si="3"/>
        <v>0.0487804878</v>
      </c>
      <c r="N207" s="24" t="str">
        <f t="shared" si="4"/>
        <v>Wine with +250, +4.9% (5125 to 5375)</v>
      </c>
      <c r="O207" s="41"/>
      <c r="P207" s="40">
        <v>20.0</v>
      </c>
      <c r="Q207" s="18">
        <f t="shared" si="5"/>
        <v>2</v>
      </c>
      <c r="R207" s="23">
        <f t="shared" si="6"/>
        <v>0.1</v>
      </c>
      <c r="S207" s="24" t="str">
        <f t="shared" si="7"/>
        <v>Wine with +2, +10% (20 to 22)</v>
      </c>
      <c r="T207" s="18"/>
      <c r="U207" s="40">
        <v>0.0</v>
      </c>
      <c r="V207" s="22">
        <f t="shared" si="8"/>
        <v>0</v>
      </c>
      <c r="W207" s="23" t="str">
        <f t="shared" si="9"/>
        <v>#DIV/0!</v>
      </c>
      <c r="X207" s="26" t="str">
        <f t="shared" si="10"/>
        <v>#DIV/0!</v>
      </c>
    </row>
    <row r="208">
      <c r="A208" s="18" t="s">
        <v>756</v>
      </c>
      <c r="B208" s="18">
        <v>592.0</v>
      </c>
      <c r="C208" s="40">
        <v>8220.0</v>
      </c>
      <c r="D208" s="40">
        <v>1317.0</v>
      </c>
      <c r="E208" s="40">
        <v>1.0</v>
      </c>
      <c r="F208" s="14">
        <v>100111.0</v>
      </c>
      <c r="G208" s="19"/>
      <c r="H208" s="19">
        <f>VLOOKUP(A208,'Kings Ratings'!$A$2:$B$1000,2,false)</f>
        <v>8</v>
      </c>
      <c r="I208" s="10"/>
      <c r="K208" s="40">
        <v>7835.0</v>
      </c>
      <c r="L208" s="22">
        <f t="shared" si="2"/>
        <v>385</v>
      </c>
      <c r="M208" s="23">
        <f t="shared" si="3"/>
        <v>0.04913848117</v>
      </c>
      <c r="N208" s="24" t="str">
        <f t="shared" si="4"/>
        <v>Steel Plate with +385, +4.9% (7835 to 8220)</v>
      </c>
      <c r="O208" s="41"/>
      <c r="P208" s="40">
        <v>1218.0</v>
      </c>
      <c r="Q208" s="18">
        <f t="shared" si="5"/>
        <v>99</v>
      </c>
      <c r="R208" s="23">
        <f t="shared" si="6"/>
        <v>0.08128078818</v>
      </c>
      <c r="S208" s="24" t="str">
        <f t="shared" si="7"/>
        <v>Steel Plate with +99, +8.1% (1218 to 1317)</v>
      </c>
      <c r="T208" s="18"/>
      <c r="U208" s="40">
        <v>1.0</v>
      </c>
      <c r="V208" s="22">
        <f t="shared" si="8"/>
        <v>0</v>
      </c>
      <c r="W208" s="23">
        <f t="shared" si="9"/>
        <v>0</v>
      </c>
      <c r="X208" s="26" t="str">
        <f t="shared" si="10"/>
        <v>Steel Plate with +0, +0% (1 to 1)</v>
      </c>
    </row>
    <row r="209">
      <c r="A209" s="18" t="s">
        <v>154</v>
      </c>
      <c r="B209" s="18">
        <v>660.0</v>
      </c>
      <c r="C209" s="40">
        <v>6248.0</v>
      </c>
      <c r="D209" s="40">
        <v>545.0</v>
      </c>
      <c r="E209" s="40">
        <v>1.0</v>
      </c>
      <c r="F209" s="14">
        <v>49013.0</v>
      </c>
      <c r="G209" s="19"/>
      <c r="H209" s="19">
        <f>VLOOKUP(A209,'Kings Ratings'!$A$2:$B$1000,2,false)</f>
        <v>9</v>
      </c>
      <c r="I209" s="10"/>
      <c r="K209" s="40">
        <v>5954.0</v>
      </c>
      <c r="L209" s="22">
        <f t="shared" si="2"/>
        <v>294</v>
      </c>
      <c r="M209" s="23">
        <f t="shared" si="3"/>
        <v>0.04937856903</v>
      </c>
      <c r="N209" s="24" t="str">
        <f t="shared" si="4"/>
        <v>Butter with +294, +4.9% (5954 to 6248)</v>
      </c>
      <c r="O209" s="41"/>
      <c r="P209" s="40">
        <v>513.0</v>
      </c>
      <c r="Q209" s="18">
        <f t="shared" si="5"/>
        <v>32</v>
      </c>
      <c r="R209" s="23">
        <f t="shared" si="6"/>
        <v>0.06237816764</v>
      </c>
      <c r="S209" s="24" t="str">
        <f t="shared" si="7"/>
        <v>Butter with +32, +6.2% (513 to 545)</v>
      </c>
      <c r="T209" s="18"/>
      <c r="U209" s="40">
        <v>1.0</v>
      </c>
      <c r="V209" s="22">
        <f t="shared" si="8"/>
        <v>0</v>
      </c>
      <c r="W209" s="23">
        <f t="shared" si="9"/>
        <v>0</v>
      </c>
      <c r="X209" s="26" t="str">
        <f t="shared" si="10"/>
        <v>Butter with +0, +0% (1 to 1)</v>
      </c>
    </row>
    <row r="210">
      <c r="A210" s="18" t="s">
        <v>690</v>
      </c>
      <c r="B210" s="18">
        <v>743.0</v>
      </c>
      <c r="C210" s="40">
        <v>3719.0</v>
      </c>
      <c r="D210" s="40">
        <v>59.0</v>
      </c>
      <c r="E210" s="40">
        <v>0.0</v>
      </c>
      <c r="F210" s="14">
        <v>36660.0</v>
      </c>
      <c r="G210" s="19"/>
      <c r="H210" s="19">
        <f>VLOOKUP(A210,'Kings Ratings'!$A$2:$B$1000,2,false)</f>
        <v>10</v>
      </c>
      <c r="I210" s="10">
        <f>vlookup(B210,'202405 MM (Do Not Delete)'!$A$1:$G$1000,7,false)</f>
        <v>313</v>
      </c>
      <c r="K210" s="40">
        <v>3544.0</v>
      </c>
      <c r="L210" s="22">
        <f t="shared" si="2"/>
        <v>175</v>
      </c>
      <c r="M210" s="23">
        <f t="shared" si="3"/>
        <v>0.04937923251</v>
      </c>
      <c r="N210" s="24" t="str">
        <f t="shared" si="4"/>
        <v>Step Ladder with +175, +4.9% (3544 to 3719)</v>
      </c>
      <c r="O210" s="41"/>
      <c r="P210" s="40">
        <v>58.0</v>
      </c>
      <c r="Q210" s="18">
        <f t="shared" si="5"/>
        <v>1</v>
      </c>
      <c r="R210" s="23">
        <f t="shared" si="6"/>
        <v>0.01724137931</v>
      </c>
      <c r="S210" s="24" t="str">
        <f t="shared" si="7"/>
        <v>Step Ladder with +1, +1.7% (58 to 59)</v>
      </c>
      <c r="T210" s="18"/>
      <c r="U210" s="40">
        <v>0.0</v>
      </c>
      <c r="V210" s="22">
        <f t="shared" si="8"/>
        <v>0</v>
      </c>
      <c r="W210" s="23" t="str">
        <f t="shared" si="9"/>
        <v>#DIV/0!</v>
      </c>
      <c r="X210" s="26" t="str">
        <f t="shared" si="10"/>
        <v>#DIV/0!</v>
      </c>
    </row>
    <row r="211">
      <c r="A211" s="18" t="s">
        <v>271</v>
      </c>
      <c r="B211" s="18">
        <v>106.0</v>
      </c>
      <c r="C211" s="40">
        <v>11674.0</v>
      </c>
      <c r="D211" s="40">
        <v>4812.0</v>
      </c>
      <c r="E211" s="40">
        <v>464.0</v>
      </c>
      <c r="F211" s="14">
        <v>141020.0</v>
      </c>
      <c r="G211" s="19"/>
      <c r="H211" s="19">
        <f>VLOOKUP(A211,'Kings Ratings'!$A$2:$B$1000,2,false)</f>
        <v>3</v>
      </c>
      <c r="I211" s="7">
        <f>vlookup(B211,'202405 MM (Do Not Delete)'!$A$1:$G$1000,7,false)</f>
        <v>292</v>
      </c>
      <c r="K211" s="40">
        <v>11124.0</v>
      </c>
      <c r="L211" s="22">
        <f t="shared" si="2"/>
        <v>550</v>
      </c>
      <c r="M211" s="23">
        <f t="shared" si="3"/>
        <v>0.04944264653</v>
      </c>
      <c r="N211" s="24" t="str">
        <f t="shared" si="4"/>
        <v>Explosive with +550, +4.9% (11124 to 11674)</v>
      </c>
      <c r="O211" s="41"/>
      <c r="P211" s="40">
        <v>4577.0</v>
      </c>
      <c r="Q211" s="18">
        <f t="shared" si="5"/>
        <v>235</v>
      </c>
      <c r="R211" s="23">
        <f t="shared" si="6"/>
        <v>0.0513436749</v>
      </c>
      <c r="S211" s="24" t="str">
        <f t="shared" si="7"/>
        <v>Explosive with +235, +5.1% (4577 to 4812)</v>
      </c>
      <c r="T211" s="18"/>
      <c r="U211" s="40">
        <v>420.0</v>
      </c>
      <c r="V211" s="22">
        <f t="shared" si="8"/>
        <v>44</v>
      </c>
      <c r="W211" s="23">
        <f t="shared" si="9"/>
        <v>0.1047619048</v>
      </c>
      <c r="X211" s="26" t="str">
        <f t="shared" si="10"/>
        <v>Explosive with +44, +10.5% (420 to 464)</v>
      </c>
    </row>
    <row r="212">
      <c r="A212" s="11" t="s">
        <v>669</v>
      </c>
      <c r="B212" s="18">
        <v>647.0</v>
      </c>
      <c r="C212" s="40">
        <v>1940.0</v>
      </c>
      <c r="D212" s="40">
        <v>25.0</v>
      </c>
      <c r="E212" s="40">
        <v>0.0</v>
      </c>
      <c r="F212" s="14">
        <v>14622.0</v>
      </c>
      <c r="G212" s="19"/>
      <c r="H212" s="19">
        <f>VLOOKUP(A212,'Kings Ratings'!$A$2:$B$1000,2,false)</f>
        <v>10</v>
      </c>
      <c r="I212" s="10"/>
      <c r="K212" s="40">
        <v>1848.0</v>
      </c>
      <c r="L212" s="22">
        <f t="shared" si="2"/>
        <v>92</v>
      </c>
      <c r="M212" s="23">
        <f t="shared" si="3"/>
        <v>0.04978354978</v>
      </c>
      <c r="N212" s="24" t="str">
        <f t="shared" si="4"/>
        <v>Over The Moon with +92, +5% (1848 to 1940)</v>
      </c>
      <c r="O212" s="41"/>
      <c r="P212" s="40">
        <v>24.0</v>
      </c>
      <c r="Q212" s="18">
        <f t="shared" si="5"/>
        <v>1</v>
      </c>
      <c r="R212" s="23">
        <f t="shared" si="6"/>
        <v>0.04166666667</v>
      </c>
      <c r="S212" s="24" t="str">
        <f t="shared" si="7"/>
        <v>Over The Moon with +1, +4.2% (24 to 25)</v>
      </c>
      <c r="T212" s="18"/>
      <c r="U212" s="40">
        <v>0.0</v>
      </c>
      <c r="V212" s="22">
        <f t="shared" si="8"/>
        <v>0</v>
      </c>
      <c r="W212" s="23" t="str">
        <f t="shared" si="9"/>
        <v>#DIV/0!</v>
      </c>
      <c r="X212" s="26" t="str">
        <f t="shared" si="10"/>
        <v>#DIV/0!</v>
      </c>
    </row>
    <row r="213">
      <c r="A213" s="18" t="s">
        <v>772</v>
      </c>
      <c r="B213" s="18">
        <v>55.0</v>
      </c>
      <c r="C213" s="40">
        <v>8779.0</v>
      </c>
      <c r="D213" s="40">
        <v>5389.0</v>
      </c>
      <c r="E213" s="40">
        <v>832.0</v>
      </c>
      <c r="F213" s="14">
        <v>1000585.0</v>
      </c>
      <c r="G213" s="19"/>
      <c r="H213" s="19">
        <f>VLOOKUP(A213,'Kings Ratings'!$A$2:$B$1000,2,false)</f>
        <v>2</v>
      </c>
      <c r="I213" s="7">
        <f>vlookup(B213,'202405 MM (Do Not Delete)'!$A$1:$G$1000,7,false)</f>
        <v>260</v>
      </c>
      <c r="K213" s="40">
        <v>8360.0</v>
      </c>
      <c r="L213" s="22">
        <f t="shared" si="2"/>
        <v>419</v>
      </c>
      <c r="M213" s="23">
        <f t="shared" si="3"/>
        <v>0.05011961722</v>
      </c>
      <c r="N213" s="24" t="str">
        <f t="shared" si="4"/>
        <v>Sturdy Box with +419, +5% (8360 to 8779)</v>
      </c>
      <c r="O213" s="41"/>
      <c r="P213" s="40">
        <v>5150.0</v>
      </c>
      <c r="Q213" s="18">
        <f t="shared" si="5"/>
        <v>239</v>
      </c>
      <c r="R213" s="23">
        <f t="shared" si="6"/>
        <v>0.04640776699</v>
      </c>
      <c r="S213" s="24" t="str">
        <f t="shared" si="7"/>
        <v>Sturdy Box with +239, +4.6% (5150 to 5389)</v>
      </c>
      <c r="T213" s="18"/>
      <c r="U213" s="40">
        <v>773.0</v>
      </c>
      <c r="V213" s="22">
        <f t="shared" si="8"/>
        <v>59</v>
      </c>
      <c r="W213" s="23">
        <f t="shared" si="9"/>
        <v>0.07632600259</v>
      </c>
      <c r="X213" s="26" t="str">
        <f t="shared" si="10"/>
        <v>Sturdy Box with +59, +7.6% (773 to 832)</v>
      </c>
    </row>
    <row r="214">
      <c r="A214" s="18" t="s">
        <v>510</v>
      </c>
      <c r="B214" s="18">
        <v>220.0</v>
      </c>
      <c r="C214" s="40">
        <v>8964.0</v>
      </c>
      <c r="D214" s="40">
        <v>110.0</v>
      </c>
      <c r="E214" s="40">
        <v>0.0</v>
      </c>
      <c r="F214" s="14">
        <v>25151.0</v>
      </c>
      <c r="G214" s="19"/>
      <c r="H214" s="19">
        <f>VLOOKUP(A214,'Kings Ratings'!$A$2:$B$1000,2,false)</f>
        <v>10</v>
      </c>
      <c r="I214" s="10"/>
      <c r="K214" s="40">
        <v>8534.0</v>
      </c>
      <c r="L214" s="22">
        <f t="shared" si="2"/>
        <v>430</v>
      </c>
      <c r="M214" s="23">
        <f t="shared" si="3"/>
        <v>0.05038668854</v>
      </c>
      <c r="N214" s="24" t="str">
        <f t="shared" si="4"/>
        <v>Lava Sphere with +430, +5% (8534 to 8964)</v>
      </c>
      <c r="O214" s="41"/>
      <c r="P214" s="40">
        <v>80.0</v>
      </c>
      <c r="Q214" s="18">
        <f t="shared" si="5"/>
        <v>30</v>
      </c>
      <c r="R214" s="23">
        <f t="shared" si="6"/>
        <v>0.375</v>
      </c>
      <c r="S214" s="24" t="str">
        <f t="shared" si="7"/>
        <v>Lava Sphere with +30, +37.5% (80 to 110)</v>
      </c>
      <c r="T214" s="18"/>
      <c r="U214" s="40">
        <v>0.0</v>
      </c>
      <c r="V214" s="22">
        <f t="shared" si="8"/>
        <v>0</v>
      </c>
      <c r="W214" s="23" t="str">
        <f t="shared" si="9"/>
        <v>#DIV/0!</v>
      </c>
      <c r="X214" s="26" t="str">
        <f t="shared" si="10"/>
        <v>#DIV/0!</v>
      </c>
    </row>
    <row r="215">
      <c r="A215" s="18" t="s">
        <v>571</v>
      </c>
      <c r="B215" s="18">
        <v>842.0</v>
      </c>
      <c r="C215" s="40">
        <v>8905.0</v>
      </c>
      <c r="D215" s="40">
        <v>6706.0</v>
      </c>
      <c r="E215" s="40">
        <v>2740.0</v>
      </c>
      <c r="F215" s="14">
        <v>1018391.0</v>
      </c>
      <c r="G215" s="19"/>
      <c r="H215" s="19">
        <f>VLOOKUP(A215,'Kings Ratings'!$A$2:$B$1000,2,false)</f>
        <v>1</v>
      </c>
      <c r="I215" s="7">
        <f>vlookup(B215,'202405 MM (Do Not Delete)'!$A$1:$G$1000,7,false)</f>
        <v>241</v>
      </c>
      <c r="K215" s="40">
        <v>8476.0</v>
      </c>
      <c r="L215" s="22">
        <f t="shared" si="2"/>
        <v>429</v>
      </c>
      <c r="M215" s="23">
        <f t="shared" si="3"/>
        <v>0.05061349693</v>
      </c>
      <c r="N215" s="24" t="str">
        <f t="shared" si="4"/>
        <v>Nailed Board with +429, +5.1% (8476 to 8905)</v>
      </c>
      <c r="O215" s="41"/>
      <c r="P215" s="40">
        <v>6371.0</v>
      </c>
      <c r="Q215" s="18">
        <f t="shared" si="5"/>
        <v>335</v>
      </c>
      <c r="R215" s="23">
        <f t="shared" si="6"/>
        <v>0.05258201224</v>
      </c>
      <c r="S215" s="24" t="str">
        <f t="shared" si="7"/>
        <v>Nailed Board with +335, +5.3% (6371 to 6706)</v>
      </c>
      <c r="T215" s="18"/>
      <c r="U215" s="40">
        <v>2537.0</v>
      </c>
      <c r="V215" s="22">
        <f t="shared" si="8"/>
        <v>203</v>
      </c>
      <c r="W215" s="23">
        <f t="shared" si="9"/>
        <v>0.08001576665</v>
      </c>
      <c r="X215" s="26" t="str">
        <f t="shared" si="10"/>
        <v>Nailed Board with +203, +8% (2537 to 2740)</v>
      </c>
    </row>
    <row r="216">
      <c r="A216" s="18" t="s">
        <v>738</v>
      </c>
      <c r="B216" s="18">
        <v>679.0</v>
      </c>
      <c r="C216" s="40">
        <v>6996.0</v>
      </c>
      <c r="D216" s="40">
        <v>187.0</v>
      </c>
      <c r="E216" s="40">
        <v>0.0</v>
      </c>
      <c r="F216" s="14">
        <v>54561.0</v>
      </c>
      <c r="G216" s="19"/>
      <c r="H216" s="19">
        <f>VLOOKUP(A216,'Kings Ratings'!$A$2:$B$1000,2,false)</f>
        <v>10</v>
      </c>
      <c r="I216" s="10"/>
      <c r="K216" s="40">
        <v>6657.0</v>
      </c>
      <c r="L216" s="22">
        <f t="shared" si="2"/>
        <v>339</v>
      </c>
      <c r="M216" s="23">
        <f t="shared" si="3"/>
        <v>0.05092383957</v>
      </c>
      <c r="N216" s="24" t="str">
        <f t="shared" si="4"/>
        <v>Spool of Copper with +339, +5.1% (6657 to 6996)</v>
      </c>
      <c r="O216" s="41"/>
      <c r="P216" s="40">
        <v>162.0</v>
      </c>
      <c r="Q216" s="18">
        <f t="shared" si="5"/>
        <v>25</v>
      </c>
      <c r="R216" s="23">
        <f t="shared" si="6"/>
        <v>0.1543209877</v>
      </c>
      <c r="S216" s="24" t="str">
        <f t="shared" si="7"/>
        <v>Spool of Copper with +25, +15.4% (162 to 187)</v>
      </c>
      <c r="T216" s="18"/>
      <c r="U216" s="40">
        <v>0.0</v>
      </c>
      <c r="V216" s="22">
        <f t="shared" si="8"/>
        <v>0</v>
      </c>
      <c r="W216" s="23" t="str">
        <f t="shared" si="9"/>
        <v>#DIV/0!</v>
      </c>
      <c r="X216" s="26" t="str">
        <f t="shared" si="10"/>
        <v>#DIV/0!</v>
      </c>
    </row>
    <row r="217">
      <c r="A217" s="18" t="s">
        <v>831</v>
      </c>
      <c r="B217" s="18">
        <v>894.0</v>
      </c>
      <c r="C217" s="40">
        <v>6205.0</v>
      </c>
      <c r="D217" s="40">
        <v>3498.0</v>
      </c>
      <c r="E217" s="40">
        <v>376.0</v>
      </c>
      <c r="F217" s="14">
        <v>184666.0</v>
      </c>
      <c r="G217" s="19"/>
      <c r="H217" s="19">
        <f>VLOOKUP(A217,'Kings Ratings'!$A$2:$B$1000,2,false)</f>
        <v>2</v>
      </c>
      <c r="I217" s="7">
        <f>vlookup(B217,'202405 MM (Do Not Delete)'!$A$1:$G$1000,7,false)</f>
        <v>286</v>
      </c>
      <c r="K217" s="40">
        <v>5904.0</v>
      </c>
      <c r="L217" s="22">
        <f t="shared" si="2"/>
        <v>301</v>
      </c>
      <c r="M217" s="23">
        <f t="shared" si="3"/>
        <v>0.05098238482</v>
      </c>
      <c r="N217" s="24" t="str">
        <f t="shared" si="4"/>
        <v>Wooden Spear with +301, +5.1% (5904 to 6205)</v>
      </c>
      <c r="O217" s="41"/>
      <c r="P217" s="40">
        <v>3295.0</v>
      </c>
      <c r="Q217" s="18">
        <f t="shared" si="5"/>
        <v>203</v>
      </c>
      <c r="R217" s="23">
        <f t="shared" si="6"/>
        <v>0.06160849772</v>
      </c>
      <c r="S217" s="24" t="str">
        <f t="shared" si="7"/>
        <v>Wooden Spear with +203, +6.2% (3295 to 3498)</v>
      </c>
      <c r="T217" s="18"/>
      <c r="U217" s="40">
        <v>358.0</v>
      </c>
      <c r="V217" s="22">
        <f t="shared" si="8"/>
        <v>18</v>
      </c>
      <c r="W217" s="23">
        <f t="shared" si="9"/>
        <v>0.05027932961</v>
      </c>
      <c r="X217" s="26" t="str">
        <f t="shared" si="10"/>
        <v>Wooden Spear with +18, +5% (358 to 376)</v>
      </c>
    </row>
    <row r="218">
      <c r="A218" s="18" t="s">
        <v>640</v>
      </c>
      <c r="B218" s="18">
        <v>83.0</v>
      </c>
      <c r="C218" s="40">
        <v>7565.0</v>
      </c>
      <c r="D218" s="40">
        <v>3159.0</v>
      </c>
      <c r="E218" s="40">
        <v>52.0</v>
      </c>
      <c r="F218" s="14">
        <v>146539.0</v>
      </c>
      <c r="G218" s="19"/>
      <c r="H218" s="19">
        <f>VLOOKUP(A218,'Kings Ratings'!$A$2:$B$1000,2,false)</f>
        <v>3</v>
      </c>
      <c r="I218" s="7" t="str">
        <f>vlookup(B218,'202405 MM (Do Not Delete)'!$A$1:$G$1000,7,false)</f>
        <v/>
      </c>
      <c r="K218" s="40">
        <v>7198.0</v>
      </c>
      <c r="L218" s="22">
        <f t="shared" si="2"/>
        <v>367</v>
      </c>
      <c r="M218" s="23">
        <f t="shared" si="3"/>
        <v>0.05098638511</v>
      </c>
      <c r="N218" s="24" t="str">
        <f t="shared" si="4"/>
        <v>Purple Diary with +367, +5.1% (7198 to 7565)</v>
      </c>
      <c r="O218" s="41"/>
      <c r="P218" s="40">
        <v>3018.0</v>
      </c>
      <c r="Q218" s="18">
        <f t="shared" si="5"/>
        <v>141</v>
      </c>
      <c r="R218" s="23">
        <f t="shared" si="6"/>
        <v>0.04671968191</v>
      </c>
      <c r="S218" s="24" t="str">
        <f t="shared" si="7"/>
        <v>Purple Diary with +141, +4.7% (3018 to 3159)</v>
      </c>
      <c r="T218" s="18"/>
      <c r="U218" s="40">
        <v>42.0</v>
      </c>
      <c r="V218" s="22">
        <f t="shared" si="8"/>
        <v>10</v>
      </c>
      <c r="W218" s="23">
        <f t="shared" si="9"/>
        <v>0.2380952381</v>
      </c>
      <c r="X218" s="26" t="str">
        <f t="shared" si="10"/>
        <v>Purple Diary with +10, +23.8% (42 to 52)</v>
      </c>
    </row>
    <row r="219">
      <c r="A219" s="18" t="s">
        <v>474</v>
      </c>
      <c r="B219" s="18">
        <v>169.0</v>
      </c>
      <c r="C219" s="40">
        <v>9628.0</v>
      </c>
      <c r="D219" s="40">
        <v>193.0</v>
      </c>
      <c r="E219" s="40">
        <v>0.0</v>
      </c>
      <c r="F219" s="14">
        <v>33793.0</v>
      </c>
      <c r="G219" s="19"/>
      <c r="H219" s="19">
        <f>VLOOKUP(A219,'Kings Ratings'!$A$2:$B$1000,2,false)</f>
        <v>10</v>
      </c>
      <c r="I219" s="10"/>
      <c r="K219" s="40">
        <v>9158.0</v>
      </c>
      <c r="L219" s="22">
        <f t="shared" si="2"/>
        <v>470</v>
      </c>
      <c r="M219" s="23">
        <f t="shared" si="3"/>
        <v>0.05132124918</v>
      </c>
      <c r="N219" s="24" t="str">
        <f t="shared" si="4"/>
        <v>Inferno Sphere with +470, +5.1% (9158 to 9628)</v>
      </c>
      <c r="O219" s="41"/>
      <c r="P219" s="40">
        <v>152.0</v>
      </c>
      <c r="Q219" s="18">
        <f t="shared" si="5"/>
        <v>41</v>
      </c>
      <c r="R219" s="23">
        <f t="shared" si="6"/>
        <v>0.2697368421</v>
      </c>
      <c r="S219" s="24" t="str">
        <f t="shared" si="7"/>
        <v>Inferno Sphere with +41, +27% (152 to 193)</v>
      </c>
      <c r="T219" s="18"/>
      <c r="U219" s="40">
        <v>0.0</v>
      </c>
      <c r="V219" s="22">
        <f t="shared" si="8"/>
        <v>0</v>
      </c>
      <c r="W219" s="23" t="str">
        <f t="shared" si="9"/>
        <v>#DIV/0!</v>
      </c>
      <c r="X219" s="26" t="str">
        <f t="shared" si="10"/>
        <v>#DIV/0!</v>
      </c>
    </row>
    <row r="220">
      <c r="A220" s="18" t="s">
        <v>644</v>
      </c>
      <c r="B220" s="18">
        <v>73.0</v>
      </c>
      <c r="C220" s="40">
        <v>9060.0</v>
      </c>
      <c r="D220" s="40">
        <v>3958.0</v>
      </c>
      <c r="E220" s="40">
        <v>51.0</v>
      </c>
      <c r="F220" s="14">
        <v>107207.0</v>
      </c>
      <c r="G220" s="19"/>
      <c r="H220" s="19">
        <f>VLOOKUP(A220,'Kings Ratings'!$A$2:$B$1000,2,false)</f>
        <v>3</v>
      </c>
      <c r="I220" s="7" t="str">
        <f>vlookup(B220,'202405 MM (Do Not Delete)'!$A$1:$G$1000,7,false)</f>
        <v/>
      </c>
      <c r="K220" s="40">
        <v>8616.0</v>
      </c>
      <c r="L220" s="22">
        <f t="shared" si="2"/>
        <v>444</v>
      </c>
      <c r="M220" s="23">
        <f t="shared" si="3"/>
        <v>0.05153203343</v>
      </c>
      <c r="N220" s="24" t="str">
        <f t="shared" si="4"/>
        <v>Purple Parchment with +444, +5.2% (8616 to 9060)</v>
      </c>
      <c r="O220" s="41"/>
      <c r="P220" s="40">
        <v>3783.0</v>
      </c>
      <c r="Q220" s="18">
        <f t="shared" si="5"/>
        <v>175</v>
      </c>
      <c r="R220" s="23">
        <f t="shared" si="6"/>
        <v>0.04625958234</v>
      </c>
      <c r="S220" s="24" t="str">
        <f t="shared" si="7"/>
        <v>Purple Parchment with +175, +4.6% (3783 to 3958)</v>
      </c>
      <c r="T220" s="18"/>
      <c r="U220" s="40">
        <v>43.0</v>
      </c>
      <c r="V220" s="22">
        <f t="shared" si="8"/>
        <v>8</v>
      </c>
      <c r="W220" s="23">
        <f t="shared" si="9"/>
        <v>0.1860465116</v>
      </c>
      <c r="X220" s="26" t="str">
        <f t="shared" si="10"/>
        <v>Purple Parchment with +8, +18.6% (43 to 51)</v>
      </c>
    </row>
    <row r="221">
      <c r="A221" s="18" t="s">
        <v>707</v>
      </c>
      <c r="B221" s="18">
        <v>390.0</v>
      </c>
      <c r="C221" s="40">
        <v>8603.0</v>
      </c>
      <c r="D221" s="40">
        <v>1699.0</v>
      </c>
      <c r="E221" s="40">
        <v>13.0</v>
      </c>
      <c r="F221" s="14">
        <v>82481.0</v>
      </c>
      <c r="G221" s="19"/>
      <c r="H221" s="19">
        <f>VLOOKUP(A221,'Kings Ratings'!$A$2:$B$1000,2,false)</f>
        <v>9</v>
      </c>
      <c r="I221" s="10"/>
      <c r="K221" s="40">
        <v>8181.0</v>
      </c>
      <c r="L221" s="22">
        <f t="shared" si="2"/>
        <v>422</v>
      </c>
      <c r="M221" s="23">
        <f t="shared" si="3"/>
        <v>0.05158293607</v>
      </c>
      <c r="N221" s="24" t="str">
        <f t="shared" si="4"/>
        <v>Seaweed with +422, +5.2% (8181 to 8603)</v>
      </c>
      <c r="O221" s="41"/>
      <c r="P221" s="40">
        <v>1574.0</v>
      </c>
      <c r="Q221" s="18">
        <f t="shared" si="5"/>
        <v>125</v>
      </c>
      <c r="R221" s="23">
        <f t="shared" si="6"/>
        <v>0.07941550191</v>
      </c>
      <c r="S221" s="24" t="str">
        <f t="shared" si="7"/>
        <v>Seaweed with +125, +7.9% (1574 to 1699)</v>
      </c>
      <c r="T221" s="18"/>
      <c r="U221" s="40">
        <v>12.0</v>
      </c>
      <c r="V221" s="22">
        <f t="shared" si="8"/>
        <v>1</v>
      </c>
      <c r="W221" s="23">
        <f t="shared" si="9"/>
        <v>0.08333333333</v>
      </c>
      <c r="X221" s="26" t="str">
        <f t="shared" si="10"/>
        <v>Seaweed with +1, +8.3% (12 to 13)</v>
      </c>
    </row>
    <row r="222">
      <c r="A222" s="18" t="s">
        <v>222</v>
      </c>
      <c r="B222" s="18">
        <v>629.0</v>
      </c>
      <c r="C222" s="40">
        <v>5237.0</v>
      </c>
      <c r="D222" s="40">
        <v>234.0</v>
      </c>
      <c r="E222" s="40">
        <v>0.0</v>
      </c>
      <c r="F222" s="14">
        <v>27160.0</v>
      </c>
      <c r="G222" s="19"/>
      <c r="H222" s="19">
        <f>VLOOKUP(A222,'Kings Ratings'!$A$2:$B$1000,2,false)</f>
        <v>9</v>
      </c>
      <c r="I222" s="10">
        <f>vlookup(B222,'202405 MM (Do Not Delete)'!$A$1:$G$1000,7,false)</f>
        <v>301</v>
      </c>
      <c r="K222" s="40">
        <v>4980.0</v>
      </c>
      <c r="L222" s="22">
        <f t="shared" si="2"/>
        <v>257</v>
      </c>
      <c r="M222" s="23">
        <f t="shared" si="3"/>
        <v>0.0516064257</v>
      </c>
      <c r="N222" s="24" t="str">
        <f t="shared" si="4"/>
        <v>Corn Oil with +257, +5.2% (4980 to 5237)</v>
      </c>
      <c r="O222" s="41"/>
      <c r="P222" s="40">
        <v>204.0</v>
      </c>
      <c r="Q222" s="18">
        <f t="shared" si="5"/>
        <v>30</v>
      </c>
      <c r="R222" s="23">
        <f t="shared" si="6"/>
        <v>0.1470588235</v>
      </c>
      <c r="S222" s="24" t="str">
        <f t="shared" si="7"/>
        <v>Corn Oil with +30, +14.7% (204 to 234)</v>
      </c>
      <c r="T222" s="18"/>
      <c r="U222" s="40">
        <v>0.0</v>
      </c>
      <c r="V222" s="22">
        <f t="shared" si="8"/>
        <v>0</v>
      </c>
      <c r="W222" s="23" t="str">
        <f t="shared" si="9"/>
        <v>#DIV/0!</v>
      </c>
      <c r="X222" s="26" t="str">
        <f t="shared" si="10"/>
        <v>#DIV/0!</v>
      </c>
    </row>
    <row r="223">
      <c r="A223" s="18" t="s">
        <v>821</v>
      </c>
      <c r="B223" s="18">
        <v>455.0</v>
      </c>
      <c r="C223" s="40">
        <v>6411.0</v>
      </c>
      <c r="D223" s="40">
        <v>3406.0</v>
      </c>
      <c r="E223" s="40">
        <v>187.0</v>
      </c>
      <c r="F223" s="14">
        <v>411497.0</v>
      </c>
      <c r="G223" s="19"/>
      <c r="H223" s="19">
        <f>VLOOKUP(A223,'Kings Ratings'!$A$2:$B$1000,2,false)</f>
        <v>2</v>
      </c>
      <c r="I223" s="7">
        <f>vlookup(B223,'202405 MM (Do Not Delete)'!$A$1:$G$1000,7,false)</f>
        <v>291</v>
      </c>
      <c r="K223" s="40">
        <v>6096.0</v>
      </c>
      <c r="L223" s="22">
        <f t="shared" si="2"/>
        <v>315</v>
      </c>
      <c r="M223" s="23">
        <f t="shared" si="3"/>
        <v>0.05167322835</v>
      </c>
      <c r="N223" s="24" t="str">
        <f t="shared" si="4"/>
        <v>Wooden Bow with +315, +5.2% (6096 to 6411)</v>
      </c>
      <c r="O223" s="41"/>
      <c r="P223" s="40">
        <v>3251.0</v>
      </c>
      <c r="Q223" s="18">
        <f t="shared" si="5"/>
        <v>155</v>
      </c>
      <c r="R223" s="23">
        <f t="shared" si="6"/>
        <v>0.04767763765</v>
      </c>
      <c r="S223" s="24" t="str">
        <f t="shared" si="7"/>
        <v>Wooden Bow with +155, +4.8% (3251 to 3406)</v>
      </c>
      <c r="T223" s="18"/>
      <c r="U223" s="40">
        <v>168.0</v>
      </c>
      <c r="V223" s="22">
        <f t="shared" si="8"/>
        <v>19</v>
      </c>
      <c r="W223" s="23">
        <f t="shared" si="9"/>
        <v>0.1130952381</v>
      </c>
      <c r="X223" s="26" t="str">
        <f t="shared" si="10"/>
        <v>Wooden Bow with +19, +11.3% (168 to 187)</v>
      </c>
    </row>
    <row r="224">
      <c r="A224" s="18" t="s">
        <v>490</v>
      </c>
      <c r="B224" s="18">
        <v>644.0</v>
      </c>
      <c r="C224" s="40">
        <v>1276.0</v>
      </c>
      <c r="D224" s="40">
        <v>50.0</v>
      </c>
      <c r="E224" s="40">
        <v>0.0</v>
      </c>
      <c r="F224" s="14">
        <v>1088.0</v>
      </c>
      <c r="G224" s="19"/>
      <c r="H224" s="19">
        <f>VLOOKUP(A224,'Kings Ratings'!$A$2:$B$1000,2,false)</f>
        <v>10</v>
      </c>
      <c r="I224" s="10"/>
      <c r="K224" s="40">
        <v>1213.0</v>
      </c>
      <c r="L224" s="22">
        <f t="shared" si="2"/>
        <v>63</v>
      </c>
      <c r="M224" s="23">
        <f t="shared" si="3"/>
        <v>0.05193734542</v>
      </c>
      <c r="N224" s="24" t="str">
        <f t="shared" si="4"/>
        <v>Quandary Chowder with +63, +5.2% (1213 to 1276)</v>
      </c>
      <c r="O224" s="41"/>
      <c r="P224" s="40">
        <v>48.0</v>
      </c>
      <c r="Q224" s="18">
        <f t="shared" si="5"/>
        <v>2</v>
      </c>
      <c r="R224" s="23">
        <f t="shared" si="6"/>
        <v>0.04166666667</v>
      </c>
      <c r="S224" s="24" t="str">
        <f t="shared" si="7"/>
        <v>Quandary Chowder with +2, +4.2% (48 to 50)</v>
      </c>
      <c r="T224" s="18"/>
      <c r="U224" s="40">
        <v>0.0</v>
      </c>
      <c r="V224" s="22">
        <f t="shared" si="8"/>
        <v>0</v>
      </c>
      <c r="W224" s="23" t="str">
        <f t="shared" si="9"/>
        <v>#DIV/0!</v>
      </c>
      <c r="X224" s="26" t="str">
        <f t="shared" si="10"/>
        <v>#DIV/0!</v>
      </c>
    </row>
    <row r="225">
      <c r="A225" s="18" t="s">
        <v>164</v>
      </c>
      <c r="B225" s="18">
        <v>781.0</v>
      </c>
      <c r="C225" s="40">
        <v>606.0</v>
      </c>
      <c r="D225" s="40">
        <v>41.0</v>
      </c>
      <c r="E225" s="40">
        <v>0.0</v>
      </c>
      <c r="F225" s="14">
        <v>1883.0</v>
      </c>
      <c r="G225" s="19"/>
      <c r="H225" s="19">
        <f>VLOOKUP(A225,'Kings Ratings'!$A$2:$B$1000,2,false)</f>
        <v>10</v>
      </c>
      <c r="I225" s="10"/>
      <c r="K225" s="40">
        <v>576.0</v>
      </c>
      <c r="L225" s="22">
        <f t="shared" si="2"/>
        <v>30</v>
      </c>
      <c r="M225" s="23">
        <f t="shared" si="3"/>
        <v>0.05208333333</v>
      </c>
      <c r="N225" s="24" t="str">
        <f t="shared" si="4"/>
        <v>Cabbage Stew with +30, +5.2% (576 to 606)</v>
      </c>
      <c r="O225" s="41"/>
      <c r="P225" s="40">
        <v>38.0</v>
      </c>
      <c r="Q225" s="18">
        <f t="shared" si="5"/>
        <v>3</v>
      </c>
      <c r="R225" s="23">
        <f t="shared" si="6"/>
        <v>0.07894736842</v>
      </c>
      <c r="S225" s="24" t="str">
        <f t="shared" si="7"/>
        <v>Cabbage Stew with +3, +7.9% (38 to 41)</v>
      </c>
      <c r="T225" s="18"/>
      <c r="U225" s="40">
        <v>0.0</v>
      </c>
      <c r="V225" s="22">
        <f t="shared" si="8"/>
        <v>0</v>
      </c>
      <c r="W225" s="23" t="str">
        <f t="shared" si="9"/>
        <v>#DIV/0!</v>
      </c>
      <c r="X225" s="26" t="str">
        <f t="shared" si="10"/>
        <v>#DIV/0!</v>
      </c>
    </row>
    <row r="226">
      <c r="A226" s="18" t="s">
        <v>531</v>
      </c>
      <c r="B226" s="18">
        <v>837.0</v>
      </c>
      <c r="C226" s="40">
        <v>7205.0</v>
      </c>
      <c r="D226" s="40">
        <v>2728.0</v>
      </c>
      <c r="E226" s="40">
        <v>71.0</v>
      </c>
      <c r="F226" s="14">
        <v>102039.0</v>
      </c>
      <c r="G226" s="19"/>
      <c r="H226" s="19">
        <f>VLOOKUP(A226,'Kings Ratings'!$A$2:$B$1000,2,false)</f>
        <v>5</v>
      </c>
      <c r="I226" s="7" t="str">
        <f>vlookup(B226,'202405 MM (Do Not Delete)'!$A$1:$G$1000,7,false)</f>
        <v/>
      </c>
      <c r="K226" s="40">
        <v>6845.0</v>
      </c>
      <c r="L226" s="22">
        <f t="shared" si="2"/>
        <v>360</v>
      </c>
      <c r="M226" s="23">
        <f t="shared" si="3"/>
        <v>0.05259313367</v>
      </c>
      <c r="N226" s="24" t="str">
        <f t="shared" si="4"/>
        <v>Linked Lantern with +360, +5.3% (6845 to 7205)</v>
      </c>
      <c r="O226" s="41"/>
      <c r="P226" s="40">
        <v>2513.0</v>
      </c>
      <c r="Q226" s="18">
        <f t="shared" si="5"/>
        <v>215</v>
      </c>
      <c r="R226" s="23">
        <f t="shared" si="6"/>
        <v>0.08555511341</v>
      </c>
      <c r="S226" s="24" t="str">
        <f t="shared" si="7"/>
        <v>Linked Lantern with +215, +8.6% (2513 to 2728)</v>
      </c>
      <c r="T226" s="18"/>
      <c r="U226" s="40">
        <v>59.0</v>
      </c>
      <c r="V226" s="22">
        <f t="shared" si="8"/>
        <v>12</v>
      </c>
      <c r="W226" s="23">
        <f t="shared" si="9"/>
        <v>0.2033898305</v>
      </c>
      <c r="X226" s="26" t="str">
        <f t="shared" si="10"/>
        <v>Linked Lantern with +12, +20.3% (59 to 71)</v>
      </c>
    </row>
    <row r="227">
      <c r="A227" s="18" t="s">
        <v>283</v>
      </c>
      <c r="B227" s="18">
        <v>393.0</v>
      </c>
      <c r="C227" s="40">
        <v>8198.0</v>
      </c>
      <c r="D227" s="40">
        <v>1794.0</v>
      </c>
      <c r="E227" s="40">
        <v>38.0</v>
      </c>
      <c r="F227" s="14">
        <v>183777.0</v>
      </c>
      <c r="G227" s="19"/>
      <c r="H227" s="19">
        <f>VLOOKUP(A227,'Kings Ratings'!$A$2:$B$1000,2,false)</f>
        <v>6</v>
      </c>
      <c r="I227" s="7">
        <f>vlookup(B227,'202405 MM (Do Not Delete)'!$A$1:$G$1000,7,false)</f>
        <v>295</v>
      </c>
      <c r="K227" s="40">
        <v>7786.0</v>
      </c>
      <c r="L227" s="22">
        <f t="shared" si="2"/>
        <v>412</v>
      </c>
      <c r="M227" s="23">
        <f t="shared" si="3"/>
        <v>0.05291548934</v>
      </c>
      <c r="N227" s="24" t="str">
        <f t="shared" si="4"/>
        <v>Fancy Guitar with +412, +5.3% (7786 to 8198)</v>
      </c>
      <c r="O227" s="41"/>
      <c r="P227" s="40">
        <v>1705.0</v>
      </c>
      <c r="Q227" s="18">
        <f t="shared" si="5"/>
        <v>89</v>
      </c>
      <c r="R227" s="23">
        <f t="shared" si="6"/>
        <v>0.05219941349</v>
      </c>
      <c r="S227" s="24" t="str">
        <f t="shared" si="7"/>
        <v>Fancy Guitar with +89, +5.2% (1705 to 1794)</v>
      </c>
      <c r="T227" s="18"/>
      <c r="U227" s="40">
        <v>37.0</v>
      </c>
      <c r="V227" s="22">
        <f t="shared" si="8"/>
        <v>1</v>
      </c>
      <c r="W227" s="23">
        <f t="shared" si="9"/>
        <v>0.02702702703</v>
      </c>
      <c r="X227" s="26" t="str">
        <f t="shared" si="10"/>
        <v>Fancy Guitar with +1, +2.7% (37 to 38)</v>
      </c>
    </row>
    <row r="228">
      <c r="A228" s="18" t="s">
        <v>355</v>
      </c>
      <c r="B228" s="18">
        <v>461.0</v>
      </c>
      <c r="C228" s="40">
        <v>951.0</v>
      </c>
      <c r="D228" s="40">
        <v>2.0</v>
      </c>
      <c r="E228" s="40">
        <v>0.0</v>
      </c>
      <c r="F228" s="14">
        <v>11145.0</v>
      </c>
      <c r="G228" s="19"/>
      <c r="H228" s="19">
        <f>VLOOKUP(A228,'Kings Ratings'!$A$2:$B$1000,2,false)</f>
        <v>10</v>
      </c>
      <c r="I228" s="10" t="str">
        <f>vlookup(B228,'202405 MM (Do Not Delete)'!$A$1:$G$1000,7,false)</f>
        <v/>
      </c>
      <c r="K228" s="40">
        <v>903.0</v>
      </c>
      <c r="L228" s="22">
        <f t="shared" si="2"/>
        <v>48</v>
      </c>
      <c r="M228" s="23">
        <f t="shared" si="3"/>
        <v>0.05315614618</v>
      </c>
      <c r="N228" s="24" t="str">
        <f t="shared" si="4"/>
        <v>Goldfin with +48, +5.3% (903 to 951)</v>
      </c>
      <c r="O228" s="41"/>
      <c r="P228" s="40">
        <v>2.0</v>
      </c>
      <c r="Q228" s="18">
        <f t="shared" si="5"/>
        <v>0</v>
      </c>
      <c r="R228" s="23">
        <f t="shared" si="6"/>
        <v>0</v>
      </c>
      <c r="S228" s="24" t="str">
        <f t="shared" si="7"/>
        <v>Goldfin with +0, +0% (2 to 2)</v>
      </c>
      <c r="T228" s="18"/>
      <c r="U228" s="40">
        <v>0.0</v>
      </c>
      <c r="V228" s="22">
        <f t="shared" si="8"/>
        <v>0</v>
      </c>
      <c r="W228" s="23" t="str">
        <f t="shared" si="9"/>
        <v>#DIV/0!</v>
      </c>
      <c r="X228" s="26" t="str">
        <f t="shared" si="10"/>
        <v>#DIV/0!</v>
      </c>
    </row>
    <row r="229">
      <c r="A229" s="18" t="s">
        <v>278</v>
      </c>
      <c r="B229" s="18">
        <v>474.0</v>
      </c>
      <c r="C229" s="40">
        <v>5855.0</v>
      </c>
      <c r="D229" s="40">
        <v>1221.0</v>
      </c>
      <c r="E229" s="40">
        <v>26.0</v>
      </c>
      <c r="F229" s="14">
        <v>53808.0</v>
      </c>
      <c r="G229" s="19"/>
      <c r="H229" s="19">
        <f>VLOOKUP(A229,'Kings Ratings'!$A$2:$B$1000,2,false)</f>
        <v>6</v>
      </c>
      <c r="I229" s="7">
        <f>vlookup(B229,'202405 MM (Do Not Delete)'!$A$1:$G$1000,7,false)</f>
        <v>295</v>
      </c>
      <c r="K229" s="40">
        <v>5558.0</v>
      </c>
      <c r="L229" s="22">
        <f t="shared" si="2"/>
        <v>297</v>
      </c>
      <c r="M229" s="23">
        <f t="shared" si="3"/>
        <v>0.05343648795</v>
      </c>
      <c r="N229" s="24" t="str">
        <f t="shared" si="4"/>
        <v>Fancy Drum with +297, +5.3% (5558 to 5855)</v>
      </c>
      <c r="O229" s="41"/>
      <c r="P229" s="40">
        <v>1192.0</v>
      </c>
      <c r="Q229" s="18">
        <f t="shared" si="5"/>
        <v>29</v>
      </c>
      <c r="R229" s="23">
        <f t="shared" si="6"/>
        <v>0.02432885906</v>
      </c>
      <c r="S229" s="24" t="str">
        <f t="shared" si="7"/>
        <v>Fancy Drum with +29, +2.4% (1192 to 1221)</v>
      </c>
      <c r="T229" s="18"/>
      <c r="U229" s="40">
        <v>24.0</v>
      </c>
      <c r="V229" s="22">
        <f t="shared" si="8"/>
        <v>2</v>
      </c>
      <c r="W229" s="23">
        <f t="shared" si="9"/>
        <v>0.08333333333</v>
      </c>
      <c r="X229" s="26" t="str">
        <f t="shared" si="10"/>
        <v>Fancy Drum with +2, +8.3% (24 to 26)</v>
      </c>
    </row>
    <row r="230">
      <c r="A230" s="18" t="s">
        <v>613</v>
      </c>
      <c r="B230" s="18">
        <v>150.0</v>
      </c>
      <c r="C230" s="40">
        <v>7761.0</v>
      </c>
      <c r="D230" s="40">
        <v>31.0</v>
      </c>
      <c r="E230" s="40">
        <v>0.0</v>
      </c>
      <c r="F230" s="14">
        <v>24642.0</v>
      </c>
      <c r="G230" s="19"/>
      <c r="H230" s="19">
        <f>VLOOKUP(A230,'Kings Ratings'!$A$2:$B$1000,2,false)</f>
        <v>10</v>
      </c>
      <c r="I230" s="10"/>
      <c r="K230" s="40">
        <v>7367.0</v>
      </c>
      <c r="L230" s="22">
        <f t="shared" si="2"/>
        <v>394</v>
      </c>
      <c r="M230" s="23">
        <f t="shared" si="3"/>
        <v>0.05348174291</v>
      </c>
      <c r="N230" s="24" t="str">
        <f t="shared" si="4"/>
        <v>Runestone 04 with +394, +5.3% (7367 to 7761)</v>
      </c>
      <c r="O230" s="41"/>
      <c r="P230" s="40">
        <v>22.0</v>
      </c>
      <c r="Q230" s="18">
        <f t="shared" si="5"/>
        <v>9</v>
      </c>
      <c r="R230" s="23">
        <f t="shared" si="6"/>
        <v>0.4090909091</v>
      </c>
      <c r="S230" s="24" t="str">
        <f t="shared" si="7"/>
        <v>Runestone 04 with +9, +40.9% (22 to 31)</v>
      </c>
      <c r="T230" s="18"/>
      <c r="U230" s="40">
        <v>0.0</v>
      </c>
      <c r="V230" s="22">
        <f t="shared" si="8"/>
        <v>0</v>
      </c>
      <c r="W230" s="23" t="str">
        <f t="shared" si="9"/>
        <v>#DIV/0!</v>
      </c>
      <c r="X230" s="26" t="str">
        <f t="shared" si="10"/>
        <v>#DIV/0!</v>
      </c>
    </row>
    <row r="231">
      <c r="A231" s="18" t="s">
        <v>397</v>
      </c>
      <c r="B231" s="18">
        <v>157.0</v>
      </c>
      <c r="C231" s="40">
        <v>7040.0</v>
      </c>
      <c r="D231" s="40">
        <v>229.0</v>
      </c>
      <c r="E231" s="40">
        <v>4.0</v>
      </c>
      <c r="F231" s="14">
        <v>29702.0</v>
      </c>
      <c r="G231" s="19"/>
      <c r="H231" s="19">
        <f>VLOOKUP(A231,'Kings Ratings'!$A$2:$B$1000,2,false)</f>
        <v>10</v>
      </c>
      <c r="I231" s="10"/>
      <c r="K231" s="40">
        <v>6682.0</v>
      </c>
      <c r="L231" s="22">
        <f t="shared" si="2"/>
        <v>358</v>
      </c>
      <c r="M231" s="23">
        <f t="shared" si="3"/>
        <v>0.05357677342</v>
      </c>
      <c r="N231" s="24" t="str">
        <f t="shared" si="4"/>
        <v>Gold Peppers with +358, +5.4% (6682 to 7040)</v>
      </c>
      <c r="O231" s="41"/>
      <c r="P231" s="40">
        <v>217.0</v>
      </c>
      <c r="Q231" s="18">
        <f t="shared" si="5"/>
        <v>12</v>
      </c>
      <c r="R231" s="23">
        <f t="shared" si="6"/>
        <v>0.05529953917</v>
      </c>
      <c r="S231" s="24" t="str">
        <f t="shared" si="7"/>
        <v>Gold Peppers with +12, +5.5% (217 to 229)</v>
      </c>
      <c r="T231" s="18"/>
      <c r="U231" s="40">
        <v>3.0</v>
      </c>
      <c r="V231" s="22">
        <f t="shared" si="8"/>
        <v>1</v>
      </c>
      <c r="W231" s="23">
        <f t="shared" si="9"/>
        <v>0.3333333333</v>
      </c>
      <c r="X231" s="26" t="str">
        <f t="shared" si="10"/>
        <v>Gold Peppers with +1, +33.3% (3 to 4)</v>
      </c>
    </row>
    <row r="232">
      <c r="A232" s="18" t="s">
        <v>838</v>
      </c>
      <c r="B232" s="18">
        <v>594.0</v>
      </c>
      <c r="C232" s="40">
        <v>8103.0</v>
      </c>
      <c r="D232" s="40">
        <v>1237.0</v>
      </c>
      <c r="E232" s="40">
        <v>15.0</v>
      </c>
      <c r="F232" s="14">
        <v>91955.0</v>
      </c>
      <c r="G232" s="19"/>
      <c r="H232" s="19">
        <f>VLOOKUP(A232,'Kings Ratings'!$A$2:$B$1000,2,false)</f>
        <v>6</v>
      </c>
      <c r="I232" s="7">
        <f>vlookup(B232,'202405 MM (Do Not Delete)'!$A$1:$G$1000,7,false)</f>
        <v>298</v>
      </c>
      <c r="K232" s="40">
        <v>7688.0</v>
      </c>
      <c r="L232" s="22">
        <f t="shared" si="2"/>
        <v>415</v>
      </c>
      <c r="M232" s="23">
        <f t="shared" si="3"/>
        <v>0.05398022893</v>
      </c>
      <c r="N232" s="24" t="str">
        <f t="shared" si="4"/>
        <v>Wrench with +415, +5.4% (7688 to 8103)</v>
      </c>
      <c r="O232" s="41"/>
      <c r="P232" s="40">
        <v>1166.0</v>
      </c>
      <c r="Q232" s="18">
        <f t="shared" si="5"/>
        <v>71</v>
      </c>
      <c r="R232" s="23">
        <f t="shared" si="6"/>
        <v>0.06089193825</v>
      </c>
      <c r="S232" s="24" t="str">
        <f t="shared" si="7"/>
        <v>Wrench with +71, +6.1% (1166 to 1237)</v>
      </c>
      <c r="T232" s="18"/>
      <c r="U232" s="40">
        <v>15.0</v>
      </c>
      <c r="V232" s="22">
        <f t="shared" si="8"/>
        <v>0</v>
      </c>
      <c r="W232" s="23">
        <f t="shared" si="9"/>
        <v>0</v>
      </c>
      <c r="X232" s="26" t="str">
        <f t="shared" si="10"/>
        <v>Wrench with +0, +0% (15 to 15)</v>
      </c>
    </row>
    <row r="233">
      <c r="A233" s="18" t="s">
        <v>170</v>
      </c>
      <c r="B233" s="18">
        <v>615.0</v>
      </c>
      <c r="C233" s="40">
        <v>4560.0</v>
      </c>
      <c r="D233" s="40">
        <v>304.0</v>
      </c>
      <c r="E233" s="40">
        <v>5.0</v>
      </c>
      <c r="F233" s="14">
        <v>10426.0</v>
      </c>
      <c r="G233" s="19"/>
      <c r="H233" s="19">
        <f>VLOOKUP(A233,'Kings Ratings'!$A$2:$B$1000,2,false)</f>
        <v>9</v>
      </c>
      <c r="I233" s="10"/>
      <c r="K233" s="40">
        <v>4324.0</v>
      </c>
      <c r="L233" s="22">
        <f t="shared" si="2"/>
        <v>236</v>
      </c>
      <c r="M233" s="23">
        <f t="shared" si="3"/>
        <v>0.05457909343</v>
      </c>
      <c r="N233" s="24" t="str">
        <f t="shared" si="4"/>
        <v>Canoe with +236, +5.5% (4324 to 4560)</v>
      </c>
      <c r="O233" s="41"/>
      <c r="P233" s="40">
        <v>290.0</v>
      </c>
      <c r="Q233" s="18">
        <f t="shared" si="5"/>
        <v>14</v>
      </c>
      <c r="R233" s="23">
        <f t="shared" si="6"/>
        <v>0.04827586207</v>
      </c>
      <c r="S233" s="24" t="str">
        <f t="shared" si="7"/>
        <v>Canoe with +14, +4.8% (290 to 304)</v>
      </c>
      <c r="T233" s="18"/>
      <c r="U233" s="40">
        <v>5.0</v>
      </c>
      <c r="V233" s="22">
        <f t="shared" si="8"/>
        <v>0</v>
      </c>
      <c r="W233" s="23">
        <f t="shared" si="9"/>
        <v>0</v>
      </c>
      <c r="X233" s="26" t="str">
        <f t="shared" si="10"/>
        <v>Canoe with +0, +0% (5 to 5)</v>
      </c>
    </row>
    <row r="234">
      <c r="A234" s="18" t="s">
        <v>593</v>
      </c>
      <c r="B234" s="18">
        <v>683.0</v>
      </c>
      <c r="C234" s="40">
        <v>5423.0</v>
      </c>
      <c r="D234" s="40">
        <v>115.0</v>
      </c>
      <c r="E234" s="40">
        <v>0.0</v>
      </c>
      <c r="F234" s="14">
        <v>45371.0</v>
      </c>
      <c r="G234" s="19"/>
      <c r="H234" s="19">
        <f>VLOOKUP(A234,'Kings Ratings'!$A$2:$B$1000,2,false)</f>
        <v>9</v>
      </c>
      <c r="I234" s="10" t="str">
        <f>vlookup(B234,'202405 MM (Do Not Delete)'!$A$1:$G$1000,7,false)</f>
        <v/>
      </c>
      <c r="K234" s="40">
        <v>5142.0</v>
      </c>
      <c r="L234" s="22">
        <f t="shared" si="2"/>
        <v>281</v>
      </c>
      <c r="M234" s="23">
        <f t="shared" si="3"/>
        <v>0.05464799689</v>
      </c>
      <c r="N234" s="24" t="str">
        <f t="shared" si="4"/>
        <v>Pear Grease with +281, +5.5% (5142 to 5423)</v>
      </c>
      <c r="O234" s="41"/>
      <c r="P234" s="40">
        <v>100.0</v>
      </c>
      <c r="Q234" s="18">
        <f t="shared" si="5"/>
        <v>15</v>
      </c>
      <c r="R234" s="23">
        <f t="shared" si="6"/>
        <v>0.15</v>
      </c>
      <c r="S234" s="24" t="str">
        <f t="shared" si="7"/>
        <v>Pear Grease with +15, +15% (100 to 115)</v>
      </c>
      <c r="T234" s="18"/>
      <c r="U234" s="40">
        <v>0.0</v>
      </c>
      <c r="V234" s="22">
        <f t="shared" si="8"/>
        <v>0</v>
      </c>
      <c r="W234" s="23" t="str">
        <f t="shared" si="9"/>
        <v>#DIV/0!</v>
      </c>
      <c r="X234" s="26" t="str">
        <f t="shared" si="10"/>
        <v>#DIV/0!</v>
      </c>
    </row>
    <row r="235">
      <c r="A235" s="18" t="s">
        <v>44</v>
      </c>
      <c r="B235" s="18">
        <v>844.0</v>
      </c>
      <c r="C235" s="40">
        <v>10488.0</v>
      </c>
      <c r="D235" s="40">
        <v>6966.0</v>
      </c>
      <c r="E235" s="40">
        <v>2138.0</v>
      </c>
      <c r="F235" s="14">
        <v>1681379.0</v>
      </c>
      <c r="G235" s="19"/>
      <c r="H235" s="19">
        <f>VLOOKUP(A235,'Kings Ratings'!$A$2:$B$1000,2,false)</f>
        <v>1</v>
      </c>
      <c r="I235" s="7">
        <f>vlookup(B235,'202405 MM (Do Not Delete)'!$A$1:$G$1000,7,false)</f>
        <v>249</v>
      </c>
      <c r="K235" s="40">
        <v>9937.0</v>
      </c>
      <c r="L235" s="22">
        <f t="shared" si="2"/>
        <v>551</v>
      </c>
      <c r="M235" s="23">
        <f t="shared" si="3"/>
        <v>0.05544933078</v>
      </c>
      <c r="N235" s="24" t="str">
        <f t="shared" si="4"/>
        <v>Awl with +551, +5.5% (9937 to 10488)</v>
      </c>
      <c r="O235" s="41"/>
      <c r="P235" s="40">
        <v>6603.0</v>
      </c>
      <c r="Q235" s="18">
        <f t="shared" si="5"/>
        <v>363</v>
      </c>
      <c r="R235" s="23">
        <f t="shared" si="6"/>
        <v>0.05497501136</v>
      </c>
      <c r="S235" s="24" t="str">
        <f t="shared" si="7"/>
        <v>Awl with +363, +5.5% (6603 to 6966)</v>
      </c>
      <c r="T235" s="18"/>
      <c r="U235" s="40">
        <v>1955.0</v>
      </c>
      <c r="V235" s="22">
        <f t="shared" si="8"/>
        <v>183</v>
      </c>
      <c r="W235" s="23">
        <f t="shared" si="9"/>
        <v>0.09360613811</v>
      </c>
      <c r="X235" s="26" t="str">
        <f t="shared" si="10"/>
        <v>Awl with +183, +9.4% (1955 to 2138)</v>
      </c>
    </row>
    <row r="236">
      <c r="A236" s="18" t="s">
        <v>608</v>
      </c>
      <c r="B236" s="18">
        <v>151.0</v>
      </c>
      <c r="C236" s="40">
        <v>10022.0</v>
      </c>
      <c r="D236" s="40">
        <v>45.0</v>
      </c>
      <c r="E236" s="40">
        <v>0.0</v>
      </c>
      <c r="F236" s="14">
        <v>26319.0</v>
      </c>
      <c r="G236" s="19"/>
      <c r="H236" s="19">
        <f>VLOOKUP(A236,'Kings Ratings'!$A$2:$B$1000,2,false)</f>
        <v>10</v>
      </c>
      <c r="I236" s="10"/>
      <c r="K236" s="40">
        <v>9494.0</v>
      </c>
      <c r="L236" s="22">
        <f t="shared" si="2"/>
        <v>528</v>
      </c>
      <c r="M236" s="23">
        <f t="shared" si="3"/>
        <v>0.05561407205</v>
      </c>
      <c r="N236" s="24" t="str">
        <f t="shared" si="4"/>
        <v>Runestone 05 with +528, +5.6% (9494 to 10022)</v>
      </c>
      <c r="O236" s="41"/>
      <c r="P236" s="40">
        <v>25.0</v>
      </c>
      <c r="Q236" s="18">
        <f t="shared" si="5"/>
        <v>20</v>
      </c>
      <c r="R236" s="23">
        <f t="shared" si="6"/>
        <v>0.8</v>
      </c>
      <c r="S236" s="24" t="str">
        <f t="shared" si="7"/>
        <v>Runestone 05 with +20, +80% (25 to 45)</v>
      </c>
      <c r="T236" s="18"/>
      <c r="U236" s="40">
        <v>0.0</v>
      </c>
      <c r="V236" s="22">
        <f t="shared" si="8"/>
        <v>0</v>
      </c>
      <c r="W236" s="23" t="str">
        <f t="shared" si="9"/>
        <v>#DIV/0!</v>
      </c>
      <c r="X236" s="26" t="str">
        <f t="shared" si="10"/>
        <v>#DIV/0!</v>
      </c>
    </row>
    <row r="237">
      <c r="A237" s="18" t="s">
        <v>817</v>
      </c>
      <c r="B237" s="18">
        <v>240.0</v>
      </c>
      <c r="C237" s="40">
        <v>5296.0</v>
      </c>
      <c r="D237" s="40">
        <v>412.0</v>
      </c>
      <c r="E237" s="40">
        <v>8.0</v>
      </c>
      <c r="F237" s="14">
        <v>70599.0</v>
      </c>
      <c r="G237" s="19"/>
      <c r="H237" s="19">
        <f>VLOOKUP(A237,'Kings Ratings'!$A$2:$B$1000,2,false)</f>
        <v>7</v>
      </c>
      <c r="I237" s="10"/>
      <c r="K237" s="40">
        <v>5016.0</v>
      </c>
      <c r="L237" s="22">
        <f t="shared" si="2"/>
        <v>280</v>
      </c>
      <c r="M237" s="23">
        <f t="shared" si="3"/>
        <v>0.05582137161</v>
      </c>
      <c r="N237" s="24" t="str">
        <f t="shared" si="4"/>
        <v>Wizard Hat with +280, +5.6% (5016 to 5296)</v>
      </c>
      <c r="O237" s="41"/>
      <c r="P237" s="40">
        <v>392.0</v>
      </c>
      <c r="Q237" s="18">
        <f t="shared" si="5"/>
        <v>20</v>
      </c>
      <c r="R237" s="23">
        <f t="shared" si="6"/>
        <v>0.05102040816</v>
      </c>
      <c r="S237" s="24" t="str">
        <f t="shared" si="7"/>
        <v>Wizard Hat with +20, +5.1% (392 to 412)</v>
      </c>
      <c r="T237" s="18"/>
      <c r="U237" s="40">
        <v>3.0</v>
      </c>
      <c r="V237" s="22">
        <f t="shared" si="8"/>
        <v>5</v>
      </c>
      <c r="W237" s="23">
        <f t="shared" si="9"/>
        <v>1.666666667</v>
      </c>
      <c r="X237" s="26" t="str">
        <f t="shared" si="10"/>
        <v>Wizard Hat with +5, +166.7% (3 to 8)</v>
      </c>
    </row>
    <row r="238">
      <c r="A238" s="18" t="s">
        <v>782</v>
      </c>
      <c r="B238" s="18">
        <v>825.0</v>
      </c>
      <c r="C238" s="40">
        <v>2844.0</v>
      </c>
      <c r="D238" s="40">
        <v>156.0</v>
      </c>
      <c r="E238" s="40">
        <v>0.0</v>
      </c>
      <c r="F238" s="14">
        <v>32736.0</v>
      </c>
      <c r="G238" s="19"/>
      <c r="H238" s="19">
        <f>VLOOKUP(A238,'Kings Ratings'!$A$2:$B$1000,2,false)</f>
        <v>10</v>
      </c>
      <c r="I238" s="10" t="str">
        <f>vlookup(B238,'202405 MM (Do Not Delete)'!$A$1:$G$1000,7,false)</f>
        <v/>
      </c>
      <c r="K238" s="40">
        <v>2693.0</v>
      </c>
      <c r="L238" s="22">
        <f t="shared" si="2"/>
        <v>151</v>
      </c>
      <c r="M238" s="23">
        <f t="shared" si="3"/>
        <v>0.05607129595</v>
      </c>
      <c r="N238" s="24" t="str">
        <f t="shared" si="4"/>
        <v>Sunflower Oil with +151, +5.6% (2693 to 2844)</v>
      </c>
      <c r="O238" s="41"/>
      <c r="P238" s="40">
        <v>145.0</v>
      </c>
      <c r="Q238" s="18">
        <f t="shared" si="5"/>
        <v>11</v>
      </c>
      <c r="R238" s="23">
        <f t="shared" si="6"/>
        <v>0.07586206897</v>
      </c>
      <c r="S238" s="24" t="str">
        <f t="shared" si="7"/>
        <v>Sunflower Oil with +11, +7.6% (145 to 156)</v>
      </c>
      <c r="T238" s="18"/>
      <c r="U238" s="40">
        <v>0.0</v>
      </c>
      <c r="V238" s="22">
        <f t="shared" si="8"/>
        <v>0</v>
      </c>
      <c r="W238" s="23" t="str">
        <f t="shared" si="9"/>
        <v>#DIV/0!</v>
      </c>
      <c r="X238" s="26" t="str">
        <f t="shared" si="10"/>
        <v>#DIV/0!</v>
      </c>
    </row>
    <row r="239">
      <c r="A239" s="18" t="s">
        <v>425</v>
      </c>
      <c r="B239" s="18">
        <v>225.0</v>
      </c>
      <c r="C239" s="40">
        <v>6842.0</v>
      </c>
      <c r="D239" s="40">
        <v>1.0</v>
      </c>
      <c r="E239" s="40">
        <v>0.0</v>
      </c>
      <c r="F239" s="14">
        <v>12602.0</v>
      </c>
      <c r="G239" s="19"/>
      <c r="H239" s="19">
        <f>VLOOKUP(A239,'Kings Ratings'!$A$2:$B$1000,2,false)</f>
        <v>10</v>
      </c>
      <c r="I239" s="10" t="str">
        <f>vlookup(B239,'202405 MM (Do Not Delete)'!$A$1:$G$1000,7,false)</f>
        <v/>
      </c>
      <c r="K239" s="40">
        <v>6478.0</v>
      </c>
      <c r="L239" s="22">
        <f t="shared" si="2"/>
        <v>364</v>
      </c>
      <c r="M239" s="23">
        <f t="shared" si="3"/>
        <v>0.05619018215</v>
      </c>
      <c r="N239" s="24" t="str">
        <f t="shared" si="4"/>
        <v>Runestone 15 with +364, +5.6% (6478 to 6842)</v>
      </c>
      <c r="O239" s="41"/>
      <c r="P239" s="40">
        <v>1.0</v>
      </c>
      <c r="Q239" s="18">
        <f t="shared" si="5"/>
        <v>0</v>
      </c>
      <c r="R239" s="23">
        <f t="shared" si="6"/>
        <v>0</v>
      </c>
      <c r="S239" s="24" t="str">
        <f t="shared" si="7"/>
        <v>Runestone 15 with +0, +0% (1 to 1)</v>
      </c>
      <c r="T239" s="18"/>
      <c r="U239" s="40">
        <v>0.0</v>
      </c>
      <c r="V239" s="22">
        <f t="shared" si="8"/>
        <v>0</v>
      </c>
      <c r="W239" s="23" t="str">
        <f t="shared" si="9"/>
        <v>#DIV/0!</v>
      </c>
      <c r="X239" s="26" t="str">
        <f t="shared" si="10"/>
        <v>#DIV/0!</v>
      </c>
    </row>
    <row r="240">
      <c r="A240" s="18" t="s">
        <v>376</v>
      </c>
      <c r="B240" s="18">
        <v>159.0</v>
      </c>
      <c r="C240" s="40">
        <v>6648.0</v>
      </c>
      <c r="D240" s="40">
        <v>205.0</v>
      </c>
      <c r="E240" s="40">
        <v>1.0</v>
      </c>
      <c r="F240" s="14">
        <v>26356.0</v>
      </c>
      <c r="G240" s="19"/>
      <c r="H240" s="19">
        <f>VLOOKUP(A240,'Kings Ratings'!$A$2:$B$1000,2,false)</f>
        <v>10</v>
      </c>
      <c r="I240" s="10"/>
      <c r="K240" s="40">
        <v>6293.0</v>
      </c>
      <c r="L240" s="22">
        <f t="shared" si="2"/>
        <v>355</v>
      </c>
      <c r="M240" s="23">
        <f t="shared" si="3"/>
        <v>0.05641188622</v>
      </c>
      <c r="N240" s="24" t="str">
        <f t="shared" si="4"/>
        <v>Gold Carrot with +355, +5.6% (6293 to 6648)</v>
      </c>
      <c r="O240" s="41"/>
      <c r="P240" s="40">
        <v>185.0</v>
      </c>
      <c r="Q240" s="18">
        <f t="shared" si="5"/>
        <v>20</v>
      </c>
      <c r="R240" s="23">
        <f t="shared" si="6"/>
        <v>0.1081081081</v>
      </c>
      <c r="S240" s="24" t="str">
        <f t="shared" si="7"/>
        <v>Gold Carrot with +20, +10.8% (185 to 205)</v>
      </c>
      <c r="T240" s="18"/>
      <c r="U240" s="40">
        <v>1.0</v>
      </c>
      <c r="V240" s="22">
        <f t="shared" si="8"/>
        <v>0</v>
      </c>
      <c r="W240" s="23">
        <f t="shared" si="9"/>
        <v>0</v>
      </c>
      <c r="X240" s="26" t="str">
        <f t="shared" si="10"/>
        <v>Gold Carrot with +0, +0% (1 to 1)</v>
      </c>
    </row>
    <row r="241">
      <c r="A241" s="18" t="s">
        <v>517</v>
      </c>
      <c r="B241" s="18">
        <v>224.0</v>
      </c>
      <c r="C241" s="40">
        <v>6787.0</v>
      </c>
      <c r="D241" s="40">
        <v>2.0</v>
      </c>
      <c r="E241" s="40">
        <v>0.0</v>
      </c>
      <c r="F241" s="14">
        <v>13077.0</v>
      </c>
      <c r="G241" s="19"/>
      <c r="H241" s="19">
        <f>VLOOKUP(A241,'Kings Ratings'!$A$2:$B$1000,2,false)</f>
        <v>10</v>
      </c>
      <c r="I241" s="10" t="str">
        <f>vlookup(B241,'202405 MM (Do Not Delete)'!$A$1:$G$1000,7,false)</f>
        <v/>
      </c>
      <c r="K241" s="40">
        <v>6423.0</v>
      </c>
      <c r="L241" s="22">
        <f t="shared" si="2"/>
        <v>364</v>
      </c>
      <c r="M241" s="23">
        <f t="shared" si="3"/>
        <v>0.05667133738</v>
      </c>
      <c r="N241" s="24" t="str">
        <f t="shared" si="4"/>
        <v>Runestone 14 with +364, +5.7% (6423 to 6787)</v>
      </c>
      <c r="O241" s="41"/>
      <c r="P241" s="40">
        <v>1.0</v>
      </c>
      <c r="Q241" s="18">
        <f t="shared" si="5"/>
        <v>1</v>
      </c>
      <c r="R241" s="23">
        <f t="shared" si="6"/>
        <v>1</v>
      </c>
      <c r="S241" s="24" t="str">
        <f t="shared" si="7"/>
        <v>Runestone 14 with +1, +100% (1 to 2)</v>
      </c>
      <c r="T241" s="18"/>
      <c r="U241" s="40">
        <v>0.0</v>
      </c>
      <c r="V241" s="22">
        <f t="shared" si="8"/>
        <v>0</v>
      </c>
      <c r="W241" s="23" t="str">
        <f t="shared" si="9"/>
        <v>#DIV/0!</v>
      </c>
      <c r="X241" s="26" t="str">
        <f t="shared" si="10"/>
        <v>#DIV/0!</v>
      </c>
    </row>
    <row r="242">
      <c r="A242" s="18" t="s">
        <v>560</v>
      </c>
      <c r="B242" s="18">
        <v>155.0</v>
      </c>
      <c r="C242" s="40">
        <v>7295.0</v>
      </c>
      <c r="D242" s="40">
        <v>6.0</v>
      </c>
      <c r="E242" s="40">
        <v>0.0</v>
      </c>
      <c r="F242" s="14">
        <v>17341.0</v>
      </c>
      <c r="G242" s="19"/>
      <c r="H242" s="19">
        <f>VLOOKUP(A242,'Kings Ratings'!$A$2:$B$1000,2,false)</f>
        <v>10</v>
      </c>
      <c r="I242" s="10" t="str">
        <f>vlookup(B242,'202405 MM (Do Not Delete)'!$A$1:$G$1000,7,false)</f>
        <v/>
      </c>
      <c r="K242" s="40">
        <v>6902.0</v>
      </c>
      <c r="L242" s="22">
        <f t="shared" si="2"/>
        <v>393</v>
      </c>
      <c r="M242" s="23">
        <f t="shared" si="3"/>
        <v>0.05694001739</v>
      </c>
      <c r="N242" s="24" t="str">
        <f t="shared" si="4"/>
        <v>Runestone 09 with +393, +5.7% (6902 to 7295)</v>
      </c>
      <c r="O242" s="41"/>
      <c r="P242" s="40">
        <v>5.0</v>
      </c>
      <c r="Q242" s="18">
        <f t="shared" si="5"/>
        <v>1</v>
      </c>
      <c r="R242" s="23">
        <f t="shared" si="6"/>
        <v>0.2</v>
      </c>
      <c r="S242" s="24" t="str">
        <f t="shared" si="7"/>
        <v>Runestone 09 with +1, +20% (5 to 6)</v>
      </c>
      <c r="T242" s="18"/>
      <c r="U242" s="40">
        <v>0.0</v>
      </c>
      <c r="V242" s="22">
        <f t="shared" si="8"/>
        <v>0</v>
      </c>
      <c r="W242" s="23" t="str">
        <f t="shared" si="9"/>
        <v>#DIV/0!</v>
      </c>
      <c r="X242" s="26" t="str">
        <f t="shared" si="10"/>
        <v>#DIV/0!</v>
      </c>
    </row>
    <row r="243">
      <c r="A243" s="18" t="s">
        <v>544</v>
      </c>
      <c r="B243" s="18">
        <v>223.0</v>
      </c>
      <c r="C243" s="40">
        <v>6847.0</v>
      </c>
      <c r="D243" s="40">
        <v>4.0</v>
      </c>
      <c r="E243" s="40">
        <v>0.0</v>
      </c>
      <c r="F243" s="14">
        <v>12117.0</v>
      </c>
      <c r="G243" s="19"/>
      <c r="H243" s="19">
        <f>VLOOKUP(A243,'Kings Ratings'!$A$2:$B$1000,2,false)</f>
        <v>10</v>
      </c>
      <c r="I243" s="10" t="str">
        <f>vlookup(B243,'202405 MM (Do Not Delete)'!$A$1:$G$1000,7,false)</f>
        <v/>
      </c>
      <c r="K243" s="40">
        <v>6478.0</v>
      </c>
      <c r="L243" s="22">
        <f t="shared" si="2"/>
        <v>369</v>
      </c>
      <c r="M243" s="23">
        <f t="shared" si="3"/>
        <v>0.05696202532</v>
      </c>
      <c r="N243" s="24" t="str">
        <f t="shared" si="4"/>
        <v>Runestone 13 with +369, +5.7% (6478 to 6847)</v>
      </c>
      <c r="O243" s="41"/>
      <c r="P243" s="40">
        <v>2.0</v>
      </c>
      <c r="Q243" s="18">
        <f t="shared" si="5"/>
        <v>2</v>
      </c>
      <c r="R243" s="23">
        <f t="shared" si="6"/>
        <v>1</v>
      </c>
      <c r="S243" s="24" t="str">
        <f t="shared" si="7"/>
        <v>Runestone 13 with +2, +100% (2 to 4)</v>
      </c>
      <c r="T243" s="18"/>
      <c r="U243" s="40">
        <v>0.0</v>
      </c>
      <c r="V243" s="22">
        <f t="shared" si="8"/>
        <v>0</v>
      </c>
      <c r="W243" s="23" t="str">
        <f t="shared" si="9"/>
        <v>#DIV/0!</v>
      </c>
      <c r="X243" s="26" t="str">
        <f t="shared" si="10"/>
        <v>#DIV/0!</v>
      </c>
    </row>
    <row r="244">
      <c r="A244" s="18" t="s">
        <v>835</v>
      </c>
      <c r="B244" s="18">
        <v>738.0</v>
      </c>
      <c r="C244" s="40">
        <v>7126.0</v>
      </c>
      <c r="D244" s="40">
        <v>4678.0</v>
      </c>
      <c r="E244" s="40">
        <v>865.0</v>
      </c>
      <c r="F244" s="14">
        <v>173529.0</v>
      </c>
      <c r="G244" s="19"/>
      <c r="H244" s="19">
        <f>VLOOKUP(A244,'Kings Ratings'!$A$2:$B$1000,2,false)</f>
        <v>2</v>
      </c>
      <c r="I244" s="7">
        <f>vlookup(B244,'202405 MM (Do Not Delete)'!$A$1:$G$1000,7,false)</f>
        <v>275</v>
      </c>
      <c r="K244" s="40">
        <v>6737.0</v>
      </c>
      <c r="L244" s="22">
        <f t="shared" si="2"/>
        <v>389</v>
      </c>
      <c r="M244" s="23">
        <f t="shared" si="3"/>
        <v>0.0577408342</v>
      </c>
      <c r="N244" s="24" t="str">
        <f t="shared" si="4"/>
        <v>Wooden Table with +389, +5.8% (6737 to 7126)</v>
      </c>
      <c r="O244" s="41"/>
      <c r="P244" s="40">
        <v>4462.0</v>
      </c>
      <c r="Q244" s="18">
        <f t="shared" si="5"/>
        <v>216</v>
      </c>
      <c r="R244" s="23">
        <f t="shared" si="6"/>
        <v>0.0484087853</v>
      </c>
      <c r="S244" s="24" t="str">
        <f t="shared" si="7"/>
        <v>Wooden Table with +216, +4.8% (4462 to 4678)</v>
      </c>
      <c r="T244" s="18"/>
      <c r="U244" s="40">
        <v>804.0</v>
      </c>
      <c r="V244" s="22">
        <f t="shared" si="8"/>
        <v>61</v>
      </c>
      <c r="W244" s="23">
        <f t="shared" si="9"/>
        <v>0.07587064677</v>
      </c>
      <c r="X244" s="26" t="str">
        <f t="shared" si="10"/>
        <v>Wooden Table with +61, +7.6% (804 to 865)</v>
      </c>
    </row>
    <row r="245">
      <c r="A245" s="18" t="s">
        <v>553</v>
      </c>
      <c r="B245" s="18">
        <v>152.0</v>
      </c>
      <c r="C245" s="40">
        <v>8406.0</v>
      </c>
      <c r="D245" s="40">
        <v>1.0</v>
      </c>
      <c r="E245" s="40">
        <v>0.0</v>
      </c>
      <c r="F245" s="14">
        <v>19240.0</v>
      </c>
      <c r="G245" s="19"/>
      <c r="H245" s="19">
        <f>VLOOKUP(A245,'Kings Ratings'!$A$2:$B$1000,2,false)</f>
        <v>10</v>
      </c>
      <c r="I245" s="10"/>
      <c r="K245" s="40">
        <v>7946.0</v>
      </c>
      <c r="L245" s="22">
        <f t="shared" si="2"/>
        <v>460</v>
      </c>
      <c r="M245" s="23">
        <f t="shared" si="3"/>
        <v>0.05789076265</v>
      </c>
      <c r="N245" s="24" t="str">
        <f t="shared" si="4"/>
        <v>Runestone 06 with +460, +5.8% (7946 to 8406)</v>
      </c>
      <c r="O245" s="41"/>
      <c r="P245" s="40">
        <v>1.0</v>
      </c>
      <c r="Q245" s="18">
        <f t="shared" si="5"/>
        <v>0</v>
      </c>
      <c r="R245" s="23">
        <f t="shared" si="6"/>
        <v>0</v>
      </c>
      <c r="S245" s="24" t="str">
        <f t="shared" si="7"/>
        <v>Runestone 06 with +0, +0% (1 to 1)</v>
      </c>
      <c r="T245" s="18"/>
      <c r="U245" s="40">
        <v>0.0</v>
      </c>
      <c r="V245" s="22">
        <f t="shared" si="8"/>
        <v>0</v>
      </c>
      <c r="W245" s="23" t="str">
        <f t="shared" si="9"/>
        <v>#DIV/0!</v>
      </c>
      <c r="X245" s="26" t="str">
        <f t="shared" si="10"/>
        <v>#DIV/0!</v>
      </c>
    </row>
    <row r="246">
      <c r="A246" s="18" t="s">
        <v>416</v>
      </c>
      <c r="B246" s="18">
        <v>350.0</v>
      </c>
      <c r="C246" s="40">
        <v>8555.0</v>
      </c>
      <c r="D246" s="40">
        <v>527.0</v>
      </c>
      <c r="E246" s="40">
        <v>2.0</v>
      </c>
      <c r="F246" s="14">
        <v>18738.0</v>
      </c>
      <c r="G246" s="19"/>
      <c r="H246" s="19">
        <f>VLOOKUP(A246,'Kings Ratings'!$A$2:$B$1000,2,false)</f>
        <v>9</v>
      </c>
      <c r="I246" s="10"/>
      <c r="K246" s="40">
        <v>8085.0</v>
      </c>
      <c r="L246" s="22">
        <f t="shared" si="2"/>
        <v>470</v>
      </c>
      <c r="M246" s="23">
        <f t="shared" si="3"/>
        <v>0.05813234385</v>
      </c>
      <c r="N246" s="24" t="str">
        <f t="shared" si="4"/>
        <v>Green Cloak with +470, +5.8% (8085 to 8555)</v>
      </c>
      <c r="O246" s="41"/>
      <c r="P246" s="40">
        <v>452.0</v>
      </c>
      <c r="Q246" s="18">
        <f t="shared" si="5"/>
        <v>75</v>
      </c>
      <c r="R246" s="23">
        <f t="shared" si="6"/>
        <v>0.1659292035</v>
      </c>
      <c r="S246" s="24" t="str">
        <f t="shared" si="7"/>
        <v>Green Cloak with +75, +16.6% (452 to 527)</v>
      </c>
      <c r="T246" s="18"/>
      <c r="U246" s="40">
        <v>2.0</v>
      </c>
      <c r="V246" s="22">
        <f t="shared" si="8"/>
        <v>0</v>
      </c>
      <c r="W246" s="23">
        <f t="shared" si="9"/>
        <v>0</v>
      </c>
      <c r="X246" s="26" t="str">
        <f t="shared" si="10"/>
        <v>Green Cloak with +0, +0% (2 to 2)</v>
      </c>
    </row>
    <row r="247">
      <c r="A247" s="18" t="s">
        <v>345</v>
      </c>
      <c r="B247" s="18">
        <v>156.0</v>
      </c>
      <c r="C247" s="40">
        <v>6813.0</v>
      </c>
      <c r="D247" s="40">
        <v>0.0</v>
      </c>
      <c r="E247" s="40">
        <v>0.0</v>
      </c>
      <c r="F247" s="14">
        <v>16482.0</v>
      </c>
      <c r="G247" s="19"/>
      <c r="H247" s="19">
        <f>VLOOKUP(A247,'Kings Ratings'!$A$2:$B$1000,2,false)</f>
        <v>10</v>
      </c>
      <c r="I247" s="10" t="str">
        <f>vlookup(B247,'202405 MM (Do Not Delete)'!$A$1:$G$1000,7,false)</f>
        <v/>
      </c>
      <c r="K247" s="40">
        <v>6433.0</v>
      </c>
      <c r="L247" s="22">
        <f t="shared" si="2"/>
        <v>380</v>
      </c>
      <c r="M247" s="23">
        <f t="shared" si="3"/>
        <v>0.05907041816</v>
      </c>
      <c r="N247" s="24" t="str">
        <f t="shared" si="4"/>
        <v>Runestone 10 with +380, +5.9% (6433 to 6813)</v>
      </c>
      <c r="O247" s="41"/>
      <c r="P247" s="40">
        <v>0.0</v>
      </c>
      <c r="Q247" s="18">
        <f t="shared" si="5"/>
        <v>0</v>
      </c>
      <c r="R247" s="23" t="str">
        <f t="shared" si="6"/>
        <v>#DIV/0!</v>
      </c>
      <c r="S247" s="24" t="str">
        <f t="shared" si="7"/>
        <v>#DIV/0!</v>
      </c>
      <c r="T247" s="18"/>
      <c r="U247" s="40">
        <v>0.0</v>
      </c>
      <c r="V247" s="22">
        <f t="shared" si="8"/>
        <v>0</v>
      </c>
      <c r="W247" s="23" t="str">
        <f t="shared" si="9"/>
        <v>#DIV/0!</v>
      </c>
      <c r="X247" s="26" t="str">
        <f t="shared" si="10"/>
        <v>#DIV/0!</v>
      </c>
    </row>
    <row r="248">
      <c r="A248" s="18" t="s">
        <v>71</v>
      </c>
      <c r="B248" s="18">
        <v>1065.0</v>
      </c>
      <c r="C248" s="40">
        <v>2537.0</v>
      </c>
      <c r="D248" s="40">
        <v>106.0</v>
      </c>
      <c r="E248" s="40">
        <v>1.0</v>
      </c>
      <c r="F248" s="14">
        <v>15418.0</v>
      </c>
      <c r="G248" s="19"/>
      <c r="H248" s="19">
        <f>VLOOKUP(A248,'Kings Ratings'!$A$2:$B$1000,2,false)</f>
        <v>10</v>
      </c>
      <c r="I248" s="10" t="str">
        <f>vlookup(B248,'202405 MM (Do Not Delete)'!$A$1:$G$1000,7,false)</f>
        <v/>
      </c>
      <c r="K248" s="40">
        <v>2395.0</v>
      </c>
      <c r="L248" s="22">
        <f t="shared" si="2"/>
        <v>142</v>
      </c>
      <c r="M248" s="23">
        <f t="shared" si="3"/>
        <v>0.05929018789</v>
      </c>
      <c r="N248" s="24" t="str">
        <f t="shared" si="4"/>
        <v>Block of Wood with +142, +5.9% (2395 to 2537)</v>
      </c>
      <c r="O248" s="41"/>
      <c r="P248" s="40">
        <v>90.0</v>
      </c>
      <c r="Q248" s="18">
        <f t="shared" si="5"/>
        <v>16</v>
      </c>
      <c r="R248" s="23">
        <f t="shared" si="6"/>
        <v>0.1777777778</v>
      </c>
      <c r="S248" s="24" t="str">
        <f t="shared" si="7"/>
        <v>Block of Wood with +16, +17.8% (90 to 106)</v>
      </c>
      <c r="T248" s="18"/>
      <c r="U248" s="40">
        <v>1.0</v>
      </c>
      <c r="V248" s="22">
        <f t="shared" si="8"/>
        <v>0</v>
      </c>
      <c r="W248" s="23">
        <f t="shared" si="9"/>
        <v>0</v>
      </c>
      <c r="X248" s="26" t="str">
        <f t="shared" si="10"/>
        <v>Block of Wood with +0, +0% (1 to 1)</v>
      </c>
    </row>
    <row r="249">
      <c r="A249" s="18" t="s">
        <v>287</v>
      </c>
      <c r="B249" s="18">
        <v>737.0</v>
      </c>
      <c r="C249" s="40">
        <v>3394.0</v>
      </c>
      <c r="D249" s="40">
        <v>1183.0</v>
      </c>
      <c r="E249" s="40">
        <v>54.0</v>
      </c>
      <c r="F249" s="14">
        <v>53831.0</v>
      </c>
      <c r="G249" s="19"/>
      <c r="H249" s="19">
        <f>VLOOKUP(A249,'Kings Ratings'!$A$2:$B$1000,2,false)</f>
        <v>6</v>
      </c>
      <c r="I249" s="7">
        <f>vlookup(B249,'202405 MM (Do Not Delete)'!$A$1:$G$1000,7,false)</f>
        <v>295</v>
      </c>
      <c r="K249" s="40">
        <v>3204.0</v>
      </c>
      <c r="L249" s="22">
        <f t="shared" si="2"/>
        <v>190</v>
      </c>
      <c r="M249" s="23">
        <f t="shared" si="3"/>
        <v>0.05930087391</v>
      </c>
      <c r="N249" s="24" t="str">
        <f t="shared" si="4"/>
        <v>Fancy Pan Flute with +190, +5.9% (3204 to 3394)</v>
      </c>
      <c r="O249" s="41"/>
      <c r="P249" s="40">
        <v>1138.0</v>
      </c>
      <c r="Q249" s="18">
        <f t="shared" si="5"/>
        <v>45</v>
      </c>
      <c r="R249" s="23">
        <f t="shared" si="6"/>
        <v>0.039543058</v>
      </c>
      <c r="S249" s="24" t="str">
        <f t="shared" si="7"/>
        <v>Fancy Pan Flute with +45, +4% (1138 to 1183)</v>
      </c>
      <c r="T249" s="18"/>
      <c r="U249" s="40">
        <v>51.0</v>
      </c>
      <c r="V249" s="22">
        <f t="shared" si="8"/>
        <v>3</v>
      </c>
      <c r="W249" s="23">
        <f t="shared" si="9"/>
        <v>0.05882352941</v>
      </c>
      <c r="X249" s="26" t="str">
        <f t="shared" si="10"/>
        <v>Fancy Pan Flute with +3, +5.9% (51 to 54)</v>
      </c>
    </row>
    <row r="250">
      <c r="A250" s="18" t="s">
        <v>519</v>
      </c>
      <c r="B250" s="18">
        <v>118.0</v>
      </c>
      <c r="C250" s="40">
        <v>11318.0</v>
      </c>
      <c r="D250" s="40">
        <v>5066.0</v>
      </c>
      <c r="E250" s="40">
        <v>133.0</v>
      </c>
      <c r="F250" s="14">
        <v>207725.0</v>
      </c>
      <c r="G250" s="19"/>
      <c r="H250" s="19">
        <f>VLOOKUP(A250,'Kings Ratings'!$A$2:$B$1000,2,false)</f>
        <v>2</v>
      </c>
      <c r="I250" s="7">
        <f>vlookup(B250,'202405 MM (Do Not Delete)'!$A$1:$G$1000,7,false)</f>
        <v>292</v>
      </c>
      <c r="K250" s="40">
        <v>10684.0</v>
      </c>
      <c r="L250" s="22">
        <f t="shared" si="2"/>
        <v>634</v>
      </c>
      <c r="M250" s="23">
        <f t="shared" si="3"/>
        <v>0.05934107076</v>
      </c>
      <c r="N250" s="24" t="str">
        <f t="shared" si="4"/>
        <v>Leather Diary with +634, +5.9% (10684 to 11318)</v>
      </c>
      <c r="O250" s="41"/>
      <c r="P250" s="40">
        <v>4804.0</v>
      </c>
      <c r="Q250" s="18">
        <f t="shared" si="5"/>
        <v>262</v>
      </c>
      <c r="R250" s="23">
        <f t="shared" si="6"/>
        <v>0.0545378851</v>
      </c>
      <c r="S250" s="24" t="str">
        <f t="shared" si="7"/>
        <v>Leather Diary with +262, +5.5% (4804 to 5066)</v>
      </c>
      <c r="T250" s="18"/>
      <c r="U250" s="40">
        <v>117.0</v>
      </c>
      <c r="V250" s="22">
        <f t="shared" si="8"/>
        <v>16</v>
      </c>
      <c r="W250" s="23">
        <f t="shared" si="9"/>
        <v>0.1367521368</v>
      </c>
      <c r="X250" s="26" t="str">
        <f t="shared" si="10"/>
        <v>Leather Diary with +16, +13.7% (117 to 133)</v>
      </c>
    </row>
    <row r="251">
      <c r="A251" s="18" t="s">
        <v>219</v>
      </c>
      <c r="B251" s="18">
        <v>846.0</v>
      </c>
      <c r="C251" s="40">
        <v>2799.0</v>
      </c>
      <c r="D251" s="40">
        <v>32.0</v>
      </c>
      <c r="E251" s="40">
        <v>0.0</v>
      </c>
      <c r="F251" s="14">
        <v>16496.0</v>
      </c>
      <c r="G251" s="19"/>
      <c r="H251" s="19">
        <f>VLOOKUP(A251,'Kings Ratings'!$A$2:$B$1000,2,false)</f>
        <v>10</v>
      </c>
      <c r="I251" s="10">
        <f>vlookup(B251,'202405 MM (Do Not Delete)'!$A$1:$G$1000,7,false)</f>
        <v>320</v>
      </c>
      <c r="K251" s="40">
        <v>2642.0</v>
      </c>
      <c r="L251" s="22">
        <f t="shared" si="2"/>
        <v>157</v>
      </c>
      <c r="M251" s="23">
        <f t="shared" si="3"/>
        <v>0.05942467827</v>
      </c>
      <c r="N251" s="24" t="str">
        <f t="shared" si="4"/>
        <v>Corn Husk Doll with +157, +5.9% (2642 to 2799)</v>
      </c>
      <c r="O251" s="41"/>
      <c r="P251" s="40">
        <v>30.0</v>
      </c>
      <c r="Q251" s="18">
        <f t="shared" si="5"/>
        <v>2</v>
      </c>
      <c r="R251" s="23">
        <f t="shared" si="6"/>
        <v>0.06666666667</v>
      </c>
      <c r="S251" s="24" t="str">
        <f t="shared" si="7"/>
        <v>Corn Husk Doll with +2, +6.7% (30 to 32)</v>
      </c>
      <c r="T251" s="18"/>
      <c r="U251" s="40">
        <v>0.0</v>
      </c>
      <c r="V251" s="22">
        <f t="shared" si="8"/>
        <v>0</v>
      </c>
      <c r="W251" s="23" t="str">
        <f t="shared" si="9"/>
        <v>#DIV/0!</v>
      </c>
      <c r="X251" s="26" t="str">
        <f t="shared" si="10"/>
        <v>#DIV/0!</v>
      </c>
    </row>
    <row r="252">
      <c r="A252" s="18" t="s">
        <v>595</v>
      </c>
      <c r="B252" s="18">
        <v>228.0</v>
      </c>
      <c r="C252" s="40">
        <v>8111.0</v>
      </c>
      <c r="D252" s="40">
        <v>18.0</v>
      </c>
      <c r="E252" s="40">
        <v>0.0</v>
      </c>
      <c r="F252" s="14">
        <v>20990.0</v>
      </c>
      <c r="G252" s="19"/>
      <c r="H252" s="19">
        <f>VLOOKUP(A252,'Kings Ratings'!$A$2:$B$1000,2,false)</f>
        <v>10</v>
      </c>
      <c r="I252" s="10"/>
      <c r="K252" s="40">
        <v>7656.0</v>
      </c>
      <c r="L252" s="22">
        <f t="shared" si="2"/>
        <v>455</v>
      </c>
      <c r="M252" s="23">
        <f t="shared" si="3"/>
        <v>0.05943051202</v>
      </c>
      <c r="N252" s="24" t="str">
        <f t="shared" si="4"/>
        <v>Runestone 18 with +455, +5.9% (7656 to 8111)</v>
      </c>
      <c r="O252" s="41"/>
      <c r="P252" s="40">
        <v>15.0</v>
      </c>
      <c r="Q252" s="18">
        <f t="shared" si="5"/>
        <v>3</v>
      </c>
      <c r="R252" s="23">
        <f t="shared" si="6"/>
        <v>0.2</v>
      </c>
      <c r="S252" s="24" t="str">
        <f t="shared" si="7"/>
        <v>Runestone 18 with +3, +20% (15 to 18)</v>
      </c>
      <c r="T252" s="18"/>
      <c r="U252" s="40">
        <v>0.0</v>
      </c>
      <c r="V252" s="22">
        <f t="shared" si="8"/>
        <v>0</v>
      </c>
      <c r="W252" s="23" t="str">
        <f t="shared" si="9"/>
        <v>#DIV/0!</v>
      </c>
      <c r="X252" s="26" t="str">
        <f t="shared" si="10"/>
        <v>#DIV/0!</v>
      </c>
    </row>
    <row r="253">
      <c r="A253" s="18" t="s">
        <v>272</v>
      </c>
      <c r="B253" s="18">
        <v>226.0</v>
      </c>
      <c r="C253" s="40">
        <v>6174.0</v>
      </c>
      <c r="D253" s="40">
        <v>0.0</v>
      </c>
      <c r="E253" s="40">
        <v>0.0</v>
      </c>
      <c r="F253" s="14">
        <v>10541.0</v>
      </c>
      <c r="G253" s="19"/>
      <c r="H253" s="19">
        <f>VLOOKUP(A253,'Kings Ratings'!$A$2:$B$1000,2,false)</f>
        <v>10</v>
      </c>
      <c r="I253" s="10" t="str">
        <f>vlookup(B253,'202405 MM (Do Not Delete)'!$A$1:$G$1000,7,false)</f>
        <v/>
      </c>
      <c r="K253" s="40">
        <v>5826.0</v>
      </c>
      <c r="L253" s="22">
        <f t="shared" si="2"/>
        <v>348</v>
      </c>
      <c r="M253" s="23">
        <f t="shared" si="3"/>
        <v>0.05973223481</v>
      </c>
      <c r="N253" s="24" t="str">
        <f t="shared" si="4"/>
        <v>Runestone 16 with +348, +6% (5826 to 6174)</v>
      </c>
      <c r="O253" s="41"/>
      <c r="P253" s="40">
        <v>0.0</v>
      </c>
      <c r="Q253" s="18">
        <f t="shared" si="5"/>
        <v>0</v>
      </c>
      <c r="R253" s="23" t="str">
        <f t="shared" si="6"/>
        <v>#DIV/0!</v>
      </c>
      <c r="S253" s="24" t="str">
        <f t="shared" si="7"/>
        <v>#DIV/0!</v>
      </c>
      <c r="T253" s="18"/>
      <c r="U253" s="40">
        <v>0.0</v>
      </c>
      <c r="V253" s="22">
        <f t="shared" si="8"/>
        <v>0</v>
      </c>
      <c r="W253" s="23" t="str">
        <f t="shared" si="9"/>
        <v>#DIV/0!</v>
      </c>
      <c r="X253" s="26" t="str">
        <f t="shared" si="10"/>
        <v>#DIV/0!</v>
      </c>
    </row>
    <row r="254">
      <c r="A254" s="18" t="s">
        <v>824</v>
      </c>
      <c r="B254" s="18">
        <v>845.0</v>
      </c>
      <c r="C254" s="40">
        <v>9044.0</v>
      </c>
      <c r="D254" s="40">
        <v>6178.0</v>
      </c>
      <c r="E254" s="40">
        <v>2121.0</v>
      </c>
      <c r="F254" s="14">
        <v>1607039.0</v>
      </c>
      <c r="G254" s="19"/>
      <c r="H254" s="19">
        <f>VLOOKUP(A254,'Kings Ratings'!$A$2:$B$1000,2,false)</f>
        <v>1</v>
      </c>
      <c r="I254" s="7">
        <f>vlookup(B254,'202405 MM (Do Not Delete)'!$A$1:$G$1000,7,false)</f>
        <v>250</v>
      </c>
      <c r="K254" s="40">
        <v>8533.0</v>
      </c>
      <c r="L254" s="22">
        <f t="shared" si="2"/>
        <v>511</v>
      </c>
      <c r="M254" s="23">
        <f t="shared" si="3"/>
        <v>0.05988515176</v>
      </c>
      <c r="N254" s="24" t="str">
        <f t="shared" si="4"/>
        <v>Wooden Button with +511, +6% (8533 to 9044)</v>
      </c>
      <c r="O254" s="41"/>
      <c r="P254" s="40">
        <v>5790.0</v>
      </c>
      <c r="Q254" s="18">
        <f t="shared" si="5"/>
        <v>388</v>
      </c>
      <c r="R254" s="23">
        <f t="shared" si="6"/>
        <v>0.06701208981</v>
      </c>
      <c r="S254" s="24" t="str">
        <f t="shared" si="7"/>
        <v>Wooden Button with +388, +6.7% (5790 to 6178)</v>
      </c>
      <c r="T254" s="18"/>
      <c r="U254" s="40">
        <v>1942.0</v>
      </c>
      <c r="V254" s="22">
        <f t="shared" si="8"/>
        <v>179</v>
      </c>
      <c r="W254" s="23">
        <f t="shared" si="9"/>
        <v>0.09217301751</v>
      </c>
      <c r="X254" s="26" t="str">
        <f t="shared" si="10"/>
        <v>Wooden Button with +179, +9.2% (1942 to 2121)</v>
      </c>
    </row>
    <row r="255">
      <c r="A255" s="18" t="s">
        <v>380</v>
      </c>
      <c r="B255" s="18">
        <v>458.0</v>
      </c>
      <c r="C255" s="40">
        <v>1166.0</v>
      </c>
      <c r="D255" s="40">
        <v>8.0</v>
      </c>
      <c r="E255" s="40">
        <v>0.0</v>
      </c>
      <c r="F255" s="14">
        <v>15661.0</v>
      </c>
      <c r="G255" s="19"/>
      <c r="H255" s="19">
        <f>VLOOKUP(A255,'Kings Ratings'!$A$2:$B$1000,2,false)</f>
        <v>10</v>
      </c>
      <c r="I255" s="10"/>
      <c r="K255" s="40">
        <v>1100.0</v>
      </c>
      <c r="L255" s="22">
        <f t="shared" si="2"/>
        <v>66</v>
      </c>
      <c r="M255" s="23">
        <f t="shared" si="3"/>
        <v>0.06</v>
      </c>
      <c r="N255" s="24" t="str">
        <f t="shared" si="4"/>
        <v>Gold Catfish with +66, +6% (1100 to 1166)</v>
      </c>
      <c r="O255" s="41"/>
      <c r="P255" s="40">
        <v>7.0</v>
      </c>
      <c r="Q255" s="18">
        <f t="shared" si="5"/>
        <v>1</v>
      </c>
      <c r="R255" s="23">
        <f t="shared" si="6"/>
        <v>0.1428571429</v>
      </c>
      <c r="S255" s="24" t="str">
        <f t="shared" si="7"/>
        <v>Gold Catfish with +1, +14.3% (7 to 8)</v>
      </c>
      <c r="T255" s="18"/>
      <c r="U255" s="40">
        <v>0.0</v>
      </c>
      <c r="V255" s="22">
        <f t="shared" si="8"/>
        <v>0</v>
      </c>
      <c r="W255" s="23" t="str">
        <f t="shared" si="9"/>
        <v>#DIV/0!</v>
      </c>
      <c r="X255" s="26" t="str">
        <f t="shared" si="10"/>
        <v>#DIV/0!</v>
      </c>
    </row>
    <row r="256">
      <c r="A256" s="18" t="s">
        <v>498</v>
      </c>
      <c r="B256" s="18">
        <v>682.0</v>
      </c>
      <c r="C256" s="40">
        <v>4309.0</v>
      </c>
      <c r="D256" s="40">
        <v>296.0</v>
      </c>
      <c r="E256" s="40">
        <v>2.0</v>
      </c>
      <c r="F256" s="14">
        <v>59180.0</v>
      </c>
      <c r="G256" s="19"/>
      <c r="H256" s="19">
        <f>VLOOKUP(A256,'Kings Ratings'!$A$2:$B$1000,2,false)</f>
        <v>8</v>
      </c>
      <c r="I256" s="10"/>
      <c r="K256" s="40">
        <v>4065.0</v>
      </c>
      <c r="L256" s="22">
        <f t="shared" si="2"/>
        <v>244</v>
      </c>
      <c r="M256" s="23">
        <f t="shared" si="3"/>
        <v>0.06002460025</v>
      </c>
      <c r="N256" s="24" t="str">
        <f t="shared" si="4"/>
        <v>Kill Switch with +244, +6% (4065 to 4309)</v>
      </c>
      <c r="O256" s="41"/>
      <c r="P256" s="40">
        <v>282.0</v>
      </c>
      <c r="Q256" s="18">
        <f t="shared" si="5"/>
        <v>14</v>
      </c>
      <c r="R256" s="23">
        <f t="shared" si="6"/>
        <v>0.04964539007</v>
      </c>
      <c r="S256" s="24" t="str">
        <f t="shared" si="7"/>
        <v>Kill Switch with +14, +5% (282 to 296)</v>
      </c>
      <c r="T256" s="18"/>
      <c r="U256" s="40">
        <v>2.0</v>
      </c>
      <c r="V256" s="22">
        <f t="shared" si="8"/>
        <v>0</v>
      </c>
      <c r="W256" s="23">
        <f t="shared" si="9"/>
        <v>0</v>
      </c>
      <c r="X256" s="26" t="str">
        <f t="shared" si="10"/>
        <v>Kill Switch with +0, +0% (2 to 2)</v>
      </c>
    </row>
    <row r="257">
      <c r="A257" s="18" t="s">
        <v>565</v>
      </c>
      <c r="B257" s="18">
        <v>136.0</v>
      </c>
      <c r="C257" s="40">
        <v>14414.0</v>
      </c>
      <c r="D257" s="40">
        <v>7768.0</v>
      </c>
      <c r="E257" s="40">
        <v>1189.0</v>
      </c>
      <c r="F257" s="14">
        <v>604241.0</v>
      </c>
      <c r="G257" s="19"/>
      <c r="H257" s="19">
        <f>VLOOKUP(A257,'Kings Ratings'!$A$2:$B$1000,2,false)</f>
        <v>4</v>
      </c>
      <c r="I257" s="7">
        <f>vlookup(B257,'202405 MM (Do Not Delete)'!$A$1:$G$1000,7,false)</f>
        <v>272</v>
      </c>
      <c r="K257" s="40">
        <v>13597.0</v>
      </c>
      <c r="L257" s="22">
        <f t="shared" si="2"/>
        <v>817</v>
      </c>
      <c r="M257" s="23">
        <f t="shared" si="3"/>
        <v>0.06008678385</v>
      </c>
      <c r="N257" s="24" t="str">
        <f t="shared" si="4"/>
        <v>Mussel with +817, +6% (13597 to 14414)</v>
      </c>
      <c r="O257" s="41"/>
      <c r="P257" s="40">
        <v>7480.0</v>
      </c>
      <c r="Q257" s="18">
        <f t="shared" si="5"/>
        <v>288</v>
      </c>
      <c r="R257" s="23">
        <f t="shared" si="6"/>
        <v>0.0385026738</v>
      </c>
      <c r="S257" s="24" t="str">
        <f t="shared" si="7"/>
        <v>Mussel with +288, +3.9% (7480 to 7768)</v>
      </c>
      <c r="T257" s="18"/>
      <c r="U257" s="40">
        <v>1110.0</v>
      </c>
      <c r="V257" s="22">
        <f t="shared" si="8"/>
        <v>79</v>
      </c>
      <c r="W257" s="23">
        <f t="shared" si="9"/>
        <v>0.07117117117</v>
      </c>
      <c r="X257" s="26" t="str">
        <f t="shared" si="10"/>
        <v>Mussel with +79, +7.1% (1110 to 1189)</v>
      </c>
    </row>
    <row r="258">
      <c r="A258" s="18" t="s">
        <v>688</v>
      </c>
      <c r="B258" s="18">
        <v>149.0</v>
      </c>
      <c r="C258" s="40">
        <v>8335.0</v>
      </c>
      <c r="D258" s="40">
        <v>312.0</v>
      </c>
      <c r="E258" s="40">
        <v>1.0</v>
      </c>
      <c r="F258" s="14">
        <v>28243.0</v>
      </c>
      <c r="G258" s="19"/>
      <c r="H258" s="19">
        <f>VLOOKUP(A258,'Kings Ratings'!$A$2:$B$1000,2,false)</f>
        <v>10</v>
      </c>
      <c r="I258" s="10"/>
      <c r="K258" s="40">
        <v>7861.0</v>
      </c>
      <c r="L258" s="22">
        <f t="shared" si="2"/>
        <v>474</v>
      </c>
      <c r="M258" s="23">
        <f t="shared" si="3"/>
        <v>0.06029767205</v>
      </c>
      <c r="N258" s="24" t="str">
        <f t="shared" si="4"/>
        <v>Runestone 03 with +474, +6% (7861 to 8335)</v>
      </c>
      <c r="O258" s="41"/>
      <c r="P258" s="40">
        <v>275.0</v>
      </c>
      <c r="Q258" s="18">
        <f t="shared" si="5"/>
        <v>37</v>
      </c>
      <c r="R258" s="23">
        <f t="shared" si="6"/>
        <v>0.1345454545</v>
      </c>
      <c r="S258" s="24" t="str">
        <f t="shared" si="7"/>
        <v>Runestone 03 with +37, +13.5% (275 to 312)</v>
      </c>
      <c r="T258" s="18"/>
      <c r="U258" s="40">
        <v>1.0</v>
      </c>
      <c r="V258" s="22">
        <f t="shared" si="8"/>
        <v>0</v>
      </c>
      <c r="W258" s="23">
        <f t="shared" si="9"/>
        <v>0</v>
      </c>
      <c r="X258" s="26" t="str">
        <f t="shared" si="10"/>
        <v>Runestone 03 with +0, +0% (1 to 1)</v>
      </c>
    </row>
    <row r="259">
      <c r="A259" s="18" t="s">
        <v>516</v>
      </c>
      <c r="B259" s="18">
        <v>841.0</v>
      </c>
      <c r="C259" s="40">
        <v>5387.0</v>
      </c>
      <c r="D259" s="40">
        <v>2113.0</v>
      </c>
      <c r="E259" s="40">
        <v>51.0</v>
      </c>
      <c r="F259" s="14">
        <v>183498.0</v>
      </c>
      <c r="G259" s="19"/>
      <c r="H259" s="19">
        <f>VLOOKUP(A259,'Kings Ratings'!$A$2:$B$1000,2,false)</f>
        <v>3</v>
      </c>
      <c r="I259" s="7">
        <f>vlookup(B259,'202405 MM (Do Not Delete)'!$A$1:$G$1000,7,false)</f>
        <v>304</v>
      </c>
      <c r="K259" s="40">
        <v>5080.0</v>
      </c>
      <c r="L259" s="22">
        <f t="shared" si="2"/>
        <v>307</v>
      </c>
      <c r="M259" s="23">
        <f t="shared" si="3"/>
        <v>0.06043307087</v>
      </c>
      <c r="N259" s="24" t="str">
        <f t="shared" si="4"/>
        <v>Leather Belt with +307, +6% (5080 to 5387)</v>
      </c>
      <c r="O259" s="41"/>
      <c r="P259" s="40">
        <v>1965.0</v>
      </c>
      <c r="Q259" s="18">
        <f t="shared" si="5"/>
        <v>148</v>
      </c>
      <c r="R259" s="23">
        <f t="shared" si="6"/>
        <v>0.07531806616</v>
      </c>
      <c r="S259" s="24" t="str">
        <f t="shared" si="7"/>
        <v>Leather Belt with +148, +7.5% (1965 to 2113)</v>
      </c>
      <c r="T259" s="18"/>
      <c r="U259" s="40">
        <v>45.0</v>
      </c>
      <c r="V259" s="22">
        <f t="shared" si="8"/>
        <v>6</v>
      </c>
      <c r="W259" s="23">
        <f t="shared" si="9"/>
        <v>0.1333333333</v>
      </c>
      <c r="X259" s="26" t="str">
        <f t="shared" si="10"/>
        <v>Leather Belt with +6, +13.3% (45 to 51)</v>
      </c>
    </row>
    <row r="260">
      <c r="A260" s="18" t="s">
        <v>499</v>
      </c>
      <c r="B260" s="18">
        <v>147.0</v>
      </c>
      <c r="C260" s="40">
        <v>7702.0</v>
      </c>
      <c r="D260" s="40">
        <v>11.0</v>
      </c>
      <c r="E260" s="40">
        <v>0.0</v>
      </c>
      <c r="F260" s="14">
        <v>21396.0</v>
      </c>
      <c r="G260" s="19"/>
      <c r="H260" s="19">
        <f>VLOOKUP(A260,'Kings Ratings'!$A$2:$B$1000,2,false)</f>
        <v>10</v>
      </c>
      <c r="I260" s="10"/>
      <c r="K260" s="40">
        <v>7261.0</v>
      </c>
      <c r="L260" s="22">
        <f t="shared" si="2"/>
        <v>441</v>
      </c>
      <c r="M260" s="23">
        <f t="shared" si="3"/>
        <v>0.06073543589</v>
      </c>
      <c r="N260" s="24" t="str">
        <f t="shared" si="4"/>
        <v>Runestone 01 with +441, +6.1% (7261 to 7702)</v>
      </c>
      <c r="O260" s="41"/>
      <c r="P260" s="40">
        <v>8.0</v>
      </c>
      <c r="Q260" s="18">
        <f t="shared" si="5"/>
        <v>3</v>
      </c>
      <c r="R260" s="23">
        <f t="shared" si="6"/>
        <v>0.375</v>
      </c>
      <c r="S260" s="24" t="str">
        <f t="shared" si="7"/>
        <v>Runestone 01 with +3, +37.5% (8 to 11)</v>
      </c>
      <c r="T260" s="18"/>
      <c r="U260" s="40">
        <v>0.0</v>
      </c>
      <c r="V260" s="22">
        <f t="shared" si="8"/>
        <v>0</v>
      </c>
      <c r="W260" s="23" t="str">
        <f t="shared" si="9"/>
        <v>#DIV/0!</v>
      </c>
      <c r="X260" s="26" t="str">
        <f t="shared" si="10"/>
        <v>#DIV/0!</v>
      </c>
    </row>
    <row r="261">
      <c r="A261" s="18" t="s">
        <v>393</v>
      </c>
      <c r="B261" s="18">
        <v>161.0</v>
      </c>
      <c r="C261" s="40">
        <v>7539.0</v>
      </c>
      <c r="D261" s="40">
        <v>152.0</v>
      </c>
      <c r="E261" s="40">
        <v>0.0</v>
      </c>
      <c r="F261" s="14">
        <v>21432.0</v>
      </c>
      <c r="G261" s="19"/>
      <c r="H261" s="19">
        <f>VLOOKUP(A261,'Kings Ratings'!$A$2:$B$1000,2,false)</f>
        <v>10</v>
      </c>
      <c r="I261" s="10"/>
      <c r="K261" s="40">
        <v>7107.0</v>
      </c>
      <c r="L261" s="22">
        <f t="shared" si="2"/>
        <v>432</v>
      </c>
      <c r="M261" s="23">
        <f t="shared" si="3"/>
        <v>0.06078514141</v>
      </c>
      <c r="N261" s="24" t="str">
        <f t="shared" si="4"/>
        <v>Gold Peas with +432, +6.1% (7107 to 7539)</v>
      </c>
      <c r="O261" s="41"/>
      <c r="P261" s="40">
        <v>148.0</v>
      </c>
      <c r="Q261" s="18">
        <f t="shared" si="5"/>
        <v>4</v>
      </c>
      <c r="R261" s="23">
        <f t="shared" si="6"/>
        <v>0.02702702703</v>
      </c>
      <c r="S261" s="24" t="str">
        <f t="shared" si="7"/>
        <v>Gold Peas with +4, +2.7% (148 to 152)</v>
      </c>
      <c r="T261" s="18"/>
      <c r="U261" s="40">
        <v>0.0</v>
      </c>
      <c r="V261" s="22">
        <f t="shared" si="8"/>
        <v>0</v>
      </c>
      <c r="W261" s="23" t="str">
        <f t="shared" si="9"/>
        <v>#DIV/0!</v>
      </c>
      <c r="X261" s="26" t="str">
        <f t="shared" si="10"/>
        <v>#DIV/0!</v>
      </c>
    </row>
    <row r="262">
      <c r="A262" s="18" t="s">
        <v>431</v>
      </c>
      <c r="B262" s="18">
        <v>229.0</v>
      </c>
      <c r="C262" s="40">
        <v>6511.0</v>
      </c>
      <c r="D262" s="40">
        <v>0.0</v>
      </c>
      <c r="E262" s="40">
        <v>0.0</v>
      </c>
      <c r="F262" s="14">
        <v>14249.0</v>
      </c>
      <c r="G262" s="19"/>
      <c r="H262" s="19">
        <f>VLOOKUP(A262,'Kings Ratings'!$A$2:$B$1000,2,false)</f>
        <v>10</v>
      </c>
      <c r="I262" s="10" t="str">
        <f>vlookup(B262,'202405 MM (Do Not Delete)'!$A$1:$G$1000,7,false)</f>
        <v/>
      </c>
      <c r="K262" s="40">
        <v>6137.0</v>
      </c>
      <c r="L262" s="22">
        <f t="shared" si="2"/>
        <v>374</v>
      </c>
      <c r="M262" s="23">
        <f t="shared" si="3"/>
        <v>0.06094182825</v>
      </c>
      <c r="N262" s="24" t="str">
        <f t="shared" si="4"/>
        <v>Runestone 19 with +374, +6.1% (6137 to 6511)</v>
      </c>
      <c r="O262" s="41"/>
      <c r="P262" s="40">
        <v>0.0</v>
      </c>
      <c r="Q262" s="18">
        <f t="shared" si="5"/>
        <v>0</v>
      </c>
      <c r="R262" s="23" t="str">
        <f t="shared" si="6"/>
        <v>#DIV/0!</v>
      </c>
      <c r="S262" s="24" t="str">
        <f t="shared" si="7"/>
        <v>#DIV/0!</v>
      </c>
      <c r="T262" s="18"/>
      <c r="U262" s="40">
        <v>0.0</v>
      </c>
      <c r="V262" s="22">
        <f t="shared" si="8"/>
        <v>0</v>
      </c>
      <c r="W262" s="23" t="str">
        <f t="shared" si="9"/>
        <v>#DIV/0!</v>
      </c>
      <c r="X262" s="26" t="str">
        <f t="shared" si="10"/>
        <v>#DIV/0!</v>
      </c>
    </row>
    <row r="263">
      <c r="A263" s="18" t="s">
        <v>387</v>
      </c>
      <c r="B263" s="18">
        <v>262.0</v>
      </c>
      <c r="C263" s="40">
        <v>6830.0</v>
      </c>
      <c r="D263" s="40">
        <v>119.0</v>
      </c>
      <c r="E263" s="40">
        <v>0.0</v>
      </c>
      <c r="F263" s="14">
        <v>21141.0</v>
      </c>
      <c r="G263" s="19"/>
      <c r="H263" s="19">
        <f>VLOOKUP(A263,'Kings Ratings'!$A$2:$B$1000,2,false)</f>
        <v>10</v>
      </c>
      <c r="I263" s="10"/>
      <c r="K263" s="40">
        <v>6437.0</v>
      </c>
      <c r="L263" s="22">
        <f t="shared" si="2"/>
        <v>393</v>
      </c>
      <c r="M263" s="23">
        <f t="shared" si="3"/>
        <v>0.06105328569</v>
      </c>
      <c r="N263" s="24" t="str">
        <f t="shared" si="4"/>
        <v>Gold Eggplant with +393, +6.1% (6437 to 6830)</v>
      </c>
      <c r="O263" s="41"/>
      <c r="P263" s="40">
        <v>116.0</v>
      </c>
      <c r="Q263" s="18">
        <f t="shared" si="5"/>
        <v>3</v>
      </c>
      <c r="R263" s="23">
        <f t="shared" si="6"/>
        <v>0.02586206897</v>
      </c>
      <c r="S263" s="24" t="str">
        <f t="shared" si="7"/>
        <v>Gold Eggplant with +3, +2.6% (116 to 119)</v>
      </c>
      <c r="T263" s="18"/>
      <c r="U263" s="40">
        <v>0.0</v>
      </c>
      <c r="V263" s="22">
        <f t="shared" si="8"/>
        <v>0</v>
      </c>
      <c r="W263" s="23" t="str">
        <f t="shared" si="9"/>
        <v>#DIV/0!</v>
      </c>
      <c r="X263" s="26" t="str">
        <f t="shared" si="10"/>
        <v>#DIV/0!</v>
      </c>
    </row>
    <row r="264">
      <c r="A264" s="18" t="s">
        <v>360</v>
      </c>
      <c r="B264" s="18">
        <v>153.0</v>
      </c>
      <c r="C264" s="40">
        <v>7141.0</v>
      </c>
      <c r="D264" s="40">
        <v>0.0</v>
      </c>
      <c r="E264" s="40">
        <v>0.0</v>
      </c>
      <c r="F264" s="14">
        <v>15754.0</v>
      </c>
      <c r="G264" s="19"/>
      <c r="H264" s="19">
        <f>VLOOKUP(A264,'Kings Ratings'!$A$2:$B$1000,2,false)</f>
        <v>10</v>
      </c>
      <c r="I264" s="10" t="str">
        <f>vlookup(B264,'202405 MM (Do Not Delete)'!$A$1:$G$1000,7,false)</f>
        <v/>
      </c>
      <c r="K264" s="40">
        <v>6730.0</v>
      </c>
      <c r="L264" s="22">
        <f t="shared" si="2"/>
        <v>411</v>
      </c>
      <c r="M264" s="23">
        <f t="shared" si="3"/>
        <v>0.06106983655</v>
      </c>
      <c r="N264" s="24" t="str">
        <f t="shared" si="4"/>
        <v>Runestone 07 with +411, +6.1% (6730 to 7141)</v>
      </c>
      <c r="O264" s="41"/>
      <c r="P264" s="40">
        <v>0.0</v>
      </c>
      <c r="Q264" s="18">
        <f t="shared" si="5"/>
        <v>0</v>
      </c>
      <c r="R264" s="23" t="str">
        <f t="shared" si="6"/>
        <v>#DIV/0!</v>
      </c>
      <c r="S264" s="24" t="str">
        <f t="shared" si="7"/>
        <v>#DIV/0!</v>
      </c>
      <c r="T264" s="18"/>
      <c r="U264" s="40">
        <v>0.0</v>
      </c>
      <c r="V264" s="22">
        <f t="shared" si="8"/>
        <v>0</v>
      </c>
      <c r="W264" s="23" t="str">
        <f t="shared" si="9"/>
        <v>#DIV/0!</v>
      </c>
      <c r="X264" s="26" t="str">
        <f t="shared" si="10"/>
        <v>#DIV/0!</v>
      </c>
    </row>
    <row r="265">
      <c r="A265" s="18" t="s">
        <v>265</v>
      </c>
      <c r="B265" s="18">
        <v>230.0</v>
      </c>
      <c r="C265" s="40">
        <v>6320.0</v>
      </c>
      <c r="D265" s="40">
        <v>0.0</v>
      </c>
      <c r="E265" s="40">
        <v>0.0</v>
      </c>
      <c r="F265" s="14">
        <v>11480.0</v>
      </c>
      <c r="G265" s="19"/>
      <c r="H265" s="19">
        <f>VLOOKUP(A265,'Kings Ratings'!$A$2:$B$1000,2,false)</f>
        <v>10</v>
      </c>
      <c r="I265" s="10" t="str">
        <f>vlookup(B265,'202405 MM (Do Not Delete)'!$A$1:$G$1000,7,false)</f>
        <v/>
      </c>
      <c r="K265" s="40">
        <v>5956.0</v>
      </c>
      <c r="L265" s="22">
        <f t="shared" si="2"/>
        <v>364</v>
      </c>
      <c r="M265" s="23">
        <f t="shared" si="3"/>
        <v>0.06111484218</v>
      </c>
      <c r="N265" s="24" t="str">
        <f t="shared" si="4"/>
        <v>Runestone 20 with +364, +6.1% (5956 to 6320)</v>
      </c>
      <c r="O265" s="41"/>
      <c r="P265" s="40">
        <v>0.0</v>
      </c>
      <c r="Q265" s="18">
        <f t="shared" si="5"/>
        <v>0</v>
      </c>
      <c r="R265" s="23" t="str">
        <f t="shared" si="6"/>
        <v>#DIV/0!</v>
      </c>
      <c r="S265" s="24" t="str">
        <f t="shared" si="7"/>
        <v>#DIV/0!</v>
      </c>
      <c r="T265" s="18"/>
      <c r="U265" s="40">
        <v>0.0</v>
      </c>
      <c r="V265" s="22">
        <f t="shared" si="8"/>
        <v>0</v>
      </c>
      <c r="W265" s="23" t="str">
        <f t="shared" si="9"/>
        <v>#DIV/0!</v>
      </c>
      <c r="X265" s="26" t="str">
        <f t="shared" si="10"/>
        <v>#DIV/0!</v>
      </c>
    </row>
    <row r="266">
      <c r="A266" s="18" t="s">
        <v>201</v>
      </c>
      <c r="B266" s="18">
        <v>315.0</v>
      </c>
      <c r="C266" s="40">
        <v>434.0</v>
      </c>
      <c r="D266" s="40">
        <v>2.0</v>
      </c>
      <c r="E266" s="40">
        <v>0.0</v>
      </c>
      <c r="F266" s="14">
        <v>266.0</v>
      </c>
      <c r="G266" s="19"/>
      <c r="H266" s="19">
        <f>VLOOKUP(A266,'Kings Ratings'!$A$2:$B$1000,2,false)</f>
        <v>10</v>
      </c>
      <c r="I266" s="10" t="str">
        <f>vlookup(B266,'202405 MM (Do Not Delete)'!$A$1:$G$1000,7,false)</f>
        <v/>
      </c>
      <c r="K266" s="40">
        <v>409.0</v>
      </c>
      <c r="L266" s="22">
        <f t="shared" si="2"/>
        <v>25</v>
      </c>
      <c r="M266" s="23">
        <f t="shared" si="3"/>
        <v>0.06112469438</v>
      </c>
      <c r="N266" s="24" t="str">
        <f t="shared" si="4"/>
        <v>Compass with +25, +6.1% (409 to 434)</v>
      </c>
      <c r="O266" s="41"/>
      <c r="P266" s="40">
        <v>2.0</v>
      </c>
      <c r="Q266" s="18">
        <f t="shared" si="5"/>
        <v>0</v>
      </c>
      <c r="R266" s="23">
        <f t="shared" si="6"/>
        <v>0</v>
      </c>
      <c r="S266" s="24" t="str">
        <f t="shared" si="7"/>
        <v>Compass with +0, +0% (2 to 2)</v>
      </c>
      <c r="T266" s="18"/>
      <c r="U266" s="40">
        <v>0.0</v>
      </c>
      <c r="V266" s="22">
        <f t="shared" si="8"/>
        <v>0</v>
      </c>
      <c r="W266" s="23" t="str">
        <f t="shared" si="9"/>
        <v>#DIV/0!</v>
      </c>
      <c r="X266" s="26" t="str">
        <f t="shared" si="10"/>
        <v>#DIV/0!</v>
      </c>
    </row>
    <row r="267">
      <c r="A267" s="18" t="s">
        <v>63</v>
      </c>
      <c r="B267" s="18">
        <v>677.0</v>
      </c>
      <c r="C267" s="40">
        <v>6427.0</v>
      </c>
      <c r="D267" s="40">
        <v>1105.0</v>
      </c>
      <c r="E267" s="40">
        <v>3.0</v>
      </c>
      <c r="F267" s="14">
        <v>90206.0</v>
      </c>
      <c r="G267" s="19"/>
      <c r="H267" s="19">
        <f>VLOOKUP(A267,'Kings Ratings'!$A$2:$B$1000,2,false)</f>
        <v>7</v>
      </c>
      <c r="I267" s="10"/>
      <c r="K267" s="40">
        <v>6053.0</v>
      </c>
      <c r="L267" s="22">
        <f t="shared" si="2"/>
        <v>374</v>
      </c>
      <c r="M267" s="23">
        <f t="shared" si="3"/>
        <v>0.06178754337</v>
      </c>
      <c r="N267" s="24" t="str">
        <f t="shared" si="4"/>
        <v>Belt Drive with +374, +6.2% (6053 to 6427)</v>
      </c>
      <c r="O267" s="41"/>
      <c r="P267" s="40">
        <v>1005.0</v>
      </c>
      <c r="Q267" s="18">
        <f t="shared" si="5"/>
        <v>100</v>
      </c>
      <c r="R267" s="23">
        <f t="shared" si="6"/>
        <v>0.09950248756</v>
      </c>
      <c r="S267" s="24" t="str">
        <f t="shared" si="7"/>
        <v>Belt Drive with +100, +10% (1005 to 1105)</v>
      </c>
      <c r="T267" s="18"/>
      <c r="U267" s="40">
        <v>3.0</v>
      </c>
      <c r="V267" s="22">
        <f t="shared" si="8"/>
        <v>0</v>
      </c>
      <c r="W267" s="23">
        <f t="shared" si="9"/>
        <v>0</v>
      </c>
      <c r="X267" s="26" t="str">
        <f t="shared" si="10"/>
        <v>Belt Drive with +0, +0% (3 to 3)</v>
      </c>
    </row>
    <row r="268">
      <c r="A268" s="18" t="s">
        <v>587</v>
      </c>
      <c r="B268" s="18">
        <v>684.0</v>
      </c>
      <c r="C268" s="40">
        <v>2233.0</v>
      </c>
      <c r="D268" s="40">
        <v>64.0</v>
      </c>
      <c r="E268" s="40">
        <v>0.0</v>
      </c>
      <c r="F268" s="14">
        <v>8269.0</v>
      </c>
      <c r="G268" s="19"/>
      <c r="H268" s="19">
        <f>VLOOKUP(A268,'Kings Ratings'!$A$2:$B$1000,2,false)</f>
        <v>10</v>
      </c>
      <c r="I268" s="10"/>
      <c r="K268" s="40">
        <v>2103.0</v>
      </c>
      <c r="L268" s="22">
        <f t="shared" si="2"/>
        <v>130</v>
      </c>
      <c r="M268" s="23">
        <f t="shared" si="3"/>
        <v>0.06181645269</v>
      </c>
      <c r="N268" s="24" t="str">
        <f t="shared" si="4"/>
        <v>Power Monitor with +130, +6.2% (2103 to 2233)</v>
      </c>
      <c r="O268" s="41"/>
      <c r="P268" s="40">
        <v>58.0</v>
      </c>
      <c r="Q268" s="18">
        <f t="shared" si="5"/>
        <v>6</v>
      </c>
      <c r="R268" s="23">
        <f t="shared" si="6"/>
        <v>0.1034482759</v>
      </c>
      <c r="S268" s="24" t="str">
        <f t="shared" si="7"/>
        <v>Power Monitor with +6, +10.3% (58 to 64)</v>
      </c>
      <c r="T268" s="18"/>
      <c r="U268" s="40">
        <v>0.0</v>
      </c>
      <c r="V268" s="22">
        <f t="shared" si="8"/>
        <v>0</v>
      </c>
      <c r="W268" s="23" t="str">
        <f t="shared" si="9"/>
        <v>#DIV/0!</v>
      </c>
      <c r="X268" s="26" t="str">
        <f t="shared" si="10"/>
        <v>#DIV/0!</v>
      </c>
    </row>
    <row r="269">
      <c r="A269" s="18" t="s">
        <v>275</v>
      </c>
      <c r="B269" s="18">
        <v>736.0</v>
      </c>
      <c r="C269" s="40">
        <v>2722.0</v>
      </c>
      <c r="D269" s="40">
        <v>32.0</v>
      </c>
      <c r="E269" s="40">
        <v>0.0</v>
      </c>
      <c r="F269" s="14">
        <v>18331.0</v>
      </c>
      <c r="G269" s="19"/>
      <c r="H269" s="19">
        <f>VLOOKUP(A269,'Kings Ratings'!$A$2:$B$1000,2,false)</f>
        <v>9</v>
      </c>
      <c r="I269" s="10" t="str">
        <f>vlookup(B269,'202405 MM (Do Not Delete)'!$A$1:$G$1000,7,false)</f>
        <v/>
      </c>
      <c r="K269" s="40">
        <v>2563.0</v>
      </c>
      <c r="L269" s="22">
        <f t="shared" si="2"/>
        <v>159</v>
      </c>
      <c r="M269" s="23">
        <f t="shared" si="3"/>
        <v>0.06203667577</v>
      </c>
      <c r="N269" s="24" t="str">
        <f t="shared" si="4"/>
        <v>Fancy Chair with +159, +6.2% (2563 to 2722)</v>
      </c>
      <c r="O269" s="41"/>
      <c r="P269" s="40">
        <v>29.0</v>
      </c>
      <c r="Q269" s="18">
        <f t="shared" si="5"/>
        <v>3</v>
      </c>
      <c r="R269" s="23">
        <f t="shared" si="6"/>
        <v>0.1034482759</v>
      </c>
      <c r="S269" s="24" t="str">
        <f t="shared" si="7"/>
        <v>Fancy Chair with +3, +10.3% (29 to 32)</v>
      </c>
      <c r="T269" s="18"/>
      <c r="U269" s="40">
        <v>0.0</v>
      </c>
      <c r="V269" s="22">
        <f t="shared" si="8"/>
        <v>0</v>
      </c>
      <c r="W269" s="23" t="str">
        <f t="shared" si="9"/>
        <v>#DIV/0!</v>
      </c>
      <c r="X269" s="26" t="str">
        <f t="shared" si="10"/>
        <v>#DIV/0!</v>
      </c>
    </row>
    <row r="270">
      <c r="A270" s="18" t="s">
        <v>570</v>
      </c>
      <c r="B270" s="18">
        <v>227.0</v>
      </c>
      <c r="C270" s="40">
        <v>7017.0</v>
      </c>
      <c r="D270" s="40">
        <v>8.0</v>
      </c>
      <c r="E270" s="40">
        <v>0.0</v>
      </c>
      <c r="F270" s="14">
        <v>18778.0</v>
      </c>
      <c r="G270" s="19"/>
      <c r="H270" s="19">
        <f>VLOOKUP(A270,'Kings Ratings'!$A$2:$B$1000,2,false)</f>
        <v>10</v>
      </c>
      <c r="I270" s="10" t="str">
        <f>vlookup(B270,'202405 MM (Do Not Delete)'!$A$1:$G$1000,7,false)</f>
        <v/>
      </c>
      <c r="K270" s="40">
        <v>6607.0</v>
      </c>
      <c r="L270" s="22">
        <f t="shared" si="2"/>
        <v>410</v>
      </c>
      <c r="M270" s="23">
        <f t="shared" si="3"/>
        <v>0.06205539579</v>
      </c>
      <c r="N270" s="24" t="str">
        <f t="shared" si="4"/>
        <v>Runestone 17 with +410, +6.2% (6607 to 7017)</v>
      </c>
      <c r="O270" s="41"/>
      <c r="P270" s="40">
        <v>6.0</v>
      </c>
      <c r="Q270" s="18">
        <f t="shared" si="5"/>
        <v>2</v>
      </c>
      <c r="R270" s="23">
        <f t="shared" si="6"/>
        <v>0.3333333333</v>
      </c>
      <c r="S270" s="24" t="str">
        <f t="shared" si="7"/>
        <v>Runestone 17 with +2, +33.3% (6 to 8)</v>
      </c>
      <c r="T270" s="18"/>
      <c r="U270" s="40">
        <v>0.0</v>
      </c>
      <c r="V270" s="22">
        <f t="shared" si="8"/>
        <v>0</v>
      </c>
      <c r="W270" s="23" t="str">
        <f t="shared" si="9"/>
        <v>#DIV/0!</v>
      </c>
      <c r="X270" s="26" t="str">
        <f t="shared" si="10"/>
        <v>#DIV/0!</v>
      </c>
    </row>
    <row r="271">
      <c r="A271" s="18" t="s">
        <v>379</v>
      </c>
      <c r="B271" s="18">
        <v>464.0</v>
      </c>
      <c r="C271" s="40">
        <v>1676.0</v>
      </c>
      <c r="D271" s="40">
        <v>2.0</v>
      </c>
      <c r="E271" s="40">
        <v>0.0</v>
      </c>
      <c r="F271" s="14">
        <v>10362.0</v>
      </c>
      <c r="G271" s="19"/>
      <c r="H271" s="19">
        <f>VLOOKUP(A271,'Kings Ratings'!$A$2:$B$1000,2,false)</f>
        <v>10</v>
      </c>
      <c r="I271" s="10"/>
      <c r="K271" s="40">
        <v>1578.0</v>
      </c>
      <c r="L271" s="22">
        <f t="shared" si="2"/>
        <v>98</v>
      </c>
      <c r="M271" s="23">
        <f t="shared" si="3"/>
        <v>0.06210392902</v>
      </c>
      <c r="N271" s="24" t="str">
        <f t="shared" si="4"/>
        <v>Goldray with +98, +6.2% (1578 to 1676)</v>
      </c>
      <c r="O271" s="41"/>
      <c r="P271" s="40">
        <v>2.0</v>
      </c>
      <c r="Q271" s="18">
        <f t="shared" si="5"/>
        <v>0</v>
      </c>
      <c r="R271" s="23">
        <f t="shared" si="6"/>
        <v>0</v>
      </c>
      <c r="S271" s="24" t="str">
        <f t="shared" si="7"/>
        <v>Goldray with +0, +0% (2 to 2)</v>
      </c>
      <c r="T271" s="18"/>
      <c r="U271" s="40">
        <v>0.0</v>
      </c>
      <c r="V271" s="22">
        <f t="shared" si="8"/>
        <v>0</v>
      </c>
      <c r="W271" s="23" t="str">
        <f t="shared" si="9"/>
        <v>#DIV/0!</v>
      </c>
      <c r="X271" s="26" t="str">
        <f t="shared" si="10"/>
        <v>#DIV/0!</v>
      </c>
    </row>
    <row r="272">
      <c r="A272" s="18" t="s">
        <v>646</v>
      </c>
      <c r="B272" s="18">
        <v>977.0</v>
      </c>
      <c r="C272" s="40">
        <v>3674.0</v>
      </c>
      <c r="D272" s="40">
        <v>833.0</v>
      </c>
      <c r="E272" s="40">
        <v>9.0</v>
      </c>
      <c r="F272" s="14">
        <v>63842.0</v>
      </c>
      <c r="G272" s="19"/>
      <c r="H272" s="19">
        <f>VLOOKUP(A272,'Kings Ratings'!$A$2:$B$1000,2,false)</f>
        <v>5</v>
      </c>
      <c r="I272" s="10"/>
      <c r="K272" s="40">
        <v>3459.0</v>
      </c>
      <c r="L272" s="22">
        <f t="shared" si="2"/>
        <v>215</v>
      </c>
      <c r="M272" s="23">
        <f t="shared" si="3"/>
        <v>0.06215669269</v>
      </c>
      <c r="N272" s="24" t="str">
        <f t="shared" si="4"/>
        <v>Purple Twine with +215, +6.2% (3459 to 3674)</v>
      </c>
      <c r="O272" s="41"/>
      <c r="P272" s="40">
        <v>749.0</v>
      </c>
      <c r="Q272" s="18">
        <f t="shared" si="5"/>
        <v>84</v>
      </c>
      <c r="R272" s="23">
        <f t="shared" si="6"/>
        <v>0.1121495327</v>
      </c>
      <c r="S272" s="24" t="str">
        <f t="shared" si="7"/>
        <v>Purple Twine with +84, +11.2% (749 to 833)</v>
      </c>
      <c r="T272" s="18"/>
      <c r="U272" s="40">
        <v>9.0</v>
      </c>
      <c r="V272" s="22">
        <f t="shared" si="8"/>
        <v>0</v>
      </c>
      <c r="W272" s="23">
        <f t="shared" si="9"/>
        <v>0</v>
      </c>
      <c r="X272" s="26" t="str">
        <f t="shared" si="10"/>
        <v>Purple Twine with +0, +0% (9 to 9)</v>
      </c>
    </row>
    <row r="273">
      <c r="A273" s="18" t="s">
        <v>522</v>
      </c>
      <c r="B273" s="18">
        <v>154.0</v>
      </c>
      <c r="C273" s="40">
        <v>7277.0</v>
      </c>
      <c r="D273" s="40">
        <v>10.0</v>
      </c>
      <c r="E273" s="40">
        <v>0.0</v>
      </c>
      <c r="F273" s="14">
        <v>21207.0</v>
      </c>
      <c r="G273" s="19"/>
      <c r="H273" s="19">
        <f>VLOOKUP(A273,'Kings Ratings'!$A$2:$B$1000,2,false)</f>
        <v>10</v>
      </c>
      <c r="I273" s="10" t="str">
        <f>vlookup(B273,'202405 MM (Do Not Delete)'!$A$1:$G$1000,7,false)</f>
        <v/>
      </c>
      <c r="K273" s="40">
        <v>6845.0</v>
      </c>
      <c r="L273" s="22">
        <f t="shared" si="2"/>
        <v>432</v>
      </c>
      <c r="M273" s="23">
        <f t="shared" si="3"/>
        <v>0.06311176041</v>
      </c>
      <c r="N273" s="24" t="str">
        <f t="shared" si="4"/>
        <v>Runestone 08 with +432, +6.3% (6845 to 7277)</v>
      </c>
      <c r="O273" s="41"/>
      <c r="P273" s="40">
        <v>7.0</v>
      </c>
      <c r="Q273" s="18">
        <f t="shared" si="5"/>
        <v>3</v>
      </c>
      <c r="R273" s="23">
        <f t="shared" si="6"/>
        <v>0.4285714286</v>
      </c>
      <c r="S273" s="24" t="str">
        <f t="shared" si="7"/>
        <v>Runestone 08 with +3, +42.9% (7 to 10)</v>
      </c>
      <c r="T273" s="18"/>
      <c r="U273" s="40">
        <v>0.0</v>
      </c>
      <c r="V273" s="22">
        <f t="shared" si="8"/>
        <v>0</v>
      </c>
      <c r="W273" s="23" t="str">
        <f t="shared" si="9"/>
        <v>#DIV/0!</v>
      </c>
      <c r="X273" s="26" t="str">
        <f t="shared" si="10"/>
        <v>#DIV/0!</v>
      </c>
    </row>
    <row r="274">
      <c r="A274" s="18" t="s">
        <v>671</v>
      </c>
      <c r="B274" s="18">
        <v>788.0</v>
      </c>
      <c r="C274" s="40">
        <v>6257.0</v>
      </c>
      <c r="D274" s="40">
        <v>3083.0</v>
      </c>
      <c r="E274" s="40">
        <v>33.0</v>
      </c>
      <c r="F274" s="14">
        <v>148736.0</v>
      </c>
      <c r="G274" s="19"/>
      <c r="H274" s="19">
        <f>VLOOKUP(A274,'Kings Ratings'!$A$2:$B$1000,2,false)</f>
        <v>6</v>
      </c>
      <c r="I274" s="7">
        <f>vlookup(B274,'202405 MM (Do Not Delete)'!$A$1:$G$1000,7,false)</f>
        <v>324</v>
      </c>
      <c r="K274" s="40">
        <v>5883.0</v>
      </c>
      <c r="L274" s="22">
        <f t="shared" si="2"/>
        <v>374</v>
      </c>
      <c r="M274" s="23">
        <f t="shared" si="3"/>
        <v>0.06357300697</v>
      </c>
      <c r="N274" s="24" t="str">
        <f t="shared" si="4"/>
        <v>Red Twine with +374, +6.4% (5883 to 6257)</v>
      </c>
      <c r="O274" s="41"/>
      <c r="P274" s="40">
        <v>2877.0</v>
      </c>
      <c r="Q274" s="18">
        <f t="shared" si="5"/>
        <v>206</v>
      </c>
      <c r="R274" s="23">
        <f t="shared" si="6"/>
        <v>0.07160236357</v>
      </c>
      <c r="S274" s="24" t="str">
        <f t="shared" si="7"/>
        <v>Red Twine with +206, +7.2% (2877 to 3083)</v>
      </c>
      <c r="T274" s="18"/>
      <c r="U274" s="40">
        <v>31.0</v>
      </c>
      <c r="V274" s="22">
        <f t="shared" si="8"/>
        <v>2</v>
      </c>
      <c r="W274" s="23">
        <f t="shared" si="9"/>
        <v>0.06451612903</v>
      </c>
      <c r="X274" s="26" t="str">
        <f t="shared" si="10"/>
        <v>Red Twine with +2, +6.5% (31 to 33)</v>
      </c>
    </row>
    <row r="275">
      <c r="A275" s="18" t="s">
        <v>208</v>
      </c>
      <c r="B275" s="18">
        <v>681.0</v>
      </c>
      <c r="C275" s="40">
        <v>1990.0</v>
      </c>
      <c r="D275" s="40">
        <v>1.0</v>
      </c>
      <c r="E275" s="40">
        <v>0.0</v>
      </c>
      <c r="F275" s="14">
        <v>4703.0</v>
      </c>
      <c r="G275" s="19"/>
      <c r="H275" s="19">
        <f>VLOOKUP(A275,'Kings Ratings'!$A$2:$B$1000,2,false)</f>
        <v>7</v>
      </c>
      <c r="I275" s="10"/>
      <c r="K275" s="40">
        <v>1871.0</v>
      </c>
      <c r="L275" s="22">
        <f t="shared" si="2"/>
        <v>119</v>
      </c>
      <c r="M275" s="23">
        <f t="shared" si="3"/>
        <v>0.06360235168</v>
      </c>
      <c r="N275" s="24" t="str">
        <f t="shared" si="4"/>
        <v>Control Box with +119, +6.4% (1871 to 1990)</v>
      </c>
      <c r="O275" s="41"/>
      <c r="P275" s="40">
        <v>1.0</v>
      </c>
      <c r="Q275" s="18">
        <f t="shared" si="5"/>
        <v>0</v>
      </c>
      <c r="R275" s="23">
        <f t="shared" si="6"/>
        <v>0</v>
      </c>
      <c r="S275" s="24" t="str">
        <f t="shared" si="7"/>
        <v>Control Box with +0, +0% (1 to 1)</v>
      </c>
      <c r="T275" s="18"/>
      <c r="U275" s="40">
        <v>0.0</v>
      </c>
      <c r="V275" s="22">
        <f t="shared" si="8"/>
        <v>0</v>
      </c>
      <c r="W275" s="23" t="str">
        <f t="shared" si="9"/>
        <v>#DIV/0!</v>
      </c>
      <c r="X275" s="26" t="str">
        <f t="shared" si="10"/>
        <v>#DIV/0!</v>
      </c>
    </row>
    <row r="276">
      <c r="A276" s="18" t="s">
        <v>212</v>
      </c>
      <c r="B276" s="18">
        <v>637.0</v>
      </c>
      <c r="C276" s="40">
        <v>3874.0</v>
      </c>
      <c r="D276" s="40">
        <v>92.0</v>
      </c>
      <c r="E276" s="40">
        <v>3.0</v>
      </c>
      <c r="F276" s="14">
        <v>20106.0</v>
      </c>
      <c r="G276" s="19"/>
      <c r="H276" s="19">
        <f>VLOOKUP(A276,'Kings Ratings'!$A$2:$B$1000,2,false)</f>
        <v>9</v>
      </c>
      <c r="I276" s="10" t="str">
        <f>vlookup(B276,'202405 MM (Do Not Delete)'!$A$1:$G$1000,7,false)</f>
        <v/>
      </c>
      <c r="K276" s="40">
        <v>3638.0</v>
      </c>
      <c r="L276" s="22">
        <f t="shared" si="2"/>
        <v>236</v>
      </c>
      <c r="M276" s="23">
        <f t="shared" si="3"/>
        <v>0.06487080814</v>
      </c>
      <c r="N276" s="24" t="str">
        <f t="shared" si="4"/>
        <v>Cooking Pot with +236, +6.5% (3638 to 3874)</v>
      </c>
      <c r="O276" s="41"/>
      <c r="P276" s="40">
        <v>87.0</v>
      </c>
      <c r="Q276" s="18">
        <f t="shared" si="5"/>
        <v>5</v>
      </c>
      <c r="R276" s="23">
        <f t="shared" si="6"/>
        <v>0.05747126437</v>
      </c>
      <c r="S276" s="24" t="str">
        <f t="shared" si="7"/>
        <v>Cooking Pot with +5, +5.7% (87 to 92)</v>
      </c>
      <c r="T276" s="18"/>
      <c r="U276" s="40">
        <v>2.0</v>
      </c>
      <c r="V276" s="22">
        <f t="shared" si="8"/>
        <v>1</v>
      </c>
      <c r="W276" s="23">
        <f t="shared" si="9"/>
        <v>0.5</v>
      </c>
      <c r="X276" s="26" t="str">
        <f t="shared" si="10"/>
        <v>Cooking Pot with +1, +50% (2 to 3)</v>
      </c>
    </row>
    <row r="277">
      <c r="A277" s="18" t="s">
        <v>754</v>
      </c>
      <c r="B277" s="18">
        <v>843.0</v>
      </c>
      <c r="C277" s="40">
        <v>5959.0</v>
      </c>
      <c r="D277" s="40">
        <v>2475.0</v>
      </c>
      <c r="E277" s="40">
        <v>42.0</v>
      </c>
      <c r="F277" s="14">
        <v>163789.0</v>
      </c>
      <c r="G277" s="19"/>
      <c r="H277" s="19">
        <f>VLOOKUP(A277,'Kings Ratings'!$A$2:$B$1000,2,false)</f>
        <v>3</v>
      </c>
      <c r="I277" s="7" t="str">
        <f>vlookup(B277,'202405 MM (Do Not Delete)'!$A$1:$G$1000,7,false)</f>
        <v/>
      </c>
      <c r="K277" s="40">
        <v>5594.0</v>
      </c>
      <c r="L277" s="22">
        <f t="shared" si="2"/>
        <v>365</v>
      </c>
      <c r="M277" s="23">
        <f t="shared" si="3"/>
        <v>0.06524848051</v>
      </c>
      <c r="N277" s="24" t="str">
        <f t="shared" si="4"/>
        <v>Steel Buckle with +365, +6.5% (5594 to 5959)</v>
      </c>
      <c r="O277" s="41"/>
      <c r="P277" s="40">
        <v>2305.0</v>
      </c>
      <c r="Q277" s="18">
        <f t="shared" si="5"/>
        <v>170</v>
      </c>
      <c r="R277" s="23">
        <f t="shared" si="6"/>
        <v>0.0737527115</v>
      </c>
      <c r="S277" s="24" t="str">
        <f t="shared" si="7"/>
        <v>Steel Buckle with +170, +7.4% (2305 to 2475)</v>
      </c>
      <c r="T277" s="18"/>
      <c r="U277" s="40">
        <v>38.0</v>
      </c>
      <c r="V277" s="22">
        <f t="shared" si="8"/>
        <v>4</v>
      </c>
      <c r="W277" s="23">
        <f t="shared" si="9"/>
        <v>0.1052631579</v>
      </c>
      <c r="X277" s="26" t="str">
        <f t="shared" si="10"/>
        <v>Steel Buckle with +4, +10.5% (38 to 42)</v>
      </c>
    </row>
    <row r="278">
      <c r="A278" s="18" t="s">
        <v>722</v>
      </c>
      <c r="B278" s="18">
        <v>759.0</v>
      </c>
      <c r="C278" s="40">
        <v>3328.0</v>
      </c>
      <c r="D278" s="40">
        <v>73.0</v>
      </c>
      <c r="E278" s="40">
        <v>1.0</v>
      </c>
      <c r="F278" s="14">
        <v>33781.0</v>
      </c>
      <c r="G278" s="19"/>
      <c r="H278" s="19">
        <f>VLOOKUP(A278,'Kings Ratings'!$A$2:$B$1000,2,false)</f>
        <v>10</v>
      </c>
      <c r="I278" s="10">
        <f>vlookup(B278,'202405 MM (Do Not Delete)'!$A$1:$G$1000,7,false)</f>
        <v>315</v>
      </c>
      <c r="K278" s="40">
        <v>3124.0</v>
      </c>
      <c r="L278" s="22">
        <f t="shared" si="2"/>
        <v>204</v>
      </c>
      <c r="M278" s="23">
        <f t="shared" si="3"/>
        <v>0.06530089629</v>
      </c>
      <c r="N278" s="24" t="str">
        <f t="shared" si="4"/>
        <v>Steel Vise with +204, +6.5% (3124 to 3328)</v>
      </c>
      <c r="O278" s="41"/>
      <c r="P278" s="40">
        <v>69.0</v>
      </c>
      <c r="Q278" s="18">
        <f t="shared" si="5"/>
        <v>4</v>
      </c>
      <c r="R278" s="23">
        <f t="shared" si="6"/>
        <v>0.05797101449</v>
      </c>
      <c r="S278" s="24" t="str">
        <f t="shared" si="7"/>
        <v>Steel Vise with +4, +5.8% (69 to 73)</v>
      </c>
      <c r="T278" s="18"/>
      <c r="U278" s="40">
        <v>1.0</v>
      </c>
      <c r="V278" s="22">
        <f t="shared" si="8"/>
        <v>0</v>
      </c>
      <c r="W278" s="23">
        <f t="shared" si="9"/>
        <v>0</v>
      </c>
      <c r="X278" s="26" t="str">
        <f t="shared" si="10"/>
        <v>Steel Vise with +0, +0% (1 to 1)</v>
      </c>
    </row>
    <row r="279">
      <c r="A279" s="18" t="s">
        <v>398</v>
      </c>
      <c r="B279" s="18">
        <v>221.0</v>
      </c>
      <c r="C279" s="40">
        <v>6666.0</v>
      </c>
      <c r="D279" s="40">
        <v>1.0</v>
      </c>
      <c r="E279" s="40">
        <v>0.0</v>
      </c>
      <c r="F279" s="14">
        <v>14489.0</v>
      </c>
      <c r="G279" s="19"/>
      <c r="H279" s="19">
        <f>VLOOKUP(A279,'Kings Ratings'!$A$2:$B$1000,2,false)</f>
        <v>10</v>
      </c>
      <c r="I279" s="10" t="str">
        <f>vlookup(B279,'202405 MM (Do Not Delete)'!$A$1:$G$1000,7,false)</f>
        <v/>
      </c>
      <c r="K279" s="40">
        <v>6256.0</v>
      </c>
      <c r="L279" s="22">
        <f t="shared" si="2"/>
        <v>410</v>
      </c>
      <c r="M279" s="23">
        <f t="shared" si="3"/>
        <v>0.0655370844</v>
      </c>
      <c r="N279" s="24" t="str">
        <f t="shared" si="4"/>
        <v>Runestone 11 with +410, +6.6% (6256 to 6666)</v>
      </c>
      <c r="O279" s="41"/>
      <c r="P279" s="40">
        <v>1.0</v>
      </c>
      <c r="Q279" s="18">
        <f t="shared" si="5"/>
        <v>0</v>
      </c>
      <c r="R279" s="23">
        <f t="shared" si="6"/>
        <v>0</v>
      </c>
      <c r="S279" s="24" t="str">
        <f t="shared" si="7"/>
        <v>Runestone 11 with +0, +0% (1 to 1)</v>
      </c>
      <c r="T279" s="18"/>
      <c r="U279" s="40">
        <v>0.0</v>
      </c>
      <c r="V279" s="22">
        <f t="shared" si="8"/>
        <v>0</v>
      </c>
      <c r="W279" s="23" t="str">
        <f t="shared" si="9"/>
        <v>#DIV/0!</v>
      </c>
      <c r="X279" s="26" t="str">
        <f t="shared" si="10"/>
        <v>#DIV/0!</v>
      </c>
    </row>
    <row r="280">
      <c r="A280" s="18" t="s">
        <v>607</v>
      </c>
      <c r="B280" s="18">
        <v>725.0</v>
      </c>
      <c r="C280" s="40">
        <v>4038.0</v>
      </c>
      <c r="D280" s="40">
        <v>332.0</v>
      </c>
      <c r="E280" s="40">
        <v>0.0</v>
      </c>
      <c r="F280" s="14">
        <v>68063.0</v>
      </c>
      <c r="G280" s="19"/>
      <c r="H280" s="19">
        <f>VLOOKUP(A280,'Kings Ratings'!$A$2:$B$1000,2,false)</f>
        <v>9</v>
      </c>
      <c r="I280" s="10" t="str">
        <f>vlookup(B280,'202405 MM (Do Not Delete)'!$A$1:$G$1000,7,false)</f>
        <v/>
      </c>
      <c r="K280" s="40">
        <v>3789.0</v>
      </c>
      <c r="L280" s="22">
        <f t="shared" si="2"/>
        <v>249</v>
      </c>
      <c r="M280" s="23">
        <f t="shared" si="3"/>
        <v>0.0657165479</v>
      </c>
      <c r="N280" s="24" t="str">
        <f t="shared" si="4"/>
        <v>Pie Pan with +249, +6.6% (3789 to 4038)</v>
      </c>
      <c r="O280" s="41"/>
      <c r="P280" s="40">
        <v>304.0</v>
      </c>
      <c r="Q280" s="18">
        <f t="shared" si="5"/>
        <v>28</v>
      </c>
      <c r="R280" s="23">
        <f t="shared" si="6"/>
        <v>0.09210526316</v>
      </c>
      <c r="S280" s="24" t="str">
        <f t="shared" si="7"/>
        <v>Pie Pan with +28, +9.2% (304 to 332)</v>
      </c>
      <c r="T280" s="18"/>
      <c r="U280" s="40">
        <v>0.0</v>
      </c>
      <c r="V280" s="22">
        <f t="shared" si="8"/>
        <v>0</v>
      </c>
      <c r="W280" s="23" t="str">
        <f t="shared" si="9"/>
        <v>#DIV/0!</v>
      </c>
      <c r="X280" s="26" t="str">
        <f t="shared" si="10"/>
        <v>#DIV/0!</v>
      </c>
    </row>
    <row r="281">
      <c r="A281" s="18" t="s">
        <v>381</v>
      </c>
      <c r="B281" s="18">
        <v>459.0</v>
      </c>
      <c r="C281" s="40">
        <v>3361.0</v>
      </c>
      <c r="D281" s="40">
        <v>8.0</v>
      </c>
      <c r="E281" s="40">
        <v>0.0</v>
      </c>
      <c r="F281" s="14">
        <v>15335.0</v>
      </c>
      <c r="G281" s="19"/>
      <c r="H281" s="19">
        <f>VLOOKUP(A281,'Kings Ratings'!$A$2:$B$1000,2,false)</f>
        <v>10</v>
      </c>
      <c r="I281" s="10" t="str">
        <f>vlookup(B281,'202405 MM (Do Not Delete)'!$A$1:$G$1000,7,false)</f>
        <v/>
      </c>
      <c r="K281" s="40">
        <v>3148.0</v>
      </c>
      <c r="L281" s="22">
        <f t="shared" si="2"/>
        <v>213</v>
      </c>
      <c r="M281" s="23">
        <f t="shared" si="3"/>
        <v>0.06766200762</v>
      </c>
      <c r="N281" s="24" t="str">
        <f t="shared" si="4"/>
        <v>Gold Coral with +213, +6.8% (3148 to 3361)</v>
      </c>
      <c r="O281" s="41"/>
      <c r="P281" s="40">
        <v>7.0</v>
      </c>
      <c r="Q281" s="18">
        <f t="shared" si="5"/>
        <v>1</v>
      </c>
      <c r="R281" s="23">
        <f t="shared" si="6"/>
        <v>0.1428571429</v>
      </c>
      <c r="S281" s="24" t="str">
        <f t="shared" si="7"/>
        <v>Gold Coral with +1, +14.3% (7 to 8)</v>
      </c>
      <c r="T281" s="18"/>
      <c r="U281" s="40">
        <v>0.0</v>
      </c>
      <c r="V281" s="22">
        <f t="shared" si="8"/>
        <v>0</v>
      </c>
      <c r="W281" s="23" t="str">
        <f t="shared" si="9"/>
        <v>#DIV/0!</v>
      </c>
      <c r="X281" s="26" t="str">
        <f t="shared" si="10"/>
        <v>#DIV/0!</v>
      </c>
    </row>
    <row r="282">
      <c r="A282" s="18" t="s">
        <v>401</v>
      </c>
      <c r="B282" s="18">
        <v>457.0</v>
      </c>
      <c r="C282" s="40">
        <v>1496.0</v>
      </c>
      <c r="D282" s="40">
        <v>25.0</v>
      </c>
      <c r="E282" s="40">
        <v>1.0</v>
      </c>
      <c r="F282" s="14">
        <v>18484.0</v>
      </c>
      <c r="G282" s="19"/>
      <c r="H282" s="19">
        <f>VLOOKUP(A282,'Kings Ratings'!$A$2:$B$1000,2,false)</f>
        <v>10</v>
      </c>
      <c r="I282" s="10"/>
      <c r="K282" s="40">
        <v>1401.0</v>
      </c>
      <c r="L282" s="22">
        <f t="shared" si="2"/>
        <v>95</v>
      </c>
      <c r="M282" s="23">
        <f t="shared" si="3"/>
        <v>0.06780870807</v>
      </c>
      <c r="N282" s="24" t="str">
        <f t="shared" si="4"/>
        <v>Gold Trout with +95, +6.8% (1401 to 1496)</v>
      </c>
      <c r="O282" s="41"/>
      <c r="P282" s="40">
        <v>19.0</v>
      </c>
      <c r="Q282" s="18">
        <f t="shared" si="5"/>
        <v>6</v>
      </c>
      <c r="R282" s="23">
        <f t="shared" si="6"/>
        <v>0.3157894737</v>
      </c>
      <c r="S282" s="24" t="str">
        <f t="shared" si="7"/>
        <v>Gold Trout with +6, +31.6% (19 to 25)</v>
      </c>
      <c r="T282" s="18"/>
      <c r="U282" s="40">
        <v>1.0</v>
      </c>
      <c r="V282" s="22">
        <f t="shared" si="8"/>
        <v>0</v>
      </c>
      <c r="W282" s="23">
        <f t="shared" si="9"/>
        <v>0</v>
      </c>
      <c r="X282" s="26" t="str">
        <f t="shared" si="10"/>
        <v>Gold Trout with +0, +0% (1 to 1)</v>
      </c>
    </row>
    <row r="283">
      <c r="A283" s="18" t="s">
        <v>621</v>
      </c>
      <c r="B283" s="18">
        <v>222.0</v>
      </c>
      <c r="C283" s="40">
        <v>6890.0</v>
      </c>
      <c r="D283" s="40">
        <v>19.0</v>
      </c>
      <c r="E283" s="40">
        <v>0.0</v>
      </c>
      <c r="F283" s="14">
        <v>20501.0</v>
      </c>
      <c r="G283" s="19"/>
      <c r="H283" s="19">
        <f>VLOOKUP(A283,'Kings Ratings'!$A$2:$B$1000,2,false)</f>
        <v>10</v>
      </c>
      <c r="I283" s="10" t="str">
        <f>vlookup(B283,'202405 MM (Do Not Delete)'!$A$1:$G$1000,7,false)</f>
        <v/>
      </c>
      <c r="K283" s="40">
        <v>6451.0</v>
      </c>
      <c r="L283" s="22">
        <f t="shared" si="2"/>
        <v>439</v>
      </c>
      <c r="M283" s="23">
        <f t="shared" si="3"/>
        <v>0.06805146489</v>
      </c>
      <c r="N283" s="24" t="str">
        <f t="shared" si="4"/>
        <v>Runestone 12 with +439, +6.8% (6451 to 6890)</v>
      </c>
      <c r="O283" s="41"/>
      <c r="P283" s="40">
        <v>10.0</v>
      </c>
      <c r="Q283" s="18">
        <f t="shared" si="5"/>
        <v>9</v>
      </c>
      <c r="R283" s="23">
        <f t="shared" si="6"/>
        <v>0.9</v>
      </c>
      <c r="S283" s="24" t="str">
        <f t="shared" si="7"/>
        <v>Runestone 12 with +9, +90% (10 to 19)</v>
      </c>
      <c r="T283" s="18"/>
      <c r="U283" s="40">
        <v>0.0</v>
      </c>
      <c r="V283" s="22">
        <f t="shared" si="8"/>
        <v>0</v>
      </c>
      <c r="W283" s="23" t="str">
        <f t="shared" si="9"/>
        <v>#DIV/0!</v>
      </c>
      <c r="X283" s="26" t="str">
        <f t="shared" si="10"/>
        <v>#DIV/0!</v>
      </c>
    </row>
    <row r="284">
      <c r="A284" s="18" t="s">
        <v>668</v>
      </c>
      <c r="B284" s="18">
        <v>760.0</v>
      </c>
      <c r="C284" s="40">
        <v>2947.0</v>
      </c>
      <c r="D284" s="40">
        <v>169.0</v>
      </c>
      <c r="E284" s="40">
        <v>7.0</v>
      </c>
      <c r="F284" s="14">
        <v>10829.0</v>
      </c>
      <c r="G284" s="19"/>
      <c r="H284" s="19">
        <f>VLOOKUP(A284,'Kings Ratings'!$A$2:$B$1000,2,false)</f>
        <v>9</v>
      </c>
      <c r="I284" s="10">
        <f>vlookup(B284,'202405 MM (Do Not Delete)'!$A$1:$G$1000,7,false)</f>
        <v>299</v>
      </c>
      <c r="K284" s="40">
        <v>2759.0</v>
      </c>
      <c r="L284" s="22">
        <f t="shared" si="2"/>
        <v>188</v>
      </c>
      <c r="M284" s="23">
        <f t="shared" si="3"/>
        <v>0.06814063066</v>
      </c>
      <c r="N284" s="24" t="str">
        <f t="shared" si="4"/>
        <v>Red Trunk with +188, +6.8% (2759 to 2947)</v>
      </c>
      <c r="O284" s="41"/>
      <c r="P284" s="40">
        <v>160.0</v>
      </c>
      <c r="Q284" s="18">
        <f t="shared" si="5"/>
        <v>9</v>
      </c>
      <c r="R284" s="23">
        <f t="shared" si="6"/>
        <v>0.05625</v>
      </c>
      <c r="S284" s="24" t="str">
        <f t="shared" si="7"/>
        <v>Red Trunk with +9, +5.6% (160 to 169)</v>
      </c>
      <c r="T284" s="18"/>
      <c r="U284" s="40">
        <v>6.0</v>
      </c>
      <c r="V284" s="22">
        <f t="shared" si="8"/>
        <v>1</v>
      </c>
      <c r="W284" s="23">
        <f t="shared" si="9"/>
        <v>0.1666666667</v>
      </c>
      <c r="X284" s="26" t="str">
        <f t="shared" si="10"/>
        <v>Red Trunk with +1, +16.7% (6 to 7)</v>
      </c>
    </row>
    <row r="285">
      <c r="A285" s="18" t="s">
        <v>137</v>
      </c>
      <c r="B285" s="18">
        <v>661.0</v>
      </c>
      <c r="C285" s="40">
        <v>1566.0</v>
      </c>
      <c r="D285" s="40">
        <v>53.0</v>
      </c>
      <c r="E285" s="40">
        <v>0.0</v>
      </c>
      <c r="F285" s="14">
        <v>5233.0</v>
      </c>
      <c r="G285" s="19"/>
      <c r="H285" s="19">
        <f>VLOOKUP(A285,'Kings Ratings'!$A$2:$B$1000,2,false)</f>
        <v>7</v>
      </c>
      <c r="I285" s="10"/>
      <c r="K285" s="40">
        <v>1466.0</v>
      </c>
      <c r="L285" s="22">
        <f t="shared" si="2"/>
        <v>100</v>
      </c>
      <c r="M285" s="23">
        <f t="shared" si="3"/>
        <v>0.06821282401</v>
      </c>
      <c r="N285" s="24" t="str">
        <f t="shared" si="4"/>
        <v>Breakfast Boost with +100, +6.8% (1466 to 1566)</v>
      </c>
      <c r="O285" s="41"/>
      <c r="P285" s="40">
        <v>51.0</v>
      </c>
      <c r="Q285" s="18">
        <f t="shared" si="5"/>
        <v>2</v>
      </c>
      <c r="R285" s="23">
        <f t="shared" si="6"/>
        <v>0.03921568627</v>
      </c>
      <c r="S285" s="24" t="str">
        <f t="shared" si="7"/>
        <v>Breakfast Boost with +2, +3.9% (51 to 53)</v>
      </c>
      <c r="T285" s="18"/>
      <c r="U285" s="40">
        <v>0.0</v>
      </c>
      <c r="V285" s="22">
        <f t="shared" si="8"/>
        <v>0</v>
      </c>
      <c r="W285" s="23" t="str">
        <f t="shared" si="9"/>
        <v>#DIV/0!</v>
      </c>
      <c r="X285" s="26" t="str">
        <f t="shared" si="10"/>
        <v>#DIV/0!</v>
      </c>
    </row>
    <row r="286">
      <c r="A286" s="18" t="s">
        <v>407</v>
      </c>
      <c r="B286" s="18">
        <v>112.0</v>
      </c>
      <c r="C286" s="40">
        <v>6265.0</v>
      </c>
      <c r="D286" s="40">
        <v>62.0</v>
      </c>
      <c r="E286" s="40">
        <v>0.0</v>
      </c>
      <c r="F286" s="14">
        <v>22317.0</v>
      </c>
      <c r="G286" s="19"/>
      <c r="H286" s="19">
        <f>VLOOKUP(A286,'Kings Ratings'!$A$2:$B$1000,2,false)</f>
        <v>10</v>
      </c>
      <c r="I286" s="10" t="str">
        <f>vlookup(B286,'202405 MM (Do Not Delete)'!$A$1:$G$1000,7,false)</f>
        <v/>
      </c>
      <c r="K286" s="40">
        <v>5863.0</v>
      </c>
      <c r="L286" s="22">
        <f t="shared" si="2"/>
        <v>402</v>
      </c>
      <c r="M286" s="23">
        <f t="shared" si="3"/>
        <v>0.06856558076</v>
      </c>
      <c r="N286" s="24" t="str">
        <f t="shared" si="4"/>
        <v>Grape Juice with +402, +6.9% (5863 to 6265)</v>
      </c>
      <c r="O286" s="41"/>
      <c r="P286" s="40">
        <v>50.0</v>
      </c>
      <c r="Q286" s="18">
        <f t="shared" si="5"/>
        <v>12</v>
      </c>
      <c r="R286" s="23">
        <f t="shared" si="6"/>
        <v>0.24</v>
      </c>
      <c r="S286" s="24" t="str">
        <f t="shared" si="7"/>
        <v>Grape Juice with +12, +24% (50 to 62)</v>
      </c>
      <c r="T286" s="18"/>
      <c r="U286" s="40">
        <v>0.0</v>
      </c>
      <c r="V286" s="22">
        <f t="shared" si="8"/>
        <v>0</v>
      </c>
      <c r="W286" s="23" t="str">
        <f t="shared" si="9"/>
        <v>#DIV/0!</v>
      </c>
      <c r="X286" s="26" t="str">
        <f t="shared" si="10"/>
        <v>#DIV/0!</v>
      </c>
    </row>
    <row r="287">
      <c r="A287" s="18" t="s">
        <v>403</v>
      </c>
      <c r="B287" s="18">
        <v>463.0</v>
      </c>
      <c r="C287" s="40">
        <v>3552.0</v>
      </c>
      <c r="D287" s="40">
        <v>10.0</v>
      </c>
      <c r="E287" s="40">
        <v>0.0</v>
      </c>
      <c r="F287" s="14">
        <v>16101.0</v>
      </c>
      <c r="G287" s="19"/>
      <c r="H287" s="19">
        <f>VLOOKUP(A287,'Kings Ratings'!$A$2:$B$1000,2,false)</f>
        <v>10</v>
      </c>
      <c r="I287" s="10" t="str">
        <f>vlookup(B287,'202405 MM (Do Not Delete)'!$A$1:$G$1000,7,false)</f>
        <v/>
      </c>
      <c r="K287" s="40">
        <v>3323.0</v>
      </c>
      <c r="L287" s="22">
        <f t="shared" si="2"/>
        <v>229</v>
      </c>
      <c r="M287" s="23">
        <f t="shared" si="3"/>
        <v>0.06891363226</v>
      </c>
      <c r="N287" s="24" t="str">
        <f t="shared" si="4"/>
        <v>Goldgill with +229, +6.9% (3323 to 3552)</v>
      </c>
      <c r="O287" s="41"/>
      <c r="P287" s="40">
        <v>10.0</v>
      </c>
      <c r="Q287" s="18">
        <f t="shared" si="5"/>
        <v>0</v>
      </c>
      <c r="R287" s="23">
        <f t="shared" si="6"/>
        <v>0</v>
      </c>
      <c r="S287" s="24" t="str">
        <f t="shared" si="7"/>
        <v>Goldgill with +0, +0% (10 to 10)</v>
      </c>
      <c r="T287" s="18"/>
      <c r="U287" s="40">
        <v>0.0</v>
      </c>
      <c r="V287" s="22">
        <f t="shared" si="8"/>
        <v>0</v>
      </c>
      <c r="W287" s="23" t="str">
        <f t="shared" si="9"/>
        <v>#DIV/0!</v>
      </c>
      <c r="X287" s="26" t="str">
        <f t="shared" si="10"/>
        <v>#DIV/0!</v>
      </c>
    </row>
    <row r="288">
      <c r="A288" s="18" t="s">
        <v>293</v>
      </c>
      <c r="B288" s="18">
        <v>774.0</v>
      </c>
      <c r="C288" s="40">
        <v>2137.0</v>
      </c>
      <c r="D288" s="40">
        <v>29.0</v>
      </c>
      <c r="E288" s="40">
        <v>0.0</v>
      </c>
      <c r="F288" s="14">
        <v>10779.0</v>
      </c>
      <c r="G288" s="19"/>
      <c r="H288" s="19">
        <f>VLOOKUP(A288,'Kings Ratings'!$A$2:$B$1000,2,false)</f>
        <v>9</v>
      </c>
      <c r="I288" s="10"/>
      <c r="K288" s="40">
        <v>1999.0</v>
      </c>
      <c r="L288" s="22">
        <f t="shared" si="2"/>
        <v>138</v>
      </c>
      <c r="M288" s="23">
        <f t="shared" si="3"/>
        <v>0.06903451726</v>
      </c>
      <c r="N288" s="24" t="str">
        <f t="shared" si="4"/>
        <v>Fancy Table with +138, +6.9% (1999 to 2137)</v>
      </c>
      <c r="O288" s="41"/>
      <c r="P288" s="40">
        <v>27.0</v>
      </c>
      <c r="Q288" s="18">
        <f t="shared" si="5"/>
        <v>2</v>
      </c>
      <c r="R288" s="23">
        <f t="shared" si="6"/>
        <v>0.07407407407</v>
      </c>
      <c r="S288" s="24" t="str">
        <f t="shared" si="7"/>
        <v>Fancy Table with +2, +7.4% (27 to 29)</v>
      </c>
      <c r="T288" s="18"/>
      <c r="U288" s="40">
        <v>0.0</v>
      </c>
      <c r="V288" s="22">
        <f t="shared" si="8"/>
        <v>0</v>
      </c>
      <c r="W288" s="23" t="str">
        <f t="shared" si="9"/>
        <v>#DIV/0!</v>
      </c>
      <c r="X288" s="26" t="str">
        <f t="shared" si="10"/>
        <v>#DIV/0!</v>
      </c>
    </row>
    <row r="289">
      <c r="A289" s="18" t="s">
        <v>365</v>
      </c>
      <c r="B289" s="18">
        <v>462.0</v>
      </c>
      <c r="C289" s="40">
        <v>910.0</v>
      </c>
      <c r="D289" s="40">
        <v>2.0</v>
      </c>
      <c r="E289" s="40">
        <v>0.0</v>
      </c>
      <c r="F289" s="14">
        <v>10831.0</v>
      </c>
      <c r="G289" s="19"/>
      <c r="H289" s="19">
        <f>VLOOKUP(A289,'Kings Ratings'!$A$2:$B$1000,2,false)</f>
        <v>10</v>
      </c>
      <c r="I289" s="10" t="str">
        <f>vlookup(B289,'202405 MM (Do Not Delete)'!$A$1:$G$1000,7,false)</f>
        <v/>
      </c>
      <c r="K289" s="40">
        <v>851.0</v>
      </c>
      <c r="L289" s="22">
        <f t="shared" si="2"/>
        <v>59</v>
      </c>
      <c r="M289" s="23">
        <f t="shared" si="3"/>
        <v>0.06933019976</v>
      </c>
      <c r="N289" s="24" t="str">
        <f t="shared" si="4"/>
        <v>Gold Flier with +59, +6.9% (851 to 910)</v>
      </c>
      <c r="O289" s="41"/>
      <c r="P289" s="40">
        <v>2.0</v>
      </c>
      <c r="Q289" s="18">
        <f t="shared" si="5"/>
        <v>0</v>
      </c>
      <c r="R289" s="23">
        <f t="shared" si="6"/>
        <v>0</v>
      </c>
      <c r="S289" s="24" t="str">
        <f t="shared" si="7"/>
        <v>Gold Flier with +0, +0% (2 to 2)</v>
      </c>
      <c r="T289" s="18"/>
      <c r="U289" s="40">
        <v>0.0</v>
      </c>
      <c r="V289" s="22">
        <f t="shared" si="8"/>
        <v>0</v>
      </c>
      <c r="W289" s="23" t="str">
        <f t="shared" si="9"/>
        <v>#DIV/0!</v>
      </c>
      <c r="X289" s="26" t="str">
        <f t="shared" si="10"/>
        <v>#DIV/0!</v>
      </c>
    </row>
    <row r="290">
      <c r="A290" s="18" t="s">
        <v>446</v>
      </c>
      <c r="B290" s="18">
        <v>755.0</v>
      </c>
      <c r="C290" s="40">
        <v>1490.0</v>
      </c>
      <c r="D290" s="40">
        <v>118.0</v>
      </c>
      <c r="E290" s="40">
        <v>0.0</v>
      </c>
      <c r="F290" s="14">
        <v>2769.0</v>
      </c>
      <c r="G290" s="19"/>
      <c r="H290" s="19">
        <f>VLOOKUP(A290,'Kings Ratings'!$A$2:$B$1000,2,false)</f>
        <v>10</v>
      </c>
      <c r="I290" s="10"/>
      <c r="K290" s="40">
        <v>1393.0</v>
      </c>
      <c r="L290" s="22">
        <f t="shared" si="2"/>
        <v>97</v>
      </c>
      <c r="M290" s="23">
        <f t="shared" si="3"/>
        <v>0.0696338837</v>
      </c>
      <c r="N290" s="24" t="str">
        <f t="shared" si="4"/>
        <v>Hickory Omelette with +97, +7% (1393 to 1490)</v>
      </c>
      <c r="O290" s="41"/>
      <c r="P290" s="40">
        <v>109.0</v>
      </c>
      <c r="Q290" s="18">
        <f t="shared" si="5"/>
        <v>9</v>
      </c>
      <c r="R290" s="23">
        <f t="shared" si="6"/>
        <v>0.08256880734</v>
      </c>
      <c r="S290" s="24" t="str">
        <f t="shared" si="7"/>
        <v>Hickory Omelette with +9, +8.3% (109 to 118)</v>
      </c>
      <c r="T290" s="18"/>
      <c r="U290" s="40">
        <v>0.0</v>
      </c>
      <c r="V290" s="22">
        <f t="shared" si="8"/>
        <v>0</v>
      </c>
      <c r="W290" s="23" t="str">
        <f t="shared" si="9"/>
        <v>#DIV/0!</v>
      </c>
      <c r="X290" s="26" t="str">
        <f t="shared" si="10"/>
        <v>#DIV/0!</v>
      </c>
    </row>
    <row r="291">
      <c r="A291" s="18" t="s">
        <v>385</v>
      </c>
      <c r="B291" s="18">
        <v>460.0</v>
      </c>
      <c r="C291" s="40">
        <v>1732.0</v>
      </c>
      <c r="D291" s="40">
        <v>9.0</v>
      </c>
      <c r="E291" s="40">
        <v>1.0</v>
      </c>
      <c r="F291" s="14">
        <v>60676.0</v>
      </c>
      <c r="G291" s="19"/>
      <c r="H291" s="19">
        <f>VLOOKUP(A291,'Kings Ratings'!$A$2:$B$1000,2,false)</f>
        <v>10</v>
      </c>
      <c r="I291" s="10"/>
      <c r="K291" s="40">
        <v>1619.0</v>
      </c>
      <c r="L291" s="22">
        <f t="shared" si="2"/>
        <v>113</v>
      </c>
      <c r="M291" s="23">
        <f t="shared" si="3"/>
        <v>0.06979617048</v>
      </c>
      <c r="N291" s="24" t="str">
        <f t="shared" si="4"/>
        <v>Gold Drum with +113, +7% (1619 to 1732)</v>
      </c>
      <c r="O291" s="41"/>
      <c r="P291" s="40">
        <v>8.0</v>
      </c>
      <c r="Q291" s="18">
        <f t="shared" si="5"/>
        <v>1</v>
      </c>
      <c r="R291" s="23">
        <f t="shared" si="6"/>
        <v>0.125</v>
      </c>
      <c r="S291" s="24" t="str">
        <f t="shared" si="7"/>
        <v>Gold Drum with +1, +12.5% (8 to 9)</v>
      </c>
      <c r="T291" s="18"/>
      <c r="U291" s="40">
        <v>1.0</v>
      </c>
      <c r="V291" s="22">
        <f t="shared" si="8"/>
        <v>0</v>
      </c>
      <c r="W291" s="23">
        <f t="shared" si="9"/>
        <v>0</v>
      </c>
      <c r="X291" s="26" t="str">
        <f t="shared" si="10"/>
        <v>Gold Drum with +0, +0% (1 to 1)</v>
      </c>
    </row>
    <row r="292">
      <c r="A292" s="18" t="s">
        <v>333</v>
      </c>
      <c r="B292" s="18">
        <v>341.0</v>
      </c>
      <c r="C292" s="40">
        <v>2289.0</v>
      </c>
      <c r="D292" s="40">
        <v>3.0</v>
      </c>
      <c r="E292" s="40">
        <v>0.0</v>
      </c>
      <c r="F292" s="14">
        <v>10540.0</v>
      </c>
      <c r="G292" s="19"/>
      <c r="H292" s="19">
        <f>VLOOKUP(A292,'Kings Ratings'!$A$2:$B$1000,2,false)</f>
        <v>10</v>
      </c>
      <c r="I292" s="10"/>
      <c r="K292" s="40">
        <v>2135.0</v>
      </c>
      <c r="L292" s="22">
        <f t="shared" si="2"/>
        <v>154</v>
      </c>
      <c r="M292" s="23">
        <f t="shared" si="3"/>
        <v>0.07213114754</v>
      </c>
      <c r="N292" s="24" t="str">
        <f t="shared" si="4"/>
        <v>Flywheel with +154, +7.2% (2135 to 2289)</v>
      </c>
      <c r="O292" s="41"/>
      <c r="P292" s="40">
        <v>2.0</v>
      </c>
      <c r="Q292" s="18">
        <f t="shared" si="5"/>
        <v>1</v>
      </c>
      <c r="R292" s="23">
        <f t="shared" si="6"/>
        <v>0.5</v>
      </c>
      <c r="S292" s="24" t="str">
        <f t="shared" si="7"/>
        <v>Flywheel with +1, +50% (2 to 3)</v>
      </c>
      <c r="T292" s="18"/>
      <c r="U292" s="40">
        <v>0.0</v>
      </c>
      <c r="V292" s="22">
        <f t="shared" si="8"/>
        <v>0</v>
      </c>
      <c r="W292" s="23" t="str">
        <f t="shared" si="9"/>
        <v>#DIV/0!</v>
      </c>
      <c r="X292" s="26" t="str">
        <f t="shared" si="10"/>
        <v>#DIV/0!</v>
      </c>
    </row>
    <row r="293">
      <c r="A293" s="18" t="s">
        <v>337</v>
      </c>
      <c r="B293" s="18">
        <v>717.0</v>
      </c>
      <c r="C293" s="40">
        <v>2823.0</v>
      </c>
      <c r="D293" s="40">
        <v>10.0</v>
      </c>
      <c r="E293" s="40">
        <v>0.0</v>
      </c>
      <c r="F293" s="14">
        <v>15002.0</v>
      </c>
      <c r="G293" s="19"/>
      <c r="H293" s="19">
        <f>VLOOKUP(A293,'Kings Ratings'!$A$2:$B$1000,2,false)</f>
        <v>10</v>
      </c>
      <c r="I293" s="10" t="str">
        <f>vlookup(B293,'202405 MM (Do Not Delete)'!$A$1:$G$1000,7,false)</f>
        <v/>
      </c>
      <c r="K293" s="40">
        <v>2632.0</v>
      </c>
      <c r="L293" s="22">
        <f t="shared" si="2"/>
        <v>191</v>
      </c>
      <c r="M293" s="23">
        <f t="shared" si="3"/>
        <v>0.07256838906</v>
      </c>
      <c r="N293" s="24" t="str">
        <f t="shared" si="4"/>
        <v>Frost Shield with +191, +7.3% (2632 to 2823)</v>
      </c>
      <c r="O293" s="41"/>
      <c r="P293" s="40">
        <v>8.0</v>
      </c>
      <c r="Q293" s="18">
        <f t="shared" si="5"/>
        <v>2</v>
      </c>
      <c r="R293" s="23">
        <f t="shared" si="6"/>
        <v>0.25</v>
      </c>
      <c r="S293" s="24" t="str">
        <f t="shared" si="7"/>
        <v>Frost Shield with +2, +25% (8 to 10)</v>
      </c>
      <c r="T293" s="18"/>
      <c r="U293" s="40">
        <v>0.0</v>
      </c>
      <c r="V293" s="22">
        <f t="shared" si="8"/>
        <v>0</v>
      </c>
      <c r="W293" s="23" t="str">
        <f t="shared" si="9"/>
        <v>#DIV/0!</v>
      </c>
      <c r="X293" s="26" t="str">
        <f t="shared" si="10"/>
        <v>#DIV/0!</v>
      </c>
    </row>
    <row r="294">
      <c r="A294" s="18" t="s">
        <v>29</v>
      </c>
      <c r="B294" s="18">
        <v>800.0</v>
      </c>
      <c r="C294" s="40">
        <v>1591.0</v>
      </c>
      <c r="D294" s="40">
        <v>0.0</v>
      </c>
      <c r="E294" s="40">
        <v>0.0</v>
      </c>
      <c r="F294" s="14">
        <v>6636.0</v>
      </c>
      <c r="G294" s="19"/>
      <c r="H294" s="19">
        <f>VLOOKUP(A294,'Kings Ratings'!$A$2:$B$1000,2,false)</f>
        <v>10</v>
      </c>
      <c r="I294" s="10"/>
      <c r="K294" s="40">
        <v>1483.0</v>
      </c>
      <c r="L294" s="22">
        <f t="shared" si="2"/>
        <v>108</v>
      </c>
      <c r="M294" s="23">
        <f t="shared" si="3"/>
        <v>0.07282535401</v>
      </c>
      <c r="N294" s="24" t="str">
        <f t="shared" si="4"/>
        <v>Amber Cane with +108, +7.3% (1483 to 1591)</v>
      </c>
      <c r="O294" s="41"/>
      <c r="P294" s="40">
        <v>0.0</v>
      </c>
      <c r="Q294" s="18">
        <f t="shared" si="5"/>
        <v>0</v>
      </c>
      <c r="R294" s="23" t="str">
        <f t="shared" si="6"/>
        <v>#DIV/0!</v>
      </c>
      <c r="S294" s="24" t="str">
        <f t="shared" si="7"/>
        <v>#DIV/0!</v>
      </c>
      <c r="T294" s="18"/>
      <c r="U294" s="40">
        <v>0.0</v>
      </c>
      <c r="V294" s="22">
        <f t="shared" si="8"/>
        <v>0</v>
      </c>
      <c r="W294" s="23" t="str">
        <f t="shared" si="9"/>
        <v>#DIV/0!</v>
      </c>
      <c r="X294" s="26" t="str">
        <f t="shared" si="10"/>
        <v>#DIV/0!</v>
      </c>
    </row>
    <row r="295">
      <c r="A295" s="18" t="s">
        <v>438</v>
      </c>
      <c r="B295" s="18">
        <v>976.0</v>
      </c>
      <c r="C295" s="40">
        <v>5067.0</v>
      </c>
      <c r="D295" s="40">
        <v>2165.0</v>
      </c>
      <c r="E295" s="40">
        <v>41.0</v>
      </c>
      <c r="F295" s="14">
        <v>140044.0</v>
      </c>
      <c r="G295" s="19"/>
      <c r="H295" s="19">
        <f>VLOOKUP(A295,'Kings Ratings'!$A$2:$B$1000,2,false)</f>
        <v>2</v>
      </c>
      <c r="I295" s="7">
        <f>vlookup(B295,'202405 MM (Do Not Delete)'!$A$1:$G$1000,7,false)</f>
        <v>292</v>
      </c>
      <c r="K295" s="40">
        <v>4723.0</v>
      </c>
      <c r="L295" s="22">
        <f t="shared" si="2"/>
        <v>344</v>
      </c>
      <c r="M295" s="23">
        <f t="shared" si="3"/>
        <v>0.07283506246</v>
      </c>
      <c r="N295" s="24" t="str">
        <f t="shared" si="4"/>
        <v>Green Twine with +344, +7.3% (4723 to 5067)</v>
      </c>
      <c r="O295" s="41"/>
      <c r="P295" s="40">
        <v>1929.0</v>
      </c>
      <c r="Q295" s="18">
        <f t="shared" si="5"/>
        <v>236</v>
      </c>
      <c r="R295" s="23">
        <f t="shared" si="6"/>
        <v>0.122343183</v>
      </c>
      <c r="S295" s="24" t="str">
        <f t="shared" si="7"/>
        <v>Green Twine with +236, +12.2% (1929 to 2165)</v>
      </c>
      <c r="T295" s="18"/>
      <c r="U295" s="40">
        <v>35.0</v>
      </c>
      <c r="V295" s="22">
        <f t="shared" si="8"/>
        <v>6</v>
      </c>
      <c r="W295" s="23">
        <f t="shared" si="9"/>
        <v>0.1714285714</v>
      </c>
      <c r="X295" s="26" t="str">
        <f t="shared" si="10"/>
        <v>Green Twine with +6, +17.1% (35 to 41)</v>
      </c>
    </row>
    <row r="296">
      <c r="A296" s="18" t="s">
        <v>591</v>
      </c>
      <c r="B296" s="18">
        <v>473.0</v>
      </c>
      <c r="C296" s="40">
        <v>3560.0</v>
      </c>
      <c r="D296" s="40">
        <v>8.0</v>
      </c>
      <c r="E296" s="40">
        <v>0.0</v>
      </c>
      <c r="F296" s="14">
        <v>18723.0</v>
      </c>
      <c r="G296" s="19"/>
      <c r="H296" s="19">
        <f>VLOOKUP(A296,'Kings Ratings'!$A$2:$B$1000,2,false)</f>
        <v>10</v>
      </c>
      <c r="I296" s="10">
        <f>vlookup(B296,'202405 MM (Do Not Delete)'!$A$1:$G$1000,7,false)</f>
        <v>323</v>
      </c>
      <c r="K296" s="40">
        <v>3317.0</v>
      </c>
      <c r="L296" s="22">
        <f t="shared" si="2"/>
        <v>243</v>
      </c>
      <c r="M296" s="23">
        <f t="shared" si="3"/>
        <v>0.07325896895</v>
      </c>
      <c r="N296" s="24" t="str">
        <f t="shared" si="4"/>
        <v>Spiked Shell with +243, +7.3% (3317 to 3560)</v>
      </c>
      <c r="O296" s="41"/>
      <c r="P296" s="40">
        <v>8.0</v>
      </c>
      <c r="Q296" s="18">
        <f t="shared" si="5"/>
        <v>0</v>
      </c>
      <c r="R296" s="23">
        <f t="shared" si="6"/>
        <v>0</v>
      </c>
      <c r="S296" s="24" t="str">
        <f t="shared" si="7"/>
        <v>Spiked Shell with +0, +0% (8 to 8)</v>
      </c>
      <c r="T296" s="18"/>
      <c r="U296" s="40">
        <v>0.0</v>
      </c>
      <c r="V296" s="22">
        <f t="shared" si="8"/>
        <v>0</v>
      </c>
      <c r="W296" s="23" t="str">
        <f t="shared" si="9"/>
        <v>#DIV/0!</v>
      </c>
      <c r="X296" s="26" t="str">
        <f t="shared" si="10"/>
        <v>#DIV/0!</v>
      </c>
    </row>
    <row r="297">
      <c r="A297" s="18" t="s">
        <v>809</v>
      </c>
      <c r="B297" s="18">
        <v>71.0</v>
      </c>
      <c r="C297" s="40">
        <v>8612.0</v>
      </c>
      <c r="D297" s="40">
        <v>340.0</v>
      </c>
      <c r="E297" s="40">
        <v>1.0</v>
      </c>
      <c r="F297" s="14">
        <v>45468.0</v>
      </c>
      <c r="G297" s="19"/>
      <c r="H297" s="19">
        <f>VLOOKUP(A297,'Kings Ratings'!$A$2:$B$1000,2,false)</f>
        <v>9</v>
      </c>
      <c r="I297" s="10"/>
      <c r="K297" s="40">
        <v>8023.0</v>
      </c>
      <c r="L297" s="22">
        <f t="shared" si="2"/>
        <v>589</v>
      </c>
      <c r="M297" s="23">
        <f t="shared" si="3"/>
        <v>0.07341393494</v>
      </c>
      <c r="N297" s="24" t="str">
        <f t="shared" si="4"/>
        <v>Wheat with +589, +7.3% (8023 to 8612)</v>
      </c>
      <c r="O297" s="41"/>
      <c r="P297" s="40">
        <v>321.0</v>
      </c>
      <c r="Q297" s="18">
        <f t="shared" si="5"/>
        <v>19</v>
      </c>
      <c r="R297" s="23">
        <f t="shared" si="6"/>
        <v>0.05919003115</v>
      </c>
      <c r="S297" s="24" t="str">
        <f t="shared" si="7"/>
        <v>Wheat with +19, +5.9% (321 to 340)</v>
      </c>
      <c r="T297" s="18"/>
      <c r="U297" s="40">
        <v>1.0</v>
      </c>
      <c r="V297" s="22">
        <f t="shared" si="8"/>
        <v>0</v>
      </c>
      <c r="W297" s="23">
        <f t="shared" si="9"/>
        <v>0</v>
      </c>
      <c r="X297" s="26" t="str">
        <f t="shared" si="10"/>
        <v>Wheat with +0, +0% (1 to 1)</v>
      </c>
    </row>
    <row r="298">
      <c r="A298" s="18" t="s">
        <v>261</v>
      </c>
      <c r="B298" s="18">
        <v>680.0</v>
      </c>
      <c r="C298" s="40">
        <v>3391.0</v>
      </c>
      <c r="D298" s="40">
        <v>37.0</v>
      </c>
      <c r="E298" s="40">
        <v>0.0</v>
      </c>
      <c r="F298" s="14">
        <v>31738.0</v>
      </c>
      <c r="G298" s="19"/>
      <c r="H298" s="19">
        <f>VLOOKUP(A298,'Kings Ratings'!$A$2:$B$1000,2,false)</f>
        <v>9</v>
      </c>
      <c r="I298" s="10">
        <f>vlookup(B298,'202405 MM (Do Not Delete)'!$A$1:$G$1000,7,false)</f>
        <v>314</v>
      </c>
      <c r="K298" s="40">
        <v>3152.0</v>
      </c>
      <c r="L298" s="22">
        <f t="shared" si="2"/>
        <v>239</v>
      </c>
      <c r="M298" s="23">
        <f t="shared" si="3"/>
        <v>0.0758248731</v>
      </c>
      <c r="N298" s="24" t="str">
        <f t="shared" si="4"/>
        <v>Energy Coil with +239, +7.6% (3152 to 3391)</v>
      </c>
      <c r="O298" s="41"/>
      <c r="P298" s="40">
        <v>35.0</v>
      </c>
      <c r="Q298" s="18">
        <f t="shared" si="5"/>
        <v>2</v>
      </c>
      <c r="R298" s="23">
        <f t="shared" si="6"/>
        <v>0.05714285714</v>
      </c>
      <c r="S298" s="24" t="str">
        <f t="shared" si="7"/>
        <v>Energy Coil with +2, +5.7% (35 to 37)</v>
      </c>
      <c r="T298" s="18"/>
      <c r="U298" s="40">
        <v>0.0</v>
      </c>
      <c r="V298" s="22">
        <f t="shared" si="8"/>
        <v>0</v>
      </c>
      <c r="W298" s="23" t="str">
        <f t="shared" si="9"/>
        <v>#DIV/0!</v>
      </c>
      <c r="X298" s="26" t="str">
        <f t="shared" si="10"/>
        <v>#DIV/0!</v>
      </c>
    </row>
    <row r="299">
      <c r="A299" s="18" t="s">
        <v>264</v>
      </c>
      <c r="B299" s="18">
        <v>685.0</v>
      </c>
      <c r="C299" s="40">
        <v>1230.0</v>
      </c>
      <c r="D299" s="40">
        <v>2.0</v>
      </c>
      <c r="E299" s="40">
        <v>0.0</v>
      </c>
      <c r="F299" s="14">
        <v>6269.0</v>
      </c>
      <c r="G299" s="19"/>
      <c r="H299" s="19">
        <f>VLOOKUP(A299,'Kings Ratings'!$A$2:$B$1000,2,false)</f>
        <v>10</v>
      </c>
      <c r="I299" s="10"/>
      <c r="K299" s="40">
        <v>1139.0</v>
      </c>
      <c r="L299" s="22">
        <f t="shared" si="2"/>
        <v>91</v>
      </c>
      <c r="M299" s="23">
        <f t="shared" si="3"/>
        <v>0.07989464442</v>
      </c>
      <c r="N299" s="24" t="str">
        <f t="shared" si="4"/>
        <v>Engine with +91, +8% (1139 to 1230)</v>
      </c>
      <c r="O299" s="41"/>
      <c r="P299" s="40">
        <v>1.0</v>
      </c>
      <c r="Q299" s="18">
        <f t="shared" si="5"/>
        <v>1</v>
      </c>
      <c r="R299" s="23">
        <f t="shared" si="6"/>
        <v>1</v>
      </c>
      <c r="S299" s="24" t="str">
        <f t="shared" si="7"/>
        <v>Engine with +1, +100% (1 to 2)</v>
      </c>
      <c r="T299" s="18"/>
      <c r="U299" s="40">
        <v>0.0</v>
      </c>
      <c r="V299" s="22">
        <f t="shared" si="8"/>
        <v>0</v>
      </c>
      <c r="W299" s="23" t="str">
        <f t="shared" si="9"/>
        <v>#DIV/0!</v>
      </c>
      <c r="X299" s="26" t="str">
        <f t="shared" si="10"/>
        <v>#DIV/0!</v>
      </c>
    </row>
    <row r="300">
      <c r="A300" s="18" t="s">
        <v>804</v>
      </c>
      <c r="B300" s="18">
        <v>378.0</v>
      </c>
      <c r="C300" s="40">
        <v>6446.0</v>
      </c>
      <c r="D300" s="40">
        <v>869.0</v>
      </c>
      <c r="E300" s="40">
        <v>11.0</v>
      </c>
      <c r="F300" s="14">
        <v>38231.0</v>
      </c>
      <c r="G300" s="19"/>
      <c r="H300" s="19">
        <f>VLOOKUP(A300,'Kings Ratings'!$A$2:$B$1000,2,false)</f>
        <v>10</v>
      </c>
      <c r="I300" s="10"/>
      <c r="K300" s="40">
        <v>5964.0</v>
      </c>
      <c r="L300" s="22">
        <f t="shared" si="2"/>
        <v>482</v>
      </c>
      <c r="M300" s="23">
        <f t="shared" si="3"/>
        <v>0.08081824279</v>
      </c>
      <c r="N300" s="24" t="str">
        <f t="shared" si="4"/>
        <v>Water Lily with +482, +8.1% (5964 to 6446)</v>
      </c>
      <c r="O300" s="41"/>
      <c r="P300" s="40">
        <v>810.0</v>
      </c>
      <c r="Q300" s="18">
        <f t="shared" si="5"/>
        <v>59</v>
      </c>
      <c r="R300" s="23">
        <f t="shared" si="6"/>
        <v>0.07283950617</v>
      </c>
      <c r="S300" s="24" t="str">
        <f t="shared" si="7"/>
        <v>Water Lily with +59, +7.3% (810 to 869)</v>
      </c>
      <c r="T300" s="18"/>
      <c r="U300" s="40">
        <v>10.0</v>
      </c>
      <c r="V300" s="22">
        <f t="shared" si="8"/>
        <v>1</v>
      </c>
      <c r="W300" s="23">
        <f t="shared" si="9"/>
        <v>0.1</v>
      </c>
      <c r="X300" s="26" t="str">
        <f t="shared" si="10"/>
        <v>Water Lily with +1, +10% (10 to 11)</v>
      </c>
    </row>
    <row r="301">
      <c r="A301" s="18" t="s">
        <v>229</v>
      </c>
      <c r="B301" s="18">
        <v>475.0</v>
      </c>
      <c r="C301" s="40">
        <v>5869.0</v>
      </c>
      <c r="D301" s="40">
        <v>80.0</v>
      </c>
      <c r="E301" s="40">
        <v>0.0</v>
      </c>
      <c r="F301" s="14">
        <v>37800.0</v>
      </c>
      <c r="G301" s="19"/>
      <c r="H301" s="19">
        <f>VLOOKUP(A301,'Kings Ratings'!$A$2:$B$1000,2,false)</f>
        <v>9</v>
      </c>
      <c r="I301" s="10">
        <f>vlookup(B301,'202405 MM (Do Not Delete)'!$A$1:$G$1000,7,false)</f>
        <v>307</v>
      </c>
      <c r="K301" s="40">
        <v>5430.0</v>
      </c>
      <c r="L301" s="22">
        <f t="shared" si="2"/>
        <v>439</v>
      </c>
      <c r="M301" s="23">
        <f t="shared" si="3"/>
        <v>0.08084714549</v>
      </c>
      <c r="N301" s="24" t="str">
        <f t="shared" si="4"/>
        <v>Crab Claw with +439, +8.1% (5430 to 5869)</v>
      </c>
      <c r="O301" s="41"/>
      <c r="P301" s="40">
        <v>58.0</v>
      </c>
      <c r="Q301" s="18">
        <f t="shared" si="5"/>
        <v>22</v>
      </c>
      <c r="R301" s="23">
        <f t="shared" si="6"/>
        <v>0.3793103448</v>
      </c>
      <c r="S301" s="24" t="str">
        <f t="shared" si="7"/>
        <v>Crab Claw with +22, +37.9% (58 to 80)</v>
      </c>
      <c r="T301" s="18"/>
      <c r="U301" s="40">
        <v>0.0</v>
      </c>
      <c r="V301" s="22">
        <f t="shared" si="8"/>
        <v>0</v>
      </c>
      <c r="W301" s="23" t="str">
        <f t="shared" si="9"/>
        <v>#DIV/0!</v>
      </c>
      <c r="X301" s="26" t="str">
        <f t="shared" si="10"/>
        <v>#DIV/0!</v>
      </c>
    </row>
    <row r="302">
      <c r="A302" s="18" t="s">
        <v>400</v>
      </c>
      <c r="B302" s="18">
        <v>695.0</v>
      </c>
      <c r="C302" s="40">
        <v>4004.0</v>
      </c>
      <c r="D302" s="40">
        <v>5.0</v>
      </c>
      <c r="E302" s="40">
        <v>0.0</v>
      </c>
      <c r="F302" s="14">
        <v>23041.0</v>
      </c>
      <c r="G302" s="19"/>
      <c r="H302" s="19">
        <f>VLOOKUP(A302,'Kings Ratings'!$A$2:$B$1000,2,false)</f>
        <v>10</v>
      </c>
      <c r="I302" s="10" t="str">
        <f>vlookup(B302,'202405 MM (Do Not Delete)'!$A$1:$G$1000,7,false)</f>
        <v/>
      </c>
      <c r="K302" s="40">
        <v>3704.0</v>
      </c>
      <c r="L302" s="22">
        <f t="shared" si="2"/>
        <v>300</v>
      </c>
      <c r="M302" s="23">
        <f t="shared" si="3"/>
        <v>0.08099352052</v>
      </c>
      <c r="N302" s="24" t="str">
        <f t="shared" si="4"/>
        <v>Gold Sea Crest with +300, +8.1% (3704 to 4004)</v>
      </c>
      <c r="O302" s="41"/>
      <c r="P302" s="40">
        <v>5.0</v>
      </c>
      <c r="Q302" s="18">
        <f t="shared" si="5"/>
        <v>0</v>
      </c>
      <c r="R302" s="23">
        <f t="shared" si="6"/>
        <v>0</v>
      </c>
      <c r="S302" s="24" t="str">
        <f t="shared" si="7"/>
        <v>Gold Sea Crest with +0, +0% (5 to 5)</v>
      </c>
      <c r="T302" s="18"/>
      <c r="U302" s="40">
        <v>0.0</v>
      </c>
      <c r="V302" s="22">
        <f t="shared" si="8"/>
        <v>0</v>
      </c>
      <c r="W302" s="23" t="str">
        <f t="shared" si="9"/>
        <v>#DIV/0!</v>
      </c>
      <c r="X302" s="26" t="str">
        <f t="shared" si="10"/>
        <v>#DIV/0!</v>
      </c>
    </row>
    <row r="303">
      <c r="A303" s="18" t="s">
        <v>619</v>
      </c>
      <c r="B303" s="18">
        <v>900.0</v>
      </c>
      <c r="C303" s="40">
        <v>3290.0</v>
      </c>
      <c r="D303" s="40">
        <v>740.0</v>
      </c>
      <c r="E303" s="40">
        <v>38.0</v>
      </c>
      <c r="F303" s="14">
        <v>32008.0</v>
      </c>
      <c r="G303" s="19"/>
      <c r="H303" s="19">
        <f>VLOOKUP(A303,'Kings Ratings'!$A$2:$B$1000,2,false)</f>
        <v>2</v>
      </c>
      <c r="I303" s="7">
        <f>vlookup(B303,'202405 MM (Do Not Delete)'!$A$1:$G$1000,7,false)</f>
        <v>290</v>
      </c>
      <c r="K303" s="40">
        <v>3043.0</v>
      </c>
      <c r="L303" s="22">
        <f t="shared" si="2"/>
        <v>247</v>
      </c>
      <c r="M303" s="23">
        <f t="shared" si="3"/>
        <v>0.08116989813</v>
      </c>
      <c r="N303" s="24" t="str">
        <f t="shared" si="4"/>
        <v>Pitchfork with +247, +8.1% (3043 to 3290)</v>
      </c>
      <c r="O303" s="41"/>
      <c r="P303" s="40">
        <v>675.0</v>
      </c>
      <c r="Q303" s="18">
        <f t="shared" si="5"/>
        <v>65</v>
      </c>
      <c r="R303" s="23">
        <f t="shared" si="6"/>
        <v>0.0962962963</v>
      </c>
      <c r="S303" s="24" t="str">
        <f t="shared" si="7"/>
        <v>Pitchfork with +65, +9.6% (675 to 740)</v>
      </c>
      <c r="T303" s="18"/>
      <c r="U303" s="40">
        <v>33.0</v>
      </c>
      <c r="V303" s="22">
        <f t="shared" si="8"/>
        <v>5</v>
      </c>
      <c r="W303" s="23">
        <f t="shared" si="9"/>
        <v>0.1515151515</v>
      </c>
      <c r="X303" s="26" t="str">
        <f t="shared" si="10"/>
        <v>Pitchfork with +5, +15.2% (33 to 38)</v>
      </c>
    </row>
    <row r="304">
      <c r="A304" s="18" t="s">
        <v>590</v>
      </c>
      <c r="B304" s="18">
        <v>427.0</v>
      </c>
      <c r="C304" s="40">
        <v>18556.0</v>
      </c>
      <c r="D304" s="40">
        <v>9424.0</v>
      </c>
      <c r="E304" s="40">
        <v>2865.0</v>
      </c>
      <c r="F304" s="14">
        <v>1961647.0</v>
      </c>
      <c r="G304" s="19"/>
      <c r="H304" s="19">
        <f>VLOOKUP(A304,'Kings Ratings'!$A$2:$B$1000,2,false)</f>
        <v>1</v>
      </c>
      <c r="I304" s="7">
        <f>vlookup(B304,'202405 MM (Do Not Delete)'!$A$1:$G$1000,7,false)</f>
        <v>236</v>
      </c>
      <c r="K304" s="40">
        <v>17161.0</v>
      </c>
      <c r="L304" s="22">
        <f t="shared" si="2"/>
        <v>1395</v>
      </c>
      <c r="M304" s="23">
        <f t="shared" si="3"/>
        <v>0.08128896917</v>
      </c>
      <c r="N304" s="24" t="str">
        <f t="shared" si="4"/>
        <v>Yarn with +1395, +8.1% (17161 to 18556)</v>
      </c>
      <c r="O304" s="41"/>
      <c r="P304" s="40">
        <v>8465.0</v>
      </c>
      <c r="Q304" s="18">
        <f t="shared" si="5"/>
        <v>959</v>
      </c>
      <c r="R304" s="23">
        <f t="shared" si="6"/>
        <v>0.1132900177</v>
      </c>
      <c r="S304" s="24" t="str">
        <f t="shared" si="7"/>
        <v>Yarn with +959, +11.3% (8465 to 9424)</v>
      </c>
      <c r="T304" s="18"/>
      <c r="U304" s="40">
        <v>2613.0</v>
      </c>
      <c r="V304" s="22">
        <f t="shared" si="8"/>
        <v>252</v>
      </c>
      <c r="W304" s="23">
        <f t="shared" si="9"/>
        <v>0.09644087256</v>
      </c>
      <c r="X304" s="26" t="str">
        <f t="shared" si="10"/>
        <v>Yarn with +252, +9.6% (2613 to 2865)</v>
      </c>
    </row>
    <row r="305">
      <c r="A305" s="18" t="s">
        <v>391</v>
      </c>
      <c r="B305" s="18">
        <v>580.0</v>
      </c>
      <c r="C305" s="40">
        <v>1007.0</v>
      </c>
      <c r="D305" s="40">
        <v>6.0</v>
      </c>
      <c r="E305" s="40">
        <v>0.0</v>
      </c>
      <c r="F305" s="14">
        <v>12069.0</v>
      </c>
      <c r="G305" s="19"/>
      <c r="H305" s="19">
        <f>VLOOKUP(A305,'Kings Ratings'!$A$2:$B$1000,2,false)</f>
        <v>10</v>
      </c>
      <c r="I305" s="10" t="str">
        <f>vlookup(B305,'202405 MM (Do Not Delete)'!$A$1:$G$1000,7,false)</f>
        <v/>
      </c>
      <c r="K305" s="40">
        <v>929.0</v>
      </c>
      <c r="L305" s="22">
        <f t="shared" si="2"/>
        <v>78</v>
      </c>
      <c r="M305" s="23">
        <f t="shared" si="3"/>
        <v>0.08396124865</v>
      </c>
      <c r="N305" s="24" t="str">
        <f t="shared" si="4"/>
        <v>Gold Jelly with +78, +8.4% (929 to 1007)</v>
      </c>
      <c r="O305" s="41"/>
      <c r="P305" s="40">
        <v>6.0</v>
      </c>
      <c r="Q305" s="18">
        <f t="shared" si="5"/>
        <v>0</v>
      </c>
      <c r="R305" s="23">
        <f t="shared" si="6"/>
        <v>0</v>
      </c>
      <c r="S305" s="24" t="str">
        <f t="shared" si="7"/>
        <v>Gold Jelly with +0, +0% (6 to 6)</v>
      </c>
      <c r="T305" s="18"/>
      <c r="U305" s="40">
        <v>0.0</v>
      </c>
      <c r="V305" s="22">
        <f t="shared" si="8"/>
        <v>0</v>
      </c>
      <c r="W305" s="23" t="str">
        <f t="shared" si="9"/>
        <v>#DIV/0!</v>
      </c>
      <c r="X305" s="26" t="str">
        <f t="shared" si="10"/>
        <v>#DIV/0!</v>
      </c>
    </row>
    <row r="306">
      <c r="A306" s="18" t="s">
        <v>535</v>
      </c>
      <c r="B306" s="18">
        <v>628.0</v>
      </c>
      <c r="C306" s="40">
        <v>5230.0</v>
      </c>
      <c r="D306" s="40">
        <v>407.0</v>
      </c>
      <c r="E306" s="40">
        <v>0.0</v>
      </c>
      <c r="F306" s="14">
        <v>32904.0</v>
      </c>
      <c r="G306" s="19"/>
      <c r="H306" s="19">
        <f>VLOOKUP(A306,'Kings Ratings'!$A$2:$B$1000,2,false)</f>
        <v>8</v>
      </c>
      <c r="I306" s="10"/>
      <c r="K306" s="40">
        <v>4818.0</v>
      </c>
      <c r="L306" s="22">
        <f t="shared" si="2"/>
        <v>412</v>
      </c>
      <c r="M306" s="23">
        <f t="shared" si="3"/>
        <v>0.08551266086</v>
      </c>
      <c r="N306" s="24" t="str">
        <f t="shared" si="4"/>
        <v>Machine Press with +412, +8.6% (4818 to 5230)</v>
      </c>
      <c r="O306" s="41"/>
      <c r="P306" s="40">
        <v>345.0</v>
      </c>
      <c r="Q306" s="18">
        <f t="shared" si="5"/>
        <v>62</v>
      </c>
      <c r="R306" s="23">
        <f t="shared" si="6"/>
        <v>0.1797101449</v>
      </c>
      <c r="S306" s="24" t="str">
        <f t="shared" si="7"/>
        <v>Machine Press with +62, +18% (345 to 407)</v>
      </c>
      <c r="T306" s="18"/>
      <c r="U306" s="40">
        <v>0.0</v>
      </c>
      <c r="V306" s="22">
        <f t="shared" si="8"/>
        <v>0</v>
      </c>
      <c r="W306" s="23" t="str">
        <f t="shared" si="9"/>
        <v>#DIV/0!</v>
      </c>
      <c r="X306" s="26" t="str">
        <f t="shared" si="10"/>
        <v>#DIV/0!</v>
      </c>
    </row>
    <row r="307">
      <c r="A307" s="18" t="s">
        <v>604</v>
      </c>
      <c r="B307" s="18">
        <v>11.0</v>
      </c>
      <c r="C307" s="40">
        <v>16952.0</v>
      </c>
      <c r="D307" s="40">
        <v>5174.0</v>
      </c>
      <c r="E307" s="40">
        <v>185.0</v>
      </c>
      <c r="F307" s="14">
        <v>260545.0</v>
      </c>
      <c r="G307" s="19"/>
      <c r="H307" s="19">
        <f>VLOOKUP(A307,'Kings Ratings'!$A$2:$B$1000,2,false)</f>
        <v>1</v>
      </c>
      <c r="I307" s="7">
        <f>vlookup(B307,'202405 MM (Do Not Delete)'!$A$1:$G$1000,7,false)</f>
        <v>275</v>
      </c>
      <c r="K307" s="40">
        <v>15601.0</v>
      </c>
      <c r="L307" s="22">
        <f t="shared" si="2"/>
        <v>1351</v>
      </c>
      <c r="M307" s="23">
        <f t="shared" si="3"/>
        <v>0.08659701301</v>
      </c>
      <c r="N307" s="24" t="str">
        <f t="shared" si="4"/>
        <v>Peppers with +1351, +8.7% (15601 to 16952)</v>
      </c>
      <c r="O307" s="41"/>
      <c r="P307" s="40">
        <v>4890.0</v>
      </c>
      <c r="Q307" s="18">
        <f t="shared" si="5"/>
        <v>284</v>
      </c>
      <c r="R307" s="23">
        <f t="shared" si="6"/>
        <v>0.05807770961</v>
      </c>
      <c r="S307" s="24" t="str">
        <f t="shared" si="7"/>
        <v>Peppers with +284, +5.8% (4890 to 5174)</v>
      </c>
      <c r="T307" s="18"/>
      <c r="U307" s="40">
        <v>162.0</v>
      </c>
      <c r="V307" s="22">
        <f t="shared" si="8"/>
        <v>23</v>
      </c>
      <c r="W307" s="23">
        <f t="shared" si="9"/>
        <v>0.1419753086</v>
      </c>
      <c r="X307" s="26" t="str">
        <f t="shared" si="10"/>
        <v>Peppers with +23, +14.2% (162 to 185)</v>
      </c>
    </row>
    <row r="308">
      <c r="A308" s="18" t="s">
        <v>98</v>
      </c>
      <c r="B308" s="18">
        <v>895.0</v>
      </c>
      <c r="C308" s="40">
        <v>6808.0</v>
      </c>
      <c r="D308" s="40">
        <v>3074.0</v>
      </c>
      <c r="E308" s="40">
        <v>53.0</v>
      </c>
      <c r="F308" s="14">
        <v>299536.0</v>
      </c>
      <c r="G308" s="19"/>
      <c r="H308" s="19">
        <f>VLOOKUP(A308,'Kings Ratings'!$A$2:$B$1000,2,false)</f>
        <v>2</v>
      </c>
      <c r="I308" s="7" t="str">
        <f>vlookup(B308,'202405 MM (Do Not Delete)'!$A$1:$G$1000,7,false)</f>
        <v/>
      </c>
      <c r="K308" s="40">
        <v>6263.0</v>
      </c>
      <c r="L308" s="22">
        <f t="shared" si="2"/>
        <v>545</v>
      </c>
      <c r="M308" s="23">
        <f t="shared" si="3"/>
        <v>0.08701900048</v>
      </c>
      <c r="N308" s="24" t="str">
        <f t="shared" si="4"/>
        <v>Blue Parchment with +545, +8.7% (6263 to 6808)</v>
      </c>
      <c r="O308" s="41"/>
      <c r="P308" s="40">
        <v>2688.0</v>
      </c>
      <c r="Q308" s="18">
        <f t="shared" si="5"/>
        <v>386</v>
      </c>
      <c r="R308" s="23">
        <f t="shared" si="6"/>
        <v>0.1436011905</v>
      </c>
      <c r="S308" s="24" t="str">
        <f t="shared" si="7"/>
        <v>Blue Parchment with +386, +14.4% (2688 to 3074)</v>
      </c>
      <c r="T308" s="18"/>
      <c r="U308" s="40">
        <v>45.0</v>
      </c>
      <c r="V308" s="22">
        <f t="shared" si="8"/>
        <v>8</v>
      </c>
      <c r="W308" s="23">
        <f t="shared" si="9"/>
        <v>0.1777777778</v>
      </c>
      <c r="X308" s="26" t="str">
        <f t="shared" si="10"/>
        <v>Blue Parchment with +8, +17.8% (45 to 53)</v>
      </c>
    </row>
    <row r="309">
      <c r="A309" s="18" t="s">
        <v>443</v>
      </c>
      <c r="B309" s="18">
        <v>1066.0</v>
      </c>
      <c r="C309" s="40">
        <v>3721.0</v>
      </c>
      <c r="D309" s="40">
        <v>391.0</v>
      </c>
      <c r="E309" s="40">
        <v>14.0</v>
      </c>
      <c r="F309" s="14">
        <v>42047.0</v>
      </c>
      <c r="G309" s="19"/>
      <c r="H309" s="19">
        <f>VLOOKUP(A309,'Kings Ratings'!$A$2:$B$1000,2,false)</f>
        <v>9</v>
      </c>
      <c r="I309" s="10">
        <f>vlookup(B309,'202405 MM (Do Not Delete)'!$A$1:$G$1000,7,false)</f>
        <v>317</v>
      </c>
      <c r="K309" s="40">
        <v>3418.0</v>
      </c>
      <c r="L309" s="22">
        <f t="shared" si="2"/>
        <v>303</v>
      </c>
      <c r="M309" s="23">
        <f t="shared" si="3"/>
        <v>0.08864833236</v>
      </c>
      <c r="N309" s="24" t="str">
        <f t="shared" si="4"/>
        <v>Handsaw with +303, +8.9% (3418 to 3721)</v>
      </c>
      <c r="O309" s="41"/>
      <c r="P309" s="40">
        <v>314.0</v>
      </c>
      <c r="Q309" s="18">
        <f t="shared" si="5"/>
        <v>77</v>
      </c>
      <c r="R309" s="23">
        <f t="shared" si="6"/>
        <v>0.2452229299</v>
      </c>
      <c r="S309" s="24" t="str">
        <f t="shared" si="7"/>
        <v>Handsaw with +77, +24.5% (314 to 391)</v>
      </c>
      <c r="T309" s="18"/>
      <c r="U309" s="40">
        <v>11.0</v>
      </c>
      <c r="V309" s="22">
        <f t="shared" si="8"/>
        <v>3</v>
      </c>
      <c r="W309" s="23">
        <f t="shared" si="9"/>
        <v>0.2727272727</v>
      </c>
      <c r="X309" s="26" t="str">
        <f t="shared" si="10"/>
        <v>Handsaw with +3, +27.3% (11 to 14)</v>
      </c>
    </row>
    <row r="310">
      <c r="A310" s="18" t="s">
        <v>82</v>
      </c>
      <c r="B310" s="18">
        <v>896.0</v>
      </c>
      <c r="C310" s="40">
        <v>5686.0</v>
      </c>
      <c r="D310" s="40">
        <v>2550.0</v>
      </c>
      <c r="E310" s="40">
        <v>63.0</v>
      </c>
      <c r="F310" s="14">
        <v>110545.0</v>
      </c>
      <c r="G310" s="19"/>
      <c r="H310" s="19">
        <f>VLOOKUP(A310,'Kings Ratings'!$A$2:$B$1000,2,false)</f>
        <v>2</v>
      </c>
      <c r="I310" s="7" t="str">
        <f>vlookup(B310,'202405 MM (Do Not Delete)'!$A$1:$G$1000,7,false)</f>
        <v/>
      </c>
      <c r="K310" s="40">
        <v>5221.0</v>
      </c>
      <c r="L310" s="22">
        <f t="shared" si="2"/>
        <v>465</v>
      </c>
      <c r="M310" s="23">
        <f t="shared" si="3"/>
        <v>0.08906339782</v>
      </c>
      <c r="N310" s="24" t="str">
        <f t="shared" si="4"/>
        <v>Blue Diary with +465, +8.9% (5221 to 5686)</v>
      </c>
      <c r="O310" s="41"/>
      <c r="P310" s="40">
        <v>2284.0</v>
      </c>
      <c r="Q310" s="18">
        <f t="shared" si="5"/>
        <v>266</v>
      </c>
      <c r="R310" s="23">
        <f t="shared" si="6"/>
        <v>0.1164623468</v>
      </c>
      <c r="S310" s="24" t="str">
        <f t="shared" si="7"/>
        <v>Blue Diary with +266, +11.6% (2284 to 2550)</v>
      </c>
      <c r="T310" s="18"/>
      <c r="U310" s="40">
        <v>51.0</v>
      </c>
      <c r="V310" s="22">
        <f t="shared" si="8"/>
        <v>12</v>
      </c>
      <c r="W310" s="23">
        <f t="shared" si="9"/>
        <v>0.2352941176</v>
      </c>
      <c r="X310" s="26" t="str">
        <f t="shared" si="10"/>
        <v>Blue Diary with +12, +23.5% (51 to 63)</v>
      </c>
    </row>
    <row r="311">
      <c r="A311" s="18" t="s">
        <v>870</v>
      </c>
      <c r="B311" s="11">
        <v>820.0</v>
      </c>
      <c r="C311" s="11">
        <v>4512.0</v>
      </c>
      <c r="D311" s="11">
        <v>884.0</v>
      </c>
      <c r="E311" s="11">
        <v>20.0</v>
      </c>
      <c r="F311" s="14">
        <v>133823.0</v>
      </c>
      <c r="G311" s="19"/>
      <c r="H311" s="19">
        <f>VLOOKUP(A311,'Kings Ratings'!$A$2:$B$1000,2,false)</f>
        <v>9</v>
      </c>
      <c r="K311" s="11">
        <v>4143.0</v>
      </c>
      <c r="L311" s="22">
        <f t="shared" si="2"/>
        <v>369</v>
      </c>
      <c r="M311" s="23">
        <f t="shared" si="3"/>
        <v>0.08906589428</v>
      </c>
      <c r="N311" s="24" t="str">
        <f t="shared" si="4"/>
        <v>Pickaxe with +369, +8.9% (4143 to 4512)</v>
      </c>
      <c r="O311" s="41"/>
      <c r="P311" s="11">
        <v>758.0</v>
      </c>
      <c r="Q311" s="18">
        <f t="shared" si="5"/>
        <v>126</v>
      </c>
      <c r="R311" s="23">
        <f t="shared" si="6"/>
        <v>0.1662269129</v>
      </c>
      <c r="S311" s="24" t="str">
        <f t="shared" si="7"/>
        <v>Pickaxe with +126, +16.6% (758 to 884)</v>
      </c>
      <c r="T311" s="18"/>
      <c r="U311" s="11">
        <v>7.0</v>
      </c>
      <c r="V311" s="22">
        <f t="shared" si="8"/>
        <v>13</v>
      </c>
      <c r="W311" s="23">
        <f t="shared" si="9"/>
        <v>1.857142857</v>
      </c>
      <c r="X311" s="26" t="str">
        <f t="shared" si="10"/>
        <v>Pickaxe with +13, +185.7% (7 to 20)</v>
      </c>
    </row>
    <row r="312">
      <c r="A312" s="18" t="s">
        <v>687</v>
      </c>
      <c r="B312" s="18">
        <v>478.0</v>
      </c>
      <c r="C312" s="40">
        <v>4551.0</v>
      </c>
      <c r="D312" s="40">
        <v>13.0</v>
      </c>
      <c r="E312" s="40">
        <v>0.0</v>
      </c>
      <c r="F312" s="14">
        <v>21050.0</v>
      </c>
      <c r="G312" s="19"/>
      <c r="H312" s="19">
        <f>VLOOKUP(A312,'Kings Ratings'!$A$2:$B$1000,2,false)</f>
        <v>10</v>
      </c>
      <c r="I312" s="10" t="str">
        <f>vlookup(B312,'202405 MM (Do Not Delete)'!$A$1:$G$1000,7,false)</f>
        <v/>
      </c>
      <c r="K312" s="40">
        <v>4177.0</v>
      </c>
      <c r="L312" s="22">
        <f t="shared" si="2"/>
        <v>374</v>
      </c>
      <c r="M312" s="23">
        <f t="shared" si="3"/>
        <v>0.08953794589</v>
      </c>
      <c r="N312" s="24" t="str">
        <f t="shared" si="4"/>
        <v>Sea Dragon with +374, +9% (4177 to 4551)</v>
      </c>
      <c r="O312" s="41"/>
      <c r="P312" s="40">
        <v>12.0</v>
      </c>
      <c r="Q312" s="18">
        <f t="shared" si="5"/>
        <v>1</v>
      </c>
      <c r="R312" s="23">
        <f t="shared" si="6"/>
        <v>0.08333333333</v>
      </c>
      <c r="S312" s="24" t="str">
        <f t="shared" si="7"/>
        <v>Sea Dragon with +1, +8.3% (12 to 13)</v>
      </c>
      <c r="T312" s="18"/>
      <c r="U312" s="40">
        <v>0.0</v>
      </c>
      <c r="V312" s="22">
        <f t="shared" si="8"/>
        <v>0</v>
      </c>
      <c r="W312" s="23" t="str">
        <f t="shared" si="9"/>
        <v>#DIV/0!</v>
      </c>
      <c r="X312" s="26" t="str">
        <f t="shared" si="10"/>
        <v>#DIV/0!</v>
      </c>
    </row>
    <row r="313">
      <c r="A313" s="18" t="s">
        <v>404</v>
      </c>
      <c r="B313" s="18">
        <v>466.0</v>
      </c>
      <c r="C313" s="40">
        <v>1111.0</v>
      </c>
      <c r="D313" s="40">
        <v>7.0</v>
      </c>
      <c r="E313" s="40">
        <v>0.0</v>
      </c>
      <c r="F313" s="14">
        <v>15768.0</v>
      </c>
      <c r="G313" s="19"/>
      <c r="H313" s="19">
        <f>VLOOKUP(A313,'Kings Ratings'!$A$2:$B$1000,2,false)</f>
        <v>10</v>
      </c>
      <c r="I313" s="10"/>
      <c r="K313" s="40">
        <v>1019.0</v>
      </c>
      <c r="L313" s="22">
        <f t="shared" si="2"/>
        <v>92</v>
      </c>
      <c r="M313" s="23">
        <f t="shared" si="3"/>
        <v>0.09028459274</v>
      </c>
      <c r="N313" s="24" t="str">
        <f t="shared" si="4"/>
        <v>Goldjack with +92, +9% (1019 to 1111)</v>
      </c>
      <c r="O313" s="41"/>
      <c r="P313" s="40">
        <v>6.0</v>
      </c>
      <c r="Q313" s="18">
        <f t="shared" si="5"/>
        <v>1</v>
      </c>
      <c r="R313" s="23">
        <f t="shared" si="6"/>
        <v>0.1666666667</v>
      </c>
      <c r="S313" s="24" t="str">
        <f t="shared" si="7"/>
        <v>Goldjack with +1, +16.7% (6 to 7)</v>
      </c>
      <c r="T313" s="18"/>
      <c r="U313" s="40">
        <v>0.0</v>
      </c>
      <c r="V313" s="22">
        <f t="shared" si="8"/>
        <v>0</v>
      </c>
      <c r="W313" s="23" t="str">
        <f t="shared" si="9"/>
        <v>#DIV/0!</v>
      </c>
      <c r="X313" s="26" t="str">
        <f t="shared" si="10"/>
        <v>#DIV/0!</v>
      </c>
    </row>
    <row r="314">
      <c r="A314" s="18" t="s">
        <v>113</v>
      </c>
      <c r="B314" s="18">
        <v>899.0</v>
      </c>
      <c r="C314" s="40">
        <v>5264.0</v>
      </c>
      <c r="D314" s="40">
        <v>2269.0</v>
      </c>
      <c r="E314" s="40">
        <v>64.0</v>
      </c>
      <c r="F314" s="14">
        <v>111461.0</v>
      </c>
      <c r="G314" s="19"/>
      <c r="H314" s="19">
        <f>VLOOKUP(A314,'Kings Ratings'!$A$2:$B$1000,2,false)</f>
        <v>3</v>
      </c>
      <c r="I314" s="7">
        <f>vlookup(B314,'202405 MM (Do Not Delete)'!$A$1:$G$1000,7,false)</f>
        <v>327</v>
      </c>
      <c r="K314" s="40">
        <v>4828.0</v>
      </c>
      <c r="L314" s="22">
        <f t="shared" si="2"/>
        <v>436</v>
      </c>
      <c r="M314" s="23">
        <f t="shared" si="3"/>
        <v>0.09030654515</v>
      </c>
      <c r="N314" s="24" t="str">
        <f t="shared" si="4"/>
        <v>Blue Twine with +436, +9% (4828 to 5264)</v>
      </c>
      <c r="O314" s="41"/>
      <c r="P314" s="40">
        <v>1964.0</v>
      </c>
      <c r="Q314" s="18">
        <f t="shared" si="5"/>
        <v>305</v>
      </c>
      <c r="R314" s="23">
        <f t="shared" si="6"/>
        <v>0.1552953157</v>
      </c>
      <c r="S314" s="24" t="str">
        <f t="shared" si="7"/>
        <v>Blue Twine with +305, +15.5% (1964 to 2269)</v>
      </c>
      <c r="T314" s="18"/>
      <c r="U314" s="40">
        <v>51.0</v>
      </c>
      <c r="V314" s="22">
        <f t="shared" si="8"/>
        <v>13</v>
      </c>
      <c r="W314" s="23">
        <f t="shared" si="9"/>
        <v>0.2549019608</v>
      </c>
      <c r="X314" s="26" t="str">
        <f t="shared" si="10"/>
        <v>Blue Twine with +13, +25.5% (51 to 64)</v>
      </c>
    </row>
    <row r="315">
      <c r="A315" s="18" t="s">
        <v>124</v>
      </c>
      <c r="B315" s="18">
        <v>641.0</v>
      </c>
      <c r="C315" s="40">
        <v>1847.0</v>
      </c>
      <c r="D315" s="40">
        <v>3.0</v>
      </c>
      <c r="E315" s="40">
        <v>0.0</v>
      </c>
      <c r="F315" s="14">
        <v>5990.0</v>
      </c>
      <c r="G315" s="19"/>
      <c r="H315" s="19">
        <f>VLOOKUP(A315,'Kings Ratings'!$A$2:$B$1000,2,false)</f>
        <v>9</v>
      </c>
      <c r="I315" s="10"/>
      <c r="K315" s="40">
        <v>1683.0</v>
      </c>
      <c r="L315" s="22">
        <f t="shared" si="2"/>
        <v>164</v>
      </c>
      <c r="M315" s="23">
        <f t="shared" si="3"/>
        <v>0.09744503862</v>
      </c>
      <c r="N315" s="24" t="str">
        <f t="shared" si="4"/>
        <v>Bone Broth with +164, +9.7% (1683 to 1847)</v>
      </c>
      <c r="O315" s="41"/>
      <c r="P315" s="40">
        <v>3.0</v>
      </c>
      <c r="Q315" s="18">
        <f t="shared" si="5"/>
        <v>0</v>
      </c>
      <c r="R315" s="23">
        <f t="shared" si="6"/>
        <v>0</v>
      </c>
      <c r="S315" s="24" t="str">
        <f t="shared" si="7"/>
        <v>Bone Broth with +0, +0% (3 to 3)</v>
      </c>
      <c r="T315" s="18"/>
      <c r="U315" s="40">
        <v>0.0</v>
      </c>
      <c r="V315" s="22">
        <f t="shared" si="8"/>
        <v>0</v>
      </c>
      <c r="W315" s="23" t="str">
        <f t="shared" si="9"/>
        <v>#DIV/0!</v>
      </c>
      <c r="X315" s="26" t="str">
        <f t="shared" si="10"/>
        <v>#DIV/0!</v>
      </c>
    </row>
    <row r="316">
      <c r="A316" s="18" t="s">
        <v>871</v>
      </c>
      <c r="B316" s="11">
        <v>879.0</v>
      </c>
      <c r="C316" s="11">
        <v>3560.0</v>
      </c>
      <c r="D316" s="11">
        <v>616.0</v>
      </c>
      <c r="E316" s="11">
        <v>16.0</v>
      </c>
      <c r="F316" s="14">
        <v>127917.0</v>
      </c>
      <c r="G316" s="19"/>
      <c r="H316" s="19">
        <f>VLOOKUP(A316,'Kings Ratings'!$A$2:$B$1000,2,false)</f>
        <v>9</v>
      </c>
      <c r="K316" s="11">
        <v>3241.0</v>
      </c>
      <c r="L316" s="22">
        <f t="shared" si="2"/>
        <v>319</v>
      </c>
      <c r="M316" s="23">
        <f t="shared" si="3"/>
        <v>0.0984264116</v>
      </c>
      <c r="N316" s="24" t="str">
        <f t="shared" si="4"/>
        <v>Bone Pickaxe with +319, +9.8% (3241 to 3560)</v>
      </c>
      <c r="O316" s="41"/>
      <c r="P316" s="11">
        <v>534.0</v>
      </c>
      <c r="Q316" s="18">
        <f t="shared" si="5"/>
        <v>82</v>
      </c>
      <c r="R316" s="23">
        <f t="shared" si="6"/>
        <v>0.1535580524</v>
      </c>
      <c r="S316" s="24" t="str">
        <f t="shared" si="7"/>
        <v>Bone Pickaxe with +82, +15.4% (534 to 616)</v>
      </c>
      <c r="T316" s="18"/>
      <c r="U316" s="11">
        <v>5.0</v>
      </c>
      <c r="V316" s="22">
        <f t="shared" si="8"/>
        <v>11</v>
      </c>
      <c r="W316" s="23">
        <f t="shared" si="9"/>
        <v>2.2</v>
      </c>
      <c r="X316" s="26" t="str">
        <f t="shared" si="10"/>
        <v>Bone Pickaxe with +11, +220.% (5 to 16)</v>
      </c>
    </row>
    <row r="317">
      <c r="A317" s="18" t="s">
        <v>657</v>
      </c>
      <c r="B317" s="18">
        <v>898.0</v>
      </c>
      <c r="C317" s="40">
        <v>4171.0</v>
      </c>
      <c r="D317" s="40">
        <v>721.0</v>
      </c>
      <c r="E317" s="40">
        <v>11.0</v>
      </c>
      <c r="F317" s="14">
        <v>46822.0</v>
      </c>
      <c r="G317" s="19"/>
      <c r="H317" s="19">
        <f>VLOOKUP(A317,'Kings Ratings'!$A$2:$B$1000,2,false)</f>
        <v>3</v>
      </c>
      <c r="I317" s="10"/>
      <c r="K317" s="40">
        <v>3787.0</v>
      </c>
      <c r="L317" s="22">
        <f t="shared" si="2"/>
        <v>384</v>
      </c>
      <c r="M317" s="23">
        <f t="shared" si="3"/>
        <v>0.1013995247</v>
      </c>
      <c r="N317" s="24" t="str">
        <f t="shared" si="4"/>
        <v>Red Diary with +384, +10.1% (3787 to 4171)</v>
      </c>
      <c r="O317" s="41"/>
      <c r="P317" s="40">
        <v>629.0</v>
      </c>
      <c r="Q317" s="18">
        <f t="shared" si="5"/>
        <v>92</v>
      </c>
      <c r="R317" s="23">
        <f t="shared" si="6"/>
        <v>0.146263911</v>
      </c>
      <c r="S317" s="24" t="str">
        <f t="shared" si="7"/>
        <v>Red Diary with +92, +14.6% (629 to 721)</v>
      </c>
      <c r="T317" s="18"/>
      <c r="U317" s="40">
        <v>10.0</v>
      </c>
      <c r="V317" s="22">
        <f t="shared" si="8"/>
        <v>1</v>
      </c>
      <c r="W317" s="23">
        <f t="shared" si="9"/>
        <v>0.1</v>
      </c>
      <c r="X317" s="26" t="str">
        <f t="shared" si="10"/>
        <v>Red Diary with +1, +10% (10 to 11)</v>
      </c>
    </row>
    <row r="318">
      <c r="A318" s="18" t="s">
        <v>467</v>
      </c>
      <c r="B318" s="18">
        <v>1095.0</v>
      </c>
      <c r="C318" s="40">
        <v>604.0</v>
      </c>
      <c r="D318" s="40">
        <v>8.0</v>
      </c>
      <c r="E318" s="40">
        <v>0.0</v>
      </c>
      <c r="F318" s="14">
        <v>1003.0</v>
      </c>
      <c r="G318" s="19"/>
      <c r="H318" s="19">
        <f>VLOOKUP(A318,'Kings Ratings'!$A$2:$B$1000,2,false)</f>
        <v>10</v>
      </c>
      <c r="K318" s="40">
        <v>548.0</v>
      </c>
      <c r="L318" s="22">
        <f t="shared" si="2"/>
        <v>56</v>
      </c>
      <c r="M318" s="23">
        <f t="shared" si="3"/>
        <v>0.102189781</v>
      </c>
      <c r="N318" s="24" t="str">
        <f t="shared" si="4"/>
        <v>Mayonnaise with +56, +10.2% (548 to 604)</v>
      </c>
      <c r="O318" s="41"/>
      <c r="P318" s="40">
        <v>5.0</v>
      </c>
      <c r="Q318" s="18">
        <f t="shared" si="5"/>
        <v>3</v>
      </c>
      <c r="R318" s="23">
        <f t="shared" si="6"/>
        <v>0.6</v>
      </c>
      <c r="S318" s="24" t="str">
        <f t="shared" si="7"/>
        <v>Mayonnaise with +3, +60% (5 to 8)</v>
      </c>
      <c r="T318" s="18"/>
      <c r="U318" s="40">
        <v>0.0</v>
      </c>
      <c r="V318" s="22">
        <f t="shared" si="8"/>
        <v>0</v>
      </c>
      <c r="W318" s="23" t="str">
        <f t="shared" si="9"/>
        <v>#DIV/0!</v>
      </c>
      <c r="X318" s="26" t="str">
        <f t="shared" si="10"/>
        <v>#DIV/0!</v>
      </c>
    </row>
    <row r="319">
      <c r="A319" s="18" t="s">
        <v>662</v>
      </c>
      <c r="B319" s="18">
        <v>897.0</v>
      </c>
      <c r="C319" s="40">
        <v>5274.0</v>
      </c>
      <c r="D319" s="40">
        <v>809.0</v>
      </c>
      <c r="E319" s="40">
        <v>11.0</v>
      </c>
      <c r="F319" s="14">
        <v>58776.0</v>
      </c>
      <c r="G319" s="19"/>
      <c r="H319" s="19">
        <f>VLOOKUP(A319,'Kings Ratings'!$A$2:$B$1000,2,false)</f>
        <v>3</v>
      </c>
      <c r="I319" s="10"/>
      <c r="K319" s="40">
        <v>4773.0</v>
      </c>
      <c r="L319" s="22">
        <f t="shared" si="2"/>
        <v>501</v>
      </c>
      <c r="M319" s="23">
        <f t="shared" si="3"/>
        <v>0.1049654305</v>
      </c>
      <c r="N319" s="24" t="str">
        <f t="shared" si="4"/>
        <v>Red Parchment with +501, +10.5% (4773 to 5274)</v>
      </c>
      <c r="O319" s="41"/>
      <c r="P319" s="40">
        <v>684.0</v>
      </c>
      <c r="Q319" s="18">
        <f t="shared" si="5"/>
        <v>125</v>
      </c>
      <c r="R319" s="23">
        <f t="shared" si="6"/>
        <v>0.182748538</v>
      </c>
      <c r="S319" s="24" t="str">
        <f t="shared" si="7"/>
        <v>Red Parchment with +125, +18.3% (684 to 809)</v>
      </c>
      <c r="T319" s="18"/>
      <c r="U319" s="40">
        <v>11.0</v>
      </c>
      <c r="V319" s="22">
        <f t="shared" si="8"/>
        <v>0</v>
      </c>
      <c r="W319" s="23">
        <f t="shared" si="9"/>
        <v>0</v>
      </c>
      <c r="X319" s="26" t="str">
        <f t="shared" si="10"/>
        <v>Red Parchment with +0, +0% (11 to 11)</v>
      </c>
    </row>
    <row r="320">
      <c r="A320" s="18" t="s">
        <v>562</v>
      </c>
      <c r="B320" s="18">
        <v>634.0</v>
      </c>
      <c r="C320" s="40">
        <v>974.0</v>
      </c>
      <c r="D320" s="40">
        <v>46.0</v>
      </c>
      <c r="E320" s="40">
        <v>0.0</v>
      </c>
      <c r="F320" s="14">
        <v>12732.0</v>
      </c>
      <c r="G320" s="19"/>
      <c r="H320" s="19">
        <f>VLOOKUP(A320,'Kings Ratings'!$A$2:$B$1000,2,false)</f>
        <v>10</v>
      </c>
      <c r="I320" s="10"/>
      <c r="K320" s="40">
        <v>879.0</v>
      </c>
      <c r="L320" s="22">
        <f t="shared" si="2"/>
        <v>95</v>
      </c>
      <c r="M320" s="23">
        <f t="shared" si="3"/>
        <v>0.1080773606</v>
      </c>
      <c r="N320" s="24" t="str">
        <f t="shared" si="4"/>
        <v>Mushroom Stew with +95, +10.8% (879 to 974)</v>
      </c>
      <c r="O320" s="41"/>
      <c r="P320" s="40">
        <v>41.0</v>
      </c>
      <c r="Q320" s="18">
        <f t="shared" si="5"/>
        <v>5</v>
      </c>
      <c r="R320" s="23">
        <f t="shared" si="6"/>
        <v>0.1219512195</v>
      </c>
      <c r="S320" s="24" t="str">
        <f t="shared" si="7"/>
        <v>Mushroom Stew with +5, +12.2% (41 to 46)</v>
      </c>
      <c r="T320" s="18"/>
      <c r="U320" s="40">
        <v>0.0</v>
      </c>
      <c r="V320" s="22">
        <f t="shared" si="8"/>
        <v>0</v>
      </c>
      <c r="W320" s="23" t="str">
        <f t="shared" si="9"/>
        <v>#DIV/0!</v>
      </c>
      <c r="X320" s="26" t="str">
        <f t="shared" si="10"/>
        <v>#DIV/0!</v>
      </c>
    </row>
    <row r="321">
      <c r="A321" s="18" t="s">
        <v>169</v>
      </c>
      <c r="B321" s="18">
        <v>978.0</v>
      </c>
      <c r="C321" s="40">
        <v>1201.0</v>
      </c>
      <c r="D321" s="40">
        <v>31.0</v>
      </c>
      <c r="E321" s="40">
        <v>0.0</v>
      </c>
      <c r="F321" s="14">
        <v>1932.0</v>
      </c>
      <c r="G321" s="19"/>
      <c r="H321" s="19">
        <f>VLOOKUP(A321,'Kings Ratings'!$A$2:$B$1000,2,false)</f>
        <v>10</v>
      </c>
      <c r="I321" s="10" t="str">
        <f>vlookup(B321,'202405 MM (Do Not Delete)'!$A$1:$G$1000,7,false)</f>
        <v/>
      </c>
      <c r="K321" s="40">
        <v>1077.0</v>
      </c>
      <c r="L321" s="22">
        <f t="shared" si="2"/>
        <v>124</v>
      </c>
      <c r="M321" s="23">
        <f t="shared" si="3"/>
        <v>0.1151346332</v>
      </c>
      <c r="N321" s="24" t="str">
        <f t="shared" si="4"/>
        <v>Cannon with +124, +11.5% (1077 to 1201)</v>
      </c>
      <c r="O321" s="41"/>
      <c r="P321" s="40">
        <v>26.0</v>
      </c>
      <c r="Q321" s="18">
        <f t="shared" si="5"/>
        <v>5</v>
      </c>
      <c r="R321" s="23">
        <f t="shared" si="6"/>
        <v>0.1923076923</v>
      </c>
      <c r="S321" s="24" t="str">
        <f t="shared" si="7"/>
        <v>Cannon with +5, +19.2% (26 to 31)</v>
      </c>
      <c r="T321" s="18"/>
      <c r="U321" s="40">
        <v>0.0</v>
      </c>
      <c r="V321" s="22">
        <f t="shared" si="8"/>
        <v>0</v>
      </c>
      <c r="W321" s="23" t="str">
        <f t="shared" si="9"/>
        <v>#DIV/0!</v>
      </c>
      <c r="X321" s="26" t="str">
        <f t="shared" si="10"/>
        <v>#DIV/0!</v>
      </c>
    </row>
    <row r="322">
      <c r="A322" s="18" t="s">
        <v>742</v>
      </c>
      <c r="B322" s="18">
        <v>921.0</v>
      </c>
      <c r="C322" s="40">
        <v>213.0</v>
      </c>
      <c r="D322" s="40">
        <v>11.0</v>
      </c>
      <c r="E322" s="40">
        <v>0.0</v>
      </c>
      <c r="F322" s="14">
        <v>18614.0</v>
      </c>
      <c r="G322" s="19"/>
      <c r="H322" s="19">
        <f>VLOOKUP(A322,'Kings Ratings'!$A$2:$B$1000,2,false)</f>
        <v>10</v>
      </c>
      <c r="I322" s="7"/>
      <c r="K322" s="40">
        <v>191.0</v>
      </c>
      <c r="L322" s="22">
        <f t="shared" si="2"/>
        <v>22</v>
      </c>
      <c r="M322" s="23">
        <f t="shared" si="3"/>
        <v>0.1151832461</v>
      </c>
      <c r="N322" s="24" t="str">
        <f t="shared" si="4"/>
        <v>Crystal Pickaxe with +22, +11.5% (191 to 213)</v>
      </c>
      <c r="O322" s="41"/>
      <c r="P322" s="40">
        <v>7.0</v>
      </c>
      <c r="Q322" s="18">
        <f t="shared" si="5"/>
        <v>4</v>
      </c>
      <c r="R322" s="23">
        <f t="shared" si="6"/>
        <v>0.5714285714</v>
      </c>
      <c r="S322" s="24" t="str">
        <f t="shared" si="7"/>
        <v>Crystal Pickaxe with +4, +57.1% (7 to 11)</v>
      </c>
      <c r="T322" s="18"/>
      <c r="U322" s="40">
        <v>0.0</v>
      </c>
      <c r="V322" s="22">
        <f t="shared" si="8"/>
        <v>0</v>
      </c>
      <c r="W322" s="23" t="str">
        <f t="shared" si="9"/>
        <v>#DIV/0!</v>
      </c>
      <c r="X322" s="26" t="str">
        <f t="shared" si="10"/>
        <v>#DIV/0!</v>
      </c>
    </row>
    <row r="323">
      <c r="A323" s="18" t="s">
        <v>430</v>
      </c>
      <c r="B323" s="18">
        <v>414.0</v>
      </c>
      <c r="C323" s="40">
        <v>8547.0</v>
      </c>
      <c r="D323" s="40">
        <v>3483.0</v>
      </c>
      <c r="E323" s="40">
        <v>88.0</v>
      </c>
      <c r="F323" s="14">
        <v>226363.0</v>
      </c>
      <c r="G323" s="19"/>
      <c r="H323" s="19">
        <f>VLOOKUP(A323,'Kings Ratings'!$A$2:$B$1000,2,false)</f>
        <v>2</v>
      </c>
      <c r="I323" s="7">
        <f>vlookup(B323,'202405 MM (Do Not Delete)'!$A$1:$G$1000,7,false)</f>
        <v>293</v>
      </c>
      <c r="K323" s="40">
        <v>7663.0</v>
      </c>
      <c r="L323" s="22">
        <f t="shared" si="2"/>
        <v>884</v>
      </c>
      <c r="M323" s="23">
        <f t="shared" si="3"/>
        <v>0.1153595198</v>
      </c>
      <c r="N323" s="24" t="str">
        <f t="shared" si="4"/>
        <v>Green Scarf with +884, +11.5% (7663 to 8547)</v>
      </c>
      <c r="O323" s="41"/>
      <c r="P323" s="40">
        <v>3236.0</v>
      </c>
      <c r="Q323" s="18">
        <f t="shared" si="5"/>
        <v>247</v>
      </c>
      <c r="R323" s="23">
        <f t="shared" si="6"/>
        <v>0.07632880099</v>
      </c>
      <c r="S323" s="24" t="str">
        <f t="shared" si="7"/>
        <v>Green Scarf with +247, +7.6% (3236 to 3483)</v>
      </c>
      <c r="T323" s="18"/>
      <c r="U323" s="40">
        <v>75.0</v>
      </c>
      <c r="V323" s="22">
        <f t="shared" si="8"/>
        <v>13</v>
      </c>
      <c r="W323" s="23">
        <f t="shared" si="9"/>
        <v>0.1733333333</v>
      </c>
      <c r="X323" s="26" t="str">
        <f t="shared" si="10"/>
        <v>Green Scarf with +13, +17.3% (75 to 88)</v>
      </c>
    </row>
    <row r="324">
      <c r="A324" s="18" t="s">
        <v>867</v>
      </c>
      <c r="B324" s="18">
        <v>1094.0</v>
      </c>
      <c r="C324" s="40">
        <v>3455.0</v>
      </c>
      <c r="D324" s="40">
        <v>562.0</v>
      </c>
      <c r="E324" s="40">
        <v>30.0</v>
      </c>
      <c r="F324" s="14">
        <v>32505.0</v>
      </c>
      <c r="G324" s="19"/>
      <c r="H324" s="19">
        <f>VLOOKUP(A324,'Kings Ratings'!$A$2:$B$1000,2,false)</f>
        <v>10</v>
      </c>
      <c r="K324" s="40">
        <v>3086.0</v>
      </c>
      <c r="L324" s="22">
        <f t="shared" si="2"/>
        <v>369</v>
      </c>
      <c r="M324" s="23">
        <f t="shared" si="3"/>
        <v>0.1195722618</v>
      </c>
      <c r="N324" s="24" t="str">
        <f t="shared" si="4"/>
        <v>Glass Jar with +369, +12% (3086 to 3455)</v>
      </c>
      <c r="O324" s="41"/>
      <c r="P324" s="40">
        <v>447.0</v>
      </c>
      <c r="Q324" s="18">
        <f t="shared" si="5"/>
        <v>115</v>
      </c>
      <c r="R324" s="23">
        <f t="shared" si="6"/>
        <v>0.2572706935</v>
      </c>
      <c r="S324" s="24" t="str">
        <f t="shared" si="7"/>
        <v>Glass Jar with +115, +25.7% (447 to 562)</v>
      </c>
      <c r="T324" s="18"/>
      <c r="U324" s="40">
        <v>25.0</v>
      </c>
      <c r="V324" s="22">
        <f t="shared" si="8"/>
        <v>5</v>
      </c>
      <c r="W324" s="23">
        <f t="shared" si="9"/>
        <v>0.2</v>
      </c>
      <c r="X324" s="26" t="str">
        <f t="shared" si="10"/>
        <v>Glass Jar with +5, +20% (25 to 30)</v>
      </c>
    </row>
    <row r="325">
      <c r="A325" s="18" t="s">
        <v>296</v>
      </c>
      <c r="B325" s="18">
        <v>817.0</v>
      </c>
      <c r="C325" s="40">
        <v>921.0</v>
      </c>
      <c r="D325" s="40">
        <v>9.0</v>
      </c>
      <c r="E325" s="40">
        <v>0.0</v>
      </c>
      <c r="F325" s="14">
        <v>2275.0</v>
      </c>
      <c r="G325" s="19"/>
      <c r="H325" s="19">
        <f>VLOOKUP(A325,'Kings Ratings'!$A$2:$B$1000,2,false)</f>
        <v>10</v>
      </c>
      <c r="I325" s="10" t="str">
        <f>vlookup(B325,'202405 MM (Do Not Delete)'!$A$1:$G$1000,7,false)</f>
        <v/>
      </c>
      <c r="K325" s="40">
        <v>819.0</v>
      </c>
      <c r="L325" s="22">
        <f t="shared" si="2"/>
        <v>102</v>
      </c>
      <c r="M325" s="23">
        <f t="shared" si="3"/>
        <v>0.1245421245</v>
      </c>
      <c r="N325" s="24" t="str">
        <f t="shared" si="4"/>
        <v>Fancy Violin with +102, +12.5% (819 to 921)</v>
      </c>
      <c r="O325" s="41"/>
      <c r="P325" s="40">
        <v>8.0</v>
      </c>
      <c r="Q325" s="18">
        <f t="shared" si="5"/>
        <v>1</v>
      </c>
      <c r="R325" s="23">
        <f t="shared" si="6"/>
        <v>0.125</v>
      </c>
      <c r="S325" s="24" t="str">
        <f t="shared" si="7"/>
        <v>Fancy Violin with +1, +12.5% (8 to 9)</v>
      </c>
      <c r="T325" s="18"/>
      <c r="U325" s="40">
        <v>0.0</v>
      </c>
      <c r="V325" s="22">
        <f t="shared" si="8"/>
        <v>0</v>
      </c>
      <c r="W325" s="23" t="str">
        <f t="shared" si="9"/>
        <v>#DIV/0!</v>
      </c>
      <c r="X325" s="26" t="str">
        <f t="shared" si="10"/>
        <v>#DIV/0!</v>
      </c>
    </row>
    <row r="326">
      <c r="A326" s="18" t="s">
        <v>144</v>
      </c>
      <c r="B326" s="18">
        <v>587.0</v>
      </c>
      <c r="C326" s="40">
        <v>126.0</v>
      </c>
      <c r="D326" s="40">
        <v>0.0</v>
      </c>
      <c r="E326" s="40">
        <v>0.0</v>
      </c>
      <c r="F326" s="14">
        <v>4210.0</v>
      </c>
      <c r="G326" s="19"/>
      <c r="H326" s="19">
        <f>VLOOKUP(A326,'Kings Ratings'!$A$2:$B$1000,2,false)</f>
        <v>10</v>
      </c>
      <c r="I326" s="10" t="str">
        <f>vlookup(B326,'202405 MM (Do Not Delete)'!$A$1:$G$1000,7,false)</f>
        <v/>
      </c>
      <c r="K326" s="40">
        <v>111.0</v>
      </c>
      <c r="L326" s="22">
        <f t="shared" si="2"/>
        <v>15</v>
      </c>
      <c r="M326" s="23">
        <f t="shared" si="3"/>
        <v>0.1351351351</v>
      </c>
      <c r="N326" s="24" t="str">
        <f t="shared" si="4"/>
        <v>Peach Juice with +15, +13.5% (111 to 126)</v>
      </c>
      <c r="O326" s="41"/>
      <c r="P326" s="40">
        <v>0.0</v>
      </c>
      <c r="Q326" s="18">
        <f t="shared" si="5"/>
        <v>0</v>
      </c>
      <c r="R326" s="23" t="str">
        <f t="shared" si="6"/>
        <v>#DIV/0!</v>
      </c>
      <c r="S326" s="24" t="str">
        <f t="shared" si="7"/>
        <v>#DIV/0!</v>
      </c>
      <c r="T326" s="18"/>
      <c r="U326" s="40">
        <v>0.0</v>
      </c>
      <c r="V326" s="22">
        <f t="shared" si="8"/>
        <v>0</v>
      </c>
      <c r="W326" s="23" t="str">
        <f t="shared" si="9"/>
        <v>#DIV/0!</v>
      </c>
      <c r="X326" s="26" t="str">
        <f t="shared" si="10"/>
        <v>#DIV/0!</v>
      </c>
    </row>
    <row r="327">
      <c r="A327" s="18" t="s">
        <v>180</v>
      </c>
      <c r="B327" s="18">
        <v>643.0</v>
      </c>
      <c r="C327" s="40">
        <v>558.0</v>
      </c>
      <c r="D327" s="40">
        <v>17.0</v>
      </c>
      <c r="E327" s="40">
        <v>0.0</v>
      </c>
      <c r="F327" s="14">
        <v>3167.0</v>
      </c>
      <c r="G327" s="19"/>
      <c r="H327" s="19">
        <f>VLOOKUP(A327,'Kings Ratings'!$A$2:$B$1000,2,false)</f>
        <v>9</v>
      </c>
      <c r="I327" s="10" t="str">
        <f>vlookup(B327,'202405 MM (Do Not Delete)'!$A$1:$G$1000,7,false)</f>
        <v/>
      </c>
      <c r="K327" s="40">
        <v>486.0</v>
      </c>
      <c r="L327" s="22">
        <f t="shared" si="2"/>
        <v>72</v>
      </c>
      <c r="M327" s="23">
        <f t="shared" si="3"/>
        <v>0.1481481481</v>
      </c>
      <c r="N327" s="24" t="str">
        <f t="shared" si="4"/>
        <v>Cat's Meow with +72, +14.8% (486 to 558)</v>
      </c>
      <c r="O327" s="41"/>
      <c r="P327" s="40">
        <v>15.0</v>
      </c>
      <c r="Q327" s="18">
        <f t="shared" si="5"/>
        <v>2</v>
      </c>
      <c r="R327" s="23">
        <f t="shared" si="6"/>
        <v>0.1333333333</v>
      </c>
      <c r="S327" s="24" t="str">
        <f t="shared" si="7"/>
        <v>Cat's Meow with +2, +13.3% (15 to 17)</v>
      </c>
      <c r="T327" s="18"/>
      <c r="U327" s="40">
        <v>0.0</v>
      </c>
      <c r="V327" s="22">
        <f t="shared" si="8"/>
        <v>0</v>
      </c>
      <c r="W327" s="23" t="str">
        <f t="shared" si="9"/>
        <v>#DIV/0!</v>
      </c>
      <c r="X327" s="26" t="str">
        <f t="shared" si="10"/>
        <v>#DIV/0!</v>
      </c>
    </row>
    <row r="328">
      <c r="A328" s="18" t="s">
        <v>13</v>
      </c>
      <c r="B328" s="18">
        <v>787.0</v>
      </c>
      <c r="C328" s="40">
        <v>3264.0</v>
      </c>
      <c r="D328" s="40">
        <v>81.0</v>
      </c>
      <c r="E328" s="40">
        <v>1.0</v>
      </c>
      <c r="F328" s="14">
        <v>27902.0</v>
      </c>
      <c r="G328" s="19"/>
      <c r="H328" s="19">
        <f>VLOOKUP(A328,'Kings Ratings'!$A$2:$B$1000,2,false)</f>
        <v>10</v>
      </c>
      <c r="I328" s="10">
        <f>vlookup(B328,'202405 MM (Do Not Delete)'!$A$1:$G$1000,7,false)</f>
        <v>318</v>
      </c>
      <c r="K328" s="40">
        <v>2839.0</v>
      </c>
      <c r="L328" s="22">
        <f t="shared" si="2"/>
        <v>425</v>
      </c>
      <c r="M328" s="23">
        <f t="shared" si="3"/>
        <v>0.1497005988</v>
      </c>
      <c r="N328" s="24" t="str">
        <f t="shared" si="4"/>
        <v>Acorn Butter with +425, +15% (2839 to 3264)</v>
      </c>
      <c r="O328" s="41"/>
      <c r="P328" s="40">
        <v>58.0</v>
      </c>
      <c r="Q328" s="18">
        <f t="shared" si="5"/>
        <v>23</v>
      </c>
      <c r="R328" s="23">
        <f t="shared" si="6"/>
        <v>0.3965517241</v>
      </c>
      <c r="S328" s="24" t="str">
        <f t="shared" si="7"/>
        <v>Acorn Butter with +23, +39.7% (58 to 81)</v>
      </c>
      <c r="T328" s="18"/>
      <c r="U328" s="40">
        <v>1.0</v>
      </c>
      <c r="V328" s="22">
        <f t="shared" si="8"/>
        <v>0</v>
      </c>
      <c r="W328" s="23">
        <f t="shared" si="9"/>
        <v>0</v>
      </c>
      <c r="X328" s="26" t="str">
        <f t="shared" si="10"/>
        <v>Acorn Butter with +0, +0% (1 to 1)</v>
      </c>
    </row>
    <row r="329">
      <c r="A329" s="11" t="s">
        <v>873</v>
      </c>
      <c r="B329" s="11">
        <v>1129.0</v>
      </c>
      <c r="C329" s="11">
        <v>2906.0</v>
      </c>
      <c r="D329" s="11">
        <v>483.0</v>
      </c>
      <c r="E329" s="11">
        <v>11.0</v>
      </c>
      <c r="F329" s="14">
        <v>54592.0</v>
      </c>
      <c r="G329" s="19"/>
      <c r="H329" s="19">
        <f>VLOOKUP(A329,'Kings Ratings'!$A$2:$B$1000,2,false)</f>
        <v>4</v>
      </c>
      <c r="K329" s="11">
        <v>2459.0</v>
      </c>
      <c r="L329" s="22">
        <f t="shared" si="2"/>
        <v>447</v>
      </c>
      <c r="M329" s="23">
        <f t="shared" si="3"/>
        <v>0.1817812119</v>
      </c>
      <c r="N329" s="24" t="str">
        <f t="shared" si="4"/>
        <v>Sewing Needle with +447, +18.2% (2459 to 2906)</v>
      </c>
      <c r="O329" s="41"/>
      <c r="P329" s="11">
        <v>348.0</v>
      </c>
      <c r="Q329" s="18">
        <f t="shared" si="5"/>
        <v>135</v>
      </c>
      <c r="R329" s="23">
        <f t="shared" si="6"/>
        <v>0.3879310345</v>
      </c>
      <c r="S329" s="24" t="str">
        <f t="shared" si="7"/>
        <v>Sewing Needle with +135, +38.8% (348 to 483)</v>
      </c>
      <c r="T329" s="18"/>
      <c r="U329" s="11">
        <v>4.0</v>
      </c>
      <c r="V329" s="22">
        <f t="shared" si="8"/>
        <v>7</v>
      </c>
      <c r="W329" s="23">
        <f t="shared" si="9"/>
        <v>1.75</v>
      </c>
      <c r="X329" s="26" t="str">
        <f t="shared" si="10"/>
        <v>Sewing Needle with +7, +175% (4 to 11)</v>
      </c>
    </row>
    <row r="330">
      <c r="A330" s="18" t="s">
        <v>616</v>
      </c>
      <c r="B330" s="18">
        <v>409.0</v>
      </c>
      <c r="C330" s="40">
        <v>9842.0</v>
      </c>
      <c r="D330" s="40">
        <v>1292.0</v>
      </c>
      <c r="E330" s="40">
        <v>2.0</v>
      </c>
      <c r="F330" s="14">
        <v>151107.0</v>
      </c>
      <c r="G330" s="19"/>
      <c r="H330" s="19">
        <f>VLOOKUP(A330,'Kings Ratings'!$A$2:$B$1000,2,false)</f>
        <v>8</v>
      </c>
      <c r="I330" s="10"/>
      <c r="K330" s="40">
        <v>8218.0</v>
      </c>
      <c r="L330" s="22">
        <f t="shared" si="2"/>
        <v>1624</v>
      </c>
      <c r="M330" s="23">
        <f t="shared" si="3"/>
        <v>0.1976149915</v>
      </c>
      <c r="N330" s="24" t="str">
        <f t="shared" si="4"/>
        <v>Pine Tree with +1624, +19.8% (8218 to 9842)</v>
      </c>
      <c r="O330" s="41"/>
      <c r="P330" s="40">
        <v>805.0</v>
      </c>
      <c r="Q330" s="18">
        <f t="shared" si="5"/>
        <v>487</v>
      </c>
      <c r="R330" s="23">
        <f t="shared" si="6"/>
        <v>0.6049689441</v>
      </c>
      <c r="S330" s="24" t="str">
        <f t="shared" si="7"/>
        <v>Pine Tree with +487, +60.5% (805 to 1292)</v>
      </c>
      <c r="T330" s="18"/>
      <c r="U330" s="40">
        <v>1.0</v>
      </c>
      <c r="V330" s="22">
        <f t="shared" si="8"/>
        <v>1</v>
      </c>
      <c r="W330" s="23">
        <f t="shared" si="9"/>
        <v>1</v>
      </c>
      <c r="X330" s="26" t="str">
        <f t="shared" si="10"/>
        <v>Pine Tree with +1, +100% (1 to 2)</v>
      </c>
    </row>
    <row r="331">
      <c r="A331" s="18" t="s">
        <v>329</v>
      </c>
      <c r="B331" s="18">
        <v>885.0</v>
      </c>
      <c r="C331" s="40">
        <v>102.0</v>
      </c>
      <c r="D331" s="40">
        <v>0.0</v>
      </c>
      <c r="E331" s="40">
        <v>0.0</v>
      </c>
      <c r="F331" s="14">
        <v>1368.0</v>
      </c>
      <c r="G331" s="19"/>
      <c r="H331" s="19">
        <f>VLOOKUP(A331,'Kings Ratings'!$A$2:$B$1000,2,false)</f>
        <v>10</v>
      </c>
      <c r="I331" s="10" t="str">
        <f>vlookup(B331,'202405 MM (Do Not Delete)'!$A$1:$G$1000,7,false)</f>
        <v/>
      </c>
      <c r="K331" s="40">
        <v>82.0</v>
      </c>
      <c r="L331" s="22">
        <f t="shared" si="2"/>
        <v>20</v>
      </c>
      <c r="M331" s="23">
        <f t="shared" si="3"/>
        <v>0.243902439</v>
      </c>
      <c r="N331" s="24" t="str">
        <f t="shared" si="4"/>
        <v>Flying Machine with +20, +24.4% (82 to 102)</v>
      </c>
      <c r="O331" s="41"/>
      <c r="P331" s="40">
        <v>0.0</v>
      </c>
      <c r="Q331" s="18">
        <f t="shared" si="5"/>
        <v>0</v>
      </c>
      <c r="R331" s="23" t="str">
        <f t="shared" si="6"/>
        <v>#DIV/0!</v>
      </c>
      <c r="S331" s="24" t="str">
        <f t="shared" si="7"/>
        <v>#DIV/0!</v>
      </c>
      <c r="T331" s="18"/>
      <c r="U331" s="40">
        <v>0.0</v>
      </c>
      <c r="V331" s="22">
        <f t="shared" si="8"/>
        <v>0</v>
      </c>
      <c r="W331" s="23" t="str">
        <f t="shared" si="9"/>
        <v>#DIV/0!</v>
      </c>
      <c r="X331" s="26" t="str">
        <f t="shared" si="10"/>
        <v>#DIV/0!</v>
      </c>
    </row>
    <row r="332">
      <c r="A332" s="18" t="s">
        <v>348</v>
      </c>
      <c r="B332" s="18">
        <v>653.0</v>
      </c>
      <c r="C332" s="40">
        <v>381.0</v>
      </c>
      <c r="D332" s="40">
        <v>6.0</v>
      </c>
      <c r="E332" s="40">
        <v>1.0</v>
      </c>
      <c r="F332" s="14">
        <v>2153.0</v>
      </c>
      <c r="G332" s="19"/>
      <c r="H332" s="19">
        <f>VLOOKUP(A332,'Kings Ratings'!$A$2:$B$1000,2,false)</f>
        <v>10</v>
      </c>
      <c r="I332" s="10" t="str">
        <f>vlookup(B332,'202405 MM (Do Not Delete)'!$A$1:$G$1000,7,false)</f>
        <v/>
      </c>
      <c r="K332" s="40">
        <v>299.0</v>
      </c>
      <c r="L332" s="22">
        <f t="shared" si="2"/>
        <v>82</v>
      </c>
      <c r="M332" s="23">
        <f t="shared" si="3"/>
        <v>0.2742474916</v>
      </c>
      <c r="N332" s="24" t="str">
        <f t="shared" si="4"/>
        <v>Fruit Punch with +82, +27.4% (299 to 381)</v>
      </c>
      <c r="O332" s="41"/>
      <c r="P332" s="40">
        <v>6.0</v>
      </c>
      <c r="Q332" s="18">
        <f t="shared" si="5"/>
        <v>0</v>
      </c>
      <c r="R332" s="23">
        <f t="shared" si="6"/>
        <v>0</v>
      </c>
      <c r="S332" s="24" t="str">
        <f t="shared" si="7"/>
        <v>Fruit Punch with +0, +0% (6 to 6)</v>
      </c>
      <c r="T332" s="18"/>
      <c r="U332" s="40">
        <v>1.0</v>
      </c>
      <c r="V332" s="22">
        <f t="shared" si="8"/>
        <v>0</v>
      </c>
      <c r="W332" s="23">
        <f t="shared" si="9"/>
        <v>0</v>
      </c>
      <c r="X332" s="26" t="str">
        <f t="shared" si="10"/>
        <v>Fruit Punch with +0, +0% (1 to 1)</v>
      </c>
    </row>
    <row r="333">
      <c r="A333" s="18" t="s">
        <v>322</v>
      </c>
      <c r="B333" s="18">
        <v>922.0</v>
      </c>
      <c r="C333" s="40">
        <v>73.0</v>
      </c>
      <c r="D333" s="40">
        <v>2.0</v>
      </c>
      <c r="E333" s="40">
        <v>0.0</v>
      </c>
      <c r="F333" s="14">
        <v>12022.0</v>
      </c>
      <c r="G333" s="19"/>
      <c r="H333" s="19">
        <f>VLOOKUP(A333,'Kings Ratings'!$A$2:$B$1000,2,false)</f>
        <v>10</v>
      </c>
      <c r="I333" s="7"/>
      <c r="K333" s="40">
        <v>55.0</v>
      </c>
      <c r="L333" s="22">
        <f t="shared" si="2"/>
        <v>18</v>
      </c>
      <c r="M333" s="23">
        <f t="shared" si="3"/>
        <v>0.3272727273</v>
      </c>
      <c r="N333" s="24" t="str">
        <f t="shared" si="4"/>
        <v>Sturdy Pickaxe with +18, +32.7% (55 to 73)</v>
      </c>
      <c r="O333" s="41"/>
      <c r="P333" s="40">
        <v>2.0</v>
      </c>
      <c r="Q333" s="18">
        <f t="shared" si="5"/>
        <v>0</v>
      </c>
      <c r="R333" s="23">
        <f t="shared" si="6"/>
        <v>0</v>
      </c>
      <c r="S333" s="24" t="str">
        <f t="shared" si="7"/>
        <v>Sturdy Pickaxe with +0, +0% (2 to 2)</v>
      </c>
      <c r="T333" s="18"/>
      <c r="U333" s="40">
        <v>0.0</v>
      </c>
      <c r="V333" s="22">
        <f t="shared" si="8"/>
        <v>0</v>
      </c>
      <c r="W333" s="23" t="str">
        <f t="shared" si="9"/>
        <v>#DIV/0!</v>
      </c>
      <c r="X333" s="26" t="str">
        <f t="shared" si="10"/>
        <v>#DIV/0!</v>
      </c>
    </row>
    <row r="334">
      <c r="A334" s="18" t="s">
        <v>218</v>
      </c>
      <c r="B334" s="18">
        <v>901.0</v>
      </c>
      <c r="C334" s="40">
        <v>4.0</v>
      </c>
      <c r="D334" s="40">
        <v>0.0</v>
      </c>
      <c r="E334" s="40">
        <v>0.0</v>
      </c>
      <c r="F334" s="14">
        <v>1097.0</v>
      </c>
      <c r="G334" s="19"/>
      <c r="H334" s="19">
        <f>VLOOKUP(A334,'Kings Ratings'!$A$2:$B$1000,2,false)</f>
        <v>10</v>
      </c>
      <c r="I334" s="7"/>
      <c r="K334" s="40">
        <v>3.0</v>
      </c>
      <c r="L334" s="22">
        <f t="shared" si="2"/>
        <v>1</v>
      </c>
      <c r="M334" s="23">
        <f t="shared" si="3"/>
        <v>0.3333333333</v>
      </c>
      <c r="N334" s="24" t="str">
        <f t="shared" si="4"/>
        <v>Aquacite with +1, +33.3% (3 to 4)</v>
      </c>
      <c r="O334" s="41"/>
      <c r="P334" s="40">
        <v>0.0</v>
      </c>
      <c r="Q334" s="18">
        <f t="shared" si="5"/>
        <v>0</v>
      </c>
      <c r="R334" s="23" t="str">
        <f t="shared" si="6"/>
        <v>#DIV/0!</v>
      </c>
      <c r="S334" s="24" t="str">
        <f t="shared" si="7"/>
        <v>#DIV/0!</v>
      </c>
      <c r="T334" s="18"/>
      <c r="U334" s="40">
        <v>0.0</v>
      </c>
      <c r="V334" s="22">
        <f t="shared" si="8"/>
        <v>0</v>
      </c>
      <c r="W334" s="23" t="str">
        <f t="shared" si="9"/>
        <v>#DIV/0!</v>
      </c>
      <c r="X334" s="26" t="str">
        <f t="shared" si="10"/>
        <v>#DIV/0!</v>
      </c>
    </row>
    <row r="335">
      <c r="A335" s="18" t="s">
        <v>288</v>
      </c>
      <c r="B335" s="11">
        <v>1111.0</v>
      </c>
      <c r="C335" s="40">
        <v>39.0</v>
      </c>
      <c r="D335" s="40">
        <v>1.0</v>
      </c>
      <c r="E335" s="40">
        <v>0.0</v>
      </c>
      <c r="F335" s="14">
        <v>10659.0</v>
      </c>
      <c r="G335" s="19"/>
      <c r="H335" s="19">
        <f>VLOOKUP(A335,'Kings Ratings'!$A$2:$B$1000,2,false)</f>
        <v>10</v>
      </c>
      <c r="K335" s="40">
        <v>29.0</v>
      </c>
      <c r="L335" s="22">
        <f t="shared" si="2"/>
        <v>10</v>
      </c>
      <c r="M335" s="23">
        <f t="shared" si="3"/>
        <v>0.3448275862</v>
      </c>
      <c r="N335" s="24" t="str">
        <f t="shared" si="4"/>
        <v>Steel Pickaxe with +10, +34.5% (29 to 39)</v>
      </c>
      <c r="O335" s="41"/>
      <c r="P335" s="40">
        <v>1.0</v>
      </c>
      <c r="Q335" s="18">
        <f t="shared" si="5"/>
        <v>0</v>
      </c>
      <c r="R335" s="23">
        <f t="shared" si="6"/>
        <v>0</v>
      </c>
      <c r="S335" s="24" t="str">
        <f t="shared" si="7"/>
        <v>Steel Pickaxe with +0, +0% (1 to 1)</v>
      </c>
      <c r="T335" s="18"/>
      <c r="U335" s="40">
        <v>0.0</v>
      </c>
      <c r="V335" s="22">
        <f t="shared" si="8"/>
        <v>0</v>
      </c>
      <c r="W335" s="23" t="str">
        <f t="shared" si="9"/>
        <v>#DIV/0!</v>
      </c>
      <c r="X335" s="26" t="str">
        <f t="shared" si="10"/>
        <v>#DIV/0!</v>
      </c>
    </row>
    <row r="336">
      <c r="A336" s="11" t="s">
        <v>680</v>
      </c>
      <c r="B336" s="11">
        <v>1133.0</v>
      </c>
      <c r="C336" s="11">
        <v>621.0</v>
      </c>
      <c r="D336" s="11">
        <v>17.0</v>
      </c>
      <c r="E336" s="11">
        <v>0.0</v>
      </c>
      <c r="F336" s="14">
        <v>1004.0</v>
      </c>
      <c r="G336" s="19"/>
      <c r="H336" s="19">
        <f>VLOOKUP(A336,'Kings Ratings'!$A$2:$B$1000,2,false)</f>
        <v>9</v>
      </c>
      <c r="K336" s="11">
        <v>454.0</v>
      </c>
      <c r="L336" s="22">
        <f t="shared" si="2"/>
        <v>167</v>
      </c>
      <c r="M336" s="23">
        <f t="shared" si="3"/>
        <v>0.3678414097</v>
      </c>
      <c r="N336" s="24" t="str">
        <f t="shared" si="4"/>
        <v>Sail Cloth with +167, +36.8% (454 to 621)</v>
      </c>
      <c r="O336" s="41"/>
      <c r="P336" s="11">
        <v>13.0</v>
      </c>
      <c r="Q336" s="18">
        <f t="shared" si="5"/>
        <v>4</v>
      </c>
      <c r="R336" s="23">
        <f t="shared" si="6"/>
        <v>0.3076923077</v>
      </c>
      <c r="S336" s="24" t="str">
        <f t="shared" si="7"/>
        <v>Sail Cloth with +4, +30.8% (13 to 17)</v>
      </c>
      <c r="T336" s="18"/>
      <c r="U336" s="11">
        <v>0.0</v>
      </c>
      <c r="V336" s="22">
        <f t="shared" si="8"/>
        <v>0</v>
      </c>
      <c r="W336" s="23" t="str">
        <f t="shared" si="9"/>
        <v>#DIV/0!</v>
      </c>
      <c r="X336" s="26" t="str">
        <f t="shared" si="10"/>
        <v>#DIV/0!</v>
      </c>
    </row>
    <row r="337">
      <c r="A337" s="11" t="s">
        <v>863</v>
      </c>
      <c r="B337" s="11">
        <v>1128.0</v>
      </c>
      <c r="C337" s="11">
        <v>1056.0</v>
      </c>
      <c r="D337" s="11">
        <v>11.0</v>
      </c>
      <c r="E337" s="11">
        <v>0.0</v>
      </c>
      <c r="F337" s="14">
        <v>4978.0</v>
      </c>
      <c r="G337" s="19"/>
      <c r="H337" s="19">
        <f>VLOOKUP(A337,'Kings Ratings'!$A$2:$B$1000,2,false)</f>
        <v>8</v>
      </c>
      <c r="K337" s="11">
        <v>772.0</v>
      </c>
      <c r="L337" s="22">
        <f t="shared" si="2"/>
        <v>284</v>
      </c>
      <c r="M337" s="23">
        <f t="shared" si="3"/>
        <v>0.3678756477</v>
      </c>
      <c r="N337" s="24" t="str">
        <f t="shared" si="4"/>
        <v>Rucksack with +284, +36.8% (772 to 1056)</v>
      </c>
      <c r="O337" s="41"/>
      <c r="P337" s="11">
        <v>5.0</v>
      </c>
      <c r="Q337" s="18">
        <f t="shared" si="5"/>
        <v>6</v>
      </c>
      <c r="R337" s="23">
        <f t="shared" si="6"/>
        <v>1.2</v>
      </c>
      <c r="S337" s="24" t="str">
        <f t="shared" si="7"/>
        <v>Rucksack with +6, +120% (5 to 11)</v>
      </c>
      <c r="T337" s="18"/>
      <c r="U337" s="11">
        <v>0.0</v>
      </c>
      <c r="V337" s="22">
        <f t="shared" si="8"/>
        <v>0</v>
      </c>
      <c r="W337" s="23" t="str">
        <f t="shared" si="9"/>
        <v>#DIV/0!</v>
      </c>
      <c r="X337" s="26" t="str">
        <f t="shared" si="10"/>
        <v>#DIV/0!</v>
      </c>
    </row>
    <row r="338">
      <c r="A338" s="11" t="s">
        <v>655</v>
      </c>
      <c r="B338" s="11">
        <v>1137.0</v>
      </c>
      <c r="C338" s="11">
        <v>476.0</v>
      </c>
      <c r="D338" s="11">
        <v>0.0</v>
      </c>
      <c r="E338" s="11">
        <v>0.0</v>
      </c>
      <c r="F338" s="14">
        <v>34333.0</v>
      </c>
      <c r="G338" s="19"/>
      <c r="H338" s="19">
        <f>VLOOKUP(A338,'Kings Ratings'!$A$2:$B$1000,2,false)</f>
        <v>7</v>
      </c>
      <c r="K338" s="11">
        <v>337.0</v>
      </c>
      <c r="L338" s="22">
        <f t="shared" si="2"/>
        <v>139</v>
      </c>
      <c r="M338" s="23">
        <f t="shared" si="3"/>
        <v>0.412462908</v>
      </c>
      <c r="N338" s="24" t="str">
        <f t="shared" si="4"/>
        <v>Pine Shelf with +139, +41.2% (337 to 476)</v>
      </c>
      <c r="O338" s="41"/>
      <c r="P338" s="11">
        <v>0.0</v>
      </c>
      <c r="Q338" s="18">
        <f t="shared" si="5"/>
        <v>0</v>
      </c>
      <c r="R338" s="23" t="str">
        <f t="shared" si="6"/>
        <v>#DIV/0!</v>
      </c>
      <c r="S338" s="24" t="str">
        <f t="shared" si="7"/>
        <v>#DIV/0!</v>
      </c>
      <c r="T338" s="18"/>
      <c r="U338" s="11">
        <v>0.0</v>
      </c>
      <c r="V338" s="22">
        <f t="shared" si="8"/>
        <v>0</v>
      </c>
      <c r="W338" s="23" t="str">
        <f t="shared" si="9"/>
        <v>#DIV/0!</v>
      </c>
      <c r="X338" s="26" t="str">
        <f t="shared" si="10"/>
        <v>#DIV/0!</v>
      </c>
    </row>
    <row r="339">
      <c r="A339" s="18" t="s">
        <v>248</v>
      </c>
      <c r="B339" s="18">
        <v>927.0</v>
      </c>
      <c r="C339" s="40">
        <v>10.0</v>
      </c>
      <c r="D339" s="40">
        <v>0.0</v>
      </c>
      <c r="E339" s="40">
        <v>0.0</v>
      </c>
      <c r="F339" s="14">
        <v>4403.0</v>
      </c>
      <c r="G339" s="19"/>
      <c r="H339" s="19">
        <f>VLOOKUP(A339,'Kings Ratings'!$A$2:$B$1000,2,false)</f>
        <v>10</v>
      </c>
      <c r="I339" s="7"/>
      <c r="K339" s="40">
        <v>7.0</v>
      </c>
      <c r="L339" s="22">
        <f t="shared" si="2"/>
        <v>3</v>
      </c>
      <c r="M339" s="23">
        <f t="shared" si="3"/>
        <v>0.4285714286</v>
      </c>
      <c r="N339" s="24" t="str">
        <f t="shared" si="4"/>
        <v>Flarite with +3, +42.9% (7 to 10)</v>
      </c>
      <c r="O339" s="41"/>
      <c r="P339" s="40">
        <v>0.0</v>
      </c>
      <c r="Q339" s="18">
        <f t="shared" si="5"/>
        <v>0</v>
      </c>
      <c r="R339" s="23" t="str">
        <f t="shared" si="6"/>
        <v>#DIV/0!</v>
      </c>
      <c r="S339" s="24" t="str">
        <f t="shared" si="7"/>
        <v>#DIV/0!</v>
      </c>
      <c r="T339" s="18"/>
      <c r="U339" s="40">
        <v>0.0</v>
      </c>
      <c r="V339" s="22">
        <f t="shared" si="8"/>
        <v>0</v>
      </c>
      <c r="W339" s="23" t="str">
        <f t="shared" si="9"/>
        <v>#DIV/0!</v>
      </c>
      <c r="X339" s="26" t="str">
        <f t="shared" si="10"/>
        <v>#DIV/0!</v>
      </c>
    </row>
    <row r="340">
      <c r="A340" s="11" t="s">
        <v>135</v>
      </c>
      <c r="B340" s="11">
        <v>1136.0</v>
      </c>
      <c r="C340" s="11">
        <v>130.0</v>
      </c>
      <c r="D340" s="11">
        <v>0.0</v>
      </c>
      <c r="E340" s="11">
        <v>0.0</v>
      </c>
      <c r="F340" s="14">
        <v>1304.0</v>
      </c>
      <c r="G340" s="19"/>
      <c r="H340" s="19">
        <f>VLOOKUP(A340,'Kings Ratings'!$A$2:$B$1000,2,false)</f>
        <v>10</v>
      </c>
      <c r="K340" s="11">
        <v>91.0</v>
      </c>
      <c r="L340" s="22">
        <f t="shared" si="2"/>
        <v>39</v>
      </c>
      <c r="M340" s="23">
        <f t="shared" si="3"/>
        <v>0.4285714286</v>
      </c>
      <c r="N340" s="24" t="str">
        <f t="shared" si="4"/>
        <v>Fancy Clock with +39, +42.9% (91 to 130)</v>
      </c>
      <c r="O340" s="41"/>
      <c r="P340" s="11">
        <v>0.0</v>
      </c>
      <c r="Q340" s="18">
        <f t="shared" si="5"/>
        <v>0</v>
      </c>
      <c r="R340" s="23" t="str">
        <f t="shared" si="6"/>
        <v>#DIV/0!</v>
      </c>
      <c r="S340" s="24" t="str">
        <f t="shared" si="7"/>
        <v>#DIV/0!</v>
      </c>
      <c r="T340" s="18"/>
      <c r="U340" s="11">
        <v>0.0</v>
      </c>
      <c r="V340" s="22">
        <f t="shared" si="8"/>
        <v>0</v>
      </c>
      <c r="W340" s="23" t="str">
        <f t="shared" si="9"/>
        <v>#DIV/0!</v>
      </c>
      <c r="X340" s="26" t="str">
        <f t="shared" si="10"/>
        <v>#DIV/0!</v>
      </c>
    </row>
    <row r="341">
      <c r="A341" s="11" t="s">
        <v>842</v>
      </c>
      <c r="B341" s="11">
        <v>1135.0</v>
      </c>
      <c r="C341" s="11">
        <v>920.0</v>
      </c>
      <c r="D341" s="11">
        <v>4.0</v>
      </c>
      <c r="E341" s="11">
        <v>0.0</v>
      </c>
      <c r="F341" s="14">
        <v>10001.0</v>
      </c>
      <c r="G341" s="19"/>
      <c r="H341" s="19">
        <f>VLOOKUP(A341,'Kings Ratings'!$A$2:$B$1000,2,false)</f>
        <v>7</v>
      </c>
      <c r="K341" s="11">
        <v>582.0</v>
      </c>
      <c r="L341" s="22">
        <f t="shared" si="2"/>
        <v>338</v>
      </c>
      <c r="M341" s="23">
        <f t="shared" si="3"/>
        <v>0.5807560137</v>
      </c>
      <c r="N341" s="24" t="str">
        <f t="shared" si="4"/>
        <v>Silk with +338, +58.1% (582 to 920)</v>
      </c>
      <c r="O341" s="41"/>
      <c r="P341" s="11">
        <v>1.0</v>
      </c>
      <c r="Q341" s="18">
        <f t="shared" si="5"/>
        <v>3</v>
      </c>
      <c r="R341" s="23">
        <f t="shared" si="6"/>
        <v>3</v>
      </c>
      <c r="S341" s="24" t="str">
        <f t="shared" si="7"/>
        <v>Silk with +3, +300% (1 to 4)</v>
      </c>
      <c r="T341" s="18"/>
      <c r="U341" s="11">
        <v>0.0</v>
      </c>
      <c r="V341" s="22">
        <f t="shared" si="8"/>
        <v>0</v>
      </c>
      <c r="W341" s="23" t="str">
        <f t="shared" si="9"/>
        <v>#DIV/0!</v>
      </c>
      <c r="X341" s="26" t="str">
        <f t="shared" si="10"/>
        <v>#DIV/0!</v>
      </c>
    </row>
    <row r="342">
      <c r="A342" s="18" t="s">
        <v>735</v>
      </c>
      <c r="B342" s="18">
        <v>428.0</v>
      </c>
      <c r="C342" s="40">
        <v>2154.0</v>
      </c>
      <c r="D342" s="40">
        <v>188.0</v>
      </c>
      <c r="E342" s="40">
        <v>1.0</v>
      </c>
      <c r="F342" s="14">
        <v>28386.0</v>
      </c>
      <c r="G342" s="19"/>
      <c r="H342" s="19">
        <f>VLOOKUP(A342,'Kings Ratings'!$A$2:$B$1000,2,false)</f>
        <v>11</v>
      </c>
      <c r="I342" s="10" t="str">
        <f>vlookup(B342,'202405 MM (Do Not Delete)'!$A$1:$G$1000,7,false)</f>
        <v/>
      </c>
      <c r="K342" s="40">
        <v>1337.0</v>
      </c>
      <c r="L342" s="22">
        <f t="shared" si="2"/>
        <v>817</v>
      </c>
      <c r="M342" s="23">
        <f t="shared" si="3"/>
        <v>0.6110695587</v>
      </c>
      <c r="N342" s="24" t="str">
        <f t="shared" si="4"/>
        <v>Snow Globe with +817, +61.1% (1337 to 2154)</v>
      </c>
      <c r="O342" s="41"/>
      <c r="P342" s="40">
        <v>83.0</v>
      </c>
      <c r="Q342" s="18">
        <f t="shared" si="5"/>
        <v>105</v>
      </c>
      <c r="R342" s="23">
        <f t="shared" si="6"/>
        <v>1.265060241</v>
      </c>
      <c r="S342" s="24" t="str">
        <f t="shared" si="7"/>
        <v>Snow Globe with +105, +126.5% (83 to 188)</v>
      </c>
      <c r="T342" s="18"/>
      <c r="U342" s="40">
        <v>1.0</v>
      </c>
      <c r="V342" s="22">
        <f t="shared" si="8"/>
        <v>0</v>
      </c>
      <c r="W342" s="23">
        <f t="shared" si="9"/>
        <v>0</v>
      </c>
      <c r="X342" s="26" t="str">
        <f t="shared" si="10"/>
        <v>Snow Globe with +0, +0% (1 to 1)</v>
      </c>
    </row>
    <row r="343">
      <c r="A343" s="11" t="s">
        <v>874</v>
      </c>
      <c r="B343" s="11">
        <v>1132.0</v>
      </c>
      <c r="C343" s="11">
        <v>755.0</v>
      </c>
      <c r="D343" s="11">
        <v>31.0</v>
      </c>
      <c r="E343" s="11">
        <v>0.0</v>
      </c>
      <c r="F343" s="14">
        <v>11680.0</v>
      </c>
      <c r="G343" s="19"/>
      <c r="H343" s="19">
        <f>VLOOKUP(A343,'Kings Ratings'!$A$2:$B$1000,2,false)</f>
        <v>6</v>
      </c>
      <c r="K343" s="11">
        <v>452.0</v>
      </c>
      <c r="L343" s="22">
        <f t="shared" si="2"/>
        <v>303</v>
      </c>
      <c r="M343" s="23">
        <f t="shared" si="3"/>
        <v>0.6703539823</v>
      </c>
      <c r="N343" s="24" t="str">
        <f t="shared" si="4"/>
        <v>Snow Shoes with +303, +67% (452 to 755)</v>
      </c>
      <c r="O343" s="41"/>
      <c r="P343" s="11">
        <v>6.0</v>
      </c>
      <c r="Q343" s="18">
        <f t="shared" si="5"/>
        <v>25</v>
      </c>
      <c r="R343" s="23">
        <f t="shared" si="6"/>
        <v>4.166666667</v>
      </c>
      <c r="S343" s="24" t="str">
        <f t="shared" si="7"/>
        <v>Snow Shoes with +25, +416.7% (6 to 31)</v>
      </c>
      <c r="T343" s="18"/>
      <c r="U343" s="11">
        <v>0.0</v>
      </c>
      <c r="V343" s="22">
        <f t="shared" si="8"/>
        <v>0</v>
      </c>
      <c r="W343" s="23" t="str">
        <f t="shared" si="9"/>
        <v>#DIV/0!</v>
      </c>
      <c r="X343" s="26" t="str">
        <f t="shared" si="10"/>
        <v>#DIV/0!</v>
      </c>
    </row>
    <row r="344">
      <c r="A344" s="18" t="s">
        <v>736</v>
      </c>
      <c r="B344" s="18">
        <v>411.0</v>
      </c>
      <c r="C344" s="40">
        <v>2816.0</v>
      </c>
      <c r="D344" s="40">
        <v>162.0</v>
      </c>
      <c r="E344" s="40">
        <v>1.0</v>
      </c>
      <c r="F344" s="14">
        <v>35608.0</v>
      </c>
      <c r="G344" s="19"/>
      <c r="H344" s="19">
        <f>VLOOKUP(A344,'Kings Ratings'!$A$2:$B$1000,2,false)</f>
        <v>11</v>
      </c>
      <c r="I344" s="10" t="str">
        <f>vlookup(B344,'202405 MM (Do Not Delete)'!$A$1:$G$1000,7,false)</f>
        <v/>
      </c>
      <c r="K344" s="40">
        <v>1618.0</v>
      </c>
      <c r="L344" s="22">
        <f t="shared" si="2"/>
        <v>1198</v>
      </c>
      <c r="M344" s="23">
        <f t="shared" si="3"/>
        <v>0.7404202719</v>
      </c>
      <c r="N344" s="24" t="str">
        <f t="shared" si="4"/>
        <v>Snowman with +1198, +74% (1618 to 2816)</v>
      </c>
      <c r="O344" s="41"/>
      <c r="P344" s="40">
        <v>73.0</v>
      </c>
      <c r="Q344" s="18">
        <f t="shared" si="5"/>
        <v>89</v>
      </c>
      <c r="R344" s="23">
        <f t="shared" si="6"/>
        <v>1.219178082</v>
      </c>
      <c r="S344" s="24" t="str">
        <f t="shared" si="7"/>
        <v>Snowman with +89, +121.9% (73 to 162)</v>
      </c>
      <c r="T344" s="18"/>
      <c r="U344" s="40">
        <v>1.0</v>
      </c>
      <c r="V344" s="22">
        <f t="shared" si="8"/>
        <v>0</v>
      </c>
      <c r="W344" s="23">
        <f t="shared" si="9"/>
        <v>0</v>
      </c>
      <c r="X344" s="26" t="str">
        <f t="shared" si="10"/>
        <v>Snowman with +0, +0% (1 to 1)</v>
      </c>
    </row>
    <row r="345">
      <c r="A345" s="18" t="s">
        <v>763</v>
      </c>
      <c r="B345" s="18">
        <v>1089.0</v>
      </c>
      <c r="C345" s="40">
        <v>329.0</v>
      </c>
      <c r="D345" s="40">
        <v>1.0</v>
      </c>
      <c r="E345" s="40">
        <v>0.0</v>
      </c>
      <c r="F345" s="14">
        <v>2152.0</v>
      </c>
      <c r="G345" s="19"/>
      <c r="H345" s="19">
        <f>VLOOKUP(A345,'Kings Ratings'!$A$2:$B$1000,2,false)</f>
        <v>10</v>
      </c>
      <c r="K345" s="40">
        <v>189.0</v>
      </c>
      <c r="L345" s="22">
        <f t="shared" si="2"/>
        <v>140</v>
      </c>
      <c r="M345" s="23">
        <f t="shared" si="3"/>
        <v>0.7407407407</v>
      </c>
      <c r="N345" s="24" t="str">
        <f t="shared" si="4"/>
        <v>Fire Ant Farm with +140, +74.1% (189 to 329)</v>
      </c>
      <c r="O345" s="41"/>
      <c r="P345" s="40">
        <v>1.0</v>
      </c>
      <c r="Q345" s="18">
        <f t="shared" si="5"/>
        <v>0</v>
      </c>
      <c r="R345" s="23">
        <f t="shared" si="6"/>
        <v>0</v>
      </c>
      <c r="S345" s="24" t="str">
        <f t="shared" si="7"/>
        <v>Fire Ant Farm with +0, +0% (1 to 1)</v>
      </c>
      <c r="T345" s="18"/>
      <c r="U345" s="40">
        <v>0.0</v>
      </c>
      <c r="V345" s="22">
        <f t="shared" si="8"/>
        <v>0</v>
      </c>
      <c r="W345" s="23" t="str">
        <f t="shared" si="9"/>
        <v>#DIV/0!</v>
      </c>
      <c r="X345" s="26" t="str">
        <f t="shared" si="10"/>
        <v>#DIV/0!</v>
      </c>
    </row>
    <row r="346">
      <c r="A346" s="18" t="s">
        <v>188</v>
      </c>
      <c r="B346" s="18">
        <v>408.0</v>
      </c>
      <c r="C346" s="40">
        <v>5346.0</v>
      </c>
      <c r="D346" s="40">
        <v>707.0</v>
      </c>
      <c r="E346" s="40">
        <v>5.0</v>
      </c>
      <c r="F346" s="14">
        <v>120826.0</v>
      </c>
      <c r="G346" s="19"/>
      <c r="H346" s="19">
        <f>VLOOKUP(A346,'Kings Ratings'!$A$2:$B$1000,2,false)</f>
        <v>11</v>
      </c>
      <c r="I346" s="10"/>
      <c r="K346" s="40">
        <v>3014.0</v>
      </c>
      <c r="L346" s="22">
        <f t="shared" si="2"/>
        <v>2332</v>
      </c>
      <c r="M346" s="23">
        <f t="shared" si="3"/>
        <v>0.7737226277</v>
      </c>
      <c r="N346" s="24" t="str">
        <f t="shared" si="4"/>
        <v>Christmas Tree with +2332, +77.4% (3014 to 5346)</v>
      </c>
      <c r="O346" s="41"/>
      <c r="P346" s="40">
        <v>315.0</v>
      </c>
      <c r="Q346" s="18">
        <f t="shared" si="5"/>
        <v>392</v>
      </c>
      <c r="R346" s="23">
        <f t="shared" si="6"/>
        <v>1.244444444</v>
      </c>
      <c r="S346" s="24" t="str">
        <f t="shared" si="7"/>
        <v>Christmas Tree with +392, +124.4% (315 to 707)</v>
      </c>
      <c r="T346" s="18"/>
      <c r="U346" s="40">
        <v>0.0</v>
      </c>
      <c r="V346" s="22">
        <f t="shared" si="8"/>
        <v>5</v>
      </c>
      <c r="W346" s="23" t="str">
        <f t="shared" si="9"/>
        <v>#DIV/0!</v>
      </c>
      <c r="X346" s="26" t="str">
        <f t="shared" si="10"/>
        <v>#DIV/0!</v>
      </c>
    </row>
    <row r="347">
      <c r="A347" s="22" t="s">
        <v>845</v>
      </c>
      <c r="B347" s="18">
        <v>942.0</v>
      </c>
      <c r="C347" s="40">
        <v>9490.0</v>
      </c>
      <c r="D347" s="40">
        <v>5408.0</v>
      </c>
      <c r="E347" s="40">
        <v>994.0</v>
      </c>
      <c r="F347" s="14">
        <v>1079411.0</v>
      </c>
      <c r="G347" s="19"/>
      <c r="H347" s="19">
        <f>VLOOKUP(A347,'Kings Ratings'!$A$2:$B$1000,2,false)</f>
        <v>11</v>
      </c>
      <c r="I347" s="7" t="str">
        <f>vlookup(B347,'202405 MM (Do Not Delete)'!$A$1:$G$1000,7,false)</f>
        <v/>
      </c>
      <c r="K347" s="40">
        <v>5300.0</v>
      </c>
      <c r="L347" s="22">
        <f t="shared" si="2"/>
        <v>4190</v>
      </c>
      <c r="M347" s="23">
        <f t="shared" si="3"/>
        <v>0.7905660377</v>
      </c>
      <c r="N347" s="24" t="str">
        <f t="shared" si="4"/>
        <v>Frozen Squid with +4190, +79.1% (5300 to 9490)</v>
      </c>
      <c r="O347" s="41"/>
      <c r="P347" s="40">
        <v>2744.0</v>
      </c>
      <c r="Q347" s="18">
        <f t="shared" si="5"/>
        <v>2664</v>
      </c>
      <c r="R347" s="23">
        <f t="shared" si="6"/>
        <v>0.970845481</v>
      </c>
      <c r="S347" s="24" t="str">
        <f t="shared" si="7"/>
        <v>Frozen Squid with +2664, +97.1% (2744 to 5408)</v>
      </c>
      <c r="T347" s="18"/>
      <c r="U347" s="40">
        <v>390.0</v>
      </c>
      <c r="V347" s="22">
        <f t="shared" si="8"/>
        <v>604</v>
      </c>
      <c r="W347" s="23">
        <f t="shared" si="9"/>
        <v>1.548717949</v>
      </c>
      <c r="X347" s="26" t="str">
        <f t="shared" si="10"/>
        <v>Frozen Squid with +604, +154.9% (390 to 994)</v>
      </c>
    </row>
    <row r="348">
      <c r="A348" s="22" t="s">
        <v>846</v>
      </c>
      <c r="B348" s="18">
        <v>945.0</v>
      </c>
      <c r="C348" s="40">
        <v>9609.0</v>
      </c>
      <c r="D348" s="40">
        <v>5427.0</v>
      </c>
      <c r="E348" s="40">
        <v>852.0</v>
      </c>
      <c r="F348" s="14">
        <v>765099.0</v>
      </c>
      <c r="G348" s="19"/>
      <c r="H348" s="19">
        <f>VLOOKUP(A348,'Kings Ratings'!$A$2:$B$1000,2,false)</f>
        <v>11</v>
      </c>
      <c r="I348" s="7" t="str">
        <f>vlookup(B348,'202405 MM (Do Not Delete)'!$A$1:$G$1000,7,false)</f>
        <v/>
      </c>
      <c r="K348" s="40">
        <v>5339.0</v>
      </c>
      <c r="L348" s="22">
        <f t="shared" si="2"/>
        <v>4270</v>
      </c>
      <c r="M348" s="23">
        <f t="shared" si="3"/>
        <v>0.7997752388</v>
      </c>
      <c r="N348" s="24" t="str">
        <f t="shared" si="4"/>
        <v>Frozen Manta Ray with +4270, +80% (5339 to 9609)</v>
      </c>
      <c r="O348" s="41"/>
      <c r="P348" s="40">
        <v>2696.0</v>
      </c>
      <c r="Q348" s="18">
        <f t="shared" si="5"/>
        <v>2731</v>
      </c>
      <c r="R348" s="23">
        <f t="shared" si="6"/>
        <v>1.012982196</v>
      </c>
      <c r="S348" s="24" t="str">
        <f t="shared" si="7"/>
        <v>Frozen Manta Ray with +2731, +101.3% (2696 to 5427)</v>
      </c>
      <c r="T348" s="18"/>
      <c r="U348" s="40">
        <v>333.0</v>
      </c>
      <c r="V348" s="22">
        <f t="shared" si="8"/>
        <v>519</v>
      </c>
      <c r="W348" s="23">
        <f t="shared" si="9"/>
        <v>1.558558559</v>
      </c>
      <c r="X348" s="26" t="str">
        <f t="shared" si="10"/>
        <v>Frozen Manta Ray with +519, +155.9% (333 to 852)</v>
      </c>
    </row>
    <row r="349">
      <c r="A349" s="22" t="s">
        <v>856</v>
      </c>
      <c r="B349" s="18">
        <v>944.0</v>
      </c>
      <c r="C349" s="40">
        <v>11399.0</v>
      </c>
      <c r="D349" s="40">
        <v>5037.0</v>
      </c>
      <c r="E349" s="40">
        <v>367.0</v>
      </c>
      <c r="F349" s="14">
        <v>235349.0</v>
      </c>
      <c r="G349" s="19"/>
      <c r="H349" s="19">
        <f>VLOOKUP(A349,'Kings Ratings'!$A$2:$B$1000,2,false)</f>
        <v>11</v>
      </c>
      <c r="I349" s="7" t="str">
        <f>vlookup(B349,'202405 MM (Do Not Delete)'!$A$1:$G$1000,7,false)</f>
        <v/>
      </c>
      <c r="K349" s="40">
        <v>6279.0</v>
      </c>
      <c r="L349" s="22">
        <f t="shared" si="2"/>
        <v>5120</v>
      </c>
      <c r="M349" s="23">
        <f t="shared" si="3"/>
        <v>0.8154164676</v>
      </c>
      <c r="N349" s="24" t="str">
        <f t="shared" si="4"/>
        <v>Frozen Spyfish with +5120, +81.5% (6279 to 11399)</v>
      </c>
      <c r="O349" s="41"/>
      <c r="P349" s="40">
        <v>2497.0</v>
      </c>
      <c r="Q349" s="18">
        <f t="shared" si="5"/>
        <v>2540</v>
      </c>
      <c r="R349" s="23">
        <f t="shared" si="6"/>
        <v>1.017220665</v>
      </c>
      <c r="S349" s="24" t="str">
        <f t="shared" si="7"/>
        <v>Frozen Spyfish with +2540, +101.7% (2497 to 5037)</v>
      </c>
      <c r="T349" s="18"/>
      <c r="U349" s="40">
        <v>52.0</v>
      </c>
      <c r="V349" s="22">
        <f t="shared" si="8"/>
        <v>315</v>
      </c>
      <c r="W349" s="23">
        <f t="shared" si="9"/>
        <v>6.057692308</v>
      </c>
      <c r="X349" s="26" t="str">
        <f t="shared" si="10"/>
        <v>Frozen Spyfish with +315, +605.8% (52 to 367)</v>
      </c>
    </row>
    <row r="350">
      <c r="A350" s="79" t="s">
        <v>343</v>
      </c>
      <c r="B350" s="18">
        <v>951.0</v>
      </c>
      <c r="C350" s="40">
        <v>10347.0</v>
      </c>
      <c r="D350" s="40">
        <v>4126.0</v>
      </c>
      <c r="E350" s="40">
        <v>149.0</v>
      </c>
      <c r="F350" s="14">
        <v>263585.0</v>
      </c>
      <c r="G350" s="19"/>
      <c r="H350" s="19">
        <f>VLOOKUP(A350,'Kings Ratings'!$A$2:$B$1000,2,false)</f>
        <v>11</v>
      </c>
      <c r="I350" s="7" t="str">
        <f>vlookup(B350,'202405 MM (Do Not Delete)'!$A$1:$G$1000,7,false)</f>
        <v/>
      </c>
      <c r="K350" s="40">
        <v>5484.0</v>
      </c>
      <c r="L350" s="22">
        <f t="shared" si="2"/>
        <v>4863</v>
      </c>
      <c r="M350" s="23">
        <f t="shared" si="3"/>
        <v>0.886761488</v>
      </c>
      <c r="N350" s="24" t="str">
        <f t="shared" si="4"/>
        <v>Frozen Bones with +4863, +88.7% (5484 to 10347)</v>
      </c>
      <c r="O350" s="41"/>
      <c r="P350" s="40">
        <v>1978.0</v>
      </c>
      <c r="Q350" s="18">
        <f t="shared" si="5"/>
        <v>2148</v>
      </c>
      <c r="R350" s="23">
        <f t="shared" si="6"/>
        <v>1.085945399</v>
      </c>
      <c r="S350" s="24" t="str">
        <f t="shared" si="7"/>
        <v>Frozen Bones with +2148, +108.6% (1978 to 4126)</v>
      </c>
      <c r="T350" s="18"/>
      <c r="U350" s="40">
        <v>22.0</v>
      </c>
      <c r="V350" s="22">
        <f t="shared" si="8"/>
        <v>127</v>
      </c>
      <c r="W350" s="23">
        <f t="shared" si="9"/>
        <v>5.772727273</v>
      </c>
      <c r="X350" s="26" t="str">
        <f t="shared" si="10"/>
        <v>Frozen Bones with +127, +577.3% (22 to 149)</v>
      </c>
    </row>
    <row r="351">
      <c r="A351" s="22" t="s">
        <v>847</v>
      </c>
      <c r="B351" s="18">
        <v>949.0</v>
      </c>
      <c r="C351" s="40">
        <v>9646.0</v>
      </c>
      <c r="D351" s="40">
        <v>5620.0</v>
      </c>
      <c r="E351" s="40">
        <v>864.0</v>
      </c>
      <c r="F351" s="14">
        <v>248810.0</v>
      </c>
      <c r="G351" s="19"/>
      <c r="H351" s="19">
        <f>VLOOKUP(A351,'Kings Ratings'!$A$2:$B$1000,2,false)</f>
        <v>11</v>
      </c>
      <c r="I351" s="7" t="str">
        <f>vlookup(B351,'202405 MM (Do Not Delete)'!$A$1:$G$1000,7,false)</f>
        <v/>
      </c>
      <c r="K351" s="40">
        <v>5090.0</v>
      </c>
      <c r="L351" s="22">
        <f t="shared" si="2"/>
        <v>4556</v>
      </c>
      <c r="M351" s="23">
        <f t="shared" si="3"/>
        <v>0.8950884086</v>
      </c>
      <c r="N351" s="24" t="str">
        <f t="shared" si="4"/>
        <v>Frozen Lobster with +4556, +89.5% (5090 to 9646)</v>
      </c>
      <c r="O351" s="41"/>
      <c r="P351" s="40">
        <v>2851.0</v>
      </c>
      <c r="Q351" s="18">
        <f t="shared" si="5"/>
        <v>2769</v>
      </c>
      <c r="R351" s="23">
        <f t="shared" si="6"/>
        <v>0.971238162</v>
      </c>
      <c r="S351" s="24" t="str">
        <f t="shared" si="7"/>
        <v>Frozen Lobster with +2769, +97.1% (2851 to 5620)</v>
      </c>
      <c r="T351" s="18"/>
      <c r="U351" s="40">
        <v>231.0</v>
      </c>
      <c r="V351" s="22">
        <f t="shared" si="8"/>
        <v>633</v>
      </c>
      <c r="W351" s="23">
        <f t="shared" si="9"/>
        <v>2.74025974</v>
      </c>
      <c r="X351" s="26" t="str">
        <f t="shared" si="10"/>
        <v>Frozen Lobster with +633, +274% (231 to 864)</v>
      </c>
    </row>
    <row r="352">
      <c r="A352" s="22" t="s">
        <v>849</v>
      </c>
      <c r="B352" s="18">
        <v>950.0</v>
      </c>
      <c r="C352" s="40">
        <v>9693.0</v>
      </c>
      <c r="D352" s="40">
        <v>5490.0</v>
      </c>
      <c r="E352" s="40">
        <v>795.0</v>
      </c>
      <c r="F352" s="14">
        <v>201446.0</v>
      </c>
      <c r="G352" s="19"/>
      <c r="H352" s="19">
        <f>VLOOKUP(A352,'Kings Ratings'!$A$2:$B$1000,2,false)</f>
        <v>11</v>
      </c>
      <c r="I352" s="7" t="str">
        <f>vlookup(B352,'202405 MM (Do Not Delete)'!$A$1:$G$1000,7,false)</f>
        <v/>
      </c>
      <c r="K352" s="40">
        <v>5102.0</v>
      </c>
      <c r="L352" s="22">
        <f t="shared" si="2"/>
        <v>4591</v>
      </c>
      <c r="M352" s="23">
        <f t="shared" si="3"/>
        <v>0.8998431987</v>
      </c>
      <c r="N352" s="24" t="str">
        <f t="shared" si="4"/>
        <v>Frozen Biter with +4591, +90% (5102 to 9693)</v>
      </c>
      <c r="O352" s="41"/>
      <c r="P352" s="40">
        <v>2769.0</v>
      </c>
      <c r="Q352" s="18">
        <f t="shared" si="5"/>
        <v>2721</v>
      </c>
      <c r="R352" s="23">
        <f t="shared" si="6"/>
        <v>0.9826652221</v>
      </c>
      <c r="S352" s="24" t="str">
        <f t="shared" si="7"/>
        <v>Frozen Biter with +2721, +98.3% (2769 to 5490)</v>
      </c>
      <c r="T352" s="18"/>
      <c r="U352" s="40">
        <v>203.0</v>
      </c>
      <c r="V352" s="22">
        <f t="shared" si="8"/>
        <v>592</v>
      </c>
      <c r="W352" s="23">
        <f t="shared" si="9"/>
        <v>2.916256158</v>
      </c>
      <c r="X352" s="26" t="str">
        <f t="shared" si="10"/>
        <v>Frozen Biter with +592, +291.6% (203 to 795)</v>
      </c>
    </row>
    <row r="353">
      <c r="A353" s="22" t="s">
        <v>864</v>
      </c>
      <c r="B353" s="18">
        <v>958.0</v>
      </c>
      <c r="C353" s="40">
        <v>6295.0</v>
      </c>
      <c r="D353" s="40">
        <v>2222.0</v>
      </c>
      <c r="E353" s="40">
        <v>23.0</v>
      </c>
      <c r="F353" s="14">
        <v>101808.0</v>
      </c>
      <c r="G353" s="19"/>
      <c r="H353" s="19">
        <f>VLOOKUP(A353,'Kings Ratings'!$A$2:$B$1000,2,false)</f>
        <v>11</v>
      </c>
      <c r="I353" s="10"/>
      <c r="K353" s="40">
        <v>3239.0</v>
      </c>
      <c r="L353" s="22">
        <f t="shared" si="2"/>
        <v>3056</v>
      </c>
      <c r="M353" s="23">
        <f t="shared" si="3"/>
        <v>0.9435010806</v>
      </c>
      <c r="N353" s="24" t="str">
        <f t="shared" si="4"/>
        <v>Frozen Dagger with +3056, +94.4% (3239 to 6295)</v>
      </c>
      <c r="O353" s="41"/>
      <c r="P353" s="40">
        <v>1138.0</v>
      </c>
      <c r="Q353" s="18">
        <f t="shared" si="5"/>
        <v>1084</v>
      </c>
      <c r="R353" s="23">
        <f t="shared" si="6"/>
        <v>0.9525483304</v>
      </c>
      <c r="S353" s="24" t="str">
        <f t="shared" si="7"/>
        <v>Frozen Dagger with +1084, +95.3% (1138 to 2222)</v>
      </c>
      <c r="T353" s="18"/>
      <c r="U353" s="40">
        <v>2.0</v>
      </c>
      <c r="V353" s="22">
        <f t="shared" si="8"/>
        <v>21</v>
      </c>
      <c r="W353" s="23">
        <f t="shared" si="9"/>
        <v>10.5</v>
      </c>
      <c r="X353" s="26" t="str">
        <f t="shared" si="10"/>
        <v>Frozen Dagger with +21, +1050% (2 to 23)</v>
      </c>
    </row>
    <row r="354">
      <c r="A354" s="22" t="s">
        <v>855</v>
      </c>
      <c r="B354" s="18">
        <v>955.0</v>
      </c>
      <c r="C354" s="40">
        <v>5686.0</v>
      </c>
      <c r="D354" s="40">
        <v>1274.0</v>
      </c>
      <c r="E354" s="40">
        <v>5.0</v>
      </c>
      <c r="F354" s="14">
        <v>23541.0</v>
      </c>
      <c r="G354" s="19"/>
      <c r="H354" s="19">
        <f>VLOOKUP(A354,'Kings Ratings'!$A$2:$B$1000,2,false)</f>
        <v>11</v>
      </c>
      <c r="I354" s="10"/>
      <c r="K354" s="40">
        <v>2899.0</v>
      </c>
      <c r="L354" s="22">
        <f t="shared" si="2"/>
        <v>2787</v>
      </c>
      <c r="M354" s="23">
        <f t="shared" si="3"/>
        <v>0.9613659883</v>
      </c>
      <c r="N354" s="24" t="str">
        <f t="shared" si="4"/>
        <v>Frozen Wheel with +2787, +96.1% (2899 to 5686)</v>
      </c>
      <c r="O354" s="41"/>
      <c r="P354" s="40">
        <v>443.0</v>
      </c>
      <c r="Q354" s="18">
        <f t="shared" si="5"/>
        <v>831</v>
      </c>
      <c r="R354" s="23">
        <f t="shared" si="6"/>
        <v>1.875846501</v>
      </c>
      <c r="S354" s="24" t="str">
        <f t="shared" si="7"/>
        <v>Frozen Wheel with +831, +187.6% (443 to 1274)</v>
      </c>
      <c r="T354" s="18"/>
      <c r="U354" s="40">
        <v>2.0</v>
      </c>
      <c r="V354" s="22">
        <f t="shared" si="8"/>
        <v>3</v>
      </c>
      <c r="W354" s="23">
        <f t="shared" si="9"/>
        <v>1.5</v>
      </c>
      <c r="X354" s="26" t="str">
        <f t="shared" si="10"/>
        <v>Frozen Wheel with +3, +150% (2 to 5)</v>
      </c>
    </row>
    <row r="355">
      <c r="A355" s="22" t="s">
        <v>529</v>
      </c>
      <c r="B355" s="18">
        <v>956.0</v>
      </c>
      <c r="C355" s="40">
        <v>972.0</v>
      </c>
      <c r="D355" s="40">
        <v>16.0</v>
      </c>
      <c r="E355" s="40">
        <v>0.0</v>
      </c>
      <c r="F355" s="14">
        <v>10024.0</v>
      </c>
      <c r="G355" s="19"/>
      <c r="H355" s="19">
        <f>VLOOKUP(A355,'Kings Ratings'!$A$2:$B$1000,2,false)</f>
        <v>11</v>
      </c>
      <c r="I355" s="10"/>
      <c r="K355" s="40">
        <v>494.0</v>
      </c>
      <c r="L355" s="22">
        <f t="shared" si="2"/>
        <v>478</v>
      </c>
      <c r="M355" s="23">
        <f t="shared" si="3"/>
        <v>0.967611336</v>
      </c>
      <c r="N355" s="24" t="str">
        <f t="shared" si="4"/>
        <v>Frozen Skull with +478, +96.8% (494 to 972)</v>
      </c>
      <c r="O355" s="41"/>
      <c r="P355" s="40">
        <v>5.0</v>
      </c>
      <c r="Q355" s="18">
        <f t="shared" si="5"/>
        <v>11</v>
      </c>
      <c r="R355" s="23">
        <f t="shared" si="6"/>
        <v>2.2</v>
      </c>
      <c r="S355" s="24" t="str">
        <f t="shared" si="7"/>
        <v>Frozen Skull with +11, +220.% (5 to 16)</v>
      </c>
      <c r="T355" s="18"/>
      <c r="U355" s="40">
        <v>0.0</v>
      </c>
      <c r="V355" s="22">
        <f t="shared" si="8"/>
        <v>0</v>
      </c>
      <c r="W355" s="23" t="str">
        <f t="shared" si="9"/>
        <v>#DIV/0!</v>
      </c>
      <c r="X355" s="26" t="str">
        <f t="shared" si="10"/>
        <v>#DIV/0!</v>
      </c>
    </row>
    <row r="356">
      <c r="A356" s="22" t="s">
        <v>854</v>
      </c>
      <c r="B356" s="18">
        <v>948.0</v>
      </c>
      <c r="C356" s="40">
        <v>6189.0</v>
      </c>
      <c r="D356" s="40">
        <v>1474.0</v>
      </c>
      <c r="E356" s="40">
        <v>8.0</v>
      </c>
      <c r="F356" s="14">
        <v>100952.0</v>
      </c>
      <c r="G356" s="19"/>
      <c r="H356" s="19">
        <f>VLOOKUP(A356,'Kings Ratings'!$A$2:$B$1000,2,false)</f>
        <v>11</v>
      </c>
      <c r="I356" s="10"/>
      <c r="K356" s="40">
        <v>3138.0</v>
      </c>
      <c r="L356" s="22">
        <f t="shared" si="2"/>
        <v>3051</v>
      </c>
      <c r="M356" s="23">
        <f t="shared" si="3"/>
        <v>0.9722753346</v>
      </c>
      <c r="N356" s="24" t="str">
        <f t="shared" si="4"/>
        <v>Frozen Catfish with +3051, +97.2% (3138 to 6189)</v>
      </c>
      <c r="O356" s="41"/>
      <c r="P356" s="40">
        <v>817.0</v>
      </c>
      <c r="Q356" s="18">
        <f t="shared" si="5"/>
        <v>657</v>
      </c>
      <c r="R356" s="23">
        <f t="shared" si="6"/>
        <v>0.8041615667</v>
      </c>
      <c r="S356" s="24" t="str">
        <f t="shared" si="7"/>
        <v>Frozen Catfish with +657, +80.4% (817 to 1474)</v>
      </c>
      <c r="T356" s="18"/>
      <c r="U356" s="40">
        <v>3.0</v>
      </c>
      <c r="V356" s="22">
        <f t="shared" si="8"/>
        <v>5</v>
      </c>
      <c r="W356" s="23">
        <f t="shared" si="9"/>
        <v>1.666666667</v>
      </c>
      <c r="X356" s="26" t="str">
        <f t="shared" si="10"/>
        <v>Frozen Catfish with +5, +166.7% (3 to 8)</v>
      </c>
    </row>
    <row r="357">
      <c r="A357" s="22" t="s">
        <v>848</v>
      </c>
      <c r="B357" s="18">
        <v>952.0</v>
      </c>
      <c r="C357" s="40">
        <v>7915.0</v>
      </c>
      <c r="D357" s="40">
        <v>5841.0</v>
      </c>
      <c r="E357" s="40">
        <v>1188.0</v>
      </c>
      <c r="F357" s="14">
        <v>546066.0</v>
      </c>
      <c r="G357" s="19"/>
      <c r="H357" s="19">
        <f>VLOOKUP(A357,'Kings Ratings'!$A$2:$B$1000,2,false)</f>
        <v>11</v>
      </c>
      <c r="I357" s="7" t="str">
        <f>vlookup(B357,'202405 MM (Do Not Delete)'!$A$1:$G$1000,7,false)</f>
        <v/>
      </c>
      <c r="K357" s="40">
        <v>3944.0</v>
      </c>
      <c r="L357" s="22">
        <f t="shared" si="2"/>
        <v>3971</v>
      </c>
      <c r="M357" s="23">
        <f t="shared" si="3"/>
        <v>1.006845842</v>
      </c>
      <c r="N357" s="24" t="str">
        <f t="shared" si="4"/>
        <v>Frozen Jelly with +3971, +100.7% (3944 to 7915)</v>
      </c>
      <c r="O357" s="41"/>
      <c r="P357" s="40">
        <v>3001.0</v>
      </c>
      <c r="Q357" s="18">
        <f t="shared" si="5"/>
        <v>2840</v>
      </c>
      <c r="R357" s="23">
        <f t="shared" si="6"/>
        <v>0.9463512163</v>
      </c>
      <c r="S357" s="24" t="str">
        <f t="shared" si="7"/>
        <v>Frozen Jelly with +2840, +94.6% (3001 to 5841)</v>
      </c>
      <c r="T357" s="18"/>
      <c r="U357" s="40">
        <v>415.0</v>
      </c>
      <c r="V357" s="22">
        <f t="shared" si="8"/>
        <v>773</v>
      </c>
      <c r="W357" s="23">
        <f t="shared" si="9"/>
        <v>1.862650602</v>
      </c>
      <c r="X357" s="26" t="str">
        <f t="shared" si="10"/>
        <v>Frozen Jelly with +773, +186.3% (415 to 1188)</v>
      </c>
    </row>
    <row r="358">
      <c r="A358" s="22" t="s">
        <v>850</v>
      </c>
      <c r="B358" s="18">
        <v>953.0</v>
      </c>
      <c r="C358" s="40">
        <v>7880.0</v>
      </c>
      <c r="D358" s="40">
        <v>5805.0</v>
      </c>
      <c r="E358" s="40">
        <v>1159.0</v>
      </c>
      <c r="F358" s="14">
        <v>263585.0</v>
      </c>
      <c r="G358" s="19"/>
      <c r="H358" s="19">
        <f>VLOOKUP(A358,'Kings Ratings'!$A$2:$B$1000,2,false)</f>
        <v>11</v>
      </c>
      <c r="I358" s="7" t="str">
        <f>vlookup(B358,'202405 MM (Do Not Delete)'!$A$1:$G$1000,7,false)</f>
        <v/>
      </c>
      <c r="K358" s="40">
        <v>3922.0</v>
      </c>
      <c r="L358" s="22">
        <f t="shared" si="2"/>
        <v>3958</v>
      </c>
      <c r="M358" s="23">
        <f t="shared" si="3"/>
        <v>1.00917899</v>
      </c>
      <c r="N358" s="24" t="str">
        <f t="shared" si="4"/>
        <v>Frozen Angelfish with +3958, +100.9% (3922 to 7880)</v>
      </c>
      <c r="O358" s="41"/>
      <c r="P358" s="40">
        <v>2976.0</v>
      </c>
      <c r="Q358" s="18">
        <f t="shared" si="5"/>
        <v>2829</v>
      </c>
      <c r="R358" s="23">
        <f t="shared" si="6"/>
        <v>0.9506048387</v>
      </c>
      <c r="S358" s="24" t="str">
        <f t="shared" si="7"/>
        <v>Frozen Angelfish with +2829, +95.1% (2976 to 5805)</v>
      </c>
      <c r="T358" s="18"/>
      <c r="U358" s="40">
        <v>395.0</v>
      </c>
      <c r="V358" s="22">
        <f t="shared" si="8"/>
        <v>764</v>
      </c>
      <c r="W358" s="23">
        <f t="shared" si="9"/>
        <v>1.934177215</v>
      </c>
      <c r="X358" s="26" t="str">
        <f t="shared" si="10"/>
        <v>Frozen Angelfish with +764, +193.4% (395 to 1159)</v>
      </c>
    </row>
    <row r="359">
      <c r="A359" s="22" t="s">
        <v>862</v>
      </c>
      <c r="B359" s="18">
        <v>960.0</v>
      </c>
      <c r="C359" s="40">
        <v>4443.0</v>
      </c>
      <c r="D359" s="40">
        <v>699.0</v>
      </c>
      <c r="E359" s="40">
        <v>0.0</v>
      </c>
      <c r="F359" s="14">
        <v>65093.0</v>
      </c>
      <c r="G359" s="19"/>
      <c r="H359" s="19">
        <f>VLOOKUP(A359,'Kings Ratings'!$A$2:$B$1000,2,false)</f>
        <v>11</v>
      </c>
      <c r="I359" s="10"/>
      <c r="K359" s="40">
        <v>2180.0</v>
      </c>
      <c r="L359" s="22">
        <f t="shared" si="2"/>
        <v>2263</v>
      </c>
      <c r="M359" s="23">
        <f t="shared" si="3"/>
        <v>1.038073394</v>
      </c>
      <c r="N359" s="24" t="str">
        <f t="shared" si="4"/>
        <v>Frozen Crab Claw with +2263, +103.8% (2180 to 4443)</v>
      </c>
      <c r="O359" s="41"/>
      <c r="P359" s="40">
        <v>292.0</v>
      </c>
      <c r="Q359" s="18">
        <f t="shared" si="5"/>
        <v>407</v>
      </c>
      <c r="R359" s="23">
        <f t="shared" si="6"/>
        <v>1.393835616</v>
      </c>
      <c r="S359" s="24" t="str">
        <f t="shared" si="7"/>
        <v>Frozen Crab Claw with +407, +139.4% (292 to 699)</v>
      </c>
      <c r="T359" s="18"/>
      <c r="U359" s="40">
        <v>0.0</v>
      </c>
      <c r="V359" s="22">
        <f t="shared" si="8"/>
        <v>0</v>
      </c>
      <c r="W359" s="23" t="str">
        <f t="shared" si="9"/>
        <v>#DIV/0!</v>
      </c>
      <c r="X359" s="26" t="str">
        <f t="shared" si="10"/>
        <v>#DIV/0!</v>
      </c>
    </row>
    <row r="360">
      <c r="A360" s="18" t="s">
        <v>346</v>
      </c>
      <c r="B360" s="18">
        <v>961.0</v>
      </c>
      <c r="C360" s="40">
        <v>2220.0</v>
      </c>
      <c r="D360" s="40">
        <v>54.0</v>
      </c>
      <c r="E360" s="40">
        <v>0.0</v>
      </c>
      <c r="F360" s="14">
        <v>10022.0</v>
      </c>
      <c r="G360" s="19"/>
      <c r="H360" s="19">
        <f>VLOOKUP(A360,'Kings Ratings'!$A$2:$B$1000,2,false)</f>
        <v>11</v>
      </c>
      <c r="I360" s="10"/>
      <c r="K360" s="40">
        <v>1082.0</v>
      </c>
      <c r="L360" s="22">
        <f t="shared" si="2"/>
        <v>1138</v>
      </c>
      <c r="M360" s="23">
        <f t="shared" si="3"/>
        <v>1.051756007</v>
      </c>
      <c r="N360" s="24" t="str">
        <f t="shared" si="4"/>
        <v>Frozen Book with +1138, +105.2% (1082 to 2220)</v>
      </c>
      <c r="O360" s="41"/>
      <c r="P360" s="40">
        <v>12.0</v>
      </c>
      <c r="Q360" s="18">
        <f t="shared" si="5"/>
        <v>42</v>
      </c>
      <c r="R360" s="23">
        <f t="shared" si="6"/>
        <v>3.5</v>
      </c>
      <c r="S360" s="24" t="str">
        <f t="shared" si="7"/>
        <v>Frozen Book with +42, +350% (12 to 54)</v>
      </c>
      <c r="T360" s="18"/>
      <c r="U360" s="40">
        <v>0.0</v>
      </c>
      <c r="V360" s="22">
        <f t="shared" si="8"/>
        <v>0</v>
      </c>
      <c r="W360" s="23" t="str">
        <f t="shared" si="9"/>
        <v>#DIV/0!</v>
      </c>
      <c r="X360" s="26" t="str">
        <f t="shared" si="10"/>
        <v>#DIV/0!</v>
      </c>
    </row>
    <row r="361">
      <c r="A361" s="22" t="s">
        <v>861</v>
      </c>
      <c r="B361" s="18">
        <v>943.0</v>
      </c>
      <c r="C361" s="40">
        <v>6657.0</v>
      </c>
      <c r="D361" s="40">
        <v>3165.0</v>
      </c>
      <c r="E361" s="40">
        <v>96.0</v>
      </c>
      <c r="F361" s="14">
        <v>125617.0</v>
      </c>
      <c r="G361" s="19"/>
      <c r="H361" s="19">
        <f>VLOOKUP(A361,'Kings Ratings'!$A$2:$B$1000,2,false)</f>
        <v>11</v>
      </c>
      <c r="I361" s="7" t="str">
        <f>vlookup(B361,'202405 MM (Do Not Delete)'!$A$1:$G$1000,7,false)</f>
        <v/>
      </c>
      <c r="K361" s="40">
        <v>3147.0</v>
      </c>
      <c r="L361" s="22">
        <f t="shared" si="2"/>
        <v>3510</v>
      </c>
      <c r="M361" s="23">
        <f t="shared" si="3"/>
        <v>1.11534795</v>
      </c>
      <c r="N361" s="24" t="str">
        <f t="shared" si="4"/>
        <v>Frozen Sheepshead with +3510, +111.5% (3147 to 6657)</v>
      </c>
      <c r="O361" s="41"/>
      <c r="P361" s="40">
        <v>1474.0</v>
      </c>
      <c r="Q361" s="18">
        <f t="shared" si="5"/>
        <v>1691</v>
      </c>
      <c r="R361" s="23">
        <f t="shared" si="6"/>
        <v>1.147218453</v>
      </c>
      <c r="S361" s="24" t="str">
        <f t="shared" si="7"/>
        <v>Frozen Sheepshead with +1691, +114.7% (1474 to 3165)</v>
      </c>
      <c r="T361" s="18"/>
      <c r="U361" s="40">
        <v>18.0</v>
      </c>
      <c r="V361" s="22">
        <f t="shared" si="8"/>
        <v>78</v>
      </c>
      <c r="W361" s="23">
        <f t="shared" si="9"/>
        <v>4.333333333</v>
      </c>
      <c r="X361" s="26" t="str">
        <f t="shared" si="10"/>
        <v>Frozen Sheepshead with +78, +433.3% (18 to 96)</v>
      </c>
    </row>
    <row r="362">
      <c r="A362" s="11" t="s">
        <v>858</v>
      </c>
      <c r="B362" s="11">
        <v>1131.0</v>
      </c>
      <c r="C362" s="11">
        <v>233.0</v>
      </c>
      <c r="D362" s="11">
        <v>0.0</v>
      </c>
      <c r="E362" s="11">
        <v>0.0</v>
      </c>
      <c r="F362" s="14">
        <v>10639.0</v>
      </c>
      <c r="G362" s="19"/>
      <c r="H362" s="19">
        <f>VLOOKUP(A362,'Kings Ratings'!$A$2:$B$1000,2,false)</f>
        <v>7</v>
      </c>
      <c r="K362" s="11">
        <v>109.0</v>
      </c>
      <c r="L362" s="22">
        <f t="shared" si="2"/>
        <v>124</v>
      </c>
      <c r="M362" s="23">
        <f t="shared" si="3"/>
        <v>1.137614679</v>
      </c>
      <c r="N362" s="24" t="str">
        <f t="shared" si="4"/>
        <v>Red Brick with +124, +113.8% (109 to 233)</v>
      </c>
      <c r="O362" s="41"/>
      <c r="P362" s="11">
        <v>0.0</v>
      </c>
      <c r="Q362" s="18">
        <f t="shared" si="5"/>
        <v>0</v>
      </c>
      <c r="R362" s="23" t="str">
        <f t="shared" si="6"/>
        <v>#DIV/0!</v>
      </c>
      <c r="S362" s="24" t="str">
        <f t="shared" si="7"/>
        <v>#DIV/0!</v>
      </c>
      <c r="T362" s="18"/>
      <c r="U362" s="11">
        <v>0.0</v>
      </c>
      <c r="V362" s="22">
        <f t="shared" si="8"/>
        <v>0</v>
      </c>
      <c r="W362" s="23" t="str">
        <f t="shared" si="9"/>
        <v>#DIV/0!</v>
      </c>
      <c r="X362" s="26" t="str">
        <f t="shared" si="10"/>
        <v>#DIV/0!</v>
      </c>
    </row>
    <row r="363">
      <c r="A363" s="22" t="s">
        <v>767</v>
      </c>
      <c r="B363" s="18">
        <v>959.0</v>
      </c>
      <c r="C363" s="40">
        <v>2878.0</v>
      </c>
      <c r="D363" s="40">
        <v>219.0</v>
      </c>
      <c r="E363" s="40">
        <v>0.0</v>
      </c>
      <c r="F363" s="14">
        <v>10145.0</v>
      </c>
      <c r="G363" s="19"/>
      <c r="H363" s="19">
        <f>VLOOKUP(A363,'Kings Ratings'!$A$2:$B$1000,2,false)</f>
        <v>11</v>
      </c>
      <c r="I363" s="10"/>
      <c r="K363" s="40">
        <v>1341.0</v>
      </c>
      <c r="L363" s="22">
        <f t="shared" si="2"/>
        <v>1537</v>
      </c>
      <c r="M363" s="23">
        <f t="shared" si="3"/>
        <v>1.146159582</v>
      </c>
      <c r="N363" s="24" t="str">
        <f t="shared" si="4"/>
        <v>Frozen Coin with +1537, +114.6% (1341 to 2878)</v>
      </c>
      <c r="O363" s="41"/>
      <c r="P363" s="40">
        <v>22.0</v>
      </c>
      <c r="Q363" s="18">
        <f t="shared" si="5"/>
        <v>197</v>
      </c>
      <c r="R363" s="23">
        <f t="shared" si="6"/>
        <v>8.954545455</v>
      </c>
      <c r="S363" s="24" t="str">
        <f t="shared" si="7"/>
        <v>Frozen Coin with +197, +895.5% (22 to 219)</v>
      </c>
      <c r="T363" s="18"/>
      <c r="U363" s="40">
        <v>0.0</v>
      </c>
      <c r="V363" s="22">
        <f t="shared" si="8"/>
        <v>0</v>
      </c>
      <c r="W363" s="23" t="str">
        <f t="shared" si="9"/>
        <v>#DIV/0!</v>
      </c>
      <c r="X363" s="26" t="str">
        <f t="shared" si="10"/>
        <v>#DIV/0!</v>
      </c>
    </row>
    <row r="364">
      <c r="A364" s="22" t="s">
        <v>860</v>
      </c>
      <c r="B364" s="18">
        <v>947.0</v>
      </c>
      <c r="C364" s="40">
        <v>5763.0</v>
      </c>
      <c r="D364" s="40">
        <v>1609.0</v>
      </c>
      <c r="E364" s="40">
        <v>25.0</v>
      </c>
      <c r="F364" s="14">
        <v>115283.0</v>
      </c>
      <c r="G364" s="19"/>
      <c r="H364" s="19">
        <f>VLOOKUP(A364,'Kings Ratings'!$A$2:$B$1000,2,false)</f>
        <v>11</v>
      </c>
      <c r="I364" s="10"/>
      <c r="K364" s="40">
        <v>2613.0</v>
      </c>
      <c r="L364" s="22">
        <f t="shared" si="2"/>
        <v>3150</v>
      </c>
      <c r="M364" s="23">
        <f t="shared" si="3"/>
        <v>1.205510907</v>
      </c>
      <c r="N364" s="24" t="str">
        <f t="shared" si="4"/>
        <v>Frozen Shell with +3150, +120.6% (2613 to 5763)</v>
      </c>
      <c r="O364" s="41"/>
      <c r="P364" s="40">
        <v>682.0</v>
      </c>
      <c r="Q364" s="18">
        <f t="shared" si="5"/>
        <v>927</v>
      </c>
      <c r="R364" s="23">
        <f t="shared" si="6"/>
        <v>1.359237537</v>
      </c>
      <c r="S364" s="24" t="str">
        <f t="shared" si="7"/>
        <v>Frozen Shell with +927, +135.9% (682 to 1609)</v>
      </c>
      <c r="T364" s="18"/>
      <c r="U364" s="40">
        <v>1.0</v>
      </c>
      <c r="V364" s="22">
        <f t="shared" si="8"/>
        <v>24</v>
      </c>
      <c r="W364" s="23">
        <f t="shared" si="9"/>
        <v>24</v>
      </c>
      <c r="X364" s="26" t="str">
        <f t="shared" si="10"/>
        <v>Frozen Shell with +24, +2400% (1 to 25)</v>
      </c>
    </row>
    <row r="365">
      <c r="A365" s="22" t="s">
        <v>853</v>
      </c>
      <c r="B365" s="18">
        <v>946.0</v>
      </c>
      <c r="C365" s="40">
        <v>5894.0</v>
      </c>
      <c r="D365" s="40">
        <v>1583.0</v>
      </c>
      <c r="E365" s="40">
        <v>19.0</v>
      </c>
      <c r="F365" s="14">
        <v>103450.0</v>
      </c>
      <c r="G365" s="19"/>
      <c r="H365" s="19">
        <f>VLOOKUP(A365,'Kings Ratings'!$A$2:$B$1000,2,false)</f>
        <v>11</v>
      </c>
      <c r="I365" s="10"/>
      <c r="K365" s="40">
        <v>2668.0</v>
      </c>
      <c r="L365" s="22">
        <f t="shared" si="2"/>
        <v>3226</v>
      </c>
      <c r="M365" s="23">
        <f t="shared" si="3"/>
        <v>1.209145427</v>
      </c>
      <c r="N365" s="24" t="str">
        <f t="shared" si="4"/>
        <v>Frozen Boot with +3226, +120.9% (2668 to 5894)</v>
      </c>
      <c r="O365" s="41"/>
      <c r="P365" s="40">
        <v>701.0</v>
      </c>
      <c r="Q365" s="18">
        <f t="shared" si="5"/>
        <v>882</v>
      </c>
      <c r="R365" s="23">
        <f t="shared" si="6"/>
        <v>1.258202568</v>
      </c>
      <c r="S365" s="24" t="str">
        <f t="shared" si="7"/>
        <v>Frozen Boot with +882, +125.8% (701 to 1583)</v>
      </c>
      <c r="T365" s="18"/>
      <c r="U365" s="40">
        <v>4.0</v>
      </c>
      <c r="V365" s="22">
        <f t="shared" si="8"/>
        <v>15</v>
      </c>
      <c r="W365" s="23">
        <f t="shared" si="9"/>
        <v>3.75</v>
      </c>
      <c r="X365" s="26" t="str">
        <f t="shared" si="10"/>
        <v>Frozen Boot with +15, +375% (4 to 19)</v>
      </c>
    </row>
    <row r="366">
      <c r="A366" s="22" t="s">
        <v>556</v>
      </c>
      <c r="B366" s="18">
        <v>957.0</v>
      </c>
      <c r="C366" s="40">
        <v>1645.0</v>
      </c>
      <c r="D366" s="40">
        <v>22.0</v>
      </c>
      <c r="E366" s="40">
        <v>0.0</v>
      </c>
      <c r="F366" s="14">
        <v>12165.0</v>
      </c>
      <c r="G366" s="19"/>
      <c r="H366" s="19">
        <f>VLOOKUP(A366,'Kings Ratings'!$A$2:$B$1000,2,false)</f>
        <v>11</v>
      </c>
      <c r="I366" s="10"/>
      <c r="K366" s="40">
        <v>727.0</v>
      </c>
      <c r="L366" s="22">
        <f t="shared" si="2"/>
        <v>918</v>
      </c>
      <c r="M366" s="23">
        <f t="shared" si="3"/>
        <v>1.262723521</v>
      </c>
      <c r="N366" s="24" t="str">
        <f t="shared" si="4"/>
        <v>Frozen Feather with +918, +126.3% (727 to 1645)</v>
      </c>
      <c r="O366" s="41"/>
      <c r="P366" s="40">
        <v>4.0</v>
      </c>
      <c r="Q366" s="18">
        <f t="shared" si="5"/>
        <v>18</v>
      </c>
      <c r="R366" s="23">
        <f t="shared" si="6"/>
        <v>4.5</v>
      </c>
      <c r="S366" s="24" t="str">
        <f t="shared" si="7"/>
        <v>Frozen Feather with +18, +450% (4 to 22)</v>
      </c>
      <c r="T366" s="18"/>
      <c r="U366" s="40">
        <v>0.0</v>
      </c>
      <c r="V366" s="22">
        <f t="shared" si="8"/>
        <v>0</v>
      </c>
      <c r="W366" s="23" t="str">
        <f t="shared" si="9"/>
        <v>#DIV/0!</v>
      </c>
      <c r="X366" s="26" t="str">
        <f t="shared" si="10"/>
        <v>#DIV/0!</v>
      </c>
    </row>
    <row r="367">
      <c r="A367" s="79" t="s">
        <v>347</v>
      </c>
      <c r="B367" s="18">
        <v>954.0</v>
      </c>
      <c r="C367" s="40">
        <v>1823.0</v>
      </c>
      <c r="D367" s="40">
        <v>52.0</v>
      </c>
      <c r="E367" s="40">
        <v>0.0</v>
      </c>
      <c r="F367" s="14">
        <v>14937.0</v>
      </c>
      <c r="G367" s="19"/>
      <c r="H367" s="19">
        <f>VLOOKUP(A367,'Kings Ratings'!$A$2:$B$1000,2,false)</f>
        <v>11</v>
      </c>
      <c r="I367" s="10"/>
      <c r="K367" s="40">
        <v>774.0</v>
      </c>
      <c r="L367" s="22">
        <f t="shared" si="2"/>
        <v>1049</v>
      </c>
      <c r="M367" s="23">
        <f t="shared" si="3"/>
        <v>1.355297158</v>
      </c>
      <c r="N367" s="24" t="str">
        <f t="shared" si="4"/>
        <v>Frozen Starfish with +1049, +135.5% (774 to 1823)</v>
      </c>
      <c r="O367" s="41"/>
      <c r="P367" s="40">
        <v>4.0</v>
      </c>
      <c r="Q367" s="18">
        <f t="shared" si="5"/>
        <v>48</v>
      </c>
      <c r="R367" s="23">
        <f t="shared" si="6"/>
        <v>12</v>
      </c>
      <c r="S367" s="24" t="str">
        <f t="shared" si="7"/>
        <v>Frozen Starfish with +48, +1200% (4 to 52)</v>
      </c>
      <c r="T367" s="18"/>
      <c r="U367" s="40">
        <v>0.0</v>
      </c>
      <c r="V367" s="22">
        <f t="shared" si="8"/>
        <v>0</v>
      </c>
      <c r="W367" s="23" t="str">
        <f t="shared" si="9"/>
        <v>#DIV/0!</v>
      </c>
      <c r="X367" s="26" t="str">
        <f t="shared" si="10"/>
        <v>#DIV/0!</v>
      </c>
    </row>
    <row r="368">
      <c r="A368" s="11" t="s">
        <v>633</v>
      </c>
      <c r="B368" s="11">
        <v>1130.0</v>
      </c>
      <c r="C368" s="11">
        <v>30.0</v>
      </c>
      <c r="D368" s="11">
        <v>0.0</v>
      </c>
      <c r="E368" s="11">
        <v>0.0</v>
      </c>
      <c r="F368" s="14">
        <v>139.0</v>
      </c>
      <c r="G368" s="19"/>
      <c r="H368" s="19">
        <f>VLOOKUP(A368,'Kings Ratings'!$A$2:$B$1000,2,false)</f>
        <v>8</v>
      </c>
      <c r="K368" s="11">
        <v>11.0</v>
      </c>
      <c r="L368" s="22">
        <f t="shared" si="2"/>
        <v>19</v>
      </c>
      <c r="M368" s="23">
        <f t="shared" si="3"/>
        <v>1.727272727</v>
      </c>
      <c r="N368" s="24" t="str">
        <f t="shared" si="4"/>
        <v>Grand Piano with +19, +172.7% (11 to 30)</v>
      </c>
      <c r="O368" s="41"/>
      <c r="P368" s="11">
        <v>0.0</v>
      </c>
      <c r="Q368" s="18">
        <f t="shared" si="5"/>
        <v>0</v>
      </c>
      <c r="R368" s="23" t="str">
        <f t="shared" si="6"/>
        <v>#DIV/0!</v>
      </c>
      <c r="S368" s="24" t="str">
        <f t="shared" si="7"/>
        <v>#DIV/0!</v>
      </c>
      <c r="T368" s="18"/>
      <c r="U368" s="11">
        <v>0.0</v>
      </c>
      <c r="V368" s="22">
        <f t="shared" si="8"/>
        <v>0</v>
      </c>
      <c r="W368" s="23" t="str">
        <f t="shared" si="9"/>
        <v>#DIV/0!</v>
      </c>
      <c r="X368" s="26" t="str">
        <f t="shared" si="10"/>
        <v>#DIV/0!</v>
      </c>
    </row>
    <row r="369">
      <c r="A369" s="18" t="s">
        <v>481</v>
      </c>
      <c r="B369" s="18">
        <v>687.0</v>
      </c>
      <c r="C369" s="40">
        <v>3963.0</v>
      </c>
      <c r="D369" s="40">
        <v>25.0</v>
      </c>
      <c r="E369" s="40">
        <v>0.0</v>
      </c>
      <c r="F369" s="14">
        <v>23014.0</v>
      </c>
      <c r="G369" s="19"/>
      <c r="H369" s="19">
        <f>VLOOKUP(A369,'Kings Ratings'!$A$2:$B$1000,2,false)</f>
        <v>11</v>
      </c>
      <c r="I369" s="10"/>
      <c r="K369" s="40">
        <v>1171.0</v>
      </c>
      <c r="L369" s="22">
        <f t="shared" si="2"/>
        <v>2792</v>
      </c>
      <c r="M369" s="23">
        <f t="shared" si="3"/>
        <v>2.384286934</v>
      </c>
      <c r="N369" s="24" t="str">
        <f t="shared" si="4"/>
        <v>Holiday Wreath with +2792, +238.4% (1171 to 3963)</v>
      </c>
      <c r="O369" s="41"/>
      <c r="P369" s="40">
        <v>10.0</v>
      </c>
      <c r="Q369" s="18">
        <f t="shared" si="5"/>
        <v>15</v>
      </c>
      <c r="R369" s="23">
        <f t="shared" si="6"/>
        <v>1.5</v>
      </c>
      <c r="S369" s="24" t="str">
        <f t="shared" si="7"/>
        <v>Holiday Wreath with +15, +150% (10 to 25)</v>
      </c>
      <c r="T369" s="18"/>
      <c r="U369" s="40">
        <v>0.0</v>
      </c>
      <c r="V369" s="22">
        <f t="shared" si="8"/>
        <v>0</v>
      </c>
      <c r="W369" s="23" t="str">
        <f t="shared" si="9"/>
        <v>#DIV/0!</v>
      </c>
      <c r="X369" s="26" t="str">
        <f t="shared" si="10"/>
        <v>#DIV/0!</v>
      </c>
    </row>
    <row r="370">
      <c r="A370" s="11" t="s">
        <v>178</v>
      </c>
      <c r="B370" s="11">
        <v>1163.0</v>
      </c>
      <c r="C370" s="11">
        <v>17.0</v>
      </c>
      <c r="D370" s="11">
        <v>0.0</v>
      </c>
      <c r="E370" s="11">
        <v>0.0</v>
      </c>
      <c r="F370" s="14">
        <v>1023.0</v>
      </c>
      <c r="G370" s="19"/>
      <c r="H370" s="19">
        <f>VLOOKUP(A370,'Kings Ratings'!$A$2:$B$1000,2,false)</f>
        <v>11</v>
      </c>
      <c r="K370" s="11">
        <v>1.0</v>
      </c>
      <c r="L370" s="22">
        <f t="shared" si="2"/>
        <v>16</v>
      </c>
      <c r="M370" s="23">
        <f t="shared" si="3"/>
        <v>16</v>
      </c>
      <c r="N370" s="24" t="str">
        <f t="shared" si="4"/>
        <v>Yule Goat with +16, +1600% (1 to 17)</v>
      </c>
      <c r="O370" s="41"/>
      <c r="P370" s="11">
        <v>0.0</v>
      </c>
      <c r="Q370" s="18">
        <f t="shared" si="5"/>
        <v>0</v>
      </c>
      <c r="R370" s="23" t="str">
        <f t="shared" si="6"/>
        <v>#DIV/0!</v>
      </c>
      <c r="S370" s="24" t="str">
        <f t="shared" si="7"/>
        <v>#DIV/0!</v>
      </c>
      <c r="T370" s="18"/>
      <c r="U370" s="11">
        <v>0.0</v>
      </c>
      <c r="V370" s="22">
        <f t="shared" si="8"/>
        <v>0</v>
      </c>
      <c r="W370" s="23" t="str">
        <f t="shared" si="9"/>
        <v>#DIV/0!</v>
      </c>
      <c r="X370" s="26" t="str">
        <f t="shared" si="10"/>
        <v>#DIV/0!</v>
      </c>
    </row>
    <row r="371">
      <c r="A371" s="11" t="s">
        <v>122</v>
      </c>
      <c r="B371" s="11">
        <v>1134.0</v>
      </c>
      <c r="C371" s="11">
        <v>0.0</v>
      </c>
      <c r="D371" s="11">
        <v>0.0</v>
      </c>
      <c r="E371" s="11">
        <v>0.0</v>
      </c>
      <c r="F371" s="14">
        <v>0.0</v>
      </c>
      <c r="G371" s="19"/>
      <c r="H371" s="19">
        <f>VLOOKUP(A371,'Kings Ratings'!$A$2:$B$1000,2,false)</f>
        <v>10</v>
      </c>
      <c r="K371" s="11">
        <v>0.0</v>
      </c>
      <c r="L371" s="22">
        <f t="shared" si="2"/>
        <v>0</v>
      </c>
      <c r="M371" s="23" t="str">
        <f t="shared" si="3"/>
        <v>#DIV/0!</v>
      </c>
      <c r="N371" s="24" t="str">
        <f t="shared" si="4"/>
        <v>#DIV/0!</v>
      </c>
      <c r="O371" s="41"/>
      <c r="P371" s="11">
        <v>0.0</v>
      </c>
      <c r="Q371" s="18">
        <f t="shared" si="5"/>
        <v>0</v>
      </c>
      <c r="R371" s="23" t="str">
        <f t="shared" si="6"/>
        <v>#DIV/0!</v>
      </c>
      <c r="S371" s="24" t="str">
        <f t="shared" si="7"/>
        <v>#DIV/0!</v>
      </c>
      <c r="T371" s="18"/>
      <c r="U371" s="11">
        <v>0.0</v>
      </c>
      <c r="V371" s="22">
        <f t="shared" si="8"/>
        <v>0</v>
      </c>
      <c r="W371" s="23" t="str">
        <f t="shared" si="9"/>
        <v>#DIV/0!</v>
      </c>
      <c r="X371" s="26" t="str">
        <f t="shared" si="10"/>
        <v>#DIV/0!</v>
      </c>
    </row>
    <row r="372">
      <c r="A372" s="11" t="s">
        <v>26</v>
      </c>
      <c r="B372" s="11">
        <v>1155.0</v>
      </c>
      <c r="C372" s="11">
        <v>0.0</v>
      </c>
      <c r="D372" s="11">
        <v>0.0</v>
      </c>
      <c r="E372" s="11">
        <v>0.0</v>
      </c>
      <c r="F372" s="14">
        <v>0.0</v>
      </c>
      <c r="G372" s="19"/>
      <c r="H372" s="19">
        <f>VLOOKUP(A372,'Kings Ratings'!$A$2:$B$1000,2,false)</f>
        <v>11</v>
      </c>
      <c r="K372" s="11">
        <v>0.0</v>
      </c>
      <c r="L372" s="22">
        <f t="shared" si="2"/>
        <v>0</v>
      </c>
      <c r="M372" s="23" t="str">
        <f t="shared" si="3"/>
        <v>#DIV/0!</v>
      </c>
      <c r="N372" s="24" t="str">
        <f t="shared" si="4"/>
        <v>#DIV/0!</v>
      </c>
      <c r="O372" s="25"/>
      <c r="P372" s="11">
        <v>0.0</v>
      </c>
      <c r="Q372" s="18">
        <f t="shared" si="5"/>
        <v>0</v>
      </c>
      <c r="R372" s="23" t="str">
        <f t="shared" si="6"/>
        <v>#DIV/0!</v>
      </c>
      <c r="S372" s="24" t="str">
        <f t="shared" si="7"/>
        <v>#DIV/0!</v>
      </c>
      <c r="U372" s="11">
        <v>0.0</v>
      </c>
      <c r="V372" s="22">
        <f t="shared" si="8"/>
        <v>0</v>
      </c>
      <c r="W372" s="23" t="str">
        <f t="shared" si="9"/>
        <v>#DIV/0!</v>
      </c>
      <c r="X372" s="26" t="str">
        <f t="shared" si="10"/>
        <v>#DIV/0!</v>
      </c>
    </row>
    <row r="373">
      <c r="A373" s="11" t="s">
        <v>230</v>
      </c>
      <c r="B373" s="11">
        <v>1157.0</v>
      </c>
      <c r="C373" s="11">
        <v>52.0</v>
      </c>
      <c r="D373" s="11">
        <v>0.0</v>
      </c>
      <c r="E373" s="11">
        <v>0.0</v>
      </c>
      <c r="F373" s="14">
        <v>4128.0</v>
      </c>
      <c r="G373" s="19"/>
      <c r="H373" s="19">
        <f>VLOOKUP(A373,'Kings Ratings'!$A$2:$B$1000,2,false)</f>
        <v>11</v>
      </c>
      <c r="K373" s="11">
        <v>0.0</v>
      </c>
      <c r="L373" s="22">
        <f t="shared" si="2"/>
        <v>52</v>
      </c>
      <c r="M373" s="23" t="str">
        <f t="shared" si="3"/>
        <v>#DIV/0!</v>
      </c>
      <c r="N373" s="24" t="str">
        <f t="shared" si="4"/>
        <v>#DIV/0!</v>
      </c>
      <c r="O373" s="25"/>
      <c r="P373" s="11">
        <v>0.0</v>
      </c>
      <c r="Q373" s="18">
        <f t="shared" si="5"/>
        <v>0</v>
      </c>
      <c r="R373" s="23" t="str">
        <f t="shared" si="6"/>
        <v>#DIV/0!</v>
      </c>
      <c r="S373" s="24" t="str">
        <f t="shared" si="7"/>
        <v>#DIV/0!</v>
      </c>
      <c r="U373" s="11">
        <v>0.0</v>
      </c>
      <c r="V373" s="22">
        <f t="shared" si="8"/>
        <v>0</v>
      </c>
      <c r="W373" s="23" t="str">
        <f t="shared" si="9"/>
        <v>#DIV/0!</v>
      </c>
      <c r="X373" s="26" t="str">
        <f t="shared" si="10"/>
        <v>#DIV/0!</v>
      </c>
    </row>
    <row r="374">
      <c r="F374" s="19"/>
      <c r="G374" s="19"/>
      <c r="H374" s="19"/>
      <c r="N374" s="26"/>
      <c r="O374" s="25"/>
      <c r="S374" s="26"/>
    </row>
    <row r="375">
      <c r="F375" s="19"/>
      <c r="G375" s="19"/>
      <c r="H375" s="19"/>
      <c r="N375" s="26"/>
      <c r="O375" s="25"/>
      <c r="S375" s="26"/>
    </row>
    <row r="376">
      <c r="F376" s="19"/>
      <c r="G376" s="19"/>
      <c r="H376" s="19"/>
      <c r="N376" s="26"/>
      <c r="O376" s="25"/>
      <c r="S376" s="26"/>
    </row>
    <row r="377">
      <c r="F377" s="19"/>
      <c r="G377" s="19"/>
      <c r="H377" s="19"/>
      <c r="N377" s="26"/>
      <c r="O377" s="25"/>
      <c r="S377" s="26"/>
    </row>
    <row r="378">
      <c r="F378" s="19"/>
      <c r="G378" s="19"/>
      <c r="H378" s="19"/>
      <c r="N378" s="26"/>
      <c r="O378" s="25"/>
      <c r="S378" s="26"/>
    </row>
    <row r="379">
      <c r="F379" s="19"/>
      <c r="G379" s="19"/>
      <c r="H379" s="19"/>
      <c r="N379" s="26"/>
      <c r="O379" s="25"/>
      <c r="S379" s="26"/>
    </row>
    <row r="380">
      <c r="F380" s="19"/>
      <c r="G380" s="19"/>
      <c r="H380" s="19"/>
      <c r="N380" s="26"/>
      <c r="O380" s="25"/>
      <c r="S380" s="26"/>
    </row>
    <row r="381">
      <c r="F381" s="19"/>
      <c r="G381" s="19"/>
      <c r="H381" s="19"/>
      <c r="N381" s="26"/>
      <c r="O381" s="25"/>
      <c r="S381" s="26"/>
    </row>
    <row r="382">
      <c r="F382" s="19"/>
      <c r="G382" s="19"/>
      <c r="H382" s="19"/>
      <c r="N382" s="26"/>
      <c r="O382" s="25"/>
      <c r="S382" s="26"/>
    </row>
    <row r="383">
      <c r="F383" s="19"/>
      <c r="G383" s="19"/>
      <c r="H383" s="19"/>
      <c r="N383" s="26"/>
      <c r="O383" s="25"/>
      <c r="S383" s="26"/>
    </row>
    <row r="384">
      <c r="F384" s="19"/>
      <c r="G384" s="19"/>
      <c r="H384" s="19"/>
      <c r="N384" s="26"/>
      <c r="O384" s="25"/>
      <c r="S384" s="26"/>
    </row>
    <row r="385">
      <c r="F385" s="19"/>
      <c r="G385" s="19"/>
      <c r="H385" s="19"/>
      <c r="N385" s="26"/>
      <c r="O385" s="25"/>
      <c r="S385" s="26"/>
    </row>
    <row r="386">
      <c r="F386" s="19"/>
      <c r="G386" s="19"/>
      <c r="H386" s="19"/>
      <c r="N386" s="26"/>
      <c r="O386" s="25"/>
      <c r="S386" s="26"/>
    </row>
    <row r="387">
      <c r="F387" s="19"/>
      <c r="G387" s="19"/>
      <c r="H387" s="19"/>
      <c r="N387" s="26"/>
      <c r="O387" s="25"/>
      <c r="S387" s="26"/>
    </row>
    <row r="388">
      <c r="F388" s="19"/>
      <c r="G388" s="19"/>
      <c r="H388" s="19"/>
      <c r="N388" s="26"/>
      <c r="O388" s="25"/>
      <c r="S388" s="26"/>
    </row>
    <row r="389">
      <c r="F389" s="19"/>
      <c r="G389" s="19"/>
      <c r="H389" s="19"/>
      <c r="N389" s="26"/>
      <c r="O389" s="25"/>
      <c r="S389" s="26"/>
    </row>
    <row r="390">
      <c r="F390" s="19"/>
      <c r="G390" s="19"/>
      <c r="H390" s="19"/>
      <c r="N390" s="26"/>
      <c r="O390" s="25"/>
      <c r="S390" s="26"/>
    </row>
    <row r="391">
      <c r="F391" s="19"/>
      <c r="G391" s="19"/>
      <c r="H391" s="19"/>
      <c r="N391" s="26"/>
      <c r="O391" s="25"/>
      <c r="S391" s="26"/>
    </row>
    <row r="392">
      <c r="F392" s="19"/>
      <c r="G392" s="19"/>
      <c r="H392" s="19"/>
      <c r="N392" s="26"/>
      <c r="O392" s="25"/>
      <c r="S392" s="26"/>
    </row>
    <row r="393">
      <c r="F393" s="19"/>
      <c r="G393" s="19"/>
      <c r="H393" s="19"/>
      <c r="N393" s="26"/>
      <c r="O393" s="25"/>
      <c r="S393" s="26"/>
    </row>
    <row r="394">
      <c r="F394" s="19"/>
      <c r="G394" s="19"/>
      <c r="H394" s="19"/>
      <c r="N394" s="26"/>
      <c r="O394" s="25"/>
      <c r="S394" s="26"/>
    </row>
    <row r="395">
      <c r="F395" s="19"/>
      <c r="G395" s="19"/>
      <c r="H395" s="19"/>
      <c r="N395" s="26"/>
      <c r="O395" s="25"/>
      <c r="S395" s="26"/>
    </row>
    <row r="396">
      <c r="F396" s="19"/>
      <c r="G396" s="19"/>
      <c r="H396" s="19"/>
      <c r="N396" s="26"/>
      <c r="O396" s="25"/>
      <c r="S396" s="26"/>
    </row>
    <row r="397">
      <c r="F397" s="19"/>
      <c r="G397" s="19"/>
      <c r="H397" s="19"/>
      <c r="N397" s="26"/>
      <c r="O397" s="25"/>
      <c r="S397" s="26"/>
    </row>
    <row r="398">
      <c r="F398" s="19"/>
      <c r="G398" s="19"/>
      <c r="H398" s="19"/>
      <c r="N398" s="26"/>
      <c r="O398" s="25"/>
      <c r="S398" s="26"/>
    </row>
    <row r="399">
      <c r="F399" s="19"/>
      <c r="G399" s="19"/>
      <c r="H399" s="19"/>
      <c r="N399" s="26"/>
      <c r="O399" s="25"/>
      <c r="S399" s="26"/>
    </row>
    <row r="400">
      <c r="F400" s="19"/>
      <c r="G400" s="19"/>
      <c r="H400" s="19"/>
      <c r="N400" s="26"/>
      <c r="O400" s="25"/>
      <c r="S400" s="26"/>
    </row>
    <row r="401">
      <c r="F401" s="19"/>
      <c r="G401" s="19"/>
      <c r="H401" s="19"/>
      <c r="N401" s="26"/>
      <c r="O401" s="25"/>
      <c r="S401" s="26"/>
    </row>
    <row r="402">
      <c r="F402" s="19"/>
      <c r="G402" s="19"/>
      <c r="H402" s="19"/>
      <c r="N402" s="26"/>
      <c r="O402" s="25"/>
      <c r="S402" s="26"/>
    </row>
    <row r="403">
      <c r="F403" s="19"/>
      <c r="G403" s="19"/>
      <c r="H403" s="19"/>
      <c r="N403" s="26"/>
      <c r="O403" s="25"/>
      <c r="S403" s="26"/>
    </row>
    <row r="404">
      <c r="F404" s="19"/>
      <c r="G404" s="19"/>
      <c r="H404" s="19"/>
      <c r="N404" s="26"/>
      <c r="O404" s="25"/>
      <c r="S404" s="26"/>
    </row>
    <row r="405">
      <c r="F405" s="19"/>
      <c r="G405" s="19"/>
      <c r="H405" s="19"/>
      <c r="N405" s="26"/>
      <c r="O405" s="25"/>
      <c r="S405" s="26"/>
    </row>
    <row r="406">
      <c r="F406" s="19"/>
      <c r="G406" s="19"/>
      <c r="H406" s="19"/>
      <c r="N406" s="26"/>
      <c r="O406" s="25"/>
      <c r="S406" s="26"/>
    </row>
    <row r="407">
      <c r="F407" s="19"/>
      <c r="G407" s="19"/>
      <c r="H407" s="19"/>
      <c r="N407" s="26"/>
      <c r="O407" s="25"/>
      <c r="S407" s="26"/>
    </row>
    <row r="408">
      <c r="F408" s="19"/>
      <c r="G408" s="19"/>
      <c r="H408" s="19"/>
      <c r="N408" s="26"/>
      <c r="O408" s="25"/>
      <c r="S408" s="26"/>
    </row>
    <row r="409">
      <c r="F409" s="19"/>
      <c r="G409" s="19"/>
      <c r="H409" s="19"/>
      <c r="N409" s="26"/>
      <c r="O409" s="25"/>
      <c r="S409" s="26"/>
    </row>
    <row r="410">
      <c r="F410" s="19"/>
      <c r="G410" s="19"/>
      <c r="H410" s="19"/>
      <c r="N410" s="26"/>
      <c r="O410" s="25"/>
      <c r="S410" s="26"/>
    </row>
    <row r="411">
      <c r="F411" s="19"/>
      <c r="G411" s="19"/>
      <c r="H411" s="19"/>
      <c r="N411" s="26"/>
      <c r="O411" s="25"/>
      <c r="S411" s="26"/>
    </row>
    <row r="412">
      <c r="F412" s="19"/>
      <c r="G412" s="19"/>
      <c r="H412" s="19"/>
      <c r="N412" s="26"/>
      <c r="O412" s="25"/>
      <c r="S412" s="26"/>
    </row>
    <row r="413">
      <c r="F413" s="19"/>
      <c r="G413" s="19"/>
      <c r="H413" s="19"/>
      <c r="N413" s="26"/>
      <c r="O413" s="25"/>
      <c r="S413" s="26"/>
    </row>
    <row r="414">
      <c r="F414" s="19"/>
      <c r="G414" s="19"/>
      <c r="H414" s="19"/>
      <c r="N414" s="26"/>
      <c r="O414" s="25"/>
      <c r="S414" s="26"/>
    </row>
    <row r="415">
      <c r="F415" s="19"/>
      <c r="G415" s="19"/>
      <c r="H415" s="19"/>
      <c r="N415" s="26"/>
      <c r="O415" s="25"/>
      <c r="S415" s="26"/>
    </row>
    <row r="416">
      <c r="F416" s="19"/>
      <c r="G416" s="19"/>
      <c r="H416" s="19"/>
      <c r="N416" s="26"/>
      <c r="O416" s="25"/>
      <c r="S416" s="26"/>
    </row>
    <row r="417">
      <c r="F417" s="19"/>
      <c r="G417" s="19"/>
      <c r="H417" s="19"/>
      <c r="N417" s="26"/>
      <c r="O417" s="25"/>
      <c r="S417" s="26"/>
    </row>
    <row r="418">
      <c r="F418" s="19"/>
      <c r="G418" s="19"/>
      <c r="H418" s="19"/>
      <c r="N418" s="26"/>
      <c r="O418" s="25"/>
      <c r="S418" s="26"/>
    </row>
    <row r="419">
      <c r="F419" s="19"/>
      <c r="G419" s="19"/>
      <c r="H419" s="19"/>
      <c r="N419" s="26"/>
      <c r="O419" s="25"/>
      <c r="S419" s="26"/>
    </row>
    <row r="420">
      <c r="F420" s="19"/>
      <c r="G420" s="19"/>
      <c r="H420" s="19"/>
      <c r="N420" s="26"/>
      <c r="O420" s="25"/>
      <c r="S420" s="26"/>
    </row>
    <row r="421">
      <c r="F421" s="19"/>
      <c r="G421" s="19"/>
      <c r="H421" s="19"/>
      <c r="N421" s="26"/>
      <c r="O421" s="25"/>
      <c r="S421" s="26"/>
    </row>
    <row r="422">
      <c r="F422" s="19"/>
      <c r="G422" s="19"/>
      <c r="H422" s="19"/>
      <c r="N422" s="26"/>
      <c r="O422" s="25"/>
      <c r="S422" s="26"/>
    </row>
    <row r="423">
      <c r="F423" s="19"/>
      <c r="G423" s="19"/>
      <c r="H423" s="19"/>
      <c r="N423" s="26"/>
      <c r="O423" s="25"/>
      <c r="S423" s="26"/>
    </row>
    <row r="424">
      <c r="F424" s="19"/>
      <c r="G424" s="19"/>
      <c r="H424" s="19"/>
      <c r="N424" s="26"/>
      <c r="O424" s="25"/>
      <c r="S424" s="26"/>
    </row>
    <row r="425">
      <c r="F425" s="19"/>
      <c r="G425" s="19"/>
      <c r="H425" s="19"/>
      <c r="N425" s="26"/>
      <c r="O425" s="25"/>
      <c r="S425" s="26"/>
    </row>
    <row r="426">
      <c r="F426" s="19"/>
      <c r="G426" s="19"/>
      <c r="H426" s="19"/>
      <c r="N426" s="26"/>
      <c r="O426" s="25"/>
      <c r="S426" s="26"/>
    </row>
    <row r="427">
      <c r="F427" s="19"/>
      <c r="G427" s="19"/>
      <c r="H427" s="19"/>
      <c r="N427" s="26"/>
      <c r="O427" s="25"/>
      <c r="S427" s="26"/>
    </row>
    <row r="428">
      <c r="F428" s="19"/>
      <c r="G428" s="19"/>
      <c r="H428" s="19"/>
      <c r="N428" s="26"/>
      <c r="O428" s="25"/>
      <c r="S428" s="26"/>
    </row>
    <row r="429">
      <c r="F429" s="19"/>
      <c r="G429" s="19"/>
      <c r="H429" s="19"/>
      <c r="N429" s="26"/>
      <c r="O429" s="25"/>
      <c r="S429" s="26"/>
    </row>
    <row r="430">
      <c r="F430" s="19"/>
      <c r="G430" s="19"/>
      <c r="H430" s="19"/>
      <c r="N430" s="26"/>
      <c r="O430" s="25"/>
      <c r="S430" s="26"/>
    </row>
    <row r="431">
      <c r="F431" s="19"/>
      <c r="G431" s="19"/>
      <c r="H431" s="19"/>
      <c r="N431" s="26"/>
      <c r="O431" s="25"/>
      <c r="S431" s="26"/>
    </row>
    <row r="432">
      <c r="F432" s="19"/>
      <c r="G432" s="19"/>
      <c r="H432" s="19"/>
      <c r="N432" s="26"/>
      <c r="O432" s="25"/>
      <c r="S432" s="26"/>
    </row>
    <row r="433">
      <c r="F433" s="19"/>
      <c r="G433" s="19"/>
      <c r="H433" s="19"/>
      <c r="N433" s="26"/>
      <c r="O433" s="25"/>
      <c r="S433" s="26"/>
    </row>
    <row r="434">
      <c r="F434" s="19"/>
      <c r="G434" s="19"/>
      <c r="H434" s="19"/>
      <c r="N434" s="26"/>
      <c r="O434" s="25"/>
      <c r="S434" s="26"/>
    </row>
    <row r="435">
      <c r="F435" s="19"/>
      <c r="G435" s="19"/>
      <c r="H435" s="19"/>
      <c r="N435" s="26"/>
      <c r="O435" s="25"/>
      <c r="S435" s="26"/>
    </row>
    <row r="436">
      <c r="F436" s="19"/>
      <c r="G436" s="19"/>
      <c r="H436" s="19"/>
      <c r="N436" s="26"/>
      <c r="O436" s="25"/>
      <c r="S436" s="26"/>
    </row>
    <row r="437">
      <c r="F437" s="19"/>
      <c r="G437" s="19"/>
      <c r="H437" s="19"/>
      <c r="N437" s="26"/>
      <c r="O437" s="25"/>
      <c r="S437" s="26"/>
    </row>
    <row r="438">
      <c r="F438" s="19"/>
      <c r="G438" s="19"/>
      <c r="H438" s="19"/>
      <c r="N438" s="26"/>
      <c r="O438" s="25"/>
      <c r="S438" s="26"/>
    </row>
    <row r="439">
      <c r="F439" s="19"/>
      <c r="G439" s="19"/>
      <c r="H439" s="19"/>
      <c r="N439" s="26"/>
      <c r="O439" s="25"/>
      <c r="S439" s="26"/>
    </row>
    <row r="440">
      <c r="F440" s="19"/>
      <c r="G440" s="19"/>
      <c r="H440" s="19"/>
      <c r="N440" s="26"/>
      <c r="O440" s="25"/>
      <c r="S440" s="26"/>
    </row>
    <row r="441">
      <c r="F441" s="19"/>
      <c r="G441" s="19"/>
      <c r="H441" s="19"/>
      <c r="N441" s="26"/>
      <c r="O441" s="25"/>
      <c r="S441" s="26"/>
    </row>
    <row r="442">
      <c r="F442" s="19"/>
      <c r="G442" s="19"/>
      <c r="H442" s="19"/>
      <c r="N442" s="26"/>
      <c r="O442" s="25"/>
      <c r="S442" s="26"/>
    </row>
    <row r="443">
      <c r="F443" s="19"/>
      <c r="G443" s="19"/>
      <c r="H443" s="19"/>
      <c r="N443" s="26"/>
      <c r="O443" s="25"/>
      <c r="S443" s="26"/>
    </row>
    <row r="444">
      <c r="F444" s="19"/>
      <c r="G444" s="19"/>
      <c r="H444" s="19"/>
      <c r="N444" s="26"/>
      <c r="O444" s="25"/>
      <c r="S444" s="26"/>
    </row>
    <row r="445">
      <c r="F445" s="19"/>
      <c r="G445" s="19"/>
      <c r="H445" s="19"/>
      <c r="N445" s="26"/>
      <c r="O445" s="25"/>
      <c r="S445" s="26"/>
    </row>
    <row r="446">
      <c r="F446" s="19"/>
      <c r="G446" s="19"/>
      <c r="H446" s="19"/>
      <c r="N446" s="26"/>
      <c r="O446" s="25"/>
      <c r="S446" s="26"/>
    </row>
    <row r="447">
      <c r="F447" s="19"/>
      <c r="G447" s="19"/>
      <c r="H447" s="19"/>
      <c r="N447" s="26"/>
      <c r="O447" s="25"/>
      <c r="S447" s="26"/>
    </row>
    <row r="448">
      <c r="F448" s="19"/>
      <c r="G448" s="19"/>
      <c r="H448" s="19"/>
      <c r="N448" s="26"/>
      <c r="O448" s="25"/>
      <c r="S448" s="26"/>
    </row>
    <row r="449">
      <c r="F449" s="19"/>
      <c r="G449" s="19"/>
      <c r="H449" s="19"/>
      <c r="N449" s="26"/>
      <c r="O449" s="25"/>
      <c r="S449" s="26"/>
    </row>
    <row r="450">
      <c r="F450" s="19"/>
      <c r="G450" s="19"/>
      <c r="H450" s="19"/>
      <c r="N450" s="26"/>
      <c r="O450" s="25"/>
      <c r="S450" s="26"/>
    </row>
    <row r="451">
      <c r="F451" s="19"/>
      <c r="G451" s="19"/>
      <c r="H451" s="19"/>
      <c r="N451" s="26"/>
      <c r="O451" s="25"/>
      <c r="S451" s="26"/>
    </row>
    <row r="452">
      <c r="F452" s="19"/>
      <c r="G452" s="19"/>
      <c r="H452" s="19"/>
      <c r="N452" s="26"/>
      <c r="O452" s="25"/>
      <c r="S452" s="26"/>
    </row>
    <row r="453">
      <c r="F453" s="19"/>
      <c r="G453" s="19"/>
      <c r="H453" s="19"/>
      <c r="N453" s="26"/>
      <c r="O453" s="25"/>
      <c r="S453" s="26"/>
    </row>
    <row r="454">
      <c r="F454" s="19"/>
      <c r="G454" s="19"/>
      <c r="H454" s="19"/>
      <c r="N454" s="26"/>
      <c r="O454" s="25"/>
      <c r="S454" s="26"/>
    </row>
    <row r="455">
      <c r="F455" s="19"/>
      <c r="G455" s="19"/>
      <c r="H455" s="19"/>
      <c r="N455" s="26"/>
      <c r="O455" s="25"/>
      <c r="S455" s="26"/>
    </row>
    <row r="456">
      <c r="F456" s="19"/>
      <c r="G456" s="19"/>
      <c r="H456" s="19"/>
      <c r="N456" s="26"/>
      <c r="O456" s="25"/>
      <c r="S456" s="26"/>
    </row>
    <row r="457">
      <c r="F457" s="19"/>
      <c r="G457" s="19"/>
      <c r="H457" s="19"/>
      <c r="N457" s="26"/>
      <c r="O457" s="25"/>
      <c r="S457" s="26"/>
    </row>
    <row r="458">
      <c r="F458" s="19"/>
      <c r="G458" s="19"/>
      <c r="H458" s="19"/>
      <c r="N458" s="26"/>
      <c r="O458" s="25"/>
      <c r="S458" s="26"/>
    </row>
    <row r="459">
      <c r="F459" s="19"/>
      <c r="G459" s="19"/>
      <c r="H459" s="19"/>
      <c r="N459" s="26"/>
      <c r="O459" s="25"/>
      <c r="S459" s="26"/>
    </row>
    <row r="460">
      <c r="F460" s="19"/>
      <c r="G460" s="19"/>
      <c r="H460" s="19"/>
      <c r="N460" s="26"/>
      <c r="O460" s="25"/>
      <c r="S460" s="26"/>
    </row>
    <row r="461">
      <c r="F461" s="19"/>
      <c r="G461" s="19"/>
      <c r="H461" s="19"/>
      <c r="N461" s="26"/>
      <c r="O461" s="25"/>
      <c r="S461" s="26"/>
    </row>
    <row r="462">
      <c r="F462" s="19"/>
      <c r="G462" s="19"/>
      <c r="H462" s="19"/>
      <c r="N462" s="26"/>
      <c r="O462" s="25"/>
      <c r="S462" s="26"/>
    </row>
    <row r="463">
      <c r="F463" s="19"/>
      <c r="G463" s="19"/>
      <c r="H463" s="19"/>
      <c r="N463" s="26"/>
      <c r="O463" s="25"/>
      <c r="S463" s="26"/>
    </row>
    <row r="464">
      <c r="F464" s="19"/>
      <c r="G464" s="19"/>
      <c r="H464" s="19"/>
      <c r="N464" s="26"/>
      <c r="O464" s="25"/>
      <c r="S464" s="26"/>
    </row>
    <row r="465">
      <c r="F465" s="19"/>
      <c r="G465" s="19"/>
      <c r="H465" s="19"/>
      <c r="N465" s="26"/>
      <c r="O465" s="25"/>
      <c r="S465" s="26"/>
    </row>
    <row r="466">
      <c r="F466" s="19"/>
      <c r="G466" s="19"/>
      <c r="H466" s="19"/>
      <c r="N466" s="26"/>
      <c r="O466" s="25"/>
      <c r="S466" s="26"/>
    </row>
    <row r="467">
      <c r="F467" s="19"/>
      <c r="G467" s="19"/>
      <c r="H467" s="19"/>
      <c r="N467" s="26"/>
      <c r="O467" s="25"/>
      <c r="S467" s="26"/>
    </row>
    <row r="468">
      <c r="F468" s="19"/>
      <c r="G468" s="19"/>
      <c r="H468" s="19"/>
      <c r="N468" s="26"/>
      <c r="O468" s="25"/>
      <c r="S468" s="26"/>
    </row>
    <row r="469">
      <c r="F469" s="19"/>
      <c r="G469" s="19"/>
      <c r="H469" s="19"/>
      <c r="N469" s="26"/>
      <c r="O469" s="25"/>
      <c r="S469" s="26"/>
    </row>
    <row r="470">
      <c r="F470" s="19"/>
      <c r="G470" s="19"/>
      <c r="H470" s="19"/>
      <c r="N470" s="26"/>
      <c r="O470" s="25"/>
      <c r="S470" s="26"/>
    </row>
    <row r="471">
      <c r="F471" s="19"/>
      <c r="G471" s="19"/>
      <c r="H471" s="19"/>
      <c r="N471" s="26"/>
      <c r="O471" s="25"/>
      <c r="S471" s="26"/>
    </row>
    <row r="472">
      <c r="F472" s="19"/>
      <c r="G472" s="19"/>
      <c r="H472" s="19"/>
      <c r="N472" s="26"/>
      <c r="O472" s="25"/>
      <c r="S472" s="26"/>
    </row>
    <row r="473">
      <c r="F473" s="19"/>
      <c r="G473" s="19"/>
      <c r="H473" s="19"/>
      <c r="N473" s="26"/>
      <c r="O473" s="25"/>
      <c r="S473" s="26"/>
    </row>
    <row r="474">
      <c r="F474" s="19"/>
      <c r="G474" s="19"/>
      <c r="H474" s="19"/>
      <c r="N474" s="26"/>
      <c r="O474" s="25"/>
      <c r="S474" s="26"/>
    </row>
    <row r="475">
      <c r="F475" s="19"/>
      <c r="G475" s="19"/>
      <c r="H475" s="19"/>
      <c r="N475" s="26"/>
      <c r="O475" s="25"/>
      <c r="S475" s="26"/>
    </row>
    <row r="476">
      <c r="F476" s="19"/>
      <c r="G476" s="19"/>
      <c r="H476" s="19"/>
      <c r="N476" s="26"/>
      <c r="O476" s="25"/>
      <c r="S476" s="26"/>
    </row>
    <row r="477">
      <c r="F477" s="19"/>
      <c r="G477" s="19"/>
      <c r="H477" s="19"/>
      <c r="N477" s="26"/>
      <c r="O477" s="25"/>
      <c r="S477" s="26"/>
    </row>
    <row r="478">
      <c r="F478" s="19"/>
      <c r="G478" s="19"/>
      <c r="H478" s="19"/>
      <c r="N478" s="26"/>
      <c r="O478" s="25"/>
      <c r="S478" s="26"/>
    </row>
    <row r="479">
      <c r="F479" s="19"/>
      <c r="G479" s="19"/>
      <c r="H479" s="19"/>
      <c r="N479" s="26"/>
      <c r="O479" s="25"/>
      <c r="S479" s="26"/>
    </row>
    <row r="480">
      <c r="F480" s="19"/>
      <c r="G480" s="19"/>
      <c r="H480" s="19"/>
      <c r="N480" s="26"/>
      <c r="O480" s="25"/>
      <c r="S480" s="26"/>
    </row>
    <row r="481">
      <c r="F481" s="19"/>
      <c r="G481" s="19"/>
      <c r="H481" s="19"/>
      <c r="N481" s="26"/>
      <c r="O481" s="25"/>
      <c r="S481" s="26"/>
    </row>
    <row r="482">
      <c r="F482" s="19"/>
      <c r="G482" s="19"/>
      <c r="H482" s="19"/>
      <c r="N482" s="26"/>
      <c r="O482" s="25"/>
      <c r="S482" s="26"/>
    </row>
    <row r="483">
      <c r="F483" s="19"/>
      <c r="G483" s="19"/>
      <c r="H483" s="19"/>
      <c r="N483" s="26"/>
      <c r="O483" s="25"/>
      <c r="S483" s="26"/>
    </row>
    <row r="484">
      <c r="F484" s="19"/>
      <c r="G484" s="19"/>
      <c r="H484" s="19"/>
      <c r="N484" s="26"/>
      <c r="O484" s="25"/>
      <c r="S484" s="26"/>
    </row>
    <row r="485">
      <c r="F485" s="19"/>
      <c r="G485" s="19"/>
      <c r="H485" s="19"/>
      <c r="N485" s="26"/>
      <c r="O485" s="25"/>
      <c r="S485" s="26"/>
    </row>
    <row r="486">
      <c r="F486" s="19"/>
      <c r="G486" s="19"/>
      <c r="H486" s="19"/>
      <c r="N486" s="26"/>
      <c r="O486" s="25"/>
      <c r="S486" s="26"/>
    </row>
    <row r="487">
      <c r="F487" s="19"/>
      <c r="G487" s="19"/>
      <c r="H487" s="19"/>
      <c r="N487" s="26"/>
      <c r="O487" s="25"/>
      <c r="S487" s="26"/>
    </row>
    <row r="488">
      <c r="F488" s="19"/>
      <c r="G488" s="19"/>
      <c r="H488" s="19"/>
      <c r="N488" s="26"/>
      <c r="O488" s="25"/>
      <c r="S488" s="26"/>
    </row>
    <row r="489">
      <c r="F489" s="19"/>
      <c r="G489" s="19"/>
      <c r="H489" s="19"/>
      <c r="N489" s="26"/>
      <c r="O489" s="25"/>
      <c r="S489" s="26"/>
    </row>
    <row r="490">
      <c r="F490" s="19"/>
      <c r="G490" s="19"/>
      <c r="H490" s="19"/>
      <c r="N490" s="26"/>
      <c r="O490" s="25"/>
      <c r="S490" s="26"/>
    </row>
    <row r="491">
      <c r="F491" s="19"/>
      <c r="G491" s="19"/>
      <c r="H491" s="19"/>
      <c r="N491" s="26"/>
      <c r="O491" s="25"/>
      <c r="S491" s="26"/>
    </row>
    <row r="492">
      <c r="F492" s="19"/>
      <c r="G492" s="19"/>
      <c r="H492" s="19"/>
      <c r="N492" s="26"/>
      <c r="O492" s="25"/>
      <c r="S492" s="26"/>
    </row>
    <row r="493">
      <c r="F493" s="19"/>
      <c r="G493" s="19"/>
      <c r="H493" s="19"/>
      <c r="N493" s="26"/>
      <c r="O493" s="25"/>
      <c r="S493" s="26"/>
    </row>
    <row r="494">
      <c r="F494" s="19"/>
      <c r="G494" s="19"/>
      <c r="H494" s="19"/>
      <c r="N494" s="26"/>
      <c r="O494" s="25"/>
      <c r="S494" s="26"/>
    </row>
    <row r="495">
      <c r="F495" s="19"/>
      <c r="G495" s="19"/>
      <c r="H495" s="19"/>
      <c r="N495" s="26"/>
      <c r="O495" s="25"/>
      <c r="S495" s="26"/>
    </row>
    <row r="496">
      <c r="F496" s="19"/>
      <c r="G496" s="19"/>
      <c r="H496" s="19"/>
      <c r="N496" s="26"/>
      <c r="O496" s="25"/>
      <c r="S496" s="26"/>
    </row>
    <row r="497">
      <c r="F497" s="19"/>
      <c r="G497" s="19"/>
      <c r="H497" s="19"/>
      <c r="N497" s="26"/>
      <c r="O497" s="25"/>
      <c r="S497" s="26"/>
    </row>
    <row r="498">
      <c r="F498" s="19"/>
      <c r="G498" s="19"/>
      <c r="H498" s="19"/>
      <c r="N498" s="26"/>
      <c r="O498" s="25"/>
      <c r="S498" s="26"/>
    </row>
    <row r="499">
      <c r="F499" s="19"/>
      <c r="G499" s="19"/>
      <c r="H499" s="19"/>
      <c r="N499" s="26"/>
      <c r="O499" s="25"/>
      <c r="S499" s="26"/>
    </row>
    <row r="500">
      <c r="F500" s="19"/>
      <c r="G500" s="19"/>
      <c r="H500" s="19"/>
      <c r="N500" s="26"/>
      <c r="O500" s="25"/>
      <c r="S500" s="26"/>
    </row>
    <row r="501">
      <c r="F501" s="19"/>
      <c r="G501" s="19"/>
      <c r="H501" s="19"/>
      <c r="N501" s="26"/>
      <c r="O501" s="25"/>
      <c r="S501" s="26"/>
    </row>
    <row r="502">
      <c r="F502" s="19"/>
      <c r="G502" s="19"/>
      <c r="H502" s="19"/>
      <c r="N502" s="26"/>
      <c r="O502" s="25"/>
      <c r="S502" s="26"/>
    </row>
    <row r="503">
      <c r="F503" s="19"/>
      <c r="G503" s="19"/>
      <c r="H503" s="19"/>
      <c r="N503" s="26"/>
      <c r="O503" s="25"/>
      <c r="S503" s="26"/>
    </row>
    <row r="504">
      <c r="F504" s="19"/>
      <c r="G504" s="19"/>
      <c r="H504" s="19"/>
      <c r="N504" s="26"/>
      <c r="O504" s="25"/>
      <c r="S504" s="26"/>
    </row>
    <row r="505">
      <c r="F505" s="19"/>
      <c r="G505" s="19"/>
      <c r="H505" s="19"/>
      <c r="N505" s="26"/>
      <c r="O505" s="25"/>
      <c r="S505" s="26"/>
    </row>
    <row r="506">
      <c r="F506" s="19"/>
      <c r="G506" s="19"/>
      <c r="H506" s="19"/>
      <c r="N506" s="26"/>
      <c r="O506" s="25"/>
      <c r="S506" s="26"/>
    </row>
    <row r="507">
      <c r="F507" s="19"/>
      <c r="G507" s="19"/>
      <c r="H507" s="19"/>
      <c r="N507" s="26"/>
      <c r="O507" s="25"/>
      <c r="S507" s="26"/>
    </row>
    <row r="508">
      <c r="F508" s="19"/>
      <c r="G508" s="19"/>
      <c r="H508" s="19"/>
      <c r="N508" s="26"/>
      <c r="O508" s="25"/>
      <c r="S508" s="26"/>
    </row>
    <row r="509">
      <c r="F509" s="19"/>
      <c r="G509" s="19"/>
      <c r="H509" s="19"/>
      <c r="N509" s="26"/>
      <c r="O509" s="25"/>
      <c r="S509" s="26"/>
    </row>
    <row r="510">
      <c r="F510" s="19"/>
      <c r="G510" s="19"/>
      <c r="H510" s="19"/>
      <c r="N510" s="26"/>
      <c r="O510" s="25"/>
      <c r="S510" s="26"/>
    </row>
    <row r="511">
      <c r="F511" s="19"/>
      <c r="G511" s="19"/>
      <c r="H511" s="19"/>
      <c r="N511" s="26"/>
      <c r="O511" s="25"/>
      <c r="S511" s="26"/>
    </row>
    <row r="512">
      <c r="F512" s="19"/>
      <c r="G512" s="19"/>
      <c r="H512" s="19"/>
      <c r="N512" s="26"/>
      <c r="O512" s="25"/>
      <c r="S512" s="26"/>
    </row>
    <row r="513">
      <c r="F513" s="19"/>
      <c r="G513" s="19"/>
      <c r="H513" s="19"/>
      <c r="N513" s="26"/>
      <c r="O513" s="25"/>
      <c r="S513" s="26"/>
    </row>
    <row r="514">
      <c r="F514" s="19"/>
      <c r="G514" s="19"/>
      <c r="H514" s="19"/>
      <c r="N514" s="26"/>
      <c r="O514" s="25"/>
      <c r="S514" s="26"/>
    </row>
    <row r="515">
      <c r="F515" s="19"/>
      <c r="G515" s="19"/>
      <c r="H515" s="19"/>
      <c r="N515" s="26"/>
      <c r="O515" s="25"/>
      <c r="S515" s="26"/>
    </row>
    <row r="516">
      <c r="F516" s="19"/>
      <c r="G516" s="19"/>
      <c r="H516" s="19"/>
      <c r="N516" s="26"/>
      <c r="O516" s="25"/>
      <c r="S516" s="26"/>
    </row>
    <row r="517">
      <c r="F517" s="19"/>
      <c r="G517" s="19"/>
      <c r="H517" s="19"/>
      <c r="N517" s="26"/>
      <c r="O517" s="25"/>
      <c r="S517" s="26"/>
    </row>
    <row r="518">
      <c r="F518" s="19"/>
      <c r="G518" s="19"/>
      <c r="H518" s="19"/>
      <c r="N518" s="26"/>
      <c r="O518" s="25"/>
      <c r="S518" s="26"/>
    </row>
    <row r="519">
      <c r="F519" s="19"/>
      <c r="G519" s="19"/>
      <c r="H519" s="19"/>
      <c r="N519" s="26"/>
      <c r="O519" s="25"/>
      <c r="S519" s="26"/>
    </row>
    <row r="520">
      <c r="F520" s="19"/>
      <c r="G520" s="19"/>
      <c r="H520" s="19"/>
      <c r="N520" s="26"/>
      <c r="O520" s="25"/>
      <c r="S520" s="26"/>
    </row>
    <row r="521">
      <c r="F521" s="19"/>
      <c r="G521" s="19"/>
      <c r="H521" s="19"/>
      <c r="N521" s="26"/>
      <c r="O521" s="25"/>
      <c r="S521" s="26"/>
    </row>
    <row r="522">
      <c r="F522" s="19"/>
      <c r="G522" s="19"/>
      <c r="H522" s="19"/>
      <c r="N522" s="26"/>
      <c r="O522" s="25"/>
      <c r="S522" s="26"/>
    </row>
    <row r="523">
      <c r="F523" s="19"/>
      <c r="G523" s="19"/>
      <c r="H523" s="19"/>
      <c r="N523" s="26"/>
      <c r="O523" s="25"/>
      <c r="S523" s="26"/>
    </row>
    <row r="524">
      <c r="F524" s="19"/>
      <c r="G524" s="19"/>
      <c r="H524" s="19"/>
      <c r="N524" s="26"/>
      <c r="O524" s="25"/>
      <c r="S524" s="26"/>
    </row>
    <row r="525">
      <c r="F525" s="19"/>
      <c r="G525" s="19"/>
      <c r="H525" s="19"/>
      <c r="N525" s="26"/>
      <c r="O525" s="25"/>
      <c r="S525" s="26"/>
    </row>
    <row r="526">
      <c r="F526" s="19"/>
      <c r="G526" s="19"/>
      <c r="H526" s="19"/>
      <c r="N526" s="26"/>
      <c r="O526" s="25"/>
      <c r="S526" s="26"/>
    </row>
    <row r="527">
      <c r="F527" s="19"/>
      <c r="G527" s="19"/>
      <c r="H527" s="19"/>
      <c r="N527" s="26"/>
      <c r="O527" s="25"/>
      <c r="S527" s="26"/>
    </row>
    <row r="528">
      <c r="F528" s="19"/>
      <c r="G528" s="19"/>
      <c r="H528" s="19"/>
      <c r="N528" s="26"/>
      <c r="O528" s="25"/>
      <c r="S528" s="26"/>
    </row>
    <row r="529">
      <c r="F529" s="19"/>
      <c r="G529" s="19"/>
      <c r="H529" s="19"/>
      <c r="N529" s="26"/>
      <c r="O529" s="25"/>
      <c r="S529" s="26"/>
    </row>
    <row r="530">
      <c r="F530" s="19"/>
      <c r="G530" s="19"/>
      <c r="H530" s="19"/>
      <c r="N530" s="26"/>
      <c r="O530" s="25"/>
      <c r="S530" s="26"/>
    </row>
    <row r="531">
      <c r="F531" s="19"/>
      <c r="G531" s="19"/>
      <c r="H531" s="19"/>
      <c r="N531" s="26"/>
      <c r="O531" s="25"/>
      <c r="S531" s="26"/>
    </row>
    <row r="532">
      <c r="F532" s="19"/>
      <c r="G532" s="19"/>
      <c r="H532" s="19"/>
      <c r="N532" s="26"/>
      <c r="O532" s="25"/>
      <c r="S532" s="26"/>
    </row>
    <row r="533">
      <c r="F533" s="19"/>
      <c r="G533" s="19"/>
      <c r="H533" s="19"/>
      <c r="N533" s="26"/>
      <c r="O533" s="25"/>
      <c r="S533" s="26"/>
    </row>
    <row r="534">
      <c r="F534" s="19"/>
      <c r="G534" s="19"/>
      <c r="H534" s="19"/>
      <c r="N534" s="26"/>
      <c r="O534" s="25"/>
      <c r="S534" s="26"/>
    </row>
    <row r="535">
      <c r="F535" s="19"/>
      <c r="G535" s="19"/>
      <c r="H535" s="19"/>
      <c r="N535" s="26"/>
      <c r="O535" s="25"/>
      <c r="S535" s="26"/>
    </row>
    <row r="536">
      <c r="F536" s="19"/>
      <c r="G536" s="19"/>
      <c r="H536" s="19"/>
      <c r="N536" s="26"/>
      <c r="O536" s="25"/>
      <c r="S536" s="26"/>
    </row>
    <row r="537">
      <c r="F537" s="19"/>
      <c r="G537" s="19"/>
      <c r="H537" s="19"/>
      <c r="N537" s="26"/>
      <c r="O537" s="25"/>
      <c r="S537" s="26"/>
    </row>
    <row r="538">
      <c r="F538" s="19"/>
      <c r="G538" s="19"/>
      <c r="H538" s="19"/>
      <c r="N538" s="26"/>
      <c r="O538" s="25"/>
      <c r="S538" s="26"/>
    </row>
    <row r="539">
      <c r="F539" s="19"/>
      <c r="G539" s="19"/>
      <c r="H539" s="19"/>
      <c r="N539" s="26"/>
      <c r="O539" s="25"/>
      <c r="S539" s="26"/>
    </row>
    <row r="540">
      <c r="F540" s="19"/>
      <c r="G540" s="19"/>
      <c r="H540" s="19"/>
      <c r="N540" s="26"/>
      <c r="O540" s="25"/>
      <c r="S540" s="26"/>
    </row>
    <row r="541">
      <c r="F541" s="19"/>
      <c r="G541" s="19"/>
      <c r="H541" s="19"/>
      <c r="N541" s="26"/>
      <c r="O541" s="25"/>
      <c r="S541" s="26"/>
    </row>
    <row r="542">
      <c r="F542" s="19"/>
      <c r="G542" s="19"/>
      <c r="H542" s="19"/>
      <c r="N542" s="26"/>
      <c r="O542" s="25"/>
      <c r="S542" s="26"/>
    </row>
    <row r="543">
      <c r="F543" s="19"/>
      <c r="G543" s="19"/>
      <c r="H543" s="19"/>
      <c r="N543" s="26"/>
      <c r="O543" s="25"/>
      <c r="S543" s="26"/>
    </row>
    <row r="544">
      <c r="F544" s="19"/>
      <c r="G544" s="19"/>
      <c r="H544" s="19"/>
      <c r="N544" s="26"/>
      <c r="O544" s="25"/>
      <c r="S544" s="26"/>
    </row>
    <row r="545">
      <c r="F545" s="19"/>
      <c r="G545" s="19"/>
      <c r="H545" s="19"/>
      <c r="N545" s="26"/>
      <c r="O545" s="25"/>
      <c r="S545" s="26"/>
    </row>
    <row r="546">
      <c r="F546" s="19"/>
      <c r="G546" s="19"/>
      <c r="H546" s="19"/>
      <c r="N546" s="26"/>
      <c r="O546" s="25"/>
      <c r="S546" s="26"/>
    </row>
    <row r="547">
      <c r="F547" s="19"/>
      <c r="G547" s="19"/>
      <c r="H547" s="19"/>
      <c r="N547" s="26"/>
      <c r="O547" s="25"/>
      <c r="S547" s="26"/>
    </row>
    <row r="548">
      <c r="F548" s="19"/>
      <c r="G548" s="19"/>
      <c r="H548" s="19"/>
      <c r="N548" s="26"/>
      <c r="O548" s="25"/>
      <c r="S548" s="26"/>
    </row>
    <row r="549">
      <c r="F549" s="19"/>
      <c r="G549" s="19"/>
      <c r="H549" s="19"/>
      <c r="N549" s="26"/>
      <c r="O549" s="25"/>
      <c r="S549" s="26"/>
    </row>
    <row r="550">
      <c r="F550" s="19"/>
      <c r="G550" s="19"/>
      <c r="H550" s="19"/>
      <c r="N550" s="26"/>
      <c r="O550" s="25"/>
      <c r="S550" s="26"/>
    </row>
    <row r="551">
      <c r="F551" s="19"/>
      <c r="G551" s="19"/>
      <c r="H551" s="19"/>
      <c r="N551" s="26"/>
      <c r="O551" s="25"/>
      <c r="S551" s="26"/>
    </row>
    <row r="552">
      <c r="F552" s="19"/>
      <c r="G552" s="19"/>
      <c r="H552" s="19"/>
      <c r="N552" s="26"/>
      <c r="O552" s="25"/>
      <c r="S552" s="26"/>
    </row>
    <row r="553">
      <c r="F553" s="19"/>
      <c r="G553" s="19"/>
      <c r="H553" s="19"/>
      <c r="N553" s="26"/>
      <c r="O553" s="25"/>
      <c r="S553" s="26"/>
    </row>
    <row r="554">
      <c r="F554" s="19"/>
      <c r="G554" s="19"/>
      <c r="H554" s="19"/>
      <c r="N554" s="26"/>
      <c r="O554" s="25"/>
      <c r="S554" s="26"/>
    </row>
    <row r="555">
      <c r="F555" s="19"/>
      <c r="G555" s="19"/>
      <c r="H555" s="19"/>
      <c r="N555" s="26"/>
      <c r="O555" s="25"/>
      <c r="S555" s="26"/>
    </row>
    <row r="556">
      <c r="F556" s="19"/>
      <c r="G556" s="19"/>
      <c r="H556" s="19"/>
      <c r="N556" s="26"/>
      <c r="O556" s="25"/>
      <c r="S556" s="26"/>
    </row>
    <row r="557">
      <c r="F557" s="19"/>
      <c r="G557" s="19"/>
      <c r="H557" s="19"/>
      <c r="N557" s="26"/>
      <c r="O557" s="25"/>
      <c r="S557" s="26"/>
    </row>
    <row r="558">
      <c r="F558" s="19"/>
      <c r="G558" s="19"/>
      <c r="H558" s="19"/>
      <c r="N558" s="26"/>
      <c r="O558" s="25"/>
      <c r="S558" s="26"/>
    </row>
    <row r="559">
      <c r="F559" s="19"/>
      <c r="G559" s="19"/>
      <c r="H559" s="19"/>
      <c r="N559" s="26"/>
      <c r="O559" s="25"/>
      <c r="S559" s="26"/>
    </row>
    <row r="560">
      <c r="F560" s="19"/>
      <c r="G560" s="19"/>
      <c r="H560" s="19"/>
      <c r="N560" s="26"/>
      <c r="O560" s="25"/>
      <c r="S560" s="26"/>
    </row>
    <row r="561">
      <c r="F561" s="19"/>
      <c r="G561" s="19"/>
      <c r="H561" s="19"/>
      <c r="N561" s="26"/>
      <c r="O561" s="25"/>
      <c r="S561" s="26"/>
    </row>
    <row r="562">
      <c r="F562" s="19"/>
      <c r="G562" s="19"/>
      <c r="H562" s="19"/>
      <c r="N562" s="26"/>
      <c r="O562" s="25"/>
      <c r="S562" s="26"/>
    </row>
    <row r="563">
      <c r="F563" s="19"/>
      <c r="G563" s="19"/>
      <c r="H563" s="19"/>
      <c r="N563" s="26"/>
      <c r="O563" s="25"/>
      <c r="S563" s="26"/>
    </row>
    <row r="564">
      <c r="F564" s="19"/>
      <c r="G564" s="19"/>
      <c r="H564" s="19"/>
      <c r="N564" s="26"/>
      <c r="O564" s="25"/>
      <c r="S564" s="26"/>
    </row>
    <row r="565">
      <c r="F565" s="19"/>
      <c r="G565" s="19"/>
      <c r="H565" s="19"/>
      <c r="N565" s="26"/>
      <c r="O565" s="25"/>
      <c r="S565" s="26"/>
    </row>
    <row r="566">
      <c r="F566" s="19"/>
      <c r="G566" s="19"/>
      <c r="H566" s="19"/>
      <c r="N566" s="26"/>
      <c r="O566" s="25"/>
      <c r="S566" s="26"/>
    </row>
    <row r="567">
      <c r="F567" s="19"/>
      <c r="G567" s="19"/>
      <c r="H567" s="19"/>
      <c r="N567" s="26"/>
      <c r="O567" s="25"/>
      <c r="S567" s="26"/>
    </row>
    <row r="568">
      <c r="F568" s="19"/>
      <c r="G568" s="19"/>
      <c r="H568" s="19"/>
      <c r="N568" s="26"/>
      <c r="O568" s="25"/>
      <c r="S568" s="26"/>
    </row>
    <row r="569">
      <c r="F569" s="19"/>
      <c r="G569" s="19"/>
      <c r="H569" s="19"/>
      <c r="N569" s="26"/>
      <c r="O569" s="25"/>
      <c r="S569" s="26"/>
    </row>
    <row r="570">
      <c r="F570" s="19"/>
      <c r="G570" s="19"/>
      <c r="H570" s="19"/>
      <c r="N570" s="26"/>
      <c r="O570" s="25"/>
      <c r="S570" s="26"/>
    </row>
    <row r="571">
      <c r="F571" s="19"/>
      <c r="G571" s="19"/>
      <c r="H571" s="19"/>
      <c r="N571" s="26"/>
      <c r="O571" s="25"/>
      <c r="S571" s="26"/>
    </row>
    <row r="572">
      <c r="F572" s="19"/>
      <c r="G572" s="19"/>
      <c r="H572" s="19"/>
      <c r="N572" s="26"/>
      <c r="O572" s="25"/>
      <c r="S572" s="26"/>
    </row>
    <row r="573">
      <c r="F573" s="19"/>
      <c r="G573" s="19"/>
      <c r="H573" s="19"/>
      <c r="N573" s="26"/>
      <c r="O573" s="25"/>
      <c r="S573" s="26"/>
    </row>
    <row r="574">
      <c r="F574" s="19"/>
      <c r="G574" s="19"/>
      <c r="H574" s="19"/>
      <c r="N574" s="26"/>
      <c r="O574" s="25"/>
      <c r="S574" s="26"/>
    </row>
    <row r="575">
      <c r="F575" s="19"/>
      <c r="G575" s="19"/>
      <c r="H575" s="19"/>
      <c r="N575" s="26"/>
      <c r="O575" s="25"/>
      <c r="S575" s="26"/>
    </row>
    <row r="576">
      <c r="F576" s="19"/>
      <c r="G576" s="19"/>
      <c r="H576" s="19"/>
      <c r="N576" s="26"/>
      <c r="O576" s="25"/>
      <c r="S576" s="26"/>
    </row>
    <row r="577">
      <c r="F577" s="19"/>
      <c r="G577" s="19"/>
      <c r="H577" s="19"/>
      <c r="N577" s="26"/>
      <c r="O577" s="25"/>
      <c r="S577" s="26"/>
    </row>
    <row r="578">
      <c r="F578" s="19"/>
      <c r="G578" s="19"/>
      <c r="H578" s="19"/>
      <c r="N578" s="26"/>
      <c r="O578" s="25"/>
      <c r="S578" s="26"/>
    </row>
    <row r="579">
      <c r="F579" s="19"/>
      <c r="G579" s="19"/>
      <c r="H579" s="19"/>
      <c r="N579" s="26"/>
      <c r="O579" s="25"/>
      <c r="S579" s="26"/>
    </row>
    <row r="580">
      <c r="F580" s="19"/>
      <c r="G580" s="19"/>
      <c r="H580" s="19"/>
      <c r="N580" s="26"/>
      <c r="O580" s="25"/>
      <c r="S580" s="26"/>
    </row>
    <row r="581">
      <c r="F581" s="19"/>
      <c r="G581" s="19"/>
      <c r="H581" s="19"/>
      <c r="N581" s="26"/>
      <c r="O581" s="25"/>
      <c r="S581" s="26"/>
    </row>
    <row r="582">
      <c r="F582" s="19"/>
      <c r="G582" s="19"/>
      <c r="H582" s="19"/>
      <c r="N582" s="26"/>
      <c r="O582" s="25"/>
      <c r="S582" s="26"/>
    </row>
    <row r="583">
      <c r="F583" s="19"/>
      <c r="G583" s="19"/>
      <c r="H583" s="19"/>
      <c r="N583" s="26"/>
      <c r="O583" s="25"/>
      <c r="S583" s="26"/>
    </row>
    <row r="584">
      <c r="F584" s="19"/>
      <c r="G584" s="19"/>
      <c r="H584" s="19"/>
      <c r="N584" s="26"/>
      <c r="O584" s="25"/>
      <c r="S584" s="26"/>
    </row>
    <row r="585">
      <c r="F585" s="19"/>
      <c r="G585" s="19"/>
      <c r="H585" s="19"/>
      <c r="N585" s="26"/>
      <c r="O585" s="25"/>
      <c r="S585" s="26"/>
    </row>
    <row r="586">
      <c r="F586" s="19"/>
      <c r="G586" s="19"/>
      <c r="H586" s="19"/>
      <c r="N586" s="26"/>
      <c r="O586" s="25"/>
      <c r="S586" s="26"/>
    </row>
    <row r="587">
      <c r="F587" s="19"/>
      <c r="G587" s="19"/>
      <c r="H587" s="19"/>
      <c r="N587" s="26"/>
      <c r="O587" s="25"/>
      <c r="S587" s="26"/>
    </row>
    <row r="588">
      <c r="F588" s="19"/>
      <c r="G588" s="19"/>
      <c r="H588" s="19"/>
      <c r="N588" s="26"/>
      <c r="O588" s="25"/>
      <c r="S588" s="26"/>
    </row>
    <row r="589">
      <c r="F589" s="19"/>
      <c r="G589" s="19"/>
      <c r="H589" s="19"/>
      <c r="N589" s="26"/>
      <c r="O589" s="25"/>
      <c r="S589" s="26"/>
    </row>
    <row r="590">
      <c r="F590" s="19"/>
      <c r="G590" s="19"/>
      <c r="H590" s="19"/>
      <c r="N590" s="26"/>
      <c r="O590" s="25"/>
      <c r="S590" s="26"/>
    </row>
    <row r="591">
      <c r="F591" s="19"/>
      <c r="G591" s="19"/>
      <c r="H591" s="19"/>
      <c r="N591" s="26"/>
      <c r="O591" s="25"/>
      <c r="S591" s="26"/>
    </row>
    <row r="592">
      <c r="F592" s="19"/>
      <c r="G592" s="19"/>
      <c r="H592" s="19"/>
      <c r="N592" s="26"/>
      <c r="O592" s="25"/>
      <c r="S592" s="26"/>
    </row>
    <row r="593">
      <c r="F593" s="19"/>
      <c r="G593" s="19"/>
      <c r="H593" s="19"/>
      <c r="N593" s="26"/>
      <c r="O593" s="25"/>
      <c r="S593" s="26"/>
    </row>
    <row r="594">
      <c r="F594" s="19"/>
      <c r="G594" s="19"/>
      <c r="H594" s="19"/>
      <c r="N594" s="26"/>
      <c r="O594" s="25"/>
      <c r="S594" s="26"/>
    </row>
    <row r="595">
      <c r="F595" s="19"/>
      <c r="G595" s="19"/>
      <c r="H595" s="19"/>
      <c r="N595" s="26"/>
      <c r="O595" s="25"/>
      <c r="S595" s="26"/>
    </row>
    <row r="596">
      <c r="F596" s="19"/>
      <c r="G596" s="19"/>
      <c r="H596" s="19"/>
      <c r="N596" s="26"/>
      <c r="O596" s="25"/>
      <c r="S596" s="26"/>
    </row>
    <row r="597">
      <c r="F597" s="19"/>
      <c r="G597" s="19"/>
      <c r="H597" s="19"/>
      <c r="N597" s="26"/>
      <c r="O597" s="25"/>
      <c r="S597" s="26"/>
    </row>
    <row r="598">
      <c r="F598" s="19"/>
      <c r="G598" s="19"/>
      <c r="H598" s="19"/>
      <c r="N598" s="26"/>
      <c r="O598" s="25"/>
      <c r="S598" s="26"/>
    </row>
    <row r="599">
      <c r="F599" s="19"/>
      <c r="G599" s="19"/>
      <c r="H599" s="19"/>
      <c r="N599" s="26"/>
      <c r="O599" s="25"/>
      <c r="S599" s="26"/>
    </row>
    <row r="600">
      <c r="F600" s="19"/>
      <c r="G600" s="19"/>
      <c r="H600" s="19"/>
      <c r="N600" s="26"/>
      <c r="O600" s="25"/>
      <c r="S600" s="26"/>
    </row>
    <row r="601">
      <c r="F601" s="19"/>
      <c r="G601" s="19"/>
      <c r="H601" s="19"/>
      <c r="N601" s="26"/>
      <c r="O601" s="25"/>
      <c r="S601" s="26"/>
    </row>
    <row r="602">
      <c r="F602" s="19"/>
      <c r="G602" s="19"/>
      <c r="H602" s="19"/>
      <c r="N602" s="26"/>
      <c r="O602" s="25"/>
      <c r="S602" s="26"/>
    </row>
    <row r="603">
      <c r="F603" s="19"/>
      <c r="G603" s="19"/>
      <c r="H603" s="19"/>
      <c r="N603" s="26"/>
      <c r="O603" s="25"/>
      <c r="S603" s="26"/>
    </row>
    <row r="604">
      <c r="F604" s="19"/>
      <c r="G604" s="19"/>
      <c r="H604" s="19"/>
      <c r="N604" s="26"/>
      <c r="O604" s="25"/>
      <c r="S604" s="26"/>
    </row>
    <row r="605">
      <c r="F605" s="19"/>
      <c r="G605" s="19"/>
      <c r="H605" s="19"/>
      <c r="N605" s="26"/>
      <c r="O605" s="25"/>
      <c r="S605" s="26"/>
    </row>
    <row r="606">
      <c r="F606" s="19"/>
      <c r="G606" s="19"/>
      <c r="H606" s="19"/>
      <c r="N606" s="26"/>
      <c r="O606" s="25"/>
      <c r="S606" s="26"/>
    </row>
    <row r="607">
      <c r="F607" s="19"/>
      <c r="G607" s="19"/>
      <c r="H607" s="19"/>
      <c r="N607" s="26"/>
      <c r="O607" s="25"/>
      <c r="S607" s="26"/>
    </row>
    <row r="608">
      <c r="F608" s="19"/>
      <c r="G608" s="19"/>
      <c r="H608" s="19"/>
      <c r="N608" s="26"/>
      <c r="O608" s="25"/>
      <c r="S608" s="26"/>
    </row>
    <row r="609">
      <c r="F609" s="19"/>
      <c r="G609" s="19"/>
      <c r="H609" s="19"/>
      <c r="N609" s="26"/>
      <c r="O609" s="25"/>
      <c r="S609" s="26"/>
    </row>
    <row r="610">
      <c r="F610" s="19"/>
      <c r="G610" s="19"/>
      <c r="H610" s="19"/>
      <c r="N610" s="26"/>
      <c r="O610" s="25"/>
      <c r="S610" s="26"/>
    </row>
    <row r="611">
      <c r="F611" s="19"/>
      <c r="G611" s="19"/>
      <c r="H611" s="19"/>
      <c r="N611" s="26"/>
      <c r="O611" s="25"/>
      <c r="S611" s="26"/>
    </row>
    <row r="612">
      <c r="F612" s="19"/>
      <c r="G612" s="19"/>
      <c r="H612" s="19"/>
      <c r="N612" s="26"/>
      <c r="O612" s="25"/>
      <c r="S612" s="26"/>
    </row>
    <row r="613">
      <c r="F613" s="19"/>
      <c r="G613" s="19"/>
      <c r="H613" s="19"/>
      <c r="N613" s="26"/>
      <c r="O613" s="25"/>
      <c r="S613" s="26"/>
    </row>
    <row r="614">
      <c r="F614" s="19"/>
      <c r="G614" s="19"/>
      <c r="H614" s="19"/>
      <c r="N614" s="26"/>
      <c r="O614" s="25"/>
      <c r="S614" s="26"/>
    </row>
    <row r="615">
      <c r="F615" s="19"/>
      <c r="G615" s="19"/>
      <c r="H615" s="19"/>
      <c r="N615" s="26"/>
      <c r="O615" s="25"/>
      <c r="S615" s="26"/>
    </row>
    <row r="616">
      <c r="F616" s="19"/>
      <c r="G616" s="19"/>
      <c r="H616" s="19"/>
      <c r="N616" s="26"/>
      <c r="O616" s="25"/>
      <c r="S616" s="26"/>
    </row>
    <row r="617">
      <c r="F617" s="19"/>
      <c r="G617" s="19"/>
      <c r="H617" s="19"/>
      <c r="N617" s="26"/>
      <c r="O617" s="25"/>
      <c r="S617" s="26"/>
    </row>
    <row r="618">
      <c r="F618" s="19"/>
      <c r="G618" s="19"/>
      <c r="H618" s="19"/>
      <c r="N618" s="26"/>
      <c r="O618" s="25"/>
      <c r="S618" s="26"/>
    </row>
    <row r="619">
      <c r="F619" s="19"/>
      <c r="G619" s="19"/>
      <c r="H619" s="19"/>
      <c r="N619" s="26"/>
      <c r="O619" s="25"/>
      <c r="S619" s="26"/>
    </row>
    <row r="620">
      <c r="F620" s="19"/>
      <c r="G620" s="19"/>
      <c r="H620" s="19"/>
      <c r="N620" s="26"/>
      <c r="O620" s="25"/>
      <c r="S620" s="26"/>
    </row>
    <row r="621">
      <c r="F621" s="19"/>
      <c r="G621" s="19"/>
      <c r="H621" s="19"/>
      <c r="N621" s="26"/>
      <c r="O621" s="25"/>
      <c r="S621" s="26"/>
    </row>
    <row r="622">
      <c r="F622" s="19"/>
      <c r="G622" s="19"/>
      <c r="H622" s="19"/>
      <c r="N622" s="26"/>
      <c r="O622" s="25"/>
      <c r="S622" s="26"/>
    </row>
    <row r="623">
      <c r="F623" s="19"/>
      <c r="G623" s="19"/>
      <c r="H623" s="19"/>
      <c r="N623" s="26"/>
      <c r="O623" s="25"/>
      <c r="S623" s="26"/>
    </row>
    <row r="624">
      <c r="F624" s="19"/>
      <c r="G624" s="19"/>
      <c r="H624" s="19"/>
      <c r="N624" s="26"/>
      <c r="O624" s="25"/>
      <c r="S624" s="26"/>
    </row>
    <row r="625">
      <c r="F625" s="19"/>
      <c r="G625" s="19"/>
      <c r="H625" s="19"/>
      <c r="N625" s="26"/>
      <c r="O625" s="25"/>
      <c r="S625" s="26"/>
    </row>
    <row r="626">
      <c r="F626" s="19"/>
      <c r="G626" s="19"/>
      <c r="H626" s="19"/>
      <c r="N626" s="26"/>
      <c r="O626" s="25"/>
      <c r="S626" s="26"/>
    </row>
    <row r="627">
      <c r="F627" s="19"/>
      <c r="G627" s="19"/>
      <c r="H627" s="19"/>
      <c r="N627" s="26"/>
      <c r="O627" s="25"/>
      <c r="S627" s="26"/>
    </row>
    <row r="628">
      <c r="F628" s="19"/>
      <c r="G628" s="19"/>
      <c r="H628" s="19"/>
      <c r="N628" s="26"/>
      <c r="O628" s="25"/>
      <c r="S628" s="26"/>
    </row>
    <row r="629">
      <c r="F629" s="19"/>
      <c r="G629" s="19"/>
      <c r="H629" s="19"/>
      <c r="N629" s="26"/>
      <c r="O629" s="25"/>
      <c r="S629" s="26"/>
    </row>
    <row r="630">
      <c r="F630" s="19"/>
      <c r="G630" s="19"/>
      <c r="H630" s="19"/>
      <c r="N630" s="26"/>
      <c r="O630" s="25"/>
      <c r="S630" s="26"/>
    </row>
    <row r="631">
      <c r="F631" s="19"/>
      <c r="G631" s="19"/>
      <c r="H631" s="19"/>
      <c r="N631" s="26"/>
      <c r="O631" s="25"/>
      <c r="S631" s="26"/>
    </row>
    <row r="632">
      <c r="F632" s="19"/>
      <c r="G632" s="19"/>
      <c r="H632" s="19"/>
      <c r="N632" s="26"/>
      <c r="O632" s="25"/>
      <c r="S632" s="26"/>
    </row>
    <row r="633">
      <c r="F633" s="19"/>
      <c r="G633" s="19"/>
      <c r="H633" s="19"/>
      <c r="N633" s="26"/>
      <c r="O633" s="25"/>
      <c r="S633" s="26"/>
    </row>
    <row r="634">
      <c r="F634" s="19"/>
      <c r="G634" s="19"/>
      <c r="H634" s="19"/>
      <c r="N634" s="26"/>
      <c r="O634" s="25"/>
      <c r="S634" s="26"/>
    </row>
    <row r="635">
      <c r="F635" s="19"/>
      <c r="G635" s="19"/>
      <c r="H635" s="19"/>
      <c r="N635" s="26"/>
      <c r="O635" s="25"/>
      <c r="S635" s="26"/>
    </row>
    <row r="636">
      <c r="F636" s="19"/>
      <c r="G636" s="19"/>
      <c r="H636" s="19"/>
      <c r="N636" s="26"/>
      <c r="O636" s="25"/>
      <c r="S636" s="26"/>
    </row>
    <row r="637">
      <c r="F637" s="19"/>
      <c r="G637" s="19"/>
      <c r="H637" s="19"/>
      <c r="N637" s="26"/>
      <c r="O637" s="25"/>
      <c r="S637" s="26"/>
    </row>
    <row r="638">
      <c r="F638" s="19"/>
      <c r="G638" s="19"/>
      <c r="H638" s="19"/>
      <c r="N638" s="26"/>
      <c r="O638" s="25"/>
      <c r="S638" s="26"/>
    </row>
    <row r="639">
      <c r="F639" s="19"/>
      <c r="G639" s="19"/>
      <c r="H639" s="19"/>
      <c r="N639" s="26"/>
      <c r="O639" s="25"/>
      <c r="S639" s="26"/>
    </row>
    <row r="640">
      <c r="F640" s="19"/>
      <c r="G640" s="19"/>
      <c r="H640" s="19"/>
      <c r="N640" s="26"/>
      <c r="O640" s="25"/>
      <c r="S640" s="26"/>
    </row>
    <row r="641">
      <c r="F641" s="19"/>
      <c r="G641" s="19"/>
      <c r="H641" s="19"/>
      <c r="N641" s="26"/>
      <c r="O641" s="25"/>
      <c r="S641" s="26"/>
    </row>
    <row r="642">
      <c r="F642" s="19"/>
      <c r="G642" s="19"/>
      <c r="H642" s="19"/>
      <c r="N642" s="26"/>
      <c r="O642" s="25"/>
      <c r="S642" s="26"/>
    </row>
    <row r="643">
      <c r="F643" s="19"/>
      <c r="G643" s="19"/>
      <c r="H643" s="19"/>
      <c r="N643" s="26"/>
      <c r="O643" s="25"/>
      <c r="S643" s="26"/>
    </row>
    <row r="644">
      <c r="F644" s="19"/>
      <c r="G644" s="19"/>
      <c r="H644" s="19"/>
      <c r="N644" s="26"/>
      <c r="O644" s="25"/>
      <c r="S644" s="26"/>
    </row>
    <row r="645">
      <c r="F645" s="19"/>
      <c r="G645" s="19"/>
      <c r="H645" s="19"/>
      <c r="N645" s="26"/>
      <c r="O645" s="25"/>
      <c r="S645" s="26"/>
    </row>
    <row r="646">
      <c r="F646" s="19"/>
      <c r="G646" s="19"/>
      <c r="H646" s="19"/>
      <c r="N646" s="26"/>
      <c r="O646" s="25"/>
      <c r="S646" s="26"/>
    </row>
    <row r="647">
      <c r="F647" s="19"/>
      <c r="G647" s="19"/>
      <c r="H647" s="19"/>
      <c r="N647" s="26"/>
      <c r="O647" s="25"/>
      <c r="S647" s="26"/>
    </row>
    <row r="648">
      <c r="F648" s="19"/>
      <c r="G648" s="19"/>
      <c r="H648" s="19"/>
      <c r="N648" s="26"/>
      <c r="O648" s="25"/>
      <c r="S648" s="26"/>
    </row>
    <row r="649">
      <c r="F649" s="19"/>
      <c r="G649" s="19"/>
      <c r="H649" s="19"/>
      <c r="N649" s="26"/>
      <c r="O649" s="25"/>
      <c r="S649" s="26"/>
    </row>
    <row r="650">
      <c r="F650" s="19"/>
      <c r="G650" s="19"/>
      <c r="H650" s="19"/>
      <c r="N650" s="26"/>
      <c r="O650" s="25"/>
      <c r="S650" s="26"/>
    </row>
    <row r="651">
      <c r="F651" s="19"/>
      <c r="G651" s="19"/>
      <c r="H651" s="19"/>
      <c r="N651" s="26"/>
      <c r="O651" s="25"/>
      <c r="S651" s="26"/>
    </row>
    <row r="652">
      <c r="F652" s="19"/>
      <c r="G652" s="19"/>
      <c r="H652" s="19"/>
      <c r="N652" s="26"/>
      <c r="O652" s="25"/>
      <c r="S652" s="26"/>
    </row>
    <row r="653">
      <c r="F653" s="19"/>
      <c r="G653" s="19"/>
      <c r="H653" s="19"/>
      <c r="N653" s="26"/>
      <c r="O653" s="25"/>
      <c r="S653" s="26"/>
    </row>
    <row r="654">
      <c r="F654" s="19"/>
      <c r="G654" s="19"/>
      <c r="H654" s="19"/>
      <c r="N654" s="26"/>
      <c r="O654" s="25"/>
      <c r="S654" s="26"/>
    </row>
    <row r="655">
      <c r="F655" s="19"/>
      <c r="G655" s="19"/>
      <c r="H655" s="19"/>
      <c r="N655" s="26"/>
      <c r="O655" s="25"/>
      <c r="S655" s="26"/>
    </row>
    <row r="656">
      <c r="F656" s="19"/>
      <c r="G656" s="19"/>
      <c r="H656" s="19"/>
      <c r="N656" s="26"/>
      <c r="O656" s="25"/>
      <c r="S656" s="26"/>
    </row>
    <row r="657">
      <c r="F657" s="19"/>
      <c r="G657" s="19"/>
      <c r="H657" s="19"/>
      <c r="N657" s="26"/>
      <c r="O657" s="25"/>
      <c r="S657" s="26"/>
    </row>
    <row r="658">
      <c r="F658" s="19"/>
      <c r="G658" s="19"/>
      <c r="H658" s="19"/>
      <c r="N658" s="26"/>
      <c r="O658" s="25"/>
      <c r="S658" s="26"/>
    </row>
    <row r="659">
      <c r="F659" s="19"/>
      <c r="G659" s="19"/>
      <c r="H659" s="19"/>
      <c r="N659" s="26"/>
      <c r="O659" s="25"/>
      <c r="S659" s="26"/>
    </row>
    <row r="660">
      <c r="F660" s="19"/>
      <c r="G660" s="19"/>
      <c r="H660" s="19"/>
      <c r="N660" s="26"/>
      <c r="O660" s="25"/>
      <c r="S660" s="26"/>
    </row>
    <row r="661">
      <c r="F661" s="19"/>
      <c r="G661" s="19"/>
      <c r="H661" s="19"/>
      <c r="N661" s="26"/>
      <c r="O661" s="25"/>
      <c r="S661" s="26"/>
    </row>
    <row r="662">
      <c r="F662" s="19"/>
      <c r="G662" s="19"/>
      <c r="H662" s="19"/>
      <c r="N662" s="26"/>
      <c r="O662" s="25"/>
      <c r="S662" s="26"/>
    </row>
    <row r="663">
      <c r="F663" s="19"/>
      <c r="G663" s="19"/>
      <c r="H663" s="19"/>
      <c r="N663" s="26"/>
      <c r="O663" s="25"/>
      <c r="S663" s="26"/>
    </row>
    <row r="664">
      <c r="F664" s="19"/>
      <c r="G664" s="19"/>
      <c r="H664" s="19"/>
      <c r="N664" s="26"/>
      <c r="O664" s="25"/>
      <c r="S664" s="26"/>
    </row>
    <row r="665">
      <c r="F665" s="19"/>
      <c r="G665" s="19"/>
      <c r="H665" s="19"/>
      <c r="N665" s="26"/>
      <c r="O665" s="25"/>
      <c r="S665" s="26"/>
    </row>
    <row r="666">
      <c r="F666" s="19"/>
      <c r="G666" s="19"/>
      <c r="H666" s="19"/>
      <c r="N666" s="26"/>
      <c r="O666" s="25"/>
      <c r="S666" s="26"/>
    </row>
    <row r="667">
      <c r="F667" s="19"/>
      <c r="G667" s="19"/>
      <c r="H667" s="19"/>
      <c r="N667" s="26"/>
      <c r="O667" s="25"/>
      <c r="S667" s="26"/>
    </row>
    <row r="668">
      <c r="F668" s="19"/>
      <c r="G668" s="19"/>
      <c r="H668" s="19"/>
      <c r="N668" s="26"/>
      <c r="O668" s="25"/>
      <c r="S668" s="26"/>
    </row>
    <row r="669">
      <c r="F669" s="19"/>
      <c r="G669" s="19"/>
      <c r="H669" s="19"/>
      <c r="N669" s="26"/>
      <c r="O669" s="25"/>
      <c r="S669" s="26"/>
    </row>
    <row r="670">
      <c r="F670" s="19"/>
      <c r="G670" s="19"/>
      <c r="H670" s="19"/>
      <c r="N670" s="26"/>
      <c r="O670" s="25"/>
      <c r="S670" s="26"/>
    </row>
    <row r="671">
      <c r="F671" s="19"/>
      <c r="G671" s="19"/>
      <c r="H671" s="19"/>
      <c r="N671" s="26"/>
      <c r="O671" s="25"/>
      <c r="S671" s="26"/>
    </row>
    <row r="672">
      <c r="F672" s="19"/>
      <c r="G672" s="19"/>
      <c r="H672" s="19"/>
      <c r="N672" s="26"/>
      <c r="O672" s="25"/>
      <c r="S672" s="26"/>
    </row>
    <row r="673">
      <c r="F673" s="19"/>
      <c r="G673" s="19"/>
      <c r="H673" s="19"/>
      <c r="N673" s="26"/>
      <c r="O673" s="25"/>
      <c r="S673" s="26"/>
    </row>
    <row r="674">
      <c r="F674" s="19"/>
      <c r="G674" s="19"/>
      <c r="H674" s="19"/>
      <c r="N674" s="26"/>
      <c r="O674" s="25"/>
      <c r="S674" s="26"/>
    </row>
    <row r="675">
      <c r="F675" s="19"/>
      <c r="G675" s="19"/>
      <c r="H675" s="19"/>
      <c r="N675" s="26"/>
      <c r="O675" s="25"/>
      <c r="S675" s="26"/>
    </row>
    <row r="676">
      <c r="F676" s="19"/>
      <c r="G676" s="19"/>
      <c r="H676" s="19"/>
      <c r="N676" s="26"/>
      <c r="O676" s="25"/>
      <c r="S676" s="26"/>
    </row>
    <row r="677">
      <c r="F677" s="19"/>
      <c r="G677" s="19"/>
      <c r="H677" s="19"/>
      <c r="N677" s="26"/>
      <c r="O677" s="25"/>
      <c r="S677" s="26"/>
    </row>
    <row r="678">
      <c r="F678" s="19"/>
      <c r="G678" s="19"/>
      <c r="H678" s="19"/>
      <c r="N678" s="26"/>
      <c r="O678" s="25"/>
      <c r="S678" s="26"/>
    </row>
    <row r="679">
      <c r="F679" s="19"/>
      <c r="G679" s="19"/>
      <c r="H679" s="19"/>
      <c r="N679" s="26"/>
      <c r="O679" s="25"/>
      <c r="S679" s="26"/>
    </row>
    <row r="680">
      <c r="F680" s="19"/>
      <c r="G680" s="19"/>
      <c r="H680" s="19"/>
      <c r="N680" s="26"/>
      <c r="O680" s="25"/>
      <c r="S680" s="26"/>
    </row>
    <row r="681">
      <c r="F681" s="19"/>
      <c r="G681" s="19"/>
      <c r="H681" s="19"/>
      <c r="N681" s="26"/>
      <c r="O681" s="25"/>
      <c r="S681" s="26"/>
    </row>
    <row r="682">
      <c r="F682" s="19"/>
      <c r="G682" s="19"/>
      <c r="H682" s="19"/>
      <c r="N682" s="26"/>
      <c r="O682" s="25"/>
      <c r="S682" s="26"/>
    </row>
    <row r="683">
      <c r="F683" s="19"/>
      <c r="G683" s="19"/>
      <c r="H683" s="19"/>
      <c r="N683" s="26"/>
      <c r="O683" s="25"/>
      <c r="S683" s="26"/>
    </row>
    <row r="684">
      <c r="F684" s="19"/>
      <c r="G684" s="19"/>
      <c r="H684" s="19"/>
      <c r="N684" s="26"/>
      <c r="O684" s="25"/>
      <c r="S684" s="26"/>
    </row>
    <row r="685">
      <c r="F685" s="19"/>
      <c r="G685" s="19"/>
      <c r="H685" s="19"/>
      <c r="N685" s="26"/>
      <c r="O685" s="25"/>
      <c r="S685" s="26"/>
    </row>
    <row r="686">
      <c r="F686" s="19"/>
      <c r="G686" s="19"/>
      <c r="H686" s="19"/>
      <c r="N686" s="26"/>
      <c r="O686" s="25"/>
      <c r="S686" s="26"/>
    </row>
    <row r="687">
      <c r="F687" s="19"/>
      <c r="G687" s="19"/>
      <c r="H687" s="19"/>
      <c r="N687" s="26"/>
      <c r="O687" s="25"/>
      <c r="S687" s="26"/>
    </row>
    <row r="688">
      <c r="F688" s="19"/>
      <c r="G688" s="19"/>
      <c r="H688" s="19"/>
      <c r="N688" s="26"/>
      <c r="O688" s="25"/>
      <c r="S688" s="26"/>
    </row>
    <row r="689">
      <c r="F689" s="19"/>
      <c r="G689" s="19"/>
      <c r="H689" s="19"/>
      <c r="N689" s="26"/>
      <c r="O689" s="25"/>
      <c r="S689" s="26"/>
    </row>
    <row r="690">
      <c r="F690" s="19"/>
      <c r="G690" s="19"/>
      <c r="H690" s="19"/>
      <c r="N690" s="26"/>
      <c r="O690" s="25"/>
      <c r="S690" s="26"/>
    </row>
    <row r="691">
      <c r="F691" s="19"/>
      <c r="G691" s="19"/>
      <c r="H691" s="19"/>
      <c r="N691" s="26"/>
      <c r="O691" s="25"/>
      <c r="S691" s="26"/>
    </row>
    <row r="692">
      <c r="F692" s="19"/>
      <c r="G692" s="19"/>
      <c r="H692" s="19"/>
      <c r="N692" s="26"/>
      <c r="O692" s="25"/>
      <c r="S692" s="26"/>
    </row>
    <row r="693">
      <c r="F693" s="19"/>
      <c r="G693" s="19"/>
      <c r="H693" s="19"/>
      <c r="N693" s="26"/>
      <c r="O693" s="25"/>
      <c r="S693" s="26"/>
    </row>
    <row r="694">
      <c r="F694" s="19"/>
      <c r="G694" s="19"/>
      <c r="H694" s="19"/>
      <c r="N694" s="26"/>
      <c r="O694" s="25"/>
      <c r="S694" s="26"/>
    </row>
    <row r="695">
      <c r="F695" s="19"/>
      <c r="G695" s="19"/>
      <c r="H695" s="19"/>
      <c r="N695" s="26"/>
      <c r="O695" s="25"/>
      <c r="S695" s="26"/>
    </row>
    <row r="696">
      <c r="F696" s="19"/>
      <c r="G696" s="19"/>
      <c r="H696" s="19"/>
      <c r="N696" s="26"/>
      <c r="O696" s="25"/>
      <c r="S696" s="26"/>
    </row>
    <row r="697">
      <c r="F697" s="19"/>
      <c r="G697" s="19"/>
      <c r="H697" s="19"/>
      <c r="N697" s="26"/>
      <c r="O697" s="25"/>
      <c r="S697" s="26"/>
    </row>
    <row r="698">
      <c r="F698" s="19"/>
      <c r="G698" s="19"/>
      <c r="H698" s="19"/>
      <c r="N698" s="26"/>
      <c r="O698" s="25"/>
      <c r="S698" s="26"/>
    </row>
    <row r="699">
      <c r="F699" s="19"/>
      <c r="G699" s="19"/>
      <c r="H699" s="19"/>
      <c r="N699" s="26"/>
      <c r="O699" s="25"/>
      <c r="S699" s="26"/>
    </row>
    <row r="700">
      <c r="F700" s="19"/>
      <c r="G700" s="19"/>
      <c r="H700" s="19"/>
      <c r="N700" s="26"/>
      <c r="O700" s="25"/>
      <c r="S700" s="26"/>
    </row>
    <row r="701">
      <c r="F701" s="19"/>
      <c r="G701" s="19"/>
      <c r="H701" s="19"/>
      <c r="N701" s="26"/>
      <c r="O701" s="25"/>
      <c r="S701" s="26"/>
    </row>
    <row r="702">
      <c r="F702" s="19"/>
      <c r="G702" s="19"/>
      <c r="H702" s="19"/>
      <c r="N702" s="26"/>
      <c r="O702" s="25"/>
      <c r="S702" s="26"/>
    </row>
    <row r="703">
      <c r="F703" s="19"/>
      <c r="G703" s="19"/>
      <c r="H703" s="19"/>
      <c r="N703" s="26"/>
      <c r="O703" s="25"/>
      <c r="S703" s="26"/>
    </row>
    <row r="704">
      <c r="F704" s="19"/>
      <c r="G704" s="19"/>
      <c r="H704" s="19"/>
      <c r="N704" s="26"/>
      <c r="O704" s="25"/>
      <c r="S704" s="26"/>
    </row>
    <row r="705">
      <c r="F705" s="19"/>
      <c r="G705" s="19"/>
      <c r="H705" s="19"/>
      <c r="N705" s="26"/>
      <c r="O705" s="25"/>
      <c r="S705" s="26"/>
    </row>
    <row r="706">
      <c r="F706" s="19"/>
      <c r="G706" s="19"/>
      <c r="H706" s="19"/>
      <c r="N706" s="26"/>
      <c r="O706" s="25"/>
      <c r="S706" s="26"/>
    </row>
    <row r="707">
      <c r="F707" s="19"/>
      <c r="G707" s="19"/>
      <c r="H707" s="19"/>
      <c r="N707" s="26"/>
      <c r="O707" s="25"/>
      <c r="S707" s="26"/>
    </row>
    <row r="708">
      <c r="F708" s="19"/>
      <c r="G708" s="19"/>
      <c r="H708" s="19"/>
      <c r="N708" s="26"/>
      <c r="O708" s="25"/>
      <c r="S708" s="26"/>
    </row>
    <row r="709">
      <c r="F709" s="19"/>
      <c r="G709" s="19"/>
      <c r="H709" s="19"/>
      <c r="N709" s="26"/>
      <c r="O709" s="25"/>
      <c r="S709" s="26"/>
    </row>
    <row r="710">
      <c r="F710" s="19"/>
      <c r="G710" s="19"/>
      <c r="H710" s="19"/>
      <c r="N710" s="26"/>
      <c r="O710" s="25"/>
      <c r="S710" s="26"/>
    </row>
    <row r="711">
      <c r="F711" s="19"/>
      <c r="G711" s="19"/>
      <c r="H711" s="19"/>
      <c r="N711" s="26"/>
      <c r="O711" s="25"/>
      <c r="S711" s="26"/>
    </row>
    <row r="712">
      <c r="F712" s="19"/>
      <c r="G712" s="19"/>
      <c r="H712" s="19"/>
      <c r="N712" s="26"/>
      <c r="O712" s="25"/>
      <c r="S712" s="26"/>
    </row>
    <row r="713">
      <c r="F713" s="19"/>
      <c r="G713" s="19"/>
      <c r="H713" s="19"/>
      <c r="N713" s="26"/>
      <c r="O713" s="25"/>
      <c r="S713" s="26"/>
    </row>
    <row r="714">
      <c r="F714" s="19"/>
      <c r="G714" s="19"/>
      <c r="H714" s="19"/>
      <c r="N714" s="26"/>
      <c r="O714" s="25"/>
      <c r="S714" s="26"/>
    </row>
    <row r="715">
      <c r="F715" s="19"/>
      <c r="G715" s="19"/>
      <c r="H715" s="19"/>
      <c r="N715" s="26"/>
      <c r="O715" s="25"/>
      <c r="S715" s="26"/>
    </row>
    <row r="716">
      <c r="F716" s="19"/>
      <c r="G716" s="19"/>
      <c r="H716" s="19"/>
      <c r="N716" s="26"/>
      <c r="O716" s="25"/>
      <c r="S716" s="26"/>
    </row>
    <row r="717">
      <c r="F717" s="19"/>
      <c r="G717" s="19"/>
      <c r="H717" s="19"/>
      <c r="N717" s="26"/>
      <c r="O717" s="25"/>
      <c r="S717" s="26"/>
    </row>
    <row r="718">
      <c r="F718" s="19"/>
      <c r="G718" s="19"/>
      <c r="H718" s="19"/>
      <c r="N718" s="26"/>
      <c r="O718" s="25"/>
      <c r="S718" s="26"/>
    </row>
    <row r="719">
      <c r="F719" s="19"/>
      <c r="G719" s="19"/>
      <c r="H719" s="19"/>
      <c r="N719" s="26"/>
      <c r="O719" s="25"/>
      <c r="S719" s="26"/>
    </row>
    <row r="720">
      <c r="F720" s="19"/>
      <c r="G720" s="19"/>
      <c r="H720" s="19"/>
      <c r="N720" s="26"/>
      <c r="O720" s="25"/>
      <c r="S720" s="26"/>
    </row>
    <row r="721">
      <c r="F721" s="19"/>
      <c r="G721" s="19"/>
      <c r="H721" s="19"/>
      <c r="N721" s="26"/>
      <c r="O721" s="25"/>
      <c r="S721" s="26"/>
    </row>
    <row r="722">
      <c r="F722" s="19"/>
      <c r="G722" s="19"/>
      <c r="H722" s="19"/>
      <c r="N722" s="26"/>
      <c r="O722" s="25"/>
      <c r="S722" s="26"/>
    </row>
    <row r="723">
      <c r="F723" s="19"/>
      <c r="G723" s="19"/>
      <c r="H723" s="19"/>
      <c r="N723" s="26"/>
      <c r="O723" s="25"/>
      <c r="S723" s="26"/>
    </row>
    <row r="724">
      <c r="F724" s="19"/>
      <c r="G724" s="19"/>
      <c r="H724" s="19"/>
      <c r="N724" s="26"/>
      <c r="O724" s="25"/>
      <c r="S724" s="26"/>
    </row>
    <row r="725">
      <c r="F725" s="19"/>
      <c r="G725" s="19"/>
      <c r="H725" s="19"/>
      <c r="N725" s="26"/>
      <c r="O725" s="25"/>
      <c r="S725" s="26"/>
    </row>
    <row r="726">
      <c r="F726" s="19"/>
      <c r="G726" s="19"/>
      <c r="H726" s="19"/>
      <c r="N726" s="26"/>
      <c r="O726" s="25"/>
      <c r="S726" s="26"/>
    </row>
    <row r="727">
      <c r="F727" s="19"/>
      <c r="G727" s="19"/>
      <c r="H727" s="19"/>
      <c r="N727" s="26"/>
      <c r="O727" s="25"/>
      <c r="S727" s="26"/>
    </row>
    <row r="728">
      <c r="F728" s="19"/>
      <c r="G728" s="19"/>
      <c r="H728" s="19"/>
      <c r="N728" s="26"/>
      <c r="O728" s="25"/>
      <c r="S728" s="26"/>
    </row>
    <row r="729">
      <c r="F729" s="19"/>
      <c r="G729" s="19"/>
      <c r="H729" s="19"/>
      <c r="N729" s="26"/>
      <c r="O729" s="25"/>
      <c r="S729" s="26"/>
    </row>
    <row r="730">
      <c r="F730" s="19"/>
      <c r="G730" s="19"/>
      <c r="H730" s="19"/>
      <c r="N730" s="26"/>
      <c r="O730" s="25"/>
      <c r="S730" s="26"/>
    </row>
    <row r="731">
      <c r="F731" s="19"/>
      <c r="G731" s="19"/>
      <c r="H731" s="19"/>
      <c r="N731" s="26"/>
      <c r="O731" s="25"/>
      <c r="S731" s="26"/>
    </row>
    <row r="732">
      <c r="F732" s="19"/>
      <c r="G732" s="19"/>
      <c r="H732" s="19"/>
      <c r="N732" s="26"/>
      <c r="O732" s="25"/>
      <c r="S732" s="26"/>
    </row>
    <row r="733">
      <c r="F733" s="19"/>
      <c r="G733" s="19"/>
      <c r="H733" s="19"/>
      <c r="N733" s="26"/>
      <c r="O733" s="25"/>
      <c r="S733" s="26"/>
    </row>
    <row r="734">
      <c r="F734" s="19"/>
      <c r="G734" s="19"/>
      <c r="H734" s="19"/>
      <c r="N734" s="26"/>
      <c r="O734" s="25"/>
      <c r="S734" s="26"/>
    </row>
    <row r="735">
      <c r="F735" s="19"/>
      <c r="G735" s="19"/>
      <c r="H735" s="19"/>
      <c r="N735" s="26"/>
      <c r="O735" s="25"/>
      <c r="S735" s="26"/>
    </row>
    <row r="736">
      <c r="F736" s="19"/>
      <c r="G736" s="19"/>
      <c r="H736" s="19"/>
      <c r="N736" s="26"/>
      <c r="O736" s="25"/>
      <c r="S736" s="26"/>
    </row>
    <row r="737">
      <c r="F737" s="19"/>
      <c r="G737" s="19"/>
      <c r="H737" s="19"/>
      <c r="N737" s="26"/>
      <c r="O737" s="25"/>
      <c r="S737" s="26"/>
    </row>
    <row r="738">
      <c r="F738" s="19"/>
      <c r="G738" s="19"/>
      <c r="H738" s="19"/>
      <c r="N738" s="26"/>
      <c r="O738" s="25"/>
      <c r="S738" s="26"/>
    </row>
    <row r="739">
      <c r="F739" s="19"/>
      <c r="G739" s="19"/>
      <c r="H739" s="19"/>
      <c r="N739" s="26"/>
      <c r="O739" s="25"/>
      <c r="S739" s="26"/>
    </row>
    <row r="740">
      <c r="F740" s="19"/>
      <c r="G740" s="19"/>
      <c r="H740" s="19"/>
      <c r="N740" s="26"/>
      <c r="O740" s="25"/>
      <c r="S740" s="26"/>
    </row>
    <row r="741">
      <c r="F741" s="19"/>
      <c r="G741" s="19"/>
      <c r="H741" s="19"/>
      <c r="N741" s="26"/>
      <c r="O741" s="25"/>
      <c r="S741" s="26"/>
    </row>
    <row r="742">
      <c r="F742" s="19"/>
      <c r="G742" s="19"/>
      <c r="H742" s="19"/>
      <c r="N742" s="26"/>
      <c r="O742" s="25"/>
      <c r="S742" s="26"/>
    </row>
    <row r="743">
      <c r="F743" s="19"/>
      <c r="G743" s="19"/>
      <c r="H743" s="19"/>
      <c r="N743" s="26"/>
      <c r="O743" s="25"/>
      <c r="S743" s="26"/>
    </row>
    <row r="744">
      <c r="F744" s="19"/>
      <c r="G744" s="19"/>
      <c r="H744" s="19"/>
      <c r="N744" s="26"/>
      <c r="O744" s="25"/>
      <c r="S744" s="26"/>
    </row>
    <row r="745">
      <c r="F745" s="19"/>
      <c r="G745" s="19"/>
      <c r="H745" s="19"/>
      <c r="N745" s="26"/>
      <c r="O745" s="25"/>
      <c r="S745" s="26"/>
    </row>
    <row r="746">
      <c r="F746" s="19"/>
      <c r="G746" s="19"/>
      <c r="H746" s="19"/>
      <c r="N746" s="26"/>
      <c r="O746" s="25"/>
      <c r="S746" s="26"/>
    </row>
    <row r="747">
      <c r="F747" s="19"/>
      <c r="G747" s="19"/>
      <c r="H747" s="19"/>
      <c r="N747" s="26"/>
      <c r="O747" s="25"/>
      <c r="S747" s="26"/>
    </row>
    <row r="748">
      <c r="F748" s="19"/>
      <c r="G748" s="19"/>
      <c r="H748" s="19"/>
      <c r="N748" s="26"/>
      <c r="O748" s="25"/>
      <c r="S748" s="26"/>
    </row>
    <row r="749">
      <c r="F749" s="19"/>
      <c r="G749" s="19"/>
      <c r="H749" s="19"/>
      <c r="N749" s="26"/>
      <c r="O749" s="25"/>
      <c r="S749" s="26"/>
    </row>
    <row r="750">
      <c r="F750" s="19"/>
      <c r="G750" s="19"/>
      <c r="H750" s="19"/>
      <c r="N750" s="26"/>
      <c r="O750" s="25"/>
      <c r="S750" s="26"/>
    </row>
    <row r="751">
      <c r="F751" s="19"/>
      <c r="G751" s="19"/>
      <c r="H751" s="19"/>
      <c r="N751" s="26"/>
      <c r="O751" s="25"/>
      <c r="S751" s="26"/>
    </row>
    <row r="752">
      <c r="F752" s="19"/>
      <c r="G752" s="19"/>
      <c r="H752" s="19"/>
      <c r="N752" s="26"/>
      <c r="O752" s="25"/>
      <c r="S752" s="26"/>
    </row>
    <row r="753">
      <c r="F753" s="19"/>
      <c r="G753" s="19"/>
      <c r="H753" s="19"/>
      <c r="N753" s="26"/>
      <c r="O753" s="25"/>
      <c r="S753" s="26"/>
    </row>
    <row r="754">
      <c r="F754" s="19"/>
      <c r="G754" s="19"/>
      <c r="H754" s="19"/>
      <c r="N754" s="26"/>
      <c r="O754" s="25"/>
      <c r="S754" s="26"/>
    </row>
    <row r="755">
      <c r="F755" s="19"/>
      <c r="G755" s="19"/>
      <c r="H755" s="19"/>
      <c r="N755" s="26"/>
      <c r="O755" s="25"/>
      <c r="S755" s="26"/>
    </row>
    <row r="756">
      <c r="F756" s="19"/>
      <c r="G756" s="19"/>
      <c r="H756" s="19"/>
      <c r="N756" s="26"/>
      <c r="O756" s="25"/>
      <c r="S756" s="26"/>
    </row>
    <row r="757">
      <c r="F757" s="19"/>
      <c r="G757" s="19"/>
      <c r="H757" s="19"/>
      <c r="N757" s="26"/>
      <c r="O757" s="25"/>
      <c r="S757" s="26"/>
    </row>
    <row r="758">
      <c r="F758" s="19"/>
      <c r="G758" s="19"/>
      <c r="H758" s="19"/>
      <c r="N758" s="26"/>
      <c r="O758" s="25"/>
      <c r="S758" s="26"/>
    </row>
    <row r="759">
      <c r="F759" s="19"/>
      <c r="G759" s="19"/>
      <c r="H759" s="19"/>
      <c r="N759" s="26"/>
      <c r="O759" s="25"/>
      <c r="S759" s="26"/>
    </row>
    <row r="760">
      <c r="F760" s="19"/>
      <c r="G760" s="19"/>
      <c r="H760" s="19"/>
      <c r="N760" s="26"/>
      <c r="O760" s="25"/>
      <c r="S760" s="26"/>
    </row>
    <row r="761">
      <c r="F761" s="19"/>
      <c r="G761" s="19"/>
      <c r="H761" s="19"/>
      <c r="N761" s="26"/>
      <c r="O761" s="25"/>
      <c r="S761" s="26"/>
    </row>
    <row r="762">
      <c r="F762" s="19"/>
      <c r="G762" s="19"/>
      <c r="H762" s="19"/>
      <c r="N762" s="26"/>
      <c r="O762" s="25"/>
      <c r="S762" s="26"/>
    </row>
    <row r="763">
      <c r="F763" s="19"/>
      <c r="G763" s="19"/>
      <c r="H763" s="19"/>
      <c r="N763" s="26"/>
      <c r="O763" s="25"/>
      <c r="S763" s="26"/>
    </row>
    <row r="764">
      <c r="F764" s="19"/>
      <c r="G764" s="19"/>
      <c r="H764" s="19"/>
      <c r="N764" s="26"/>
      <c r="O764" s="25"/>
      <c r="S764" s="26"/>
    </row>
    <row r="765">
      <c r="F765" s="19"/>
      <c r="G765" s="19"/>
      <c r="H765" s="19"/>
      <c r="N765" s="26"/>
      <c r="O765" s="25"/>
      <c r="S765" s="26"/>
    </row>
    <row r="766">
      <c r="F766" s="19"/>
      <c r="G766" s="19"/>
      <c r="H766" s="19"/>
      <c r="N766" s="26"/>
      <c r="O766" s="25"/>
      <c r="S766" s="26"/>
    </row>
    <row r="767">
      <c r="F767" s="19"/>
      <c r="G767" s="19"/>
      <c r="H767" s="19"/>
      <c r="N767" s="26"/>
      <c r="O767" s="25"/>
      <c r="S767" s="26"/>
    </row>
    <row r="768">
      <c r="F768" s="19"/>
      <c r="G768" s="19"/>
      <c r="H768" s="19"/>
      <c r="N768" s="26"/>
      <c r="O768" s="25"/>
      <c r="S768" s="26"/>
    </row>
    <row r="769">
      <c r="F769" s="19"/>
      <c r="G769" s="19"/>
      <c r="H769" s="19"/>
      <c r="N769" s="26"/>
      <c r="O769" s="25"/>
      <c r="S769" s="26"/>
    </row>
    <row r="770">
      <c r="F770" s="19"/>
      <c r="G770" s="19"/>
      <c r="H770" s="19"/>
      <c r="N770" s="26"/>
      <c r="O770" s="25"/>
      <c r="S770" s="26"/>
    </row>
    <row r="771">
      <c r="F771" s="19"/>
      <c r="G771" s="19"/>
      <c r="H771" s="19"/>
      <c r="N771" s="26"/>
      <c r="O771" s="25"/>
      <c r="S771" s="26"/>
    </row>
    <row r="772">
      <c r="F772" s="19"/>
      <c r="G772" s="19"/>
      <c r="H772" s="19"/>
      <c r="N772" s="26"/>
      <c r="O772" s="25"/>
      <c r="S772" s="26"/>
    </row>
    <row r="773">
      <c r="F773" s="19"/>
      <c r="G773" s="19"/>
      <c r="H773" s="19"/>
      <c r="N773" s="26"/>
      <c r="O773" s="25"/>
      <c r="S773" s="26"/>
    </row>
    <row r="774">
      <c r="F774" s="19"/>
      <c r="G774" s="19"/>
      <c r="H774" s="19"/>
      <c r="N774" s="26"/>
      <c r="O774" s="25"/>
      <c r="S774" s="26"/>
    </row>
    <row r="775">
      <c r="F775" s="19"/>
      <c r="G775" s="19"/>
      <c r="H775" s="19"/>
      <c r="N775" s="26"/>
      <c r="O775" s="25"/>
      <c r="S775" s="26"/>
    </row>
    <row r="776">
      <c r="F776" s="19"/>
      <c r="G776" s="19"/>
      <c r="H776" s="19"/>
      <c r="N776" s="26"/>
      <c r="O776" s="25"/>
      <c r="S776" s="26"/>
    </row>
    <row r="777">
      <c r="F777" s="19"/>
      <c r="G777" s="19"/>
      <c r="H777" s="19"/>
      <c r="N777" s="26"/>
      <c r="O777" s="25"/>
      <c r="S777" s="26"/>
    </row>
    <row r="778">
      <c r="F778" s="19"/>
      <c r="G778" s="19"/>
      <c r="H778" s="19"/>
      <c r="N778" s="26"/>
      <c r="O778" s="25"/>
      <c r="S778" s="26"/>
    </row>
    <row r="779">
      <c r="F779" s="19"/>
      <c r="G779" s="19"/>
      <c r="H779" s="19"/>
      <c r="N779" s="26"/>
      <c r="O779" s="25"/>
      <c r="S779" s="26"/>
    </row>
    <row r="780">
      <c r="F780" s="19"/>
      <c r="G780" s="19"/>
      <c r="H780" s="19"/>
      <c r="N780" s="26"/>
      <c r="O780" s="25"/>
      <c r="S780" s="26"/>
    </row>
    <row r="781">
      <c r="F781" s="19"/>
      <c r="G781" s="19"/>
      <c r="H781" s="19"/>
      <c r="N781" s="26"/>
      <c r="O781" s="25"/>
      <c r="S781" s="26"/>
    </row>
    <row r="782">
      <c r="F782" s="19"/>
      <c r="G782" s="19"/>
      <c r="H782" s="19"/>
      <c r="N782" s="26"/>
      <c r="O782" s="25"/>
      <c r="S782" s="26"/>
    </row>
    <row r="783">
      <c r="F783" s="19"/>
      <c r="G783" s="19"/>
      <c r="H783" s="19"/>
      <c r="N783" s="26"/>
      <c r="O783" s="25"/>
      <c r="S783" s="26"/>
    </row>
    <row r="784">
      <c r="F784" s="19"/>
      <c r="G784" s="19"/>
      <c r="H784" s="19"/>
      <c r="N784" s="26"/>
      <c r="O784" s="25"/>
      <c r="S784" s="26"/>
    </row>
    <row r="785">
      <c r="F785" s="19"/>
      <c r="G785" s="19"/>
      <c r="H785" s="19"/>
      <c r="N785" s="26"/>
      <c r="O785" s="25"/>
      <c r="S785" s="26"/>
    </row>
    <row r="786">
      <c r="F786" s="19"/>
      <c r="G786" s="19"/>
      <c r="H786" s="19"/>
      <c r="N786" s="26"/>
      <c r="O786" s="25"/>
      <c r="S786" s="26"/>
    </row>
    <row r="787">
      <c r="F787" s="19"/>
      <c r="G787" s="19"/>
      <c r="H787" s="19"/>
      <c r="N787" s="26"/>
      <c r="O787" s="25"/>
      <c r="S787" s="26"/>
    </row>
    <row r="788">
      <c r="F788" s="19"/>
      <c r="G788" s="19"/>
      <c r="H788" s="19"/>
      <c r="N788" s="26"/>
      <c r="O788" s="25"/>
      <c r="S788" s="26"/>
    </row>
    <row r="789">
      <c r="F789" s="19"/>
      <c r="G789" s="19"/>
      <c r="H789" s="19"/>
      <c r="N789" s="26"/>
      <c r="O789" s="25"/>
      <c r="S789" s="26"/>
    </row>
    <row r="790">
      <c r="F790" s="19"/>
      <c r="G790" s="19"/>
      <c r="H790" s="19"/>
      <c r="N790" s="26"/>
      <c r="O790" s="25"/>
      <c r="S790" s="26"/>
    </row>
    <row r="791">
      <c r="F791" s="19"/>
      <c r="G791" s="19"/>
      <c r="H791" s="19"/>
      <c r="N791" s="26"/>
      <c r="O791" s="25"/>
      <c r="S791" s="26"/>
    </row>
    <row r="792">
      <c r="F792" s="19"/>
      <c r="G792" s="19"/>
      <c r="H792" s="19"/>
      <c r="N792" s="26"/>
      <c r="O792" s="25"/>
      <c r="S792" s="26"/>
    </row>
    <row r="793">
      <c r="F793" s="19"/>
      <c r="G793" s="19"/>
      <c r="H793" s="19"/>
      <c r="N793" s="26"/>
      <c r="O793" s="25"/>
      <c r="S793" s="26"/>
    </row>
    <row r="794">
      <c r="F794" s="19"/>
      <c r="G794" s="19"/>
      <c r="H794" s="19"/>
      <c r="N794" s="26"/>
      <c r="O794" s="25"/>
      <c r="S794" s="26"/>
    </row>
    <row r="795">
      <c r="F795" s="19"/>
      <c r="G795" s="19"/>
      <c r="H795" s="19"/>
      <c r="N795" s="26"/>
      <c r="O795" s="25"/>
      <c r="S795" s="26"/>
    </row>
    <row r="796">
      <c r="F796" s="19"/>
      <c r="G796" s="19"/>
      <c r="H796" s="19"/>
      <c r="N796" s="26"/>
      <c r="O796" s="25"/>
      <c r="S796" s="26"/>
    </row>
    <row r="797">
      <c r="F797" s="19"/>
      <c r="G797" s="19"/>
      <c r="H797" s="19"/>
      <c r="N797" s="26"/>
      <c r="O797" s="25"/>
      <c r="S797" s="26"/>
    </row>
    <row r="798">
      <c r="F798" s="19"/>
      <c r="G798" s="19"/>
      <c r="H798" s="19"/>
      <c r="N798" s="26"/>
      <c r="O798" s="25"/>
      <c r="S798" s="26"/>
    </row>
    <row r="799">
      <c r="F799" s="19"/>
      <c r="G799" s="19"/>
      <c r="H799" s="19"/>
      <c r="N799" s="26"/>
      <c r="O799" s="25"/>
      <c r="S799" s="26"/>
    </row>
    <row r="800">
      <c r="F800" s="19"/>
      <c r="G800" s="19"/>
      <c r="H800" s="19"/>
      <c r="N800" s="26"/>
      <c r="O800" s="25"/>
      <c r="S800" s="26"/>
    </row>
    <row r="801">
      <c r="F801" s="19"/>
      <c r="G801" s="19"/>
      <c r="H801" s="19"/>
      <c r="N801" s="26"/>
      <c r="O801" s="25"/>
      <c r="S801" s="26"/>
    </row>
    <row r="802">
      <c r="F802" s="19"/>
      <c r="G802" s="19"/>
      <c r="H802" s="19"/>
      <c r="N802" s="26"/>
      <c r="O802" s="25"/>
      <c r="S802" s="26"/>
    </row>
    <row r="803">
      <c r="F803" s="19"/>
      <c r="G803" s="19"/>
      <c r="H803" s="19"/>
      <c r="N803" s="26"/>
      <c r="O803" s="25"/>
      <c r="S803" s="26"/>
    </row>
    <row r="804">
      <c r="F804" s="19"/>
      <c r="G804" s="19"/>
      <c r="H804" s="19"/>
      <c r="N804" s="26"/>
      <c r="O804" s="25"/>
      <c r="S804" s="26"/>
    </row>
    <row r="805">
      <c r="F805" s="19"/>
      <c r="G805" s="19"/>
      <c r="H805" s="19"/>
      <c r="N805" s="26"/>
      <c r="O805" s="25"/>
      <c r="S805" s="26"/>
    </row>
    <row r="806">
      <c r="F806" s="19"/>
      <c r="G806" s="19"/>
      <c r="H806" s="19"/>
      <c r="N806" s="26"/>
      <c r="O806" s="25"/>
      <c r="S806" s="26"/>
    </row>
    <row r="807">
      <c r="F807" s="19"/>
      <c r="G807" s="19"/>
      <c r="H807" s="19"/>
      <c r="N807" s="26"/>
      <c r="O807" s="25"/>
      <c r="S807" s="26"/>
    </row>
    <row r="808">
      <c r="F808" s="19"/>
      <c r="G808" s="19"/>
      <c r="H808" s="19"/>
      <c r="N808" s="26"/>
      <c r="O808" s="25"/>
      <c r="S808" s="26"/>
    </row>
    <row r="809">
      <c r="F809" s="19"/>
      <c r="G809" s="19"/>
      <c r="H809" s="19"/>
      <c r="N809" s="26"/>
      <c r="O809" s="25"/>
      <c r="S809" s="26"/>
    </row>
    <row r="810">
      <c r="F810" s="19"/>
      <c r="G810" s="19"/>
      <c r="H810" s="19"/>
      <c r="N810" s="26"/>
      <c r="O810" s="25"/>
      <c r="S810" s="26"/>
    </row>
    <row r="811">
      <c r="F811" s="19"/>
      <c r="G811" s="19"/>
      <c r="H811" s="19"/>
      <c r="N811" s="26"/>
      <c r="O811" s="25"/>
      <c r="S811" s="26"/>
    </row>
    <row r="812">
      <c r="F812" s="19"/>
      <c r="G812" s="19"/>
      <c r="H812" s="19"/>
      <c r="N812" s="26"/>
      <c r="O812" s="25"/>
      <c r="S812" s="26"/>
    </row>
    <row r="813">
      <c r="F813" s="19"/>
      <c r="G813" s="19"/>
      <c r="H813" s="19"/>
      <c r="N813" s="26"/>
      <c r="O813" s="25"/>
      <c r="S813" s="26"/>
    </row>
    <row r="814">
      <c r="F814" s="19"/>
      <c r="G814" s="19"/>
      <c r="H814" s="19"/>
      <c r="N814" s="26"/>
      <c r="O814" s="25"/>
      <c r="S814" s="26"/>
    </row>
    <row r="815">
      <c r="F815" s="19"/>
      <c r="G815" s="19"/>
      <c r="H815" s="19"/>
      <c r="N815" s="26"/>
      <c r="O815" s="25"/>
      <c r="S815" s="26"/>
    </row>
    <row r="816">
      <c r="F816" s="19"/>
      <c r="G816" s="19"/>
      <c r="H816" s="19"/>
      <c r="N816" s="26"/>
      <c r="O816" s="25"/>
      <c r="S816" s="26"/>
    </row>
    <row r="817">
      <c r="F817" s="19"/>
      <c r="G817" s="19"/>
      <c r="H817" s="19"/>
      <c r="N817" s="26"/>
      <c r="O817" s="25"/>
      <c r="S817" s="26"/>
    </row>
    <row r="818">
      <c r="F818" s="19"/>
      <c r="G818" s="19"/>
      <c r="H818" s="19"/>
      <c r="N818" s="26"/>
      <c r="O818" s="25"/>
      <c r="S818" s="26"/>
    </row>
    <row r="819">
      <c r="F819" s="19"/>
      <c r="G819" s="19"/>
      <c r="H819" s="19"/>
      <c r="N819" s="26"/>
      <c r="O819" s="25"/>
      <c r="S819" s="26"/>
    </row>
    <row r="820">
      <c r="F820" s="19"/>
      <c r="G820" s="19"/>
      <c r="H820" s="19"/>
      <c r="N820" s="26"/>
      <c r="O820" s="25"/>
      <c r="S820" s="26"/>
    </row>
    <row r="821">
      <c r="F821" s="19"/>
      <c r="G821" s="19"/>
      <c r="H821" s="19"/>
      <c r="N821" s="26"/>
      <c r="O821" s="25"/>
      <c r="S821" s="26"/>
    </row>
    <row r="822">
      <c r="F822" s="19"/>
      <c r="G822" s="19"/>
      <c r="H822" s="19"/>
      <c r="N822" s="26"/>
      <c r="O822" s="25"/>
      <c r="S822" s="26"/>
    </row>
    <row r="823">
      <c r="F823" s="19"/>
      <c r="G823" s="19"/>
      <c r="H823" s="19"/>
      <c r="N823" s="26"/>
      <c r="O823" s="25"/>
      <c r="S823" s="26"/>
    </row>
    <row r="824">
      <c r="F824" s="19"/>
      <c r="G824" s="19"/>
      <c r="H824" s="19"/>
      <c r="N824" s="26"/>
      <c r="O824" s="25"/>
      <c r="S824" s="26"/>
    </row>
    <row r="825">
      <c r="F825" s="19"/>
      <c r="G825" s="19"/>
      <c r="H825" s="19"/>
      <c r="N825" s="26"/>
      <c r="O825" s="25"/>
      <c r="S825" s="26"/>
    </row>
    <row r="826">
      <c r="F826" s="19"/>
      <c r="G826" s="19"/>
      <c r="H826" s="19"/>
      <c r="N826" s="26"/>
      <c r="O826" s="25"/>
      <c r="S826" s="26"/>
    </row>
    <row r="827">
      <c r="F827" s="19"/>
      <c r="G827" s="19"/>
      <c r="H827" s="19"/>
      <c r="N827" s="26"/>
      <c r="O827" s="25"/>
      <c r="S827" s="26"/>
    </row>
    <row r="828">
      <c r="F828" s="19"/>
      <c r="G828" s="19"/>
      <c r="H828" s="19"/>
      <c r="N828" s="26"/>
      <c r="O828" s="25"/>
      <c r="S828" s="26"/>
    </row>
    <row r="829">
      <c r="F829" s="19"/>
      <c r="G829" s="19"/>
      <c r="H829" s="19"/>
      <c r="N829" s="26"/>
      <c r="O829" s="25"/>
      <c r="S829" s="26"/>
    </row>
    <row r="830">
      <c r="F830" s="19"/>
      <c r="G830" s="19"/>
      <c r="H830" s="19"/>
      <c r="N830" s="26"/>
      <c r="O830" s="25"/>
      <c r="S830" s="26"/>
    </row>
    <row r="831">
      <c r="F831" s="19"/>
      <c r="G831" s="19"/>
      <c r="H831" s="19"/>
      <c r="N831" s="26"/>
      <c r="O831" s="25"/>
      <c r="S831" s="26"/>
    </row>
    <row r="832">
      <c r="F832" s="19"/>
      <c r="G832" s="19"/>
      <c r="H832" s="19"/>
      <c r="N832" s="26"/>
      <c r="O832" s="25"/>
      <c r="S832" s="26"/>
    </row>
    <row r="833">
      <c r="F833" s="19"/>
      <c r="G833" s="19"/>
      <c r="H833" s="19"/>
      <c r="N833" s="26"/>
      <c r="O833" s="25"/>
      <c r="S833" s="26"/>
    </row>
    <row r="834">
      <c r="F834" s="19"/>
      <c r="G834" s="19"/>
      <c r="H834" s="19"/>
      <c r="N834" s="26"/>
      <c r="O834" s="25"/>
      <c r="S834" s="26"/>
    </row>
    <row r="835">
      <c r="F835" s="19"/>
      <c r="G835" s="19"/>
      <c r="H835" s="19"/>
      <c r="N835" s="26"/>
      <c r="O835" s="25"/>
      <c r="S835" s="26"/>
    </row>
    <row r="836">
      <c r="F836" s="19"/>
      <c r="G836" s="19"/>
      <c r="H836" s="19"/>
      <c r="N836" s="26"/>
      <c r="O836" s="25"/>
      <c r="S836" s="26"/>
    </row>
    <row r="837">
      <c r="F837" s="19"/>
      <c r="G837" s="19"/>
      <c r="H837" s="19"/>
      <c r="N837" s="26"/>
      <c r="O837" s="25"/>
      <c r="S837" s="26"/>
    </row>
    <row r="838">
      <c r="F838" s="19"/>
      <c r="G838" s="19"/>
      <c r="H838" s="19"/>
      <c r="N838" s="26"/>
      <c r="O838" s="25"/>
      <c r="S838" s="26"/>
    </row>
    <row r="839">
      <c r="F839" s="19"/>
      <c r="G839" s="19"/>
      <c r="H839" s="19"/>
      <c r="N839" s="26"/>
      <c r="O839" s="25"/>
      <c r="S839" s="26"/>
    </row>
    <row r="840">
      <c r="F840" s="19"/>
      <c r="G840" s="19"/>
      <c r="H840" s="19"/>
      <c r="N840" s="26"/>
      <c r="O840" s="25"/>
      <c r="S840" s="26"/>
    </row>
    <row r="841">
      <c r="F841" s="19"/>
      <c r="G841" s="19"/>
      <c r="H841" s="19"/>
      <c r="N841" s="26"/>
      <c r="O841" s="25"/>
      <c r="S841" s="26"/>
    </row>
    <row r="842">
      <c r="F842" s="19"/>
      <c r="G842" s="19"/>
      <c r="H842" s="19"/>
      <c r="N842" s="26"/>
      <c r="O842" s="25"/>
      <c r="S842" s="26"/>
    </row>
    <row r="843">
      <c r="F843" s="19"/>
      <c r="G843" s="19"/>
      <c r="H843" s="19"/>
      <c r="N843" s="26"/>
      <c r="O843" s="25"/>
      <c r="S843" s="26"/>
    </row>
    <row r="844">
      <c r="F844" s="19"/>
      <c r="G844" s="19"/>
      <c r="H844" s="19"/>
      <c r="N844" s="26"/>
      <c r="O844" s="25"/>
      <c r="S844" s="26"/>
    </row>
    <row r="845">
      <c r="F845" s="19"/>
      <c r="G845" s="19"/>
      <c r="H845" s="19"/>
      <c r="N845" s="26"/>
      <c r="O845" s="25"/>
      <c r="S845" s="26"/>
    </row>
    <row r="846">
      <c r="F846" s="19"/>
      <c r="G846" s="19"/>
      <c r="H846" s="19"/>
      <c r="N846" s="26"/>
      <c r="O846" s="25"/>
      <c r="S846" s="26"/>
    </row>
    <row r="847">
      <c r="F847" s="19"/>
      <c r="G847" s="19"/>
      <c r="H847" s="19"/>
      <c r="N847" s="26"/>
      <c r="O847" s="25"/>
      <c r="S847" s="26"/>
    </row>
    <row r="848">
      <c r="F848" s="19"/>
      <c r="G848" s="19"/>
      <c r="H848" s="19"/>
      <c r="N848" s="26"/>
      <c r="O848" s="25"/>
      <c r="S848" s="26"/>
    </row>
    <row r="849">
      <c r="F849" s="19"/>
      <c r="G849" s="19"/>
      <c r="H849" s="19"/>
      <c r="N849" s="26"/>
      <c r="O849" s="25"/>
      <c r="S849" s="26"/>
    </row>
    <row r="850">
      <c r="F850" s="19"/>
      <c r="G850" s="19"/>
      <c r="H850" s="19"/>
      <c r="N850" s="26"/>
      <c r="O850" s="25"/>
      <c r="S850" s="26"/>
    </row>
    <row r="851">
      <c r="F851" s="19"/>
      <c r="G851" s="19"/>
      <c r="H851" s="19"/>
      <c r="N851" s="26"/>
      <c r="O851" s="25"/>
      <c r="S851" s="26"/>
    </row>
    <row r="852">
      <c r="F852" s="19"/>
      <c r="G852" s="19"/>
      <c r="H852" s="19"/>
      <c r="N852" s="26"/>
      <c r="O852" s="25"/>
      <c r="S852" s="26"/>
    </row>
    <row r="853">
      <c r="F853" s="19"/>
      <c r="G853" s="19"/>
      <c r="H853" s="19"/>
      <c r="N853" s="26"/>
      <c r="O853" s="25"/>
      <c r="S853" s="26"/>
    </row>
    <row r="854">
      <c r="F854" s="19"/>
      <c r="G854" s="19"/>
      <c r="H854" s="19"/>
      <c r="N854" s="26"/>
      <c r="O854" s="25"/>
      <c r="S854" s="26"/>
    </row>
    <row r="855">
      <c r="F855" s="19"/>
      <c r="G855" s="19"/>
      <c r="H855" s="19"/>
      <c r="N855" s="26"/>
      <c r="O855" s="25"/>
      <c r="S855" s="26"/>
    </row>
    <row r="856">
      <c r="F856" s="19"/>
      <c r="G856" s="19"/>
      <c r="H856" s="19"/>
      <c r="N856" s="26"/>
      <c r="O856" s="25"/>
      <c r="S856" s="26"/>
    </row>
    <row r="857">
      <c r="F857" s="19"/>
      <c r="G857" s="19"/>
      <c r="H857" s="19"/>
      <c r="N857" s="26"/>
      <c r="O857" s="25"/>
      <c r="S857" s="26"/>
    </row>
    <row r="858">
      <c r="F858" s="19"/>
      <c r="G858" s="19"/>
      <c r="H858" s="19"/>
      <c r="N858" s="26"/>
      <c r="O858" s="25"/>
      <c r="S858" s="26"/>
    </row>
    <row r="859">
      <c r="F859" s="19"/>
      <c r="G859" s="19"/>
      <c r="H859" s="19"/>
      <c r="N859" s="26"/>
      <c r="O859" s="25"/>
      <c r="S859" s="26"/>
    </row>
    <row r="860">
      <c r="F860" s="19"/>
      <c r="G860" s="19"/>
      <c r="H860" s="19"/>
      <c r="N860" s="26"/>
      <c r="O860" s="25"/>
      <c r="S860" s="26"/>
    </row>
    <row r="861">
      <c r="F861" s="19"/>
      <c r="G861" s="19"/>
      <c r="H861" s="19"/>
      <c r="N861" s="26"/>
      <c r="O861" s="25"/>
      <c r="S861" s="26"/>
    </row>
    <row r="862">
      <c r="F862" s="19"/>
      <c r="G862" s="19"/>
      <c r="H862" s="19"/>
      <c r="N862" s="26"/>
      <c r="O862" s="25"/>
      <c r="S862" s="26"/>
    </row>
    <row r="863">
      <c r="F863" s="19"/>
      <c r="G863" s="19"/>
      <c r="H863" s="19"/>
      <c r="N863" s="26"/>
      <c r="O863" s="25"/>
      <c r="S863" s="26"/>
    </row>
    <row r="864">
      <c r="F864" s="19"/>
      <c r="G864" s="19"/>
      <c r="H864" s="19"/>
      <c r="N864" s="26"/>
      <c r="O864" s="25"/>
      <c r="S864" s="26"/>
    </row>
    <row r="865">
      <c r="F865" s="19"/>
      <c r="G865" s="19"/>
      <c r="H865" s="19"/>
      <c r="N865" s="26"/>
      <c r="O865" s="25"/>
      <c r="S865" s="26"/>
    </row>
    <row r="866">
      <c r="F866" s="19"/>
      <c r="G866" s="19"/>
      <c r="H866" s="19"/>
      <c r="N866" s="26"/>
      <c r="O866" s="25"/>
      <c r="S866" s="26"/>
    </row>
    <row r="867">
      <c r="F867" s="19"/>
      <c r="G867" s="19"/>
      <c r="H867" s="19"/>
      <c r="N867" s="26"/>
      <c r="O867" s="25"/>
      <c r="S867" s="26"/>
    </row>
    <row r="868">
      <c r="F868" s="19"/>
      <c r="G868" s="19"/>
      <c r="H868" s="19"/>
      <c r="N868" s="26"/>
      <c r="O868" s="25"/>
      <c r="S868" s="26"/>
    </row>
    <row r="869">
      <c r="F869" s="19"/>
      <c r="G869" s="19"/>
      <c r="H869" s="19"/>
      <c r="N869" s="26"/>
      <c r="O869" s="25"/>
      <c r="S869" s="26"/>
    </row>
    <row r="870">
      <c r="F870" s="19"/>
      <c r="G870" s="19"/>
      <c r="H870" s="19"/>
      <c r="N870" s="26"/>
      <c r="O870" s="25"/>
      <c r="S870" s="26"/>
    </row>
    <row r="871">
      <c r="F871" s="19"/>
      <c r="G871" s="19"/>
      <c r="H871" s="19"/>
      <c r="N871" s="26"/>
      <c r="O871" s="25"/>
      <c r="S871" s="26"/>
    </row>
    <row r="872">
      <c r="F872" s="19"/>
      <c r="G872" s="19"/>
      <c r="H872" s="19"/>
      <c r="N872" s="26"/>
      <c r="O872" s="25"/>
      <c r="S872" s="26"/>
    </row>
    <row r="873">
      <c r="F873" s="19"/>
      <c r="G873" s="19"/>
      <c r="H873" s="19"/>
      <c r="N873" s="26"/>
      <c r="O873" s="25"/>
      <c r="S873" s="26"/>
    </row>
    <row r="874">
      <c r="F874" s="19"/>
      <c r="G874" s="19"/>
      <c r="H874" s="19"/>
      <c r="N874" s="26"/>
      <c r="O874" s="25"/>
      <c r="S874" s="26"/>
    </row>
    <row r="875">
      <c r="F875" s="19"/>
      <c r="G875" s="19"/>
      <c r="H875" s="19"/>
      <c r="N875" s="26"/>
      <c r="O875" s="25"/>
      <c r="S875" s="26"/>
    </row>
    <row r="876">
      <c r="F876" s="19"/>
      <c r="G876" s="19"/>
      <c r="H876" s="19"/>
      <c r="N876" s="26"/>
      <c r="O876" s="25"/>
      <c r="S876" s="26"/>
    </row>
    <row r="877">
      <c r="F877" s="19"/>
      <c r="G877" s="19"/>
      <c r="H877" s="19"/>
      <c r="N877" s="26"/>
      <c r="O877" s="25"/>
      <c r="S877" s="26"/>
    </row>
    <row r="878">
      <c r="F878" s="19"/>
      <c r="G878" s="19"/>
      <c r="H878" s="19"/>
      <c r="N878" s="26"/>
      <c r="O878" s="25"/>
      <c r="S878" s="26"/>
    </row>
    <row r="879">
      <c r="F879" s="19"/>
      <c r="G879" s="19"/>
      <c r="H879" s="19"/>
      <c r="N879" s="26"/>
      <c r="O879" s="25"/>
      <c r="S879" s="26"/>
    </row>
    <row r="880">
      <c r="F880" s="19"/>
      <c r="G880" s="19"/>
      <c r="H880" s="19"/>
      <c r="N880" s="26"/>
      <c r="O880" s="25"/>
      <c r="S880" s="26"/>
    </row>
    <row r="881">
      <c r="F881" s="19"/>
      <c r="G881" s="19"/>
      <c r="H881" s="19"/>
      <c r="N881" s="26"/>
      <c r="O881" s="25"/>
      <c r="S881" s="26"/>
    </row>
    <row r="882">
      <c r="F882" s="19"/>
      <c r="G882" s="19"/>
      <c r="H882" s="19"/>
      <c r="N882" s="26"/>
      <c r="O882" s="25"/>
      <c r="S882" s="26"/>
    </row>
    <row r="883">
      <c r="F883" s="19"/>
      <c r="G883" s="19"/>
      <c r="H883" s="19"/>
      <c r="N883" s="26"/>
      <c r="O883" s="25"/>
      <c r="S883" s="26"/>
    </row>
    <row r="884">
      <c r="F884" s="19"/>
      <c r="G884" s="19"/>
      <c r="H884" s="19"/>
      <c r="N884" s="26"/>
      <c r="O884" s="25"/>
      <c r="S884" s="26"/>
    </row>
    <row r="885">
      <c r="F885" s="19"/>
      <c r="G885" s="19"/>
      <c r="H885" s="19"/>
      <c r="N885" s="26"/>
      <c r="O885" s="25"/>
      <c r="S885" s="26"/>
    </row>
    <row r="886">
      <c r="F886" s="19"/>
      <c r="G886" s="19"/>
      <c r="H886" s="19"/>
      <c r="N886" s="26"/>
      <c r="O886" s="25"/>
      <c r="S886" s="26"/>
    </row>
    <row r="887">
      <c r="F887" s="19"/>
      <c r="G887" s="19"/>
      <c r="H887" s="19"/>
      <c r="N887" s="26"/>
      <c r="O887" s="25"/>
      <c r="S887" s="26"/>
    </row>
    <row r="888">
      <c r="F888" s="19"/>
      <c r="G888" s="19"/>
      <c r="H888" s="19"/>
      <c r="N888" s="26"/>
      <c r="O888" s="25"/>
      <c r="S888" s="26"/>
    </row>
    <row r="889">
      <c r="F889" s="19"/>
      <c r="G889" s="19"/>
      <c r="H889" s="19"/>
      <c r="N889" s="26"/>
      <c r="O889" s="25"/>
      <c r="S889" s="26"/>
    </row>
    <row r="890">
      <c r="F890" s="19"/>
      <c r="G890" s="19"/>
      <c r="H890" s="19"/>
      <c r="N890" s="26"/>
      <c r="O890" s="25"/>
      <c r="S890" s="26"/>
    </row>
    <row r="891">
      <c r="F891" s="19"/>
      <c r="G891" s="19"/>
      <c r="H891" s="19"/>
      <c r="N891" s="26"/>
      <c r="O891" s="25"/>
      <c r="S891" s="26"/>
    </row>
    <row r="892">
      <c r="F892" s="19"/>
      <c r="G892" s="19"/>
      <c r="H892" s="19"/>
      <c r="N892" s="26"/>
      <c r="O892" s="25"/>
      <c r="S892" s="26"/>
    </row>
    <row r="893">
      <c r="F893" s="19"/>
      <c r="G893" s="19"/>
      <c r="H893" s="19"/>
      <c r="N893" s="26"/>
      <c r="O893" s="25"/>
      <c r="S893" s="26"/>
    </row>
    <row r="894">
      <c r="F894" s="19"/>
      <c r="G894" s="19"/>
      <c r="H894" s="19"/>
      <c r="N894" s="26"/>
      <c r="O894" s="25"/>
      <c r="S894" s="26"/>
    </row>
    <row r="895">
      <c r="F895" s="19"/>
      <c r="G895" s="19"/>
      <c r="H895" s="19"/>
      <c r="N895" s="26"/>
      <c r="O895" s="25"/>
      <c r="S895" s="26"/>
    </row>
    <row r="896">
      <c r="F896" s="19"/>
      <c r="G896" s="19"/>
      <c r="H896" s="19"/>
      <c r="N896" s="26"/>
      <c r="O896" s="25"/>
      <c r="S896" s="26"/>
    </row>
    <row r="897">
      <c r="F897" s="19"/>
      <c r="G897" s="19"/>
      <c r="H897" s="19"/>
      <c r="N897" s="26"/>
      <c r="O897" s="25"/>
      <c r="S897" s="26"/>
    </row>
    <row r="898">
      <c r="F898" s="19"/>
      <c r="G898" s="19"/>
      <c r="H898" s="19"/>
      <c r="N898" s="26"/>
      <c r="O898" s="25"/>
      <c r="S898" s="26"/>
    </row>
    <row r="899">
      <c r="F899" s="19"/>
      <c r="G899" s="19"/>
      <c r="H899" s="19"/>
      <c r="N899" s="26"/>
      <c r="O899" s="25"/>
      <c r="S899" s="26"/>
    </row>
    <row r="900">
      <c r="F900" s="19"/>
      <c r="G900" s="19"/>
      <c r="H900" s="19"/>
      <c r="N900" s="26"/>
      <c r="O900" s="25"/>
      <c r="S900" s="26"/>
    </row>
    <row r="901">
      <c r="F901" s="19"/>
      <c r="G901" s="19"/>
      <c r="H901" s="19"/>
      <c r="N901" s="26"/>
      <c r="O901" s="25"/>
      <c r="S901" s="26"/>
    </row>
    <row r="902">
      <c r="F902" s="19"/>
      <c r="G902" s="19"/>
      <c r="H902" s="19"/>
      <c r="N902" s="26"/>
      <c r="O902" s="25"/>
      <c r="S902" s="26"/>
    </row>
    <row r="903">
      <c r="F903" s="19"/>
      <c r="G903" s="19"/>
      <c r="H903" s="19"/>
      <c r="N903" s="26"/>
      <c r="O903" s="25"/>
      <c r="S903" s="26"/>
    </row>
    <row r="904">
      <c r="F904" s="19"/>
      <c r="G904" s="19"/>
      <c r="H904" s="19"/>
      <c r="N904" s="26"/>
      <c r="O904" s="25"/>
      <c r="S904" s="26"/>
    </row>
    <row r="905">
      <c r="F905" s="19"/>
      <c r="G905" s="19"/>
      <c r="H905" s="19"/>
      <c r="N905" s="26"/>
      <c r="O905" s="25"/>
      <c r="S905" s="26"/>
    </row>
    <row r="906">
      <c r="F906" s="19"/>
      <c r="G906" s="19"/>
      <c r="H906" s="19"/>
      <c r="N906" s="26"/>
      <c r="O906" s="25"/>
      <c r="S906" s="26"/>
    </row>
    <row r="907">
      <c r="F907" s="19"/>
      <c r="G907" s="19"/>
      <c r="H907" s="19"/>
      <c r="N907" s="26"/>
      <c r="O907" s="25"/>
      <c r="S907" s="26"/>
    </row>
    <row r="908">
      <c r="F908" s="19"/>
      <c r="G908" s="19"/>
      <c r="H908" s="19"/>
      <c r="N908" s="26"/>
      <c r="O908" s="25"/>
      <c r="S908" s="26"/>
    </row>
    <row r="909">
      <c r="F909" s="19"/>
      <c r="G909" s="19"/>
      <c r="H909" s="19"/>
      <c r="N909" s="26"/>
      <c r="O909" s="25"/>
      <c r="S909" s="26"/>
    </row>
    <row r="910">
      <c r="F910" s="19"/>
      <c r="G910" s="19"/>
      <c r="H910" s="19"/>
      <c r="N910" s="26"/>
      <c r="O910" s="25"/>
      <c r="S910" s="26"/>
    </row>
    <row r="911">
      <c r="F911" s="19"/>
      <c r="G911" s="19"/>
      <c r="H911" s="19"/>
      <c r="N911" s="26"/>
      <c r="O911" s="25"/>
      <c r="S911" s="26"/>
    </row>
    <row r="912">
      <c r="F912" s="19"/>
      <c r="G912" s="19"/>
      <c r="H912" s="19"/>
      <c r="N912" s="26"/>
      <c r="O912" s="25"/>
      <c r="S912" s="26"/>
    </row>
    <row r="913">
      <c r="F913" s="19"/>
      <c r="G913" s="19"/>
      <c r="H913" s="19"/>
      <c r="N913" s="26"/>
      <c r="O913" s="25"/>
      <c r="S913" s="26"/>
    </row>
    <row r="914">
      <c r="F914" s="19"/>
      <c r="G914" s="19"/>
      <c r="H914" s="19"/>
      <c r="N914" s="26"/>
      <c r="O914" s="25"/>
      <c r="S914" s="26"/>
    </row>
    <row r="915">
      <c r="F915" s="19"/>
      <c r="G915" s="19"/>
      <c r="H915" s="19"/>
      <c r="N915" s="26"/>
      <c r="O915" s="25"/>
      <c r="S915" s="26"/>
    </row>
    <row r="916">
      <c r="F916" s="19"/>
      <c r="G916" s="19"/>
      <c r="H916" s="19"/>
      <c r="N916" s="26"/>
      <c r="O916" s="25"/>
      <c r="S916" s="26"/>
    </row>
    <row r="917">
      <c r="F917" s="19"/>
      <c r="G917" s="19"/>
      <c r="H917" s="19"/>
      <c r="N917" s="26"/>
      <c r="O917" s="25"/>
      <c r="S917" s="26"/>
    </row>
    <row r="918">
      <c r="F918" s="19"/>
      <c r="G918" s="19"/>
      <c r="H918" s="19"/>
      <c r="N918" s="26"/>
      <c r="O918" s="25"/>
      <c r="S918" s="26"/>
    </row>
    <row r="919">
      <c r="F919" s="19"/>
      <c r="G919" s="19"/>
      <c r="H919" s="19"/>
      <c r="N919" s="26"/>
      <c r="O919" s="25"/>
      <c r="S919" s="26"/>
    </row>
    <row r="920">
      <c r="F920" s="19"/>
      <c r="G920" s="19"/>
      <c r="H920" s="19"/>
      <c r="N920" s="26"/>
      <c r="O920" s="25"/>
      <c r="S920" s="26"/>
    </row>
    <row r="921">
      <c r="F921" s="19"/>
      <c r="G921" s="19"/>
      <c r="H921" s="19"/>
      <c r="N921" s="26"/>
      <c r="O921" s="25"/>
      <c r="S921" s="26"/>
    </row>
    <row r="922">
      <c r="F922" s="19"/>
      <c r="G922" s="19"/>
      <c r="H922" s="19"/>
      <c r="N922" s="26"/>
      <c r="O922" s="25"/>
      <c r="S922" s="26"/>
    </row>
    <row r="923">
      <c r="F923" s="19"/>
      <c r="G923" s="19"/>
      <c r="H923" s="19"/>
      <c r="N923" s="26"/>
      <c r="O923" s="25"/>
      <c r="S923" s="26"/>
    </row>
    <row r="924">
      <c r="F924" s="19"/>
      <c r="G924" s="19"/>
      <c r="H924" s="19"/>
      <c r="N924" s="26"/>
      <c r="O924" s="25"/>
      <c r="S924" s="26"/>
    </row>
    <row r="925">
      <c r="F925" s="19"/>
      <c r="G925" s="19"/>
      <c r="H925" s="19"/>
      <c r="N925" s="26"/>
      <c r="O925" s="25"/>
      <c r="S925" s="26"/>
    </row>
    <row r="926">
      <c r="F926" s="19"/>
      <c r="G926" s="19"/>
      <c r="H926" s="19"/>
      <c r="N926" s="26"/>
      <c r="O926" s="25"/>
      <c r="S926" s="26"/>
    </row>
    <row r="927">
      <c r="F927" s="19"/>
      <c r="G927" s="19"/>
      <c r="H927" s="19"/>
      <c r="N927" s="26"/>
      <c r="O927" s="25"/>
      <c r="S927" s="26"/>
    </row>
    <row r="928">
      <c r="F928" s="19"/>
      <c r="G928" s="19"/>
      <c r="H928" s="19"/>
      <c r="N928" s="26"/>
      <c r="O928" s="25"/>
      <c r="S928" s="26"/>
    </row>
    <row r="929">
      <c r="F929" s="19"/>
      <c r="G929" s="19"/>
      <c r="H929" s="19"/>
      <c r="N929" s="26"/>
      <c r="O929" s="25"/>
      <c r="S929" s="26"/>
    </row>
    <row r="930">
      <c r="F930" s="19"/>
      <c r="G930" s="19"/>
      <c r="H930" s="19"/>
      <c r="N930" s="26"/>
      <c r="O930" s="25"/>
      <c r="S930" s="26"/>
    </row>
    <row r="931">
      <c r="F931" s="19"/>
      <c r="G931" s="19"/>
      <c r="H931" s="19"/>
      <c r="N931" s="26"/>
      <c r="O931" s="25"/>
      <c r="S931" s="26"/>
    </row>
    <row r="932">
      <c r="F932" s="19"/>
      <c r="G932" s="19"/>
      <c r="H932" s="19"/>
      <c r="N932" s="26"/>
      <c r="O932" s="25"/>
      <c r="S932" s="26"/>
    </row>
    <row r="933">
      <c r="F933" s="19"/>
      <c r="G933" s="19"/>
      <c r="H933" s="19"/>
      <c r="N933" s="26"/>
      <c r="O933" s="25"/>
      <c r="S933" s="26"/>
    </row>
    <row r="934">
      <c r="F934" s="19"/>
      <c r="G934" s="19"/>
      <c r="H934" s="19"/>
      <c r="N934" s="26"/>
      <c r="O934" s="25"/>
      <c r="S934" s="26"/>
    </row>
    <row r="935">
      <c r="F935" s="19"/>
      <c r="G935" s="19"/>
      <c r="H935" s="19"/>
      <c r="N935" s="26"/>
      <c r="O935" s="25"/>
      <c r="S935" s="26"/>
    </row>
    <row r="936">
      <c r="F936" s="19"/>
      <c r="G936" s="19"/>
      <c r="H936" s="19"/>
      <c r="N936" s="26"/>
      <c r="O936" s="25"/>
      <c r="S936" s="26"/>
    </row>
    <row r="937">
      <c r="F937" s="19"/>
      <c r="G937" s="19"/>
      <c r="H937" s="19"/>
      <c r="N937" s="26"/>
      <c r="O937" s="25"/>
      <c r="S937" s="26"/>
    </row>
    <row r="938">
      <c r="F938" s="19"/>
      <c r="G938" s="19"/>
      <c r="H938" s="19"/>
      <c r="N938" s="26"/>
      <c r="O938" s="25"/>
      <c r="S938" s="26"/>
    </row>
    <row r="939">
      <c r="F939" s="19"/>
      <c r="G939" s="19"/>
      <c r="H939" s="19"/>
      <c r="N939" s="26"/>
      <c r="O939" s="25"/>
      <c r="S939" s="26"/>
    </row>
    <row r="940">
      <c r="F940" s="19"/>
      <c r="G940" s="19"/>
      <c r="H940" s="19"/>
      <c r="N940" s="26"/>
      <c r="O940" s="25"/>
      <c r="S940" s="26"/>
    </row>
    <row r="941">
      <c r="F941" s="19"/>
      <c r="G941" s="19"/>
      <c r="H941" s="19"/>
      <c r="N941" s="26"/>
      <c r="O941" s="25"/>
      <c r="S941" s="26"/>
    </row>
    <row r="942">
      <c r="F942" s="19"/>
      <c r="G942" s="19"/>
      <c r="H942" s="19"/>
      <c r="N942" s="26"/>
      <c r="O942" s="25"/>
      <c r="S942" s="26"/>
    </row>
    <row r="943">
      <c r="F943" s="19"/>
      <c r="G943" s="19"/>
      <c r="H943" s="19"/>
      <c r="N943" s="26"/>
      <c r="O943" s="25"/>
      <c r="S943" s="26"/>
    </row>
    <row r="944">
      <c r="F944" s="19"/>
      <c r="G944" s="19"/>
      <c r="H944" s="19"/>
      <c r="N944" s="26"/>
      <c r="O944" s="25"/>
      <c r="S944" s="26"/>
    </row>
    <row r="945">
      <c r="F945" s="19"/>
      <c r="G945" s="19"/>
      <c r="H945" s="19"/>
      <c r="N945" s="26"/>
      <c r="O945" s="25"/>
      <c r="S945" s="26"/>
    </row>
    <row r="946">
      <c r="F946" s="19"/>
      <c r="G946" s="19"/>
      <c r="H946" s="19"/>
      <c r="N946" s="26"/>
      <c r="O946" s="25"/>
      <c r="S946" s="26"/>
    </row>
    <row r="947">
      <c r="F947" s="19"/>
      <c r="G947" s="19"/>
      <c r="H947" s="19"/>
      <c r="N947" s="26"/>
      <c r="O947" s="25"/>
      <c r="S947" s="26"/>
    </row>
    <row r="948">
      <c r="F948" s="19"/>
      <c r="G948" s="19"/>
      <c r="H948" s="19"/>
      <c r="N948" s="26"/>
      <c r="O948" s="25"/>
      <c r="S948" s="26"/>
    </row>
    <row r="949">
      <c r="F949" s="19"/>
      <c r="G949" s="19"/>
      <c r="H949" s="19"/>
      <c r="N949" s="26"/>
      <c r="O949" s="25"/>
      <c r="S949" s="26"/>
    </row>
    <row r="950">
      <c r="F950" s="19"/>
      <c r="G950" s="19"/>
      <c r="H950" s="19"/>
      <c r="N950" s="26"/>
      <c r="O950" s="25"/>
      <c r="S950" s="26"/>
    </row>
    <row r="951">
      <c r="F951" s="19"/>
      <c r="G951" s="19"/>
      <c r="H951" s="19"/>
      <c r="N951" s="26"/>
      <c r="O951" s="25"/>
      <c r="S951" s="26"/>
    </row>
    <row r="952">
      <c r="F952" s="19"/>
      <c r="G952" s="19"/>
      <c r="H952" s="19"/>
      <c r="N952" s="26"/>
      <c r="O952" s="25"/>
      <c r="S952" s="26"/>
    </row>
    <row r="953">
      <c r="F953" s="19"/>
      <c r="G953" s="19"/>
      <c r="H953" s="19"/>
      <c r="N953" s="26"/>
      <c r="O953" s="25"/>
      <c r="S953" s="26"/>
    </row>
    <row r="954">
      <c r="F954" s="19"/>
      <c r="G954" s="19"/>
      <c r="H954" s="19"/>
      <c r="N954" s="26"/>
      <c r="O954" s="25"/>
      <c r="S954" s="26"/>
    </row>
    <row r="955">
      <c r="F955" s="19"/>
      <c r="G955" s="19"/>
      <c r="H955" s="19"/>
      <c r="N955" s="26"/>
      <c r="O955" s="25"/>
      <c r="S955" s="26"/>
    </row>
    <row r="956">
      <c r="F956" s="19"/>
      <c r="G956" s="19"/>
      <c r="H956" s="19"/>
      <c r="N956" s="26"/>
      <c r="O956" s="25"/>
      <c r="S956" s="26"/>
    </row>
    <row r="957">
      <c r="F957" s="19"/>
      <c r="G957" s="19"/>
      <c r="H957" s="19"/>
      <c r="N957" s="26"/>
      <c r="O957" s="25"/>
      <c r="S957" s="26"/>
    </row>
    <row r="958">
      <c r="F958" s="19"/>
      <c r="G958" s="19"/>
      <c r="H958" s="19"/>
      <c r="N958" s="26"/>
      <c r="O958" s="25"/>
      <c r="S958" s="26"/>
    </row>
    <row r="959">
      <c r="F959" s="19"/>
      <c r="G959" s="19"/>
      <c r="H959" s="19"/>
      <c r="N959" s="26"/>
      <c r="O959" s="25"/>
      <c r="S959" s="26"/>
    </row>
    <row r="960">
      <c r="F960" s="19"/>
      <c r="G960" s="19"/>
      <c r="H960" s="19"/>
      <c r="N960" s="26"/>
      <c r="O960" s="25"/>
      <c r="S960" s="26"/>
    </row>
    <row r="961">
      <c r="F961" s="19"/>
      <c r="G961" s="19"/>
      <c r="H961" s="19"/>
      <c r="N961" s="26"/>
      <c r="O961" s="25"/>
      <c r="S961" s="26"/>
    </row>
    <row r="962">
      <c r="F962" s="19"/>
      <c r="G962" s="19"/>
      <c r="H962" s="19"/>
      <c r="N962" s="26"/>
      <c r="O962" s="25"/>
      <c r="S962" s="26"/>
    </row>
    <row r="963">
      <c r="F963" s="19"/>
      <c r="G963" s="19"/>
      <c r="H963" s="19"/>
      <c r="N963" s="26"/>
      <c r="O963" s="25"/>
      <c r="S963" s="26"/>
    </row>
    <row r="964">
      <c r="F964" s="19"/>
      <c r="G964" s="19"/>
      <c r="H964" s="19"/>
      <c r="N964" s="26"/>
      <c r="O964" s="25"/>
      <c r="S964" s="26"/>
    </row>
    <row r="965">
      <c r="F965" s="19"/>
      <c r="G965" s="19"/>
      <c r="H965" s="19"/>
      <c r="N965" s="26"/>
      <c r="O965" s="25"/>
      <c r="S965" s="26"/>
    </row>
    <row r="966">
      <c r="F966" s="19"/>
      <c r="G966" s="19"/>
      <c r="H966" s="19"/>
      <c r="N966" s="26"/>
      <c r="O966" s="25"/>
      <c r="S966" s="26"/>
    </row>
    <row r="967">
      <c r="F967" s="19"/>
      <c r="G967" s="19"/>
      <c r="H967" s="19"/>
      <c r="N967" s="26"/>
      <c r="O967" s="25"/>
      <c r="S967" s="26"/>
    </row>
    <row r="968">
      <c r="F968" s="19"/>
      <c r="G968" s="19"/>
      <c r="H968" s="19"/>
      <c r="N968" s="26"/>
      <c r="O968" s="25"/>
      <c r="S968" s="26"/>
    </row>
    <row r="969">
      <c r="F969" s="19"/>
      <c r="G969" s="19"/>
      <c r="H969" s="19"/>
      <c r="N969" s="26"/>
      <c r="O969" s="25"/>
      <c r="S969" s="26"/>
    </row>
    <row r="970">
      <c r="F970" s="19"/>
      <c r="G970" s="19"/>
      <c r="H970" s="19"/>
      <c r="N970" s="26"/>
      <c r="O970" s="25"/>
      <c r="S970" s="26"/>
    </row>
    <row r="971">
      <c r="F971" s="19"/>
      <c r="G971" s="19"/>
      <c r="H971" s="19"/>
      <c r="N971" s="26"/>
      <c r="O971" s="25"/>
      <c r="S971" s="26"/>
    </row>
    <row r="972">
      <c r="F972" s="19"/>
      <c r="G972" s="19"/>
      <c r="H972" s="19"/>
      <c r="N972" s="26"/>
      <c r="O972" s="25"/>
      <c r="S972" s="26"/>
    </row>
    <row r="973">
      <c r="F973" s="19"/>
      <c r="G973" s="19"/>
      <c r="H973" s="19"/>
      <c r="N973" s="26"/>
      <c r="O973" s="25"/>
      <c r="S973" s="26"/>
    </row>
    <row r="974">
      <c r="F974" s="19"/>
      <c r="G974" s="19"/>
      <c r="H974" s="19"/>
      <c r="N974" s="26"/>
      <c r="O974" s="25"/>
      <c r="S974" s="26"/>
    </row>
    <row r="975">
      <c r="F975" s="19"/>
      <c r="G975" s="19"/>
      <c r="H975" s="19"/>
      <c r="N975" s="26"/>
      <c r="O975" s="25"/>
      <c r="S975" s="26"/>
    </row>
    <row r="976">
      <c r="F976" s="19"/>
      <c r="G976" s="19"/>
      <c r="H976" s="19"/>
      <c r="N976" s="26"/>
      <c r="O976" s="25"/>
      <c r="S976" s="26"/>
    </row>
    <row r="977">
      <c r="F977" s="19"/>
      <c r="G977" s="19"/>
      <c r="H977" s="19"/>
      <c r="N977" s="26"/>
      <c r="O977" s="25"/>
      <c r="S977" s="26"/>
    </row>
    <row r="978">
      <c r="F978" s="19"/>
      <c r="G978" s="19"/>
      <c r="H978" s="19"/>
      <c r="N978" s="26"/>
      <c r="O978" s="25"/>
      <c r="S978" s="26"/>
    </row>
    <row r="979">
      <c r="F979" s="19"/>
      <c r="G979" s="19"/>
      <c r="H979" s="19"/>
      <c r="N979" s="26"/>
      <c r="O979" s="25"/>
      <c r="S979" s="26"/>
    </row>
    <row r="980">
      <c r="F980" s="19"/>
      <c r="G980" s="19"/>
      <c r="H980" s="19"/>
      <c r="N980" s="26"/>
      <c r="O980" s="25"/>
      <c r="S980" s="26"/>
    </row>
    <row r="981">
      <c r="F981" s="19"/>
      <c r="G981" s="19"/>
      <c r="H981" s="19"/>
      <c r="N981" s="26"/>
      <c r="O981" s="25"/>
      <c r="S981" s="26"/>
    </row>
    <row r="982">
      <c r="F982" s="19"/>
      <c r="G982" s="19"/>
      <c r="H982" s="19"/>
      <c r="N982" s="26"/>
      <c r="O982" s="25"/>
      <c r="S982" s="26"/>
    </row>
    <row r="983">
      <c r="F983" s="19"/>
      <c r="G983" s="19"/>
      <c r="H983" s="19"/>
      <c r="N983" s="26"/>
      <c r="O983" s="25"/>
      <c r="S983" s="26"/>
    </row>
    <row r="984">
      <c r="F984" s="19"/>
      <c r="G984" s="19"/>
      <c r="H984" s="19"/>
      <c r="N984" s="26"/>
      <c r="O984" s="25"/>
      <c r="S984" s="26"/>
    </row>
    <row r="985">
      <c r="F985" s="19"/>
      <c r="G985" s="19"/>
      <c r="H985" s="19"/>
      <c r="N985" s="26"/>
      <c r="O985" s="25"/>
      <c r="S985" s="26"/>
    </row>
    <row r="986">
      <c r="F986" s="19"/>
      <c r="G986" s="19"/>
      <c r="H986" s="19"/>
      <c r="N986" s="26"/>
      <c r="O986" s="25"/>
      <c r="S986" s="26"/>
    </row>
    <row r="987">
      <c r="F987" s="19"/>
      <c r="G987" s="19"/>
      <c r="H987" s="19"/>
      <c r="N987" s="26"/>
      <c r="O987" s="25"/>
      <c r="S987" s="26"/>
    </row>
    <row r="988">
      <c r="F988" s="19"/>
      <c r="G988" s="19"/>
      <c r="H988" s="19"/>
      <c r="N988" s="26"/>
      <c r="O988" s="25"/>
      <c r="S988" s="26"/>
    </row>
    <row r="989">
      <c r="F989" s="19"/>
      <c r="G989" s="19"/>
      <c r="H989" s="19"/>
      <c r="N989" s="26"/>
      <c r="O989" s="25"/>
      <c r="S989" s="26"/>
    </row>
    <row r="990">
      <c r="F990" s="19"/>
      <c r="G990" s="19"/>
      <c r="H990" s="19"/>
      <c r="N990" s="26"/>
      <c r="O990" s="25"/>
      <c r="S990" s="26"/>
    </row>
    <row r="991">
      <c r="F991" s="19"/>
      <c r="G991" s="19"/>
      <c r="H991" s="19"/>
      <c r="N991" s="26"/>
      <c r="O991" s="25"/>
      <c r="S991" s="26"/>
    </row>
    <row r="992">
      <c r="F992" s="19"/>
      <c r="G992" s="19"/>
      <c r="H992" s="19"/>
      <c r="N992" s="26"/>
      <c r="O992" s="25"/>
      <c r="S992" s="26"/>
    </row>
    <row r="993">
      <c r="F993" s="19"/>
      <c r="G993" s="19"/>
      <c r="H993" s="19"/>
      <c r="N993" s="26"/>
      <c r="O993" s="25"/>
      <c r="S993" s="26"/>
    </row>
    <row r="994">
      <c r="F994" s="19"/>
      <c r="G994" s="19"/>
      <c r="H994" s="19"/>
      <c r="N994" s="26"/>
      <c r="O994" s="25"/>
      <c r="S994" s="26"/>
    </row>
    <row r="995">
      <c r="F995" s="19"/>
      <c r="G995" s="19"/>
      <c r="H995" s="19"/>
      <c r="N995" s="26"/>
      <c r="O995" s="25"/>
      <c r="S995" s="26"/>
    </row>
    <row r="996">
      <c r="F996" s="19"/>
      <c r="G996" s="19"/>
      <c r="H996" s="19"/>
      <c r="N996" s="26"/>
      <c r="O996" s="25"/>
      <c r="S996" s="26"/>
    </row>
    <row r="997">
      <c r="F997" s="19"/>
      <c r="G997" s="19"/>
      <c r="H997" s="19"/>
      <c r="N997" s="26"/>
      <c r="O997" s="25"/>
      <c r="S997" s="26"/>
    </row>
    <row r="998">
      <c r="F998" s="19"/>
      <c r="G998" s="19"/>
      <c r="H998" s="19"/>
      <c r="N998" s="26"/>
      <c r="O998" s="25"/>
      <c r="S998" s="26"/>
    </row>
    <row r="999">
      <c r="F999" s="19"/>
      <c r="G999" s="19"/>
      <c r="H999" s="19"/>
      <c r="N999" s="26"/>
      <c r="O999" s="25"/>
      <c r="S999" s="26"/>
    </row>
    <row r="1000">
      <c r="F1000" s="19"/>
      <c r="G1000" s="19"/>
      <c r="H1000" s="19"/>
      <c r="N1000" s="26"/>
      <c r="O1000" s="25"/>
      <c r="S1000" s="26"/>
    </row>
    <row r="1001">
      <c r="F1001" s="19"/>
      <c r="G1001" s="19"/>
      <c r="H1001" s="19"/>
      <c r="N1001" s="26"/>
      <c r="O1001" s="25"/>
      <c r="S1001" s="26"/>
    </row>
    <row r="1002">
      <c r="F1002" s="19"/>
      <c r="G1002" s="19"/>
      <c r="H1002" s="19"/>
      <c r="N1002" s="26"/>
      <c r="O1002" s="25"/>
      <c r="S1002" s="26"/>
    </row>
    <row r="1003">
      <c r="F1003" s="19"/>
      <c r="G1003" s="19"/>
      <c r="H1003" s="19"/>
      <c r="N1003" s="26"/>
      <c r="O1003" s="25"/>
      <c r="S1003" s="26"/>
    </row>
    <row r="1004">
      <c r="F1004" s="19"/>
      <c r="G1004" s="19"/>
      <c r="H1004" s="19"/>
      <c r="N1004" s="26"/>
      <c r="O1004" s="25"/>
      <c r="S1004" s="26"/>
    </row>
    <row r="1005">
      <c r="F1005" s="19"/>
      <c r="G1005" s="19"/>
      <c r="H1005" s="19"/>
      <c r="N1005" s="26"/>
      <c r="O1005" s="75"/>
      <c r="S1005" s="26"/>
    </row>
  </sheetData>
  <autoFilter ref="$A$2:$AH$1005">
    <sortState ref="A2:AH1005">
      <sortCondition ref="M2:M1005"/>
      <sortCondition ref="P2:P1005"/>
      <sortCondition ref="R2:R1005"/>
      <sortCondition ref="W2:W1005"/>
      <sortCondition ref="V2:V1005"/>
      <sortCondition ref="B2:B1005"/>
      <sortCondition ref="K2:K1005"/>
      <sortCondition ref="Q2:Q1005"/>
      <sortCondition ref="U2:U1005"/>
    </sortState>
  </autoFilter>
  <conditionalFormatting sqref="F3:G360 H3:H373">
    <cfRule type="cellIs" dxfId="0" priority="1" operator="lessThan">
      <formula>4</formula>
    </cfRule>
  </conditionalFormatting>
  <conditionalFormatting sqref="F3:G360 H3:H373">
    <cfRule type="cellIs" dxfId="1" priority="2" operator="lessThan">
      <formula>8</formula>
    </cfRule>
  </conditionalFormatting>
  <conditionalFormatting sqref="F3:G360 H3:H373">
    <cfRule type="cellIs" dxfId="2" priority="3" operator="equal">
      <formula>11</formula>
    </cfRule>
  </conditionalFormatting>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25"/>
    <col customWidth="1" min="6" max="8" width="12.5"/>
    <col customWidth="1" min="14" max="14" width="19.75"/>
    <col customWidth="1" min="15" max="15" width="3.25"/>
    <col customWidth="1" min="19" max="19" width="19.13"/>
    <col customWidth="1" min="20" max="20" width="3.63"/>
    <col customWidth="1" min="24" max="24" width="45.88"/>
  </cols>
  <sheetData>
    <row r="1">
      <c r="A1" s="10"/>
      <c r="B1" s="10"/>
      <c r="C1" s="10">
        <f t="shared" ref="C1:E1" si="1">SUM(C3:C371)</f>
        <v>4054995</v>
      </c>
      <c r="D1" s="10">
        <f t="shared" si="1"/>
        <v>1824002</v>
      </c>
      <c r="E1" s="10">
        <f t="shared" si="1"/>
        <v>514341</v>
      </c>
      <c r="F1" s="3"/>
      <c r="G1" s="3"/>
      <c r="H1" s="3"/>
      <c r="I1" s="7"/>
      <c r="K1" s="11"/>
      <c r="L1" s="11"/>
      <c r="M1" s="5"/>
      <c r="N1" s="12"/>
      <c r="O1" s="78"/>
      <c r="P1" s="5"/>
      <c r="Q1" s="5"/>
      <c r="R1" s="5"/>
      <c r="S1" s="12"/>
      <c r="T1" s="5"/>
      <c r="U1" s="5"/>
      <c r="V1" s="11"/>
      <c r="W1" s="5"/>
    </row>
    <row r="2">
      <c r="A2" s="10" t="s">
        <v>0</v>
      </c>
      <c r="B2" s="10" t="s">
        <v>1</v>
      </c>
      <c r="C2" s="10" t="s">
        <v>4</v>
      </c>
      <c r="D2" s="10" t="s">
        <v>5</v>
      </c>
      <c r="E2" s="10" t="s">
        <v>7</v>
      </c>
      <c r="F2" s="3" t="s">
        <v>9</v>
      </c>
      <c r="G2" s="3"/>
      <c r="H2" s="3" t="s">
        <v>8</v>
      </c>
      <c r="I2" s="7" t="s">
        <v>11</v>
      </c>
      <c r="K2" s="11" t="s">
        <v>1005</v>
      </c>
      <c r="L2" s="11" t="s">
        <v>20</v>
      </c>
      <c r="M2" s="5" t="s">
        <v>22</v>
      </c>
      <c r="N2" s="12"/>
      <c r="O2" s="15"/>
      <c r="P2" s="5" t="s">
        <v>1006</v>
      </c>
      <c r="Q2" s="5" t="s">
        <v>24</v>
      </c>
      <c r="R2" s="5" t="s">
        <v>22</v>
      </c>
      <c r="S2" s="12"/>
      <c r="T2" s="5"/>
      <c r="U2" s="5" t="s">
        <v>1007</v>
      </c>
      <c r="V2" s="11" t="s">
        <v>25</v>
      </c>
      <c r="W2" s="5" t="s">
        <v>22</v>
      </c>
    </row>
    <row r="3">
      <c r="A3" s="18" t="s">
        <v>604</v>
      </c>
      <c r="B3" s="18">
        <v>11.0</v>
      </c>
      <c r="C3" s="40">
        <v>15601.0</v>
      </c>
      <c r="D3" s="40">
        <v>4890.0</v>
      </c>
      <c r="E3" s="40">
        <v>162.0</v>
      </c>
      <c r="F3" s="14">
        <v>157580.0</v>
      </c>
      <c r="G3" s="19"/>
      <c r="H3" s="19">
        <f>VLOOKUP(A3,'Kings Ratings'!$A$2:$B$1000,2,false)</f>
        <v>1</v>
      </c>
      <c r="I3" s="7">
        <f>vlookup(B3,'202405 MM (Do Not Delete)'!$A$1:$G$1000,7,false)</f>
        <v>275</v>
      </c>
      <c r="K3" s="40">
        <v>15112.0</v>
      </c>
      <c r="L3" s="22">
        <f t="shared" ref="L3:L371" si="2">C3-K3</f>
        <v>489</v>
      </c>
      <c r="M3" s="23">
        <f t="shared" ref="M3:M371" si="3">L3/K3</f>
        <v>0.03235839068</v>
      </c>
      <c r="N3" s="24" t="str">
        <f t="shared" ref="N3:N371" si="4">CONCATENATE(A3, " with +",L3, ", +", 100*round(M3,3), "% (",K3, " to ",C3,")")</f>
        <v>Peppers with +489, +3.2% (15112 to 15601)</v>
      </c>
      <c r="O3" s="41"/>
      <c r="P3" s="40">
        <v>4682.0</v>
      </c>
      <c r="Q3" s="18">
        <f t="shared" ref="Q3:Q371" si="5">D3-P3</f>
        <v>208</v>
      </c>
      <c r="R3" s="23">
        <f t="shared" ref="R3:R371" si="6">Q3/P3</f>
        <v>0.04442545921</v>
      </c>
      <c r="S3" s="24" t="str">
        <f t="shared" ref="S3:S371" si="7">CONCATENATE(A3, " with +",Q3, ", +", 100*round(R3,3), "% (",P3, " to ",D3,")")</f>
        <v>Peppers with +208, +4.4% (4682 to 4890)</v>
      </c>
      <c r="T3" s="18"/>
      <c r="U3" s="40">
        <v>154.0</v>
      </c>
      <c r="V3" s="22">
        <f t="shared" ref="V3:V371" si="8">E3-U3</f>
        <v>8</v>
      </c>
      <c r="W3" s="23">
        <f t="shared" ref="W3:W371" si="9">V3/U3</f>
        <v>0.05194805195</v>
      </c>
      <c r="X3" s="26" t="str">
        <f t="shared" ref="X3:X371" si="10">CONCATENATE(A3, " with +",V3, ", +", 100*round(W3,3), "% (",U3, " to ",E3,")")</f>
        <v>Peppers with +8, +5.2% (154 to 162)</v>
      </c>
    </row>
    <row r="4">
      <c r="A4" s="18" t="s">
        <v>250</v>
      </c>
      <c r="B4" s="18">
        <v>13.0</v>
      </c>
      <c r="C4" s="40">
        <v>14253.0</v>
      </c>
      <c r="D4" s="40">
        <v>3383.0</v>
      </c>
      <c r="E4" s="40">
        <v>173.0</v>
      </c>
      <c r="F4" s="14">
        <v>111053.0</v>
      </c>
      <c r="G4" s="19"/>
      <c r="H4" s="19">
        <f>VLOOKUP(A4,'Kings Ratings'!$A$2:$B$1000,2,false)</f>
        <v>2</v>
      </c>
      <c r="I4" s="7" t="str">
        <f>vlookup(B4,'202405 MM (Do Not Delete)'!$A$1:$G$1000,7,false)</f>
        <v/>
      </c>
      <c r="K4" s="40">
        <v>13764.0</v>
      </c>
      <c r="L4" s="22">
        <f t="shared" si="2"/>
        <v>489</v>
      </c>
      <c r="M4" s="23">
        <f t="shared" si="3"/>
        <v>0.03552746295</v>
      </c>
      <c r="N4" s="24" t="str">
        <f t="shared" si="4"/>
        <v>Eggplant with +489, +3.6% (13764 to 14253)</v>
      </c>
      <c r="O4" s="41"/>
      <c r="P4" s="40">
        <v>3232.0</v>
      </c>
      <c r="Q4" s="18">
        <f t="shared" si="5"/>
        <v>151</v>
      </c>
      <c r="R4" s="23">
        <f t="shared" si="6"/>
        <v>0.04672029703</v>
      </c>
      <c r="S4" s="24" t="str">
        <f t="shared" si="7"/>
        <v>Eggplant with +151, +4.7% (3232 to 3383)</v>
      </c>
      <c r="T4" s="18"/>
      <c r="U4" s="40">
        <v>162.0</v>
      </c>
      <c r="V4" s="22">
        <f t="shared" si="8"/>
        <v>11</v>
      </c>
      <c r="W4" s="23">
        <f t="shared" si="9"/>
        <v>0.06790123457</v>
      </c>
      <c r="X4" s="26" t="str">
        <f t="shared" si="10"/>
        <v>Eggplant with +11, +6.8% (162 to 173)</v>
      </c>
    </row>
    <row r="5">
      <c r="A5" s="18" t="s">
        <v>787</v>
      </c>
      <c r="B5" s="18">
        <v>15.0</v>
      </c>
      <c r="C5" s="40">
        <v>9289.0</v>
      </c>
      <c r="D5" s="40">
        <v>770.0</v>
      </c>
      <c r="E5" s="40">
        <v>1.0</v>
      </c>
      <c r="F5" s="14">
        <v>17332.0</v>
      </c>
      <c r="G5" s="19"/>
      <c r="H5" s="19">
        <f>VLOOKUP(A5,'Kings Ratings'!$A$2:$B$1000,2,false)</f>
        <v>7</v>
      </c>
      <c r="I5" s="10"/>
      <c r="K5" s="40">
        <v>8964.0</v>
      </c>
      <c r="L5" s="22">
        <f t="shared" si="2"/>
        <v>325</v>
      </c>
      <c r="M5" s="23">
        <f t="shared" si="3"/>
        <v>0.03625613565</v>
      </c>
      <c r="N5" s="24" t="str">
        <f t="shared" si="4"/>
        <v>Tomato with +325, +3.6% (8964 to 9289)</v>
      </c>
      <c r="O5" s="41"/>
      <c r="P5" s="40">
        <v>732.0</v>
      </c>
      <c r="Q5" s="18">
        <f t="shared" si="5"/>
        <v>38</v>
      </c>
      <c r="R5" s="23">
        <f t="shared" si="6"/>
        <v>0.05191256831</v>
      </c>
      <c r="S5" s="24" t="str">
        <f t="shared" si="7"/>
        <v>Tomato with +38, +5.2% (732 to 770)</v>
      </c>
      <c r="T5" s="18"/>
      <c r="U5" s="40">
        <v>1.0</v>
      </c>
      <c r="V5" s="22">
        <f t="shared" si="8"/>
        <v>0</v>
      </c>
      <c r="W5" s="23">
        <f t="shared" si="9"/>
        <v>0</v>
      </c>
      <c r="X5" s="26" t="str">
        <f t="shared" si="10"/>
        <v>Tomato with +0, +0% (1 to 1)</v>
      </c>
    </row>
    <row r="6">
      <c r="A6" s="18" t="s">
        <v>80</v>
      </c>
      <c r="B6" s="18">
        <v>17.0</v>
      </c>
      <c r="C6" s="40">
        <v>37777.0</v>
      </c>
      <c r="D6" s="40">
        <v>17197.0</v>
      </c>
      <c r="E6" s="40">
        <v>7250.0</v>
      </c>
      <c r="F6" s="14">
        <v>7514855.0</v>
      </c>
      <c r="G6" s="19"/>
      <c r="H6" s="19">
        <f>VLOOKUP(A6,'Kings Ratings'!$A$2:$B$1000,2,false)</f>
        <v>1</v>
      </c>
      <c r="I6" s="7">
        <f>vlookup(B6,'202405 MM (Do Not Delete)'!$A$1:$G$1000,7,false)</f>
        <v>219</v>
      </c>
      <c r="K6" s="40">
        <v>36659.0</v>
      </c>
      <c r="L6" s="22">
        <f t="shared" si="2"/>
        <v>1118</v>
      </c>
      <c r="M6" s="23">
        <f t="shared" si="3"/>
        <v>0.0304972858</v>
      </c>
      <c r="N6" s="24" t="str">
        <f t="shared" si="4"/>
        <v>Drum with +1118, +3% (36659 to 37777)</v>
      </c>
      <c r="O6" s="41"/>
      <c r="P6" s="40">
        <v>16616.0</v>
      </c>
      <c r="Q6" s="18">
        <f t="shared" si="5"/>
        <v>581</v>
      </c>
      <c r="R6" s="23">
        <f t="shared" si="6"/>
        <v>0.03496629754</v>
      </c>
      <c r="S6" s="24" t="str">
        <f t="shared" si="7"/>
        <v>Drum with +581, +3.5% (16616 to 17197)</v>
      </c>
      <c r="T6" s="18"/>
      <c r="U6" s="40">
        <v>6793.0</v>
      </c>
      <c r="V6" s="22">
        <f t="shared" si="8"/>
        <v>457</v>
      </c>
      <c r="W6" s="23">
        <f t="shared" si="9"/>
        <v>0.06727513617</v>
      </c>
      <c r="X6" s="26" t="str">
        <f t="shared" si="10"/>
        <v>Drum with +457, +6.7% (6793 to 7250)</v>
      </c>
    </row>
    <row r="7">
      <c r="A7" s="18" t="s">
        <v>177</v>
      </c>
      <c r="B7" s="18">
        <v>19.0</v>
      </c>
      <c r="C7" s="40">
        <v>18548.0</v>
      </c>
      <c r="D7" s="40">
        <v>5707.0</v>
      </c>
      <c r="E7" s="40">
        <v>266.0</v>
      </c>
      <c r="F7" s="14">
        <v>798375.0</v>
      </c>
      <c r="G7" s="19"/>
      <c r="H7" s="19">
        <f>VLOOKUP(A7,'Kings Ratings'!$A$2:$B$1000,2,false)</f>
        <v>3</v>
      </c>
      <c r="I7" s="7">
        <f>vlookup(B7,'202405 MM (Do Not Delete)'!$A$1:$G$1000,7,false)</f>
        <v>283</v>
      </c>
      <c r="K7" s="40">
        <v>17902.0</v>
      </c>
      <c r="L7" s="22">
        <f t="shared" si="2"/>
        <v>646</v>
      </c>
      <c r="M7" s="23">
        <f t="shared" si="3"/>
        <v>0.03608535359</v>
      </c>
      <c r="N7" s="24" t="str">
        <f t="shared" si="4"/>
        <v>Carrot with +646, +3.6% (17902 to 18548)</v>
      </c>
      <c r="O7" s="41"/>
      <c r="P7" s="40">
        <v>5465.0</v>
      </c>
      <c r="Q7" s="18">
        <f t="shared" si="5"/>
        <v>242</v>
      </c>
      <c r="R7" s="23">
        <f t="shared" si="6"/>
        <v>0.04428179323</v>
      </c>
      <c r="S7" s="24" t="str">
        <f t="shared" si="7"/>
        <v>Carrot with +242, +4.4% (5465 to 5707)</v>
      </c>
      <c r="T7" s="18"/>
      <c r="U7" s="40">
        <v>240.0</v>
      </c>
      <c r="V7" s="22">
        <f t="shared" si="8"/>
        <v>26</v>
      </c>
      <c r="W7" s="23">
        <f t="shared" si="9"/>
        <v>0.1083333333</v>
      </c>
      <c r="X7" s="26" t="str">
        <f t="shared" si="10"/>
        <v>Carrot with +26, +10.8% (240 to 266)</v>
      </c>
    </row>
    <row r="8">
      <c r="A8" s="18" t="s">
        <v>23</v>
      </c>
      <c r="B8" s="18">
        <v>21.0</v>
      </c>
      <c r="C8" s="40">
        <v>63320.0</v>
      </c>
      <c r="D8" s="40">
        <v>44597.0</v>
      </c>
      <c r="E8" s="40">
        <v>18616.0</v>
      </c>
      <c r="F8" s="14">
        <v>5.1497293E7</v>
      </c>
      <c r="G8" s="19"/>
      <c r="H8" s="19">
        <f>VLOOKUP(A8,'Kings Ratings'!$A$2:$B$1000,2,false)</f>
        <v>1</v>
      </c>
      <c r="I8" s="7">
        <f>vlookup(B8,'202405 MM (Do Not Delete)'!$A$1:$G$1000,7,false)</f>
        <v>201</v>
      </c>
      <c r="K8" s="40">
        <v>61750.0</v>
      </c>
      <c r="L8" s="22">
        <f t="shared" si="2"/>
        <v>1570</v>
      </c>
      <c r="M8" s="23">
        <f t="shared" si="3"/>
        <v>0.02542510121</v>
      </c>
      <c r="N8" s="24" t="str">
        <f t="shared" si="4"/>
        <v>Board with +1570, +2.5% (61750 to 63320)</v>
      </c>
      <c r="O8" s="41"/>
      <c r="P8" s="40">
        <v>43413.0</v>
      </c>
      <c r="Q8" s="18">
        <f t="shared" si="5"/>
        <v>1184</v>
      </c>
      <c r="R8" s="23">
        <f t="shared" si="6"/>
        <v>0.02727293668</v>
      </c>
      <c r="S8" s="24" t="str">
        <f t="shared" si="7"/>
        <v>Board with +1184, +2.7% (43413 to 44597)</v>
      </c>
      <c r="T8" s="18"/>
      <c r="U8" s="40">
        <v>17826.0</v>
      </c>
      <c r="V8" s="22">
        <f t="shared" si="8"/>
        <v>790</v>
      </c>
      <c r="W8" s="23">
        <f t="shared" si="9"/>
        <v>0.04431728935</v>
      </c>
      <c r="X8" s="26" t="str">
        <f t="shared" si="10"/>
        <v>Board with +790, +4.4% (17826 to 18616)</v>
      </c>
    </row>
    <row r="9">
      <c r="A9" s="18" t="s">
        <v>147</v>
      </c>
      <c r="B9" s="18">
        <v>23.0</v>
      </c>
      <c r="C9" s="40">
        <v>16788.0</v>
      </c>
      <c r="D9" s="40">
        <v>8277.0</v>
      </c>
      <c r="E9" s="40">
        <v>2137.0</v>
      </c>
      <c r="F9" s="14">
        <v>1044452.0</v>
      </c>
      <c r="G9" s="19"/>
      <c r="H9" s="19">
        <f>VLOOKUP(A9,'Kings Ratings'!$A$2:$B$1000,2,false)</f>
        <v>1</v>
      </c>
      <c r="I9" s="7">
        <f>vlookup(B9,'202405 MM (Do Not Delete)'!$A$1:$G$1000,7,false)</f>
        <v>243</v>
      </c>
      <c r="K9" s="40">
        <v>16184.0</v>
      </c>
      <c r="L9" s="22">
        <f t="shared" si="2"/>
        <v>604</v>
      </c>
      <c r="M9" s="23">
        <f t="shared" si="3"/>
        <v>0.03732081068</v>
      </c>
      <c r="N9" s="24" t="str">
        <f t="shared" si="4"/>
        <v>Bucket with +604, +3.7% (16184 to 16788)</v>
      </c>
      <c r="O9" s="41"/>
      <c r="P9" s="40">
        <v>7953.0</v>
      </c>
      <c r="Q9" s="18">
        <f t="shared" si="5"/>
        <v>324</v>
      </c>
      <c r="R9" s="23">
        <f t="shared" si="6"/>
        <v>0.04073934364</v>
      </c>
      <c r="S9" s="24" t="str">
        <f t="shared" si="7"/>
        <v>Bucket with +324, +4.1% (7953 to 8277)</v>
      </c>
      <c r="T9" s="18"/>
      <c r="U9" s="40">
        <v>1961.0</v>
      </c>
      <c r="V9" s="22">
        <f t="shared" si="8"/>
        <v>176</v>
      </c>
      <c r="W9" s="23">
        <f t="shared" si="9"/>
        <v>0.08975012749</v>
      </c>
      <c r="X9" s="26" t="str">
        <f t="shared" si="10"/>
        <v>Bucket with +176, +9% (1961 to 2137)</v>
      </c>
    </row>
    <row r="10">
      <c r="A10" s="18" t="s">
        <v>111</v>
      </c>
      <c r="B10" s="18">
        <v>24.0</v>
      </c>
      <c r="C10" s="40">
        <v>36762.0</v>
      </c>
      <c r="D10" s="40">
        <v>17131.0</v>
      </c>
      <c r="E10" s="40">
        <v>7246.0</v>
      </c>
      <c r="F10" s="14">
        <v>7505741.0</v>
      </c>
      <c r="G10" s="19"/>
      <c r="H10" s="19">
        <f>VLOOKUP(A10,'Kings Ratings'!$A$2:$B$1000,2,false)</f>
        <v>1</v>
      </c>
      <c r="I10" s="7">
        <f>vlookup(B10,'202405 MM (Do Not Delete)'!$A$1:$G$1000,7,false)</f>
        <v>261</v>
      </c>
      <c r="K10" s="40">
        <v>35634.0</v>
      </c>
      <c r="L10" s="22">
        <f t="shared" si="2"/>
        <v>1128</v>
      </c>
      <c r="M10" s="23">
        <f t="shared" si="3"/>
        <v>0.0316551608</v>
      </c>
      <c r="N10" s="24" t="str">
        <f t="shared" si="4"/>
        <v>Yellow Perch with +1128, +3.2% (35634 to 36762)</v>
      </c>
      <c r="O10" s="41"/>
      <c r="P10" s="40">
        <v>16566.0</v>
      </c>
      <c r="Q10" s="18">
        <f t="shared" si="5"/>
        <v>565</v>
      </c>
      <c r="R10" s="23">
        <f t="shared" si="6"/>
        <v>0.03410600024</v>
      </c>
      <c r="S10" s="24" t="str">
        <f t="shared" si="7"/>
        <v>Yellow Perch with +565, +3.4% (16566 to 17131)</v>
      </c>
      <c r="T10" s="18"/>
      <c r="U10" s="40">
        <v>6790.0</v>
      </c>
      <c r="V10" s="22">
        <f t="shared" si="8"/>
        <v>456</v>
      </c>
      <c r="W10" s="23">
        <f t="shared" si="9"/>
        <v>0.06715758468</v>
      </c>
      <c r="X10" s="26" t="str">
        <f t="shared" si="10"/>
        <v>Yellow Perch with +456, +6.7% (6790 to 7246)</v>
      </c>
    </row>
    <row r="11">
      <c r="A11" s="18" t="s">
        <v>161</v>
      </c>
      <c r="B11" s="18">
        <v>25.0</v>
      </c>
      <c r="C11" s="40">
        <v>31160.0</v>
      </c>
      <c r="D11" s="40">
        <v>14994.0</v>
      </c>
      <c r="E11" s="40">
        <v>6944.0</v>
      </c>
      <c r="F11" s="14">
        <v>5801789.0</v>
      </c>
      <c r="G11" s="19"/>
      <c r="H11" s="19">
        <f>VLOOKUP(A11,'Kings Ratings'!$A$2:$B$1000,2,false)</f>
        <v>1</v>
      </c>
      <c r="I11" s="7">
        <f>vlookup(B11,'202405 MM (Do Not Delete)'!$A$1:$G$1000,7,false)</f>
        <v>254</v>
      </c>
      <c r="K11" s="40">
        <v>30207.0</v>
      </c>
      <c r="L11" s="22">
        <f t="shared" si="2"/>
        <v>953</v>
      </c>
      <c r="M11" s="23">
        <f t="shared" si="3"/>
        <v>0.03154897871</v>
      </c>
      <c r="N11" s="24" t="str">
        <f t="shared" si="4"/>
        <v>Largemouth Bass with +953, +3.2% (30207 to 31160)</v>
      </c>
      <c r="O11" s="41"/>
      <c r="P11" s="40">
        <v>14506.0</v>
      </c>
      <c r="Q11" s="18">
        <f t="shared" si="5"/>
        <v>488</v>
      </c>
      <c r="R11" s="23">
        <f t="shared" si="6"/>
        <v>0.0336412519</v>
      </c>
      <c r="S11" s="24" t="str">
        <f t="shared" si="7"/>
        <v>Largemouth Bass with +488, +3.4% (14506 to 14994)</v>
      </c>
      <c r="T11" s="18"/>
      <c r="U11" s="40">
        <v>6490.0</v>
      </c>
      <c r="V11" s="22">
        <f t="shared" si="8"/>
        <v>454</v>
      </c>
      <c r="W11" s="23">
        <f t="shared" si="9"/>
        <v>0.06995377504</v>
      </c>
      <c r="X11" s="26" t="str">
        <f t="shared" si="10"/>
        <v>Largemouth Bass with +454, +7% (6490 to 6944)</v>
      </c>
    </row>
    <row r="12">
      <c r="A12" s="18" t="s">
        <v>602</v>
      </c>
      <c r="B12" s="18">
        <v>27.0</v>
      </c>
      <c r="C12" s="40">
        <v>13384.0</v>
      </c>
      <c r="D12" s="40">
        <v>5301.0</v>
      </c>
      <c r="E12" s="40">
        <v>200.0</v>
      </c>
      <c r="F12" s="14">
        <v>126613.0</v>
      </c>
      <c r="G12" s="19"/>
      <c r="H12" s="19">
        <f>VLOOKUP(A12,'Kings Ratings'!$A$2:$B$1000,2,false)</f>
        <v>1</v>
      </c>
      <c r="I12" s="7">
        <f>vlookup(B12,'202405 MM (Do Not Delete)'!$A$1:$G$1000,7,false)</f>
        <v>276</v>
      </c>
      <c r="K12" s="40">
        <v>12900.0</v>
      </c>
      <c r="L12" s="22">
        <f t="shared" si="2"/>
        <v>484</v>
      </c>
      <c r="M12" s="23">
        <f t="shared" si="3"/>
        <v>0.03751937984</v>
      </c>
      <c r="N12" s="24" t="str">
        <f t="shared" si="4"/>
        <v>Peas with +484, +3.8% (12900 to 13384)</v>
      </c>
      <c r="O12" s="41"/>
      <c r="P12" s="40">
        <v>5155.0</v>
      </c>
      <c r="Q12" s="18">
        <f t="shared" si="5"/>
        <v>146</v>
      </c>
      <c r="R12" s="23">
        <f t="shared" si="6"/>
        <v>0.02832201746</v>
      </c>
      <c r="S12" s="24" t="str">
        <f t="shared" si="7"/>
        <v>Peas with +146, +2.8% (5155 to 5301)</v>
      </c>
      <c r="T12" s="18"/>
      <c r="U12" s="40">
        <v>191.0</v>
      </c>
      <c r="V12" s="22">
        <f t="shared" si="8"/>
        <v>9</v>
      </c>
      <c r="W12" s="23">
        <f t="shared" si="9"/>
        <v>0.04712041885</v>
      </c>
      <c r="X12" s="26" t="str">
        <f t="shared" si="10"/>
        <v>Peas with +9, +4.7% (191 to 200)</v>
      </c>
    </row>
    <row r="13">
      <c r="A13" s="18" t="s">
        <v>246</v>
      </c>
      <c r="B13" s="18">
        <v>29.0</v>
      </c>
      <c r="C13" s="40">
        <v>10378.0</v>
      </c>
      <c r="D13" s="40">
        <v>3121.0</v>
      </c>
      <c r="E13" s="40">
        <v>121.0</v>
      </c>
      <c r="F13" s="14">
        <v>112065.0</v>
      </c>
      <c r="G13" s="19"/>
      <c r="H13" s="19">
        <f>VLOOKUP(A13,'Kings Ratings'!$A$2:$B$1000,2,false)</f>
        <v>2</v>
      </c>
      <c r="I13" s="7" t="str">
        <f>vlookup(B13,'202405 MM (Do Not Delete)'!$A$1:$G$1000,7,false)</f>
        <v/>
      </c>
      <c r="K13" s="40">
        <v>9978.0</v>
      </c>
      <c r="L13" s="22">
        <f t="shared" si="2"/>
        <v>400</v>
      </c>
      <c r="M13" s="23">
        <f t="shared" si="3"/>
        <v>0.04008819403</v>
      </c>
      <c r="N13" s="24" t="str">
        <f t="shared" si="4"/>
        <v>Cucumber with +400, +4% (9978 to 10378)</v>
      </c>
      <c r="O13" s="41"/>
      <c r="P13" s="40">
        <v>2993.0</v>
      </c>
      <c r="Q13" s="18">
        <f t="shared" si="5"/>
        <v>128</v>
      </c>
      <c r="R13" s="23">
        <f t="shared" si="6"/>
        <v>0.04276645506</v>
      </c>
      <c r="S13" s="24" t="str">
        <f t="shared" si="7"/>
        <v>Cucumber with +128, +4.3% (2993 to 3121)</v>
      </c>
      <c r="T13" s="18"/>
      <c r="U13" s="40">
        <v>110.0</v>
      </c>
      <c r="V13" s="22">
        <f t="shared" si="8"/>
        <v>11</v>
      </c>
      <c r="W13" s="23">
        <f t="shared" si="9"/>
        <v>0.1</v>
      </c>
      <c r="X13" s="26" t="str">
        <f t="shared" si="10"/>
        <v>Cucumber with +11, +10% (110 to 121)</v>
      </c>
    </row>
    <row r="14">
      <c r="A14" s="18" t="s">
        <v>650</v>
      </c>
      <c r="B14" s="18">
        <v>31.0</v>
      </c>
      <c r="C14" s="40">
        <v>5410.0</v>
      </c>
      <c r="D14" s="40">
        <v>373.0</v>
      </c>
      <c r="E14" s="40">
        <v>6.0</v>
      </c>
      <c r="F14" s="14">
        <v>10885.0</v>
      </c>
      <c r="G14" s="19"/>
      <c r="H14" s="19">
        <f>VLOOKUP(A14,'Kings Ratings'!$A$2:$B$1000,2,false)</f>
        <v>8</v>
      </c>
      <c r="I14" s="10"/>
      <c r="K14" s="40">
        <v>5142.0</v>
      </c>
      <c r="L14" s="22">
        <f t="shared" si="2"/>
        <v>268</v>
      </c>
      <c r="M14" s="23">
        <f t="shared" si="3"/>
        <v>0.05211979774</v>
      </c>
      <c r="N14" s="24" t="str">
        <f t="shared" si="4"/>
        <v>Radish with +268, +5.2% (5142 to 5410)</v>
      </c>
      <c r="O14" s="41"/>
      <c r="P14" s="40">
        <v>359.0</v>
      </c>
      <c r="Q14" s="18">
        <f t="shared" si="5"/>
        <v>14</v>
      </c>
      <c r="R14" s="23">
        <f t="shared" si="6"/>
        <v>0.03899721448</v>
      </c>
      <c r="S14" s="24" t="str">
        <f t="shared" si="7"/>
        <v>Radish with +14, +3.9% (359 to 373)</v>
      </c>
      <c r="T14" s="18"/>
      <c r="U14" s="40">
        <v>6.0</v>
      </c>
      <c r="V14" s="22">
        <f t="shared" si="8"/>
        <v>0</v>
      </c>
      <c r="W14" s="23">
        <f t="shared" si="9"/>
        <v>0</v>
      </c>
      <c r="X14" s="26" t="str">
        <f t="shared" si="10"/>
        <v>Radish with +0, +0% (6 to 6)</v>
      </c>
    </row>
    <row r="15">
      <c r="A15" s="18" t="s">
        <v>576</v>
      </c>
      <c r="B15" s="18">
        <v>33.0</v>
      </c>
      <c r="C15" s="40">
        <v>11865.0</v>
      </c>
      <c r="D15" s="40">
        <v>846.0</v>
      </c>
      <c r="E15" s="40">
        <v>7.0</v>
      </c>
      <c r="F15" s="14">
        <v>46117.0</v>
      </c>
      <c r="G15" s="19"/>
      <c r="H15" s="19">
        <f>VLOOKUP(A15,'Kings Ratings'!$A$2:$B$1000,2,false)</f>
        <v>7</v>
      </c>
      <c r="I15" s="7" t="str">
        <f>vlookup(B15,'202405 MM (Do Not Delete)'!$A$1:$G$1000,7,false)</f>
        <v/>
      </c>
      <c r="K15" s="40">
        <v>11343.0</v>
      </c>
      <c r="L15" s="22">
        <f t="shared" si="2"/>
        <v>522</v>
      </c>
      <c r="M15" s="23">
        <f t="shared" si="3"/>
        <v>0.04601957154</v>
      </c>
      <c r="N15" s="24" t="str">
        <f t="shared" si="4"/>
        <v>Onion with +522, +4.6% (11343 to 11865)</v>
      </c>
      <c r="O15" s="41"/>
      <c r="P15" s="40">
        <v>777.0</v>
      </c>
      <c r="Q15" s="18">
        <f t="shared" si="5"/>
        <v>69</v>
      </c>
      <c r="R15" s="23">
        <f t="shared" si="6"/>
        <v>0.0888030888</v>
      </c>
      <c r="S15" s="24" t="str">
        <f t="shared" si="7"/>
        <v>Onion with +69, +8.9% (777 to 846)</v>
      </c>
      <c r="T15" s="18"/>
      <c r="U15" s="40">
        <v>7.0</v>
      </c>
      <c r="V15" s="22">
        <f t="shared" si="8"/>
        <v>0</v>
      </c>
      <c r="W15" s="23">
        <f t="shared" si="9"/>
        <v>0</v>
      </c>
      <c r="X15" s="26" t="str">
        <f t="shared" si="10"/>
        <v>Onion with +0, +0% (7 to 7)</v>
      </c>
    </row>
    <row r="16">
      <c r="A16" s="18" t="s">
        <v>97</v>
      </c>
      <c r="B16" s="18">
        <v>36.0</v>
      </c>
      <c r="C16" s="40">
        <v>38592.0</v>
      </c>
      <c r="D16" s="40">
        <v>17821.0</v>
      </c>
      <c r="E16" s="40">
        <v>5699.0</v>
      </c>
      <c r="F16" s="14">
        <v>9578803.0</v>
      </c>
      <c r="G16" s="19"/>
      <c r="H16" s="19">
        <f>VLOOKUP(A16,'Kings Ratings'!$A$2:$B$1000,2,false)</f>
        <v>1</v>
      </c>
      <c r="I16" s="7">
        <f>vlookup(B16,'202405 MM (Do Not Delete)'!$A$1:$G$1000,7,false)</f>
        <v>267</v>
      </c>
      <c r="K16" s="40">
        <v>37641.0</v>
      </c>
      <c r="L16" s="22">
        <f t="shared" si="2"/>
        <v>951</v>
      </c>
      <c r="M16" s="23">
        <f t="shared" si="3"/>
        <v>0.02526500359</v>
      </c>
      <c r="N16" s="24" t="str">
        <f t="shared" si="4"/>
        <v>Wooden Plank with +951, +2.5% (37641 to 38592)</v>
      </c>
      <c r="O16" s="41"/>
      <c r="P16" s="40">
        <v>17321.0</v>
      </c>
      <c r="Q16" s="18">
        <f t="shared" si="5"/>
        <v>500</v>
      </c>
      <c r="R16" s="23">
        <f t="shared" si="6"/>
        <v>0.02886669361</v>
      </c>
      <c r="S16" s="24" t="str">
        <f t="shared" si="7"/>
        <v>Wooden Plank with +500, +2.9% (17321 to 17821)</v>
      </c>
      <c r="T16" s="18"/>
      <c r="U16" s="40">
        <v>5419.0</v>
      </c>
      <c r="V16" s="22">
        <f t="shared" si="8"/>
        <v>280</v>
      </c>
      <c r="W16" s="23">
        <f t="shared" si="9"/>
        <v>0.05167004982</v>
      </c>
      <c r="X16" s="26" t="str">
        <f t="shared" si="10"/>
        <v>Wooden Plank with +280, +5.2% (5419 to 5699)</v>
      </c>
    </row>
    <row r="17">
      <c r="A17" s="18" t="s">
        <v>790</v>
      </c>
      <c r="B17" s="18">
        <v>37.0</v>
      </c>
      <c r="C17" s="40">
        <v>12074.0</v>
      </c>
      <c r="D17" s="40">
        <v>6630.0</v>
      </c>
      <c r="E17" s="40">
        <v>1766.0</v>
      </c>
      <c r="F17" s="14">
        <v>1001708.0</v>
      </c>
      <c r="G17" s="19"/>
      <c r="H17" s="19">
        <f>VLOOKUP(A17,'Kings Ratings'!$A$2:$B$1000,2,false)</f>
        <v>2</v>
      </c>
      <c r="I17" s="7">
        <f>vlookup(B17,'202405 MM (Do Not Delete)'!$A$1:$G$1000,7,false)</f>
        <v>248</v>
      </c>
      <c r="K17" s="40">
        <v>11610.0</v>
      </c>
      <c r="L17" s="22">
        <f t="shared" si="2"/>
        <v>464</v>
      </c>
      <c r="M17" s="23">
        <f t="shared" si="3"/>
        <v>0.03996554694</v>
      </c>
      <c r="N17" s="24" t="str">
        <f t="shared" si="4"/>
        <v>Wooden Box with +464, +4% (11610 to 12074)</v>
      </c>
      <c r="O17" s="41"/>
      <c r="P17" s="40">
        <v>6341.0</v>
      </c>
      <c r="Q17" s="18">
        <f t="shared" si="5"/>
        <v>289</v>
      </c>
      <c r="R17" s="23">
        <f t="shared" si="6"/>
        <v>0.04557640751</v>
      </c>
      <c r="S17" s="24" t="str">
        <f t="shared" si="7"/>
        <v>Wooden Box with +289, +4.6% (6341 to 6630)</v>
      </c>
      <c r="T17" s="18"/>
      <c r="U17" s="40">
        <v>1614.0</v>
      </c>
      <c r="V17" s="22">
        <f t="shared" si="8"/>
        <v>152</v>
      </c>
      <c r="W17" s="23">
        <f t="shared" si="9"/>
        <v>0.09417596035</v>
      </c>
      <c r="X17" s="26" t="str">
        <f t="shared" si="10"/>
        <v>Wooden Box with +152, +9.4% (1614 to 1766)</v>
      </c>
    </row>
    <row r="18">
      <c r="A18" s="18" t="s">
        <v>233</v>
      </c>
      <c r="B18" s="18">
        <v>39.0</v>
      </c>
      <c r="C18" s="40">
        <v>22314.0</v>
      </c>
      <c r="D18" s="40">
        <v>10732.0</v>
      </c>
      <c r="E18" s="40">
        <v>3250.0</v>
      </c>
      <c r="F18" s="14">
        <v>1148793.0</v>
      </c>
      <c r="G18" s="19"/>
      <c r="H18" s="19">
        <f>VLOOKUP(A18,'Kings Ratings'!$A$2:$B$1000,2,false)</f>
        <v>1</v>
      </c>
      <c r="I18" s="7">
        <f>vlookup(B18,'202405 MM (Do Not Delete)'!$A$1:$G$1000,7,false)</f>
        <v>234</v>
      </c>
      <c r="K18" s="40">
        <v>21586.0</v>
      </c>
      <c r="L18" s="22">
        <f t="shared" si="2"/>
        <v>728</v>
      </c>
      <c r="M18" s="23">
        <f t="shared" si="3"/>
        <v>0.03372556286</v>
      </c>
      <c r="N18" s="24" t="str">
        <f t="shared" si="4"/>
        <v>Crappie with +728, +3.4% (21586 to 22314)</v>
      </c>
      <c r="O18" s="41"/>
      <c r="P18" s="40">
        <v>10250.0</v>
      </c>
      <c r="Q18" s="18">
        <f t="shared" si="5"/>
        <v>482</v>
      </c>
      <c r="R18" s="23">
        <f t="shared" si="6"/>
        <v>0.04702439024</v>
      </c>
      <c r="S18" s="24" t="str">
        <f t="shared" si="7"/>
        <v>Crappie with +482, +4.7% (10250 to 10732)</v>
      </c>
      <c r="T18" s="18"/>
      <c r="U18" s="40">
        <v>3001.0</v>
      </c>
      <c r="V18" s="22">
        <f t="shared" si="8"/>
        <v>249</v>
      </c>
      <c r="W18" s="23">
        <f t="shared" si="9"/>
        <v>0.08297234255</v>
      </c>
      <c r="X18" s="26" t="str">
        <f t="shared" si="10"/>
        <v>Crappie with +249, +8.3% (3001 to 3250)</v>
      </c>
    </row>
    <row r="19">
      <c r="A19" s="18" t="s">
        <v>34</v>
      </c>
      <c r="B19" s="18">
        <v>43.0</v>
      </c>
      <c r="C19" s="40">
        <v>45854.0</v>
      </c>
      <c r="D19" s="40">
        <v>25686.0</v>
      </c>
      <c r="E19" s="40">
        <v>8578.0</v>
      </c>
      <c r="F19" s="14">
        <v>7944657.0</v>
      </c>
      <c r="G19" s="19"/>
      <c r="H19" s="19">
        <f>VLOOKUP(A19,'Kings Ratings'!$A$2:$B$1000,2,false)</f>
        <v>1</v>
      </c>
      <c r="I19" s="7">
        <f>vlookup(B19,'202405 MM (Do Not Delete)'!$A$1:$G$1000,7,false)</f>
        <v>208</v>
      </c>
      <c r="K19" s="40">
        <v>44621.0</v>
      </c>
      <c r="L19" s="22">
        <f t="shared" si="2"/>
        <v>1233</v>
      </c>
      <c r="M19" s="23">
        <f t="shared" si="3"/>
        <v>0.02763272898</v>
      </c>
      <c r="N19" s="24" t="str">
        <f t="shared" si="4"/>
        <v>Mushroom with +1233, +2.8% (44621 to 45854)</v>
      </c>
      <c r="O19" s="41"/>
      <c r="P19" s="40">
        <v>24907.0</v>
      </c>
      <c r="Q19" s="18">
        <f t="shared" si="5"/>
        <v>779</v>
      </c>
      <c r="R19" s="23">
        <f t="shared" si="6"/>
        <v>0.03127634801</v>
      </c>
      <c r="S19" s="24" t="str">
        <f t="shared" si="7"/>
        <v>Mushroom with +779, +3.1% (24907 to 25686)</v>
      </c>
      <c r="T19" s="18"/>
      <c r="U19" s="40">
        <v>8137.0</v>
      </c>
      <c r="V19" s="22">
        <f t="shared" si="8"/>
        <v>441</v>
      </c>
      <c r="W19" s="23">
        <f t="shared" si="9"/>
        <v>0.05419687846</v>
      </c>
      <c r="X19" s="26" t="str">
        <f t="shared" si="10"/>
        <v>Mushroom with +441, +5.4% (8137 to 8578)</v>
      </c>
    </row>
    <row r="20">
      <c r="A20" s="18" t="s">
        <v>303</v>
      </c>
      <c r="B20" s="18">
        <v>45.0</v>
      </c>
      <c r="C20" s="40">
        <v>17397.0</v>
      </c>
      <c r="D20" s="40">
        <v>8028.0</v>
      </c>
      <c r="E20" s="40">
        <v>1818.0</v>
      </c>
      <c r="F20" s="14">
        <v>743925.0</v>
      </c>
      <c r="G20" s="19"/>
      <c r="H20" s="19">
        <f>VLOOKUP(A20,'Kings Ratings'!$A$2:$B$1000,2,false)</f>
        <v>4</v>
      </c>
      <c r="I20" s="7">
        <f>vlookup(B20,'202405 MM (Do Not Delete)'!$A$1:$G$1000,7,false)</f>
        <v>270</v>
      </c>
      <c r="K20" s="40">
        <v>16805.0</v>
      </c>
      <c r="L20" s="22">
        <f t="shared" si="2"/>
        <v>592</v>
      </c>
      <c r="M20" s="23">
        <f t="shared" si="3"/>
        <v>0.03522761083</v>
      </c>
      <c r="N20" s="24" t="str">
        <f t="shared" si="4"/>
        <v>Fish Bones with +592, +3.5% (16805 to 17397)</v>
      </c>
      <c r="O20" s="41"/>
      <c r="P20" s="40">
        <v>7581.0</v>
      </c>
      <c r="Q20" s="18">
        <f t="shared" si="5"/>
        <v>447</v>
      </c>
      <c r="R20" s="23">
        <f t="shared" si="6"/>
        <v>0.05896319747</v>
      </c>
      <c r="S20" s="24" t="str">
        <f t="shared" si="7"/>
        <v>Fish Bones with +447, +5.9% (7581 to 8028)</v>
      </c>
      <c r="T20" s="18"/>
      <c r="U20" s="40">
        <v>1675.0</v>
      </c>
      <c r="V20" s="22">
        <f t="shared" si="8"/>
        <v>143</v>
      </c>
      <c r="W20" s="23">
        <f t="shared" si="9"/>
        <v>0.08537313433</v>
      </c>
      <c r="X20" s="26" t="str">
        <f t="shared" si="10"/>
        <v>Fish Bones with +143, +8.5% (1675 to 1818)</v>
      </c>
    </row>
    <row r="21">
      <c r="A21" s="18" t="s">
        <v>448</v>
      </c>
      <c r="B21" s="18">
        <v>46.0</v>
      </c>
      <c r="C21" s="40">
        <v>17954.0</v>
      </c>
      <c r="D21" s="40">
        <v>487.0</v>
      </c>
      <c r="E21" s="40">
        <v>1.0</v>
      </c>
      <c r="F21" s="14">
        <v>20566.0</v>
      </c>
      <c r="G21" s="19"/>
      <c r="H21" s="19">
        <f>VLOOKUP(A21,'Kings Ratings'!$A$2:$B$1000,2,false)</f>
        <v>8</v>
      </c>
      <c r="I21" s="7" t="str">
        <f>vlookup(B21,'202405 MM (Do Not Delete)'!$A$1:$G$1000,7,false)</f>
        <v/>
      </c>
      <c r="K21" s="40">
        <v>17371.0</v>
      </c>
      <c r="L21" s="22">
        <f t="shared" si="2"/>
        <v>583</v>
      </c>
      <c r="M21" s="23">
        <f t="shared" si="3"/>
        <v>0.03356168327</v>
      </c>
      <c r="N21" s="24" t="str">
        <f t="shared" si="4"/>
        <v>Hops with +583, +3.4% (17371 to 17954)</v>
      </c>
      <c r="O21" s="41"/>
      <c r="P21" s="40">
        <v>467.0</v>
      </c>
      <c r="Q21" s="18">
        <f t="shared" si="5"/>
        <v>20</v>
      </c>
      <c r="R21" s="23">
        <f t="shared" si="6"/>
        <v>0.04282655246</v>
      </c>
      <c r="S21" s="24" t="str">
        <f t="shared" si="7"/>
        <v>Hops with +20, +4.3% (467 to 487)</v>
      </c>
      <c r="T21" s="18"/>
      <c r="U21" s="40">
        <v>1.0</v>
      </c>
      <c r="V21" s="22">
        <f t="shared" si="8"/>
        <v>0</v>
      </c>
      <c r="W21" s="23">
        <f t="shared" si="9"/>
        <v>0</v>
      </c>
      <c r="X21" s="26" t="str">
        <f t="shared" si="10"/>
        <v>Hops with +0, +0% (1 to 1)</v>
      </c>
    </row>
    <row r="22">
      <c r="A22" s="18" t="s">
        <v>626</v>
      </c>
      <c r="B22" s="18">
        <v>48.0</v>
      </c>
      <c r="C22" s="40">
        <v>16610.0</v>
      </c>
      <c r="D22" s="40">
        <v>6102.0</v>
      </c>
      <c r="E22" s="40">
        <v>232.0</v>
      </c>
      <c r="F22" s="14">
        <v>253353.0</v>
      </c>
      <c r="G22" s="19"/>
      <c r="H22" s="19">
        <f>VLOOKUP(A22,'Kings Ratings'!$A$2:$B$1000,2,false)</f>
        <v>4</v>
      </c>
      <c r="I22" s="7">
        <f>vlookup(B22,'202405 MM (Do Not Delete)'!$A$1:$G$1000,7,false)</f>
        <v>290</v>
      </c>
      <c r="K22" s="40">
        <v>16072.0</v>
      </c>
      <c r="L22" s="22">
        <f t="shared" si="2"/>
        <v>538</v>
      </c>
      <c r="M22" s="23">
        <f t="shared" si="3"/>
        <v>0.03347436536</v>
      </c>
      <c r="N22" s="24" t="str">
        <f t="shared" si="4"/>
        <v>Potato with +538, +3.3% (16072 to 16610)</v>
      </c>
      <c r="O22" s="41"/>
      <c r="P22" s="40">
        <v>5749.0</v>
      </c>
      <c r="Q22" s="18">
        <f t="shared" si="5"/>
        <v>353</v>
      </c>
      <c r="R22" s="23">
        <f t="shared" si="6"/>
        <v>0.06140198295</v>
      </c>
      <c r="S22" s="24" t="str">
        <f t="shared" si="7"/>
        <v>Potato with +353, +6.1% (5749 to 6102)</v>
      </c>
      <c r="T22" s="18"/>
      <c r="U22" s="40">
        <v>215.0</v>
      </c>
      <c r="V22" s="22">
        <f t="shared" si="8"/>
        <v>17</v>
      </c>
      <c r="W22" s="23">
        <f t="shared" si="9"/>
        <v>0.07906976744</v>
      </c>
      <c r="X22" s="26" t="str">
        <f t="shared" si="10"/>
        <v>Potato with +17, +7.9% (215 to 232)</v>
      </c>
    </row>
    <row r="23">
      <c r="A23" s="18" t="s">
        <v>524</v>
      </c>
      <c r="B23" s="18">
        <v>50.0</v>
      </c>
      <c r="C23" s="40">
        <v>9566.0</v>
      </c>
      <c r="D23" s="40">
        <v>615.0</v>
      </c>
      <c r="E23" s="40">
        <v>3.0</v>
      </c>
      <c r="F23" s="14">
        <v>46393.0</v>
      </c>
      <c r="G23" s="19"/>
      <c r="H23" s="19">
        <f>VLOOKUP(A23,'Kings Ratings'!$A$2:$B$1000,2,false)</f>
        <v>7</v>
      </c>
      <c r="I23" s="10"/>
      <c r="K23" s="40">
        <v>9213.0</v>
      </c>
      <c r="L23" s="22">
        <f t="shared" si="2"/>
        <v>353</v>
      </c>
      <c r="M23" s="23">
        <f t="shared" si="3"/>
        <v>0.03831542386</v>
      </c>
      <c r="N23" s="24" t="str">
        <f t="shared" si="4"/>
        <v>Leek with +353, +3.8% (9213 to 9566)</v>
      </c>
      <c r="O23" s="41"/>
      <c r="P23" s="40">
        <v>562.0</v>
      </c>
      <c r="Q23" s="18">
        <f t="shared" si="5"/>
        <v>53</v>
      </c>
      <c r="R23" s="23">
        <f t="shared" si="6"/>
        <v>0.09430604982</v>
      </c>
      <c r="S23" s="24" t="str">
        <f t="shared" si="7"/>
        <v>Leek with +53, +9.4% (562 to 615)</v>
      </c>
      <c r="T23" s="18"/>
      <c r="U23" s="40">
        <v>1.0</v>
      </c>
      <c r="V23" s="22">
        <f t="shared" si="8"/>
        <v>2</v>
      </c>
      <c r="W23" s="23">
        <f t="shared" si="9"/>
        <v>2</v>
      </c>
      <c r="X23" s="26" t="str">
        <f t="shared" si="10"/>
        <v>Leek with +2, +200% (1 to 3)</v>
      </c>
    </row>
    <row r="24">
      <c r="A24" s="18" t="s">
        <v>772</v>
      </c>
      <c r="B24" s="18">
        <v>55.0</v>
      </c>
      <c r="C24" s="40">
        <v>8360.0</v>
      </c>
      <c r="D24" s="40">
        <v>5150.0</v>
      </c>
      <c r="E24" s="40">
        <v>773.0</v>
      </c>
      <c r="F24" s="14">
        <v>650295.0</v>
      </c>
      <c r="G24" s="19"/>
      <c r="H24" s="19">
        <f>VLOOKUP(A24,'Kings Ratings'!$A$2:$B$1000,2,false)</f>
        <v>2</v>
      </c>
      <c r="I24" s="7">
        <f>vlookup(B24,'202405 MM (Do Not Delete)'!$A$1:$G$1000,7,false)</f>
        <v>260</v>
      </c>
      <c r="K24" s="40">
        <v>8035.0</v>
      </c>
      <c r="L24" s="22">
        <f t="shared" si="2"/>
        <v>325</v>
      </c>
      <c r="M24" s="23">
        <f t="shared" si="3"/>
        <v>0.04044803983</v>
      </c>
      <c r="N24" s="24" t="str">
        <f t="shared" si="4"/>
        <v>Sturdy Box with +325, +4% (8035 to 8360)</v>
      </c>
      <c r="O24" s="41"/>
      <c r="P24" s="40">
        <v>4956.0</v>
      </c>
      <c r="Q24" s="18">
        <f t="shared" si="5"/>
        <v>194</v>
      </c>
      <c r="R24" s="23">
        <f t="shared" si="6"/>
        <v>0.03914447135</v>
      </c>
      <c r="S24" s="24" t="str">
        <f t="shared" si="7"/>
        <v>Sturdy Box with +194, +3.9% (4956 to 5150)</v>
      </c>
      <c r="T24" s="18"/>
      <c r="U24" s="40">
        <v>721.0</v>
      </c>
      <c r="V24" s="22">
        <f t="shared" si="8"/>
        <v>52</v>
      </c>
      <c r="W24" s="23">
        <f t="shared" si="9"/>
        <v>0.0721220527</v>
      </c>
      <c r="X24" s="26" t="str">
        <f t="shared" si="10"/>
        <v>Sturdy Box with +52, +7.2% (721 to 773)</v>
      </c>
    </row>
    <row r="25">
      <c r="A25" s="18" t="s">
        <v>390</v>
      </c>
      <c r="B25" s="18">
        <v>56.0</v>
      </c>
      <c r="C25" s="40">
        <v>22602.0</v>
      </c>
      <c r="D25" s="40">
        <v>11756.0</v>
      </c>
      <c r="E25" s="40">
        <v>3851.0</v>
      </c>
      <c r="F25" s="14">
        <v>1818586.0</v>
      </c>
      <c r="G25" s="19"/>
      <c r="H25" s="19">
        <f>VLOOKUP(A25,'Kings Ratings'!$A$2:$B$1000,2,false)</f>
        <v>1</v>
      </c>
      <c r="I25" s="7">
        <f>vlookup(B25,'202405 MM (Do Not Delete)'!$A$1:$G$1000,7,false)</f>
        <v>228</v>
      </c>
      <c r="K25" s="40">
        <v>21827.0</v>
      </c>
      <c r="L25" s="22">
        <f t="shared" si="2"/>
        <v>775</v>
      </c>
      <c r="M25" s="23">
        <f t="shared" si="3"/>
        <v>0.0355064828</v>
      </c>
      <c r="N25" s="24" t="str">
        <f t="shared" si="4"/>
        <v>Green Chromis with +775, +3.6% (21827 to 22602)</v>
      </c>
      <c r="O25" s="41"/>
      <c r="P25" s="40">
        <v>11304.0</v>
      </c>
      <c r="Q25" s="18">
        <f t="shared" si="5"/>
        <v>452</v>
      </c>
      <c r="R25" s="23">
        <f t="shared" si="6"/>
        <v>0.03998584572</v>
      </c>
      <c r="S25" s="24" t="str">
        <f t="shared" si="7"/>
        <v>Green Chromis with +452, +4% (11304 to 11756)</v>
      </c>
      <c r="T25" s="18"/>
      <c r="U25" s="40">
        <v>3625.0</v>
      </c>
      <c r="V25" s="22">
        <f t="shared" si="8"/>
        <v>226</v>
      </c>
      <c r="W25" s="23">
        <f t="shared" si="9"/>
        <v>0.06234482759</v>
      </c>
      <c r="X25" s="26" t="str">
        <f t="shared" si="10"/>
        <v>Green Chromis with +226, +6.2% (3625 to 3851)</v>
      </c>
    </row>
    <row r="26">
      <c r="A26" s="18" t="s">
        <v>76</v>
      </c>
      <c r="B26" s="18">
        <v>57.0</v>
      </c>
      <c r="C26" s="40">
        <v>22298.0</v>
      </c>
      <c r="D26" s="40">
        <v>11718.0</v>
      </c>
      <c r="E26" s="40">
        <v>3841.0</v>
      </c>
      <c r="F26" s="14">
        <v>1815703.0</v>
      </c>
      <c r="G26" s="19"/>
      <c r="H26" s="19">
        <f>VLOOKUP(A26,'Kings Ratings'!$A$2:$B$1000,2,false)</f>
        <v>2</v>
      </c>
      <c r="I26" s="7">
        <f>vlookup(B26,'202405 MM (Do Not Delete)'!$A$1:$G$1000,7,false)</f>
        <v>229</v>
      </c>
      <c r="K26" s="40">
        <v>21539.0</v>
      </c>
      <c r="L26" s="22">
        <f t="shared" si="2"/>
        <v>759</v>
      </c>
      <c r="M26" s="23">
        <f t="shared" si="3"/>
        <v>0.03523840475</v>
      </c>
      <c r="N26" s="24" t="str">
        <f t="shared" si="4"/>
        <v>Blue Crab with +759, +3.5% (21539 to 22298)</v>
      </c>
      <c r="O26" s="41"/>
      <c r="P26" s="40">
        <v>11271.0</v>
      </c>
      <c r="Q26" s="18">
        <f t="shared" si="5"/>
        <v>447</v>
      </c>
      <c r="R26" s="23">
        <f t="shared" si="6"/>
        <v>0.03965930264</v>
      </c>
      <c r="S26" s="24" t="str">
        <f t="shared" si="7"/>
        <v>Blue Crab with +447, +4% (11271 to 11718)</v>
      </c>
      <c r="T26" s="18"/>
      <c r="U26" s="40">
        <v>3616.0</v>
      </c>
      <c r="V26" s="22">
        <f t="shared" si="8"/>
        <v>225</v>
      </c>
      <c r="W26" s="23">
        <f t="shared" si="9"/>
        <v>0.06222345133</v>
      </c>
      <c r="X26" s="26" t="str">
        <f t="shared" si="10"/>
        <v>Blue Crab with +225, +6.2% (3616 to 3841)</v>
      </c>
    </row>
    <row r="27">
      <c r="A27" s="18" t="s">
        <v>301</v>
      </c>
      <c r="B27" s="18">
        <v>58.0</v>
      </c>
      <c r="C27" s="40">
        <v>25657.0</v>
      </c>
      <c r="D27" s="40">
        <v>15905.0</v>
      </c>
      <c r="E27" s="40">
        <v>6826.0</v>
      </c>
      <c r="F27" s="14">
        <v>4528488.0</v>
      </c>
      <c r="G27" s="19"/>
      <c r="H27" s="19">
        <f>VLOOKUP(A27,'Kings Ratings'!$A$2:$B$1000,2,false)</f>
        <v>1</v>
      </c>
      <c r="I27" s="7">
        <f>vlookup(B27,'202405 MM (Do Not Delete)'!$A$1:$G$1000,7,false)</f>
        <v>256</v>
      </c>
      <c r="K27" s="40">
        <v>24786.0</v>
      </c>
      <c r="L27" s="22">
        <f t="shared" si="2"/>
        <v>871</v>
      </c>
      <c r="M27" s="23">
        <f t="shared" si="3"/>
        <v>0.03514080529</v>
      </c>
      <c r="N27" s="24" t="str">
        <f t="shared" si="4"/>
        <v>Small Prawn with +871, +3.5% (24786 to 25657)</v>
      </c>
      <c r="O27" s="41"/>
      <c r="P27" s="40">
        <v>15373.0</v>
      </c>
      <c r="Q27" s="18">
        <f t="shared" si="5"/>
        <v>532</v>
      </c>
      <c r="R27" s="23">
        <f t="shared" si="6"/>
        <v>0.03460612763</v>
      </c>
      <c r="S27" s="24" t="str">
        <f t="shared" si="7"/>
        <v>Small Prawn with +532, +3.5% (15373 to 15905)</v>
      </c>
      <c r="T27" s="18"/>
      <c r="U27" s="40">
        <v>6406.0</v>
      </c>
      <c r="V27" s="22">
        <f t="shared" si="8"/>
        <v>420</v>
      </c>
      <c r="W27" s="23">
        <f t="shared" si="9"/>
        <v>0.06556353419</v>
      </c>
      <c r="X27" s="26" t="str">
        <f t="shared" si="10"/>
        <v>Small Prawn with +420, +6.6% (6406 to 6826)</v>
      </c>
    </row>
    <row r="28">
      <c r="A28" s="18" t="s">
        <v>764</v>
      </c>
      <c r="B28" s="18">
        <v>59.0</v>
      </c>
      <c r="C28" s="40">
        <v>13870.0</v>
      </c>
      <c r="D28" s="40">
        <v>2932.0</v>
      </c>
      <c r="E28" s="40">
        <v>9.0</v>
      </c>
      <c r="F28" s="14">
        <v>140893.0</v>
      </c>
      <c r="G28" s="19"/>
      <c r="H28" s="19">
        <f>VLOOKUP(A28,'Kings Ratings'!$A$2:$B$1000,2,false)</f>
        <v>8</v>
      </c>
      <c r="I28" s="7" t="str">
        <f>vlookup(B28,'202405 MM (Do Not Delete)'!$A$1:$G$1000,7,false)</f>
        <v/>
      </c>
      <c r="K28" s="40">
        <v>13502.0</v>
      </c>
      <c r="L28" s="22">
        <f t="shared" si="2"/>
        <v>368</v>
      </c>
      <c r="M28" s="23">
        <f t="shared" si="3"/>
        <v>0.02725522145</v>
      </c>
      <c r="N28" s="24" t="str">
        <f t="shared" si="4"/>
        <v>Watermelon with +368, +2.7% (13502 to 13870)</v>
      </c>
      <c r="O28" s="41"/>
      <c r="P28" s="40">
        <v>2833.0</v>
      </c>
      <c r="Q28" s="18">
        <f t="shared" si="5"/>
        <v>99</v>
      </c>
      <c r="R28" s="23">
        <f t="shared" si="6"/>
        <v>0.03494528768</v>
      </c>
      <c r="S28" s="24" t="str">
        <f t="shared" si="7"/>
        <v>Watermelon with +99, +3.5% (2833 to 2932)</v>
      </c>
      <c r="T28" s="18"/>
      <c r="U28" s="40">
        <v>8.0</v>
      </c>
      <c r="V28" s="22">
        <f t="shared" si="8"/>
        <v>1</v>
      </c>
      <c r="W28" s="23">
        <f t="shared" si="9"/>
        <v>0.125</v>
      </c>
      <c r="X28" s="26" t="str">
        <f t="shared" si="10"/>
        <v>Watermelon with +1, +12.5% (8 to 9)</v>
      </c>
    </row>
    <row r="29">
      <c r="A29" s="18" t="s">
        <v>156</v>
      </c>
      <c r="B29" s="18">
        <v>63.0</v>
      </c>
      <c r="C29" s="40">
        <v>31165.0</v>
      </c>
      <c r="D29" s="40">
        <v>16356.0</v>
      </c>
      <c r="E29" s="40">
        <v>6586.0</v>
      </c>
      <c r="F29" s="14">
        <v>4712209.0</v>
      </c>
      <c r="G29" s="19"/>
      <c r="H29" s="19">
        <f>VLOOKUP(A29,'Kings Ratings'!$A$2:$B$1000,2,false)</f>
        <v>1</v>
      </c>
      <c r="I29" s="7">
        <f>vlookup(B29,'202405 MM (Do Not Delete)'!$A$1:$G$1000,7,false)</f>
        <v>274</v>
      </c>
      <c r="K29" s="40">
        <v>30249.0</v>
      </c>
      <c r="L29" s="22">
        <f t="shared" si="2"/>
        <v>916</v>
      </c>
      <c r="M29" s="23">
        <f t="shared" si="3"/>
        <v>0.03028199279</v>
      </c>
      <c r="N29" s="24" t="str">
        <f t="shared" si="4"/>
        <v>Trout with +916, +3% (30249 to 31165)</v>
      </c>
      <c r="O29" s="41"/>
      <c r="P29" s="40">
        <v>15835.0</v>
      </c>
      <c r="Q29" s="18">
        <f t="shared" si="5"/>
        <v>521</v>
      </c>
      <c r="R29" s="23">
        <f t="shared" si="6"/>
        <v>0.03290179981</v>
      </c>
      <c r="S29" s="24" t="str">
        <f t="shared" si="7"/>
        <v>Trout with +521, +3.3% (15835 to 16356)</v>
      </c>
      <c r="T29" s="18"/>
      <c r="U29" s="40">
        <v>6228.0</v>
      </c>
      <c r="V29" s="22">
        <f t="shared" si="8"/>
        <v>358</v>
      </c>
      <c r="W29" s="23">
        <f t="shared" si="9"/>
        <v>0.05748233783</v>
      </c>
      <c r="X29" s="26" t="str">
        <f t="shared" si="10"/>
        <v>Trout with +358, +5.7% (6228 to 6586)</v>
      </c>
    </row>
    <row r="30">
      <c r="A30" s="18" t="s">
        <v>204</v>
      </c>
      <c r="B30" s="18">
        <v>65.0</v>
      </c>
      <c r="C30" s="40">
        <v>30152.0</v>
      </c>
      <c r="D30" s="40">
        <v>5490.0</v>
      </c>
      <c r="E30" s="40">
        <v>87.0</v>
      </c>
      <c r="F30" s="14">
        <v>230026.0</v>
      </c>
      <c r="G30" s="19"/>
      <c r="H30" s="19">
        <f>VLOOKUP(A30,'Kings Ratings'!$A$2:$B$1000,2,false)</f>
        <v>7</v>
      </c>
      <c r="I30" s="7" t="str">
        <f>vlookup(B30,'202405 MM (Do Not Delete)'!$A$1:$G$1000,7,false)</f>
        <v/>
      </c>
      <c r="K30" s="40">
        <v>29123.0</v>
      </c>
      <c r="L30" s="22">
        <f t="shared" si="2"/>
        <v>1029</v>
      </c>
      <c r="M30" s="23">
        <f t="shared" si="3"/>
        <v>0.0353328984</v>
      </c>
      <c r="N30" s="24" t="str">
        <f t="shared" si="4"/>
        <v>Corn with +1029, +3.5% (29123 to 30152)</v>
      </c>
      <c r="O30" s="41"/>
      <c r="P30" s="40">
        <v>5211.0</v>
      </c>
      <c r="Q30" s="18">
        <f t="shared" si="5"/>
        <v>279</v>
      </c>
      <c r="R30" s="23">
        <f t="shared" si="6"/>
        <v>0.05354058722</v>
      </c>
      <c r="S30" s="24" t="str">
        <f t="shared" si="7"/>
        <v>Corn with +279, +5.4% (5211 to 5490)</v>
      </c>
      <c r="T30" s="18"/>
      <c r="U30" s="40">
        <v>68.0</v>
      </c>
      <c r="V30" s="22">
        <f t="shared" si="8"/>
        <v>19</v>
      </c>
      <c r="W30" s="23">
        <f t="shared" si="9"/>
        <v>0.2794117647</v>
      </c>
      <c r="X30" s="26" t="str">
        <f t="shared" si="10"/>
        <v>Corn with +19, +27.9% (68 to 87)</v>
      </c>
    </row>
    <row r="31">
      <c r="A31" s="18" t="s">
        <v>162</v>
      </c>
      <c r="B31" s="18">
        <v>67.0</v>
      </c>
      <c r="C31" s="40">
        <v>13644.0</v>
      </c>
      <c r="D31" s="40">
        <v>2338.0</v>
      </c>
      <c r="E31" s="40">
        <v>1.0</v>
      </c>
      <c r="F31" s="14">
        <v>61448.0</v>
      </c>
      <c r="G31" s="19"/>
      <c r="H31" s="19">
        <f>VLOOKUP(A31,'Kings Ratings'!$A$2:$B$1000,2,false)</f>
        <v>8</v>
      </c>
      <c r="I31" s="7" t="str">
        <f>vlookup(B31,'202405 MM (Do Not Delete)'!$A$1:$G$1000,7,false)</f>
        <v/>
      </c>
      <c r="K31" s="40">
        <v>13083.0</v>
      </c>
      <c r="L31" s="22">
        <f t="shared" si="2"/>
        <v>561</v>
      </c>
      <c r="M31" s="23">
        <f t="shared" si="3"/>
        <v>0.04288007338</v>
      </c>
      <c r="N31" s="24" t="str">
        <f t="shared" si="4"/>
        <v>Cabbage with +561, +4.3% (13083 to 13644)</v>
      </c>
      <c r="O31" s="41"/>
      <c r="P31" s="40">
        <v>2191.0</v>
      </c>
      <c r="Q31" s="18">
        <f t="shared" si="5"/>
        <v>147</v>
      </c>
      <c r="R31" s="23">
        <f t="shared" si="6"/>
        <v>0.06709265176</v>
      </c>
      <c r="S31" s="24" t="str">
        <f t="shared" si="7"/>
        <v>Cabbage with +147, +6.7% (2191 to 2338)</v>
      </c>
      <c r="T31" s="18"/>
      <c r="U31" s="40">
        <v>1.0</v>
      </c>
      <c r="V31" s="22">
        <f t="shared" si="8"/>
        <v>0</v>
      </c>
      <c r="W31" s="23">
        <f t="shared" si="9"/>
        <v>0</v>
      </c>
      <c r="X31" s="26" t="str">
        <f t="shared" si="10"/>
        <v>Cabbage with +0, +0% (1 to 1)</v>
      </c>
    </row>
    <row r="32">
      <c r="A32" s="18" t="s">
        <v>634</v>
      </c>
      <c r="B32" s="18">
        <v>69.0</v>
      </c>
      <c r="C32" s="40">
        <v>8726.0</v>
      </c>
      <c r="D32" s="40">
        <v>574.0</v>
      </c>
      <c r="E32" s="40">
        <v>0.0</v>
      </c>
      <c r="F32" s="14">
        <v>18586.0</v>
      </c>
      <c r="G32" s="19"/>
      <c r="H32" s="19">
        <f>VLOOKUP(A32,'Kings Ratings'!$A$2:$B$1000,2,false)</f>
        <v>9</v>
      </c>
      <c r="I32" s="10"/>
      <c r="K32" s="40">
        <v>8172.0</v>
      </c>
      <c r="L32" s="22">
        <f t="shared" si="2"/>
        <v>554</v>
      </c>
      <c r="M32" s="23">
        <f t="shared" si="3"/>
        <v>0.06779246207</v>
      </c>
      <c r="N32" s="24" t="str">
        <f t="shared" si="4"/>
        <v>Pumpkin with +554, +6.8% (8172 to 8726)</v>
      </c>
      <c r="O32" s="41"/>
      <c r="P32" s="40">
        <v>505.0</v>
      </c>
      <c r="Q32" s="18">
        <f t="shared" si="5"/>
        <v>69</v>
      </c>
      <c r="R32" s="23">
        <f t="shared" si="6"/>
        <v>0.1366336634</v>
      </c>
      <c r="S32" s="24" t="str">
        <f t="shared" si="7"/>
        <v>Pumpkin with +69, +13.7% (505 to 574)</v>
      </c>
      <c r="T32" s="18"/>
      <c r="U32" s="40">
        <v>0.0</v>
      </c>
      <c r="V32" s="22">
        <f t="shared" si="8"/>
        <v>0</v>
      </c>
      <c r="W32" s="23" t="str">
        <f t="shared" si="9"/>
        <v>#DIV/0!</v>
      </c>
      <c r="X32" s="26" t="str">
        <f t="shared" si="10"/>
        <v>#DIV/0!</v>
      </c>
    </row>
    <row r="33">
      <c r="A33" s="18" t="s">
        <v>809</v>
      </c>
      <c r="B33" s="18">
        <v>71.0</v>
      </c>
      <c r="C33" s="40">
        <v>8023.0</v>
      </c>
      <c r="D33" s="40">
        <v>321.0</v>
      </c>
      <c r="E33" s="40">
        <v>1.0</v>
      </c>
      <c r="F33" s="14">
        <v>27490.0</v>
      </c>
      <c r="G33" s="19"/>
      <c r="H33" s="19">
        <f>VLOOKUP(A33,'Kings Ratings'!$A$2:$B$1000,2,false)</f>
        <v>9</v>
      </c>
      <c r="I33" s="10"/>
      <c r="K33" s="40">
        <v>7577.0</v>
      </c>
      <c r="L33" s="22">
        <f t="shared" si="2"/>
        <v>446</v>
      </c>
      <c r="M33" s="23">
        <f t="shared" si="3"/>
        <v>0.05886234658</v>
      </c>
      <c r="N33" s="24" t="str">
        <f t="shared" si="4"/>
        <v>Wheat with +446, +5.9% (7577 to 8023)</v>
      </c>
      <c r="O33" s="41"/>
      <c r="P33" s="40">
        <v>292.0</v>
      </c>
      <c r="Q33" s="18">
        <f t="shared" si="5"/>
        <v>29</v>
      </c>
      <c r="R33" s="23">
        <f t="shared" si="6"/>
        <v>0.09931506849</v>
      </c>
      <c r="S33" s="24" t="str">
        <f t="shared" si="7"/>
        <v>Wheat with +29, +9.9% (292 to 321)</v>
      </c>
      <c r="T33" s="18"/>
      <c r="U33" s="40">
        <v>1.0</v>
      </c>
      <c r="V33" s="22">
        <f t="shared" si="8"/>
        <v>0</v>
      </c>
      <c r="W33" s="23">
        <f t="shared" si="9"/>
        <v>0</v>
      </c>
      <c r="X33" s="26" t="str">
        <f t="shared" si="10"/>
        <v>Wheat with +0, +0% (1 to 1)</v>
      </c>
    </row>
    <row r="34">
      <c r="A34" s="18" t="s">
        <v>819</v>
      </c>
      <c r="B34" s="18">
        <v>72.0</v>
      </c>
      <c r="C34" s="40">
        <v>10732.0</v>
      </c>
      <c r="D34" s="40">
        <v>6088.0</v>
      </c>
      <c r="E34" s="40">
        <v>937.0</v>
      </c>
      <c r="F34" s="14">
        <v>1000483.0</v>
      </c>
      <c r="G34" s="19"/>
      <c r="H34" s="19">
        <f>VLOOKUP(A34,'Kings Ratings'!$A$2:$B$1000,2,false)</f>
        <v>1</v>
      </c>
      <c r="I34" s="7">
        <f>vlookup(B34,'202405 MM (Do Not Delete)'!$A$1:$G$1000,7,false)</f>
        <v>273</v>
      </c>
      <c r="K34" s="40">
        <v>10330.0</v>
      </c>
      <c r="L34" s="22">
        <f t="shared" si="2"/>
        <v>402</v>
      </c>
      <c r="M34" s="23">
        <f t="shared" si="3"/>
        <v>0.03891577928</v>
      </c>
      <c r="N34" s="24" t="str">
        <f t="shared" si="4"/>
        <v>Wooden Barrel with +402, +3.9% (10330 to 10732)</v>
      </c>
      <c r="O34" s="41"/>
      <c r="P34" s="40">
        <v>5843.0</v>
      </c>
      <c r="Q34" s="18">
        <f t="shared" si="5"/>
        <v>245</v>
      </c>
      <c r="R34" s="23">
        <f t="shared" si="6"/>
        <v>0.04193051515</v>
      </c>
      <c r="S34" s="24" t="str">
        <f t="shared" si="7"/>
        <v>Wooden Barrel with +245, +4.2% (5843 to 6088)</v>
      </c>
      <c r="T34" s="18"/>
      <c r="U34" s="40">
        <v>876.0</v>
      </c>
      <c r="V34" s="22">
        <f t="shared" si="8"/>
        <v>61</v>
      </c>
      <c r="W34" s="23">
        <f t="shared" si="9"/>
        <v>0.0696347032</v>
      </c>
      <c r="X34" s="26" t="str">
        <f t="shared" si="10"/>
        <v>Wooden Barrel with +61, +7% (876 to 937)</v>
      </c>
    </row>
    <row r="35">
      <c r="A35" s="18" t="s">
        <v>644</v>
      </c>
      <c r="B35" s="18">
        <v>73.0</v>
      </c>
      <c r="C35" s="40">
        <v>8616.0</v>
      </c>
      <c r="D35" s="40">
        <v>3783.0</v>
      </c>
      <c r="E35" s="40">
        <v>43.0</v>
      </c>
      <c r="F35" s="14">
        <v>101903.0</v>
      </c>
      <c r="G35" s="19"/>
      <c r="H35" s="19">
        <f>VLOOKUP(A35,'Kings Ratings'!$A$2:$B$1000,2,false)</f>
        <v>3</v>
      </c>
      <c r="I35" s="7" t="str">
        <f>vlookup(B35,'202405 MM (Do Not Delete)'!$A$1:$G$1000,7,false)</f>
        <v/>
      </c>
      <c r="K35" s="40">
        <v>8224.0</v>
      </c>
      <c r="L35" s="22">
        <f t="shared" si="2"/>
        <v>392</v>
      </c>
      <c r="M35" s="23">
        <f t="shared" si="3"/>
        <v>0.04766536965</v>
      </c>
      <c r="N35" s="24" t="str">
        <f t="shared" si="4"/>
        <v>Purple Parchment with +392, +4.8% (8224 to 8616)</v>
      </c>
      <c r="O35" s="41"/>
      <c r="P35" s="40">
        <v>3587.0</v>
      </c>
      <c r="Q35" s="18">
        <f t="shared" si="5"/>
        <v>196</v>
      </c>
      <c r="R35" s="23">
        <f t="shared" si="6"/>
        <v>0.05464176192</v>
      </c>
      <c r="S35" s="24" t="str">
        <f t="shared" si="7"/>
        <v>Purple Parchment with +196, +5.5% (3587 to 3783)</v>
      </c>
      <c r="T35" s="18"/>
      <c r="U35" s="40">
        <v>37.0</v>
      </c>
      <c r="V35" s="22">
        <f t="shared" si="8"/>
        <v>6</v>
      </c>
      <c r="W35" s="23">
        <f t="shared" si="9"/>
        <v>0.1621621622</v>
      </c>
      <c r="X35" s="26" t="str">
        <f t="shared" si="10"/>
        <v>Purple Parchment with +6, +16.2% (37 to 43)</v>
      </c>
    </row>
    <row r="36">
      <c r="A36" s="18" t="s">
        <v>427</v>
      </c>
      <c r="B36" s="18">
        <v>74.0</v>
      </c>
      <c r="C36" s="40">
        <v>10889.0</v>
      </c>
      <c r="D36" s="40">
        <v>5325.0</v>
      </c>
      <c r="E36" s="40">
        <v>186.0</v>
      </c>
      <c r="F36" s="14">
        <v>295043.0</v>
      </c>
      <c r="G36" s="19"/>
      <c r="H36" s="19">
        <f>VLOOKUP(A36,'Kings Ratings'!$A$2:$B$1000,2,false)</f>
        <v>1</v>
      </c>
      <c r="I36" s="7">
        <f>vlookup(B36,'202405 MM (Do Not Delete)'!$A$1:$G$1000,7,false)</f>
        <v>297</v>
      </c>
      <c r="K36" s="40">
        <v>10413.0</v>
      </c>
      <c r="L36" s="22">
        <f t="shared" si="2"/>
        <v>476</v>
      </c>
      <c r="M36" s="23">
        <f t="shared" si="3"/>
        <v>0.04571209066</v>
      </c>
      <c r="N36" s="24" t="str">
        <f t="shared" si="4"/>
        <v>Green Parchment with +476, +4.6% (10413 to 10889)</v>
      </c>
      <c r="O36" s="41"/>
      <c r="P36" s="40">
        <v>5051.0</v>
      </c>
      <c r="Q36" s="18">
        <f t="shared" si="5"/>
        <v>274</v>
      </c>
      <c r="R36" s="23">
        <f t="shared" si="6"/>
        <v>0.05424668382</v>
      </c>
      <c r="S36" s="24" t="str">
        <f t="shared" si="7"/>
        <v>Green Parchment with +274, +5.4% (5051 to 5325)</v>
      </c>
      <c r="T36" s="18"/>
      <c r="U36" s="40">
        <v>166.0</v>
      </c>
      <c r="V36" s="22">
        <f t="shared" si="8"/>
        <v>20</v>
      </c>
      <c r="W36" s="23">
        <f t="shared" si="9"/>
        <v>0.1204819277</v>
      </c>
      <c r="X36" s="26" t="str">
        <f t="shared" si="10"/>
        <v>Green Parchment with +20, +12% (166 to 186)</v>
      </c>
    </row>
    <row r="37">
      <c r="A37" s="18" t="s">
        <v>123</v>
      </c>
      <c r="B37" s="18">
        <v>75.0</v>
      </c>
      <c r="C37" s="40">
        <v>34250.0</v>
      </c>
      <c r="D37" s="40">
        <v>15992.0</v>
      </c>
      <c r="E37" s="40">
        <v>4903.0</v>
      </c>
      <c r="F37" s="14">
        <v>3755647.0</v>
      </c>
      <c r="G37" s="19"/>
      <c r="H37" s="19">
        <f>VLOOKUP(A37,'Kings Ratings'!$A$2:$B$1000,2,false)</f>
        <v>1</v>
      </c>
      <c r="I37" s="7">
        <f>vlookup(B37,'202405 MM (Do Not Delete)'!$A$1:$G$1000,7,false)</f>
        <v>220</v>
      </c>
      <c r="K37" s="40">
        <v>33304.0</v>
      </c>
      <c r="L37" s="22">
        <f t="shared" si="2"/>
        <v>946</v>
      </c>
      <c r="M37" s="23">
        <f t="shared" si="3"/>
        <v>0.0284049964</v>
      </c>
      <c r="N37" s="24" t="str">
        <f t="shared" si="4"/>
        <v>Mushroom Paste with +946, +2.8% (33304 to 34250)</v>
      </c>
      <c r="O37" s="41"/>
      <c r="P37" s="40">
        <v>15455.0</v>
      </c>
      <c r="Q37" s="18">
        <f t="shared" si="5"/>
        <v>537</v>
      </c>
      <c r="R37" s="23">
        <f t="shared" si="6"/>
        <v>0.03474603688</v>
      </c>
      <c r="S37" s="24" t="str">
        <f t="shared" si="7"/>
        <v>Mushroom Paste with +537, +3.5% (15455 to 15992)</v>
      </c>
      <c r="T37" s="18"/>
      <c r="U37" s="40">
        <v>4614.0</v>
      </c>
      <c r="V37" s="22">
        <f t="shared" si="8"/>
        <v>289</v>
      </c>
      <c r="W37" s="23">
        <f t="shared" si="9"/>
        <v>0.0626354573</v>
      </c>
      <c r="X37" s="26" t="str">
        <f t="shared" si="10"/>
        <v>Mushroom Paste with +289, +6.3% (4614 to 4903)</v>
      </c>
    </row>
    <row r="38">
      <c r="A38" s="18" t="s">
        <v>51</v>
      </c>
      <c r="B38" s="18">
        <v>76.0</v>
      </c>
      <c r="C38" s="40">
        <v>42720.0</v>
      </c>
      <c r="D38" s="40">
        <v>20764.0</v>
      </c>
      <c r="E38" s="40">
        <v>6239.0</v>
      </c>
      <c r="F38" s="14">
        <v>4760512.0</v>
      </c>
      <c r="G38" s="19"/>
      <c r="H38" s="19">
        <f>VLOOKUP(A38,'Kings Ratings'!$A$2:$B$1000,2,false)</f>
        <v>1</v>
      </c>
      <c r="I38" s="7">
        <f>vlookup(B38,'202405 MM (Do Not Delete)'!$A$1:$G$1000,7,false)</f>
        <v>259</v>
      </c>
      <c r="K38" s="40">
        <v>41450.0</v>
      </c>
      <c r="L38" s="22">
        <f t="shared" si="2"/>
        <v>1270</v>
      </c>
      <c r="M38" s="23">
        <f t="shared" si="3"/>
        <v>0.03063932449</v>
      </c>
      <c r="N38" s="24" t="str">
        <f t="shared" si="4"/>
        <v>Unpolished Shimmer Stone with +1270, +3.1% (41450 to 42720)</v>
      </c>
      <c r="O38" s="41"/>
      <c r="P38" s="40">
        <v>20088.0</v>
      </c>
      <c r="Q38" s="18">
        <f t="shared" si="5"/>
        <v>676</v>
      </c>
      <c r="R38" s="23">
        <f t="shared" si="6"/>
        <v>0.0336519315</v>
      </c>
      <c r="S38" s="24" t="str">
        <f t="shared" si="7"/>
        <v>Unpolished Shimmer Stone with +676, +3.4% (20088 to 20764)</v>
      </c>
      <c r="T38" s="18"/>
      <c r="U38" s="40">
        <v>5844.0</v>
      </c>
      <c r="V38" s="22">
        <f t="shared" si="8"/>
        <v>395</v>
      </c>
      <c r="W38" s="23">
        <f t="shared" si="9"/>
        <v>0.06759069131</v>
      </c>
      <c r="X38" s="26" t="str">
        <f t="shared" si="10"/>
        <v>Unpolished Shimmer Stone with +395, +6.8% (5844 to 6239)</v>
      </c>
    </row>
    <row r="39">
      <c r="A39" s="18" t="s">
        <v>129</v>
      </c>
      <c r="B39" s="18">
        <v>77.0</v>
      </c>
      <c r="C39" s="40">
        <v>33797.0</v>
      </c>
      <c r="D39" s="40">
        <v>13653.0</v>
      </c>
      <c r="E39" s="40">
        <v>3505.0</v>
      </c>
      <c r="F39" s="14">
        <v>2873308.0</v>
      </c>
      <c r="G39" s="19"/>
      <c r="H39" s="19">
        <f>VLOOKUP(A39,'Kings Ratings'!$A$2:$B$1000,2,false)</f>
        <v>1</v>
      </c>
      <c r="I39" s="7">
        <f>vlookup(B39,'202405 MM (Do Not Delete)'!$A$1:$G$1000,7,false)</f>
        <v>227</v>
      </c>
      <c r="K39" s="40">
        <v>32789.0</v>
      </c>
      <c r="L39" s="22">
        <f t="shared" si="2"/>
        <v>1008</v>
      </c>
      <c r="M39" s="23">
        <f t="shared" si="3"/>
        <v>0.03074201714</v>
      </c>
      <c r="N39" s="24" t="str">
        <f t="shared" si="4"/>
        <v>Shimmer Stone with +1008, +3.1% (32789 to 33797)</v>
      </c>
      <c r="O39" s="41"/>
      <c r="P39" s="40">
        <v>13164.0</v>
      </c>
      <c r="Q39" s="18">
        <f t="shared" si="5"/>
        <v>489</v>
      </c>
      <c r="R39" s="23">
        <f t="shared" si="6"/>
        <v>0.0371467639</v>
      </c>
      <c r="S39" s="24" t="str">
        <f t="shared" si="7"/>
        <v>Shimmer Stone with +489, +3.7% (13164 to 13653)</v>
      </c>
      <c r="T39" s="18"/>
      <c r="U39" s="40">
        <v>3266.0</v>
      </c>
      <c r="V39" s="22">
        <f t="shared" si="8"/>
        <v>239</v>
      </c>
      <c r="W39" s="23">
        <f t="shared" si="9"/>
        <v>0.07317819963</v>
      </c>
      <c r="X39" s="26" t="str">
        <f t="shared" si="10"/>
        <v>Shimmer Stone with +239, +7.3% (3266 to 3505)</v>
      </c>
    </row>
    <row r="40">
      <c r="A40" s="18" t="s">
        <v>66</v>
      </c>
      <c r="B40" s="18">
        <v>78.0</v>
      </c>
      <c r="C40" s="40">
        <v>41512.0</v>
      </c>
      <c r="D40" s="40">
        <v>18973.0</v>
      </c>
      <c r="E40" s="40">
        <v>5487.0</v>
      </c>
      <c r="F40" s="14">
        <v>4805898.0</v>
      </c>
      <c r="G40" s="19"/>
      <c r="H40" s="19">
        <f>VLOOKUP(A40,'Kings Ratings'!$A$2:$B$1000,2,false)</f>
        <v>1</v>
      </c>
      <c r="I40" s="7">
        <f>vlookup(B40,'202405 MM (Do Not Delete)'!$A$1:$G$1000,7,false)</f>
        <v>265</v>
      </c>
      <c r="K40" s="40">
        <v>40316.0</v>
      </c>
      <c r="L40" s="22">
        <f t="shared" si="2"/>
        <v>1196</v>
      </c>
      <c r="M40" s="23">
        <f t="shared" si="3"/>
        <v>0.02966564143</v>
      </c>
      <c r="N40" s="24" t="str">
        <f t="shared" si="4"/>
        <v>Glass Orb with +1196, +3% (40316 to 41512)</v>
      </c>
      <c r="O40" s="41"/>
      <c r="P40" s="40">
        <v>18324.0</v>
      </c>
      <c r="Q40" s="18">
        <f t="shared" si="5"/>
        <v>649</v>
      </c>
      <c r="R40" s="23">
        <f t="shared" si="6"/>
        <v>0.035418031</v>
      </c>
      <c r="S40" s="24" t="str">
        <f t="shared" si="7"/>
        <v>Glass Orb with +649, +3.5% (18324 to 18973)</v>
      </c>
      <c r="T40" s="18"/>
      <c r="U40" s="40">
        <v>5178.0</v>
      </c>
      <c r="V40" s="22">
        <f t="shared" si="8"/>
        <v>309</v>
      </c>
      <c r="W40" s="23">
        <f t="shared" si="9"/>
        <v>0.05967555041</v>
      </c>
      <c r="X40" s="26" t="str">
        <f t="shared" si="10"/>
        <v>Glass Orb with +309, +6% (5178 to 5487)</v>
      </c>
    </row>
    <row r="41">
      <c r="A41" s="18" t="s">
        <v>532</v>
      </c>
      <c r="B41" s="18">
        <v>79.0</v>
      </c>
      <c r="C41" s="40">
        <v>7229.0</v>
      </c>
      <c r="D41" s="40">
        <v>4443.0</v>
      </c>
      <c r="E41" s="40">
        <v>398.0</v>
      </c>
      <c r="F41" s="14">
        <v>144208.0</v>
      </c>
      <c r="G41" s="19"/>
      <c r="H41" s="19">
        <f>VLOOKUP(A41,'Kings Ratings'!$A$2:$B$1000,2,false)</f>
        <v>2</v>
      </c>
      <c r="I41" s="7">
        <f>vlookup(B41,'202405 MM (Do Not Delete)'!$A$1:$G$1000,7,false)</f>
        <v>278</v>
      </c>
      <c r="K41" s="40">
        <v>6897.0</v>
      </c>
      <c r="L41" s="22">
        <f t="shared" si="2"/>
        <v>332</v>
      </c>
      <c r="M41" s="23">
        <f t="shared" si="3"/>
        <v>0.0481368711</v>
      </c>
      <c r="N41" s="24" t="str">
        <f t="shared" si="4"/>
        <v>Looking Glass with +332, +4.8% (6897 to 7229)</v>
      </c>
      <c r="O41" s="41"/>
      <c r="P41" s="40">
        <v>4261.0</v>
      </c>
      <c r="Q41" s="18">
        <f t="shared" si="5"/>
        <v>182</v>
      </c>
      <c r="R41" s="23">
        <f t="shared" si="6"/>
        <v>0.04271297817</v>
      </c>
      <c r="S41" s="24" t="str">
        <f t="shared" si="7"/>
        <v>Looking Glass with +182, +4.3% (4261 to 4443)</v>
      </c>
      <c r="T41" s="18"/>
      <c r="U41" s="40">
        <v>371.0</v>
      </c>
      <c r="V41" s="22">
        <f t="shared" si="8"/>
        <v>27</v>
      </c>
      <c r="W41" s="23">
        <f t="shared" si="9"/>
        <v>0.07277628032</v>
      </c>
      <c r="X41" s="26" t="str">
        <f t="shared" si="10"/>
        <v>Looking Glass with +27, +7.3% (371 to 398)</v>
      </c>
    </row>
    <row r="42">
      <c r="A42" s="18" t="s">
        <v>396</v>
      </c>
      <c r="B42" s="18">
        <v>81.0</v>
      </c>
      <c r="C42" s="40">
        <v>22833.0</v>
      </c>
      <c r="D42" s="40">
        <v>11008.0</v>
      </c>
      <c r="E42" s="40">
        <v>2803.0</v>
      </c>
      <c r="F42" s="14">
        <v>2216616.0</v>
      </c>
      <c r="G42" s="19"/>
      <c r="H42" s="19">
        <f>VLOOKUP(A42,'Kings Ratings'!$A$2:$B$1000,2,false)</f>
        <v>1</v>
      </c>
      <c r="I42" s="7">
        <f>vlookup(B42,'202405 MM (Do Not Delete)'!$A$1:$G$1000,7,false)</f>
        <v>235</v>
      </c>
      <c r="K42" s="40">
        <v>22434.0</v>
      </c>
      <c r="L42" s="22">
        <f t="shared" si="2"/>
        <v>399</v>
      </c>
      <c r="M42" s="23">
        <f t="shared" si="3"/>
        <v>0.01778550415</v>
      </c>
      <c r="N42" s="24" t="str">
        <f t="shared" si="4"/>
        <v>White Parchment with +399, +1.8% (22434 to 22833)</v>
      </c>
      <c r="O42" s="41"/>
      <c r="P42" s="40">
        <v>10758.0</v>
      </c>
      <c r="Q42" s="18">
        <f t="shared" si="5"/>
        <v>250</v>
      </c>
      <c r="R42" s="23">
        <f t="shared" si="6"/>
        <v>0.02323852017</v>
      </c>
      <c r="S42" s="24" t="str">
        <f t="shared" si="7"/>
        <v>White Parchment with +250, +2.3% (10758 to 11008)</v>
      </c>
      <c r="T42" s="18"/>
      <c r="U42" s="40">
        <v>2592.0</v>
      </c>
      <c r="V42" s="22">
        <f t="shared" si="8"/>
        <v>211</v>
      </c>
      <c r="W42" s="23">
        <f t="shared" si="9"/>
        <v>0.08140432099</v>
      </c>
      <c r="X42" s="26" t="str">
        <f t="shared" si="10"/>
        <v>White Parchment with +211, +8.1% (2592 to 2803)</v>
      </c>
    </row>
    <row r="43">
      <c r="A43" s="18" t="s">
        <v>418</v>
      </c>
      <c r="B43" s="18">
        <v>82.0</v>
      </c>
      <c r="C43" s="40">
        <v>8331.0</v>
      </c>
      <c r="D43" s="40">
        <v>4209.0</v>
      </c>
      <c r="E43" s="40">
        <v>94.0</v>
      </c>
      <c r="F43" s="14">
        <v>110325.0</v>
      </c>
      <c r="G43" s="19"/>
      <c r="H43" s="19">
        <f>VLOOKUP(A43,'Kings Ratings'!$A$2:$B$1000,2,false)</f>
        <v>2</v>
      </c>
      <c r="I43" s="7">
        <f>vlookup(B43,'202405 MM (Do Not Delete)'!$A$1:$G$1000,7,false)</f>
        <v>321</v>
      </c>
      <c r="K43" s="40">
        <v>7891.0</v>
      </c>
      <c r="L43" s="22">
        <f t="shared" si="2"/>
        <v>440</v>
      </c>
      <c r="M43" s="23">
        <f t="shared" si="3"/>
        <v>0.05575972627</v>
      </c>
      <c r="N43" s="24" t="str">
        <f t="shared" si="4"/>
        <v>Green Diary with +440, +5.6% (7891 to 8331)</v>
      </c>
      <c r="O43" s="41"/>
      <c r="P43" s="40">
        <v>3997.0</v>
      </c>
      <c r="Q43" s="18">
        <f t="shared" si="5"/>
        <v>212</v>
      </c>
      <c r="R43" s="23">
        <f t="shared" si="6"/>
        <v>0.05303977983</v>
      </c>
      <c r="S43" s="24" t="str">
        <f t="shared" si="7"/>
        <v>Green Diary with +212, +5.3% (3997 to 4209)</v>
      </c>
      <c r="T43" s="18"/>
      <c r="U43" s="40">
        <v>85.0</v>
      </c>
      <c r="V43" s="22">
        <f t="shared" si="8"/>
        <v>9</v>
      </c>
      <c r="W43" s="23">
        <f t="shared" si="9"/>
        <v>0.1058823529</v>
      </c>
      <c r="X43" s="26" t="str">
        <f t="shared" si="10"/>
        <v>Green Diary with +9, +10.6% (85 to 94)</v>
      </c>
    </row>
    <row r="44">
      <c r="A44" s="18" t="s">
        <v>640</v>
      </c>
      <c r="B44" s="18">
        <v>83.0</v>
      </c>
      <c r="C44" s="40">
        <v>7198.0</v>
      </c>
      <c r="D44" s="40">
        <v>3018.0</v>
      </c>
      <c r="E44" s="40">
        <v>42.0</v>
      </c>
      <c r="F44" s="14">
        <v>146137.0</v>
      </c>
      <c r="G44" s="19"/>
      <c r="H44" s="19">
        <f>VLOOKUP(A44,'Kings Ratings'!$A$2:$B$1000,2,false)</f>
        <v>3</v>
      </c>
      <c r="I44" s="7" t="str">
        <f>vlookup(B44,'202405 MM (Do Not Delete)'!$A$1:$G$1000,7,false)</f>
        <v/>
      </c>
      <c r="K44" s="40">
        <v>6820.0</v>
      </c>
      <c r="L44" s="22">
        <f t="shared" si="2"/>
        <v>378</v>
      </c>
      <c r="M44" s="23">
        <f t="shared" si="3"/>
        <v>0.05542521994</v>
      </c>
      <c r="N44" s="24" t="str">
        <f t="shared" si="4"/>
        <v>Purple Diary with +378, +5.5% (6820 to 7198)</v>
      </c>
      <c r="O44" s="41"/>
      <c r="P44" s="40">
        <v>2847.0</v>
      </c>
      <c r="Q44" s="18">
        <f t="shared" si="5"/>
        <v>171</v>
      </c>
      <c r="R44" s="23">
        <f t="shared" si="6"/>
        <v>0.06006322445</v>
      </c>
      <c r="S44" s="24" t="str">
        <f t="shared" si="7"/>
        <v>Purple Diary with +171, +6% (2847 to 3018)</v>
      </c>
      <c r="T44" s="18"/>
      <c r="U44" s="40">
        <v>41.0</v>
      </c>
      <c r="V44" s="22">
        <f t="shared" si="8"/>
        <v>1</v>
      </c>
      <c r="W44" s="23">
        <f t="shared" si="9"/>
        <v>0.0243902439</v>
      </c>
      <c r="X44" s="26" t="str">
        <f t="shared" si="10"/>
        <v>Purple Diary with +1, +2.4% (41 to 42)</v>
      </c>
    </row>
    <row r="45">
      <c r="A45" s="18" t="s">
        <v>210</v>
      </c>
      <c r="B45" s="18">
        <v>84.0</v>
      </c>
      <c r="C45" s="40">
        <v>30027.0</v>
      </c>
      <c r="D45" s="40">
        <v>11533.0</v>
      </c>
      <c r="E45" s="40">
        <v>2066.0</v>
      </c>
      <c r="F45" s="14">
        <v>644800.0</v>
      </c>
      <c r="G45" s="19"/>
      <c r="H45" s="19">
        <f>VLOOKUP(A45,'Kings Ratings'!$A$2:$B$1000,2,false)</f>
        <v>3</v>
      </c>
      <c r="I45" s="7">
        <f>vlookup(B45,'202405 MM (Do Not Delete)'!$A$1:$G$1000,7,false)</f>
        <v>239</v>
      </c>
      <c r="K45" s="40">
        <v>29141.0</v>
      </c>
      <c r="L45" s="22">
        <f t="shared" si="2"/>
        <v>886</v>
      </c>
      <c r="M45" s="23">
        <f t="shared" si="3"/>
        <v>0.03040389829</v>
      </c>
      <c r="N45" s="24" t="str">
        <f t="shared" si="4"/>
        <v>Orange Juice with +886, +3% (29141 to 30027)</v>
      </c>
      <c r="O45" s="41"/>
      <c r="P45" s="40">
        <v>11047.0</v>
      </c>
      <c r="Q45" s="18">
        <f t="shared" si="5"/>
        <v>486</v>
      </c>
      <c r="R45" s="23">
        <f t="shared" si="6"/>
        <v>0.04399384448</v>
      </c>
      <c r="S45" s="24" t="str">
        <f t="shared" si="7"/>
        <v>Orange Juice with +486, +4.4% (11047 to 11533)</v>
      </c>
      <c r="T45" s="18"/>
      <c r="U45" s="40">
        <v>1918.0</v>
      </c>
      <c r="V45" s="22">
        <f t="shared" si="8"/>
        <v>148</v>
      </c>
      <c r="W45" s="23">
        <f t="shared" si="9"/>
        <v>0.0771637122</v>
      </c>
      <c r="X45" s="26" t="str">
        <f t="shared" si="10"/>
        <v>Orange Juice with +148, +7.7% (1918 to 2066)</v>
      </c>
    </row>
    <row r="46">
      <c r="A46" s="18" t="s">
        <v>290</v>
      </c>
      <c r="B46" s="18">
        <v>86.0</v>
      </c>
      <c r="C46" s="40">
        <v>27751.0</v>
      </c>
      <c r="D46" s="40">
        <v>10745.0</v>
      </c>
      <c r="E46" s="40">
        <v>1874.0</v>
      </c>
      <c r="F46" s="14">
        <v>607461.0</v>
      </c>
      <c r="G46" s="19"/>
      <c r="H46" s="19">
        <f>VLOOKUP(A46,'Kings Ratings'!$A$2:$B$1000,2,false)</f>
        <v>3</v>
      </c>
      <c r="I46" s="7">
        <f>vlookup(B46,'202405 MM (Do Not Delete)'!$A$1:$G$1000,7,false)</f>
        <v>242</v>
      </c>
      <c r="K46" s="40">
        <v>26919.0</v>
      </c>
      <c r="L46" s="22">
        <f t="shared" si="2"/>
        <v>832</v>
      </c>
      <c r="M46" s="23">
        <f t="shared" si="3"/>
        <v>0.03090753743</v>
      </c>
      <c r="N46" s="24" t="str">
        <f t="shared" si="4"/>
        <v>Lemonade with +832, +3.1% (26919 to 27751)</v>
      </c>
      <c r="O46" s="41"/>
      <c r="P46" s="40">
        <v>10270.0</v>
      </c>
      <c r="Q46" s="18">
        <f t="shared" si="5"/>
        <v>475</v>
      </c>
      <c r="R46" s="23">
        <f t="shared" si="6"/>
        <v>0.04625121714</v>
      </c>
      <c r="S46" s="24" t="str">
        <f t="shared" si="7"/>
        <v>Lemonade with +475, +4.6% (10270 to 10745)</v>
      </c>
      <c r="T46" s="18"/>
      <c r="U46" s="40">
        <v>1747.0</v>
      </c>
      <c r="V46" s="22">
        <f t="shared" si="8"/>
        <v>127</v>
      </c>
      <c r="W46" s="23">
        <f t="shared" si="9"/>
        <v>0.07269605037</v>
      </c>
      <c r="X46" s="26" t="str">
        <f t="shared" si="10"/>
        <v>Lemonade with +127, +7.3% (1747 to 1874)</v>
      </c>
    </row>
    <row r="47">
      <c r="A47" s="18" t="s">
        <v>128</v>
      </c>
      <c r="B47" s="18">
        <v>87.0</v>
      </c>
      <c r="C47" s="40">
        <v>22639.0</v>
      </c>
      <c r="D47" s="40">
        <v>13800.0</v>
      </c>
      <c r="E47" s="40">
        <v>5409.0</v>
      </c>
      <c r="F47" s="14">
        <v>4004330.0</v>
      </c>
      <c r="G47" s="19"/>
      <c r="H47" s="19">
        <f>VLOOKUP(A47,'Kings Ratings'!$A$2:$B$1000,2,false)</f>
        <v>1</v>
      </c>
      <c r="I47" s="7">
        <f>vlookup(B47,'202405 MM (Do Not Delete)'!$A$1:$G$1000,7,false)</f>
        <v>223</v>
      </c>
      <c r="K47" s="40">
        <v>21991.0</v>
      </c>
      <c r="L47" s="22">
        <f t="shared" si="2"/>
        <v>648</v>
      </c>
      <c r="M47" s="23">
        <f t="shared" si="3"/>
        <v>0.02946659997</v>
      </c>
      <c r="N47" s="24" t="str">
        <f t="shared" si="4"/>
        <v>Bone Fish with +648, +2.9% (21991 to 22639)</v>
      </c>
      <c r="O47" s="41"/>
      <c r="P47" s="40">
        <v>13441.0</v>
      </c>
      <c r="Q47" s="18">
        <f t="shared" si="5"/>
        <v>359</v>
      </c>
      <c r="R47" s="23">
        <f t="shared" si="6"/>
        <v>0.02670932222</v>
      </c>
      <c r="S47" s="24" t="str">
        <f t="shared" si="7"/>
        <v>Bone Fish with +359, +2.7% (13441 to 13800)</v>
      </c>
      <c r="T47" s="18"/>
      <c r="U47" s="40">
        <v>5180.0</v>
      </c>
      <c r="V47" s="22">
        <f t="shared" si="8"/>
        <v>229</v>
      </c>
      <c r="W47" s="23">
        <f t="shared" si="9"/>
        <v>0.04420849421</v>
      </c>
      <c r="X47" s="26" t="str">
        <f t="shared" si="10"/>
        <v>Bone Fish with +229, +4.4% (5180 to 5409)</v>
      </c>
    </row>
    <row r="48">
      <c r="A48" s="18" t="s">
        <v>331</v>
      </c>
      <c r="B48" s="18">
        <v>88.0</v>
      </c>
      <c r="C48" s="40">
        <v>21773.0</v>
      </c>
      <c r="D48" s="40">
        <v>13781.0</v>
      </c>
      <c r="E48" s="40">
        <v>5408.0</v>
      </c>
      <c r="F48" s="14">
        <v>4000413.0</v>
      </c>
      <c r="G48" s="19"/>
      <c r="H48" s="19">
        <f>VLOOKUP(A48,'Kings Ratings'!$A$2:$B$1000,2,false)</f>
        <v>1</v>
      </c>
      <c r="I48" s="7">
        <f>vlookup(B48,'202405 MM (Do Not Delete)'!$A$1:$G$1000,7,false)</f>
        <v>223</v>
      </c>
      <c r="K48" s="40">
        <v>21138.0</v>
      </c>
      <c r="L48" s="22">
        <f t="shared" si="2"/>
        <v>635</v>
      </c>
      <c r="M48" s="23">
        <f t="shared" si="3"/>
        <v>0.03004068502</v>
      </c>
      <c r="N48" s="24" t="str">
        <f t="shared" si="4"/>
        <v>Sunfish with +635, +3% (21138 to 21773)</v>
      </c>
      <c r="O48" s="41"/>
      <c r="P48" s="40">
        <v>13420.0</v>
      </c>
      <c r="Q48" s="18">
        <f t="shared" si="5"/>
        <v>361</v>
      </c>
      <c r="R48" s="23">
        <f t="shared" si="6"/>
        <v>0.02690014903</v>
      </c>
      <c r="S48" s="24" t="str">
        <f t="shared" si="7"/>
        <v>Sunfish with +361, +2.7% (13420 to 13781)</v>
      </c>
      <c r="T48" s="18"/>
      <c r="U48" s="40">
        <v>5178.0</v>
      </c>
      <c r="V48" s="22">
        <f t="shared" si="8"/>
        <v>230</v>
      </c>
      <c r="W48" s="23">
        <f t="shared" si="9"/>
        <v>0.04441869448</v>
      </c>
      <c r="X48" s="26" t="str">
        <f t="shared" si="10"/>
        <v>Sunfish with +230, +4.4% (5178 to 5408)</v>
      </c>
    </row>
    <row r="49">
      <c r="A49" s="18" t="s">
        <v>73</v>
      </c>
      <c r="B49" s="18">
        <v>89.0</v>
      </c>
      <c r="C49" s="40">
        <v>16137.0</v>
      </c>
      <c r="D49" s="40">
        <v>9416.0</v>
      </c>
      <c r="E49" s="40">
        <v>2895.0</v>
      </c>
      <c r="F49" s="14">
        <v>1058983.0</v>
      </c>
      <c r="G49" s="19"/>
      <c r="H49" s="19">
        <f>VLOOKUP(A49,'Kings Ratings'!$A$2:$B$1000,2,false)</f>
        <v>3</v>
      </c>
      <c r="I49" s="7">
        <f>vlookup(B49,'202405 MM (Do Not Delete)'!$A$1:$G$1000,7,false)</f>
        <v>245</v>
      </c>
      <c r="K49" s="40">
        <v>15673.0</v>
      </c>
      <c r="L49" s="22">
        <f t="shared" si="2"/>
        <v>464</v>
      </c>
      <c r="M49" s="23">
        <f t="shared" si="3"/>
        <v>0.02960505328</v>
      </c>
      <c r="N49" s="24" t="str">
        <f t="shared" si="4"/>
        <v>Blue Catfish with +464, +3% (15673 to 16137)</v>
      </c>
      <c r="O49" s="41"/>
      <c r="P49" s="40">
        <v>9036.0</v>
      </c>
      <c r="Q49" s="18">
        <f t="shared" si="5"/>
        <v>380</v>
      </c>
      <c r="R49" s="23">
        <f t="shared" si="6"/>
        <v>0.0420540062</v>
      </c>
      <c r="S49" s="24" t="str">
        <f t="shared" si="7"/>
        <v>Blue Catfish with +380, +4.2% (9036 to 9416)</v>
      </c>
      <c r="T49" s="18"/>
      <c r="U49" s="40">
        <v>2781.0</v>
      </c>
      <c r="V49" s="22">
        <f t="shared" si="8"/>
        <v>114</v>
      </c>
      <c r="W49" s="23">
        <f t="shared" si="9"/>
        <v>0.04099244876</v>
      </c>
      <c r="X49" s="26" t="str">
        <f t="shared" si="10"/>
        <v>Blue Catfish with +114, +4.1% (2781 to 2895)</v>
      </c>
    </row>
    <row r="50">
      <c r="A50" s="18" t="s">
        <v>107</v>
      </c>
      <c r="B50" s="18">
        <v>90.0</v>
      </c>
      <c r="C50" s="40">
        <v>21597.0</v>
      </c>
      <c r="D50" s="40">
        <v>10304.0</v>
      </c>
      <c r="E50" s="40">
        <v>3150.0</v>
      </c>
      <c r="F50" s="14">
        <v>1157477.0</v>
      </c>
      <c r="G50" s="19"/>
      <c r="H50" s="19">
        <f>VLOOKUP(A50,'Kings Ratings'!$A$2:$B$1000,2,false)</f>
        <v>3</v>
      </c>
      <c r="I50" s="7">
        <f>vlookup(B50,'202405 MM (Do Not Delete)'!$A$1:$G$1000,7,false)</f>
        <v>235</v>
      </c>
      <c r="K50" s="40">
        <v>20878.0</v>
      </c>
      <c r="L50" s="22">
        <f t="shared" si="2"/>
        <v>719</v>
      </c>
      <c r="M50" s="23">
        <f t="shared" si="3"/>
        <v>0.03443816458</v>
      </c>
      <c r="N50" s="24" t="str">
        <f t="shared" si="4"/>
        <v>Blue Shell with +719, +3.4% (20878 to 21597)</v>
      </c>
      <c r="O50" s="41"/>
      <c r="P50" s="40">
        <v>9849.0</v>
      </c>
      <c r="Q50" s="18">
        <f t="shared" si="5"/>
        <v>455</v>
      </c>
      <c r="R50" s="23">
        <f t="shared" si="6"/>
        <v>0.04619758351</v>
      </c>
      <c r="S50" s="24" t="str">
        <f t="shared" si="7"/>
        <v>Blue Shell with +455, +4.6% (9849 to 10304)</v>
      </c>
      <c r="T50" s="18"/>
      <c r="U50" s="40">
        <v>2910.0</v>
      </c>
      <c r="V50" s="22">
        <f t="shared" si="8"/>
        <v>240</v>
      </c>
      <c r="W50" s="23">
        <f t="shared" si="9"/>
        <v>0.0824742268</v>
      </c>
      <c r="X50" s="26" t="str">
        <f t="shared" si="10"/>
        <v>Blue Shell with +240, +8.2% (2910 to 3150)</v>
      </c>
    </row>
    <row r="51">
      <c r="A51" s="18" t="s">
        <v>600</v>
      </c>
      <c r="B51" s="18">
        <v>94.0</v>
      </c>
      <c r="C51" s="40">
        <v>17345.0</v>
      </c>
      <c r="D51" s="40">
        <v>8896.0</v>
      </c>
      <c r="E51" s="40">
        <v>1877.0</v>
      </c>
      <c r="F51" s="14">
        <v>934182.0</v>
      </c>
      <c r="G51" s="19"/>
      <c r="H51" s="19">
        <f>VLOOKUP(A51,'Kings Ratings'!$A$2:$B$1000,2,false)</f>
        <v>1</v>
      </c>
      <c r="I51" s="7">
        <f>vlookup(B51,'202405 MM (Do Not Delete)'!$A$1:$G$1000,7,false)</f>
        <v>242</v>
      </c>
      <c r="K51" s="40">
        <v>16775.0</v>
      </c>
      <c r="L51" s="22">
        <f t="shared" si="2"/>
        <v>570</v>
      </c>
      <c r="M51" s="23">
        <f t="shared" si="3"/>
        <v>0.03397913562</v>
      </c>
      <c r="N51" s="24" t="str">
        <f t="shared" si="4"/>
        <v>Ruby with +570, +3.4% (16775 to 17345)</v>
      </c>
      <c r="O51" s="41"/>
      <c r="P51" s="40">
        <v>8559.0</v>
      </c>
      <c r="Q51" s="18">
        <f t="shared" si="5"/>
        <v>337</v>
      </c>
      <c r="R51" s="23">
        <f t="shared" si="6"/>
        <v>0.03937375862</v>
      </c>
      <c r="S51" s="24" t="str">
        <f t="shared" si="7"/>
        <v>Ruby with +337, +3.9% (8559 to 8896)</v>
      </c>
      <c r="T51" s="18"/>
      <c r="U51" s="40">
        <v>1740.0</v>
      </c>
      <c r="V51" s="22">
        <f t="shared" si="8"/>
        <v>137</v>
      </c>
      <c r="W51" s="23">
        <f t="shared" si="9"/>
        <v>0.07873563218</v>
      </c>
      <c r="X51" s="26" t="str">
        <f t="shared" si="10"/>
        <v>Ruby with +137, +7.9% (1740 to 1877)</v>
      </c>
    </row>
    <row r="52">
      <c r="A52" s="18" t="s">
        <v>42</v>
      </c>
      <c r="B52" s="18">
        <v>95.0</v>
      </c>
      <c r="C52" s="40">
        <v>44151.0</v>
      </c>
      <c r="D52" s="40">
        <v>27343.0</v>
      </c>
      <c r="E52" s="40">
        <v>9826.0</v>
      </c>
      <c r="F52" s="14">
        <v>1.6923578E7</v>
      </c>
      <c r="G52" s="19"/>
      <c r="H52" s="19">
        <f>VLOOKUP(A52,'Kings Ratings'!$A$2:$B$1000,2,false)</f>
        <v>1</v>
      </c>
      <c r="I52" s="7">
        <f>vlookup(B52,'202405 MM (Do Not Delete)'!$A$1:$G$1000,7,false)</f>
        <v>203</v>
      </c>
      <c r="K52" s="40">
        <v>42903.0</v>
      </c>
      <c r="L52" s="22">
        <f t="shared" si="2"/>
        <v>1248</v>
      </c>
      <c r="M52" s="23">
        <f t="shared" si="3"/>
        <v>0.0290888749</v>
      </c>
      <c r="N52" s="24" t="str">
        <f t="shared" si="4"/>
        <v>Iron Ring with +1248, +2.9% (42903 to 44151)</v>
      </c>
      <c r="O52" s="41"/>
      <c r="P52" s="40">
        <v>26627.0</v>
      </c>
      <c r="Q52" s="18">
        <f t="shared" si="5"/>
        <v>716</v>
      </c>
      <c r="R52" s="23">
        <f t="shared" si="6"/>
        <v>0.02688999887</v>
      </c>
      <c r="S52" s="24" t="str">
        <f t="shared" si="7"/>
        <v>Iron Ring with +716, +2.7% (26627 to 27343)</v>
      </c>
      <c r="T52" s="18"/>
      <c r="U52" s="40">
        <v>9373.0</v>
      </c>
      <c r="V52" s="22">
        <f t="shared" si="8"/>
        <v>453</v>
      </c>
      <c r="W52" s="23">
        <f t="shared" si="9"/>
        <v>0.04833031047</v>
      </c>
      <c r="X52" s="26" t="str">
        <f t="shared" si="10"/>
        <v>Iron Ring with +453, +4.8% (9373 to 9826)</v>
      </c>
    </row>
    <row r="53">
      <c r="A53" s="18" t="s">
        <v>683</v>
      </c>
      <c r="B53" s="18">
        <v>96.0</v>
      </c>
      <c r="C53" s="40">
        <v>12073.0</v>
      </c>
      <c r="D53" s="40">
        <v>6057.0</v>
      </c>
      <c r="E53" s="40">
        <v>256.0</v>
      </c>
      <c r="F53" s="14">
        <v>371682.0</v>
      </c>
      <c r="G53" s="19"/>
      <c r="H53" s="19">
        <f>VLOOKUP(A53,'Kings Ratings'!$A$2:$B$1000,2,false)</f>
        <v>2</v>
      </c>
      <c r="I53" s="7">
        <f>vlookup(B53,'202405 MM (Do Not Delete)'!$A$1:$G$1000,7,false)</f>
        <v>287</v>
      </c>
      <c r="K53" s="40">
        <v>11618.0</v>
      </c>
      <c r="L53" s="22">
        <f t="shared" si="2"/>
        <v>455</v>
      </c>
      <c r="M53" s="23">
        <f t="shared" si="3"/>
        <v>0.03916336719</v>
      </c>
      <c r="N53" s="24" t="str">
        <f t="shared" si="4"/>
        <v>Ruby Ring with +455, +3.9% (11618 to 12073)</v>
      </c>
      <c r="O53" s="41"/>
      <c r="P53" s="40">
        <v>5782.0</v>
      </c>
      <c r="Q53" s="18">
        <f t="shared" si="5"/>
        <v>275</v>
      </c>
      <c r="R53" s="23">
        <f t="shared" si="6"/>
        <v>0.04756139744</v>
      </c>
      <c r="S53" s="24" t="str">
        <f t="shared" si="7"/>
        <v>Ruby Ring with +275, +4.8% (5782 to 6057)</v>
      </c>
      <c r="T53" s="18"/>
      <c r="U53" s="40">
        <v>235.0</v>
      </c>
      <c r="V53" s="22">
        <f t="shared" si="8"/>
        <v>21</v>
      </c>
      <c r="W53" s="23">
        <f t="shared" si="9"/>
        <v>0.08936170213</v>
      </c>
      <c r="X53" s="26" t="str">
        <f t="shared" si="10"/>
        <v>Ruby Ring with +21, +8.9% (235 to 256)</v>
      </c>
    </row>
    <row r="54">
      <c r="A54" s="18" t="s">
        <v>192</v>
      </c>
      <c r="B54" s="18">
        <v>97.0</v>
      </c>
      <c r="C54" s="40">
        <v>27413.0</v>
      </c>
      <c r="D54" s="40">
        <v>18206.0</v>
      </c>
      <c r="E54" s="40">
        <v>8462.0</v>
      </c>
      <c r="F54" s="14">
        <v>1.1991072E7</v>
      </c>
      <c r="G54" s="19"/>
      <c r="H54" s="19">
        <f>VLOOKUP(A54,'Kings Ratings'!$A$2:$B$1000,2,false)</f>
        <v>1</v>
      </c>
      <c r="I54" s="7">
        <f>vlookup(B54,'202405 MM (Do Not Delete)'!$A$1:$G$1000,7,false)</f>
        <v>209</v>
      </c>
      <c r="K54" s="40">
        <v>26387.0</v>
      </c>
      <c r="L54" s="22">
        <f t="shared" si="2"/>
        <v>1026</v>
      </c>
      <c r="M54" s="23">
        <f t="shared" si="3"/>
        <v>0.03888278319</v>
      </c>
      <c r="N54" s="24" t="str">
        <f t="shared" si="4"/>
        <v>Clam Shell with +1026, +3.9% (26387 to 27413)</v>
      </c>
      <c r="O54" s="41"/>
      <c r="P54" s="40">
        <v>17494.0</v>
      </c>
      <c r="Q54" s="18">
        <f t="shared" si="5"/>
        <v>712</v>
      </c>
      <c r="R54" s="23">
        <f t="shared" si="6"/>
        <v>0.04069966846</v>
      </c>
      <c r="S54" s="24" t="str">
        <f t="shared" si="7"/>
        <v>Clam Shell with +712, +4.1% (17494 to 18206)</v>
      </c>
      <c r="T54" s="18"/>
      <c r="U54" s="40">
        <v>8000.0</v>
      </c>
      <c r="V54" s="22">
        <f t="shared" si="8"/>
        <v>462</v>
      </c>
      <c r="W54" s="23">
        <f t="shared" si="9"/>
        <v>0.05775</v>
      </c>
      <c r="X54" s="26" t="str">
        <f t="shared" si="10"/>
        <v>Clam Shell with +462, +5.8% (8000 to 8462)</v>
      </c>
    </row>
    <row r="55">
      <c r="A55" s="18" t="s">
        <v>366</v>
      </c>
      <c r="B55" s="18">
        <v>98.0</v>
      </c>
      <c r="C55" s="40">
        <v>22736.0</v>
      </c>
      <c r="D55" s="40">
        <v>12912.0</v>
      </c>
      <c r="E55" s="40">
        <v>4652.0</v>
      </c>
      <c r="F55" s="14">
        <v>5143284.0</v>
      </c>
      <c r="G55" s="19"/>
      <c r="H55" s="19">
        <f>VLOOKUP(A55,'Kings Ratings'!$A$2:$B$1000,2,false)</f>
        <v>1</v>
      </c>
      <c r="I55" s="7">
        <f>vlookup(B55,'202405 MM (Do Not Delete)'!$A$1:$G$1000,7,false)</f>
        <v>221</v>
      </c>
      <c r="K55" s="40">
        <v>21859.0</v>
      </c>
      <c r="L55" s="22">
        <f t="shared" si="2"/>
        <v>877</v>
      </c>
      <c r="M55" s="23">
        <f t="shared" si="3"/>
        <v>0.04012077405</v>
      </c>
      <c r="N55" s="24" t="str">
        <f t="shared" si="4"/>
        <v>Starfish with +877, +4% (21859 to 22736)</v>
      </c>
      <c r="O55" s="41"/>
      <c r="P55" s="40">
        <v>12402.0</v>
      </c>
      <c r="Q55" s="18">
        <f t="shared" si="5"/>
        <v>510</v>
      </c>
      <c r="R55" s="23">
        <f t="shared" si="6"/>
        <v>0.04112239961</v>
      </c>
      <c r="S55" s="24" t="str">
        <f t="shared" si="7"/>
        <v>Starfish with +510, +4.1% (12402 to 12912)</v>
      </c>
      <c r="T55" s="18"/>
      <c r="U55" s="40">
        <v>4413.0</v>
      </c>
      <c r="V55" s="22">
        <f t="shared" si="8"/>
        <v>239</v>
      </c>
      <c r="W55" s="23">
        <f t="shared" si="9"/>
        <v>0.05415816905</v>
      </c>
      <c r="X55" s="26" t="str">
        <f t="shared" si="10"/>
        <v>Starfish with +239, +5.4% (4413 to 4652)</v>
      </c>
    </row>
    <row r="56">
      <c r="A56" s="18" t="s">
        <v>195</v>
      </c>
      <c r="B56" s="18">
        <v>99.0</v>
      </c>
      <c r="C56" s="40">
        <v>21026.0</v>
      </c>
      <c r="D56" s="40">
        <v>11106.0</v>
      </c>
      <c r="E56" s="40">
        <v>3811.0</v>
      </c>
      <c r="F56" s="14">
        <v>3300067.0</v>
      </c>
      <c r="G56" s="19"/>
      <c r="H56" s="19">
        <f>VLOOKUP(A56,'Kings Ratings'!$A$2:$B$1000,2,false)</f>
        <v>2</v>
      </c>
      <c r="I56" s="7">
        <f>vlookup(B56,'202405 MM (Do Not Delete)'!$A$1:$G$1000,7,false)</f>
        <v>225</v>
      </c>
      <c r="K56" s="40">
        <v>20206.0</v>
      </c>
      <c r="L56" s="22">
        <f t="shared" si="2"/>
        <v>820</v>
      </c>
      <c r="M56" s="23">
        <f t="shared" si="3"/>
        <v>0.04058200534</v>
      </c>
      <c r="N56" s="24" t="str">
        <f t="shared" si="4"/>
        <v>Clownfish with +820, +4.1% (20206 to 21026)</v>
      </c>
      <c r="O56" s="41"/>
      <c r="P56" s="40">
        <v>10636.0</v>
      </c>
      <c r="Q56" s="18">
        <f t="shared" si="5"/>
        <v>470</v>
      </c>
      <c r="R56" s="23">
        <f t="shared" si="6"/>
        <v>0.04418954494</v>
      </c>
      <c r="S56" s="24" t="str">
        <f t="shared" si="7"/>
        <v>Clownfish with +470, +4.4% (10636 to 11106)</v>
      </c>
      <c r="T56" s="18"/>
      <c r="U56" s="40">
        <v>3549.0</v>
      </c>
      <c r="V56" s="22">
        <f t="shared" si="8"/>
        <v>262</v>
      </c>
      <c r="W56" s="23">
        <f t="shared" si="9"/>
        <v>0.07382361229</v>
      </c>
      <c r="X56" s="26" t="str">
        <f t="shared" si="10"/>
        <v>Clownfish with +262, +7.4% (3549 to 3811)</v>
      </c>
    </row>
    <row r="57">
      <c r="A57" s="18" t="s">
        <v>487</v>
      </c>
      <c r="B57" s="18">
        <v>100.0</v>
      </c>
      <c r="C57" s="40">
        <v>20317.0</v>
      </c>
      <c r="D57" s="40">
        <v>11163.0</v>
      </c>
      <c r="E57" s="40">
        <v>3557.0</v>
      </c>
      <c r="F57" s="14">
        <v>2281219.0</v>
      </c>
      <c r="G57" s="19"/>
      <c r="H57" s="19">
        <f>VLOOKUP(A57,'Kings Ratings'!$A$2:$B$1000,2,false)</f>
        <v>1</v>
      </c>
      <c r="I57" s="7">
        <f>vlookup(B57,'202405 MM (Do Not Delete)'!$A$1:$G$1000,7,false)</f>
        <v>228</v>
      </c>
      <c r="K57" s="40">
        <v>19552.0</v>
      </c>
      <c r="L57" s="22">
        <f t="shared" si="2"/>
        <v>765</v>
      </c>
      <c r="M57" s="23">
        <f t="shared" si="3"/>
        <v>0.03912643208</v>
      </c>
      <c r="N57" s="24" t="str">
        <f t="shared" si="4"/>
        <v>Pearl with +765, +3.9% (19552 to 20317)</v>
      </c>
      <c r="O57" s="41"/>
      <c r="P57" s="40">
        <v>10718.0</v>
      </c>
      <c r="Q57" s="18">
        <f t="shared" si="5"/>
        <v>445</v>
      </c>
      <c r="R57" s="23">
        <f t="shared" si="6"/>
        <v>0.0415189401</v>
      </c>
      <c r="S57" s="24" t="str">
        <f t="shared" si="7"/>
        <v>Pearl with +445, +4.2% (10718 to 11163)</v>
      </c>
      <c r="T57" s="18"/>
      <c r="U57" s="40">
        <v>3340.0</v>
      </c>
      <c r="V57" s="22">
        <f t="shared" si="8"/>
        <v>217</v>
      </c>
      <c r="W57" s="23">
        <f t="shared" si="9"/>
        <v>0.06497005988</v>
      </c>
      <c r="X57" s="26" t="str">
        <f t="shared" si="10"/>
        <v>Pearl with +217, +6.5% (3340 to 3557)</v>
      </c>
    </row>
    <row r="58">
      <c r="A58" s="18" t="s">
        <v>203</v>
      </c>
      <c r="B58" s="18">
        <v>101.0</v>
      </c>
      <c r="C58" s="40">
        <v>27484.0</v>
      </c>
      <c r="D58" s="40">
        <v>18216.0</v>
      </c>
      <c r="E58" s="40">
        <v>8462.0</v>
      </c>
      <c r="F58" s="14">
        <v>1.2001581E7</v>
      </c>
      <c r="G58" s="19"/>
      <c r="H58" s="19">
        <f>VLOOKUP(A58,'Kings Ratings'!$A$2:$B$1000,2,false)</f>
        <v>1</v>
      </c>
      <c r="I58" s="7">
        <f>vlookup(B58,'202405 MM (Do Not Delete)'!$A$1:$G$1000,7,false)</f>
        <v>210</v>
      </c>
      <c r="K58" s="40">
        <v>26462.0</v>
      </c>
      <c r="L58" s="22">
        <f t="shared" si="2"/>
        <v>1022</v>
      </c>
      <c r="M58" s="23">
        <f t="shared" si="3"/>
        <v>0.03862141939</v>
      </c>
      <c r="N58" s="24" t="str">
        <f t="shared" si="4"/>
        <v>Conch Shell with +1022, +3.9% (26462 to 27484)</v>
      </c>
      <c r="O58" s="41"/>
      <c r="P58" s="40">
        <v>17501.0</v>
      </c>
      <c r="Q58" s="18">
        <f t="shared" si="5"/>
        <v>715</v>
      </c>
      <c r="R58" s="23">
        <f t="shared" si="6"/>
        <v>0.0408548083</v>
      </c>
      <c r="S58" s="24" t="str">
        <f t="shared" si="7"/>
        <v>Conch Shell with +715, +4.1% (17501 to 18216)</v>
      </c>
      <c r="T58" s="18"/>
      <c r="U58" s="40">
        <v>7999.0</v>
      </c>
      <c r="V58" s="22">
        <f t="shared" si="8"/>
        <v>463</v>
      </c>
      <c r="W58" s="23">
        <f t="shared" si="9"/>
        <v>0.05788223528</v>
      </c>
      <c r="X58" s="26" t="str">
        <f t="shared" si="10"/>
        <v>Conch Shell with +463, +5.8% (7999 to 8462)</v>
      </c>
    </row>
    <row r="59">
      <c r="A59" s="18" t="s">
        <v>68</v>
      </c>
      <c r="B59" s="18">
        <v>104.0</v>
      </c>
      <c r="C59" s="40">
        <v>22374.0</v>
      </c>
      <c r="D59" s="40">
        <v>9233.0</v>
      </c>
      <c r="E59" s="40">
        <v>2309.0</v>
      </c>
      <c r="F59" s="14">
        <v>1979850.0</v>
      </c>
      <c r="G59" s="19"/>
      <c r="H59" s="19">
        <f>VLOOKUP(A59,'Kings Ratings'!$A$2:$B$1000,2,false)</f>
        <v>2</v>
      </c>
      <c r="I59" s="7">
        <f>vlookup(B59,'202405 MM (Do Not Delete)'!$A$1:$G$1000,7,false)</f>
        <v>243</v>
      </c>
      <c r="K59" s="40">
        <v>21701.0</v>
      </c>
      <c r="L59" s="22">
        <f t="shared" si="2"/>
        <v>673</v>
      </c>
      <c r="M59" s="23">
        <f t="shared" si="3"/>
        <v>0.03101239574</v>
      </c>
      <c r="N59" s="24" t="str">
        <f t="shared" si="4"/>
        <v>Black Powder with +673, +3.1% (21701 to 22374)</v>
      </c>
      <c r="O59" s="41"/>
      <c r="P59" s="40">
        <v>8733.0</v>
      </c>
      <c r="Q59" s="18">
        <f t="shared" si="5"/>
        <v>500</v>
      </c>
      <c r="R59" s="23">
        <f t="shared" si="6"/>
        <v>0.05725409367</v>
      </c>
      <c r="S59" s="24" t="str">
        <f t="shared" si="7"/>
        <v>Black Powder with +500, +5.7% (8733 to 9233)</v>
      </c>
      <c r="T59" s="18"/>
      <c r="U59" s="40">
        <v>2110.0</v>
      </c>
      <c r="V59" s="22">
        <f t="shared" si="8"/>
        <v>199</v>
      </c>
      <c r="W59" s="23">
        <f t="shared" si="9"/>
        <v>0.09431279621</v>
      </c>
      <c r="X59" s="26" t="str">
        <f t="shared" si="10"/>
        <v>Black Powder with +199, +9.4% (2110 to 2309)</v>
      </c>
    </row>
    <row r="60">
      <c r="A60" s="18" t="s">
        <v>132</v>
      </c>
      <c r="B60" s="18">
        <v>105.0</v>
      </c>
      <c r="C60" s="40">
        <v>12097.0</v>
      </c>
      <c r="D60" s="40">
        <v>5049.0</v>
      </c>
      <c r="E60" s="40">
        <v>430.0</v>
      </c>
      <c r="F60" s="14">
        <v>111081.0</v>
      </c>
      <c r="G60" s="19"/>
      <c r="H60" s="19">
        <f>VLOOKUP(A60,'Kings Ratings'!$A$2:$B$1000,2,false)</f>
        <v>3</v>
      </c>
      <c r="I60" s="7">
        <f>vlookup(B60,'202405 MM (Do Not Delete)'!$A$1:$G$1000,7,false)</f>
        <v>279</v>
      </c>
      <c r="K60" s="40">
        <v>11837.0</v>
      </c>
      <c r="L60" s="22">
        <f t="shared" si="2"/>
        <v>260</v>
      </c>
      <c r="M60" s="23">
        <f t="shared" si="3"/>
        <v>0.02196502492</v>
      </c>
      <c r="N60" s="24" t="str">
        <f t="shared" si="4"/>
        <v>Bottle Rocket with +260, +2.2% (11837 to 12097)</v>
      </c>
      <c r="O60" s="41"/>
      <c r="P60" s="40">
        <v>4829.0</v>
      </c>
      <c r="Q60" s="18">
        <f t="shared" si="5"/>
        <v>220</v>
      </c>
      <c r="R60" s="23">
        <f t="shared" si="6"/>
        <v>0.04555808656</v>
      </c>
      <c r="S60" s="24" t="str">
        <f t="shared" si="7"/>
        <v>Bottle Rocket with +220, +4.6% (4829 to 5049)</v>
      </c>
      <c r="T60" s="18"/>
      <c r="U60" s="40">
        <v>408.0</v>
      </c>
      <c r="V60" s="22">
        <f t="shared" si="8"/>
        <v>22</v>
      </c>
      <c r="W60" s="23">
        <f t="shared" si="9"/>
        <v>0.05392156863</v>
      </c>
      <c r="X60" s="26" t="str">
        <f t="shared" si="10"/>
        <v>Bottle Rocket with +22, +5.4% (408 to 430)</v>
      </c>
    </row>
    <row r="61">
      <c r="A61" s="18" t="s">
        <v>271</v>
      </c>
      <c r="B61" s="18">
        <v>106.0</v>
      </c>
      <c r="C61" s="40">
        <v>11124.0</v>
      </c>
      <c r="D61" s="40">
        <v>4577.0</v>
      </c>
      <c r="E61" s="40">
        <v>420.0</v>
      </c>
      <c r="F61" s="14">
        <v>133336.0</v>
      </c>
      <c r="G61" s="19"/>
      <c r="H61" s="19">
        <f>VLOOKUP(A61,'Kings Ratings'!$A$2:$B$1000,2,false)</f>
        <v>3</v>
      </c>
      <c r="I61" s="7">
        <f>vlookup(B61,'202405 MM (Do Not Delete)'!$A$1:$G$1000,7,false)</f>
        <v>292</v>
      </c>
      <c r="K61" s="40">
        <v>10464.0</v>
      </c>
      <c r="L61" s="22">
        <f t="shared" si="2"/>
        <v>660</v>
      </c>
      <c r="M61" s="23">
        <f t="shared" si="3"/>
        <v>0.0630733945</v>
      </c>
      <c r="N61" s="24" t="str">
        <f t="shared" si="4"/>
        <v>Explosive with +660, +6.3% (10464 to 11124)</v>
      </c>
      <c r="O61" s="41"/>
      <c r="P61" s="40">
        <v>4299.0</v>
      </c>
      <c r="Q61" s="18">
        <f t="shared" si="5"/>
        <v>278</v>
      </c>
      <c r="R61" s="23">
        <f t="shared" si="6"/>
        <v>0.06466620144</v>
      </c>
      <c r="S61" s="24" t="str">
        <f t="shared" si="7"/>
        <v>Explosive with +278, +6.5% (4299 to 4577)</v>
      </c>
      <c r="T61" s="18"/>
      <c r="U61" s="40">
        <v>389.0</v>
      </c>
      <c r="V61" s="22">
        <f t="shared" si="8"/>
        <v>31</v>
      </c>
      <c r="W61" s="23">
        <f t="shared" si="9"/>
        <v>0.07969151671</v>
      </c>
      <c r="X61" s="26" t="str">
        <f t="shared" si="10"/>
        <v>Explosive with +31, +8% (389 to 420)</v>
      </c>
    </row>
    <row r="62">
      <c r="A62" s="18" t="s">
        <v>184</v>
      </c>
      <c r="B62" s="18">
        <v>107.0</v>
      </c>
      <c r="C62" s="40">
        <v>11006.0</v>
      </c>
      <c r="D62" s="40">
        <v>7024.0</v>
      </c>
      <c r="E62" s="40">
        <v>819.0</v>
      </c>
      <c r="F62" s="14">
        <v>356350.0</v>
      </c>
      <c r="G62" s="19"/>
      <c r="H62" s="19">
        <f>VLOOKUP(A62,'Kings Ratings'!$A$2:$B$1000,2,false)</f>
        <v>5</v>
      </c>
      <c r="I62" s="7">
        <f>vlookup(B62,'202405 MM (Do Not Delete)'!$A$1:$G$1000,7,false)</f>
        <v>276</v>
      </c>
      <c r="K62" s="40">
        <v>10560.0</v>
      </c>
      <c r="L62" s="22">
        <f t="shared" si="2"/>
        <v>446</v>
      </c>
      <c r="M62" s="23">
        <f t="shared" si="3"/>
        <v>0.04223484848</v>
      </c>
      <c r="N62" s="24" t="str">
        <f t="shared" si="4"/>
        <v>Catfish with +446, +4.2% (10560 to 11006)</v>
      </c>
      <c r="O62" s="41"/>
      <c r="P62" s="40">
        <v>6617.0</v>
      </c>
      <c r="Q62" s="18">
        <f t="shared" si="5"/>
        <v>407</v>
      </c>
      <c r="R62" s="23">
        <f t="shared" si="6"/>
        <v>0.06150823636</v>
      </c>
      <c r="S62" s="24" t="str">
        <f t="shared" si="7"/>
        <v>Catfish with +407, +6.2% (6617 to 7024)</v>
      </c>
      <c r="T62" s="18"/>
      <c r="U62" s="40">
        <v>754.0</v>
      </c>
      <c r="V62" s="22">
        <f t="shared" si="8"/>
        <v>65</v>
      </c>
      <c r="W62" s="23">
        <f t="shared" si="9"/>
        <v>0.08620689655</v>
      </c>
      <c r="X62" s="26" t="str">
        <f t="shared" si="10"/>
        <v>Catfish with +65, +8.6% (754 to 819)</v>
      </c>
    </row>
    <row r="63">
      <c r="A63" s="18" t="s">
        <v>241</v>
      </c>
      <c r="B63" s="18">
        <v>110.0</v>
      </c>
      <c r="C63" s="40">
        <v>28487.0</v>
      </c>
      <c r="D63" s="40">
        <v>11159.0</v>
      </c>
      <c r="E63" s="40">
        <v>3124.0</v>
      </c>
      <c r="F63" s="14">
        <v>2223481.0</v>
      </c>
      <c r="G63" s="19"/>
      <c r="H63" s="19">
        <f>VLOOKUP(A63,'Kings Ratings'!$A$2:$B$1000,2,false)</f>
        <v>1</v>
      </c>
      <c r="I63" s="7">
        <f>vlookup(B63,'202405 MM (Do Not Delete)'!$A$1:$G$1000,7,false)</f>
        <v>231</v>
      </c>
      <c r="K63" s="40">
        <v>27677.0</v>
      </c>
      <c r="L63" s="22">
        <f t="shared" si="2"/>
        <v>810</v>
      </c>
      <c r="M63" s="23">
        <f t="shared" si="3"/>
        <v>0.02926617769</v>
      </c>
      <c r="N63" s="24" t="str">
        <f t="shared" si="4"/>
        <v>Leather with +810, +2.9% (27677 to 28487)</v>
      </c>
      <c r="O63" s="41"/>
      <c r="P63" s="40">
        <v>10700.0</v>
      </c>
      <c r="Q63" s="18">
        <f t="shared" si="5"/>
        <v>459</v>
      </c>
      <c r="R63" s="23">
        <f t="shared" si="6"/>
        <v>0.04289719626</v>
      </c>
      <c r="S63" s="24" t="str">
        <f t="shared" si="7"/>
        <v>Leather with +459, +4.3% (10700 to 11159)</v>
      </c>
      <c r="T63" s="18"/>
      <c r="U63" s="40">
        <v>2937.0</v>
      </c>
      <c r="V63" s="22">
        <f t="shared" si="8"/>
        <v>187</v>
      </c>
      <c r="W63" s="23">
        <f t="shared" si="9"/>
        <v>0.06367041199</v>
      </c>
      <c r="X63" s="26" t="str">
        <f t="shared" si="10"/>
        <v>Leather with +187, +6.4% (2937 to 3124)</v>
      </c>
    </row>
    <row r="64">
      <c r="A64" s="18" t="s">
        <v>407</v>
      </c>
      <c r="B64" s="18">
        <v>112.0</v>
      </c>
      <c r="C64" s="40">
        <v>5863.0</v>
      </c>
      <c r="D64" s="40">
        <v>50.0</v>
      </c>
      <c r="E64" s="40">
        <v>0.0</v>
      </c>
      <c r="F64" s="14">
        <v>18665.0</v>
      </c>
      <c r="G64" s="19"/>
      <c r="H64" s="19">
        <f>VLOOKUP(A64,'Kings Ratings'!$A$2:$B$1000,2,false)</f>
        <v>10</v>
      </c>
      <c r="I64" s="10" t="str">
        <f>vlookup(B64,'202405 MM (Do Not Delete)'!$A$1:$G$1000,7,false)</f>
        <v/>
      </c>
      <c r="K64" s="40">
        <v>5530.0</v>
      </c>
      <c r="L64" s="22">
        <f t="shared" si="2"/>
        <v>333</v>
      </c>
      <c r="M64" s="23">
        <f t="shared" si="3"/>
        <v>0.06021699819</v>
      </c>
      <c r="N64" s="24" t="str">
        <f t="shared" si="4"/>
        <v>Grape Juice with +333, +6% (5530 to 5863)</v>
      </c>
      <c r="O64" s="41"/>
      <c r="P64" s="40">
        <v>35.0</v>
      </c>
      <c r="Q64" s="18">
        <f t="shared" si="5"/>
        <v>15</v>
      </c>
      <c r="R64" s="23">
        <f t="shared" si="6"/>
        <v>0.4285714286</v>
      </c>
      <c r="S64" s="24" t="str">
        <f t="shared" si="7"/>
        <v>Grape Juice with +15, +42.9% (35 to 50)</v>
      </c>
      <c r="T64" s="18"/>
      <c r="U64" s="40">
        <v>0.0</v>
      </c>
      <c r="V64" s="22">
        <f t="shared" si="8"/>
        <v>0</v>
      </c>
      <c r="W64" s="23" t="str">
        <f t="shared" si="9"/>
        <v>#DIV/0!</v>
      </c>
      <c r="X64" s="26" t="str">
        <f t="shared" si="10"/>
        <v>#DIV/0!</v>
      </c>
    </row>
    <row r="65">
      <c r="A65" s="18" t="s">
        <v>541</v>
      </c>
      <c r="B65" s="18">
        <v>114.0</v>
      </c>
      <c r="C65" s="40">
        <v>18045.0</v>
      </c>
      <c r="D65" s="40">
        <v>9831.0</v>
      </c>
      <c r="E65" s="40">
        <v>2554.0</v>
      </c>
      <c r="F65" s="14">
        <v>1113994.0</v>
      </c>
      <c r="G65" s="19"/>
      <c r="H65" s="19">
        <f>VLOOKUP(A65,'Kings Ratings'!$A$2:$B$1000,2,false)</f>
        <v>3</v>
      </c>
      <c r="I65" s="7">
        <f>vlookup(B65,'202405 MM (Do Not Delete)'!$A$1:$G$1000,7,false)</f>
        <v>240</v>
      </c>
      <c r="K65" s="40">
        <v>17365.0</v>
      </c>
      <c r="L65" s="22">
        <f t="shared" si="2"/>
        <v>680</v>
      </c>
      <c r="M65" s="23">
        <f t="shared" si="3"/>
        <v>0.03915922833</v>
      </c>
      <c r="N65" s="24" t="str">
        <f t="shared" si="4"/>
        <v>Marlin with +680, +3.9% (17365 to 18045)</v>
      </c>
      <c r="O65" s="41"/>
      <c r="P65" s="40">
        <v>9367.0</v>
      </c>
      <c r="Q65" s="18">
        <f t="shared" si="5"/>
        <v>464</v>
      </c>
      <c r="R65" s="23">
        <f t="shared" si="6"/>
        <v>0.04953560372</v>
      </c>
      <c r="S65" s="24" t="str">
        <f t="shared" si="7"/>
        <v>Marlin with +464, +5% (9367 to 9831)</v>
      </c>
      <c r="T65" s="18"/>
      <c r="U65" s="40">
        <v>2343.0</v>
      </c>
      <c r="V65" s="22">
        <f t="shared" si="8"/>
        <v>211</v>
      </c>
      <c r="W65" s="23">
        <f t="shared" si="9"/>
        <v>0.09005548442</v>
      </c>
      <c r="X65" s="26" t="str">
        <f t="shared" si="10"/>
        <v>Marlin with +211, +9% (2343 to 2554)</v>
      </c>
    </row>
    <row r="66">
      <c r="A66" s="18" t="s">
        <v>555</v>
      </c>
      <c r="B66" s="18">
        <v>115.0</v>
      </c>
      <c r="C66" s="40">
        <v>17901.0</v>
      </c>
      <c r="D66" s="40">
        <v>9661.0</v>
      </c>
      <c r="E66" s="40">
        <v>2667.0</v>
      </c>
      <c r="F66" s="14">
        <v>1189579.0</v>
      </c>
      <c r="G66" s="19"/>
      <c r="H66" s="19">
        <f>VLOOKUP(A66,'Kings Ratings'!$A$2:$B$1000,2,false)</f>
        <v>3</v>
      </c>
      <c r="I66" s="7">
        <f>vlookup(B66,'202405 MM (Do Not Delete)'!$A$1:$G$1000,7,false)</f>
        <v>237</v>
      </c>
      <c r="K66" s="40">
        <v>17193.0</v>
      </c>
      <c r="L66" s="22">
        <f t="shared" si="2"/>
        <v>708</v>
      </c>
      <c r="M66" s="23">
        <f t="shared" si="3"/>
        <v>0.04117954982</v>
      </c>
      <c r="N66" s="24" t="str">
        <f t="shared" si="4"/>
        <v>Puffer with +708, +4.1% (17193 to 17901)</v>
      </c>
      <c r="O66" s="41"/>
      <c r="P66" s="40">
        <v>9209.0</v>
      </c>
      <c r="Q66" s="18">
        <f t="shared" si="5"/>
        <v>452</v>
      </c>
      <c r="R66" s="23">
        <f t="shared" si="6"/>
        <v>0.04908241937</v>
      </c>
      <c r="S66" s="24" t="str">
        <f t="shared" si="7"/>
        <v>Puffer with +452, +4.9% (9209 to 9661)</v>
      </c>
      <c r="T66" s="18"/>
      <c r="U66" s="40">
        <v>2443.0</v>
      </c>
      <c r="V66" s="22">
        <f t="shared" si="8"/>
        <v>224</v>
      </c>
      <c r="W66" s="23">
        <f t="shared" si="9"/>
        <v>0.09169054441</v>
      </c>
      <c r="X66" s="26" t="str">
        <f t="shared" si="10"/>
        <v>Puffer with +224, +9.2% (2443 to 2667)</v>
      </c>
    </row>
    <row r="67">
      <c r="A67" s="18" t="s">
        <v>104</v>
      </c>
      <c r="B67" s="18">
        <v>117.0</v>
      </c>
      <c r="C67" s="40">
        <v>38387.0</v>
      </c>
      <c r="D67" s="40">
        <v>18575.0</v>
      </c>
      <c r="E67" s="40">
        <v>5022.0</v>
      </c>
      <c r="F67" s="14">
        <v>2091040.0</v>
      </c>
      <c r="G67" s="19"/>
      <c r="H67" s="19">
        <f>VLOOKUP(A67,'Kings Ratings'!$A$2:$B$1000,2,false)</f>
        <v>1</v>
      </c>
      <c r="I67" s="7">
        <f>vlookup(B67,'202405 MM (Do Not Delete)'!$A$1:$G$1000,7,false)</f>
        <v>269</v>
      </c>
      <c r="K67" s="40">
        <v>37294.0</v>
      </c>
      <c r="L67" s="22">
        <f t="shared" si="2"/>
        <v>1093</v>
      </c>
      <c r="M67" s="23">
        <f t="shared" si="3"/>
        <v>0.02930766343</v>
      </c>
      <c r="N67" s="24" t="str">
        <f t="shared" si="4"/>
        <v>Glass Bottle with +1093, +2.9% (37294 to 38387)</v>
      </c>
      <c r="O67" s="41"/>
      <c r="P67" s="40">
        <v>17999.0</v>
      </c>
      <c r="Q67" s="18">
        <f t="shared" si="5"/>
        <v>576</v>
      </c>
      <c r="R67" s="23">
        <f t="shared" si="6"/>
        <v>0.03200177788</v>
      </c>
      <c r="S67" s="24" t="str">
        <f t="shared" si="7"/>
        <v>Glass Bottle with +576, +3.2% (17999 to 18575)</v>
      </c>
      <c r="T67" s="18"/>
      <c r="U67" s="40">
        <v>4749.0</v>
      </c>
      <c r="V67" s="22">
        <f t="shared" si="8"/>
        <v>273</v>
      </c>
      <c r="W67" s="23">
        <f t="shared" si="9"/>
        <v>0.05748578648</v>
      </c>
      <c r="X67" s="26" t="str">
        <f t="shared" si="10"/>
        <v>Glass Bottle with +273, +5.7% (4749 to 5022)</v>
      </c>
    </row>
    <row r="68">
      <c r="A68" s="18" t="s">
        <v>519</v>
      </c>
      <c r="B68" s="18">
        <v>118.0</v>
      </c>
      <c r="C68" s="40">
        <v>10684.0</v>
      </c>
      <c r="D68" s="40">
        <v>4804.0</v>
      </c>
      <c r="E68" s="40">
        <v>117.0</v>
      </c>
      <c r="F68" s="14">
        <v>196792.0</v>
      </c>
      <c r="G68" s="19"/>
      <c r="H68" s="19">
        <f>VLOOKUP(A68,'Kings Ratings'!$A$2:$B$1000,2,false)</f>
        <v>2</v>
      </c>
      <c r="I68" s="7">
        <f>vlookup(B68,'202405 MM (Do Not Delete)'!$A$1:$G$1000,7,false)</f>
        <v>292</v>
      </c>
      <c r="K68" s="40">
        <v>10204.0</v>
      </c>
      <c r="L68" s="22">
        <f t="shared" si="2"/>
        <v>480</v>
      </c>
      <c r="M68" s="23">
        <f t="shared" si="3"/>
        <v>0.04704037632</v>
      </c>
      <c r="N68" s="24" t="str">
        <f t="shared" si="4"/>
        <v>Leather Diary with +480, +4.7% (10204 to 10684)</v>
      </c>
      <c r="O68" s="41"/>
      <c r="P68" s="40">
        <v>4558.0</v>
      </c>
      <c r="Q68" s="18">
        <f t="shared" si="5"/>
        <v>246</v>
      </c>
      <c r="R68" s="23">
        <f t="shared" si="6"/>
        <v>0.05397103993</v>
      </c>
      <c r="S68" s="24" t="str">
        <f t="shared" si="7"/>
        <v>Leather Diary with +246, +5.4% (4558 to 4804)</v>
      </c>
      <c r="T68" s="18"/>
      <c r="U68" s="40">
        <v>110.0</v>
      </c>
      <c r="V68" s="22">
        <f t="shared" si="8"/>
        <v>7</v>
      </c>
      <c r="W68" s="23">
        <f t="shared" si="9"/>
        <v>0.06363636364</v>
      </c>
      <c r="X68" s="26" t="str">
        <f t="shared" si="10"/>
        <v>Leather Diary with +7, +6.4% (110 to 117)</v>
      </c>
    </row>
    <row r="69">
      <c r="A69" s="18" t="s">
        <v>472</v>
      </c>
      <c r="B69" s="18">
        <v>119.0</v>
      </c>
      <c r="C69" s="40">
        <v>20664.0</v>
      </c>
      <c r="D69" s="40">
        <v>10770.0</v>
      </c>
      <c r="E69" s="40">
        <v>3544.0</v>
      </c>
      <c r="F69" s="14">
        <v>1477295.0</v>
      </c>
      <c r="G69" s="19"/>
      <c r="H69" s="19">
        <f>VLOOKUP(A69,'Kings Ratings'!$A$2:$B$1000,2,false)</f>
        <v>2</v>
      </c>
      <c r="I69" s="7">
        <f>vlookup(B69,'202405 MM (Do Not Delete)'!$A$1:$G$1000,7,false)</f>
        <v>231</v>
      </c>
      <c r="K69" s="40">
        <v>19936.0</v>
      </c>
      <c r="L69" s="22">
        <f t="shared" si="2"/>
        <v>728</v>
      </c>
      <c r="M69" s="23">
        <f t="shared" si="3"/>
        <v>0.03651685393</v>
      </c>
      <c r="N69" s="24" t="str">
        <f t="shared" si="4"/>
        <v>Jellyfish with +728, +3.7% (19936 to 20664)</v>
      </c>
      <c r="O69" s="41"/>
      <c r="P69" s="40">
        <v>10289.0</v>
      </c>
      <c r="Q69" s="18">
        <f t="shared" si="5"/>
        <v>481</v>
      </c>
      <c r="R69" s="23">
        <f t="shared" si="6"/>
        <v>0.04674895519</v>
      </c>
      <c r="S69" s="24" t="str">
        <f t="shared" si="7"/>
        <v>Jellyfish with +481, +4.7% (10289 to 10770)</v>
      </c>
      <c r="T69" s="18"/>
      <c r="U69" s="40">
        <v>3274.0</v>
      </c>
      <c r="V69" s="22">
        <f t="shared" si="8"/>
        <v>270</v>
      </c>
      <c r="W69" s="23">
        <f t="shared" si="9"/>
        <v>0.08246792914</v>
      </c>
      <c r="X69" s="26" t="str">
        <f t="shared" si="10"/>
        <v>Jellyfish with +270, +8.2% (3274 to 3544)</v>
      </c>
    </row>
    <row r="70">
      <c r="A70" s="18" t="s">
        <v>581</v>
      </c>
      <c r="B70" s="18">
        <v>121.0</v>
      </c>
      <c r="C70" s="40">
        <v>5125.0</v>
      </c>
      <c r="D70" s="40">
        <v>20.0</v>
      </c>
      <c r="E70" s="40">
        <v>0.0</v>
      </c>
      <c r="F70" s="14">
        <v>10475.0</v>
      </c>
      <c r="G70" s="19"/>
      <c r="H70" s="19">
        <f>VLOOKUP(A70,'Kings Ratings'!$A$2:$B$1000,2,false)</f>
        <v>10</v>
      </c>
      <c r="I70" s="10">
        <f>vlookup(B70,'202405 MM (Do Not Delete)'!$A$1:$G$1000,7,false)</f>
        <v>328</v>
      </c>
      <c r="K70" s="40">
        <v>4888.0</v>
      </c>
      <c r="L70" s="22">
        <f t="shared" si="2"/>
        <v>237</v>
      </c>
      <c r="M70" s="23">
        <f t="shared" si="3"/>
        <v>0.04848608838</v>
      </c>
      <c r="N70" s="24" t="str">
        <f t="shared" si="4"/>
        <v>Wine with +237, +4.8% (4888 to 5125)</v>
      </c>
      <c r="O70" s="41"/>
      <c r="P70" s="40">
        <v>18.0</v>
      </c>
      <c r="Q70" s="18">
        <f t="shared" si="5"/>
        <v>2</v>
      </c>
      <c r="R70" s="23">
        <f t="shared" si="6"/>
        <v>0.1111111111</v>
      </c>
      <c r="S70" s="24" t="str">
        <f t="shared" si="7"/>
        <v>Wine with +2, +11.1% (18 to 20)</v>
      </c>
      <c r="T70" s="18"/>
      <c r="U70" s="40">
        <v>0.0</v>
      </c>
      <c r="V70" s="22">
        <f t="shared" si="8"/>
        <v>0</v>
      </c>
      <c r="W70" s="23" t="str">
        <f t="shared" si="9"/>
        <v>#DIV/0!</v>
      </c>
      <c r="X70" s="26" t="str">
        <f t="shared" si="10"/>
        <v>#DIV/0!</v>
      </c>
    </row>
    <row r="71">
      <c r="A71" s="18" t="s">
        <v>199</v>
      </c>
      <c r="B71" s="18">
        <v>122.0</v>
      </c>
      <c r="C71" s="40">
        <v>14612.0</v>
      </c>
      <c r="D71" s="40">
        <v>6754.0</v>
      </c>
      <c r="E71" s="40">
        <v>305.0</v>
      </c>
      <c r="F71" s="14">
        <v>445642.0</v>
      </c>
      <c r="G71" s="19"/>
      <c r="H71" s="19">
        <f>VLOOKUP(A71,'Kings Ratings'!$A$2:$B$1000,2,false)</f>
        <v>5</v>
      </c>
      <c r="I71" s="7">
        <f>vlookup(B71,'202405 MM (Do Not Delete)'!$A$1:$G$1000,7,false)</f>
        <v>293</v>
      </c>
      <c r="K71" s="40">
        <v>14138.0</v>
      </c>
      <c r="L71" s="22">
        <f t="shared" si="2"/>
        <v>474</v>
      </c>
      <c r="M71" s="23">
        <f t="shared" si="3"/>
        <v>0.03352666572</v>
      </c>
      <c r="N71" s="24" t="str">
        <f t="shared" si="4"/>
        <v>Coin Purse with +474, +3.4% (14138 to 14612)</v>
      </c>
      <c r="O71" s="41"/>
      <c r="P71" s="40">
        <v>6478.0</v>
      </c>
      <c r="Q71" s="18">
        <f t="shared" si="5"/>
        <v>276</v>
      </c>
      <c r="R71" s="23">
        <f t="shared" si="6"/>
        <v>0.04260574251</v>
      </c>
      <c r="S71" s="24" t="str">
        <f t="shared" si="7"/>
        <v>Coin Purse with +276, +4.3% (6478 to 6754)</v>
      </c>
      <c r="T71" s="18"/>
      <c r="U71" s="40">
        <v>286.0</v>
      </c>
      <c r="V71" s="22">
        <f t="shared" si="8"/>
        <v>19</v>
      </c>
      <c r="W71" s="23">
        <f t="shared" si="9"/>
        <v>0.06643356643</v>
      </c>
      <c r="X71" s="26" t="str">
        <f t="shared" si="10"/>
        <v>Coin Purse with +19, +6.6% (286 to 305)</v>
      </c>
    </row>
    <row r="72">
      <c r="A72" s="18" t="s">
        <v>526</v>
      </c>
      <c r="B72" s="18">
        <v>124.0</v>
      </c>
      <c r="C72" s="40">
        <v>11693.0</v>
      </c>
      <c r="D72" s="40">
        <v>5210.0</v>
      </c>
      <c r="E72" s="40">
        <v>639.0</v>
      </c>
      <c r="F72" s="14">
        <v>202501.0</v>
      </c>
      <c r="G72" s="19"/>
      <c r="H72" s="19">
        <f>VLOOKUP(A72,'Kings Ratings'!$A$2:$B$1000,2,false)</f>
        <v>1</v>
      </c>
      <c r="I72" s="7">
        <f>vlookup(B72,'202405 MM (Do Not Delete)'!$A$1:$G$1000,7,false)</f>
        <v>284</v>
      </c>
      <c r="K72" s="40">
        <v>11218.0</v>
      </c>
      <c r="L72" s="22">
        <f t="shared" si="2"/>
        <v>475</v>
      </c>
      <c r="M72" s="23">
        <f t="shared" si="3"/>
        <v>0.04234266358</v>
      </c>
      <c r="N72" s="24" t="str">
        <f t="shared" si="4"/>
        <v>Lemon Quartz Ring with +475, +4.2% (11218 to 11693)</v>
      </c>
      <c r="O72" s="41"/>
      <c r="P72" s="40">
        <v>4915.0</v>
      </c>
      <c r="Q72" s="18">
        <f t="shared" si="5"/>
        <v>295</v>
      </c>
      <c r="R72" s="23">
        <f t="shared" si="6"/>
        <v>0.06002034588</v>
      </c>
      <c r="S72" s="24" t="str">
        <f t="shared" si="7"/>
        <v>Lemon Quartz Ring with +295, +6% (4915 to 5210)</v>
      </c>
      <c r="T72" s="18"/>
      <c r="U72" s="40">
        <v>583.0</v>
      </c>
      <c r="V72" s="22">
        <f t="shared" si="8"/>
        <v>56</v>
      </c>
      <c r="W72" s="23">
        <f t="shared" si="9"/>
        <v>0.09605488851</v>
      </c>
      <c r="X72" s="26" t="str">
        <f t="shared" si="10"/>
        <v>Lemon Quartz Ring with +56, +9.6% (583 to 639)</v>
      </c>
    </row>
    <row r="73">
      <c r="A73" s="18" t="s">
        <v>37</v>
      </c>
      <c r="B73" s="18">
        <v>125.0</v>
      </c>
      <c r="C73" s="40">
        <v>11196.0</v>
      </c>
      <c r="D73" s="40">
        <v>5820.0</v>
      </c>
      <c r="E73" s="40">
        <v>193.0</v>
      </c>
      <c r="F73" s="14">
        <v>284845.0</v>
      </c>
      <c r="G73" s="19"/>
      <c r="H73" s="19">
        <f>VLOOKUP(A73,'Kings Ratings'!$A$2:$B$1000,2,false)</f>
        <v>3</v>
      </c>
      <c r="I73" s="7">
        <f>vlookup(B73,'202405 MM (Do Not Delete)'!$A$1:$G$1000,7,false)</f>
        <v>286</v>
      </c>
      <c r="K73" s="40">
        <v>10819.0</v>
      </c>
      <c r="L73" s="22">
        <f t="shared" si="2"/>
        <v>377</v>
      </c>
      <c r="M73" s="23">
        <f t="shared" si="3"/>
        <v>0.03484610408</v>
      </c>
      <c r="N73" s="24" t="str">
        <f t="shared" si="4"/>
        <v>Aquamarine Ring with +377, +3.5% (10819 to 11196)</v>
      </c>
      <c r="O73" s="41"/>
      <c r="P73" s="40">
        <v>5579.0</v>
      </c>
      <c r="Q73" s="18">
        <f t="shared" si="5"/>
        <v>241</v>
      </c>
      <c r="R73" s="23">
        <f t="shared" si="6"/>
        <v>0.04319770568</v>
      </c>
      <c r="S73" s="24" t="str">
        <f t="shared" si="7"/>
        <v>Aquamarine Ring with +241, +4.3% (5579 to 5820)</v>
      </c>
      <c r="T73" s="18"/>
      <c r="U73" s="40">
        <v>170.0</v>
      </c>
      <c r="V73" s="22">
        <f t="shared" si="8"/>
        <v>23</v>
      </c>
      <c r="W73" s="23">
        <f t="shared" si="9"/>
        <v>0.1352941176</v>
      </c>
      <c r="X73" s="26" t="str">
        <f t="shared" si="10"/>
        <v>Aquamarine Ring with +23, +13.5% (170 to 193)</v>
      </c>
    </row>
    <row r="74">
      <c r="A74" s="18" t="s">
        <v>31</v>
      </c>
      <c r="B74" s="18">
        <v>126.0</v>
      </c>
      <c r="C74" s="40">
        <v>12899.0</v>
      </c>
      <c r="D74" s="40">
        <v>6438.0</v>
      </c>
      <c r="E74" s="40">
        <v>487.0</v>
      </c>
      <c r="F74" s="14">
        <v>577706.0</v>
      </c>
      <c r="G74" s="19"/>
      <c r="H74" s="19">
        <f>VLOOKUP(A74,'Kings Ratings'!$A$2:$B$1000,2,false)</f>
        <v>2</v>
      </c>
      <c r="I74" s="7">
        <f>vlookup(B74,'202405 MM (Do Not Delete)'!$A$1:$G$1000,7,false)</f>
        <v>285</v>
      </c>
      <c r="K74" s="40">
        <v>12413.0</v>
      </c>
      <c r="L74" s="22">
        <f t="shared" si="2"/>
        <v>486</v>
      </c>
      <c r="M74" s="23">
        <f t="shared" si="3"/>
        <v>0.03915250141</v>
      </c>
      <c r="N74" s="24" t="str">
        <f t="shared" si="4"/>
        <v>Amethyst Necklace with +486, +3.9% (12413 to 12899)</v>
      </c>
      <c r="O74" s="41"/>
      <c r="P74" s="40">
        <v>6144.0</v>
      </c>
      <c r="Q74" s="18">
        <f t="shared" si="5"/>
        <v>294</v>
      </c>
      <c r="R74" s="23">
        <f t="shared" si="6"/>
        <v>0.0478515625</v>
      </c>
      <c r="S74" s="24" t="str">
        <f t="shared" si="7"/>
        <v>Amethyst Necklace with +294, +4.8% (6144 to 6438)</v>
      </c>
      <c r="T74" s="18"/>
      <c r="U74" s="40">
        <v>441.0</v>
      </c>
      <c r="V74" s="22">
        <f t="shared" si="8"/>
        <v>46</v>
      </c>
      <c r="W74" s="23">
        <f t="shared" si="9"/>
        <v>0.10430839</v>
      </c>
      <c r="X74" s="26" t="str">
        <f t="shared" si="10"/>
        <v>Amethyst Necklace with +46, +10.4% (441 to 487)</v>
      </c>
    </row>
    <row r="75">
      <c r="A75" s="18" t="s">
        <v>747</v>
      </c>
      <c r="B75" s="18">
        <v>127.0</v>
      </c>
      <c r="C75" s="40">
        <v>13926.0</v>
      </c>
      <c r="D75" s="40">
        <v>8037.0</v>
      </c>
      <c r="E75" s="40">
        <v>1847.0</v>
      </c>
      <c r="F75" s="14">
        <v>1062166.0</v>
      </c>
      <c r="G75" s="19"/>
      <c r="H75" s="19">
        <f>VLOOKUP(A75,'Kings Ratings'!$A$2:$B$1000,2,false)</f>
        <v>1</v>
      </c>
      <c r="I75" s="7">
        <f>vlookup(B75,'202405 MM (Do Not Delete)'!$A$1:$G$1000,7,false)</f>
        <v>248</v>
      </c>
      <c r="K75" s="40">
        <v>13566.0</v>
      </c>
      <c r="L75" s="22">
        <f t="shared" si="2"/>
        <v>360</v>
      </c>
      <c r="M75" s="23">
        <f t="shared" si="3"/>
        <v>0.02653693056</v>
      </c>
      <c r="N75" s="24" t="str">
        <f t="shared" si="4"/>
        <v>Wooden Shield with +360, +2.7% (13566 to 13926)</v>
      </c>
      <c r="O75" s="41"/>
      <c r="P75" s="40">
        <v>7747.0</v>
      </c>
      <c r="Q75" s="18">
        <f t="shared" si="5"/>
        <v>290</v>
      </c>
      <c r="R75" s="23">
        <f t="shared" si="6"/>
        <v>0.03743384536</v>
      </c>
      <c r="S75" s="24" t="str">
        <f t="shared" si="7"/>
        <v>Wooden Shield with +290, +3.7% (7747 to 8037)</v>
      </c>
      <c r="T75" s="18"/>
      <c r="U75" s="40">
        <v>1684.0</v>
      </c>
      <c r="V75" s="22">
        <f t="shared" si="8"/>
        <v>163</v>
      </c>
      <c r="W75" s="23">
        <f t="shared" si="9"/>
        <v>0.09679334917</v>
      </c>
      <c r="X75" s="26" t="str">
        <f t="shared" si="10"/>
        <v>Wooden Shield with +163, +9.7% (1684 to 1847)</v>
      </c>
    </row>
    <row r="76">
      <c r="A76" s="18" t="s">
        <v>145</v>
      </c>
      <c r="B76" s="18">
        <v>129.0</v>
      </c>
      <c r="C76" s="40">
        <v>12329.0</v>
      </c>
      <c r="D76" s="40">
        <v>8020.0</v>
      </c>
      <c r="E76" s="40">
        <v>2088.0</v>
      </c>
      <c r="F76" s="14">
        <v>1005024.0</v>
      </c>
      <c r="G76" s="19"/>
      <c r="H76" s="19">
        <f>VLOOKUP(A76,'Kings Ratings'!$A$2:$B$1000,2,false)</f>
        <v>1</v>
      </c>
      <c r="I76" s="7">
        <f>vlookup(B76,'202405 MM (Do Not Delete)'!$A$1:$G$1000,7,false)</f>
        <v>244</v>
      </c>
      <c r="K76" s="40">
        <v>11877.0</v>
      </c>
      <c r="L76" s="22">
        <f t="shared" si="2"/>
        <v>452</v>
      </c>
      <c r="M76" s="23">
        <f t="shared" si="3"/>
        <v>0.03805674834</v>
      </c>
      <c r="N76" s="24" t="str">
        <f t="shared" si="4"/>
        <v>Broom with +452, +3.8% (11877 to 12329)</v>
      </c>
      <c r="O76" s="41"/>
      <c r="P76" s="40">
        <v>7725.0</v>
      </c>
      <c r="Q76" s="18">
        <f t="shared" si="5"/>
        <v>295</v>
      </c>
      <c r="R76" s="23">
        <f t="shared" si="6"/>
        <v>0.03818770227</v>
      </c>
      <c r="S76" s="24" t="str">
        <f t="shared" si="7"/>
        <v>Broom with +295, +3.8% (7725 to 8020)</v>
      </c>
      <c r="T76" s="18"/>
      <c r="U76" s="40">
        <v>1930.0</v>
      </c>
      <c r="V76" s="22">
        <f t="shared" si="8"/>
        <v>158</v>
      </c>
      <c r="W76" s="23">
        <f t="shared" si="9"/>
        <v>0.08186528497</v>
      </c>
      <c r="X76" s="26" t="str">
        <f t="shared" si="10"/>
        <v>Broom with +158, +8.2% (1930 to 2088)</v>
      </c>
    </row>
    <row r="77">
      <c r="A77" s="18" t="s">
        <v>477</v>
      </c>
      <c r="B77" s="18">
        <v>130.0</v>
      </c>
      <c r="C77" s="40">
        <v>18274.0</v>
      </c>
      <c r="D77" s="40">
        <v>11934.0</v>
      </c>
      <c r="E77" s="40">
        <v>4197.0</v>
      </c>
      <c r="F77" s="14">
        <v>3908341.0</v>
      </c>
      <c r="G77" s="19"/>
      <c r="H77" s="19">
        <f>VLOOKUP(A77,'Kings Ratings'!$A$2:$B$1000,2,false)</f>
        <v>1</v>
      </c>
      <c r="I77" s="7">
        <f>vlookup(B77,'202405 MM (Do Not Delete)'!$A$1:$G$1000,7,false)</f>
        <v>227</v>
      </c>
      <c r="K77" s="40">
        <v>17722.0</v>
      </c>
      <c r="L77" s="22">
        <f t="shared" si="2"/>
        <v>552</v>
      </c>
      <c r="M77" s="23">
        <f t="shared" si="3"/>
        <v>0.03114772599</v>
      </c>
      <c r="N77" s="24" t="str">
        <f t="shared" si="4"/>
        <v>Iron Cup with +552, +3.1% (17722 to 18274)</v>
      </c>
      <c r="O77" s="41"/>
      <c r="P77" s="40">
        <v>11578.0</v>
      </c>
      <c r="Q77" s="18">
        <f t="shared" si="5"/>
        <v>356</v>
      </c>
      <c r="R77" s="23">
        <f t="shared" si="6"/>
        <v>0.03074797029</v>
      </c>
      <c r="S77" s="24" t="str">
        <f t="shared" si="7"/>
        <v>Iron Cup with +356, +3.1% (11578 to 11934)</v>
      </c>
      <c r="T77" s="18"/>
      <c r="U77" s="40">
        <v>3961.0</v>
      </c>
      <c r="V77" s="22">
        <f t="shared" si="8"/>
        <v>236</v>
      </c>
      <c r="W77" s="23">
        <f t="shared" si="9"/>
        <v>0.05958091391</v>
      </c>
      <c r="X77" s="26" t="str">
        <f t="shared" si="10"/>
        <v>Iron Cup with +236, +6% (3961 to 4197)</v>
      </c>
    </row>
    <row r="78">
      <c r="A78" s="18" t="s">
        <v>115</v>
      </c>
      <c r="B78" s="18">
        <v>131.0</v>
      </c>
      <c r="C78" s="40">
        <v>15942.0</v>
      </c>
      <c r="D78" s="40">
        <v>7830.0</v>
      </c>
      <c r="E78" s="40">
        <v>3395.0</v>
      </c>
      <c r="F78" s="14">
        <v>1014146.0</v>
      </c>
      <c r="G78" s="19"/>
      <c r="H78" s="19">
        <f>VLOOKUP(A78,'Kings Ratings'!$A$2:$B$1000,2,false)</f>
        <v>2</v>
      </c>
      <c r="I78" s="7">
        <f>vlookup(B78,'202405 MM (Do Not Delete)'!$A$1:$G$1000,7,false)</f>
        <v>230</v>
      </c>
      <c r="K78" s="40">
        <v>15376.0</v>
      </c>
      <c r="L78" s="22">
        <f t="shared" si="2"/>
        <v>566</v>
      </c>
      <c r="M78" s="23">
        <f t="shared" si="3"/>
        <v>0.03681061394</v>
      </c>
      <c r="N78" s="24" t="str">
        <f t="shared" si="4"/>
        <v>Bluegill with +566, +3.7% (15376 to 15942)</v>
      </c>
      <c r="O78" s="41"/>
      <c r="P78" s="40">
        <v>7438.0</v>
      </c>
      <c r="Q78" s="18">
        <f t="shared" si="5"/>
        <v>392</v>
      </c>
      <c r="R78" s="23">
        <f t="shared" si="6"/>
        <v>0.05270233934</v>
      </c>
      <c r="S78" s="24" t="str">
        <f t="shared" si="7"/>
        <v>Bluegill with +392, +5.3% (7438 to 7830)</v>
      </c>
      <c r="T78" s="18"/>
      <c r="U78" s="40">
        <v>3141.0</v>
      </c>
      <c r="V78" s="22">
        <f t="shared" si="8"/>
        <v>254</v>
      </c>
      <c r="W78" s="23">
        <f t="shared" si="9"/>
        <v>0.08086596625</v>
      </c>
      <c r="X78" s="26" t="str">
        <f t="shared" si="10"/>
        <v>Bluegill with +254, +8.1% (3141 to 3395)</v>
      </c>
    </row>
    <row r="79">
      <c r="A79" s="18" t="s">
        <v>173</v>
      </c>
      <c r="B79" s="18">
        <v>132.0</v>
      </c>
      <c r="C79" s="40">
        <v>17558.0</v>
      </c>
      <c r="D79" s="40">
        <v>8531.0</v>
      </c>
      <c r="E79" s="40">
        <v>2024.0</v>
      </c>
      <c r="F79" s="14">
        <v>1012421.0</v>
      </c>
      <c r="G79" s="19"/>
      <c r="H79" s="19">
        <f>VLOOKUP(A79,'Kings Ratings'!$A$2:$B$1000,2,false)</f>
        <v>3</v>
      </c>
      <c r="I79" s="7">
        <f>vlookup(B79,'202405 MM (Do Not Delete)'!$A$1:$G$1000,7,false)</f>
        <v>245</v>
      </c>
      <c r="K79" s="40">
        <v>16901.0</v>
      </c>
      <c r="L79" s="22">
        <f t="shared" si="2"/>
        <v>657</v>
      </c>
      <c r="M79" s="23">
        <f t="shared" si="3"/>
        <v>0.03887343944</v>
      </c>
      <c r="N79" s="24" t="str">
        <f t="shared" si="4"/>
        <v>Carp with +657, +3.9% (16901 to 17558)</v>
      </c>
      <c r="O79" s="41"/>
      <c r="P79" s="40">
        <v>8104.0</v>
      </c>
      <c r="Q79" s="18">
        <f t="shared" si="5"/>
        <v>427</v>
      </c>
      <c r="R79" s="23">
        <f t="shared" si="6"/>
        <v>0.05269002962</v>
      </c>
      <c r="S79" s="24" t="str">
        <f t="shared" si="7"/>
        <v>Carp with +427, +5.3% (8104 to 8531)</v>
      </c>
      <c r="T79" s="18"/>
      <c r="U79" s="40">
        <v>1851.0</v>
      </c>
      <c r="V79" s="22">
        <f t="shared" si="8"/>
        <v>173</v>
      </c>
      <c r="W79" s="23">
        <f t="shared" si="9"/>
        <v>0.09346299298</v>
      </c>
      <c r="X79" s="26" t="str">
        <f t="shared" si="10"/>
        <v>Carp with +173, +9.3% (1851 to 2024)</v>
      </c>
    </row>
    <row r="80">
      <c r="A80" s="18" t="s">
        <v>103</v>
      </c>
      <c r="B80" s="18">
        <v>133.0</v>
      </c>
      <c r="C80" s="40">
        <v>22000.0</v>
      </c>
      <c r="D80" s="40">
        <v>11217.0</v>
      </c>
      <c r="E80" s="40">
        <v>4367.0</v>
      </c>
      <c r="F80" s="14">
        <v>1993521.0</v>
      </c>
      <c r="G80" s="19"/>
      <c r="H80" s="19">
        <f>VLOOKUP(A80,'Kings Ratings'!$A$2:$B$1000,2,false)</f>
        <v>2</v>
      </c>
      <c r="I80" s="7">
        <f>vlookup(B80,'202405 MM (Do Not Delete)'!$A$1:$G$1000,7,false)</f>
        <v>224</v>
      </c>
      <c r="K80" s="40">
        <v>21220.0</v>
      </c>
      <c r="L80" s="22">
        <f t="shared" si="2"/>
        <v>780</v>
      </c>
      <c r="M80" s="23">
        <f t="shared" si="3"/>
        <v>0.03675777568</v>
      </c>
      <c r="N80" s="24" t="str">
        <f t="shared" si="4"/>
        <v>Blue Sea Bass with +780, +3.7% (21220 to 22000)</v>
      </c>
      <c r="O80" s="41"/>
      <c r="P80" s="40">
        <v>10722.0</v>
      </c>
      <c r="Q80" s="18">
        <f t="shared" si="5"/>
        <v>495</v>
      </c>
      <c r="R80" s="23">
        <f t="shared" si="6"/>
        <v>0.04616675993</v>
      </c>
      <c r="S80" s="24" t="str">
        <f t="shared" si="7"/>
        <v>Blue Sea Bass with +495, +4.6% (10722 to 11217)</v>
      </c>
      <c r="T80" s="18"/>
      <c r="U80" s="40">
        <v>4075.0</v>
      </c>
      <c r="V80" s="22">
        <f t="shared" si="8"/>
        <v>292</v>
      </c>
      <c r="W80" s="23">
        <f t="shared" si="9"/>
        <v>0.07165644172</v>
      </c>
      <c r="X80" s="26" t="str">
        <f t="shared" si="10"/>
        <v>Blue Sea Bass with +292, +7.2% (4075 to 4367)</v>
      </c>
    </row>
    <row r="81">
      <c r="A81" s="18" t="s">
        <v>458</v>
      </c>
      <c r="B81" s="18">
        <v>134.0</v>
      </c>
      <c r="C81" s="40">
        <v>20967.0</v>
      </c>
      <c r="D81" s="40">
        <v>11032.0</v>
      </c>
      <c r="E81" s="40">
        <v>3892.0</v>
      </c>
      <c r="F81" s="14">
        <v>2249977.0</v>
      </c>
      <c r="G81" s="19"/>
      <c r="H81" s="19">
        <f>VLOOKUP(A81,'Kings Ratings'!$A$2:$B$1000,2,false)</f>
        <v>2</v>
      </c>
      <c r="I81" s="7">
        <f>vlookup(B81,'202405 MM (Do Not Delete)'!$A$1:$G$1000,7,false)</f>
        <v>226</v>
      </c>
      <c r="K81" s="40">
        <v>20161.0</v>
      </c>
      <c r="L81" s="22">
        <f t="shared" si="2"/>
        <v>806</v>
      </c>
      <c r="M81" s="23">
        <f t="shared" si="3"/>
        <v>0.03997817569</v>
      </c>
      <c r="N81" s="24" t="str">
        <f t="shared" si="4"/>
        <v>Stingray with +806, +4% (20161 to 20967)</v>
      </c>
      <c r="O81" s="41"/>
      <c r="P81" s="40">
        <v>10556.0</v>
      </c>
      <c r="Q81" s="18">
        <f t="shared" si="5"/>
        <v>476</v>
      </c>
      <c r="R81" s="23">
        <f t="shared" si="6"/>
        <v>0.0450928382</v>
      </c>
      <c r="S81" s="24" t="str">
        <f t="shared" si="7"/>
        <v>Stingray with +476, +4.5% (10556 to 11032)</v>
      </c>
      <c r="T81" s="18"/>
      <c r="U81" s="40">
        <v>3627.0</v>
      </c>
      <c r="V81" s="22">
        <f t="shared" si="8"/>
        <v>265</v>
      </c>
      <c r="W81" s="23">
        <f t="shared" si="9"/>
        <v>0.07306313758</v>
      </c>
      <c r="X81" s="26" t="str">
        <f t="shared" si="10"/>
        <v>Stingray with +265, +7.3% (3627 to 3892)</v>
      </c>
    </row>
    <row r="82">
      <c r="A82" s="18" t="s">
        <v>554</v>
      </c>
      <c r="B82" s="18">
        <v>135.0</v>
      </c>
      <c r="C82" s="40">
        <v>14248.0</v>
      </c>
      <c r="D82" s="40">
        <v>8031.0</v>
      </c>
      <c r="E82" s="40">
        <v>878.0</v>
      </c>
      <c r="F82" s="14">
        <v>652822.0</v>
      </c>
      <c r="G82" s="19"/>
      <c r="H82" s="19">
        <f>VLOOKUP(A82,'Kings Ratings'!$A$2:$B$1000,2,false)</f>
        <v>4</v>
      </c>
      <c r="I82" s="7">
        <f>vlookup(B82,'202405 MM (Do Not Delete)'!$A$1:$G$1000,7,false)</f>
        <v>279</v>
      </c>
      <c r="K82" s="40">
        <v>13719.0</v>
      </c>
      <c r="L82" s="22">
        <f t="shared" si="2"/>
        <v>529</v>
      </c>
      <c r="M82" s="23">
        <f t="shared" si="3"/>
        <v>0.03855966178</v>
      </c>
      <c r="N82" s="24" t="str">
        <f t="shared" si="4"/>
        <v>MIAB with +529, +3.9% (13719 to 14248)</v>
      </c>
      <c r="O82" s="41"/>
      <c r="P82" s="40">
        <v>7620.0</v>
      </c>
      <c r="Q82" s="18">
        <f t="shared" si="5"/>
        <v>411</v>
      </c>
      <c r="R82" s="23">
        <f t="shared" si="6"/>
        <v>0.05393700787</v>
      </c>
      <c r="S82" s="24" t="str">
        <f t="shared" si="7"/>
        <v>MIAB with +411, +5.4% (7620 to 8031)</v>
      </c>
      <c r="T82" s="18"/>
      <c r="U82" s="40">
        <v>804.0</v>
      </c>
      <c r="V82" s="22">
        <f t="shared" si="8"/>
        <v>74</v>
      </c>
      <c r="W82" s="23">
        <f t="shared" si="9"/>
        <v>0.092039801</v>
      </c>
      <c r="X82" s="26" t="str">
        <f t="shared" si="10"/>
        <v>MIAB with +74, +9.2% (804 to 878)</v>
      </c>
    </row>
    <row r="83">
      <c r="A83" s="18" t="s">
        <v>565</v>
      </c>
      <c r="B83" s="18">
        <v>136.0</v>
      </c>
      <c r="C83" s="40">
        <v>13597.0</v>
      </c>
      <c r="D83" s="40">
        <v>7480.0</v>
      </c>
      <c r="E83" s="40">
        <v>1110.0</v>
      </c>
      <c r="F83" s="14">
        <v>410598.0</v>
      </c>
      <c r="G83" s="19"/>
      <c r="H83" s="19">
        <f>VLOOKUP(A83,'Kings Ratings'!$A$2:$B$1000,2,false)</f>
        <v>4</v>
      </c>
      <c r="I83" s="7">
        <f>vlookup(B83,'202405 MM (Do Not Delete)'!$A$1:$G$1000,7,false)</f>
        <v>272</v>
      </c>
      <c r="K83" s="40">
        <v>13081.0</v>
      </c>
      <c r="L83" s="22">
        <f t="shared" si="2"/>
        <v>516</v>
      </c>
      <c r="M83" s="23">
        <f t="shared" si="3"/>
        <v>0.03944652549</v>
      </c>
      <c r="N83" s="24" t="str">
        <f t="shared" si="4"/>
        <v>Mussel with +516, +3.9% (13081 to 13597)</v>
      </c>
      <c r="O83" s="41"/>
      <c r="P83" s="40">
        <v>7064.0</v>
      </c>
      <c r="Q83" s="18">
        <f t="shared" si="5"/>
        <v>416</v>
      </c>
      <c r="R83" s="23">
        <f t="shared" si="6"/>
        <v>0.05889014723</v>
      </c>
      <c r="S83" s="24" t="str">
        <f t="shared" si="7"/>
        <v>Mussel with +416, +5.9% (7064 to 7480)</v>
      </c>
      <c r="T83" s="18"/>
      <c r="U83" s="40">
        <v>1035.0</v>
      </c>
      <c r="V83" s="22">
        <f t="shared" si="8"/>
        <v>75</v>
      </c>
      <c r="W83" s="23">
        <f t="shared" si="9"/>
        <v>0.07246376812</v>
      </c>
      <c r="X83" s="26" t="str">
        <f t="shared" si="10"/>
        <v>Mussel with +75, +7.2% (1035 to 1110)</v>
      </c>
    </row>
    <row r="84">
      <c r="A84" s="18" t="s">
        <v>410</v>
      </c>
      <c r="B84" s="18">
        <v>138.0</v>
      </c>
      <c r="C84" s="40">
        <v>22359.0</v>
      </c>
      <c r="D84" s="40">
        <v>11356.0</v>
      </c>
      <c r="E84" s="40">
        <v>4927.0</v>
      </c>
      <c r="F84" s="14">
        <v>2206121.0</v>
      </c>
      <c r="G84" s="19"/>
      <c r="H84" s="19">
        <f>VLOOKUP(A84,'Kings Ratings'!$A$2:$B$1000,2,false)</f>
        <v>2</v>
      </c>
      <c r="I84" s="7">
        <f>vlookup(B84,'202405 MM (Do Not Delete)'!$A$1:$G$1000,7,false)</f>
        <v>221</v>
      </c>
      <c r="K84" s="40">
        <v>21525.0</v>
      </c>
      <c r="L84" s="22">
        <f t="shared" si="2"/>
        <v>834</v>
      </c>
      <c r="M84" s="23">
        <f t="shared" si="3"/>
        <v>0.0387456446</v>
      </c>
      <c r="N84" s="24" t="str">
        <f t="shared" si="4"/>
        <v>Green Jellyfish with +834, +3.9% (21525 to 22359)</v>
      </c>
      <c r="O84" s="41"/>
      <c r="P84" s="40">
        <v>10855.0</v>
      </c>
      <c r="Q84" s="18">
        <f t="shared" si="5"/>
        <v>501</v>
      </c>
      <c r="R84" s="23">
        <f t="shared" si="6"/>
        <v>0.04615384615</v>
      </c>
      <c r="S84" s="24" t="str">
        <f t="shared" si="7"/>
        <v>Green Jellyfish with +501, +4.6% (10855 to 11356)</v>
      </c>
      <c r="T84" s="18"/>
      <c r="U84" s="40">
        <v>4591.0</v>
      </c>
      <c r="V84" s="22">
        <f t="shared" si="8"/>
        <v>336</v>
      </c>
      <c r="W84" s="23">
        <f t="shared" si="9"/>
        <v>0.07318666957</v>
      </c>
      <c r="X84" s="26" t="str">
        <f t="shared" si="10"/>
        <v>Green Jellyfish with +336, +7.3% (4591 to 4927)</v>
      </c>
    </row>
    <row r="85">
      <c r="A85" s="18" t="s">
        <v>72</v>
      </c>
      <c r="B85" s="18">
        <v>139.0</v>
      </c>
      <c r="C85" s="40">
        <v>39584.0</v>
      </c>
      <c r="D85" s="40">
        <v>20461.0</v>
      </c>
      <c r="E85" s="40">
        <v>9099.0</v>
      </c>
      <c r="F85" s="14">
        <v>1.2184995E7</v>
      </c>
      <c r="G85" s="19"/>
      <c r="H85" s="19">
        <f>VLOOKUP(A85,'Kings Ratings'!$A$2:$B$1000,2,false)</f>
        <v>1</v>
      </c>
      <c r="I85" s="7">
        <f>vlookup(B85,'202405 MM (Do Not Delete)'!$A$1:$G$1000,7,false)</f>
        <v>204</v>
      </c>
      <c r="K85" s="40">
        <v>38290.0</v>
      </c>
      <c r="L85" s="22">
        <f t="shared" si="2"/>
        <v>1294</v>
      </c>
      <c r="M85" s="23">
        <f t="shared" si="3"/>
        <v>0.03379472447</v>
      </c>
      <c r="N85" s="24" t="str">
        <f t="shared" si="4"/>
        <v>Skipjack with +1294, +3.4% (38290 to 39584)</v>
      </c>
      <c r="O85" s="41"/>
      <c r="P85" s="40">
        <v>19712.0</v>
      </c>
      <c r="Q85" s="18">
        <f t="shared" si="5"/>
        <v>749</v>
      </c>
      <c r="R85" s="23">
        <f t="shared" si="6"/>
        <v>0.03799715909</v>
      </c>
      <c r="S85" s="24" t="str">
        <f t="shared" si="7"/>
        <v>Skipjack with +749, +3.8% (19712 to 20461)</v>
      </c>
      <c r="T85" s="18"/>
      <c r="U85" s="40">
        <v>8610.0</v>
      </c>
      <c r="V85" s="22">
        <f t="shared" si="8"/>
        <v>489</v>
      </c>
      <c r="W85" s="23">
        <f t="shared" si="9"/>
        <v>0.05679442509</v>
      </c>
      <c r="X85" s="26" t="str">
        <f t="shared" si="10"/>
        <v>Skipjack with +489, +5.7% (8610 to 9099)</v>
      </c>
    </row>
    <row r="86">
      <c r="A86" s="18" t="s">
        <v>359</v>
      </c>
      <c r="B86" s="18">
        <v>140.0</v>
      </c>
      <c r="C86" s="40">
        <v>12129.0</v>
      </c>
      <c r="D86" s="40">
        <v>6873.0</v>
      </c>
      <c r="E86" s="40">
        <v>365.0</v>
      </c>
      <c r="F86" s="14">
        <v>268338.0</v>
      </c>
      <c r="G86" s="19"/>
      <c r="H86" s="19">
        <f>VLOOKUP(A86,'Kings Ratings'!$A$2:$B$1000,2,false)</f>
        <v>7</v>
      </c>
      <c r="I86" s="7">
        <f>vlookup(B86,'202405 MM (Do Not Delete)'!$A$1:$G$1000,7,false)</f>
        <v>288</v>
      </c>
      <c r="K86" s="40">
        <v>11596.0</v>
      </c>
      <c r="L86" s="22">
        <f t="shared" si="2"/>
        <v>533</v>
      </c>
      <c r="M86" s="23">
        <f t="shared" si="3"/>
        <v>0.04596412556</v>
      </c>
      <c r="N86" s="24" t="str">
        <f t="shared" si="4"/>
        <v>Giant Squid with +533, +4.6% (11596 to 12129)</v>
      </c>
      <c r="O86" s="41"/>
      <c r="P86" s="40">
        <v>6488.0</v>
      </c>
      <c r="Q86" s="18">
        <f t="shared" si="5"/>
        <v>385</v>
      </c>
      <c r="R86" s="23">
        <f t="shared" si="6"/>
        <v>0.05934032059</v>
      </c>
      <c r="S86" s="24" t="str">
        <f t="shared" si="7"/>
        <v>Giant Squid with +385, +5.9% (6488 to 6873)</v>
      </c>
      <c r="T86" s="18"/>
      <c r="U86" s="40">
        <v>316.0</v>
      </c>
      <c r="V86" s="22">
        <f t="shared" si="8"/>
        <v>49</v>
      </c>
      <c r="W86" s="23">
        <f t="shared" si="9"/>
        <v>0.1550632911</v>
      </c>
      <c r="X86" s="26" t="str">
        <f t="shared" si="10"/>
        <v>Giant Squid with +49, +15.5% (316 to 365)</v>
      </c>
    </row>
    <row r="87">
      <c r="A87" s="18" t="s">
        <v>316</v>
      </c>
      <c r="B87" s="18">
        <v>141.0</v>
      </c>
      <c r="C87" s="40">
        <v>24505.0</v>
      </c>
      <c r="D87" s="40">
        <v>12534.0</v>
      </c>
      <c r="E87" s="40">
        <v>7067.0</v>
      </c>
      <c r="F87" s="14">
        <v>4726861.0</v>
      </c>
      <c r="G87" s="19"/>
      <c r="H87" s="19">
        <f>VLOOKUP(A87,'Kings Ratings'!$A$2:$B$1000,2,false)</f>
        <v>1</v>
      </c>
      <c r="I87" s="7">
        <f>vlookup(B87,'202405 MM (Do Not Delete)'!$A$1:$G$1000,7,false)</f>
        <v>253</v>
      </c>
      <c r="K87" s="40">
        <v>23661.0</v>
      </c>
      <c r="L87" s="22">
        <f t="shared" si="2"/>
        <v>844</v>
      </c>
      <c r="M87" s="23">
        <f t="shared" si="3"/>
        <v>0.03567051266</v>
      </c>
      <c r="N87" s="24" t="str">
        <f t="shared" si="4"/>
        <v>Shrimp with +844, +3.6% (23661 to 24505)</v>
      </c>
      <c r="O87" s="41"/>
      <c r="P87" s="40">
        <v>12019.0</v>
      </c>
      <c r="Q87" s="18">
        <f t="shared" si="5"/>
        <v>515</v>
      </c>
      <c r="R87" s="23">
        <f t="shared" si="6"/>
        <v>0.0428488227</v>
      </c>
      <c r="S87" s="24" t="str">
        <f t="shared" si="7"/>
        <v>Shrimp with +515, +4.3% (12019 to 12534)</v>
      </c>
      <c r="T87" s="18"/>
      <c r="U87" s="40">
        <v>6650.0</v>
      </c>
      <c r="V87" s="22">
        <f t="shared" si="8"/>
        <v>417</v>
      </c>
      <c r="W87" s="23">
        <f t="shared" si="9"/>
        <v>0.06270676692</v>
      </c>
      <c r="X87" s="26" t="str">
        <f t="shared" si="10"/>
        <v>Shrimp with +417, +6.3% (6650 to 7067)</v>
      </c>
    </row>
    <row r="88">
      <c r="A88" s="18" t="s">
        <v>252</v>
      </c>
      <c r="B88" s="18">
        <v>143.0</v>
      </c>
      <c r="C88" s="40">
        <v>18432.0</v>
      </c>
      <c r="D88" s="40">
        <v>9174.0</v>
      </c>
      <c r="E88" s="40">
        <v>2339.0</v>
      </c>
      <c r="F88" s="14">
        <v>1574871.0</v>
      </c>
      <c r="G88" s="19"/>
      <c r="H88" s="19">
        <f>VLOOKUP(A88,'Kings Ratings'!$A$2:$B$1000,2,false)</f>
        <v>1</v>
      </c>
      <c r="I88" s="7">
        <f>vlookup(B88,'202405 MM (Do Not Delete)'!$A$1:$G$1000,7,false)</f>
        <v>238</v>
      </c>
      <c r="K88" s="40">
        <v>17813.0</v>
      </c>
      <c r="L88" s="22">
        <f t="shared" si="2"/>
        <v>619</v>
      </c>
      <c r="M88" s="23">
        <f t="shared" si="3"/>
        <v>0.03474990176</v>
      </c>
      <c r="N88" s="24" t="str">
        <f t="shared" si="4"/>
        <v>Emerald with +619, +3.5% (17813 to 18432)</v>
      </c>
      <c r="O88" s="41"/>
      <c r="P88" s="40">
        <v>8797.0</v>
      </c>
      <c r="Q88" s="18">
        <f t="shared" si="5"/>
        <v>377</v>
      </c>
      <c r="R88" s="23">
        <f t="shared" si="6"/>
        <v>0.04285551893</v>
      </c>
      <c r="S88" s="24" t="str">
        <f t="shared" si="7"/>
        <v>Emerald with +377, +4.3% (8797 to 9174)</v>
      </c>
      <c r="T88" s="18"/>
      <c r="U88" s="40">
        <v>2168.0</v>
      </c>
      <c r="V88" s="22">
        <f t="shared" si="8"/>
        <v>171</v>
      </c>
      <c r="W88" s="23">
        <f t="shared" si="9"/>
        <v>0.07887453875</v>
      </c>
      <c r="X88" s="26" t="str">
        <f t="shared" si="10"/>
        <v>Emerald with +171, +7.9% (2168 to 2339)</v>
      </c>
    </row>
    <row r="89">
      <c r="A89" s="18" t="s">
        <v>149</v>
      </c>
      <c r="B89" s="18">
        <v>145.0</v>
      </c>
      <c r="C89" s="40">
        <v>32296.0</v>
      </c>
      <c r="D89" s="40">
        <v>18284.0</v>
      </c>
      <c r="E89" s="40">
        <v>6539.0</v>
      </c>
      <c r="F89" s="14">
        <v>5183873.0</v>
      </c>
      <c r="G89" s="19"/>
      <c r="H89" s="19">
        <f>VLOOKUP(A89,'Kings Ratings'!$A$2:$B$1000,2,false)</f>
        <v>1</v>
      </c>
      <c r="I89" s="7">
        <f>vlookup(B89,'202405 MM (Do Not Delete)'!$A$1:$G$1000,7,false)</f>
        <v>251</v>
      </c>
      <c r="K89" s="40">
        <v>31324.0</v>
      </c>
      <c r="L89" s="22">
        <f t="shared" si="2"/>
        <v>972</v>
      </c>
      <c r="M89" s="23">
        <f t="shared" si="3"/>
        <v>0.03103051973</v>
      </c>
      <c r="N89" s="24" t="str">
        <f t="shared" si="4"/>
        <v>Steel with +972, +3.1% (31324 to 32296)</v>
      </c>
      <c r="O89" s="41"/>
      <c r="P89" s="40">
        <v>17655.0</v>
      </c>
      <c r="Q89" s="18">
        <f t="shared" si="5"/>
        <v>629</v>
      </c>
      <c r="R89" s="23">
        <f t="shared" si="6"/>
        <v>0.03562730105</v>
      </c>
      <c r="S89" s="24" t="str">
        <f t="shared" si="7"/>
        <v>Steel with +629, +3.6% (17655 to 18284)</v>
      </c>
      <c r="T89" s="18"/>
      <c r="U89" s="40">
        <v>6119.0</v>
      </c>
      <c r="V89" s="22">
        <f t="shared" si="8"/>
        <v>420</v>
      </c>
      <c r="W89" s="23">
        <f t="shared" si="9"/>
        <v>0.06863866645</v>
      </c>
      <c r="X89" s="26" t="str">
        <f t="shared" si="10"/>
        <v>Steel with +420, +6.9% (6119 to 6539)</v>
      </c>
    </row>
    <row r="90">
      <c r="A90" s="18" t="s">
        <v>257</v>
      </c>
      <c r="B90" s="18">
        <v>146.0</v>
      </c>
      <c r="C90" s="40">
        <v>13328.0</v>
      </c>
      <c r="D90" s="40">
        <v>6350.0</v>
      </c>
      <c r="E90" s="40">
        <v>324.0</v>
      </c>
      <c r="F90" s="14">
        <v>350316.0</v>
      </c>
      <c r="G90" s="19"/>
      <c r="H90" s="19">
        <f>VLOOKUP(A90,'Kings Ratings'!$A$2:$B$1000,2,false)</f>
        <v>2</v>
      </c>
      <c r="I90" s="7">
        <f>vlookup(B90,'202405 MM (Do Not Delete)'!$A$1:$G$1000,7,false)</f>
        <v>283</v>
      </c>
      <c r="K90" s="40">
        <v>12843.0</v>
      </c>
      <c r="L90" s="22">
        <f t="shared" si="2"/>
        <v>485</v>
      </c>
      <c r="M90" s="23">
        <f t="shared" si="3"/>
        <v>0.03776376236</v>
      </c>
      <c r="N90" s="24" t="str">
        <f t="shared" si="4"/>
        <v>Emerald Ring with +485, +3.8% (12843 to 13328)</v>
      </c>
      <c r="O90" s="41"/>
      <c r="P90" s="40">
        <v>6088.0</v>
      </c>
      <c r="Q90" s="18">
        <f t="shared" si="5"/>
        <v>262</v>
      </c>
      <c r="R90" s="23">
        <f t="shared" si="6"/>
        <v>0.04303547963</v>
      </c>
      <c r="S90" s="24" t="str">
        <f t="shared" si="7"/>
        <v>Emerald Ring with +262, +4.3% (6088 to 6350)</v>
      </c>
      <c r="T90" s="18"/>
      <c r="U90" s="40">
        <v>292.0</v>
      </c>
      <c r="V90" s="22">
        <f t="shared" si="8"/>
        <v>32</v>
      </c>
      <c r="W90" s="23">
        <f t="shared" si="9"/>
        <v>0.1095890411</v>
      </c>
      <c r="X90" s="26" t="str">
        <f t="shared" si="10"/>
        <v>Emerald Ring with +32, +11% (292 to 324)</v>
      </c>
    </row>
    <row r="91">
      <c r="A91" s="18" t="s">
        <v>499</v>
      </c>
      <c r="B91" s="18">
        <v>147.0</v>
      </c>
      <c r="C91" s="40">
        <v>7261.0</v>
      </c>
      <c r="D91" s="40">
        <v>8.0</v>
      </c>
      <c r="E91" s="40">
        <v>0.0</v>
      </c>
      <c r="F91" s="14">
        <v>19748.0</v>
      </c>
      <c r="G91" s="19"/>
      <c r="H91" s="19">
        <f>VLOOKUP(A91,'Kings Ratings'!$A$2:$B$1000,2,false)</f>
        <v>10</v>
      </c>
      <c r="I91" s="10"/>
      <c r="K91" s="40">
        <v>6931.0</v>
      </c>
      <c r="L91" s="22">
        <f t="shared" si="2"/>
        <v>330</v>
      </c>
      <c r="M91" s="23">
        <f t="shared" si="3"/>
        <v>0.04761217718</v>
      </c>
      <c r="N91" s="24" t="str">
        <f t="shared" si="4"/>
        <v>Runestone 01 with +330, +4.8% (6931 to 7261)</v>
      </c>
      <c r="O91" s="41"/>
      <c r="P91" s="40">
        <v>8.0</v>
      </c>
      <c r="Q91" s="18">
        <f t="shared" si="5"/>
        <v>0</v>
      </c>
      <c r="R91" s="23">
        <f t="shared" si="6"/>
        <v>0</v>
      </c>
      <c r="S91" s="24" t="str">
        <f t="shared" si="7"/>
        <v>Runestone 01 with +0, +0% (8 to 8)</v>
      </c>
      <c r="T91" s="18"/>
      <c r="U91" s="40">
        <v>0.0</v>
      </c>
      <c r="V91" s="22">
        <f t="shared" si="8"/>
        <v>0</v>
      </c>
      <c r="W91" s="23" t="str">
        <f t="shared" si="9"/>
        <v>#DIV/0!</v>
      </c>
      <c r="X91" s="26" t="str">
        <f t="shared" si="10"/>
        <v>#DIV/0!</v>
      </c>
    </row>
    <row r="92">
      <c r="A92" s="18" t="s">
        <v>686</v>
      </c>
      <c r="B92" s="18">
        <v>148.0</v>
      </c>
      <c r="C92" s="40">
        <v>8391.0</v>
      </c>
      <c r="D92" s="40">
        <v>361.0</v>
      </c>
      <c r="E92" s="40">
        <v>0.0</v>
      </c>
      <c r="F92" s="14">
        <v>33650.0</v>
      </c>
      <c r="G92" s="19"/>
      <c r="H92" s="19">
        <f>VLOOKUP(A92,'Kings Ratings'!$A$2:$B$1000,2,false)</f>
        <v>10</v>
      </c>
      <c r="I92" s="10"/>
      <c r="K92" s="40">
        <v>8010.0</v>
      </c>
      <c r="L92" s="22">
        <f t="shared" si="2"/>
        <v>381</v>
      </c>
      <c r="M92" s="23">
        <f t="shared" si="3"/>
        <v>0.04756554307</v>
      </c>
      <c r="N92" s="24" t="str">
        <f t="shared" si="4"/>
        <v>Runestone 02 with +381, +4.8% (8010 to 8391)</v>
      </c>
      <c r="O92" s="41"/>
      <c r="P92" s="40">
        <v>327.0</v>
      </c>
      <c r="Q92" s="18">
        <f t="shared" si="5"/>
        <v>34</v>
      </c>
      <c r="R92" s="23">
        <f t="shared" si="6"/>
        <v>0.1039755352</v>
      </c>
      <c r="S92" s="24" t="str">
        <f t="shared" si="7"/>
        <v>Runestone 02 with +34, +10.4% (327 to 361)</v>
      </c>
      <c r="T92" s="18"/>
      <c r="U92" s="40">
        <v>0.0</v>
      </c>
      <c r="V92" s="22">
        <f t="shared" si="8"/>
        <v>0</v>
      </c>
      <c r="W92" s="23" t="str">
        <f t="shared" si="9"/>
        <v>#DIV/0!</v>
      </c>
      <c r="X92" s="26" t="str">
        <f t="shared" si="10"/>
        <v>#DIV/0!</v>
      </c>
    </row>
    <row r="93">
      <c r="A93" s="18" t="s">
        <v>688</v>
      </c>
      <c r="B93" s="18">
        <v>149.0</v>
      </c>
      <c r="C93" s="40">
        <v>7861.0</v>
      </c>
      <c r="D93" s="40">
        <v>275.0</v>
      </c>
      <c r="E93" s="40">
        <v>1.0</v>
      </c>
      <c r="F93" s="14">
        <v>28041.0</v>
      </c>
      <c r="G93" s="19"/>
      <c r="H93" s="19">
        <f>VLOOKUP(A93,'Kings Ratings'!$A$2:$B$1000,2,false)</f>
        <v>10</v>
      </c>
      <c r="I93" s="10"/>
      <c r="K93" s="40">
        <v>7464.0</v>
      </c>
      <c r="L93" s="22">
        <f t="shared" si="2"/>
        <v>397</v>
      </c>
      <c r="M93" s="23">
        <f t="shared" si="3"/>
        <v>0.0531886388</v>
      </c>
      <c r="N93" s="24" t="str">
        <f t="shared" si="4"/>
        <v>Runestone 03 with +397, +5.3% (7464 to 7861)</v>
      </c>
      <c r="O93" s="41"/>
      <c r="P93" s="40">
        <v>246.0</v>
      </c>
      <c r="Q93" s="18">
        <f t="shared" si="5"/>
        <v>29</v>
      </c>
      <c r="R93" s="23">
        <f t="shared" si="6"/>
        <v>0.1178861789</v>
      </c>
      <c r="S93" s="24" t="str">
        <f t="shared" si="7"/>
        <v>Runestone 03 with +29, +11.8% (246 to 275)</v>
      </c>
      <c r="T93" s="18"/>
      <c r="U93" s="40">
        <v>1.0</v>
      </c>
      <c r="V93" s="22">
        <f t="shared" si="8"/>
        <v>0</v>
      </c>
      <c r="W93" s="23">
        <f t="shared" si="9"/>
        <v>0</v>
      </c>
      <c r="X93" s="26" t="str">
        <f t="shared" si="10"/>
        <v>Runestone 03 with +0, +0% (1 to 1)</v>
      </c>
    </row>
    <row r="94">
      <c r="A94" s="18" t="s">
        <v>613</v>
      </c>
      <c r="B94" s="18">
        <v>150.0</v>
      </c>
      <c r="C94" s="40">
        <v>7367.0</v>
      </c>
      <c r="D94" s="40">
        <v>22.0</v>
      </c>
      <c r="E94" s="40">
        <v>0.0</v>
      </c>
      <c r="F94" s="14">
        <v>24383.0</v>
      </c>
      <c r="G94" s="19"/>
      <c r="H94" s="19">
        <f>VLOOKUP(A94,'Kings Ratings'!$A$2:$B$1000,2,false)</f>
        <v>10</v>
      </c>
      <c r="I94" s="10"/>
      <c r="K94" s="40">
        <v>7002.0</v>
      </c>
      <c r="L94" s="22">
        <f t="shared" si="2"/>
        <v>365</v>
      </c>
      <c r="M94" s="23">
        <f t="shared" si="3"/>
        <v>0.05212796344</v>
      </c>
      <c r="N94" s="24" t="str">
        <f t="shared" si="4"/>
        <v>Runestone 04 with +365, +5.2% (7002 to 7367)</v>
      </c>
      <c r="O94" s="41"/>
      <c r="P94" s="40">
        <v>18.0</v>
      </c>
      <c r="Q94" s="18">
        <f t="shared" si="5"/>
        <v>4</v>
      </c>
      <c r="R94" s="23">
        <f t="shared" si="6"/>
        <v>0.2222222222</v>
      </c>
      <c r="S94" s="24" t="str">
        <f t="shared" si="7"/>
        <v>Runestone 04 with +4, +22.2% (18 to 22)</v>
      </c>
      <c r="T94" s="18"/>
      <c r="U94" s="40">
        <v>0.0</v>
      </c>
      <c r="V94" s="22">
        <f t="shared" si="8"/>
        <v>0</v>
      </c>
      <c r="W94" s="23" t="str">
        <f t="shared" si="9"/>
        <v>#DIV/0!</v>
      </c>
      <c r="X94" s="26" t="str">
        <f t="shared" si="10"/>
        <v>#DIV/0!</v>
      </c>
    </row>
    <row r="95">
      <c r="A95" s="18" t="s">
        <v>608</v>
      </c>
      <c r="B95" s="18">
        <v>151.0</v>
      </c>
      <c r="C95" s="40">
        <v>9494.0</v>
      </c>
      <c r="D95" s="40">
        <v>25.0</v>
      </c>
      <c r="E95" s="40">
        <v>0.0</v>
      </c>
      <c r="F95" s="14">
        <v>23980.0</v>
      </c>
      <c r="G95" s="19"/>
      <c r="H95" s="19">
        <f>VLOOKUP(A95,'Kings Ratings'!$A$2:$B$1000,2,false)</f>
        <v>10</v>
      </c>
      <c r="I95" s="10"/>
      <c r="K95" s="40">
        <v>9057.0</v>
      </c>
      <c r="L95" s="22">
        <f t="shared" si="2"/>
        <v>437</v>
      </c>
      <c r="M95" s="23">
        <f t="shared" si="3"/>
        <v>0.0482499724</v>
      </c>
      <c r="N95" s="24" t="str">
        <f t="shared" si="4"/>
        <v>Runestone 05 with +437, +4.8% (9057 to 9494)</v>
      </c>
      <c r="O95" s="41"/>
      <c r="P95" s="40">
        <v>17.0</v>
      </c>
      <c r="Q95" s="18">
        <f t="shared" si="5"/>
        <v>8</v>
      </c>
      <c r="R95" s="23">
        <f t="shared" si="6"/>
        <v>0.4705882353</v>
      </c>
      <c r="S95" s="24" t="str">
        <f t="shared" si="7"/>
        <v>Runestone 05 with +8, +47.1% (17 to 25)</v>
      </c>
      <c r="T95" s="18"/>
      <c r="U95" s="40">
        <v>0.0</v>
      </c>
      <c r="V95" s="22">
        <f t="shared" si="8"/>
        <v>0</v>
      </c>
      <c r="W95" s="23" t="str">
        <f t="shared" si="9"/>
        <v>#DIV/0!</v>
      </c>
      <c r="X95" s="26" t="str">
        <f t="shared" si="10"/>
        <v>#DIV/0!</v>
      </c>
    </row>
    <row r="96">
      <c r="A96" s="18" t="s">
        <v>553</v>
      </c>
      <c r="B96" s="18">
        <v>152.0</v>
      </c>
      <c r="C96" s="40">
        <v>7946.0</v>
      </c>
      <c r="D96" s="40">
        <v>1.0</v>
      </c>
      <c r="E96" s="40">
        <v>0.0</v>
      </c>
      <c r="F96" s="14">
        <v>19188.0</v>
      </c>
      <c r="G96" s="19"/>
      <c r="H96" s="19">
        <f>VLOOKUP(A96,'Kings Ratings'!$A$2:$B$1000,2,false)</f>
        <v>10</v>
      </c>
      <c r="I96" s="10"/>
      <c r="K96" s="40">
        <v>7524.0</v>
      </c>
      <c r="L96" s="22">
        <f t="shared" si="2"/>
        <v>422</v>
      </c>
      <c r="M96" s="23">
        <f t="shared" si="3"/>
        <v>0.05608718767</v>
      </c>
      <c r="N96" s="24" t="str">
        <f t="shared" si="4"/>
        <v>Runestone 06 with +422, +5.6% (7524 to 7946)</v>
      </c>
      <c r="O96" s="41"/>
      <c r="P96" s="40">
        <v>0.0</v>
      </c>
      <c r="Q96" s="18">
        <f t="shared" si="5"/>
        <v>1</v>
      </c>
      <c r="R96" s="23" t="str">
        <f t="shared" si="6"/>
        <v>#DIV/0!</v>
      </c>
      <c r="S96" s="24" t="str">
        <f t="shared" si="7"/>
        <v>#DIV/0!</v>
      </c>
      <c r="T96" s="18"/>
      <c r="U96" s="40">
        <v>0.0</v>
      </c>
      <c r="V96" s="22">
        <f t="shared" si="8"/>
        <v>0</v>
      </c>
      <c r="W96" s="23" t="str">
        <f t="shared" si="9"/>
        <v>#DIV/0!</v>
      </c>
      <c r="X96" s="26" t="str">
        <f t="shared" si="10"/>
        <v>#DIV/0!</v>
      </c>
    </row>
    <row r="97">
      <c r="A97" s="18" t="s">
        <v>360</v>
      </c>
      <c r="B97" s="18">
        <v>153.0</v>
      </c>
      <c r="C97" s="40">
        <v>6730.0</v>
      </c>
      <c r="D97" s="40">
        <v>0.0</v>
      </c>
      <c r="E97" s="40">
        <v>0.0</v>
      </c>
      <c r="F97" s="14">
        <v>15708.0</v>
      </c>
      <c r="G97" s="19"/>
      <c r="H97" s="19">
        <f>VLOOKUP(A97,'Kings Ratings'!$A$2:$B$1000,2,false)</f>
        <v>10</v>
      </c>
      <c r="I97" s="10" t="str">
        <f>vlookup(B97,'202405 MM (Do Not Delete)'!$A$1:$G$1000,7,false)</f>
        <v/>
      </c>
      <c r="K97" s="40">
        <v>6386.0</v>
      </c>
      <c r="L97" s="22">
        <f t="shared" si="2"/>
        <v>344</v>
      </c>
      <c r="M97" s="23">
        <f t="shared" si="3"/>
        <v>0.05386783589</v>
      </c>
      <c r="N97" s="24" t="str">
        <f t="shared" si="4"/>
        <v>Runestone 07 with +344, +5.4% (6386 to 6730)</v>
      </c>
      <c r="O97" s="41"/>
      <c r="P97" s="40">
        <v>0.0</v>
      </c>
      <c r="Q97" s="18">
        <f t="shared" si="5"/>
        <v>0</v>
      </c>
      <c r="R97" s="23" t="str">
        <f t="shared" si="6"/>
        <v>#DIV/0!</v>
      </c>
      <c r="S97" s="24" t="str">
        <f t="shared" si="7"/>
        <v>#DIV/0!</v>
      </c>
      <c r="T97" s="18"/>
      <c r="U97" s="40">
        <v>0.0</v>
      </c>
      <c r="V97" s="22">
        <f t="shared" si="8"/>
        <v>0</v>
      </c>
      <c r="W97" s="23" t="str">
        <f t="shared" si="9"/>
        <v>#DIV/0!</v>
      </c>
      <c r="X97" s="26" t="str">
        <f t="shared" si="10"/>
        <v>#DIV/0!</v>
      </c>
    </row>
    <row r="98">
      <c r="A98" s="18" t="s">
        <v>522</v>
      </c>
      <c r="B98" s="18">
        <v>154.0</v>
      </c>
      <c r="C98" s="40">
        <v>6845.0</v>
      </c>
      <c r="D98" s="40">
        <v>7.0</v>
      </c>
      <c r="E98" s="40">
        <v>0.0</v>
      </c>
      <c r="F98" s="14">
        <v>18611.0</v>
      </c>
      <c r="G98" s="19"/>
      <c r="H98" s="19">
        <f>VLOOKUP(A98,'Kings Ratings'!$A$2:$B$1000,2,false)</f>
        <v>10</v>
      </c>
      <c r="I98" s="10" t="str">
        <f>vlookup(B98,'202405 MM (Do Not Delete)'!$A$1:$G$1000,7,false)</f>
        <v/>
      </c>
      <c r="K98" s="40">
        <v>6480.0</v>
      </c>
      <c r="L98" s="22">
        <f t="shared" si="2"/>
        <v>365</v>
      </c>
      <c r="M98" s="23">
        <f t="shared" si="3"/>
        <v>0.05632716049</v>
      </c>
      <c r="N98" s="24" t="str">
        <f t="shared" si="4"/>
        <v>Runestone 08 with +365, +5.6% (6480 to 6845)</v>
      </c>
      <c r="O98" s="41"/>
      <c r="P98" s="40">
        <v>6.0</v>
      </c>
      <c r="Q98" s="18">
        <f t="shared" si="5"/>
        <v>1</v>
      </c>
      <c r="R98" s="23">
        <f t="shared" si="6"/>
        <v>0.1666666667</v>
      </c>
      <c r="S98" s="24" t="str">
        <f t="shared" si="7"/>
        <v>Runestone 08 with +1, +16.7% (6 to 7)</v>
      </c>
      <c r="T98" s="18"/>
      <c r="U98" s="40">
        <v>0.0</v>
      </c>
      <c r="V98" s="22">
        <f t="shared" si="8"/>
        <v>0</v>
      </c>
      <c r="W98" s="23" t="str">
        <f t="shared" si="9"/>
        <v>#DIV/0!</v>
      </c>
      <c r="X98" s="26" t="str">
        <f t="shared" si="10"/>
        <v>#DIV/0!</v>
      </c>
    </row>
    <row r="99">
      <c r="A99" s="18" t="s">
        <v>560</v>
      </c>
      <c r="B99" s="18">
        <v>155.0</v>
      </c>
      <c r="C99" s="40">
        <v>6902.0</v>
      </c>
      <c r="D99" s="40">
        <v>5.0</v>
      </c>
      <c r="E99" s="40">
        <v>0.0</v>
      </c>
      <c r="F99" s="14">
        <v>16527.0</v>
      </c>
      <c r="G99" s="19"/>
      <c r="H99" s="19">
        <f>VLOOKUP(A99,'Kings Ratings'!$A$2:$B$1000,2,false)</f>
        <v>10</v>
      </c>
      <c r="I99" s="10" t="str">
        <f>vlookup(B99,'202405 MM (Do Not Delete)'!$A$1:$G$1000,7,false)</f>
        <v/>
      </c>
      <c r="K99" s="40">
        <v>6516.0</v>
      </c>
      <c r="L99" s="22">
        <f t="shared" si="2"/>
        <v>386</v>
      </c>
      <c r="M99" s="23">
        <f t="shared" si="3"/>
        <v>0.05923879681</v>
      </c>
      <c r="N99" s="24" t="str">
        <f t="shared" si="4"/>
        <v>Runestone 09 with +386, +5.9% (6516 to 6902)</v>
      </c>
      <c r="O99" s="41"/>
      <c r="P99" s="40">
        <v>5.0</v>
      </c>
      <c r="Q99" s="18">
        <f t="shared" si="5"/>
        <v>0</v>
      </c>
      <c r="R99" s="23">
        <f t="shared" si="6"/>
        <v>0</v>
      </c>
      <c r="S99" s="24" t="str">
        <f t="shared" si="7"/>
        <v>Runestone 09 with +0, +0% (5 to 5)</v>
      </c>
      <c r="T99" s="18"/>
      <c r="U99" s="40">
        <v>0.0</v>
      </c>
      <c r="V99" s="22">
        <f t="shared" si="8"/>
        <v>0</v>
      </c>
      <c r="W99" s="23" t="str">
        <f t="shared" si="9"/>
        <v>#DIV/0!</v>
      </c>
      <c r="X99" s="26" t="str">
        <f t="shared" si="10"/>
        <v>#DIV/0!</v>
      </c>
    </row>
    <row r="100">
      <c r="A100" s="18" t="s">
        <v>345</v>
      </c>
      <c r="B100" s="18">
        <v>156.0</v>
      </c>
      <c r="C100" s="40">
        <v>6433.0</v>
      </c>
      <c r="D100" s="40">
        <v>0.0</v>
      </c>
      <c r="E100" s="40">
        <v>0.0</v>
      </c>
      <c r="F100" s="14">
        <v>16464.0</v>
      </c>
      <c r="G100" s="19"/>
      <c r="H100" s="19">
        <f>VLOOKUP(A100,'Kings Ratings'!$A$2:$B$1000,2,false)</f>
        <v>10</v>
      </c>
      <c r="I100" s="10" t="str">
        <f>vlookup(B100,'202405 MM (Do Not Delete)'!$A$1:$G$1000,7,false)</f>
        <v/>
      </c>
      <c r="K100" s="40">
        <v>6097.0</v>
      </c>
      <c r="L100" s="22">
        <f t="shared" si="2"/>
        <v>336</v>
      </c>
      <c r="M100" s="23">
        <f t="shared" si="3"/>
        <v>0.05510907003</v>
      </c>
      <c r="N100" s="24" t="str">
        <f t="shared" si="4"/>
        <v>Runestone 10 with +336, +5.5% (6097 to 6433)</v>
      </c>
      <c r="O100" s="41"/>
      <c r="P100" s="40">
        <v>0.0</v>
      </c>
      <c r="Q100" s="18">
        <f t="shared" si="5"/>
        <v>0</v>
      </c>
      <c r="R100" s="23" t="str">
        <f t="shared" si="6"/>
        <v>#DIV/0!</v>
      </c>
      <c r="S100" s="24" t="str">
        <f t="shared" si="7"/>
        <v>#DIV/0!</v>
      </c>
      <c r="T100" s="18"/>
      <c r="U100" s="40">
        <v>0.0</v>
      </c>
      <c r="V100" s="22">
        <f t="shared" si="8"/>
        <v>0</v>
      </c>
      <c r="W100" s="23" t="str">
        <f t="shared" si="9"/>
        <v>#DIV/0!</v>
      </c>
      <c r="X100" s="26" t="str">
        <f t="shared" si="10"/>
        <v>#DIV/0!</v>
      </c>
    </row>
    <row r="101">
      <c r="A101" s="18" t="s">
        <v>397</v>
      </c>
      <c r="B101" s="18">
        <v>157.0</v>
      </c>
      <c r="C101" s="40">
        <v>6682.0</v>
      </c>
      <c r="D101" s="40">
        <v>217.0</v>
      </c>
      <c r="E101" s="40">
        <v>3.0</v>
      </c>
      <c r="F101" s="14">
        <v>28719.0</v>
      </c>
      <c r="G101" s="19"/>
      <c r="H101" s="19">
        <f>VLOOKUP(A101,'Kings Ratings'!$A$2:$B$1000,2,false)</f>
        <v>10</v>
      </c>
      <c r="I101" s="10"/>
      <c r="K101" s="40">
        <v>6370.0</v>
      </c>
      <c r="L101" s="22">
        <f t="shared" si="2"/>
        <v>312</v>
      </c>
      <c r="M101" s="23">
        <f t="shared" si="3"/>
        <v>0.04897959184</v>
      </c>
      <c r="N101" s="24" t="str">
        <f t="shared" si="4"/>
        <v>Gold Peppers with +312, +4.9% (6370 to 6682)</v>
      </c>
      <c r="O101" s="41"/>
      <c r="P101" s="40">
        <v>212.0</v>
      </c>
      <c r="Q101" s="18">
        <f t="shared" si="5"/>
        <v>5</v>
      </c>
      <c r="R101" s="23">
        <f t="shared" si="6"/>
        <v>0.02358490566</v>
      </c>
      <c r="S101" s="24" t="str">
        <f t="shared" si="7"/>
        <v>Gold Peppers with +5, +2.4% (212 to 217)</v>
      </c>
      <c r="T101" s="18"/>
      <c r="U101" s="40">
        <v>1.0</v>
      </c>
      <c r="V101" s="22">
        <f t="shared" si="8"/>
        <v>2</v>
      </c>
      <c r="W101" s="23">
        <f t="shared" si="9"/>
        <v>2</v>
      </c>
      <c r="X101" s="26" t="str">
        <f t="shared" si="10"/>
        <v>Gold Peppers with +2, +200% (1 to 3)</v>
      </c>
    </row>
    <row r="102">
      <c r="A102" s="18" t="s">
        <v>376</v>
      </c>
      <c r="B102" s="18">
        <v>159.0</v>
      </c>
      <c r="C102" s="40">
        <v>6293.0</v>
      </c>
      <c r="D102" s="40">
        <v>185.0</v>
      </c>
      <c r="E102" s="40">
        <v>1.0</v>
      </c>
      <c r="F102" s="14">
        <v>25438.0</v>
      </c>
      <c r="G102" s="19"/>
      <c r="H102" s="19">
        <f>VLOOKUP(A102,'Kings Ratings'!$A$2:$B$1000,2,false)</f>
        <v>10</v>
      </c>
      <c r="I102" s="10"/>
      <c r="K102" s="40">
        <v>5971.0</v>
      </c>
      <c r="L102" s="22">
        <f t="shared" si="2"/>
        <v>322</v>
      </c>
      <c r="M102" s="23">
        <f t="shared" si="3"/>
        <v>0.05392731536</v>
      </c>
      <c r="N102" s="24" t="str">
        <f t="shared" si="4"/>
        <v>Gold Carrot with +322, +5.4% (5971 to 6293)</v>
      </c>
      <c r="O102" s="41"/>
      <c r="P102" s="40">
        <v>180.0</v>
      </c>
      <c r="Q102" s="18">
        <f t="shared" si="5"/>
        <v>5</v>
      </c>
      <c r="R102" s="23">
        <f t="shared" si="6"/>
        <v>0.02777777778</v>
      </c>
      <c r="S102" s="24" t="str">
        <f t="shared" si="7"/>
        <v>Gold Carrot with +5, +2.8% (180 to 185)</v>
      </c>
      <c r="T102" s="18"/>
      <c r="U102" s="40">
        <v>1.0</v>
      </c>
      <c r="V102" s="22">
        <f t="shared" si="8"/>
        <v>0</v>
      </c>
      <c r="W102" s="23">
        <f t="shared" si="9"/>
        <v>0</v>
      </c>
      <c r="X102" s="26" t="str">
        <f t="shared" si="10"/>
        <v>Gold Carrot with +0, +0% (1 to 1)</v>
      </c>
    </row>
    <row r="103">
      <c r="A103" s="18" t="s">
        <v>393</v>
      </c>
      <c r="B103" s="18">
        <v>161.0</v>
      </c>
      <c r="C103" s="40">
        <v>7107.0</v>
      </c>
      <c r="D103" s="40">
        <v>148.0</v>
      </c>
      <c r="E103" s="40">
        <v>0.0</v>
      </c>
      <c r="F103" s="14">
        <v>20172.0</v>
      </c>
      <c r="G103" s="19"/>
      <c r="H103" s="19">
        <f>VLOOKUP(A103,'Kings Ratings'!$A$2:$B$1000,2,false)</f>
        <v>10</v>
      </c>
      <c r="I103" s="10"/>
      <c r="K103" s="40">
        <v>6762.0</v>
      </c>
      <c r="L103" s="22">
        <f t="shared" si="2"/>
        <v>345</v>
      </c>
      <c r="M103" s="23">
        <f t="shared" si="3"/>
        <v>0.05102040816</v>
      </c>
      <c r="N103" s="24" t="str">
        <f t="shared" si="4"/>
        <v>Gold Peas with +345, +5.1% (6762 to 7107)</v>
      </c>
      <c r="O103" s="41"/>
      <c r="P103" s="40">
        <v>141.0</v>
      </c>
      <c r="Q103" s="18">
        <f t="shared" si="5"/>
        <v>7</v>
      </c>
      <c r="R103" s="23">
        <f t="shared" si="6"/>
        <v>0.04964539007</v>
      </c>
      <c r="S103" s="24" t="str">
        <f t="shared" si="7"/>
        <v>Gold Peas with +7, +5% (141 to 148)</v>
      </c>
      <c r="T103" s="18"/>
      <c r="U103" s="40">
        <v>0.0</v>
      </c>
      <c r="V103" s="22">
        <f t="shared" si="8"/>
        <v>0</v>
      </c>
      <c r="W103" s="23" t="str">
        <f t="shared" si="9"/>
        <v>#DIV/0!</v>
      </c>
      <c r="X103" s="26" t="str">
        <f t="shared" si="10"/>
        <v>#DIV/0!</v>
      </c>
    </row>
    <row r="104">
      <c r="A104" s="18" t="s">
        <v>59</v>
      </c>
      <c r="B104" s="18">
        <v>163.0</v>
      </c>
      <c r="C104" s="40">
        <v>42867.0</v>
      </c>
      <c r="D104" s="40">
        <v>28413.0</v>
      </c>
      <c r="E104" s="40">
        <v>12187.0</v>
      </c>
      <c r="F104" s="14">
        <v>2.8291826E7</v>
      </c>
      <c r="G104" s="19"/>
      <c r="H104" s="19">
        <f>VLOOKUP(A104,'Kings Ratings'!$A$2:$B$1000,2,false)</f>
        <v>1</v>
      </c>
      <c r="I104" s="7">
        <f>vlookup(B104,'202405 MM (Do Not Delete)'!$A$1:$G$1000,7,false)</f>
        <v>202</v>
      </c>
      <c r="K104" s="40">
        <v>41717.0</v>
      </c>
      <c r="L104" s="22">
        <f t="shared" si="2"/>
        <v>1150</v>
      </c>
      <c r="M104" s="23">
        <f t="shared" si="3"/>
        <v>0.02756669943</v>
      </c>
      <c r="N104" s="24" t="str">
        <f t="shared" si="4"/>
        <v>Twine with +1150, +2.8% (41717 to 42867)</v>
      </c>
      <c r="O104" s="41"/>
      <c r="P104" s="40">
        <v>27615.0</v>
      </c>
      <c r="Q104" s="18">
        <f t="shared" si="5"/>
        <v>798</v>
      </c>
      <c r="R104" s="23">
        <f t="shared" si="6"/>
        <v>0.0288973384</v>
      </c>
      <c r="S104" s="24" t="str">
        <f t="shared" si="7"/>
        <v>Twine with +798, +2.9% (27615 to 28413)</v>
      </c>
      <c r="T104" s="18"/>
      <c r="U104" s="40">
        <v>11702.0</v>
      </c>
      <c r="V104" s="22">
        <f t="shared" si="8"/>
        <v>485</v>
      </c>
      <c r="W104" s="23">
        <f t="shared" si="9"/>
        <v>0.04144590668</v>
      </c>
      <c r="X104" s="26" t="str">
        <f t="shared" si="10"/>
        <v>Twine with +485, +4.1% (11702 to 12187)</v>
      </c>
    </row>
    <row r="105">
      <c r="A105" s="18" t="s">
        <v>452</v>
      </c>
      <c r="B105" s="18">
        <v>165.0</v>
      </c>
      <c r="C105" s="40">
        <v>8001.0</v>
      </c>
      <c r="D105" s="40">
        <v>3330.0</v>
      </c>
      <c r="E105" s="40">
        <v>294.0</v>
      </c>
      <c r="F105" s="14">
        <v>122426.0</v>
      </c>
      <c r="G105" s="19"/>
      <c r="H105" s="19">
        <f>VLOOKUP(A105,'Kings Ratings'!$A$2:$B$1000,2,false)</f>
        <v>3</v>
      </c>
      <c r="I105" s="7">
        <f>vlookup(B105,'202405 MM (Do Not Delete)'!$A$1:$G$1000,7,false)</f>
        <v>297</v>
      </c>
      <c r="K105" s="40">
        <v>7612.0</v>
      </c>
      <c r="L105" s="22">
        <f t="shared" si="2"/>
        <v>389</v>
      </c>
      <c r="M105" s="23">
        <f t="shared" si="3"/>
        <v>0.05110352076</v>
      </c>
      <c r="N105" s="24" t="str">
        <f t="shared" si="4"/>
        <v>Horn Canteen with +389, +5.1% (7612 to 8001)</v>
      </c>
      <c r="O105" s="41"/>
      <c r="P105" s="40">
        <v>3188.0</v>
      </c>
      <c r="Q105" s="18">
        <f t="shared" si="5"/>
        <v>142</v>
      </c>
      <c r="R105" s="23">
        <f t="shared" si="6"/>
        <v>0.04454203262</v>
      </c>
      <c r="S105" s="24" t="str">
        <f t="shared" si="7"/>
        <v>Horn Canteen with +142, +4.5% (3188 to 3330)</v>
      </c>
      <c r="T105" s="18"/>
      <c r="U105" s="40">
        <v>274.0</v>
      </c>
      <c r="V105" s="22">
        <f t="shared" si="8"/>
        <v>20</v>
      </c>
      <c r="W105" s="23">
        <f t="shared" si="9"/>
        <v>0.07299270073</v>
      </c>
      <c r="X105" s="26" t="str">
        <f t="shared" si="10"/>
        <v>Horn Canteen with +20, +7.3% (274 to 294)</v>
      </c>
    </row>
    <row r="106">
      <c r="A106" s="18" t="s">
        <v>514</v>
      </c>
      <c r="B106" s="18">
        <v>166.0</v>
      </c>
      <c r="C106" s="40">
        <v>7312.0</v>
      </c>
      <c r="D106" s="40">
        <v>2938.0</v>
      </c>
      <c r="E106" s="40">
        <v>46.0</v>
      </c>
      <c r="F106" s="14">
        <v>167941.0</v>
      </c>
      <c r="G106" s="19"/>
      <c r="H106" s="19">
        <f>VLOOKUP(A106,'Kings Ratings'!$A$2:$B$1000,2,false)</f>
        <v>2</v>
      </c>
      <c r="I106" s="7">
        <f>vlookup(B106,'202405 MM (Do Not Delete)'!$A$1:$G$1000,7,false)</f>
        <v>296</v>
      </c>
      <c r="K106" s="40">
        <v>7013.0</v>
      </c>
      <c r="L106" s="22">
        <f t="shared" si="2"/>
        <v>299</v>
      </c>
      <c r="M106" s="23">
        <f t="shared" si="3"/>
        <v>0.04263510623</v>
      </c>
      <c r="N106" s="24" t="str">
        <f t="shared" si="4"/>
        <v>Leather Bag with +299, +4.3% (7013 to 7312)</v>
      </c>
      <c r="O106" s="41"/>
      <c r="P106" s="40">
        <v>2818.0</v>
      </c>
      <c r="Q106" s="18">
        <f t="shared" si="5"/>
        <v>120</v>
      </c>
      <c r="R106" s="23">
        <f t="shared" si="6"/>
        <v>0.04258339248</v>
      </c>
      <c r="S106" s="24" t="str">
        <f t="shared" si="7"/>
        <v>Leather Bag with +120, +4.3% (2818 to 2938)</v>
      </c>
      <c r="T106" s="18"/>
      <c r="U106" s="40">
        <v>44.0</v>
      </c>
      <c r="V106" s="22">
        <f t="shared" si="8"/>
        <v>2</v>
      </c>
      <c r="W106" s="23">
        <f t="shared" si="9"/>
        <v>0.04545454545</v>
      </c>
      <c r="X106" s="26" t="str">
        <f t="shared" si="10"/>
        <v>Leather Bag with +2, +4.5% (44 to 46)</v>
      </c>
    </row>
    <row r="107">
      <c r="A107" s="18" t="s">
        <v>183</v>
      </c>
      <c r="B107" s="18">
        <v>167.0</v>
      </c>
      <c r="C107" s="40">
        <v>32472.0</v>
      </c>
      <c r="D107" s="40">
        <v>14457.0</v>
      </c>
      <c r="E107" s="40">
        <v>2910.0</v>
      </c>
      <c r="F107" s="14">
        <v>1040578.0</v>
      </c>
      <c r="G107" s="19"/>
      <c r="H107" s="19">
        <f>VLOOKUP(A107,'Kings Ratings'!$A$2:$B$1000,2,false)</f>
        <v>1</v>
      </c>
      <c r="I107" s="7">
        <f>vlookup(B107,'202405 MM (Do Not Delete)'!$A$1:$G$1000,7,false)</f>
        <v>239</v>
      </c>
      <c r="K107" s="40">
        <v>31703.0</v>
      </c>
      <c r="L107" s="22">
        <f t="shared" si="2"/>
        <v>769</v>
      </c>
      <c r="M107" s="23">
        <f t="shared" si="3"/>
        <v>0.02425637952</v>
      </c>
      <c r="N107" s="24" t="str">
        <f t="shared" si="4"/>
        <v>Sturdy Shield with +769, +2.4% (31703 to 32472)</v>
      </c>
      <c r="O107" s="41"/>
      <c r="P107" s="40">
        <v>14083.0</v>
      </c>
      <c r="Q107" s="18">
        <f t="shared" si="5"/>
        <v>374</v>
      </c>
      <c r="R107" s="23">
        <f t="shared" si="6"/>
        <v>0.02655684158</v>
      </c>
      <c r="S107" s="24" t="str">
        <f t="shared" si="7"/>
        <v>Sturdy Shield with +374, +2.7% (14083 to 14457)</v>
      </c>
      <c r="T107" s="18"/>
      <c r="U107" s="40">
        <v>2693.0</v>
      </c>
      <c r="V107" s="22">
        <f t="shared" si="8"/>
        <v>217</v>
      </c>
      <c r="W107" s="23">
        <f t="shared" si="9"/>
        <v>0.08057927961</v>
      </c>
      <c r="X107" s="26" t="str">
        <f t="shared" si="10"/>
        <v>Sturdy Shield with +217, +8.1% (2693 to 2910)</v>
      </c>
    </row>
    <row r="108">
      <c r="A108" s="18" t="s">
        <v>474</v>
      </c>
      <c r="B108" s="18">
        <v>169.0</v>
      </c>
      <c r="C108" s="40">
        <v>9158.0</v>
      </c>
      <c r="D108" s="40">
        <v>152.0</v>
      </c>
      <c r="E108" s="40">
        <v>0.0</v>
      </c>
      <c r="F108" s="14">
        <v>33793.0</v>
      </c>
      <c r="G108" s="19"/>
      <c r="H108" s="19">
        <f>VLOOKUP(A108,'Kings Ratings'!$A$2:$B$1000,2,false)</f>
        <v>10</v>
      </c>
      <c r="I108" s="10"/>
      <c r="K108" s="40">
        <v>8789.0</v>
      </c>
      <c r="L108" s="22">
        <f t="shared" si="2"/>
        <v>369</v>
      </c>
      <c r="M108" s="23">
        <f t="shared" si="3"/>
        <v>0.04198429856</v>
      </c>
      <c r="N108" s="24" t="str">
        <f t="shared" si="4"/>
        <v>Inferno Sphere with +369, +4.2% (8789 to 9158)</v>
      </c>
      <c r="O108" s="41"/>
      <c r="P108" s="40">
        <v>127.0</v>
      </c>
      <c r="Q108" s="18">
        <f t="shared" si="5"/>
        <v>25</v>
      </c>
      <c r="R108" s="23">
        <f t="shared" si="6"/>
        <v>0.1968503937</v>
      </c>
      <c r="S108" s="24" t="str">
        <f t="shared" si="7"/>
        <v>Inferno Sphere with +25, +19.7% (127 to 152)</v>
      </c>
      <c r="T108" s="18"/>
      <c r="U108" s="40">
        <v>0.0</v>
      </c>
      <c r="V108" s="22">
        <f t="shared" si="8"/>
        <v>0</v>
      </c>
      <c r="W108" s="23" t="str">
        <f t="shared" si="9"/>
        <v>#DIV/0!</v>
      </c>
      <c r="X108" s="26" t="str">
        <f t="shared" si="10"/>
        <v>#DIV/0!</v>
      </c>
    </row>
    <row r="109">
      <c r="A109" s="18" t="s">
        <v>318</v>
      </c>
      <c r="B109" s="18">
        <v>173.0</v>
      </c>
      <c r="C109" s="40">
        <v>12227.0</v>
      </c>
      <c r="D109" s="40">
        <v>7171.0</v>
      </c>
      <c r="E109" s="40">
        <v>754.0</v>
      </c>
      <c r="F109" s="14">
        <v>355300.0</v>
      </c>
      <c r="G109" s="19"/>
      <c r="H109" s="19">
        <f>VLOOKUP(A109,'Kings Ratings'!$A$2:$B$1000,2,false)</f>
        <v>5</v>
      </c>
      <c r="I109" s="7">
        <f>vlookup(B109,'202405 MM (Do Not Delete)'!$A$1:$G$1000,7,false)</f>
        <v>281</v>
      </c>
      <c r="K109" s="40">
        <v>11737.0</v>
      </c>
      <c r="L109" s="22">
        <f t="shared" si="2"/>
        <v>490</v>
      </c>
      <c r="M109" s="23">
        <f t="shared" si="3"/>
        <v>0.04174831729</v>
      </c>
      <c r="N109" s="24" t="str">
        <f t="shared" si="4"/>
        <v>Flier with +490, +4.2% (11737 to 12227)</v>
      </c>
      <c r="O109" s="41"/>
      <c r="P109" s="40">
        <v>6750.0</v>
      </c>
      <c r="Q109" s="18">
        <f t="shared" si="5"/>
        <v>421</v>
      </c>
      <c r="R109" s="23">
        <f t="shared" si="6"/>
        <v>0.06237037037</v>
      </c>
      <c r="S109" s="24" t="str">
        <f t="shared" si="7"/>
        <v>Flier with +421, +6.2% (6750 to 7171)</v>
      </c>
      <c r="T109" s="18"/>
      <c r="U109" s="40">
        <v>691.0</v>
      </c>
      <c r="V109" s="22">
        <f t="shared" si="8"/>
        <v>63</v>
      </c>
      <c r="W109" s="23">
        <f t="shared" si="9"/>
        <v>0.09117221418</v>
      </c>
      <c r="X109" s="26" t="str">
        <f t="shared" si="10"/>
        <v>Flier with +63, +9.1% (691 to 754)</v>
      </c>
    </row>
    <row r="110">
      <c r="A110" s="18" t="s">
        <v>614</v>
      </c>
      <c r="B110" s="18">
        <v>174.0</v>
      </c>
      <c r="C110" s="40">
        <v>17204.0</v>
      </c>
      <c r="D110" s="40">
        <v>9796.0</v>
      </c>
      <c r="E110" s="40">
        <v>2546.0</v>
      </c>
      <c r="F110" s="14">
        <v>1111564.0</v>
      </c>
      <c r="G110" s="19"/>
      <c r="H110" s="19">
        <f>VLOOKUP(A110,'Kings Ratings'!$A$2:$B$1000,2,false)</f>
        <v>3</v>
      </c>
      <c r="I110" s="7">
        <f>vlookup(B110,'202405 MM (Do Not Delete)'!$A$1:$G$1000,7,false)</f>
        <v>240</v>
      </c>
      <c r="K110" s="40">
        <v>16543.0</v>
      </c>
      <c r="L110" s="22">
        <f t="shared" si="2"/>
        <v>661</v>
      </c>
      <c r="M110" s="23">
        <f t="shared" si="3"/>
        <v>0.03995647706</v>
      </c>
      <c r="N110" s="24" t="str">
        <f t="shared" si="4"/>
        <v>Ruby Fish with +661, +4% (16543 to 17204)</v>
      </c>
      <c r="O110" s="41"/>
      <c r="P110" s="40">
        <v>9339.0</v>
      </c>
      <c r="Q110" s="18">
        <f t="shared" si="5"/>
        <v>457</v>
      </c>
      <c r="R110" s="23">
        <f t="shared" si="6"/>
        <v>0.04893457544</v>
      </c>
      <c r="S110" s="24" t="str">
        <f t="shared" si="7"/>
        <v>Ruby Fish with +457, +4.9% (9339 to 9796)</v>
      </c>
      <c r="T110" s="18"/>
      <c r="U110" s="40">
        <v>2339.0</v>
      </c>
      <c r="V110" s="22">
        <f t="shared" si="8"/>
        <v>207</v>
      </c>
      <c r="W110" s="23">
        <f t="shared" si="9"/>
        <v>0.0884993587</v>
      </c>
      <c r="X110" s="26" t="str">
        <f t="shared" si="10"/>
        <v>Ruby Fish with +207, +8.8% (2339 to 2546)</v>
      </c>
    </row>
    <row r="111">
      <c r="A111" s="18" t="s">
        <v>540</v>
      </c>
      <c r="B111" s="18">
        <v>176.0</v>
      </c>
      <c r="C111" s="40">
        <v>14638.0</v>
      </c>
      <c r="D111" s="40">
        <v>5144.0</v>
      </c>
      <c r="E111" s="40">
        <v>251.0</v>
      </c>
      <c r="F111" s="14">
        <v>455064.0</v>
      </c>
      <c r="G111" s="19"/>
      <c r="H111" s="19">
        <f>VLOOKUP(A111,'Kings Ratings'!$A$2:$B$1000,2,false)</f>
        <v>5</v>
      </c>
      <c r="I111" s="7">
        <f>vlookup(B111,'202405 MM (Do Not Delete)'!$A$1:$G$1000,7,false)</f>
        <v>288</v>
      </c>
      <c r="K111" s="40">
        <v>14076.0</v>
      </c>
      <c r="L111" s="22">
        <f t="shared" si="2"/>
        <v>562</v>
      </c>
      <c r="M111" s="23">
        <f t="shared" si="3"/>
        <v>0.03992611537</v>
      </c>
      <c r="N111" s="24" t="str">
        <f t="shared" si="4"/>
        <v>Magicite with +562, +4% (14076 to 14638)</v>
      </c>
      <c r="O111" s="41"/>
      <c r="P111" s="40">
        <v>4869.0</v>
      </c>
      <c r="Q111" s="18">
        <f t="shared" si="5"/>
        <v>275</v>
      </c>
      <c r="R111" s="23">
        <f t="shared" si="6"/>
        <v>0.05647976997</v>
      </c>
      <c r="S111" s="24" t="str">
        <f t="shared" si="7"/>
        <v>Magicite with +275, +5.6% (4869 to 5144)</v>
      </c>
      <c r="T111" s="18"/>
      <c r="U111" s="40">
        <v>234.0</v>
      </c>
      <c r="V111" s="22">
        <f t="shared" si="8"/>
        <v>17</v>
      </c>
      <c r="W111" s="23">
        <f t="shared" si="9"/>
        <v>0.07264957265</v>
      </c>
      <c r="X111" s="26" t="str">
        <f t="shared" si="10"/>
        <v>Magicite with +17, +7.3% (234 to 251)</v>
      </c>
    </row>
    <row r="112">
      <c r="A112" s="18" t="s">
        <v>469</v>
      </c>
      <c r="B112" s="18">
        <v>185.0</v>
      </c>
      <c r="C112" s="40">
        <v>10668.0</v>
      </c>
      <c r="D112" s="40">
        <v>1411.0</v>
      </c>
      <c r="E112" s="40">
        <v>2.0</v>
      </c>
      <c r="F112" s="14">
        <v>46731.0</v>
      </c>
      <c r="G112" s="19"/>
      <c r="H112" s="19">
        <f>VLOOKUP(A112,'Kings Ratings'!$A$2:$B$1000,2,false)</f>
        <v>9</v>
      </c>
      <c r="I112" s="10"/>
      <c r="K112" s="40">
        <v>10212.0</v>
      </c>
      <c r="L112" s="22">
        <f t="shared" si="2"/>
        <v>456</v>
      </c>
      <c r="M112" s="23">
        <f t="shared" si="3"/>
        <v>0.044653349</v>
      </c>
      <c r="N112" s="24" t="str">
        <f t="shared" si="4"/>
        <v>Iced Tea with +456, +4.5% (10212 to 10668)</v>
      </c>
      <c r="O112" s="41"/>
      <c r="P112" s="40">
        <v>1305.0</v>
      </c>
      <c r="Q112" s="18">
        <f t="shared" si="5"/>
        <v>106</v>
      </c>
      <c r="R112" s="23">
        <f t="shared" si="6"/>
        <v>0.08122605364</v>
      </c>
      <c r="S112" s="24" t="str">
        <f t="shared" si="7"/>
        <v>Iced Tea with +106, +8.1% (1305 to 1411)</v>
      </c>
      <c r="T112" s="18"/>
      <c r="U112" s="40">
        <v>2.0</v>
      </c>
      <c r="V112" s="22">
        <f t="shared" si="8"/>
        <v>0</v>
      </c>
      <c r="W112" s="23">
        <f t="shared" si="9"/>
        <v>0</v>
      </c>
      <c r="X112" s="26" t="str">
        <f t="shared" si="10"/>
        <v>Iced Tea with +0, +0% (2 to 2)</v>
      </c>
    </row>
    <row r="113">
      <c r="A113" s="18" t="s">
        <v>382</v>
      </c>
      <c r="B113" s="18">
        <v>189.0</v>
      </c>
      <c r="C113" s="40">
        <v>10721.0</v>
      </c>
      <c r="D113" s="40">
        <v>3424.0</v>
      </c>
      <c r="E113" s="40">
        <v>149.0</v>
      </c>
      <c r="F113" s="14">
        <v>90036.0</v>
      </c>
      <c r="G113" s="19"/>
      <c r="H113" s="19">
        <f>VLOOKUP(A113,'Kings Ratings'!$A$2:$B$1000,2,false)</f>
        <v>8</v>
      </c>
      <c r="I113" s="7" t="str">
        <f>vlookup(B113,'202405 MM (Do Not Delete)'!$A$1:$G$1000,7,false)</f>
        <v/>
      </c>
      <c r="K113" s="40">
        <v>10260.0</v>
      </c>
      <c r="L113" s="22">
        <f t="shared" si="2"/>
        <v>461</v>
      </c>
      <c r="M113" s="23">
        <f t="shared" si="3"/>
        <v>0.04493177388</v>
      </c>
      <c r="N113" s="24" t="str">
        <f t="shared" si="4"/>
        <v>Gold Cucumber with +461, +4.5% (10260 to 10721)</v>
      </c>
      <c r="O113" s="41"/>
      <c r="P113" s="40">
        <v>3179.0</v>
      </c>
      <c r="Q113" s="18">
        <f t="shared" si="5"/>
        <v>245</v>
      </c>
      <c r="R113" s="23">
        <f t="shared" si="6"/>
        <v>0.07706826046</v>
      </c>
      <c r="S113" s="24" t="str">
        <f t="shared" si="7"/>
        <v>Gold Cucumber with +245, +7.7% (3179 to 3424)</v>
      </c>
      <c r="T113" s="18"/>
      <c r="U113" s="40">
        <v>134.0</v>
      </c>
      <c r="V113" s="22">
        <f t="shared" si="8"/>
        <v>15</v>
      </c>
      <c r="W113" s="23">
        <f t="shared" si="9"/>
        <v>0.1119402985</v>
      </c>
      <c r="X113" s="26" t="str">
        <f t="shared" si="10"/>
        <v>Gold Cucumber with +15, +11.2% (134 to 149)</v>
      </c>
    </row>
    <row r="114">
      <c r="A114" s="18" t="s">
        <v>138</v>
      </c>
      <c r="B114" s="18">
        <v>193.0</v>
      </c>
      <c r="C114" s="40">
        <v>34152.0</v>
      </c>
      <c r="D114" s="40">
        <v>20348.0</v>
      </c>
      <c r="E114" s="40">
        <v>8779.0</v>
      </c>
      <c r="F114" s="14">
        <v>9855943.0</v>
      </c>
      <c r="G114" s="19"/>
      <c r="H114" s="19">
        <f>VLOOKUP(A114,'Kings Ratings'!$A$2:$B$1000,2,false)</f>
        <v>1</v>
      </c>
      <c r="I114" s="7">
        <f>vlookup(B114,'202405 MM (Do Not Delete)'!$A$1:$G$1000,7,false)</f>
        <v>206</v>
      </c>
      <c r="K114" s="40">
        <v>33208.0</v>
      </c>
      <c r="L114" s="22">
        <f t="shared" si="2"/>
        <v>944</v>
      </c>
      <c r="M114" s="23">
        <f t="shared" si="3"/>
        <v>0.02842688509</v>
      </c>
      <c r="N114" s="24" t="str">
        <f t="shared" si="4"/>
        <v>Rope with +944, +2.8% (33208 to 34152)</v>
      </c>
      <c r="O114" s="41"/>
      <c r="P114" s="40">
        <v>19750.0</v>
      </c>
      <c r="Q114" s="18">
        <f t="shared" si="5"/>
        <v>598</v>
      </c>
      <c r="R114" s="23">
        <f t="shared" si="6"/>
        <v>0.03027848101</v>
      </c>
      <c r="S114" s="24" t="str">
        <f t="shared" si="7"/>
        <v>Rope with +598, +3% (19750 to 20348)</v>
      </c>
      <c r="T114" s="18"/>
      <c r="U114" s="40">
        <v>8329.0</v>
      </c>
      <c r="V114" s="22">
        <f t="shared" si="8"/>
        <v>450</v>
      </c>
      <c r="W114" s="23">
        <f t="shared" si="9"/>
        <v>0.05402809461</v>
      </c>
      <c r="X114" s="26" t="str">
        <f t="shared" si="10"/>
        <v>Rope with +450, +5.4% (8329 to 8779)</v>
      </c>
    </row>
    <row r="115">
      <c r="A115" s="18" t="s">
        <v>175</v>
      </c>
      <c r="B115" s="18">
        <v>194.0</v>
      </c>
      <c r="C115" s="40">
        <v>32469.0</v>
      </c>
      <c r="D115" s="40">
        <v>18457.0</v>
      </c>
      <c r="E115" s="40">
        <v>7780.0</v>
      </c>
      <c r="F115" s="14">
        <v>7092574.0</v>
      </c>
      <c r="G115" s="19"/>
      <c r="H115" s="19">
        <f>VLOOKUP(A115,'Kings Ratings'!$A$2:$B$1000,2,false)</f>
        <v>2</v>
      </c>
      <c r="I115" s="7">
        <f>vlookup(B115,'202405 MM (Do Not Delete)'!$A$1:$G$1000,7,false)</f>
        <v>211</v>
      </c>
      <c r="K115" s="40">
        <v>31601.0</v>
      </c>
      <c r="L115" s="22">
        <f t="shared" si="2"/>
        <v>868</v>
      </c>
      <c r="M115" s="23">
        <f t="shared" si="3"/>
        <v>0.02746748521</v>
      </c>
      <c r="N115" s="24" t="str">
        <f t="shared" si="4"/>
        <v>Fishing Net with +868, +2.7% (31601 to 32469)</v>
      </c>
      <c r="O115" s="41"/>
      <c r="P115" s="40">
        <v>17915.0</v>
      </c>
      <c r="Q115" s="18">
        <f t="shared" si="5"/>
        <v>542</v>
      </c>
      <c r="R115" s="23">
        <f t="shared" si="6"/>
        <v>0.03025397711</v>
      </c>
      <c r="S115" s="24" t="str">
        <f t="shared" si="7"/>
        <v>Fishing Net with +542, +3% (17915 to 18457)</v>
      </c>
      <c r="T115" s="18"/>
      <c r="U115" s="40">
        <v>7382.0</v>
      </c>
      <c r="V115" s="22">
        <f t="shared" si="8"/>
        <v>398</v>
      </c>
      <c r="W115" s="23">
        <f t="shared" si="9"/>
        <v>0.0539149282</v>
      </c>
      <c r="X115" s="26" t="str">
        <f t="shared" si="10"/>
        <v>Fishing Net with +398, +5.4% (7382 to 7780)</v>
      </c>
    </row>
    <row r="116">
      <c r="A116" s="18" t="s">
        <v>568</v>
      </c>
      <c r="B116" s="18">
        <v>195.0</v>
      </c>
      <c r="C116" s="40">
        <v>8226.0</v>
      </c>
      <c r="D116" s="40">
        <v>3043.0</v>
      </c>
      <c r="E116" s="40">
        <v>42.0</v>
      </c>
      <c r="F116" s="14">
        <v>175415.0</v>
      </c>
      <c r="G116" s="19"/>
      <c r="H116" s="19">
        <f>VLOOKUP(A116,'Kings Ratings'!$A$2:$B$1000,2,false)</f>
        <v>4</v>
      </c>
      <c r="I116" s="7">
        <f>vlookup(B116,'202405 MM (Do Not Delete)'!$A$1:$G$1000,7,false)</f>
        <v>297</v>
      </c>
      <c r="K116" s="40">
        <v>7816.0</v>
      </c>
      <c r="L116" s="22">
        <f t="shared" si="2"/>
        <v>410</v>
      </c>
      <c r="M116" s="23">
        <f t="shared" si="3"/>
        <v>0.05245649949</v>
      </c>
      <c r="N116" s="24" t="str">
        <f t="shared" si="4"/>
        <v>Mystic Ring with +410, +5.2% (7816 to 8226)</v>
      </c>
      <c r="O116" s="41"/>
      <c r="P116" s="40">
        <v>2898.0</v>
      </c>
      <c r="Q116" s="18">
        <f t="shared" si="5"/>
        <v>145</v>
      </c>
      <c r="R116" s="23">
        <f t="shared" si="6"/>
        <v>0.05003450656</v>
      </c>
      <c r="S116" s="24" t="str">
        <f t="shared" si="7"/>
        <v>Mystic Ring with +145, +5% (2898 to 3043)</v>
      </c>
      <c r="T116" s="18"/>
      <c r="U116" s="40">
        <v>36.0</v>
      </c>
      <c r="V116" s="22">
        <f t="shared" si="8"/>
        <v>6</v>
      </c>
      <c r="W116" s="23">
        <f t="shared" si="9"/>
        <v>0.1666666667</v>
      </c>
      <c r="X116" s="26" t="str">
        <f t="shared" si="10"/>
        <v>Mystic Ring with +6, +16.7% (36 to 42)</v>
      </c>
    </row>
    <row r="117">
      <c r="A117" s="18" t="s">
        <v>599</v>
      </c>
      <c r="B117" s="18">
        <v>196.0</v>
      </c>
      <c r="C117" s="40">
        <v>8704.0</v>
      </c>
      <c r="D117" s="40">
        <v>4662.0</v>
      </c>
      <c r="E117" s="40">
        <v>473.0</v>
      </c>
      <c r="F117" s="14">
        <v>1007594.0</v>
      </c>
      <c r="G117" s="19"/>
      <c r="H117" s="19">
        <f>VLOOKUP(A117,'Kings Ratings'!$A$2:$B$1000,2,false)</f>
        <v>2</v>
      </c>
      <c r="I117" s="7">
        <f>vlookup(B117,'202405 MM (Do Not Delete)'!$A$1:$G$1000,7,false)</f>
        <v>284</v>
      </c>
      <c r="K117" s="40">
        <v>8356.0</v>
      </c>
      <c r="L117" s="22">
        <f t="shared" si="2"/>
        <v>348</v>
      </c>
      <c r="M117" s="23">
        <f t="shared" si="3"/>
        <v>0.04164672092</v>
      </c>
      <c r="N117" s="24" t="str">
        <f t="shared" si="4"/>
        <v>Pearl Necklace with +348, +4.2% (8356 to 8704)</v>
      </c>
      <c r="O117" s="41"/>
      <c r="P117" s="40">
        <v>4456.0</v>
      </c>
      <c r="Q117" s="18">
        <f t="shared" si="5"/>
        <v>206</v>
      </c>
      <c r="R117" s="23">
        <f t="shared" si="6"/>
        <v>0.04622980251</v>
      </c>
      <c r="S117" s="24" t="str">
        <f t="shared" si="7"/>
        <v>Pearl Necklace with +206, +4.6% (4456 to 4662)</v>
      </c>
      <c r="T117" s="18"/>
      <c r="U117" s="40">
        <v>433.0</v>
      </c>
      <c r="V117" s="22">
        <f t="shared" si="8"/>
        <v>40</v>
      </c>
      <c r="W117" s="23">
        <f t="shared" si="9"/>
        <v>0.09237875289</v>
      </c>
      <c r="X117" s="26" t="str">
        <f t="shared" si="10"/>
        <v>Pearl Necklace with +40, +9.2% (433 to 473)</v>
      </c>
    </row>
    <row r="118">
      <c r="A118" s="18" t="s">
        <v>196</v>
      </c>
      <c r="B118" s="18">
        <v>198.0</v>
      </c>
      <c r="C118" s="40">
        <v>30455.0</v>
      </c>
      <c r="D118" s="40">
        <v>17133.0</v>
      </c>
      <c r="E118" s="40">
        <v>7684.0</v>
      </c>
      <c r="F118" s="14">
        <v>6558330.0</v>
      </c>
      <c r="G118" s="19"/>
      <c r="H118" s="19">
        <f>VLOOKUP(A118,'Kings Ratings'!$A$2:$B$1000,2,false)</f>
        <v>1</v>
      </c>
      <c r="I118" s="7">
        <f>vlookup(B118,'202405 MM (Do Not Delete)'!$A$1:$G$1000,7,false)</f>
        <v>216</v>
      </c>
      <c r="K118" s="40">
        <v>29411.0</v>
      </c>
      <c r="L118" s="22">
        <f t="shared" si="2"/>
        <v>1044</v>
      </c>
      <c r="M118" s="23">
        <f t="shared" si="3"/>
        <v>0.03549692292</v>
      </c>
      <c r="N118" s="24" t="str">
        <f t="shared" si="4"/>
        <v>Mackerel with +1044, +3.5% (29411 to 30455)</v>
      </c>
      <c r="O118" s="41"/>
      <c r="P118" s="40">
        <v>16511.0</v>
      </c>
      <c r="Q118" s="18">
        <f t="shared" si="5"/>
        <v>622</v>
      </c>
      <c r="R118" s="23">
        <f t="shared" si="6"/>
        <v>0.03767185513</v>
      </c>
      <c r="S118" s="24" t="str">
        <f t="shared" si="7"/>
        <v>Mackerel with +622, +3.8% (16511 to 17133)</v>
      </c>
      <c r="T118" s="18"/>
      <c r="U118" s="40">
        <v>7227.0</v>
      </c>
      <c r="V118" s="22">
        <f t="shared" si="8"/>
        <v>457</v>
      </c>
      <c r="W118" s="23">
        <f t="shared" si="9"/>
        <v>0.06323509063</v>
      </c>
      <c r="X118" s="26" t="str">
        <f t="shared" si="10"/>
        <v>Mackerel with +457, +6.3% (7227 to 7684)</v>
      </c>
    </row>
    <row r="119">
      <c r="A119" s="18" t="s">
        <v>372</v>
      </c>
      <c r="B119" s="18">
        <v>199.0</v>
      </c>
      <c r="C119" s="40">
        <v>16819.0</v>
      </c>
      <c r="D119" s="40">
        <v>9571.0</v>
      </c>
      <c r="E119" s="40">
        <v>2842.0</v>
      </c>
      <c r="F119" s="14">
        <v>1035630.0</v>
      </c>
      <c r="G119" s="19"/>
      <c r="H119" s="19">
        <f>VLOOKUP(A119,'Kings Ratings'!$A$2:$B$1000,2,false)</f>
        <v>4</v>
      </c>
      <c r="I119" s="7">
        <f>vlookup(B119,'202405 MM (Do Not Delete)'!$A$1:$G$1000,7,false)</f>
        <v>244</v>
      </c>
      <c r="K119" s="40">
        <v>16323.0</v>
      </c>
      <c r="L119" s="22">
        <f t="shared" si="2"/>
        <v>496</v>
      </c>
      <c r="M119" s="23">
        <f t="shared" si="3"/>
        <v>0.0303865711</v>
      </c>
      <c r="N119" s="24" t="str">
        <f t="shared" si="4"/>
        <v>Globber with +496, +3% (16323 to 16819)</v>
      </c>
      <c r="O119" s="41"/>
      <c r="P119" s="40">
        <v>9180.0</v>
      </c>
      <c r="Q119" s="18">
        <f t="shared" si="5"/>
        <v>391</v>
      </c>
      <c r="R119" s="23">
        <f t="shared" si="6"/>
        <v>0.04259259259</v>
      </c>
      <c r="S119" s="24" t="str">
        <f t="shared" si="7"/>
        <v>Globber with +391, +4.3% (9180 to 9571)</v>
      </c>
      <c r="T119" s="18"/>
      <c r="U119" s="40">
        <v>2703.0</v>
      </c>
      <c r="V119" s="22">
        <f t="shared" si="8"/>
        <v>139</v>
      </c>
      <c r="W119" s="23">
        <f t="shared" si="9"/>
        <v>0.05142434332</v>
      </c>
      <c r="X119" s="26" t="str">
        <f t="shared" si="10"/>
        <v>Globber with +139, +5.1% (2703 to 2842)</v>
      </c>
    </row>
    <row r="120">
      <c r="A120" s="18" t="s">
        <v>109</v>
      </c>
      <c r="B120" s="18">
        <v>200.0</v>
      </c>
      <c r="C120" s="40">
        <v>19713.0</v>
      </c>
      <c r="D120" s="40">
        <v>10401.0</v>
      </c>
      <c r="E120" s="40">
        <v>3211.0</v>
      </c>
      <c r="F120" s="14">
        <v>1929698.0</v>
      </c>
      <c r="G120" s="19"/>
      <c r="H120" s="19">
        <f>VLOOKUP(A120,'Kings Ratings'!$A$2:$B$1000,2,false)</f>
        <v>2</v>
      </c>
      <c r="I120" s="7">
        <f>vlookup(B120,'202405 MM (Do Not Delete)'!$A$1:$G$1000,7,false)</f>
        <v>232</v>
      </c>
      <c r="K120" s="40">
        <v>18936.0</v>
      </c>
      <c r="L120" s="22">
        <f t="shared" si="2"/>
        <v>777</v>
      </c>
      <c r="M120" s="23">
        <f t="shared" si="3"/>
        <v>0.04103295311</v>
      </c>
      <c r="N120" s="24" t="str">
        <f t="shared" si="4"/>
        <v>Blue Tiger Fish with +777, +4.1% (18936 to 19713)</v>
      </c>
      <c r="O120" s="41"/>
      <c r="P120" s="40">
        <v>9937.0</v>
      </c>
      <c r="Q120" s="18">
        <f t="shared" si="5"/>
        <v>464</v>
      </c>
      <c r="R120" s="23">
        <f t="shared" si="6"/>
        <v>0.04669417329</v>
      </c>
      <c r="S120" s="24" t="str">
        <f t="shared" si="7"/>
        <v>Blue Tiger Fish with +464, +4.7% (9937 to 10401)</v>
      </c>
      <c r="T120" s="18"/>
      <c r="U120" s="40">
        <v>2999.0</v>
      </c>
      <c r="V120" s="22">
        <f t="shared" si="8"/>
        <v>212</v>
      </c>
      <c r="W120" s="23">
        <f t="shared" si="9"/>
        <v>0.07069023008</v>
      </c>
      <c r="X120" s="26" t="str">
        <f t="shared" si="10"/>
        <v>Blue Tiger Fish with +212, +7.1% (2999 to 3211)</v>
      </c>
    </row>
    <row r="121">
      <c r="A121" s="18" t="s">
        <v>326</v>
      </c>
      <c r="B121" s="18">
        <v>201.0</v>
      </c>
      <c r="C121" s="40">
        <v>18683.0</v>
      </c>
      <c r="D121" s="40">
        <v>10224.0</v>
      </c>
      <c r="E121" s="40">
        <v>2850.0</v>
      </c>
      <c r="F121" s="14">
        <v>1073146.0</v>
      </c>
      <c r="G121" s="19"/>
      <c r="H121" s="19">
        <f>VLOOKUP(A121,'Kings Ratings'!$A$2:$B$1000,2,false)</f>
        <v>3</v>
      </c>
      <c r="I121" s="7">
        <f>vlookup(B121,'202405 MM (Do Not Delete)'!$A$1:$G$1000,7,false)</f>
        <v>238</v>
      </c>
      <c r="K121" s="40">
        <v>17984.0</v>
      </c>
      <c r="L121" s="22">
        <f t="shared" si="2"/>
        <v>699</v>
      </c>
      <c r="M121" s="23">
        <f t="shared" si="3"/>
        <v>0.03886788256</v>
      </c>
      <c r="N121" s="24" t="str">
        <f t="shared" si="4"/>
        <v>Fluorifish with +699, +3.9% (17984 to 18683)</v>
      </c>
      <c r="O121" s="41"/>
      <c r="P121" s="40">
        <v>9766.0</v>
      </c>
      <c r="Q121" s="18">
        <f t="shared" si="5"/>
        <v>458</v>
      </c>
      <c r="R121" s="23">
        <f t="shared" si="6"/>
        <v>0.04689739914</v>
      </c>
      <c r="S121" s="24" t="str">
        <f t="shared" si="7"/>
        <v>Fluorifish with +458, +4.7% (9766 to 10224)</v>
      </c>
      <c r="T121" s="18"/>
      <c r="U121" s="40">
        <v>2596.0</v>
      </c>
      <c r="V121" s="22">
        <f t="shared" si="8"/>
        <v>254</v>
      </c>
      <c r="W121" s="23">
        <f t="shared" si="9"/>
        <v>0.09784283513</v>
      </c>
      <c r="X121" s="26" t="str">
        <f t="shared" si="10"/>
        <v>Fluorifish with +254, +9.8% (2596 to 2850)</v>
      </c>
    </row>
    <row r="122">
      <c r="A122" s="18" t="s">
        <v>422</v>
      </c>
      <c r="B122" s="18">
        <v>203.0</v>
      </c>
      <c r="C122" s="40">
        <v>17102.0</v>
      </c>
      <c r="D122" s="40">
        <v>6681.0</v>
      </c>
      <c r="E122" s="40">
        <v>535.0</v>
      </c>
      <c r="F122" s="14">
        <v>436937.0</v>
      </c>
      <c r="G122" s="19"/>
      <c r="H122" s="19">
        <f>VLOOKUP(A122,'Kings Ratings'!$A$2:$B$1000,2,false)</f>
        <v>2</v>
      </c>
      <c r="I122" s="7">
        <f>vlookup(B122,'202405 MM (Do Not Delete)'!$A$1:$G$1000,7,false)</f>
        <v>280</v>
      </c>
      <c r="K122" s="40">
        <v>16575.0</v>
      </c>
      <c r="L122" s="22">
        <f t="shared" si="2"/>
        <v>527</v>
      </c>
      <c r="M122" s="23">
        <f t="shared" si="3"/>
        <v>0.03179487179</v>
      </c>
      <c r="N122" s="24" t="str">
        <f t="shared" si="4"/>
        <v>Green Dye with +527, +3.2% (16575 to 17102)</v>
      </c>
      <c r="O122" s="41"/>
      <c r="P122" s="40">
        <v>6390.0</v>
      </c>
      <c r="Q122" s="18">
        <f t="shared" si="5"/>
        <v>291</v>
      </c>
      <c r="R122" s="23">
        <f t="shared" si="6"/>
        <v>0.0455399061</v>
      </c>
      <c r="S122" s="24" t="str">
        <f t="shared" si="7"/>
        <v>Green Dye with +291, +4.6% (6390 to 6681)</v>
      </c>
      <c r="T122" s="18"/>
      <c r="U122" s="40">
        <v>494.0</v>
      </c>
      <c r="V122" s="22">
        <f t="shared" si="8"/>
        <v>41</v>
      </c>
      <c r="W122" s="23">
        <f t="shared" si="9"/>
        <v>0.08299595142</v>
      </c>
      <c r="X122" s="26" t="str">
        <f t="shared" si="10"/>
        <v>Green Dye with +41, +8.3% (494 to 535)</v>
      </c>
    </row>
    <row r="123">
      <c r="A123" s="18" t="s">
        <v>434</v>
      </c>
      <c r="B123" s="18">
        <v>204.0</v>
      </c>
      <c r="C123" s="40">
        <v>9437.0</v>
      </c>
      <c r="D123" s="40">
        <v>4708.0</v>
      </c>
      <c r="E123" s="40">
        <v>198.0</v>
      </c>
      <c r="F123" s="14">
        <v>227053.0</v>
      </c>
      <c r="G123" s="19"/>
      <c r="H123" s="19">
        <f>VLOOKUP(A123,'Kings Ratings'!$A$2:$B$1000,2,false)</f>
        <v>2</v>
      </c>
      <c r="I123" s="7">
        <f>vlookup(B123,'202405 MM (Do Not Delete)'!$A$1:$G$1000,7,false)</f>
        <v>291</v>
      </c>
      <c r="K123" s="40">
        <v>9041.0</v>
      </c>
      <c r="L123" s="22">
        <f t="shared" si="2"/>
        <v>396</v>
      </c>
      <c r="M123" s="23">
        <f t="shared" si="3"/>
        <v>0.04380046455</v>
      </c>
      <c r="N123" s="24" t="str">
        <f t="shared" si="4"/>
        <v>Green Shield with +396, +4.4% (9041 to 9437)</v>
      </c>
      <c r="O123" s="41"/>
      <c r="P123" s="40">
        <v>4515.0</v>
      </c>
      <c r="Q123" s="18">
        <f t="shared" si="5"/>
        <v>193</v>
      </c>
      <c r="R123" s="23">
        <f t="shared" si="6"/>
        <v>0.04274640089</v>
      </c>
      <c r="S123" s="24" t="str">
        <f t="shared" si="7"/>
        <v>Green Shield with +193, +4.3% (4515 to 4708)</v>
      </c>
      <c r="T123" s="18"/>
      <c r="U123" s="40">
        <v>187.0</v>
      </c>
      <c r="V123" s="22">
        <f t="shared" si="8"/>
        <v>11</v>
      </c>
      <c r="W123" s="23">
        <f t="shared" si="9"/>
        <v>0.05882352941</v>
      </c>
      <c r="X123" s="26" t="str">
        <f t="shared" si="10"/>
        <v>Green Shield with +11, +5.9% (187 to 198)</v>
      </c>
    </row>
    <row r="124">
      <c r="A124" s="18" t="s">
        <v>465</v>
      </c>
      <c r="B124" s="18">
        <v>205.0</v>
      </c>
      <c r="C124" s="40">
        <v>20616.0</v>
      </c>
      <c r="D124" s="40">
        <v>11093.0</v>
      </c>
      <c r="E124" s="40">
        <v>3808.0</v>
      </c>
      <c r="F124" s="14">
        <v>3295314.0</v>
      </c>
      <c r="G124" s="19"/>
      <c r="H124" s="19">
        <f>VLOOKUP(A124,'Kings Ratings'!$A$2:$B$1000,2,false)</f>
        <v>2</v>
      </c>
      <c r="I124" s="7">
        <f>vlookup(B124,'202405 MM (Do Not Delete)'!$A$1:$G$1000,7,false)</f>
        <v>226</v>
      </c>
      <c r="K124" s="40">
        <v>19810.0</v>
      </c>
      <c r="L124" s="22">
        <f t="shared" si="2"/>
        <v>806</v>
      </c>
      <c r="M124" s="23">
        <f t="shared" si="3"/>
        <v>0.04068652196</v>
      </c>
      <c r="N124" s="24" t="str">
        <f t="shared" si="4"/>
        <v>Red Starfish with +806, +4.1% (19810 to 20616)</v>
      </c>
      <c r="O124" s="41"/>
      <c r="P124" s="40">
        <v>10624.0</v>
      </c>
      <c r="Q124" s="18">
        <f t="shared" si="5"/>
        <v>469</v>
      </c>
      <c r="R124" s="23">
        <f t="shared" si="6"/>
        <v>0.04414533133</v>
      </c>
      <c r="S124" s="24" t="str">
        <f t="shared" si="7"/>
        <v>Red Starfish with +469, +4.4% (10624 to 11093)</v>
      </c>
      <c r="T124" s="18"/>
      <c r="U124" s="40">
        <v>3545.0</v>
      </c>
      <c r="V124" s="22">
        <f t="shared" si="8"/>
        <v>263</v>
      </c>
      <c r="W124" s="23">
        <f t="shared" si="9"/>
        <v>0.07418899859</v>
      </c>
      <c r="X124" s="26" t="str">
        <f t="shared" si="10"/>
        <v>Red Starfish with +263, +7.4% (3545 to 3808)</v>
      </c>
    </row>
    <row r="125">
      <c r="A125" s="18" t="s">
        <v>606</v>
      </c>
      <c r="B125" s="18">
        <v>206.0</v>
      </c>
      <c r="C125" s="40">
        <v>17389.0</v>
      </c>
      <c r="D125" s="40">
        <v>9651.0</v>
      </c>
      <c r="E125" s="40">
        <v>2667.0</v>
      </c>
      <c r="F125" s="14">
        <v>1191805.0</v>
      </c>
      <c r="G125" s="19"/>
      <c r="H125" s="19">
        <f>VLOOKUP(A125,'Kings Ratings'!$A$2:$B$1000,2,false)</f>
        <v>3</v>
      </c>
      <c r="I125" s="7">
        <f>vlookup(B125,'202405 MM (Do Not Delete)'!$A$1:$G$1000,7,false)</f>
        <v>237</v>
      </c>
      <c r="K125" s="40">
        <v>16717.0</v>
      </c>
      <c r="L125" s="22">
        <f t="shared" si="2"/>
        <v>672</v>
      </c>
      <c r="M125" s="23">
        <f t="shared" si="3"/>
        <v>0.04019860023</v>
      </c>
      <c r="N125" s="24" t="str">
        <f t="shared" si="4"/>
        <v>Seahorse with +672, +4% (16717 to 17389)</v>
      </c>
      <c r="O125" s="41"/>
      <c r="P125" s="40">
        <v>9203.0</v>
      </c>
      <c r="Q125" s="18">
        <f t="shared" si="5"/>
        <v>448</v>
      </c>
      <c r="R125" s="23">
        <f t="shared" si="6"/>
        <v>0.04867977833</v>
      </c>
      <c r="S125" s="24" t="str">
        <f t="shared" si="7"/>
        <v>Seahorse with +448, +4.9% (9203 to 9651)</v>
      </c>
      <c r="T125" s="18"/>
      <c r="U125" s="40">
        <v>2442.0</v>
      </c>
      <c r="V125" s="22">
        <f t="shared" si="8"/>
        <v>225</v>
      </c>
      <c r="W125" s="23">
        <f t="shared" si="9"/>
        <v>0.09213759214</v>
      </c>
      <c r="X125" s="26" t="str">
        <f t="shared" si="10"/>
        <v>Seahorse with +225, +9.2% (2442 to 2667)</v>
      </c>
    </row>
    <row r="126">
      <c r="A126" s="18" t="s">
        <v>574</v>
      </c>
      <c r="B126" s="18">
        <v>207.0</v>
      </c>
      <c r="C126" s="40">
        <v>12842.0</v>
      </c>
      <c r="D126" s="40">
        <v>7402.0</v>
      </c>
      <c r="E126" s="40">
        <v>486.0</v>
      </c>
      <c r="F126" s="14">
        <v>357132.0</v>
      </c>
      <c r="G126" s="19"/>
      <c r="H126" s="19">
        <f>VLOOKUP(A126,'Kings Ratings'!$A$2:$B$1000,2,false)</f>
        <v>5</v>
      </c>
      <c r="I126" s="7">
        <f>vlookup(B126,'202405 MM (Do Not Delete)'!$A$1:$G$1000,7,false)</f>
        <v>291</v>
      </c>
      <c r="K126" s="40">
        <v>12291.0</v>
      </c>
      <c r="L126" s="22">
        <f t="shared" si="2"/>
        <v>551</v>
      </c>
      <c r="M126" s="23">
        <f t="shared" si="3"/>
        <v>0.04482955008</v>
      </c>
      <c r="N126" s="24" t="str">
        <f t="shared" si="4"/>
        <v>Octopus with +551, +4.5% (12291 to 12842)</v>
      </c>
      <c r="O126" s="41"/>
      <c r="P126" s="40">
        <v>7016.0</v>
      </c>
      <c r="Q126" s="18">
        <f t="shared" si="5"/>
        <v>386</v>
      </c>
      <c r="R126" s="23">
        <f t="shared" si="6"/>
        <v>0.05501710376</v>
      </c>
      <c r="S126" s="24" t="str">
        <f t="shared" si="7"/>
        <v>Octopus with +386, +5.5% (7016 to 7402)</v>
      </c>
      <c r="T126" s="18"/>
      <c r="U126" s="40">
        <v>424.0</v>
      </c>
      <c r="V126" s="22">
        <f t="shared" si="8"/>
        <v>62</v>
      </c>
      <c r="W126" s="23">
        <f t="shared" si="9"/>
        <v>0.1462264151</v>
      </c>
      <c r="X126" s="26" t="str">
        <f t="shared" si="10"/>
        <v>Octopus with +62, +14.6% (424 to 486)</v>
      </c>
    </row>
    <row r="127">
      <c r="A127" s="18" t="s">
        <v>545</v>
      </c>
      <c r="B127" s="18">
        <v>216.0</v>
      </c>
      <c r="C127" s="40">
        <v>7515.0</v>
      </c>
      <c r="D127" s="40">
        <v>4450.0</v>
      </c>
      <c r="E127" s="40">
        <v>482.0</v>
      </c>
      <c r="F127" s="14">
        <v>423023.0</v>
      </c>
      <c r="G127" s="19"/>
      <c r="H127" s="19">
        <f>VLOOKUP(A127,'Kings Ratings'!$A$2:$B$1000,2,false)</f>
        <v>2</v>
      </c>
      <c r="I127" s="7">
        <f>vlookup(B127,'202405 MM (Do Not Delete)'!$A$1:$G$1000,7,false)</f>
        <v>285</v>
      </c>
      <c r="K127" s="40">
        <v>7182.0</v>
      </c>
      <c r="L127" s="22">
        <f t="shared" si="2"/>
        <v>333</v>
      </c>
      <c r="M127" s="23">
        <f t="shared" si="3"/>
        <v>0.04636591479</v>
      </c>
      <c r="N127" s="24" t="str">
        <f t="shared" si="4"/>
        <v>Magnifying Glass with +333, +4.6% (7182 to 7515)</v>
      </c>
      <c r="O127" s="41"/>
      <c r="P127" s="40">
        <v>4254.0</v>
      </c>
      <c r="Q127" s="18">
        <f t="shared" si="5"/>
        <v>196</v>
      </c>
      <c r="R127" s="23">
        <f t="shared" si="6"/>
        <v>0.04607428303</v>
      </c>
      <c r="S127" s="24" t="str">
        <f t="shared" si="7"/>
        <v>Magnifying Glass with +196, +4.6% (4254 to 4450)</v>
      </c>
      <c r="T127" s="18"/>
      <c r="U127" s="40">
        <v>442.0</v>
      </c>
      <c r="V127" s="22">
        <f t="shared" si="8"/>
        <v>40</v>
      </c>
      <c r="W127" s="23">
        <f t="shared" si="9"/>
        <v>0.09049773756</v>
      </c>
      <c r="X127" s="26" t="str">
        <f t="shared" si="10"/>
        <v>Magnifying Glass with +40, +9% (442 to 482)</v>
      </c>
    </row>
    <row r="128">
      <c r="A128" s="18" t="s">
        <v>456</v>
      </c>
      <c r="B128" s="18">
        <v>217.0</v>
      </c>
      <c r="C128" s="40">
        <v>16597.0</v>
      </c>
      <c r="D128" s="40">
        <v>10575.0</v>
      </c>
      <c r="E128" s="40">
        <v>3474.0</v>
      </c>
      <c r="F128" s="14">
        <v>1009362.0</v>
      </c>
      <c r="G128" s="19"/>
      <c r="H128" s="19">
        <f>VLOOKUP(A128,'Kings Ratings'!$A$2:$B$1000,2,false)</f>
        <v>1</v>
      </c>
      <c r="I128" s="7">
        <f>vlookup(B128,'202405 MM (Do Not Delete)'!$A$1:$G$1000,7,false)</f>
        <v>233</v>
      </c>
      <c r="K128" s="40">
        <v>16147.0</v>
      </c>
      <c r="L128" s="22">
        <f t="shared" si="2"/>
        <v>450</v>
      </c>
      <c r="M128" s="23">
        <f t="shared" si="3"/>
        <v>0.02786895399</v>
      </c>
      <c r="N128" s="24" t="str">
        <f t="shared" si="4"/>
        <v>Horseshoe with +450, +2.8% (16147 to 16597)</v>
      </c>
      <c r="O128" s="41"/>
      <c r="P128" s="40">
        <v>10268.0</v>
      </c>
      <c r="Q128" s="18">
        <f t="shared" si="5"/>
        <v>307</v>
      </c>
      <c r="R128" s="23">
        <f t="shared" si="6"/>
        <v>0.02989871445</v>
      </c>
      <c r="S128" s="24" t="str">
        <f t="shared" si="7"/>
        <v>Horseshoe with +307, +3% (10268 to 10575)</v>
      </c>
      <c r="T128" s="18"/>
      <c r="U128" s="40">
        <v>3236.0</v>
      </c>
      <c r="V128" s="22">
        <f t="shared" si="8"/>
        <v>238</v>
      </c>
      <c r="W128" s="23">
        <f t="shared" si="9"/>
        <v>0.07354758962</v>
      </c>
      <c r="X128" s="26" t="str">
        <f t="shared" si="10"/>
        <v>Horseshoe with +238, +7.4% (3236 to 3474)</v>
      </c>
    </row>
    <row r="129">
      <c r="A129" s="18" t="s">
        <v>510</v>
      </c>
      <c r="B129" s="18">
        <v>220.0</v>
      </c>
      <c r="C129" s="40">
        <v>8534.0</v>
      </c>
      <c r="D129" s="40">
        <v>80.0</v>
      </c>
      <c r="E129" s="40">
        <v>0.0</v>
      </c>
      <c r="F129" s="14">
        <v>25151.0</v>
      </c>
      <c r="G129" s="19"/>
      <c r="H129" s="19">
        <f>VLOOKUP(A129,'Kings Ratings'!$A$2:$B$1000,2,false)</f>
        <v>10</v>
      </c>
      <c r="I129" s="10"/>
      <c r="K129" s="40">
        <v>8136.0</v>
      </c>
      <c r="L129" s="22">
        <f t="shared" si="2"/>
        <v>398</v>
      </c>
      <c r="M129" s="23">
        <f t="shared" si="3"/>
        <v>0.04891838741</v>
      </c>
      <c r="N129" s="24" t="str">
        <f t="shared" si="4"/>
        <v>Lava Sphere with +398, +4.9% (8136 to 8534)</v>
      </c>
      <c r="O129" s="41"/>
      <c r="P129" s="40">
        <v>62.0</v>
      </c>
      <c r="Q129" s="18">
        <f t="shared" si="5"/>
        <v>18</v>
      </c>
      <c r="R129" s="23">
        <f t="shared" si="6"/>
        <v>0.2903225806</v>
      </c>
      <c r="S129" s="24" t="str">
        <f t="shared" si="7"/>
        <v>Lava Sphere with +18, +29.% (62 to 80)</v>
      </c>
      <c r="T129" s="18"/>
      <c r="U129" s="40">
        <v>0.0</v>
      </c>
      <c r="V129" s="22">
        <f t="shared" si="8"/>
        <v>0</v>
      </c>
      <c r="W129" s="23" t="str">
        <f t="shared" si="9"/>
        <v>#DIV/0!</v>
      </c>
      <c r="X129" s="26" t="str">
        <f t="shared" si="10"/>
        <v>#DIV/0!</v>
      </c>
    </row>
    <row r="130">
      <c r="A130" s="18" t="s">
        <v>398</v>
      </c>
      <c r="B130" s="18">
        <v>221.0</v>
      </c>
      <c r="C130" s="40">
        <v>6256.0</v>
      </c>
      <c r="D130" s="40">
        <v>1.0</v>
      </c>
      <c r="E130" s="40">
        <v>0.0</v>
      </c>
      <c r="F130" s="14">
        <v>14469.0</v>
      </c>
      <c r="G130" s="19"/>
      <c r="H130" s="19">
        <f>VLOOKUP(A130,'Kings Ratings'!$A$2:$B$1000,2,false)</f>
        <v>10</v>
      </c>
      <c r="I130" s="10" t="str">
        <f>vlookup(B130,'202405 MM (Do Not Delete)'!$A$1:$G$1000,7,false)</f>
        <v/>
      </c>
      <c r="K130" s="40">
        <v>5952.0</v>
      </c>
      <c r="L130" s="22">
        <f t="shared" si="2"/>
        <v>304</v>
      </c>
      <c r="M130" s="23">
        <f t="shared" si="3"/>
        <v>0.05107526882</v>
      </c>
      <c r="N130" s="24" t="str">
        <f t="shared" si="4"/>
        <v>Runestone 11 with +304, +5.1% (5952 to 6256)</v>
      </c>
      <c r="O130" s="41"/>
      <c r="P130" s="40">
        <v>1.0</v>
      </c>
      <c r="Q130" s="18">
        <f t="shared" si="5"/>
        <v>0</v>
      </c>
      <c r="R130" s="23">
        <f t="shared" si="6"/>
        <v>0</v>
      </c>
      <c r="S130" s="24" t="str">
        <f t="shared" si="7"/>
        <v>Runestone 11 with +0, +0% (1 to 1)</v>
      </c>
      <c r="T130" s="18"/>
      <c r="U130" s="40">
        <v>0.0</v>
      </c>
      <c r="V130" s="22">
        <f t="shared" si="8"/>
        <v>0</v>
      </c>
      <c r="W130" s="23" t="str">
        <f t="shared" si="9"/>
        <v>#DIV/0!</v>
      </c>
      <c r="X130" s="26" t="str">
        <f t="shared" si="10"/>
        <v>#DIV/0!</v>
      </c>
    </row>
    <row r="131">
      <c r="A131" s="18" t="s">
        <v>621</v>
      </c>
      <c r="B131" s="18">
        <v>222.0</v>
      </c>
      <c r="C131" s="40">
        <v>6451.0</v>
      </c>
      <c r="D131" s="40">
        <v>10.0</v>
      </c>
      <c r="E131" s="40">
        <v>0.0</v>
      </c>
      <c r="F131" s="14">
        <v>18867.0</v>
      </c>
      <c r="G131" s="19"/>
      <c r="H131" s="19">
        <f>VLOOKUP(A131,'Kings Ratings'!$A$2:$B$1000,2,false)</f>
        <v>10</v>
      </c>
      <c r="I131" s="10" t="str">
        <f>vlookup(B131,'202405 MM (Do Not Delete)'!$A$1:$G$1000,7,false)</f>
        <v/>
      </c>
      <c r="K131" s="40">
        <v>6114.0</v>
      </c>
      <c r="L131" s="22">
        <f t="shared" si="2"/>
        <v>337</v>
      </c>
      <c r="M131" s="23">
        <f t="shared" si="3"/>
        <v>0.0551193981</v>
      </c>
      <c r="N131" s="24" t="str">
        <f t="shared" si="4"/>
        <v>Runestone 12 with +337, +5.5% (6114 to 6451)</v>
      </c>
      <c r="O131" s="41"/>
      <c r="P131" s="40">
        <v>10.0</v>
      </c>
      <c r="Q131" s="18">
        <f t="shared" si="5"/>
        <v>0</v>
      </c>
      <c r="R131" s="23">
        <f t="shared" si="6"/>
        <v>0</v>
      </c>
      <c r="S131" s="24" t="str">
        <f t="shared" si="7"/>
        <v>Runestone 12 with +0, +0% (10 to 10)</v>
      </c>
      <c r="T131" s="18"/>
      <c r="U131" s="40">
        <v>0.0</v>
      </c>
      <c r="V131" s="22">
        <f t="shared" si="8"/>
        <v>0</v>
      </c>
      <c r="W131" s="23" t="str">
        <f t="shared" si="9"/>
        <v>#DIV/0!</v>
      </c>
      <c r="X131" s="26" t="str">
        <f t="shared" si="10"/>
        <v>#DIV/0!</v>
      </c>
    </row>
    <row r="132">
      <c r="A132" s="18" t="s">
        <v>544</v>
      </c>
      <c r="B132" s="18">
        <v>223.0</v>
      </c>
      <c r="C132" s="40">
        <v>6478.0</v>
      </c>
      <c r="D132" s="40">
        <v>2.0</v>
      </c>
      <c r="E132" s="40">
        <v>0.0</v>
      </c>
      <c r="F132" s="14">
        <v>11525.0</v>
      </c>
      <c r="G132" s="19"/>
      <c r="H132" s="19">
        <f>VLOOKUP(A132,'Kings Ratings'!$A$2:$B$1000,2,false)</f>
        <v>10</v>
      </c>
      <c r="I132" s="10" t="str">
        <f>vlookup(B132,'202405 MM (Do Not Delete)'!$A$1:$G$1000,7,false)</f>
        <v/>
      </c>
      <c r="K132" s="40">
        <v>6137.0</v>
      </c>
      <c r="L132" s="22">
        <f t="shared" si="2"/>
        <v>341</v>
      </c>
      <c r="M132" s="23">
        <f t="shared" si="3"/>
        <v>0.05556460811</v>
      </c>
      <c r="N132" s="24" t="str">
        <f t="shared" si="4"/>
        <v>Runestone 13 with +341, +5.6% (6137 to 6478)</v>
      </c>
      <c r="O132" s="41"/>
      <c r="P132" s="40">
        <v>1.0</v>
      </c>
      <c r="Q132" s="18">
        <f t="shared" si="5"/>
        <v>1</v>
      </c>
      <c r="R132" s="23">
        <f t="shared" si="6"/>
        <v>1</v>
      </c>
      <c r="S132" s="24" t="str">
        <f t="shared" si="7"/>
        <v>Runestone 13 with +1, +100% (1 to 2)</v>
      </c>
      <c r="T132" s="18"/>
      <c r="U132" s="40">
        <v>0.0</v>
      </c>
      <c r="V132" s="22">
        <f t="shared" si="8"/>
        <v>0</v>
      </c>
      <c r="W132" s="23" t="str">
        <f t="shared" si="9"/>
        <v>#DIV/0!</v>
      </c>
      <c r="X132" s="26" t="str">
        <f t="shared" si="10"/>
        <v>#DIV/0!</v>
      </c>
    </row>
    <row r="133">
      <c r="A133" s="18" t="s">
        <v>517</v>
      </c>
      <c r="B133" s="18">
        <v>224.0</v>
      </c>
      <c r="C133" s="40">
        <v>6423.0</v>
      </c>
      <c r="D133" s="40">
        <v>1.0</v>
      </c>
      <c r="E133" s="40">
        <v>0.0</v>
      </c>
      <c r="F133" s="14">
        <v>12225.0</v>
      </c>
      <c r="G133" s="19"/>
      <c r="H133" s="19">
        <f>VLOOKUP(A133,'Kings Ratings'!$A$2:$B$1000,2,false)</f>
        <v>10</v>
      </c>
      <c r="I133" s="10" t="str">
        <f>vlookup(B133,'202405 MM (Do Not Delete)'!$A$1:$G$1000,7,false)</f>
        <v/>
      </c>
      <c r="K133" s="40">
        <v>6093.0</v>
      </c>
      <c r="L133" s="22">
        <f t="shared" si="2"/>
        <v>330</v>
      </c>
      <c r="M133" s="23">
        <f t="shared" si="3"/>
        <v>0.05416051206</v>
      </c>
      <c r="N133" s="24" t="str">
        <f t="shared" si="4"/>
        <v>Runestone 14 with +330, +5.4% (6093 to 6423)</v>
      </c>
      <c r="O133" s="41"/>
      <c r="P133" s="40">
        <v>0.0</v>
      </c>
      <c r="Q133" s="18">
        <f t="shared" si="5"/>
        <v>1</v>
      </c>
      <c r="R133" s="23" t="str">
        <f t="shared" si="6"/>
        <v>#DIV/0!</v>
      </c>
      <c r="S133" s="24" t="str">
        <f t="shared" si="7"/>
        <v>#DIV/0!</v>
      </c>
      <c r="T133" s="18"/>
      <c r="U133" s="40">
        <v>0.0</v>
      </c>
      <c r="V133" s="22">
        <f t="shared" si="8"/>
        <v>0</v>
      </c>
      <c r="W133" s="23" t="str">
        <f t="shared" si="9"/>
        <v>#DIV/0!</v>
      </c>
      <c r="X133" s="26" t="str">
        <f t="shared" si="10"/>
        <v>#DIV/0!</v>
      </c>
    </row>
    <row r="134">
      <c r="A134" s="18" t="s">
        <v>425</v>
      </c>
      <c r="B134" s="18">
        <v>225.0</v>
      </c>
      <c r="C134" s="40">
        <v>6478.0</v>
      </c>
      <c r="D134" s="40">
        <v>1.0</v>
      </c>
      <c r="E134" s="40">
        <v>0.0</v>
      </c>
      <c r="F134" s="14">
        <v>12540.0</v>
      </c>
      <c r="G134" s="19"/>
      <c r="H134" s="19">
        <f>VLOOKUP(A134,'Kings Ratings'!$A$2:$B$1000,2,false)</f>
        <v>10</v>
      </c>
      <c r="I134" s="10" t="str">
        <f>vlookup(B134,'202405 MM (Do Not Delete)'!$A$1:$G$1000,7,false)</f>
        <v/>
      </c>
      <c r="K134" s="40">
        <v>6140.0</v>
      </c>
      <c r="L134" s="22">
        <f t="shared" si="2"/>
        <v>338</v>
      </c>
      <c r="M134" s="23">
        <f t="shared" si="3"/>
        <v>0.05504885993</v>
      </c>
      <c r="N134" s="24" t="str">
        <f t="shared" si="4"/>
        <v>Runestone 15 with +338, +5.5% (6140 to 6478)</v>
      </c>
      <c r="O134" s="41"/>
      <c r="P134" s="40">
        <v>0.0</v>
      </c>
      <c r="Q134" s="18">
        <f t="shared" si="5"/>
        <v>1</v>
      </c>
      <c r="R134" s="23" t="str">
        <f t="shared" si="6"/>
        <v>#DIV/0!</v>
      </c>
      <c r="S134" s="24" t="str">
        <f t="shared" si="7"/>
        <v>#DIV/0!</v>
      </c>
      <c r="T134" s="18"/>
      <c r="U134" s="40">
        <v>0.0</v>
      </c>
      <c r="V134" s="22">
        <f t="shared" si="8"/>
        <v>0</v>
      </c>
      <c r="W134" s="23" t="str">
        <f t="shared" si="9"/>
        <v>#DIV/0!</v>
      </c>
      <c r="X134" s="26" t="str">
        <f t="shared" si="10"/>
        <v>#DIV/0!</v>
      </c>
    </row>
    <row r="135">
      <c r="A135" s="18" t="s">
        <v>272</v>
      </c>
      <c r="B135" s="18">
        <v>226.0</v>
      </c>
      <c r="C135" s="40">
        <v>5826.0</v>
      </c>
      <c r="D135" s="40">
        <v>0.0</v>
      </c>
      <c r="E135" s="40">
        <v>0.0</v>
      </c>
      <c r="F135" s="14">
        <v>10541.0</v>
      </c>
      <c r="G135" s="19"/>
      <c r="H135" s="19">
        <f>VLOOKUP(A135,'Kings Ratings'!$A$2:$B$1000,2,false)</f>
        <v>10</v>
      </c>
      <c r="I135" s="10" t="str">
        <f>vlookup(B135,'202405 MM (Do Not Delete)'!$A$1:$G$1000,7,false)</f>
        <v/>
      </c>
      <c r="K135" s="40">
        <v>5520.0</v>
      </c>
      <c r="L135" s="22">
        <f t="shared" si="2"/>
        <v>306</v>
      </c>
      <c r="M135" s="23">
        <f t="shared" si="3"/>
        <v>0.05543478261</v>
      </c>
      <c r="N135" s="24" t="str">
        <f t="shared" si="4"/>
        <v>Runestone 16 with +306, +5.5% (5520 to 5826)</v>
      </c>
      <c r="O135" s="41"/>
      <c r="P135" s="40">
        <v>0.0</v>
      </c>
      <c r="Q135" s="18">
        <f t="shared" si="5"/>
        <v>0</v>
      </c>
      <c r="R135" s="23" t="str">
        <f t="shared" si="6"/>
        <v>#DIV/0!</v>
      </c>
      <c r="S135" s="24" t="str">
        <f t="shared" si="7"/>
        <v>#DIV/0!</v>
      </c>
      <c r="T135" s="18"/>
      <c r="U135" s="40">
        <v>0.0</v>
      </c>
      <c r="V135" s="22">
        <f t="shared" si="8"/>
        <v>0</v>
      </c>
      <c r="W135" s="23" t="str">
        <f t="shared" si="9"/>
        <v>#DIV/0!</v>
      </c>
      <c r="X135" s="26" t="str">
        <f t="shared" si="10"/>
        <v>#DIV/0!</v>
      </c>
    </row>
    <row r="136">
      <c r="A136" s="18" t="s">
        <v>570</v>
      </c>
      <c r="B136" s="18">
        <v>227.0</v>
      </c>
      <c r="C136" s="40">
        <v>6607.0</v>
      </c>
      <c r="D136" s="40">
        <v>6.0</v>
      </c>
      <c r="E136" s="40">
        <v>0.0</v>
      </c>
      <c r="F136" s="14">
        <v>17271.0</v>
      </c>
      <c r="G136" s="19"/>
      <c r="H136" s="19">
        <f>VLOOKUP(A136,'Kings Ratings'!$A$2:$B$1000,2,false)</f>
        <v>10</v>
      </c>
      <c r="I136" s="10" t="str">
        <f>vlookup(B136,'202405 MM (Do Not Delete)'!$A$1:$G$1000,7,false)</f>
        <v/>
      </c>
      <c r="K136" s="40">
        <v>6254.0</v>
      </c>
      <c r="L136" s="22">
        <f t="shared" si="2"/>
        <v>353</v>
      </c>
      <c r="M136" s="23">
        <f t="shared" si="3"/>
        <v>0.05644387592</v>
      </c>
      <c r="N136" s="24" t="str">
        <f t="shared" si="4"/>
        <v>Runestone 17 with +353, +5.6% (6254 to 6607)</v>
      </c>
      <c r="O136" s="41"/>
      <c r="P136" s="40">
        <v>6.0</v>
      </c>
      <c r="Q136" s="18">
        <f t="shared" si="5"/>
        <v>0</v>
      </c>
      <c r="R136" s="23">
        <f t="shared" si="6"/>
        <v>0</v>
      </c>
      <c r="S136" s="24" t="str">
        <f t="shared" si="7"/>
        <v>Runestone 17 with +0, +0% (6 to 6)</v>
      </c>
      <c r="T136" s="18"/>
      <c r="U136" s="40">
        <v>0.0</v>
      </c>
      <c r="V136" s="22">
        <f t="shared" si="8"/>
        <v>0</v>
      </c>
      <c r="W136" s="23" t="str">
        <f t="shared" si="9"/>
        <v>#DIV/0!</v>
      </c>
      <c r="X136" s="26" t="str">
        <f t="shared" si="10"/>
        <v>#DIV/0!</v>
      </c>
    </row>
    <row r="137">
      <c r="A137" s="18" t="s">
        <v>595</v>
      </c>
      <c r="B137" s="18">
        <v>228.0</v>
      </c>
      <c r="C137" s="40">
        <v>7656.0</v>
      </c>
      <c r="D137" s="40">
        <v>15.0</v>
      </c>
      <c r="E137" s="40">
        <v>0.0</v>
      </c>
      <c r="F137" s="14">
        <v>20011.0</v>
      </c>
      <c r="G137" s="19"/>
      <c r="H137" s="19">
        <f>VLOOKUP(A137,'Kings Ratings'!$A$2:$B$1000,2,false)</f>
        <v>10</v>
      </c>
      <c r="I137" s="10"/>
      <c r="K137" s="40">
        <v>7269.0</v>
      </c>
      <c r="L137" s="22">
        <f t="shared" si="2"/>
        <v>387</v>
      </c>
      <c r="M137" s="23">
        <f t="shared" si="3"/>
        <v>0.05323978539</v>
      </c>
      <c r="N137" s="24" t="str">
        <f t="shared" si="4"/>
        <v>Runestone 18 with +387, +5.3% (7269 to 7656)</v>
      </c>
      <c r="O137" s="41"/>
      <c r="P137" s="40">
        <v>11.0</v>
      </c>
      <c r="Q137" s="18">
        <f t="shared" si="5"/>
        <v>4</v>
      </c>
      <c r="R137" s="23">
        <f t="shared" si="6"/>
        <v>0.3636363636</v>
      </c>
      <c r="S137" s="24" t="str">
        <f t="shared" si="7"/>
        <v>Runestone 18 with +4, +36.4% (11 to 15)</v>
      </c>
      <c r="T137" s="18"/>
      <c r="U137" s="40">
        <v>0.0</v>
      </c>
      <c r="V137" s="22">
        <f t="shared" si="8"/>
        <v>0</v>
      </c>
      <c r="W137" s="23" t="str">
        <f t="shared" si="9"/>
        <v>#DIV/0!</v>
      </c>
      <c r="X137" s="26" t="str">
        <f t="shared" si="10"/>
        <v>#DIV/0!</v>
      </c>
    </row>
    <row r="138">
      <c r="A138" s="18" t="s">
        <v>431</v>
      </c>
      <c r="B138" s="18">
        <v>229.0</v>
      </c>
      <c r="C138" s="40">
        <v>6137.0</v>
      </c>
      <c r="D138" s="40">
        <v>0.0</v>
      </c>
      <c r="E138" s="40">
        <v>0.0</v>
      </c>
      <c r="F138" s="14">
        <v>14137.0</v>
      </c>
      <c r="G138" s="19"/>
      <c r="H138" s="19">
        <f>VLOOKUP(A138,'Kings Ratings'!$A$2:$B$1000,2,false)</f>
        <v>10</v>
      </c>
      <c r="I138" s="10" t="str">
        <f>vlookup(B138,'202405 MM (Do Not Delete)'!$A$1:$G$1000,7,false)</f>
        <v/>
      </c>
      <c r="K138" s="40">
        <v>5821.0</v>
      </c>
      <c r="L138" s="22">
        <f t="shared" si="2"/>
        <v>316</v>
      </c>
      <c r="M138" s="23">
        <f t="shared" si="3"/>
        <v>0.05428620512</v>
      </c>
      <c r="N138" s="24" t="str">
        <f t="shared" si="4"/>
        <v>Runestone 19 with +316, +5.4% (5821 to 6137)</v>
      </c>
      <c r="O138" s="41"/>
      <c r="P138" s="40">
        <v>0.0</v>
      </c>
      <c r="Q138" s="18">
        <f t="shared" si="5"/>
        <v>0</v>
      </c>
      <c r="R138" s="23" t="str">
        <f t="shared" si="6"/>
        <v>#DIV/0!</v>
      </c>
      <c r="S138" s="24" t="str">
        <f t="shared" si="7"/>
        <v>#DIV/0!</v>
      </c>
      <c r="T138" s="18"/>
      <c r="U138" s="40">
        <v>0.0</v>
      </c>
      <c r="V138" s="22">
        <f t="shared" si="8"/>
        <v>0</v>
      </c>
      <c r="W138" s="23" t="str">
        <f t="shared" si="9"/>
        <v>#DIV/0!</v>
      </c>
      <c r="X138" s="26" t="str">
        <f t="shared" si="10"/>
        <v>#DIV/0!</v>
      </c>
    </row>
    <row r="139">
      <c r="A139" s="18" t="s">
        <v>265</v>
      </c>
      <c r="B139" s="18">
        <v>230.0</v>
      </c>
      <c r="C139" s="40">
        <v>5956.0</v>
      </c>
      <c r="D139" s="40">
        <v>0.0</v>
      </c>
      <c r="E139" s="40">
        <v>0.0</v>
      </c>
      <c r="F139" s="14">
        <v>11445.0</v>
      </c>
      <c r="G139" s="19"/>
      <c r="H139" s="19">
        <f>VLOOKUP(A139,'Kings Ratings'!$A$2:$B$1000,2,false)</f>
        <v>10</v>
      </c>
      <c r="I139" s="10" t="str">
        <f>vlookup(B139,'202405 MM (Do Not Delete)'!$A$1:$G$1000,7,false)</f>
        <v/>
      </c>
      <c r="K139" s="40">
        <v>5652.0</v>
      </c>
      <c r="L139" s="22">
        <f t="shared" si="2"/>
        <v>304</v>
      </c>
      <c r="M139" s="23">
        <f t="shared" si="3"/>
        <v>0.05378627035</v>
      </c>
      <c r="N139" s="24" t="str">
        <f t="shared" si="4"/>
        <v>Runestone 20 with +304, +5.4% (5652 to 5956)</v>
      </c>
      <c r="O139" s="41"/>
      <c r="P139" s="40">
        <v>0.0</v>
      </c>
      <c r="Q139" s="18">
        <f t="shared" si="5"/>
        <v>0</v>
      </c>
      <c r="R139" s="23" t="str">
        <f t="shared" si="6"/>
        <v>#DIV/0!</v>
      </c>
      <c r="S139" s="24" t="str">
        <f t="shared" si="7"/>
        <v>#DIV/0!</v>
      </c>
      <c r="T139" s="18"/>
      <c r="U139" s="40">
        <v>0.0</v>
      </c>
      <c r="V139" s="22">
        <f t="shared" si="8"/>
        <v>0</v>
      </c>
      <c r="W139" s="23" t="str">
        <f t="shared" si="9"/>
        <v>#DIV/0!</v>
      </c>
      <c r="X139" s="26" t="str">
        <f t="shared" si="10"/>
        <v>#DIV/0!</v>
      </c>
    </row>
    <row r="140">
      <c r="A140" s="18" t="s">
        <v>118</v>
      </c>
      <c r="B140" s="18">
        <v>231.0</v>
      </c>
      <c r="C140" s="40">
        <v>36030.0</v>
      </c>
      <c r="D140" s="40">
        <v>18786.0</v>
      </c>
      <c r="E140" s="40">
        <v>8014.0</v>
      </c>
      <c r="F140" s="14">
        <v>1.3103426E7</v>
      </c>
      <c r="G140" s="19"/>
      <c r="H140" s="19">
        <f>VLOOKUP(A140,'Kings Ratings'!$A$2:$B$1000,2,false)</f>
        <v>1</v>
      </c>
      <c r="I140" s="7">
        <f>vlookup(B140,'202405 MM (Do Not Delete)'!$A$1:$G$1000,7,false)</f>
        <v>215</v>
      </c>
      <c r="K140" s="40">
        <v>34904.0</v>
      </c>
      <c r="L140" s="22">
        <f t="shared" si="2"/>
        <v>1126</v>
      </c>
      <c r="M140" s="23">
        <f t="shared" si="3"/>
        <v>0.0322599129</v>
      </c>
      <c r="N140" s="24" t="str">
        <f t="shared" si="4"/>
        <v>Torch Fish with +1126, +3.2% (34904 to 36030)</v>
      </c>
      <c r="O140" s="41"/>
      <c r="P140" s="40">
        <v>18113.0</v>
      </c>
      <c r="Q140" s="18">
        <f t="shared" si="5"/>
        <v>673</v>
      </c>
      <c r="R140" s="23">
        <f t="shared" si="6"/>
        <v>0.03715563407</v>
      </c>
      <c r="S140" s="24" t="str">
        <f t="shared" si="7"/>
        <v>Torch Fish with +673, +3.7% (18113 to 18786)</v>
      </c>
      <c r="T140" s="18"/>
      <c r="U140" s="40">
        <v>7570.0</v>
      </c>
      <c r="V140" s="22">
        <f t="shared" si="8"/>
        <v>444</v>
      </c>
      <c r="W140" s="23">
        <f t="shared" si="9"/>
        <v>0.05865257596</v>
      </c>
      <c r="X140" s="26" t="str">
        <f t="shared" si="10"/>
        <v>Torch Fish with +444, +5.9% (7570 to 8014)</v>
      </c>
    </row>
    <row r="141">
      <c r="A141" s="18" t="s">
        <v>282</v>
      </c>
      <c r="B141" s="18">
        <v>232.0</v>
      </c>
      <c r="C141" s="40">
        <v>26791.0</v>
      </c>
      <c r="D141" s="40">
        <v>13040.0</v>
      </c>
      <c r="E141" s="40">
        <v>4030.0</v>
      </c>
      <c r="F141" s="14">
        <v>4567258.0</v>
      </c>
      <c r="G141" s="19"/>
      <c r="H141" s="19">
        <f>VLOOKUP(A141,'Kings Ratings'!$A$2:$B$1000,2,false)</f>
        <v>1</v>
      </c>
      <c r="I141" s="7">
        <f>vlookup(B141,'202405 MM (Do Not Delete)'!$A$1:$G$1000,7,false)</f>
        <v>224</v>
      </c>
      <c r="K141" s="40">
        <v>25874.0</v>
      </c>
      <c r="L141" s="22">
        <f t="shared" si="2"/>
        <v>917</v>
      </c>
      <c r="M141" s="23">
        <f t="shared" si="3"/>
        <v>0.03544098323</v>
      </c>
      <c r="N141" s="24" t="str">
        <f t="shared" si="4"/>
        <v>Flamejack with +917, +3.5% (25874 to 26791)</v>
      </c>
      <c r="O141" s="41"/>
      <c r="P141" s="40">
        <v>12532.0</v>
      </c>
      <c r="Q141" s="18">
        <f t="shared" si="5"/>
        <v>508</v>
      </c>
      <c r="R141" s="23">
        <f t="shared" si="6"/>
        <v>0.04053622726</v>
      </c>
      <c r="S141" s="24" t="str">
        <f t="shared" si="7"/>
        <v>Flamejack with +508, +4.1% (12532 to 13040)</v>
      </c>
      <c r="T141" s="18"/>
      <c r="U141" s="40">
        <v>3766.0</v>
      </c>
      <c r="V141" s="22">
        <f t="shared" si="8"/>
        <v>264</v>
      </c>
      <c r="W141" s="23">
        <f t="shared" si="9"/>
        <v>0.07010090281</v>
      </c>
      <c r="X141" s="26" t="str">
        <f t="shared" si="10"/>
        <v>Flamejack with +264, +7% (3766 to 4030)</v>
      </c>
    </row>
    <row r="142">
      <c r="A142" s="18" t="s">
        <v>479</v>
      </c>
      <c r="B142" s="18">
        <v>233.0</v>
      </c>
      <c r="C142" s="40">
        <v>20163.0</v>
      </c>
      <c r="D142" s="40">
        <v>10275.0</v>
      </c>
      <c r="E142" s="40">
        <v>2835.0</v>
      </c>
      <c r="F142" s="14">
        <v>2083364.0</v>
      </c>
      <c r="G142" s="19"/>
      <c r="H142" s="19">
        <f>VLOOKUP(A142,'Kings Ratings'!$A$2:$B$1000,2,false)</f>
        <v>1</v>
      </c>
      <c r="I142" s="7">
        <f>vlookup(B142,'202405 MM (Do Not Delete)'!$A$1:$G$1000,7,false)</f>
        <v>236</v>
      </c>
      <c r="K142" s="40">
        <v>19438.0</v>
      </c>
      <c r="L142" s="22">
        <f t="shared" si="2"/>
        <v>725</v>
      </c>
      <c r="M142" s="23">
        <f t="shared" si="3"/>
        <v>0.03729807593</v>
      </c>
      <c r="N142" s="24" t="str">
        <f t="shared" si="4"/>
        <v>Redgill with +725, +3.7% (19438 to 20163)</v>
      </c>
      <c r="O142" s="41"/>
      <c r="P142" s="40">
        <v>9800.0</v>
      </c>
      <c r="Q142" s="18">
        <f t="shared" si="5"/>
        <v>475</v>
      </c>
      <c r="R142" s="23">
        <f t="shared" si="6"/>
        <v>0.04846938776</v>
      </c>
      <c r="S142" s="24" t="str">
        <f t="shared" si="7"/>
        <v>Redgill with +475, +4.8% (9800 to 10275)</v>
      </c>
      <c r="T142" s="18"/>
      <c r="U142" s="40">
        <v>2620.0</v>
      </c>
      <c r="V142" s="22">
        <f t="shared" si="8"/>
        <v>215</v>
      </c>
      <c r="W142" s="23">
        <f t="shared" si="9"/>
        <v>0.0820610687</v>
      </c>
      <c r="X142" s="26" t="str">
        <f t="shared" si="10"/>
        <v>Redgill with +215, +8.2% (2620 to 2835)</v>
      </c>
    </row>
    <row r="143">
      <c r="A143" s="18" t="s">
        <v>314</v>
      </c>
      <c r="B143" s="18">
        <v>234.0</v>
      </c>
      <c r="C143" s="40">
        <v>15309.0</v>
      </c>
      <c r="D143" s="40">
        <v>8666.0</v>
      </c>
      <c r="E143" s="40">
        <v>2023.0</v>
      </c>
      <c r="F143" s="14">
        <v>1004388.0</v>
      </c>
      <c r="G143" s="19"/>
      <c r="H143" s="19">
        <f>VLOOKUP(A143,'Kings Ratings'!$A$2:$B$1000,2,false)</f>
        <v>3</v>
      </c>
      <c r="I143" s="7">
        <f>vlookup(B143,'202405 MM (Do Not Delete)'!$A$1:$G$1000,7,false)</f>
        <v>246</v>
      </c>
      <c r="K143" s="40">
        <v>14711.0</v>
      </c>
      <c r="L143" s="22">
        <f t="shared" si="2"/>
        <v>598</v>
      </c>
      <c r="M143" s="23">
        <f t="shared" si="3"/>
        <v>0.04064985385</v>
      </c>
      <c r="N143" s="24" t="str">
        <f t="shared" si="4"/>
        <v>Flarefin with +598, +4.1% (14711 to 15309)</v>
      </c>
      <c r="O143" s="41"/>
      <c r="P143" s="40">
        <v>8227.0</v>
      </c>
      <c r="Q143" s="18">
        <f t="shared" si="5"/>
        <v>439</v>
      </c>
      <c r="R143" s="23">
        <f t="shared" si="6"/>
        <v>0.05336088489</v>
      </c>
      <c r="S143" s="24" t="str">
        <f t="shared" si="7"/>
        <v>Flarefin with +439, +5.3% (8227 to 8666)</v>
      </c>
      <c r="T143" s="18"/>
      <c r="U143" s="40">
        <v>1880.0</v>
      </c>
      <c r="V143" s="22">
        <f t="shared" si="8"/>
        <v>143</v>
      </c>
      <c r="W143" s="23">
        <f t="shared" si="9"/>
        <v>0.07606382979</v>
      </c>
      <c r="X143" s="26" t="str">
        <f t="shared" si="10"/>
        <v>Flarefin with +143, +7.6% (1880 to 2023)</v>
      </c>
    </row>
    <row r="144">
      <c r="A144" s="18" t="s">
        <v>441</v>
      </c>
      <c r="B144" s="18">
        <v>236.0</v>
      </c>
      <c r="C144" s="40">
        <v>18907.0</v>
      </c>
      <c r="D144" s="40">
        <v>7275.0</v>
      </c>
      <c r="E144" s="40">
        <v>478.0</v>
      </c>
      <c r="F144" s="14">
        <v>342255.0</v>
      </c>
      <c r="G144" s="19"/>
      <c r="H144" s="19">
        <f>VLOOKUP(A144,'Kings Ratings'!$A$2:$B$1000,2,false)</f>
        <v>1</v>
      </c>
      <c r="I144" s="7">
        <f>vlookup(B144,'202405 MM (Do Not Delete)'!$A$1:$G$1000,7,false)</f>
        <v>289</v>
      </c>
      <c r="K144" s="40">
        <v>18237.0</v>
      </c>
      <c r="L144" s="22">
        <f t="shared" si="2"/>
        <v>670</v>
      </c>
      <c r="M144" s="23">
        <f t="shared" si="3"/>
        <v>0.03673849866</v>
      </c>
      <c r="N144" s="24" t="str">
        <f t="shared" si="4"/>
        <v>Hammer with +670, +3.7% (18237 to 18907)</v>
      </c>
      <c r="O144" s="41"/>
      <c r="P144" s="40">
        <v>6920.0</v>
      </c>
      <c r="Q144" s="18">
        <f t="shared" si="5"/>
        <v>355</v>
      </c>
      <c r="R144" s="23">
        <f t="shared" si="6"/>
        <v>0.05130057803</v>
      </c>
      <c r="S144" s="24" t="str">
        <f t="shared" si="7"/>
        <v>Hammer with +355, +5.1% (6920 to 7275)</v>
      </c>
      <c r="T144" s="18"/>
      <c r="U144" s="40">
        <v>449.0</v>
      </c>
      <c r="V144" s="22">
        <f t="shared" si="8"/>
        <v>29</v>
      </c>
      <c r="W144" s="23">
        <f t="shared" si="9"/>
        <v>0.06458797327</v>
      </c>
      <c r="X144" s="26" t="str">
        <f t="shared" si="10"/>
        <v>Hammer with +29, +6.5% (449 to 478)</v>
      </c>
    </row>
    <row r="145">
      <c r="A145" s="18" t="s">
        <v>47</v>
      </c>
      <c r="B145" s="18">
        <v>237.0</v>
      </c>
      <c r="C145" s="40">
        <v>14926.0</v>
      </c>
      <c r="D145" s="40">
        <v>6204.0</v>
      </c>
      <c r="E145" s="40">
        <v>280.0</v>
      </c>
      <c r="F145" s="14">
        <v>215744.0</v>
      </c>
      <c r="G145" s="19"/>
      <c r="H145" s="19">
        <f>VLOOKUP(A145,'Kings Ratings'!$A$2:$B$1000,2,false)</f>
        <v>2</v>
      </c>
      <c r="I145" s="7">
        <f>vlookup(B145,'202405 MM (Do Not Delete)'!$A$1:$G$1000,7,false)</f>
        <v>289</v>
      </c>
      <c r="K145" s="40">
        <v>14351.0</v>
      </c>
      <c r="L145" s="22">
        <f t="shared" si="2"/>
        <v>575</v>
      </c>
      <c r="M145" s="23">
        <f t="shared" si="3"/>
        <v>0.04006689429</v>
      </c>
      <c r="N145" s="24" t="str">
        <f t="shared" si="4"/>
        <v>Axe with +575, +4% (14351 to 14926)</v>
      </c>
      <c r="O145" s="41"/>
      <c r="P145" s="40">
        <v>5849.0</v>
      </c>
      <c r="Q145" s="18">
        <f t="shared" si="5"/>
        <v>355</v>
      </c>
      <c r="R145" s="23">
        <f t="shared" si="6"/>
        <v>0.06069413575</v>
      </c>
      <c r="S145" s="24" t="str">
        <f t="shared" si="7"/>
        <v>Axe with +355, +6.1% (5849 to 6204)</v>
      </c>
      <c r="T145" s="18"/>
      <c r="U145" s="40">
        <v>252.0</v>
      </c>
      <c r="V145" s="22">
        <f t="shared" si="8"/>
        <v>28</v>
      </c>
      <c r="W145" s="23">
        <f t="shared" si="9"/>
        <v>0.1111111111</v>
      </c>
      <c r="X145" s="26" t="str">
        <f t="shared" si="10"/>
        <v>Axe with +28, +11.1% (252 to 280)</v>
      </c>
    </row>
    <row r="146">
      <c r="A146" s="18" t="s">
        <v>723</v>
      </c>
      <c r="B146" s="18">
        <v>238.0</v>
      </c>
      <c r="C146" s="40">
        <v>9484.0</v>
      </c>
      <c r="D146" s="40">
        <v>3967.0</v>
      </c>
      <c r="E146" s="40">
        <v>160.0</v>
      </c>
      <c r="F146" s="14">
        <v>105424.0</v>
      </c>
      <c r="G146" s="19"/>
      <c r="H146" s="19">
        <f>VLOOKUP(A146,'Kings Ratings'!$A$2:$B$1000,2,false)</f>
        <v>1</v>
      </c>
      <c r="I146" s="7">
        <f>vlookup(B146,'202405 MM (Do Not Delete)'!$A$1:$G$1000,7,false)</f>
        <v>289</v>
      </c>
      <c r="K146" s="40">
        <v>9060.0</v>
      </c>
      <c r="L146" s="22">
        <f t="shared" si="2"/>
        <v>424</v>
      </c>
      <c r="M146" s="23">
        <f t="shared" si="3"/>
        <v>0.046799117</v>
      </c>
      <c r="N146" s="24" t="str">
        <f t="shared" si="4"/>
        <v>Shovel with +424, +4.7% (9060 to 9484)</v>
      </c>
      <c r="O146" s="41"/>
      <c r="P146" s="40">
        <v>3770.0</v>
      </c>
      <c r="Q146" s="18">
        <f t="shared" si="5"/>
        <v>197</v>
      </c>
      <c r="R146" s="23">
        <f t="shared" si="6"/>
        <v>0.05225464191</v>
      </c>
      <c r="S146" s="24" t="str">
        <f t="shared" si="7"/>
        <v>Shovel with +197, +5.2% (3770 to 3967)</v>
      </c>
      <c r="T146" s="18"/>
      <c r="U146" s="40">
        <v>146.0</v>
      </c>
      <c r="V146" s="22">
        <f t="shared" si="8"/>
        <v>14</v>
      </c>
      <c r="W146" s="23">
        <f t="shared" si="9"/>
        <v>0.09589041096</v>
      </c>
      <c r="X146" s="26" t="str">
        <f t="shared" si="10"/>
        <v>Shovel with +14, +9.6% (146 to 160)</v>
      </c>
    </row>
    <row r="147">
      <c r="A147" s="18" t="s">
        <v>523</v>
      </c>
      <c r="B147" s="18">
        <v>239.0</v>
      </c>
      <c r="C147" s="40">
        <v>6247.0</v>
      </c>
      <c r="D147" s="40">
        <v>2612.0</v>
      </c>
      <c r="E147" s="40">
        <v>103.0</v>
      </c>
      <c r="F147" s="14">
        <v>127026.0</v>
      </c>
      <c r="G147" s="19"/>
      <c r="H147" s="19">
        <f>VLOOKUP(A147,'Kings Ratings'!$A$2:$B$1000,2,false)</f>
        <v>2</v>
      </c>
      <c r="I147" s="7" t="str">
        <f>vlookup(B147,'202405 MM (Do Not Delete)'!$A$1:$G$1000,7,false)</f>
        <v/>
      </c>
      <c r="K147" s="40">
        <v>5961.0</v>
      </c>
      <c r="L147" s="22">
        <f t="shared" si="2"/>
        <v>286</v>
      </c>
      <c r="M147" s="23">
        <f t="shared" si="3"/>
        <v>0.04797852709</v>
      </c>
      <c r="N147" s="24" t="str">
        <f t="shared" si="4"/>
        <v>Leather Waterskin with +286, +4.8% (5961 to 6247)</v>
      </c>
      <c r="O147" s="41"/>
      <c r="P147" s="40">
        <v>2509.0</v>
      </c>
      <c r="Q147" s="18">
        <f t="shared" si="5"/>
        <v>103</v>
      </c>
      <c r="R147" s="23">
        <f t="shared" si="6"/>
        <v>0.04105221204</v>
      </c>
      <c r="S147" s="24" t="str">
        <f t="shared" si="7"/>
        <v>Leather Waterskin with +103, +4.1% (2509 to 2612)</v>
      </c>
      <c r="T147" s="18"/>
      <c r="U147" s="40">
        <v>99.0</v>
      </c>
      <c r="V147" s="22">
        <f t="shared" si="8"/>
        <v>4</v>
      </c>
      <c r="W147" s="23">
        <f t="shared" si="9"/>
        <v>0.0404040404</v>
      </c>
      <c r="X147" s="26" t="str">
        <f t="shared" si="10"/>
        <v>Leather Waterskin with +4, +4% (99 to 103)</v>
      </c>
    </row>
    <row r="148">
      <c r="A148" s="18" t="s">
        <v>817</v>
      </c>
      <c r="B148" s="18">
        <v>240.0</v>
      </c>
      <c r="C148" s="40">
        <v>5016.0</v>
      </c>
      <c r="D148" s="40">
        <v>392.0</v>
      </c>
      <c r="E148" s="40">
        <v>3.0</v>
      </c>
      <c r="F148" s="14">
        <v>55490.0</v>
      </c>
      <c r="G148" s="19"/>
      <c r="H148" s="19">
        <f>VLOOKUP(A148,'Kings Ratings'!$A$2:$B$1000,2,false)</f>
        <v>7</v>
      </c>
      <c r="I148" s="10"/>
      <c r="K148" s="40">
        <v>4729.0</v>
      </c>
      <c r="L148" s="22">
        <f t="shared" si="2"/>
        <v>287</v>
      </c>
      <c r="M148" s="23">
        <f t="shared" si="3"/>
        <v>0.0606893635</v>
      </c>
      <c r="N148" s="24" t="str">
        <f t="shared" si="4"/>
        <v>Wizard Hat with +287, +6.1% (4729 to 5016)</v>
      </c>
      <c r="O148" s="41"/>
      <c r="P148" s="40">
        <v>382.0</v>
      </c>
      <c r="Q148" s="18">
        <f t="shared" si="5"/>
        <v>10</v>
      </c>
      <c r="R148" s="23">
        <f t="shared" si="6"/>
        <v>0.02617801047</v>
      </c>
      <c r="S148" s="24" t="str">
        <f t="shared" si="7"/>
        <v>Wizard Hat with +10, +2.6% (382 to 392)</v>
      </c>
      <c r="T148" s="18"/>
      <c r="U148" s="40">
        <v>2.0</v>
      </c>
      <c r="V148" s="22">
        <f t="shared" si="8"/>
        <v>1</v>
      </c>
      <c r="W148" s="23">
        <f t="shared" si="9"/>
        <v>0.5</v>
      </c>
      <c r="X148" s="26" t="str">
        <f t="shared" si="10"/>
        <v>Wizard Hat with +1, +50% (2 to 3)</v>
      </c>
    </row>
    <row r="149">
      <c r="A149" s="18" t="s">
        <v>596</v>
      </c>
      <c r="B149" s="18">
        <v>248.0</v>
      </c>
      <c r="C149" s="40">
        <v>17532.0</v>
      </c>
      <c r="D149" s="40">
        <v>8361.0</v>
      </c>
      <c r="E149" s="40">
        <v>1623.0</v>
      </c>
      <c r="F149" s="14">
        <v>734504.0</v>
      </c>
      <c r="G149" s="19"/>
      <c r="H149" s="19">
        <f>VLOOKUP(A149,'Kings Ratings'!$A$2:$B$1000,2,false)</f>
        <v>1</v>
      </c>
      <c r="I149" s="7">
        <f>vlookup(B149,'202405 MM (Do Not Delete)'!$A$1:$G$1000,7,false)</f>
        <v>246</v>
      </c>
      <c r="K149" s="40">
        <v>16899.0</v>
      </c>
      <c r="L149" s="22">
        <f t="shared" si="2"/>
        <v>633</v>
      </c>
      <c r="M149" s="23">
        <f t="shared" si="3"/>
        <v>0.03745783774</v>
      </c>
      <c r="N149" s="24" t="str">
        <f t="shared" si="4"/>
        <v>Shimmer Topaz with +633, +3.7% (16899 to 17532)</v>
      </c>
      <c r="O149" s="41"/>
      <c r="P149" s="40">
        <v>8037.0</v>
      </c>
      <c r="Q149" s="18">
        <f t="shared" si="5"/>
        <v>324</v>
      </c>
      <c r="R149" s="23">
        <f t="shared" si="6"/>
        <v>0.04031354983</v>
      </c>
      <c r="S149" s="24" t="str">
        <f t="shared" si="7"/>
        <v>Shimmer Topaz with +324, +4% (8037 to 8361)</v>
      </c>
      <c r="T149" s="18"/>
      <c r="U149" s="40">
        <v>1508.0</v>
      </c>
      <c r="V149" s="22">
        <f t="shared" si="8"/>
        <v>115</v>
      </c>
      <c r="W149" s="23">
        <f t="shared" si="9"/>
        <v>0.07625994695</v>
      </c>
      <c r="X149" s="26" t="str">
        <f t="shared" si="10"/>
        <v>Shimmer Topaz with +115, +7.6% (1508 to 1623)</v>
      </c>
    </row>
    <row r="150">
      <c r="A150" s="18" t="s">
        <v>713</v>
      </c>
      <c r="B150" s="18">
        <v>249.0</v>
      </c>
      <c r="C150" s="40">
        <v>12328.0</v>
      </c>
      <c r="D150" s="40">
        <v>5361.0</v>
      </c>
      <c r="E150" s="40">
        <v>226.0</v>
      </c>
      <c r="F150" s="14">
        <v>402728.0</v>
      </c>
      <c r="G150" s="19"/>
      <c r="H150" s="19">
        <f>VLOOKUP(A150,'Kings Ratings'!$A$2:$B$1000,2,false)</f>
        <v>2</v>
      </c>
      <c r="I150" s="7">
        <f>vlookup(B150,'202405 MM (Do Not Delete)'!$A$1:$G$1000,7,false)</f>
        <v>294</v>
      </c>
      <c r="K150" s="40">
        <v>11873.0</v>
      </c>
      <c r="L150" s="22">
        <f t="shared" si="2"/>
        <v>455</v>
      </c>
      <c r="M150" s="23">
        <f t="shared" si="3"/>
        <v>0.03832224375</v>
      </c>
      <c r="N150" s="24" t="str">
        <f t="shared" si="4"/>
        <v>Shimmer Ring with +455, +3.8% (11873 to 12328)</v>
      </c>
      <c r="O150" s="41"/>
      <c r="P150" s="40">
        <v>5105.0</v>
      </c>
      <c r="Q150" s="18">
        <f t="shared" si="5"/>
        <v>256</v>
      </c>
      <c r="R150" s="23">
        <f t="shared" si="6"/>
        <v>0.05014691479</v>
      </c>
      <c r="S150" s="24" t="str">
        <f t="shared" si="7"/>
        <v>Shimmer Ring with +256, +5% (5105 to 5361)</v>
      </c>
      <c r="T150" s="18"/>
      <c r="U150" s="40">
        <v>201.0</v>
      </c>
      <c r="V150" s="22">
        <f t="shared" si="8"/>
        <v>25</v>
      </c>
      <c r="W150" s="23">
        <f t="shared" si="9"/>
        <v>0.1243781095</v>
      </c>
      <c r="X150" s="26" t="str">
        <f t="shared" si="10"/>
        <v>Shimmer Ring with +25, +12.4% (201 to 226)</v>
      </c>
    </row>
    <row r="151">
      <c r="A151" s="18" t="s">
        <v>792</v>
      </c>
      <c r="B151" s="18">
        <v>252.0</v>
      </c>
      <c r="C151" s="40">
        <v>8403.0</v>
      </c>
      <c r="D151" s="40">
        <v>5068.0</v>
      </c>
      <c r="E151" s="40">
        <v>786.0</v>
      </c>
      <c r="F151" s="14">
        <v>342782.0</v>
      </c>
      <c r="G151" s="19"/>
      <c r="H151" s="19">
        <f>VLOOKUP(A151,'Kings Ratings'!$A$2:$B$1000,2,false)</f>
        <v>2</v>
      </c>
      <c r="I151" s="7">
        <f>vlookup(B151,'202405 MM (Do Not Delete)'!$A$1:$G$1000,7,false)</f>
        <v>271</v>
      </c>
      <c r="K151" s="40">
        <v>8042.0</v>
      </c>
      <c r="L151" s="22">
        <f t="shared" si="2"/>
        <v>361</v>
      </c>
      <c r="M151" s="23">
        <f t="shared" si="3"/>
        <v>0.04488933101</v>
      </c>
      <c r="N151" s="24" t="str">
        <f t="shared" si="4"/>
        <v>Treasure Chest with +361, +4.5% (8042 to 8403)</v>
      </c>
      <c r="O151" s="41"/>
      <c r="P151" s="40">
        <v>4868.0</v>
      </c>
      <c r="Q151" s="18">
        <f t="shared" si="5"/>
        <v>200</v>
      </c>
      <c r="R151" s="23">
        <f t="shared" si="6"/>
        <v>0.04108463435</v>
      </c>
      <c r="S151" s="24" t="str">
        <f t="shared" si="7"/>
        <v>Treasure Chest with +200, +4.1% (4868 to 5068)</v>
      </c>
      <c r="T151" s="18"/>
      <c r="U151" s="40">
        <v>728.0</v>
      </c>
      <c r="V151" s="22">
        <f t="shared" si="8"/>
        <v>58</v>
      </c>
      <c r="W151" s="23">
        <f t="shared" si="9"/>
        <v>0.07967032967</v>
      </c>
      <c r="X151" s="26" t="str">
        <f t="shared" si="10"/>
        <v>Treasure Chest with +58, +8% (728 to 786)</v>
      </c>
    </row>
    <row r="152">
      <c r="A152" s="18" t="s">
        <v>224</v>
      </c>
      <c r="B152" s="18">
        <v>254.0</v>
      </c>
      <c r="C152" s="40">
        <v>11495.0</v>
      </c>
      <c r="D152" s="40">
        <v>2304.0</v>
      </c>
      <c r="E152" s="40">
        <v>13.0</v>
      </c>
      <c r="F152" s="14">
        <v>100580.0</v>
      </c>
      <c r="G152" s="19"/>
      <c r="H152" s="19">
        <f>VLOOKUP(A152,'Kings Ratings'!$A$2:$B$1000,2,false)</f>
        <v>9</v>
      </c>
      <c r="I152" s="7">
        <f>vlookup(B152,'202405 MM (Do Not Delete)'!$A$1:$G$1000,7,false)</f>
        <v>301</v>
      </c>
      <c r="K152" s="40">
        <v>10993.0</v>
      </c>
      <c r="L152" s="22">
        <f t="shared" si="2"/>
        <v>502</v>
      </c>
      <c r="M152" s="23">
        <f t="shared" si="3"/>
        <v>0.04566542345</v>
      </c>
      <c r="N152" s="24" t="str">
        <f t="shared" si="4"/>
        <v>Cotton with +502, +4.6% (10993 to 11495)</v>
      </c>
      <c r="O152" s="41"/>
      <c r="P152" s="40">
        <v>2094.0</v>
      </c>
      <c r="Q152" s="18">
        <f t="shared" si="5"/>
        <v>210</v>
      </c>
      <c r="R152" s="23">
        <f t="shared" si="6"/>
        <v>0.100286533</v>
      </c>
      <c r="S152" s="24" t="str">
        <f t="shared" si="7"/>
        <v>Cotton with +210, +10% (2094 to 2304)</v>
      </c>
      <c r="T152" s="18"/>
      <c r="U152" s="40">
        <v>10.0</v>
      </c>
      <c r="V152" s="22">
        <f t="shared" si="8"/>
        <v>3</v>
      </c>
      <c r="W152" s="23">
        <f t="shared" si="9"/>
        <v>0.3</v>
      </c>
      <c r="X152" s="26" t="str">
        <f t="shared" si="10"/>
        <v>Cotton with +3, +30% (10 to 13)</v>
      </c>
    </row>
    <row r="153">
      <c r="A153" s="18" t="s">
        <v>142</v>
      </c>
      <c r="B153" s="18">
        <v>256.0</v>
      </c>
      <c r="C153" s="40">
        <v>12829.0</v>
      </c>
      <c r="D153" s="40">
        <v>377.0</v>
      </c>
      <c r="E153" s="40">
        <v>0.0</v>
      </c>
      <c r="F153" s="14">
        <v>27413.0</v>
      </c>
      <c r="G153" s="19"/>
      <c r="H153" s="19">
        <f>VLOOKUP(A153,'Kings Ratings'!$A$2:$B$1000,2,false)</f>
        <v>8</v>
      </c>
      <c r="I153" s="10"/>
      <c r="K153" s="40">
        <v>12296.0</v>
      </c>
      <c r="L153" s="22">
        <f t="shared" si="2"/>
        <v>533</v>
      </c>
      <c r="M153" s="23">
        <f t="shared" si="3"/>
        <v>0.04334743006</v>
      </c>
      <c r="N153" s="24" t="str">
        <f t="shared" si="4"/>
        <v>Broccoli with +533, +4.3% (12296 to 12829)</v>
      </c>
      <c r="O153" s="41"/>
      <c r="P153" s="40">
        <v>345.0</v>
      </c>
      <c r="Q153" s="18">
        <f t="shared" si="5"/>
        <v>32</v>
      </c>
      <c r="R153" s="23">
        <f t="shared" si="6"/>
        <v>0.09275362319</v>
      </c>
      <c r="S153" s="24" t="str">
        <f t="shared" si="7"/>
        <v>Broccoli with +32, +9.3% (345 to 377)</v>
      </c>
      <c r="T153" s="18"/>
      <c r="U153" s="40">
        <v>0.0</v>
      </c>
      <c r="V153" s="22">
        <f t="shared" si="8"/>
        <v>0</v>
      </c>
      <c r="W153" s="23" t="str">
        <f t="shared" si="9"/>
        <v>#DIV/0!</v>
      </c>
      <c r="X153" s="26" t="str">
        <f t="shared" si="10"/>
        <v>#DIV/0!</v>
      </c>
    </row>
    <row r="154">
      <c r="A154" s="18" t="s">
        <v>502</v>
      </c>
      <c r="B154" s="18">
        <v>260.0</v>
      </c>
      <c r="C154" s="40">
        <v>10092.0</v>
      </c>
      <c r="D154" s="40">
        <v>6454.0</v>
      </c>
      <c r="E154" s="40">
        <v>1651.0</v>
      </c>
      <c r="F154" s="14">
        <v>1021492.0</v>
      </c>
      <c r="G154" s="19"/>
      <c r="H154" s="19">
        <f>VLOOKUP(A154,'Kings Ratings'!$A$2:$B$1000,2,false)</f>
        <v>1</v>
      </c>
      <c r="I154" s="7">
        <f>vlookup(B154,'202405 MM (Do Not Delete)'!$A$1:$G$1000,7,false)</f>
        <v>250</v>
      </c>
      <c r="K154" s="40">
        <v>9701.0</v>
      </c>
      <c r="L154" s="22">
        <f t="shared" si="2"/>
        <v>391</v>
      </c>
      <c r="M154" s="23">
        <f t="shared" si="3"/>
        <v>0.04030512318</v>
      </c>
      <c r="N154" s="24" t="str">
        <f t="shared" si="4"/>
        <v>Ladder with +391, +4% (9701 to 10092)</v>
      </c>
      <c r="O154" s="41"/>
      <c r="P154" s="40">
        <v>6199.0</v>
      </c>
      <c r="Q154" s="18">
        <f t="shared" si="5"/>
        <v>255</v>
      </c>
      <c r="R154" s="23">
        <f t="shared" si="6"/>
        <v>0.04113566704</v>
      </c>
      <c r="S154" s="24" t="str">
        <f t="shared" si="7"/>
        <v>Ladder with +255, +4.1% (6199 to 6454)</v>
      </c>
      <c r="T154" s="18"/>
      <c r="U154" s="40">
        <v>1499.0</v>
      </c>
      <c r="V154" s="22">
        <f t="shared" si="8"/>
        <v>152</v>
      </c>
      <c r="W154" s="23">
        <f t="shared" si="9"/>
        <v>0.101400934</v>
      </c>
      <c r="X154" s="26" t="str">
        <f t="shared" si="10"/>
        <v>Ladder with +152, +10.1% (1499 to 1651)</v>
      </c>
    </row>
    <row r="155">
      <c r="A155" s="18" t="s">
        <v>387</v>
      </c>
      <c r="B155" s="18">
        <v>262.0</v>
      </c>
      <c r="C155" s="40">
        <v>6437.0</v>
      </c>
      <c r="D155" s="40">
        <v>116.0</v>
      </c>
      <c r="E155" s="40">
        <v>0.0</v>
      </c>
      <c r="F155" s="14">
        <v>20871.0</v>
      </c>
      <c r="G155" s="19"/>
      <c r="H155" s="19">
        <f>VLOOKUP(A155,'Kings Ratings'!$A$2:$B$1000,2,false)</f>
        <v>10</v>
      </c>
      <c r="I155" s="10"/>
      <c r="K155" s="40">
        <v>6136.0</v>
      </c>
      <c r="L155" s="22">
        <f t="shared" si="2"/>
        <v>301</v>
      </c>
      <c r="M155" s="23">
        <f t="shared" si="3"/>
        <v>0.0490547588</v>
      </c>
      <c r="N155" s="24" t="str">
        <f t="shared" si="4"/>
        <v>Gold Eggplant with +301, +4.9% (6136 to 6437)</v>
      </c>
      <c r="O155" s="41"/>
      <c r="P155" s="40">
        <v>107.0</v>
      </c>
      <c r="Q155" s="18">
        <f t="shared" si="5"/>
        <v>9</v>
      </c>
      <c r="R155" s="23">
        <f t="shared" si="6"/>
        <v>0.08411214953</v>
      </c>
      <c r="S155" s="24" t="str">
        <f t="shared" si="7"/>
        <v>Gold Eggplant with +9, +8.4% (107 to 116)</v>
      </c>
      <c r="T155" s="18"/>
      <c r="U155" s="40">
        <v>0.0</v>
      </c>
      <c r="V155" s="22">
        <f t="shared" si="8"/>
        <v>0</v>
      </c>
      <c r="W155" s="23" t="str">
        <f t="shared" si="9"/>
        <v>#DIV/0!</v>
      </c>
      <c r="X155" s="26" t="str">
        <f t="shared" si="10"/>
        <v>#DIV/0!</v>
      </c>
    </row>
    <row r="156">
      <c r="A156" s="18" t="s">
        <v>485</v>
      </c>
      <c r="B156" s="18">
        <v>264.0</v>
      </c>
      <c r="C156" s="40">
        <v>16355.0</v>
      </c>
      <c r="D156" s="40">
        <v>8159.0</v>
      </c>
      <c r="E156" s="40">
        <v>1596.0</v>
      </c>
      <c r="F156" s="14">
        <v>726547.0</v>
      </c>
      <c r="G156" s="19"/>
      <c r="H156" s="19">
        <f>VLOOKUP(A156,'Kings Ratings'!$A$2:$B$1000,2,false)</f>
        <v>2</v>
      </c>
      <c r="I156" s="7">
        <f>vlookup(B156,'202405 MM (Do Not Delete)'!$A$1:$G$1000,7,false)</f>
        <v>247</v>
      </c>
      <c r="K156" s="40">
        <v>15793.0</v>
      </c>
      <c r="L156" s="22">
        <f t="shared" si="2"/>
        <v>562</v>
      </c>
      <c r="M156" s="23">
        <f t="shared" si="3"/>
        <v>0.03558538593</v>
      </c>
      <c r="N156" s="24" t="str">
        <f t="shared" si="4"/>
        <v>Jade with +562, +3.6% (15793 to 16355)</v>
      </c>
      <c r="O156" s="41"/>
      <c r="P156" s="40">
        <v>7849.0</v>
      </c>
      <c r="Q156" s="18">
        <f t="shared" si="5"/>
        <v>310</v>
      </c>
      <c r="R156" s="23">
        <f t="shared" si="6"/>
        <v>0.03949547713</v>
      </c>
      <c r="S156" s="24" t="str">
        <f t="shared" si="7"/>
        <v>Jade with +310, +3.9% (7849 to 8159)</v>
      </c>
      <c r="T156" s="18"/>
      <c r="U156" s="40">
        <v>1473.0</v>
      </c>
      <c r="V156" s="22">
        <f t="shared" si="8"/>
        <v>123</v>
      </c>
      <c r="W156" s="23">
        <f t="shared" si="9"/>
        <v>0.08350305499</v>
      </c>
      <c r="X156" s="26" t="str">
        <f t="shared" si="10"/>
        <v>Jade with +123, +8.4% (1473 to 1596)</v>
      </c>
    </row>
    <row r="157">
      <c r="A157" s="18" t="s">
        <v>491</v>
      </c>
      <c r="B157" s="18">
        <v>265.0</v>
      </c>
      <c r="C157" s="40">
        <v>8469.0</v>
      </c>
      <c r="D157" s="40">
        <v>3552.0</v>
      </c>
      <c r="E157" s="40">
        <v>235.0</v>
      </c>
      <c r="F157" s="14">
        <v>691346.0</v>
      </c>
      <c r="G157" s="19"/>
      <c r="H157" s="19">
        <f>VLOOKUP(A157,'Kings Ratings'!$A$2:$B$1000,2,false)</f>
        <v>5</v>
      </c>
      <c r="I157" s="7">
        <f>vlookup(B157,'202405 MM (Do Not Delete)'!$A$1:$G$1000,7,false)</f>
        <v>299</v>
      </c>
      <c r="K157" s="40">
        <v>8111.0</v>
      </c>
      <c r="L157" s="22">
        <f t="shared" si="2"/>
        <v>358</v>
      </c>
      <c r="M157" s="23">
        <f t="shared" si="3"/>
        <v>0.04413759093</v>
      </c>
      <c r="N157" s="24" t="str">
        <f t="shared" si="4"/>
        <v>Jade Charm with +358, +4.4% (8111 to 8469)</v>
      </c>
      <c r="O157" s="41"/>
      <c r="P157" s="40">
        <v>3386.0</v>
      </c>
      <c r="Q157" s="18">
        <f t="shared" si="5"/>
        <v>166</v>
      </c>
      <c r="R157" s="23">
        <f t="shared" si="6"/>
        <v>0.0490253987</v>
      </c>
      <c r="S157" s="24" t="str">
        <f t="shared" si="7"/>
        <v>Jade Charm with +166, +4.9% (3386 to 3552)</v>
      </c>
      <c r="T157" s="18"/>
      <c r="U157" s="40">
        <v>214.0</v>
      </c>
      <c r="V157" s="22">
        <f t="shared" si="8"/>
        <v>21</v>
      </c>
      <c r="W157" s="23">
        <f t="shared" si="9"/>
        <v>0.09813084112</v>
      </c>
      <c r="X157" s="26" t="str">
        <f t="shared" si="10"/>
        <v>Jade Charm with +21, +9.8% (214 to 235)</v>
      </c>
    </row>
    <row r="158">
      <c r="A158" s="18" t="s">
        <v>297</v>
      </c>
      <c r="B158" s="18">
        <v>275.0</v>
      </c>
      <c r="C158" s="40">
        <v>23091.0</v>
      </c>
      <c r="D158" s="40">
        <v>6242.0</v>
      </c>
      <c r="E158" s="40">
        <v>145.0</v>
      </c>
      <c r="F158" s="14">
        <v>280794.0</v>
      </c>
      <c r="G158" s="19"/>
      <c r="H158" s="19">
        <f>VLOOKUP(A158,'Kings Ratings'!$A$2:$B$1000,2,false)</f>
        <v>5</v>
      </c>
      <c r="I158" s="7" t="str">
        <f>vlookup(B158,'202405 MM (Do Not Delete)'!$A$1:$G$1000,7,false)</f>
        <v/>
      </c>
      <c r="K158" s="40">
        <v>22309.0</v>
      </c>
      <c r="L158" s="22">
        <f t="shared" si="2"/>
        <v>782</v>
      </c>
      <c r="M158" s="23">
        <f t="shared" si="3"/>
        <v>0.03505311758</v>
      </c>
      <c r="N158" s="24" t="str">
        <f t="shared" si="4"/>
        <v>Feed with +782, +3.5% (22309 to 23091)</v>
      </c>
      <c r="O158" s="41"/>
      <c r="P158" s="40">
        <v>5842.0</v>
      </c>
      <c r="Q158" s="18">
        <f t="shared" si="5"/>
        <v>400</v>
      </c>
      <c r="R158" s="23">
        <f t="shared" si="6"/>
        <v>0.06846970216</v>
      </c>
      <c r="S158" s="24" t="str">
        <f t="shared" si="7"/>
        <v>Feed with +400, +6.8% (5842 to 6242)</v>
      </c>
      <c r="T158" s="18"/>
      <c r="U158" s="40">
        <v>119.0</v>
      </c>
      <c r="V158" s="22">
        <f t="shared" si="8"/>
        <v>26</v>
      </c>
      <c r="W158" s="23">
        <f t="shared" si="9"/>
        <v>0.218487395</v>
      </c>
      <c r="X158" s="26" t="str">
        <f t="shared" si="10"/>
        <v>Feed with +26, +21.8% (119 to 145)</v>
      </c>
    </row>
    <row r="159">
      <c r="A159" s="18" t="s">
        <v>321</v>
      </c>
      <c r="B159" s="18">
        <v>276.0</v>
      </c>
      <c r="C159" s="40">
        <v>15747.0</v>
      </c>
      <c r="D159" s="40">
        <v>4593.0</v>
      </c>
      <c r="E159" s="40">
        <v>131.0</v>
      </c>
      <c r="F159" s="14">
        <v>233645.0</v>
      </c>
      <c r="G159" s="19"/>
      <c r="H159" s="19">
        <f>VLOOKUP(A159,'Kings Ratings'!$A$2:$B$1000,2,false)</f>
        <v>6</v>
      </c>
      <c r="I159" s="7" t="str">
        <f>vlookup(B159,'202405 MM (Do Not Delete)'!$A$1:$G$1000,7,false)</f>
        <v/>
      </c>
      <c r="K159" s="40">
        <v>15197.0</v>
      </c>
      <c r="L159" s="22">
        <f t="shared" si="2"/>
        <v>550</v>
      </c>
      <c r="M159" s="23">
        <f t="shared" si="3"/>
        <v>0.03619135356</v>
      </c>
      <c r="N159" s="24" t="str">
        <f t="shared" si="4"/>
        <v>Flour with +550, +3.6% (15197 to 15747)</v>
      </c>
      <c r="O159" s="41"/>
      <c r="P159" s="40">
        <v>4373.0</v>
      </c>
      <c r="Q159" s="18">
        <f t="shared" si="5"/>
        <v>220</v>
      </c>
      <c r="R159" s="23">
        <f t="shared" si="6"/>
        <v>0.05030871255</v>
      </c>
      <c r="S159" s="24" t="str">
        <f t="shared" si="7"/>
        <v>Flour with +220, +5% (4373 to 4593)</v>
      </c>
      <c r="T159" s="18"/>
      <c r="U159" s="40">
        <v>106.0</v>
      </c>
      <c r="V159" s="22">
        <f t="shared" si="8"/>
        <v>25</v>
      </c>
      <c r="W159" s="23">
        <f t="shared" si="9"/>
        <v>0.2358490566</v>
      </c>
      <c r="X159" s="26" t="str">
        <f t="shared" si="10"/>
        <v>Flour with +25, +23.6% (106 to 131)</v>
      </c>
    </row>
    <row r="160">
      <c r="A160" s="18" t="s">
        <v>833</v>
      </c>
      <c r="B160" s="18">
        <v>299.0</v>
      </c>
      <c r="C160" s="40">
        <v>7793.0</v>
      </c>
      <c r="D160" s="40">
        <v>5566.0</v>
      </c>
      <c r="E160" s="40">
        <v>752.0</v>
      </c>
      <c r="F160" s="14">
        <v>567074.0</v>
      </c>
      <c r="G160" s="19"/>
      <c r="H160" s="19">
        <f>VLOOKUP(A160,'Kings Ratings'!$A$2:$B$1000,2,false)</f>
        <v>1</v>
      </c>
      <c r="I160" s="7">
        <f>vlookup(B160,'202405 MM (Do Not Delete)'!$A$1:$G$1000,7,false)</f>
        <v>282</v>
      </c>
      <c r="K160" s="40">
        <v>7470.0</v>
      </c>
      <c r="L160" s="22">
        <f t="shared" si="2"/>
        <v>323</v>
      </c>
      <c r="M160" s="23">
        <f t="shared" si="3"/>
        <v>0.04323962517</v>
      </c>
      <c r="N160" s="24" t="str">
        <f t="shared" si="4"/>
        <v>Wooden Sword with +323, +4.3% (7470 to 7793)</v>
      </c>
      <c r="O160" s="41"/>
      <c r="P160" s="40">
        <v>5327.0</v>
      </c>
      <c r="Q160" s="18">
        <f t="shared" si="5"/>
        <v>239</v>
      </c>
      <c r="R160" s="23">
        <f t="shared" si="6"/>
        <v>0.04486577811</v>
      </c>
      <c r="S160" s="24" t="str">
        <f t="shared" si="7"/>
        <v>Wooden Sword with +239, +4.5% (5327 to 5566)</v>
      </c>
      <c r="T160" s="18"/>
      <c r="U160" s="40">
        <v>689.0</v>
      </c>
      <c r="V160" s="22">
        <f t="shared" si="8"/>
        <v>63</v>
      </c>
      <c r="W160" s="23">
        <f t="shared" si="9"/>
        <v>0.09143686502</v>
      </c>
      <c r="X160" s="26" t="str">
        <f t="shared" si="10"/>
        <v>Wooden Sword with +63, +9.1% (689 to 752)</v>
      </c>
    </row>
    <row r="161">
      <c r="A161" s="18" t="s">
        <v>776</v>
      </c>
      <c r="B161" s="18">
        <v>300.0</v>
      </c>
      <c r="C161" s="40">
        <v>12298.0</v>
      </c>
      <c r="D161" s="40">
        <v>4266.0</v>
      </c>
      <c r="E161" s="40">
        <v>104.0</v>
      </c>
      <c r="F161" s="14">
        <v>136114.0</v>
      </c>
      <c r="G161" s="19"/>
      <c r="H161" s="19">
        <f>VLOOKUP(A161,'Kings Ratings'!$A$2:$B$1000,2,false)</f>
        <v>2</v>
      </c>
      <c r="I161" s="7">
        <f>vlookup(B161,'202405 MM (Do Not Delete)'!$A$1:$G$1000,7,false)</f>
        <v>299</v>
      </c>
      <c r="K161" s="40">
        <v>11813.0</v>
      </c>
      <c r="L161" s="22">
        <f t="shared" si="2"/>
        <v>485</v>
      </c>
      <c r="M161" s="23">
        <f t="shared" si="3"/>
        <v>0.04105646322</v>
      </c>
      <c r="N161" s="24" t="str">
        <f t="shared" si="4"/>
        <v>Sturdy Sword with +485, +4.1% (11813 to 12298)</v>
      </c>
      <c r="O161" s="41"/>
      <c r="P161" s="40">
        <v>4062.0</v>
      </c>
      <c r="Q161" s="18">
        <f t="shared" si="5"/>
        <v>204</v>
      </c>
      <c r="R161" s="23">
        <f t="shared" si="6"/>
        <v>0.05022156573</v>
      </c>
      <c r="S161" s="24" t="str">
        <f t="shared" si="7"/>
        <v>Sturdy Sword with +204, +5% (4062 to 4266)</v>
      </c>
      <c r="T161" s="18"/>
      <c r="U161" s="40">
        <v>101.0</v>
      </c>
      <c r="V161" s="22">
        <f t="shared" si="8"/>
        <v>3</v>
      </c>
      <c r="W161" s="23">
        <f t="shared" si="9"/>
        <v>0.0297029703</v>
      </c>
      <c r="X161" s="26" t="str">
        <f t="shared" si="10"/>
        <v>Sturdy Sword with +3, +3% (101 to 104)</v>
      </c>
    </row>
    <row r="162">
      <c r="A162" s="18" t="s">
        <v>266</v>
      </c>
      <c r="B162" s="18">
        <v>301.0</v>
      </c>
      <c r="C162" s="40">
        <v>28596.0</v>
      </c>
      <c r="D162" s="40">
        <v>12555.0</v>
      </c>
      <c r="E162" s="40">
        <v>2631.0</v>
      </c>
      <c r="F162" s="14">
        <v>1000451.0</v>
      </c>
      <c r="G162" s="19"/>
      <c r="H162" s="19">
        <f>VLOOKUP(A162,'Kings Ratings'!$A$2:$B$1000,2,false)</f>
        <v>1</v>
      </c>
      <c r="I162" s="7">
        <f>vlookup(B162,'202405 MM (Do Not Delete)'!$A$1:$G$1000,7,false)</f>
        <v>241</v>
      </c>
      <c r="K162" s="40">
        <v>27913.0</v>
      </c>
      <c r="L162" s="22">
        <f t="shared" si="2"/>
        <v>683</v>
      </c>
      <c r="M162" s="23">
        <f t="shared" si="3"/>
        <v>0.02446888547</v>
      </c>
      <c r="N162" s="24" t="str">
        <f t="shared" si="4"/>
        <v>Fancy Pipe with +683, +2.4% (27913 to 28596)</v>
      </c>
      <c r="O162" s="41"/>
      <c r="P162" s="40">
        <v>12181.0</v>
      </c>
      <c r="Q162" s="18">
        <f t="shared" si="5"/>
        <v>374</v>
      </c>
      <c r="R162" s="23">
        <f t="shared" si="6"/>
        <v>0.03070355472</v>
      </c>
      <c r="S162" s="24" t="str">
        <f t="shared" si="7"/>
        <v>Fancy Pipe with +374, +3.1% (12181 to 12555)</v>
      </c>
      <c r="T162" s="18"/>
      <c r="U162" s="40">
        <v>2424.0</v>
      </c>
      <c r="V162" s="22">
        <f t="shared" si="8"/>
        <v>207</v>
      </c>
      <c r="W162" s="23">
        <f t="shared" si="9"/>
        <v>0.0853960396</v>
      </c>
      <c r="X162" s="26" t="str">
        <f t="shared" si="10"/>
        <v>Fancy Pipe with +207, +8.5% (2424 to 2631)</v>
      </c>
    </row>
    <row r="163">
      <c r="A163" s="18" t="s">
        <v>694</v>
      </c>
      <c r="B163" s="18">
        <v>305.0</v>
      </c>
      <c r="C163" s="40">
        <v>12086.0</v>
      </c>
      <c r="D163" s="40">
        <v>3016.0</v>
      </c>
      <c r="E163" s="40">
        <v>28.0</v>
      </c>
      <c r="F163" s="14">
        <v>115179.0</v>
      </c>
      <c r="G163" s="19"/>
      <c r="H163" s="19">
        <f>VLOOKUP(A163,'Kings Ratings'!$A$2:$B$1000,2,false)</f>
        <v>7</v>
      </c>
      <c r="I163" s="7">
        <f>vlookup(B163,'202405 MM (Do Not Delete)'!$A$1:$G$1000,7,false)</f>
        <v>294</v>
      </c>
      <c r="K163" s="40">
        <v>11622.0</v>
      </c>
      <c r="L163" s="22">
        <f t="shared" si="2"/>
        <v>464</v>
      </c>
      <c r="M163" s="23">
        <f t="shared" si="3"/>
        <v>0.03992428154</v>
      </c>
      <c r="N163" s="24" t="str">
        <f t="shared" si="4"/>
        <v>Salt with +464, +4% (11622 to 12086)</v>
      </c>
      <c r="O163" s="41"/>
      <c r="P163" s="40">
        <v>2850.0</v>
      </c>
      <c r="Q163" s="18">
        <f t="shared" si="5"/>
        <v>166</v>
      </c>
      <c r="R163" s="23">
        <f t="shared" si="6"/>
        <v>0.05824561404</v>
      </c>
      <c r="S163" s="24" t="str">
        <f t="shared" si="7"/>
        <v>Salt with +166, +5.8% (2850 to 3016)</v>
      </c>
      <c r="T163" s="18"/>
      <c r="U163" s="40">
        <v>22.0</v>
      </c>
      <c r="V163" s="22">
        <f t="shared" si="8"/>
        <v>6</v>
      </c>
      <c r="W163" s="23">
        <f t="shared" si="9"/>
        <v>0.2727272727</v>
      </c>
      <c r="X163" s="26" t="str">
        <f t="shared" si="10"/>
        <v>Salt with +6, +27.3% (22 to 28)</v>
      </c>
    </row>
    <row r="164">
      <c r="A164" s="18" t="s">
        <v>168</v>
      </c>
      <c r="B164" s="18">
        <v>306.0</v>
      </c>
      <c r="C164" s="40">
        <v>32164.0</v>
      </c>
      <c r="D164" s="40">
        <v>20347.0</v>
      </c>
      <c r="E164" s="40">
        <v>5074.0</v>
      </c>
      <c r="F164" s="14">
        <v>3247202.0</v>
      </c>
      <c r="G164" s="19"/>
      <c r="H164" s="19">
        <f>VLOOKUP(A164,'Kings Ratings'!$A$2:$B$1000,2,false)</f>
        <v>1</v>
      </c>
      <c r="I164" s="7">
        <f>vlookup(B164,'202405 MM (Do Not Delete)'!$A$1:$G$1000,7,false)</f>
        <v>222</v>
      </c>
      <c r="K164" s="40">
        <v>31194.0</v>
      </c>
      <c r="L164" s="22">
        <f t="shared" si="2"/>
        <v>970</v>
      </c>
      <c r="M164" s="23">
        <f t="shared" si="3"/>
        <v>0.03109572354</v>
      </c>
      <c r="N164" s="24" t="str">
        <f t="shared" si="4"/>
        <v>Swordfish with +970, +3.1% (31194 to 32164)</v>
      </c>
      <c r="O164" s="41"/>
      <c r="P164" s="40">
        <v>19777.0</v>
      </c>
      <c r="Q164" s="18">
        <f t="shared" si="5"/>
        <v>570</v>
      </c>
      <c r="R164" s="23">
        <f t="shared" si="6"/>
        <v>0.02882135814</v>
      </c>
      <c r="S164" s="24" t="str">
        <f t="shared" si="7"/>
        <v>Swordfish with +570, +2.9% (19777 to 20347)</v>
      </c>
      <c r="T164" s="18"/>
      <c r="U164" s="40">
        <v>4752.0</v>
      </c>
      <c r="V164" s="22">
        <f t="shared" si="8"/>
        <v>322</v>
      </c>
      <c r="W164" s="23">
        <f t="shared" si="9"/>
        <v>0.06776094276</v>
      </c>
      <c r="X164" s="26" t="str">
        <f t="shared" si="10"/>
        <v>Swordfish with +322, +6.8% (4752 to 5074)</v>
      </c>
    </row>
    <row r="165">
      <c r="A165" s="18" t="s">
        <v>52</v>
      </c>
      <c r="B165" s="18">
        <v>307.0</v>
      </c>
      <c r="C165" s="40">
        <v>31159.0</v>
      </c>
      <c r="D165" s="40">
        <v>18706.0</v>
      </c>
      <c r="E165" s="40">
        <v>4451.0</v>
      </c>
      <c r="F165" s="14">
        <v>2243625.0</v>
      </c>
      <c r="G165" s="19"/>
      <c r="H165" s="19">
        <f>VLOOKUP(A165,'Kings Ratings'!$A$2:$B$1000,2,false)</f>
        <v>1</v>
      </c>
      <c r="I165" s="7">
        <f>vlookup(B165,'202405 MM (Do Not Delete)'!$A$1:$G$1000,7,false)</f>
        <v>225</v>
      </c>
      <c r="K165" s="40">
        <v>30228.0</v>
      </c>
      <c r="L165" s="22">
        <f t="shared" si="2"/>
        <v>931</v>
      </c>
      <c r="M165" s="23">
        <f t="shared" si="3"/>
        <v>0.03079925897</v>
      </c>
      <c r="N165" s="24" t="str">
        <f t="shared" si="4"/>
        <v>Barracuda with +931, +3.1% (30228 to 31159)</v>
      </c>
      <c r="O165" s="41"/>
      <c r="P165" s="40">
        <v>18179.0</v>
      </c>
      <c r="Q165" s="18">
        <f t="shared" si="5"/>
        <v>527</v>
      </c>
      <c r="R165" s="23">
        <f t="shared" si="6"/>
        <v>0.02898949337</v>
      </c>
      <c r="S165" s="24" t="str">
        <f t="shared" si="7"/>
        <v>Barracuda with +527, +2.9% (18179 to 18706)</v>
      </c>
      <c r="T165" s="18"/>
      <c r="U165" s="40">
        <v>4162.0</v>
      </c>
      <c r="V165" s="22">
        <f t="shared" si="8"/>
        <v>289</v>
      </c>
      <c r="W165" s="23">
        <f t="shared" si="9"/>
        <v>0.0694377703</v>
      </c>
      <c r="X165" s="26" t="str">
        <f t="shared" si="10"/>
        <v>Barracuda with +289, +6.9% (4162 to 4451)</v>
      </c>
    </row>
    <row r="166">
      <c r="A166" s="18" t="s">
        <v>215</v>
      </c>
      <c r="B166" s="18">
        <v>308.0</v>
      </c>
      <c r="C166" s="40">
        <v>30173.0</v>
      </c>
      <c r="D166" s="40">
        <v>17493.0</v>
      </c>
      <c r="E166" s="40">
        <v>4020.0</v>
      </c>
      <c r="F166" s="14">
        <v>1723658.0</v>
      </c>
      <c r="G166" s="19"/>
      <c r="H166" s="19">
        <f>VLOOKUP(A166,'Kings Ratings'!$A$2:$B$1000,2,false)</f>
        <v>1</v>
      </c>
      <c r="I166" s="7">
        <f>vlookup(B166,'202405 MM (Do Not Delete)'!$A$1:$G$1000,7,false)</f>
        <v>229</v>
      </c>
      <c r="K166" s="40">
        <v>29277.0</v>
      </c>
      <c r="L166" s="22">
        <f t="shared" si="2"/>
        <v>896</v>
      </c>
      <c r="M166" s="23">
        <f t="shared" si="3"/>
        <v>0.03060422858</v>
      </c>
      <c r="N166" s="24" t="str">
        <f t="shared" si="4"/>
        <v>Sea Catfish with +896, +3.1% (29277 to 30173)</v>
      </c>
      <c r="O166" s="41"/>
      <c r="P166" s="40">
        <v>16957.0</v>
      </c>
      <c r="Q166" s="18">
        <f t="shared" si="5"/>
        <v>536</v>
      </c>
      <c r="R166" s="23">
        <f t="shared" si="6"/>
        <v>0.03160936486</v>
      </c>
      <c r="S166" s="24" t="str">
        <f t="shared" si="7"/>
        <v>Sea Catfish with +536, +3.2% (16957 to 17493)</v>
      </c>
      <c r="T166" s="18"/>
      <c r="U166" s="40">
        <v>3738.0</v>
      </c>
      <c r="V166" s="22">
        <f t="shared" si="8"/>
        <v>282</v>
      </c>
      <c r="W166" s="23">
        <f t="shared" si="9"/>
        <v>0.07544141252</v>
      </c>
      <c r="X166" s="26" t="str">
        <f t="shared" si="10"/>
        <v>Sea Catfish with +282, +7.5% (3738 to 4020)</v>
      </c>
    </row>
    <row r="167">
      <c r="A167" s="18" t="s">
        <v>221</v>
      </c>
      <c r="B167" s="18">
        <v>309.0</v>
      </c>
      <c r="C167" s="40">
        <v>29757.0</v>
      </c>
      <c r="D167" s="40">
        <v>16775.0</v>
      </c>
      <c r="E167" s="40">
        <v>3903.0</v>
      </c>
      <c r="F167" s="14">
        <v>1545695.0</v>
      </c>
      <c r="G167" s="19"/>
      <c r="H167" s="19">
        <f>VLOOKUP(A167,'Kings Ratings'!$A$2:$B$1000,2,false)</f>
        <v>1</v>
      </c>
      <c r="I167" s="7">
        <f>vlookup(B167,'202405 MM (Do Not Delete)'!$A$1:$G$1000,7,false)</f>
        <v>230</v>
      </c>
      <c r="K167" s="40">
        <v>28877.0</v>
      </c>
      <c r="L167" s="22">
        <f t="shared" si="2"/>
        <v>880</v>
      </c>
      <c r="M167" s="23">
        <f t="shared" si="3"/>
        <v>0.03047407972</v>
      </c>
      <c r="N167" s="24" t="str">
        <f t="shared" si="4"/>
        <v>Plumbfish with +880, +3% (28877 to 29757)</v>
      </c>
      <c r="O167" s="41"/>
      <c r="P167" s="40">
        <v>16230.0</v>
      </c>
      <c r="Q167" s="18">
        <f t="shared" si="5"/>
        <v>545</v>
      </c>
      <c r="R167" s="23">
        <f t="shared" si="6"/>
        <v>0.03357979051</v>
      </c>
      <c r="S167" s="24" t="str">
        <f t="shared" si="7"/>
        <v>Plumbfish with +545, +3.4% (16230 to 16775)</v>
      </c>
      <c r="T167" s="18"/>
      <c r="U167" s="40">
        <v>3635.0</v>
      </c>
      <c r="V167" s="22">
        <f t="shared" si="8"/>
        <v>268</v>
      </c>
      <c r="W167" s="23">
        <f t="shared" si="9"/>
        <v>0.07372764787</v>
      </c>
      <c r="X167" s="26" t="str">
        <f t="shared" si="10"/>
        <v>Plumbfish with +268, +7.4% (3635 to 3903)</v>
      </c>
    </row>
    <row r="168">
      <c r="A168" s="18" t="s">
        <v>235</v>
      </c>
      <c r="B168" s="18">
        <v>310.0</v>
      </c>
      <c r="C168" s="40">
        <v>28713.0</v>
      </c>
      <c r="D168" s="40">
        <v>16045.0</v>
      </c>
      <c r="E168" s="40">
        <v>3656.0</v>
      </c>
      <c r="F168" s="14">
        <v>1280658.0</v>
      </c>
      <c r="G168" s="19"/>
      <c r="H168" s="19">
        <f>VLOOKUP(A168,'Kings Ratings'!$A$2:$B$1000,2,false)</f>
        <v>1</v>
      </c>
      <c r="I168" s="7">
        <f>vlookup(B168,'202405 MM (Do Not Delete)'!$A$1:$G$1000,7,false)</f>
        <v>232</v>
      </c>
      <c r="K168" s="40">
        <v>27879.0</v>
      </c>
      <c r="L168" s="22">
        <f t="shared" si="2"/>
        <v>834</v>
      </c>
      <c r="M168" s="23">
        <f t="shared" si="3"/>
        <v>0.02991498978</v>
      </c>
      <c r="N168" s="24" t="str">
        <f t="shared" si="4"/>
        <v>Spiral Shell with +834, +3% (27879 to 28713)</v>
      </c>
      <c r="O168" s="41"/>
      <c r="P168" s="40">
        <v>15492.0</v>
      </c>
      <c r="Q168" s="18">
        <f t="shared" si="5"/>
        <v>553</v>
      </c>
      <c r="R168" s="23">
        <f t="shared" si="6"/>
        <v>0.03569584302</v>
      </c>
      <c r="S168" s="24" t="str">
        <f t="shared" si="7"/>
        <v>Spiral Shell with +553, +3.6% (15492 to 16045)</v>
      </c>
      <c r="T168" s="18"/>
      <c r="U168" s="40">
        <v>3399.0</v>
      </c>
      <c r="V168" s="22">
        <f t="shared" si="8"/>
        <v>257</v>
      </c>
      <c r="W168" s="23">
        <f t="shared" si="9"/>
        <v>0.07561047367</v>
      </c>
      <c r="X168" s="26" t="str">
        <f t="shared" si="10"/>
        <v>Spiral Shell with +257, +7.6% (3399 to 3656)</v>
      </c>
    </row>
    <row r="169">
      <c r="A169" s="18" t="s">
        <v>259</v>
      </c>
      <c r="B169" s="18">
        <v>311.0</v>
      </c>
      <c r="C169" s="40">
        <v>28172.0</v>
      </c>
      <c r="D169" s="40">
        <v>15611.0</v>
      </c>
      <c r="E169" s="40">
        <v>3593.0</v>
      </c>
      <c r="F169" s="14">
        <v>1182269.0</v>
      </c>
      <c r="G169" s="19"/>
      <c r="H169" s="19">
        <f>VLOOKUP(A169,'Kings Ratings'!$A$2:$B$1000,2,false)</f>
        <v>1</v>
      </c>
      <c r="I169" s="7">
        <f>vlookup(B169,'202405 MM (Do Not Delete)'!$A$1:$G$1000,7,false)</f>
        <v>233</v>
      </c>
      <c r="K169" s="40">
        <v>27367.0</v>
      </c>
      <c r="L169" s="22">
        <f t="shared" si="2"/>
        <v>805</v>
      </c>
      <c r="M169" s="23">
        <f t="shared" si="3"/>
        <v>0.02941498886</v>
      </c>
      <c r="N169" s="24" t="str">
        <f t="shared" si="4"/>
        <v>Serpent Eel with +805, +2.9% (27367 to 28172)</v>
      </c>
      <c r="O169" s="41"/>
      <c r="P169" s="40">
        <v>15066.0</v>
      </c>
      <c r="Q169" s="18">
        <f t="shared" si="5"/>
        <v>545</v>
      </c>
      <c r="R169" s="23">
        <f t="shared" si="6"/>
        <v>0.036174167</v>
      </c>
      <c r="S169" s="24" t="str">
        <f t="shared" si="7"/>
        <v>Serpent Eel with +545, +3.6% (15066 to 15611)</v>
      </c>
      <c r="T169" s="18"/>
      <c r="U169" s="40">
        <v>3341.0</v>
      </c>
      <c r="V169" s="22">
        <f t="shared" si="8"/>
        <v>252</v>
      </c>
      <c r="W169" s="23">
        <f t="shared" si="9"/>
        <v>0.07542651901</v>
      </c>
      <c r="X169" s="26" t="str">
        <f t="shared" si="10"/>
        <v>Serpent Eel with +252, +7.5% (3341 to 3593)</v>
      </c>
    </row>
    <row r="170">
      <c r="A170" s="18" t="s">
        <v>274</v>
      </c>
      <c r="B170" s="18">
        <v>312.0</v>
      </c>
      <c r="C170" s="40">
        <v>27637.0</v>
      </c>
      <c r="D170" s="40">
        <v>15175.0</v>
      </c>
      <c r="E170" s="40">
        <v>3420.0</v>
      </c>
      <c r="F170" s="14">
        <v>1024485.0</v>
      </c>
      <c r="G170" s="19"/>
      <c r="H170" s="19">
        <f>VLOOKUP(A170,'Kings Ratings'!$A$2:$B$1000,2,false)</f>
        <v>1</v>
      </c>
      <c r="I170" s="7">
        <f>vlookup(B170,'202405 MM (Do Not Delete)'!$A$1:$G$1000,7,false)</f>
        <v>234</v>
      </c>
      <c r="K170" s="40">
        <v>26856.0</v>
      </c>
      <c r="L170" s="22">
        <f t="shared" si="2"/>
        <v>781</v>
      </c>
      <c r="M170" s="23">
        <f t="shared" si="3"/>
        <v>0.02908102472</v>
      </c>
      <c r="N170" s="24" t="str">
        <f t="shared" si="4"/>
        <v>Ruby Coral with +781, +2.9% (26856 to 27637)</v>
      </c>
      <c r="O170" s="41"/>
      <c r="P170" s="40">
        <v>14634.0</v>
      </c>
      <c r="Q170" s="18">
        <f t="shared" si="5"/>
        <v>541</v>
      </c>
      <c r="R170" s="23">
        <f t="shared" si="6"/>
        <v>0.03696870302</v>
      </c>
      <c r="S170" s="24" t="str">
        <f t="shared" si="7"/>
        <v>Ruby Coral with +541, +3.7% (14634 to 15175)</v>
      </c>
      <c r="T170" s="18"/>
      <c r="U170" s="40">
        <v>3172.0</v>
      </c>
      <c r="V170" s="22">
        <f t="shared" si="8"/>
        <v>248</v>
      </c>
      <c r="W170" s="23">
        <f t="shared" si="9"/>
        <v>0.07818411097</v>
      </c>
      <c r="X170" s="26" t="str">
        <f t="shared" si="10"/>
        <v>Ruby Coral with +248, +7.8% (3172 to 3420)</v>
      </c>
    </row>
    <row r="171">
      <c r="A171" s="18" t="s">
        <v>201</v>
      </c>
      <c r="B171" s="18">
        <v>315.0</v>
      </c>
      <c r="C171" s="40">
        <v>409.0</v>
      </c>
      <c r="D171" s="40">
        <v>2.0</v>
      </c>
      <c r="E171" s="40">
        <v>0.0</v>
      </c>
      <c r="F171" s="14">
        <v>266.0</v>
      </c>
      <c r="G171" s="19"/>
      <c r="H171" s="19">
        <f>VLOOKUP(A171,'Kings Ratings'!$A$2:$B$1000,2,false)</f>
        <v>10</v>
      </c>
      <c r="I171" s="10" t="str">
        <f>vlookup(B171,'202405 MM (Do Not Delete)'!$A$1:$G$1000,7,false)</f>
        <v/>
      </c>
      <c r="K171" s="40">
        <v>383.0</v>
      </c>
      <c r="L171" s="22">
        <f t="shared" si="2"/>
        <v>26</v>
      </c>
      <c r="M171" s="23">
        <f t="shared" si="3"/>
        <v>0.06788511749</v>
      </c>
      <c r="N171" s="24" t="str">
        <f t="shared" si="4"/>
        <v>Compass with +26, +6.8% (383 to 409)</v>
      </c>
      <c r="O171" s="41"/>
      <c r="P171" s="40">
        <v>0.0</v>
      </c>
      <c r="Q171" s="18">
        <f t="shared" si="5"/>
        <v>2</v>
      </c>
      <c r="R171" s="23" t="str">
        <f t="shared" si="6"/>
        <v>#DIV/0!</v>
      </c>
      <c r="S171" s="24" t="str">
        <f t="shared" si="7"/>
        <v>#DIV/0!</v>
      </c>
      <c r="T171" s="18"/>
      <c r="U171" s="40">
        <v>0.0</v>
      </c>
      <c r="V171" s="22">
        <f t="shared" si="8"/>
        <v>0</v>
      </c>
      <c r="W171" s="23" t="str">
        <f t="shared" si="9"/>
        <v>#DIV/0!</v>
      </c>
      <c r="X171" s="26" t="str">
        <f t="shared" si="10"/>
        <v>#DIV/0!</v>
      </c>
    </row>
    <row r="172">
      <c r="A172" s="18" t="s">
        <v>356</v>
      </c>
      <c r="B172" s="18">
        <v>316.0</v>
      </c>
      <c r="C172" s="40">
        <v>18891.0</v>
      </c>
      <c r="D172" s="40">
        <v>8009.0</v>
      </c>
      <c r="E172" s="40">
        <v>705.0</v>
      </c>
      <c r="F172" s="14">
        <v>350170.0</v>
      </c>
      <c r="G172" s="19"/>
      <c r="H172" s="19">
        <f>VLOOKUP(A172,'Kings Ratings'!$A$2:$B$1000,2,false)</f>
        <v>3</v>
      </c>
      <c r="I172" s="7">
        <f>vlookup(B172,'202405 MM (Do Not Delete)'!$A$1:$G$1000,7,false)</f>
        <v>257</v>
      </c>
      <c r="K172" s="40">
        <v>18310.0</v>
      </c>
      <c r="L172" s="22">
        <f t="shared" si="2"/>
        <v>581</v>
      </c>
      <c r="M172" s="23">
        <f t="shared" si="3"/>
        <v>0.03173129437</v>
      </c>
      <c r="N172" s="24" t="str">
        <f t="shared" si="4"/>
        <v>Garnet Ring with +581, +3.2% (18310 to 18891)</v>
      </c>
      <c r="O172" s="41"/>
      <c r="P172" s="40">
        <v>7708.0</v>
      </c>
      <c r="Q172" s="18">
        <f t="shared" si="5"/>
        <v>301</v>
      </c>
      <c r="R172" s="23">
        <f t="shared" si="6"/>
        <v>0.03905033731</v>
      </c>
      <c r="S172" s="24" t="str">
        <f t="shared" si="7"/>
        <v>Garnet Ring with +301, +3.9% (7708 to 8009)</v>
      </c>
      <c r="T172" s="18"/>
      <c r="U172" s="40">
        <v>653.0</v>
      </c>
      <c r="V172" s="22">
        <f t="shared" si="8"/>
        <v>52</v>
      </c>
      <c r="W172" s="23">
        <f t="shared" si="9"/>
        <v>0.07963246554</v>
      </c>
      <c r="X172" s="26" t="str">
        <f t="shared" si="10"/>
        <v>Garnet Ring with +52, +8% (653 to 705)</v>
      </c>
    </row>
    <row r="173">
      <c r="A173" s="18" t="s">
        <v>352</v>
      </c>
      <c r="B173" s="18">
        <v>317.0</v>
      </c>
      <c r="C173" s="40">
        <v>22220.0</v>
      </c>
      <c r="D173" s="40">
        <v>8759.0</v>
      </c>
      <c r="E173" s="40">
        <v>1578.0</v>
      </c>
      <c r="F173" s="14">
        <v>878601.0</v>
      </c>
      <c r="G173" s="19"/>
      <c r="H173" s="19">
        <f>VLOOKUP(A173,'Kings Ratings'!$A$2:$B$1000,2,false)</f>
        <v>2</v>
      </c>
      <c r="I173" s="7">
        <f>vlookup(B173,'202405 MM (Do Not Delete)'!$A$1:$G$1000,7,false)</f>
        <v>247</v>
      </c>
      <c r="K173" s="40">
        <v>21529.0</v>
      </c>
      <c r="L173" s="22">
        <f t="shared" si="2"/>
        <v>691</v>
      </c>
      <c r="M173" s="23">
        <f t="shared" si="3"/>
        <v>0.03209624228</v>
      </c>
      <c r="N173" s="24" t="str">
        <f t="shared" si="4"/>
        <v>Garnet with +691, +3.2% (21529 to 22220)</v>
      </c>
      <c r="O173" s="41"/>
      <c r="P173" s="40">
        <v>8433.0</v>
      </c>
      <c r="Q173" s="18">
        <f t="shared" si="5"/>
        <v>326</v>
      </c>
      <c r="R173" s="23">
        <f t="shared" si="6"/>
        <v>0.03865765445</v>
      </c>
      <c r="S173" s="24" t="str">
        <f t="shared" si="7"/>
        <v>Garnet with +326, +3.9% (8433 to 8759)</v>
      </c>
      <c r="T173" s="18"/>
      <c r="U173" s="40">
        <v>1447.0</v>
      </c>
      <c r="V173" s="22">
        <f t="shared" si="8"/>
        <v>131</v>
      </c>
      <c r="W173" s="23">
        <f t="shared" si="9"/>
        <v>0.09053213545</v>
      </c>
      <c r="X173" s="26" t="str">
        <f t="shared" si="10"/>
        <v>Garnet with +131, +9.1% (1447 to 1578)</v>
      </c>
    </row>
    <row r="174">
      <c r="A174" s="18" t="s">
        <v>697</v>
      </c>
      <c r="B174" s="18">
        <v>326.0</v>
      </c>
      <c r="C174" s="40">
        <v>8123.0</v>
      </c>
      <c r="D174" s="40">
        <v>4498.0</v>
      </c>
      <c r="E174" s="40">
        <v>565.0</v>
      </c>
      <c r="F174" s="14">
        <v>123197.0</v>
      </c>
      <c r="G174" s="19"/>
      <c r="H174" s="19">
        <f>VLOOKUP(A174,'Kings Ratings'!$A$2:$B$1000,2,false)</f>
        <v>2</v>
      </c>
      <c r="I174" s="7">
        <f>vlookup(B174,'202405 MM (Do Not Delete)'!$A$1:$G$1000,7,false)</f>
        <v>290</v>
      </c>
      <c r="K174" s="40">
        <v>7777.0</v>
      </c>
      <c r="L174" s="22">
        <f t="shared" si="2"/>
        <v>346</v>
      </c>
      <c r="M174" s="23">
        <f t="shared" si="3"/>
        <v>0.0444901633</v>
      </c>
      <c r="N174" s="24" t="str">
        <f t="shared" si="4"/>
        <v>Scissors with +346, +4.4% (7777 to 8123)</v>
      </c>
      <c r="O174" s="41"/>
      <c r="P174" s="40">
        <v>4319.0</v>
      </c>
      <c r="Q174" s="18">
        <f t="shared" si="5"/>
        <v>179</v>
      </c>
      <c r="R174" s="23">
        <f t="shared" si="6"/>
        <v>0.04144477888</v>
      </c>
      <c r="S174" s="24" t="str">
        <f t="shared" si="7"/>
        <v>Scissors with +179, +4.1% (4319 to 4498)</v>
      </c>
      <c r="T174" s="18"/>
      <c r="U174" s="40">
        <v>532.0</v>
      </c>
      <c r="V174" s="22">
        <f t="shared" si="8"/>
        <v>33</v>
      </c>
      <c r="W174" s="23">
        <f t="shared" si="9"/>
        <v>0.06203007519</v>
      </c>
      <c r="X174" s="26" t="str">
        <f t="shared" si="10"/>
        <v>Scissors with +33, +6.2% (532 to 565)</v>
      </c>
    </row>
    <row r="175">
      <c r="A175" s="18" t="s">
        <v>801</v>
      </c>
      <c r="B175" s="18">
        <v>328.0</v>
      </c>
      <c r="C175" s="40">
        <v>8705.0</v>
      </c>
      <c r="D175" s="40">
        <v>5127.0</v>
      </c>
      <c r="E175" s="40">
        <v>743.0</v>
      </c>
      <c r="F175" s="14">
        <v>239044.0</v>
      </c>
      <c r="G175" s="19"/>
      <c r="H175" s="19">
        <f>VLOOKUP(A175,'Kings Ratings'!$A$2:$B$1000,2,false)</f>
        <v>2</v>
      </c>
      <c r="I175" s="7">
        <f>vlookup(B175,'202405 MM (Do Not Delete)'!$A$1:$G$1000,7,false)</f>
        <v>282</v>
      </c>
      <c r="K175" s="40">
        <v>8313.0</v>
      </c>
      <c r="L175" s="22">
        <f t="shared" si="2"/>
        <v>392</v>
      </c>
      <c r="M175" s="23">
        <f t="shared" si="3"/>
        <v>0.04715505834</v>
      </c>
      <c r="N175" s="24" t="str">
        <f t="shared" si="4"/>
        <v>Wagon Wheel with +392, +4.7% (8313 to 8705)</v>
      </c>
      <c r="O175" s="41"/>
      <c r="P175" s="40">
        <v>4922.0</v>
      </c>
      <c r="Q175" s="18">
        <f t="shared" si="5"/>
        <v>205</v>
      </c>
      <c r="R175" s="23">
        <f t="shared" si="6"/>
        <v>0.04164973588</v>
      </c>
      <c r="S175" s="24" t="str">
        <f t="shared" si="7"/>
        <v>Wagon Wheel with +205, +4.2% (4922 to 5127)</v>
      </c>
      <c r="T175" s="18"/>
      <c r="U175" s="40">
        <v>694.0</v>
      </c>
      <c r="V175" s="22">
        <f t="shared" si="8"/>
        <v>49</v>
      </c>
      <c r="W175" s="23">
        <f t="shared" si="9"/>
        <v>0.07060518732</v>
      </c>
      <c r="X175" s="26" t="str">
        <f t="shared" si="10"/>
        <v>Wagon Wheel with +49, +7.1% (694 to 743)</v>
      </c>
    </row>
    <row r="176">
      <c r="A176" s="18" t="s">
        <v>333</v>
      </c>
      <c r="B176" s="18">
        <v>341.0</v>
      </c>
      <c r="C176" s="40">
        <v>2135.0</v>
      </c>
      <c r="D176" s="40">
        <v>2.0</v>
      </c>
      <c r="E176" s="40">
        <v>0.0</v>
      </c>
      <c r="F176" s="14">
        <v>10377.0</v>
      </c>
      <c r="G176" s="19"/>
      <c r="H176" s="19">
        <f>VLOOKUP(A176,'Kings Ratings'!$A$2:$B$1000,2,false)</f>
        <v>10</v>
      </c>
      <c r="I176" s="10"/>
      <c r="K176" s="40">
        <v>1966.0</v>
      </c>
      <c r="L176" s="22">
        <f t="shared" si="2"/>
        <v>169</v>
      </c>
      <c r="M176" s="23">
        <f t="shared" si="3"/>
        <v>0.08596134283</v>
      </c>
      <c r="N176" s="24" t="str">
        <f t="shared" si="4"/>
        <v>Flywheel with +169, +8.6% (1966 to 2135)</v>
      </c>
      <c r="O176" s="41"/>
      <c r="P176" s="40">
        <v>2.0</v>
      </c>
      <c r="Q176" s="18">
        <f t="shared" si="5"/>
        <v>0</v>
      </c>
      <c r="R176" s="23">
        <f t="shared" si="6"/>
        <v>0</v>
      </c>
      <c r="S176" s="24" t="str">
        <f t="shared" si="7"/>
        <v>Flywheel with +0, +0% (2 to 2)</v>
      </c>
      <c r="T176" s="18"/>
      <c r="U176" s="40">
        <v>0.0</v>
      </c>
      <c r="V176" s="22">
        <f t="shared" si="8"/>
        <v>0</v>
      </c>
      <c r="W176" s="23" t="str">
        <f t="shared" si="9"/>
        <v>#DIV/0!</v>
      </c>
      <c r="X176" s="26" t="str">
        <f t="shared" si="10"/>
        <v>#DIV/0!</v>
      </c>
    </row>
    <row r="177">
      <c r="A177" s="18" t="s">
        <v>416</v>
      </c>
      <c r="B177" s="18">
        <v>350.0</v>
      </c>
      <c r="C177" s="40">
        <v>8085.0</v>
      </c>
      <c r="D177" s="40">
        <v>452.0</v>
      </c>
      <c r="E177" s="40">
        <v>2.0</v>
      </c>
      <c r="F177" s="14">
        <v>17656.0</v>
      </c>
      <c r="G177" s="19"/>
      <c r="H177" s="19">
        <f>VLOOKUP(A177,'Kings Ratings'!$A$2:$B$1000,2,false)</f>
        <v>9</v>
      </c>
      <c r="I177" s="10"/>
      <c r="K177" s="40">
        <v>7708.0</v>
      </c>
      <c r="L177" s="22">
        <f t="shared" si="2"/>
        <v>377</v>
      </c>
      <c r="M177" s="23">
        <f t="shared" si="3"/>
        <v>0.04891022314</v>
      </c>
      <c r="N177" s="24" t="str">
        <f t="shared" si="4"/>
        <v>Green Cloak with +377, +4.9% (7708 to 8085)</v>
      </c>
      <c r="O177" s="41"/>
      <c r="P177" s="40">
        <v>408.0</v>
      </c>
      <c r="Q177" s="18">
        <f t="shared" si="5"/>
        <v>44</v>
      </c>
      <c r="R177" s="23">
        <f t="shared" si="6"/>
        <v>0.1078431373</v>
      </c>
      <c r="S177" s="24" t="str">
        <f t="shared" si="7"/>
        <v>Green Cloak with +44, +10.8% (408 to 452)</v>
      </c>
      <c r="T177" s="18"/>
      <c r="U177" s="40">
        <v>2.0</v>
      </c>
      <c r="V177" s="22">
        <f t="shared" si="8"/>
        <v>0</v>
      </c>
      <c r="W177" s="23">
        <f t="shared" si="9"/>
        <v>0</v>
      </c>
      <c r="X177" s="26" t="str">
        <f t="shared" si="10"/>
        <v>Green Cloak with +0, +0% (2 to 2)</v>
      </c>
    </row>
    <row r="178">
      <c r="A178" s="18" t="s">
        <v>484</v>
      </c>
      <c r="B178" s="18">
        <v>355.0</v>
      </c>
      <c r="C178" s="40">
        <v>10087.0</v>
      </c>
      <c r="D178" s="40">
        <v>2875.0</v>
      </c>
      <c r="E178" s="40">
        <v>33.0</v>
      </c>
      <c r="F178" s="14">
        <v>198903.0</v>
      </c>
      <c r="G178" s="19"/>
      <c r="H178" s="19">
        <f>VLOOKUP(A178,'Kings Ratings'!$A$2:$B$1000,2,false)</f>
        <v>11</v>
      </c>
      <c r="I178" s="10" t="str">
        <f>vlookup(B178,'202405 MM (Do Not Delete)'!$A$1:$G$1000,7,false)</f>
        <v/>
      </c>
      <c r="K178" s="40">
        <v>9736.0</v>
      </c>
      <c r="L178" s="22">
        <f t="shared" si="2"/>
        <v>351</v>
      </c>
      <c r="M178" s="23">
        <f t="shared" si="3"/>
        <v>0.03605176664</v>
      </c>
      <c r="N178" s="24" t="str">
        <f t="shared" si="4"/>
        <v>Jack-o-lantern with +351, +3.6% (9736 to 10087)</v>
      </c>
      <c r="O178" s="41"/>
      <c r="P178" s="40">
        <v>2540.0</v>
      </c>
      <c r="Q178" s="18">
        <f t="shared" si="5"/>
        <v>335</v>
      </c>
      <c r="R178" s="23">
        <f t="shared" si="6"/>
        <v>0.1318897638</v>
      </c>
      <c r="S178" s="24" t="str">
        <f t="shared" si="7"/>
        <v>Jack-o-lantern with +335, +13.2% (2540 to 2875)</v>
      </c>
      <c r="T178" s="18"/>
      <c r="U178" s="40">
        <v>30.0</v>
      </c>
      <c r="V178" s="22">
        <f t="shared" si="8"/>
        <v>3</v>
      </c>
      <c r="W178" s="23">
        <f t="shared" si="9"/>
        <v>0.1</v>
      </c>
      <c r="X178" s="26" t="str">
        <f t="shared" si="10"/>
        <v>Jack-o-lantern with +3, +10% (30 to 33)</v>
      </c>
    </row>
    <row r="179">
      <c r="A179" s="18" t="s">
        <v>167</v>
      </c>
      <c r="B179" s="18">
        <v>361.0</v>
      </c>
      <c r="C179" s="40">
        <v>10294.0</v>
      </c>
      <c r="D179" s="40">
        <v>2909.0</v>
      </c>
      <c r="E179" s="40">
        <v>29.0</v>
      </c>
      <c r="F179" s="14">
        <v>195554.0</v>
      </c>
      <c r="G179" s="19"/>
      <c r="H179" s="19">
        <f>VLOOKUP(A179,'Kings Ratings'!$A$2:$B$1000,2,false)</f>
        <v>11</v>
      </c>
      <c r="I179" s="10" t="str">
        <f>vlookup(B179,'202405 MM (Do Not Delete)'!$A$1:$G$1000,7,false)</f>
        <v/>
      </c>
      <c r="K179" s="40">
        <v>9945.0</v>
      </c>
      <c r="L179" s="22">
        <f t="shared" si="2"/>
        <v>349</v>
      </c>
      <c r="M179" s="23">
        <f t="shared" si="3"/>
        <v>0.03509301156</v>
      </c>
      <c r="N179" s="24" t="str">
        <f t="shared" si="4"/>
        <v>Candy Corn with +349, +3.5% (9945 to 10294)</v>
      </c>
      <c r="O179" s="41"/>
      <c r="P179" s="40">
        <v>2562.0</v>
      </c>
      <c r="Q179" s="18">
        <f t="shared" si="5"/>
        <v>347</v>
      </c>
      <c r="R179" s="23">
        <f t="shared" si="6"/>
        <v>0.1354410617</v>
      </c>
      <c r="S179" s="24" t="str">
        <f t="shared" si="7"/>
        <v>Candy Corn with +347, +13.5% (2562 to 2909)</v>
      </c>
      <c r="T179" s="18"/>
      <c r="U179" s="40">
        <v>25.0</v>
      </c>
      <c r="V179" s="22">
        <f t="shared" si="8"/>
        <v>4</v>
      </c>
      <c r="W179" s="23">
        <f t="shared" si="9"/>
        <v>0.16</v>
      </c>
      <c r="X179" s="26" t="str">
        <f t="shared" si="10"/>
        <v>Candy Corn with +4, +16% (25 to 29)</v>
      </c>
    </row>
    <row r="180">
      <c r="A180" s="18" t="s">
        <v>227</v>
      </c>
      <c r="B180" s="18">
        <v>368.0</v>
      </c>
      <c r="C180" s="40">
        <v>28896.0</v>
      </c>
      <c r="D180" s="40">
        <v>8688.0</v>
      </c>
      <c r="E180" s="40">
        <v>461.0</v>
      </c>
      <c r="F180" s="14">
        <v>166304.0</v>
      </c>
      <c r="G180" s="19"/>
      <c r="H180" s="19">
        <f>VLOOKUP(A180,'Kings Ratings'!$A$2:$B$1000,2,false)</f>
        <v>2</v>
      </c>
      <c r="I180" s="7">
        <f>vlookup(B180,'202405 MM (Do Not Delete)'!$A$1:$G$1000,7,false)</f>
        <v>280</v>
      </c>
      <c r="K180" s="40">
        <v>28025.0</v>
      </c>
      <c r="L180" s="22">
        <f t="shared" si="2"/>
        <v>871</v>
      </c>
      <c r="M180" s="23">
        <f t="shared" si="3"/>
        <v>0.0310793934</v>
      </c>
      <c r="N180" s="24" t="str">
        <f t="shared" si="4"/>
        <v>Lantern with +871, +3.1% (28025 to 28896)</v>
      </c>
      <c r="O180" s="41"/>
      <c r="P180" s="40">
        <v>8351.0</v>
      </c>
      <c r="Q180" s="18">
        <f t="shared" si="5"/>
        <v>337</v>
      </c>
      <c r="R180" s="23">
        <f t="shared" si="6"/>
        <v>0.04035444857</v>
      </c>
      <c r="S180" s="24" t="str">
        <f t="shared" si="7"/>
        <v>Lantern with +337, +4% (8351 to 8688)</v>
      </c>
      <c r="T180" s="18"/>
      <c r="U180" s="40">
        <v>431.0</v>
      </c>
      <c r="V180" s="22">
        <f t="shared" si="8"/>
        <v>30</v>
      </c>
      <c r="W180" s="23">
        <f t="shared" si="9"/>
        <v>0.06960556845</v>
      </c>
      <c r="X180" s="26" t="str">
        <f t="shared" si="10"/>
        <v>Lantern with +30, +7% (431 to 461)</v>
      </c>
    </row>
    <row r="181">
      <c r="A181" s="18" t="s">
        <v>780</v>
      </c>
      <c r="B181" s="18">
        <v>373.0</v>
      </c>
      <c r="C181" s="40">
        <v>11584.0</v>
      </c>
      <c r="D181" s="40">
        <v>2532.0</v>
      </c>
      <c r="E181" s="40">
        <v>61.0</v>
      </c>
      <c r="F181" s="14">
        <v>117392.0</v>
      </c>
      <c r="G181" s="19"/>
      <c r="H181" s="19">
        <f>VLOOKUP(A181,'Kings Ratings'!$A$2:$B$1000,2,false)</f>
        <v>6</v>
      </c>
      <c r="I181" s="7">
        <f>vlookup(B181,'202405 MM (Do Not Delete)'!$A$1:$G$1000,7,false)</f>
        <v>328</v>
      </c>
      <c r="K181" s="40">
        <v>11024.0</v>
      </c>
      <c r="L181" s="22">
        <f t="shared" si="2"/>
        <v>560</v>
      </c>
      <c r="M181" s="23">
        <f t="shared" si="3"/>
        <v>0.05079825835</v>
      </c>
      <c r="N181" s="24" t="str">
        <f t="shared" si="4"/>
        <v>Sunflower with +560, +5.1% (11024 to 11584)</v>
      </c>
      <c r="O181" s="41"/>
      <c r="P181" s="40">
        <v>2376.0</v>
      </c>
      <c r="Q181" s="18">
        <f t="shared" si="5"/>
        <v>156</v>
      </c>
      <c r="R181" s="23">
        <f t="shared" si="6"/>
        <v>0.06565656566</v>
      </c>
      <c r="S181" s="24" t="str">
        <f t="shared" si="7"/>
        <v>Sunflower with +156, +6.6% (2376 to 2532)</v>
      </c>
      <c r="T181" s="18"/>
      <c r="U181" s="40">
        <v>52.0</v>
      </c>
      <c r="V181" s="22">
        <f t="shared" si="8"/>
        <v>9</v>
      </c>
      <c r="W181" s="23">
        <f t="shared" si="9"/>
        <v>0.1730769231</v>
      </c>
      <c r="X181" s="26" t="str">
        <f t="shared" si="10"/>
        <v>Sunflower with +9, +17.3% (52 to 61)</v>
      </c>
    </row>
    <row r="182">
      <c r="A182" s="18" t="s">
        <v>804</v>
      </c>
      <c r="B182" s="18">
        <v>378.0</v>
      </c>
      <c r="C182" s="40">
        <v>5964.0</v>
      </c>
      <c r="D182" s="40">
        <v>810.0</v>
      </c>
      <c r="E182" s="40">
        <v>10.0</v>
      </c>
      <c r="F182" s="14">
        <v>37373.0</v>
      </c>
      <c r="G182" s="19"/>
      <c r="H182" s="19">
        <f>VLOOKUP(A182,'Kings Ratings'!$A$2:$B$1000,2,false)</f>
        <v>10</v>
      </c>
      <c r="I182" s="10"/>
      <c r="K182" s="40">
        <v>5574.0</v>
      </c>
      <c r="L182" s="22">
        <f t="shared" si="2"/>
        <v>390</v>
      </c>
      <c r="M182" s="23">
        <f t="shared" si="3"/>
        <v>0.06996770721</v>
      </c>
      <c r="N182" s="24" t="str">
        <f t="shared" si="4"/>
        <v>Water Lily with +390, +7% (5574 to 5964)</v>
      </c>
      <c r="O182" s="41"/>
      <c r="P182" s="40">
        <v>744.0</v>
      </c>
      <c r="Q182" s="18">
        <f t="shared" si="5"/>
        <v>66</v>
      </c>
      <c r="R182" s="23">
        <f t="shared" si="6"/>
        <v>0.08870967742</v>
      </c>
      <c r="S182" s="24" t="str">
        <f t="shared" si="7"/>
        <v>Water Lily with +66, +8.9% (744 to 810)</v>
      </c>
      <c r="T182" s="18"/>
      <c r="U182" s="40">
        <v>7.0</v>
      </c>
      <c r="V182" s="22">
        <f t="shared" si="8"/>
        <v>3</v>
      </c>
      <c r="W182" s="23">
        <f t="shared" si="9"/>
        <v>0.4285714286</v>
      </c>
      <c r="X182" s="26" t="str">
        <f t="shared" si="10"/>
        <v>Water Lily with +3, +42.9% (7 to 10)</v>
      </c>
    </row>
    <row r="183">
      <c r="A183" s="18" t="s">
        <v>33</v>
      </c>
      <c r="B183" s="18">
        <v>379.0</v>
      </c>
      <c r="C183" s="40">
        <v>13594.0</v>
      </c>
      <c r="D183" s="40">
        <v>3209.0</v>
      </c>
      <c r="E183" s="40">
        <v>8.0</v>
      </c>
      <c r="F183" s="14">
        <v>119805.0</v>
      </c>
      <c r="G183" s="19"/>
      <c r="H183" s="19">
        <f>VLOOKUP(A183,'Kings Ratings'!$A$2:$B$1000,2,false)</f>
        <v>8</v>
      </c>
      <c r="I183" s="7" t="str">
        <f>vlookup(B183,'202405 MM (Do Not Delete)'!$A$1:$G$1000,7,false)</f>
        <v/>
      </c>
      <c r="K183" s="40">
        <v>13014.0</v>
      </c>
      <c r="L183" s="22">
        <f t="shared" si="2"/>
        <v>580</v>
      </c>
      <c r="M183" s="23">
        <f t="shared" si="3"/>
        <v>0.04456738897</v>
      </c>
      <c r="N183" s="24" t="str">
        <f t="shared" si="4"/>
        <v>Apple Cider with +580, +4.5% (13014 to 13594)</v>
      </c>
      <c r="O183" s="41"/>
      <c r="P183" s="40">
        <v>2997.0</v>
      </c>
      <c r="Q183" s="18">
        <f t="shared" si="5"/>
        <v>212</v>
      </c>
      <c r="R183" s="23">
        <f t="shared" si="6"/>
        <v>0.07073740407</v>
      </c>
      <c r="S183" s="24" t="str">
        <f t="shared" si="7"/>
        <v>Apple Cider with +212, +7.1% (2997 to 3209)</v>
      </c>
      <c r="T183" s="18"/>
      <c r="U183" s="40">
        <v>6.0</v>
      </c>
      <c r="V183" s="22">
        <f t="shared" si="8"/>
        <v>2</v>
      </c>
      <c r="W183" s="23">
        <f t="shared" si="9"/>
        <v>0.3333333333</v>
      </c>
      <c r="X183" s="26" t="str">
        <f t="shared" si="10"/>
        <v>Apple Cider with +2, +33.3% (6 to 8)</v>
      </c>
    </row>
    <row r="184">
      <c r="A184" s="18" t="s">
        <v>402</v>
      </c>
      <c r="B184" s="18">
        <v>387.0</v>
      </c>
      <c r="C184" s="40">
        <v>21766.0</v>
      </c>
      <c r="D184" s="40">
        <v>15894.0</v>
      </c>
      <c r="E184" s="40">
        <v>7908.0</v>
      </c>
      <c r="F184" s="14">
        <v>9661998.0</v>
      </c>
      <c r="G184" s="19"/>
      <c r="H184" s="19">
        <f>VLOOKUP(A184,'Kings Ratings'!$A$2:$B$1000,2,false)</f>
        <v>1</v>
      </c>
      <c r="I184" s="7">
        <f>vlookup(B184,'202405 MM (Do Not Delete)'!$A$1:$G$1000,7,false)</f>
        <v>212</v>
      </c>
      <c r="K184" s="40">
        <v>20893.0</v>
      </c>
      <c r="L184" s="22">
        <f t="shared" si="2"/>
        <v>873</v>
      </c>
      <c r="M184" s="23">
        <f t="shared" si="3"/>
        <v>0.04178432968</v>
      </c>
      <c r="N184" s="24" t="str">
        <f t="shared" si="4"/>
        <v>Sand with +873, +4.2% (20893 to 21766)</v>
      </c>
      <c r="O184" s="41"/>
      <c r="P184" s="40">
        <v>15217.0</v>
      </c>
      <c r="Q184" s="18">
        <f t="shared" si="5"/>
        <v>677</v>
      </c>
      <c r="R184" s="23">
        <f t="shared" si="6"/>
        <v>0.04448971545</v>
      </c>
      <c r="S184" s="24" t="str">
        <f t="shared" si="7"/>
        <v>Sand with +677, +4.4% (15217 to 15894)</v>
      </c>
      <c r="T184" s="18"/>
      <c r="U184" s="40">
        <v>7375.0</v>
      </c>
      <c r="V184" s="22">
        <f t="shared" si="8"/>
        <v>533</v>
      </c>
      <c r="W184" s="23">
        <f t="shared" si="9"/>
        <v>0.07227118644</v>
      </c>
      <c r="X184" s="26" t="str">
        <f t="shared" si="10"/>
        <v>Sand with +533, +7.2% (7375 to 7908)</v>
      </c>
    </row>
    <row r="185">
      <c r="A185" s="18" t="s">
        <v>462</v>
      </c>
      <c r="B185" s="18">
        <v>388.0</v>
      </c>
      <c r="C185" s="40">
        <v>6951.0</v>
      </c>
      <c r="D185" s="40">
        <v>2336.0</v>
      </c>
      <c r="E185" s="40">
        <v>85.0</v>
      </c>
      <c r="F185" s="14">
        <v>101590.0</v>
      </c>
      <c r="G185" s="19"/>
      <c r="H185" s="19">
        <f>VLOOKUP(A185,'Kings Ratings'!$A$2:$B$1000,2,false)</f>
        <v>5</v>
      </c>
      <c r="I185" s="7">
        <f>vlookup(B185,'202405 MM (Do Not Delete)'!$A$1:$G$1000,7,false)</f>
        <v>298</v>
      </c>
      <c r="K185" s="40">
        <v>6676.0</v>
      </c>
      <c r="L185" s="22">
        <f t="shared" si="2"/>
        <v>275</v>
      </c>
      <c r="M185" s="23">
        <f t="shared" si="3"/>
        <v>0.04119233074</v>
      </c>
      <c r="N185" s="24" t="str">
        <f t="shared" si="4"/>
        <v>Hourglass with +275, +4.1% (6676 to 6951)</v>
      </c>
      <c r="O185" s="41"/>
      <c r="P185" s="40">
        <v>2281.0</v>
      </c>
      <c r="Q185" s="18">
        <f t="shared" si="5"/>
        <v>55</v>
      </c>
      <c r="R185" s="23">
        <f t="shared" si="6"/>
        <v>0.02411223148</v>
      </c>
      <c r="S185" s="24" t="str">
        <f t="shared" si="7"/>
        <v>Hourglass with +55, +2.4% (2281 to 2336)</v>
      </c>
      <c r="T185" s="18"/>
      <c r="U185" s="40">
        <v>80.0</v>
      </c>
      <c r="V185" s="22">
        <f t="shared" si="8"/>
        <v>5</v>
      </c>
      <c r="W185" s="23">
        <f t="shared" si="9"/>
        <v>0.0625</v>
      </c>
      <c r="X185" s="26" t="str">
        <f t="shared" si="10"/>
        <v>Hourglass with +5, +6.3% (80 to 85)</v>
      </c>
    </row>
    <row r="186">
      <c r="A186" s="18" t="s">
        <v>707</v>
      </c>
      <c r="B186" s="18">
        <v>390.0</v>
      </c>
      <c r="C186" s="40">
        <v>8181.0</v>
      </c>
      <c r="D186" s="40">
        <v>1574.0</v>
      </c>
      <c r="E186" s="40">
        <v>12.0</v>
      </c>
      <c r="F186" s="14">
        <v>57420.0</v>
      </c>
      <c r="G186" s="19"/>
      <c r="H186" s="19">
        <f>VLOOKUP(A186,'Kings Ratings'!$A$2:$B$1000,2,false)</f>
        <v>9</v>
      </c>
      <c r="I186" s="10"/>
      <c r="K186" s="40">
        <v>7777.0</v>
      </c>
      <c r="L186" s="22">
        <f t="shared" si="2"/>
        <v>404</v>
      </c>
      <c r="M186" s="23">
        <f t="shared" si="3"/>
        <v>0.05194805195</v>
      </c>
      <c r="N186" s="24" t="str">
        <f t="shared" si="4"/>
        <v>Seaweed with +404, +5.2% (7777 to 8181)</v>
      </c>
      <c r="O186" s="41"/>
      <c r="P186" s="40">
        <v>1457.0</v>
      </c>
      <c r="Q186" s="18">
        <f t="shared" si="5"/>
        <v>117</v>
      </c>
      <c r="R186" s="23">
        <f t="shared" si="6"/>
        <v>0.08030199039</v>
      </c>
      <c r="S186" s="24" t="str">
        <f t="shared" si="7"/>
        <v>Seaweed with +117, +8% (1457 to 1574)</v>
      </c>
      <c r="T186" s="18"/>
      <c r="U186" s="40">
        <v>10.0</v>
      </c>
      <c r="V186" s="22">
        <f t="shared" si="8"/>
        <v>2</v>
      </c>
      <c r="W186" s="23">
        <f t="shared" si="9"/>
        <v>0.2</v>
      </c>
      <c r="X186" s="26" t="str">
        <f t="shared" si="10"/>
        <v>Seaweed with +2, +20% (10 to 12)</v>
      </c>
    </row>
    <row r="187">
      <c r="A187" s="18" t="s">
        <v>308</v>
      </c>
      <c r="B187" s="18">
        <v>392.0</v>
      </c>
      <c r="C187" s="40">
        <v>25781.0</v>
      </c>
      <c r="D187" s="40">
        <v>12869.0</v>
      </c>
      <c r="E187" s="40">
        <v>4108.0</v>
      </c>
      <c r="F187" s="14">
        <v>2143321.0</v>
      </c>
      <c r="G187" s="19"/>
      <c r="H187" s="19">
        <f>VLOOKUP(A187,'Kings Ratings'!$A$2:$B$1000,2,false)</f>
        <v>2</v>
      </c>
      <c r="I187" s="7">
        <f>vlookup(B187,'202405 MM (Do Not Delete)'!$A$1:$G$1000,7,false)</f>
        <v>222</v>
      </c>
      <c r="K187" s="40">
        <v>24933.0</v>
      </c>
      <c r="L187" s="22">
        <f t="shared" si="2"/>
        <v>848</v>
      </c>
      <c r="M187" s="23">
        <f t="shared" si="3"/>
        <v>0.03401114988</v>
      </c>
      <c r="N187" s="24" t="str">
        <f t="shared" si="4"/>
        <v>Steel Wire with +848, +3.4% (24933 to 25781)</v>
      </c>
      <c r="O187" s="41"/>
      <c r="P187" s="40">
        <v>12350.0</v>
      </c>
      <c r="Q187" s="18">
        <f t="shared" si="5"/>
        <v>519</v>
      </c>
      <c r="R187" s="23">
        <f t="shared" si="6"/>
        <v>0.0420242915</v>
      </c>
      <c r="S187" s="24" t="str">
        <f t="shared" si="7"/>
        <v>Steel Wire with +519, +4.2% (12350 to 12869)</v>
      </c>
      <c r="T187" s="18"/>
      <c r="U187" s="40">
        <v>3795.0</v>
      </c>
      <c r="V187" s="22">
        <f t="shared" si="8"/>
        <v>313</v>
      </c>
      <c r="W187" s="23">
        <f t="shared" si="9"/>
        <v>0.08247694335</v>
      </c>
      <c r="X187" s="26" t="str">
        <f t="shared" si="10"/>
        <v>Steel Wire with +313, +8.2% (3795 to 4108)</v>
      </c>
    </row>
    <row r="188">
      <c r="A188" s="18" t="s">
        <v>283</v>
      </c>
      <c r="B188" s="18">
        <v>393.0</v>
      </c>
      <c r="C188" s="40">
        <v>7786.0</v>
      </c>
      <c r="D188" s="40">
        <v>1705.0</v>
      </c>
      <c r="E188" s="40">
        <v>37.0</v>
      </c>
      <c r="F188" s="14">
        <v>168215.0</v>
      </c>
      <c r="G188" s="19"/>
      <c r="H188" s="19">
        <f>VLOOKUP(A188,'Kings Ratings'!$A$2:$B$1000,2,false)</f>
        <v>6</v>
      </c>
      <c r="I188" s="7">
        <f>vlookup(B188,'202405 MM (Do Not Delete)'!$A$1:$G$1000,7,false)</f>
        <v>295</v>
      </c>
      <c r="K188" s="40">
        <v>7482.0</v>
      </c>
      <c r="L188" s="22">
        <f t="shared" si="2"/>
        <v>304</v>
      </c>
      <c r="M188" s="23">
        <f t="shared" si="3"/>
        <v>0.04063084737</v>
      </c>
      <c r="N188" s="24" t="str">
        <f t="shared" si="4"/>
        <v>Fancy Guitar with +304, +4.1% (7482 to 7786)</v>
      </c>
      <c r="O188" s="41"/>
      <c r="P188" s="40">
        <v>1618.0</v>
      </c>
      <c r="Q188" s="18">
        <f t="shared" si="5"/>
        <v>87</v>
      </c>
      <c r="R188" s="23">
        <f t="shared" si="6"/>
        <v>0.05377008653</v>
      </c>
      <c r="S188" s="24" t="str">
        <f t="shared" si="7"/>
        <v>Fancy Guitar with +87, +5.4% (1618 to 1705)</v>
      </c>
      <c r="T188" s="18"/>
      <c r="U188" s="40">
        <v>37.0</v>
      </c>
      <c r="V188" s="22">
        <f t="shared" si="8"/>
        <v>0</v>
      </c>
      <c r="W188" s="23">
        <f t="shared" si="9"/>
        <v>0</v>
      </c>
      <c r="X188" s="26" t="str">
        <f t="shared" si="10"/>
        <v>Fancy Guitar with +0, +0% (37 to 37)</v>
      </c>
    </row>
    <row r="189">
      <c r="A189" s="18" t="s">
        <v>188</v>
      </c>
      <c r="B189" s="18">
        <v>408.0</v>
      </c>
      <c r="C189" s="40">
        <v>3014.0</v>
      </c>
      <c r="D189" s="40">
        <v>315.0</v>
      </c>
      <c r="E189" s="40">
        <v>0.0</v>
      </c>
      <c r="F189" s="14">
        <v>7.0</v>
      </c>
      <c r="G189" s="19"/>
      <c r="H189" s="19">
        <f>VLOOKUP(A189,'Kings Ratings'!$A$2:$B$1000,2,false)</f>
        <v>11</v>
      </c>
      <c r="I189" s="10"/>
      <c r="K189" s="40">
        <v>2989.0</v>
      </c>
      <c r="L189" s="22">
        <f t="shared" si="2"/>
        <v>25</v>
      </c>
      <c r="M189" s="23">
        <f t="shared" si="3"/>
        <v>0.008364001338</v>
      </c>
      <c r="N189" s="24" t="str">
        <f t="shared" si="4"/>
        <v>Christmas Tree with +25, +0.8% (2989 to 3014)</v>
      </c>
      <c r="O189" s="41"/>
      <c r="P189" s="40">
        <v>312.0</v>
      </c>
      <c r="Q189" s="18">
        <f t="shared" si="5"/>
        <v>3</v>
      </c>
      <c r="R189" s="23">
        <f t="shared" si="6"/>
        <v>0.009615384615</v>
      </c>
      <c r="S189" s="24" t="str">
        <f t="shared" si="7"/>
        <v>Christmas Tree with +3, +1% (312 to 315)</v>
      </c>
      <c r="T189" s="18"/>
      <c r="U189" s="40">
        <v>0.0</v>
      </c>
      <c r="V189" s="22">
        <f t="shared" si="8"/>
        <v>0</v>
      </c>
      <c r="W189" s="23" t="str">
        <f t="shared" si="9"/>
        <v>#DIV/0!</v>
      </c>
      <c r="X189" s="26" t="str">
        <f t="shared" si="10"/>
        <v>#DIV/0!</v>
      </c>
    </row>
    <row r="190">
      <c r="A190" s="18" t="s">
        <v>616</v>
      </c>
      <c r="B190" s="18">
        <v>409.0</v>
      </c>
      <c r="C190" s="40">
        <v>8218.0</v>
      </c>
      <c r="D190" s="40">
        <v>805.0</v>
      </c>
      <c r="E190" s="40">
        <v>1.0</v>
      </c>
      <c r="F190" s="14">
        <v>20775.0</v>
      </c>
      <c r="G190" s="19"/>
      <c r="H190" s="19">
        <f>VLOOKUP(A190,'Kings Ratings'!$A$2:$B$1000,2,false)</f>
        <v>8</v>
      </c>
      <c r="I190" s="10"/>
      <c r="K190" s="40">
        <v>7845.0</v>
      </c>
      <c r="L190" s="22">
        <f t="shared" si="2"/>
        <v>373</v>
      </c>
      <c r="M190" s="23">
        <f t="shared" si="3"/>
        <v>0.04754620778</v>
      </c>
      <c r="N190" s="24" t="str">
        <f t="shared" si="4"/>
        <v>Pine Tree with +373, +4.8% (7845 to 8218)</v>
      </c>
      <c r="O190" s="41"/>
      <c r="P190" s="40">
        <v>763.0</v>
      </c>
      <c r="Q190" s="18">
        <f t="shared" si="5"/>
        <v>42</v>
      </c>
      <c r="R190" s="23">
        <f t="shared" si="6"/>
        <v>0.05504587156</v>
      </c>
      <c r="S190" s="24" t="str">
        <f t="shared" si="7"/>
        <v>Pine Tree with +42, +5.5% (763 to 805)</v>
      </c>
      <c r="T190" s="18"/>
      <c r="U190" s="40">
        <v>1.0</v>
      </c>
      <c r="V190" s="22">
        <f t="shared" si="8"/>
        <v>0</v>
      </c>
      <c r="W190" s="23">
        <f t="shared" si="9"/>
        <v>0</v>
      </c>
      <c r="X190" s="26" t="str">
        <f t="shared" si="10"/>
        <v>Pine Tree with +0, +0% (1 to 1)</v>
      </c>
    </row>
    <row r="191">
      <c r="A191" s="18" t="s">
        <v>736</v>
      </c>
      <c r="B191" s="18">
        <v>411.0</v>
      </c>
      <c r="C191" s="40">
        <v>1618.0</v>
      </c>
      <c r="D191" s="40">
        <v>73.0</v>
      </c>
      <c r="E191" s="40">
        <v>1.0</v>
      </c>
      <c r="F191" s="14">
        <v>62.0</v>
      </c>
      <c r="G191" s="19"/>
      <c r="H191" s="19">
        <f>VLOOKUP(A191,'Kings Ratings'!$A$2:$B$1000,2,false)</f>
        <v>11</v>
      </c>
      <c r="I191" s="10" t="str">
        <f>vlookup(B191,'202405 MM (Do Not Delete)'!$A$1:$G$1000,7,false)</f>
        <v/>
      </c>
      <c r="K191" s="40">
        <v>1610.0</v>
      </c>
      <c r="L191" s="22">
        <f t="shared" si="2"/>
        <v>8</v>
      </c>
      <c r="M191" s="23">
        <f t="shared" si="3"/>
        <v>0.004968944099</v>
      </c>
      <c r="N191" s="24" t="str">
        <f t="shared" si="4"/>
        <v>Snowman with +8, +0.5% (1610 to 1618)</v>
      </c>
      <c r="O191" s="41"/>
      <c r="P191" s="40">
        <v>73.0</v>
      </c>
      <c r="Q191" s="18">
        <f t="shared" si="5"/>
        <v>0</v>
      </c>
      <c r="R191" s="23">
        <f t="shared" si="6"/>
        <v>0</v>
      </c>
      <c r="S191" s="24" t="str">
        <f t="shared" si="7"/>
        <v>Snowman with +0, +0% (73 to 73)</v>
      </c>
      <c r="T191" s="18"/>
      <c r="U191" s="40">
        <v>1.0</v>
      </c>
      <c r="V191" s="22">
        <f t="shared" si="8"/>
        <v>0</v>
      </c>
      <c r="W191" s="23">
        <f t="shared" si="9"/>
        <v>0</v>
      </c>
      <c r="X191" s="26" t="str">
        <f t="shared" si="10"/>
        <v>Snowman with +0, +0% (1 to 1)</v>
      </c>
    </row>
    <row r="192">
      <c r="A192" s="18" t="s">
        <v>430</v>
      </c>
      <c r="B192" s="18">
        <v>414.0</v>
      </c>
      <c r="C192" s="40">
        <v>7663.0</v>
      </c>
      <c r="D192" s="40">
        <v>3236.0</v>
      </c>
      <c r="E192" s="40">
        <v>75.0</v>
      </c>
      <c r="F192" s="14">
        <v>158647.0</v>
      </c>
      <c r="G192" s="19"/>
      <c r="H192" s="19">
        <f>VLOOKUP(A192,'Kings Ratings'!$A$2:$B$1000,2,false)</f>
        <v>2</v>
      </c>
      <c r="I192" s="7">
        <f>vlookup(B192,'202405 MM (Do Not Delete)'!$A$1:$G$1000,7,false)</f>
        <v>293</v>
      </c>
      <c r="K192" s="40">
        <v>7362.0</v>
      </c>
      <c r="L192" s="22">
        <f t="shared" si="2"/>
        <v>301</v>
      </c>
      <c r="M192" s="23">
        <f t="shared" si="3"/>
        <v>0.04088562891</v>
      </c>
      <c r="N192" s="24" t="str">
        <f t="shared" si="4"/>
        <v>Green Scarf with +301, +4.1% (7362 to 7663)</v>
      </c>
      <c r="O192" s="41"/>
      <c r="P192" s="40">
        <v>3100.0</v>
      </c>
      <c r="Q192" s="18">
        <f t="shared" si="5"/>
        <v>136</v>
      </c>
      <c r="R192" s="23">
        <f t="shared" si="6"/>
        <v>0.04387096774</v>
      </c>
      <c r="S192" s="24" t="str">
        <f t="shared" si="7"/>
        <v>Green Scarf with +136, +4.4% (3100 to 3236)</v>
      </c>
      <c r="T192" s="18"/>
      <c r="U192" s="40">
        <v>66.0</v>
      </c>
      <c r="V192" s="22">
        <f t="shared" si="8"/>
        <v>9</v>
      </c>
      <c r="W192" s="23">
        <f t="shared" si="9"/>
        <v>0.1363636364</v>
      </c>
      <c r="X192" s="26" t="str">
        <f t="shared" si="10"/>
        <v>Green Scarf with +9, +13.6% (66 to 75)</v>
      </c>
    </row>
    <row r="193">
      <c r="A193" s="18" t="s">
        <v>590</v>
      </c>
      <c r="B193" s="18">
        <v>427.0</v>
      </c>
      <c r="C193" s="40">
        <v>17161.0</v>
      </c>
      <c r="D193" s="40">
        <v>8465.0</v>
      </c>
      <c r="E193" s="40">
        <v>2613.0</v>
      </c>
      <c r="F193" s="14">
        <v>1414312.0</v>
      </c>
      <c r="G193" s="19"/>
      <c r="H193" s="19">
        <f>VLOOKUP(A193,'Kings Ratings'!$A$2:$B$1000,2,false)</f>
        <v>1</v>
      </c>
      <c r="I193" s="7">
        <f>vlookup(B193,'202405 MM (Do Not Delete)'!$A$1:$G$1000,7,false)</f>
        <v>236</v>
      </c>
      <c r="K193" s="40">
        <v>16647.0</v>
      </c>
      <c r="L193" s="22">
        <f t="shared" si="2"/>
        <v>514</v>
      </c>
      <c r="M193" s="23">
        <f t="shared" si="3"/>
        <v>0.03087643419</v>
      </c>
      <c r="N193" s="24" t="str">
        <f t="shared" si="4"/>
        <v>Yarn with +514, +3.1% (16647 to 17161)</v>
      </c>
      <c r="O193" s="41"/>
      <c r="P193" s="40">
        <v>8139.0</v>
      </c>
      <c r="Q193" s="18">
        <f t="shared" si="5"/>
        <v>326</v>
      </c>
      <c r="R193" s="23">
        <f t="shared" si="6"/>
        <v>0.0400540607</v>
      </c>
      <c r="S193" s="24" t="str">
        <f t="shared" si="7"/>
        <v>Yarn with +326, +4% (8139 to 8465)</v>
      </c>
      <c r="T193" s="18"/>
      <c r="U193" s="40">
        <v>2401.0</v>
      </c>
      <c r="V193" s="22">
        <f t="shared" si="8"/>
        <v>212</v>
      </c>
      <c r="W193" s="23">
        <f t="shared" si="9"/>
        <v>0.08829654311</v>
      </c>
      <c r="X193" s="26" t="str">
        <f t="shared" si="10"/>
        <v>Yarn with +212, +8.8% (2401 to 2613)</v>
      </c>
    </row>
    <row r="194">
      <c r="A194" s="18" t="s">
        <v>735</v>
      </c>
      <c r="B194" s="18">
        <v>428.0</v>
      </c>
      <c r="C194" s="40">
        <v>1337.0</v>
      </c>
      <c r="D194" s="40">
        <v>83.0</v>
      </c>
      <c r="E194" s="40">
        <v>1.0</v>
      </c>
      <c r="F194" s="14">
        <v>2.0</v>
      </c>
      <c r="G194" s="19"/>
      <c r="H194" s="19">
        <f>VLOOKUP(A194,'Kings Ratings'!$A$2:$B$1000,2,false)</f>
        <v>11</v>
      </c>
      <c r="I194" s="10" t="str">
        <f>vlookup(B194,'202405 MM (Do Not Delete)'!$A$1:$G$1000,7,false)</f>
        <v/>
      </c>
      <c r="K194" s="40">
        <v>1322.0</v>
      </c>
      <c r="L194" s="22">
        <f t="shared" si="2"/>
        <v>15</v>
      </c>
      <c r="M194" s="23">
        <f t="shared" si="3"/>
        <v>0.01134644478</v>
      </c>
      <c r="N194" s="24" t="str">
        <f t="shared" si="4"/>
        <v>Snow Globe with +15, +1.1% (1322 to 1337)</v>
      </c>
      <c r="O194" s="41"/>
      <c r="P194" s="40">
        <v>83.0</v>
      </c>
      <c r="Q194" s="18">
        <f t="shared" si="5"/>
        <v>0</v>
      </c>
      <c r="R194" s="23">
        <f t="shared" si="6"/>
        <v>0</v>
      </c>
      <c r="S194" s="24" t="str">
        <f t="shared" si="7"/>
        <v>Snow Globe with +0, +0% (83 to 83)</v>
      </c>
      <c r="T194" s="18"/>
      <c r="U194" s="40">
        <v>1.0</v>
      </c>
      <c r="V194" s="22">
        <f t="shared" si="8"/>
        <v>0</v>
      </c>
      <c r="W194" s="23">
        <f t="shared" si="9"/>
        <v>0</v>
      </c>
      <c r="X194" s="26" t="str">
        <f t="shared" si="10"/>
        <v>Snow Globe with +0, +0% (1 to 1)</v>
      </c>
    </row>
    <row r="195">
      <c r="A195" s="18" t="s">
        <v>56</v>
      </c>
      <c r="B195" s="18">
        <v>450.0</v>
      </c>
      <c r="C195" s="40">
        <v>15271.0</v>
      </c>
      <c r="D195" s="40">
        <v>4511.0</v>
      </c>
      <c r="E195" s="40">
        <v>164.0</v>
      </c>
      <c r="F195" s="14">
        <v>128163.0</v>
      </c>
      <c r="G195" s="19"/>
      <c r="H195" s="19">
        <f>VLOOKUP(A195,'Kings Ratings'!$A$2:$B$1000,2,false)</f>
        <v>5</v>
      </c>
      <c r="I195" s="7">
        <f>vlookup(B195,'202405 MM (Do Not Delete)'!$A$1:$G$1000,7,false)</f>
        <v>296</v>
      </c>
      <c r="K195" s="40">
        <v>14737.0</v>
      </c>
      <c r="L195" s="22">
        <f t="shared" si="2"/>
        <v>534</v>
      </c>
      <c r="M195" s="23">
        <f t="shared" si="3"/>
        <v>0.03623532605</v>
      </c>
      <c r="N195" s="24" t="str">
        <f t="shared" si="4"/>
        <v>Beet with +534, +3.6% (14737 to 15271)</v>
      </c>
      <c r="O195" s="41"/>
      <c r="P195" s="40">
        <v>4318.0</v>
      </c>
      <c r="Q195" s="18">
        <f t="shared" si="5"/>
        <v>193</v>
      </c>
      <c r="R195" s="23">
        <f t="shared" si="6"/>
        <v>0.04469661881</v>
      </c>
      <c r="S195" s="24" t="str">
        <f t="shared" si="7"/>
        <v>Beet with +193, +4.5% (4318 to 4511)</v>
      </c>
      <c r="T195" s="18"/>
      <c r="U195" s="40">
        <v>144.0</v>
      </c>
      <c r="V195" s="22">
        <f t="shared" si="8"/>
        <v>20</v>
      </c>
      <c r="W195" s="23">
        <f t="shared" si="9"/>
        <v>0.1388888889</v>
      </c>
      <c r="X195" s="26" t="str">
        <f t="shared" si="10"/>
        <v>Beet with +20, +13.9% (144 to 164)</v>
      </c>
    </row>
    <row r="196">
      <c r="A196" s="18" t="s">
        <v>821</v>
      </c>
      <c r="B196" s="18">
        <v>455.0</v>
      </c>
      <c r="C196" s="40">
        <v>6096.0</v>
      </c>
      <c r="D196" s="40">
        <v>3251.0</v>
      </c>
      <c r="E196" s="40">
        <v>168.0</v>
      </c>
      <c r="F196" s="14">
        <v>102152.0</v>
      </c>
      <c r="G196" s="19"/>
      <c r="H196" s="19">
        <f>VLOOKUP(A196,'Kings Ratings'!$A$2:$B$1000,2,false)</f>
        <v>2</v>
      </c>
      <c r="I196" s="7">
        <f>vlookup(B196,'202405 MM (Do Not Delete)'!$A$1:$G$1000,7,false)</f>
        <v>291</v>
      </c>
      <c r="K196" s="40">
        <v>5829.0</v>
      </c>
      <c r="L196" s="22">
        <f t="shared" si="2"/>
        <v>267</v>
      </c>
      <c r="M196" s="23">
        <f t="shared" si="3"/>
        <v>0.04580545548</v>
      </c>
      <c r="N196" s="24" t="str">
        <f t="shared" si="4"/>
        <v>Wooden Bow with +267, +4.6% (5829 to 6096)</v>
      </c>
      <c r="O196" s="41"/>
      <c r="P196" s="40">
        <v>3127.0</v>
      </c>
      <c r="Q196" s="18">
        <f t="shared" si="5"/>
        <v>124</v>
      </c>
      <c r="R196" s="23">
        <f t="shared" si="6"/>
        <v>0.03965462104</v>
      </c>
      <c r="S196" s="24" t="str">
        <f t="shared" si="7"/>
        <v>Wooden Bow with +124, +4% (3127 to 3251)</v>
      </c>
      <c r="T196" s="18"/>
      <c r="U196" s="40">
        <v>157.0</v>
      </c>
      <c r="V196" s="22">
        <f t="shared" si="8"/>
        <v>11</v>
      </c>
      <c r="W196" s="23">
        <f t="shared" si="9"/>
        <v>0.07006369427</v>
      </c>
      <c r="X196" s="26" t="str">
        <f t="shared" si="10"/>
        <v>Wooden Bow with +11, +7% (157 to 168)</v>
      </c>
    </row>
    <row r="197">
      <c r="A197" s="18" t="s">
        <v>770</v>
      </c>
      <c r="B197" s="18">
        <v>456.0</v>
      </c>
      <c r="C197" s="40">
        <v>11675.0</v>
      </c>
      <c r="D197" s="40">
        <v>2467.0</v>
      </c>
      <c r="E197" s="40">
        <v>50.0</v>
      </c>
      <c r="F197" s="14">
        <v>39102.0</v>
      </c>
      <c r="G197" s="19"/>
      <c r="H197" s="19">
        <f>VLOOKUP(A197,'Kings Ratings'!$A$2:$B$1000,2,false)</f>
        <v>5</v>
      </c>
      <c r="I197" s="7">
        <f>vlookup(B197,'202405 MM (Do Not Delete)'!$A$1:$G$1000,7,false)</f>
        <v>321</v>
      </c>
      <c r="K197" s="40">
        <v>11275.0</v>
      </c>
      <c r="L197" s="22">
        <f t="shared" si="2"/>
        <v>400</v>
      </c>
      <c r="M197" s="23">
        <f t="shared" si="3"/>
        <v>0.0354767184</v>
      </c>
      <c r="N197" s="24" t="str">
        <f t="shared" si="4"/>
        <v>Sturdy Bow with +400, +3.5% (11275 to 11675)</v>
      </c>
      <c r="O197" s="41"/>
      <c r="P197" s="40">
        <v>2383.0</v>
      </c>
      <c r="Q197" s="18">
        <f t="shared" si="5"/>
        <v>84</v>
      </c>
      <c r="R197" s="23">
        <f t="shared" si="6"/>
        <v>0.03524968527</v>
      </c>
      <c r="S197" s="24" t="str">
        <f t="shared" si="7"/>
        <v>Sturdy Bow with +84, +3.5% (2383 to 2467)</v>
      </c>
      <c r="T197" s="18"/>
      <c r="U197" s="40">
        <v>47.0</v>
      </c>
      <c r="V197" s="22">
        <f t="shared" si="8"/>
        <v>3</v>
      </c>
      <c r="W197" s="23">
        <f t="shared" si="9"/>
        <v>0.06382978723</v>
      </c>
      <c r="X197" s="26" t="str">
        <f t="shared" si="10"/>
        <v>Sturdy Bow with +3, +6.4% (47 to 50)</v>
      </c>
    </row>
    <row r="198">
      <c r="A198" s="18" t="s">
        <v>401</v>
      </c>
      <c r="B198" s="18">
        <v>457.0</v>
      </c>
      <c r="C198" s="40">
        <v>1401.0</v>
      </c>
      <c r="D198" s="40">
        <v>19.0</v>
      </c>
      <c r="E198" s="40">
        <v>1.0</v>
      </c>
      <c r="F198" s="14">
        <v>14111.0</v>
      </c>
      <c r="G198" s="19"/>
      <c r="H198" s="19">
        <f>VLOOKUP(A198,'Kings Ratings'!$A$2:$B$1000,2,false)</f>
        <v>10</v>
      </c>
      <c r="I198" s="10"/>
      <c r="K198" s="40">
        <v>1292.0</v>
      </c>
      <c r="L198" s="22">
        <f t="shared" si="2"/>
        <v>109</v>
      </c>
      <c r="M198" s="23">
        <f t="shared" si="3"/>
        <v>0.08436532508</v>
      </c>
      <c r="N198" s="24" t="str">
        <f t="shared" si="4"/>
        <v>Gold Trout with +109, +8.4% (1292 to 1401)</v>
      </c>
      <c r="O198" s="41"/>
      <c r="P198" s="40">
        <v>15.0</v>
      </c>
      <c r="Q198" s="18">
        <f t="shared" si="5"/>
        <v>4</v>
      </c>
      <c r="R198" s="23">
        <f t="shared" si="6"/>
        <v>0.2666666667</v>
      </c>
      <c r="S198" s="24" t="str">
        <f t="shared" si="7"/>
        <v>Gold Trout with +4, +26.7% (15 to 19)</v>
      </c>
      <c r="T198" s="18"/>
      <c r="U198" s="40">
        <v>1.0</v>
      </c>
      <c r="V198" s="22">
        <f t="shared" si="8"/>
        <v>0</v>
      </c>
      <c r="W198" s="23">
        <f t="shared" si="9"/>
        <v>0</v>
      </c>
      <c r="X198" s="26" t="str">
        <f t="shared" si="10"/>
        <v>Gold Trout with +0, +0% (1 to 1)</v>
      </c>
    </row>
    <row r="199">
      <c r="A199" s="18" t="s">
        <v>380</v>
      </c>
      <c r="B199" s="18">
        <v>458.0</v>
      </c>
      <c r="C199" s="40">
        <v>1100.0</v>
      </c>
      <c r="D199" s="40">
        <v>7.0</v>
      </c>
      <c r="E199" s="40">
        <v>0.0</v>
      </c>
      <c r="F199" s="14">
        <v>14807.0</v>
      </c>
      <c r="G199" s="19"/>
      <c r="H199" s="19">
        <f>VLOOKUP(A199,'Kings Ratings'!$A$2:$B$1000,2,false)</f>
        <v>10</v>
      </c>
      <c r="I199" s="10"/>
      <c r="K199" s="40">
        <v>1028.0</v>
      </c>
      <c r="L199" s="22">
        <f t="shared" si="2"/>
        <v>72</v>
      </c>
      <c r="M199" s="23">
        <f t="shared" si="3"/>
        <v>0.07003891051</v>
      </c>
      <c r="N199" s="24" t="str">
        <f t="shared" si="4"/>
        <v>Gold Catfish with +72, +7% (1028 to 1100)</v>
      </c>
      <c r="O199" s="41"/>
      <c r="P199" s="40">
        <v>6.0</v>
      </c>
      <c r="Q199" s="18">
        <f t="shared" si="5"/>
        <v>1</v>
      </c>
      <c r="R199" s="23">
        <f t="shared" si="6"/>
        <v>0.1666666667</v>
      </c>
      <c r="S199" s="24" t="str">
        <f t="shared" si="7"/>
        <v>Gold Catfish with +1, +16.7% (6 to 7)</v>
      </c>
      <c r="T199" s="18"/>
      <c r="U199" s="40">
        <v>0.0</v>
      </c>
      <c r="V199" s="22">
        <f t="shared" si="8"/>
        <v>0</v>
      </c>
      <c r="W199" s="23" t="str">
        <f t="shared" si="9"/>
        <v>#DIV/0!</v>
      </c>
      <c r="X199" s="26" t="str">
        <f t="shared" si="10"/>
        <v>#DIV/0!</v>
      </c>
    </row>
    <row r="200">
      <c r="A200" s="18" t="s">
        <v>381</v>
      </c>
      <c r="B200" s="18">
        <v>459.0</v>
      </c>
      <c r="C200" s="40">
        <v>3148.0</v>
      </c>
      <c r="D200" s="40">
        <v>7.0</v>
      </c>
      <c r="E200" s="40">
        <v>0.0</v>
      </c>
      <c r="F200" s="14">
        <v>14452.0</v>
      </c>
      <c r="G200" s="19"/>
      <c r="H200" s="19">
        <f>VLOOKUP(A200,'Kings Ratings'!$A$2:$B$1000,2,false)</f>
        <v>10</v>
      </c>
      <c r="I200" s="10" t="str">
        <f>vlookup(B200,'202405 MM (Do Not Delete)'!$A$1:$G$1000,7,false)</f>
        <v/>
      </c>
      <c r="K200" s="40">
        <v>2969.0</v>
      </c>
      <c r="L200" s="22">
        <f t="shared" si="2"/>
        <v>179</v>
      </c>
      <c r="M200" s="23">
        <f t="shared" si="3"/>
        <v>0.06028965982</v>
      </c>
      <c r="N200" s="24" t="str">
        <f t="shared" si="4"/>
        <v>Gold Coral with +179, +6% (2969 to 3148)</v>
      </c>
      <c r="O200" s="41"/>
      <c r="P200" s="40">
        <v>7.0</v>
      </c>
      <c r="Q200" s="18">
        <f t="shared" si="5"/>
        <v>0</v>
      </c>
      <c r="R200" s="23">
        <f t="shared" si="6"/>
        <v>0</v>
      </c>
      <c r="S200" s="24" t="str">
        <f t="shared" si="7"/>
        <v>Gold Coral with +0, +0% (7 to 7)</v>
      </c>
      <c r="T200" s="18"/>
      <c r="U200" s="40">
        <v>0.0</v>
      </c>
      <c r="V200" s="22">
        <f t="shared" si="8"/>
        <v>0</v>
      </c>
      <c r="W200" s="23" t="str">
        <f t="shared" si="9"/>
        <v>#DIV/0!</v>
      </c>
      <c r="X200" s="26" t="str">
        <f t="shared" si="10"/>
        <v>#DIV/0!</v>
      </c>
    </row>
    <row r="201">
      <c r="A201" s="18" t="s">
        <v>385</v>
      </c>
      <c r="B201" s="18">
        <v>460.0</v>
      </c>
      <c r="C201" s="40">
        <v>1619.0</v>
      </c>
      <c r="D201" s="40">
        <v>8.0</v>
      </c>
      <c r="E201" s="40">
        <v>1.0</v>
      </c>
      <c r="F201" s="14">
        <v>59789.0</v>
      </c>
      <c r="G201" s="19"/>
      <c r="H201" s="19">
        <f>VLOOKUP(A201,'Kings Ratings'!$A$2:$B$1000,2,false)</f>
        <v>10</v>
      </c>
      <c r="I201" s="10"/>
      <c r="K201" s="40">
        <v>1508.0</v>
      </c>
      <c r="L201" s="22">
        <f t="shared" si="2"/>
        <v>111</v>
      </c>
      <c r="M201" s="23">
        <f t="shared" si="3"/>
        <v>0.07360742706</v>
      </c>
      <c r="N201" s="24" t="str">
        <f t="shared" si="4"/>
        <v>Gold Drum with +111, +7.4% (1508 to 1619)</v>
      </c>
      <c r="O201" s="41"/>
      <c r="P201" s="40">
        <v>7.0</v>
      </c>
      <c r="Q201" s="18">
        <f t="shared" si="5"/>
        <v>1</v>
      </c>
      <c r="R201" s="23">
        <f t="shared" si="6"/>
        <v>0.1428571429</v>
      </c>
      <c r="S201" s="24" t="str">
        <f t="shared" si="7"/>
        <v>Gold Drum with +1, +14.3% (7 to 8)</v>
      </c>
      <c r="T201" s="18"/>
      <c r="U201" s="40">
        <v>1.0</v>
      </c>
      <c r="V201" s="22">
        <f t="shared" si="8"/>
        <v>0</v>
      </c>
      <c r="W201" s="23">
        <f t="shared" si="9"/>
        <v>0</v>
      </c>
      <c r="X201" s="26" t="str">
        <f t="shared" si="10"/>
        <v>Gold Drum with +0, +0% (1 to 1)</v>
      </c>
    </row>
    <row r="202">
      <c r="A202" s="18" t="s">
        <v>355</v>
      </c>
      <c r="B202" s="18">
        <v>461.0</v>
      </c>
      <c r="C202" s="40">
        <v>903.0</v>
      </c>
      <c r="D202" s="40">
        <v>2.0</v>
      </c>
      <c r="E202" s="40">
        <v>0.0</v>
      </c>
      <c r="F202" s="14">
        <v>10726.0</v>
      </c>
      <c r="G202" s="19"/>
      <c r="H202" s="19">
        <f>VLOOKUP(A202,'Kings Ratings'!$A$2:$B$1000,2,false)</f>
        <v>10</v>
      </c>
      <c r="I202" s="10" t="str">
        <f>vlookup(B202,'202405 MM (Do Not Delete)'!$A$1:$G$1000,7,false)</f>
        <v/>
      </c>
      <c r="K202" s="40">
        <v>833.0</v>
      </c>
      <c r="L202" s="22">
        <f t="shared" si="2"/>
        <v>70</v>
      </c>
      <c r="M202" s="23">
        <f t="shared" si="3"/>
        <v>0.08403361345</v>
      </c>
      <c r="N202" s="24" t="str">
        <f t="shared" si="4"/>
        <v>Goldfin with +70, +8.4% (833 to 903)</v>
      </c>
      <c r="O202" s="41"/>
      <c r="P202" s="40">
        <v>2.0</v>
      </c>
      <c r="Q202" s="18">
        <f t="shared" si="5"/>
        <v>0</v>
      </c>
      <c r="R202" s="23">
        <f t="shared" si="6"/>
        <v>0</v>
      </c>
      <c r="S202" s="24" t="str">
        <f t="shared" si="7"/>
        <v>Goldfin with +0, +0% (2 to 2)</v>
      </c>
      <c r="T202" s="18"/>
      <c r="U202" s="40">
        <v>0.0</v>
      </c>
      <c r="V202" s="22">
        <f t="shared" si="8"/>
        <v>0</v>
      </c>
      <c r="W202" s="23" t="str">
        <f t="shared" si="9"/>
        <v>#DIV/0!</v>
      </c>
      <c r="X202" s="26" t="str">
        <f t="shared" si="10"/>
        <v>#DIV/0!</v>
      </c>
    </row>
    <row r="203">
      <c r="A203" s="18" t="s">
        <v>365</v>
      </c>
      <c r="B203" s="18">
        <v>462.0</v>
      </c>
      <c r="C203" s="40">
        <v>851.0</v>
      </c>
      <c r="D203" s="40">
        <v>2.0</v>
      </c>
      <c r="E203" s="40">
        <v>0.0</v>
      </c>
      <c r="F203" s="14">
        <v>10526.0</v>
      </c>
      <c r="G203" s="19"/>
      <c r="H203" s="19">
        <f>VLOOKUP(A203,'Kings Ratings'!$A$2:$B$1000,2,false)</f>
        <v>10</v>
      </c>
      <c r="I203" s="10" t="str">
        <f>vlookup(B203,'202405 MM (Do Not Delete)'!$A$1:$G$1000,7,false)</f>
        <v/>
      </c>
      <c r="K203" s="40">
        <v>786.0</v>
      </c>
      <c r="L203" s="22">
        <f t="shared" si="2"/>
        <v>65</v>
      </c>
      <c r="M203" s="23">
        <f t="shared" si="3"/>
        <v>0.08269720102</v>
      </c>
      <c r="N203" s="24" t="str">
        <f t="shared" si="4"/>
        <v>Gold Flier with +65, +8.3% (786 to 851)</v>
      </c>
      <c r="O203" s="41"/>
      <c r="P203" s="40">
        <v>2.0</v>
      </c>
      <c r="Q203" s="18">
        <f t="shared" si="5"/>
        <v>0</v>
      </c>
      <c r="R203" s="23">
        <f t="shared" si="6"/>
        <v>0</v>
      </c>
      <c r="S203" s="24" t="str">
        <f t="shared" si="7"/>
        <v>Gold Flier with +0, +0% (2 to 2)</v>
      </c>
      <c r="T203" s="18"/>
      <c r="U203" s="40">
        <v>0.0</v>
      </c>
      <c r="V203" s="22">
        <f t="shared" si="8"/>
        <v>0</v>
      </c>
      <c r="W203" s="23" t="str">
        <f t="shared" si="9"/>
        <v>#DIV/0!</v>
      </c>
      <c r="X203" s="26" t="str">
        <f t="shared" si="10"/>
        <v>#DIV/0!</v>
      </c>
    </row>
    <row r="204">
      <c r="A204" s="18" t="s">
        <v>403</v>
      </c>
      <c r="B204" s="18">
        <v>463.0</v>
      </c>
      <c r="C204" s="40">
        <v>3323.0</v>
      </c>
      <c r="D204" s="40">
        <v>10.0</v>
      </c>
      <c r="E204" s="40">
        <v>0.0</v>
      </c>
      <c r="F204" s="14">
        <v>15536.0</v>
      </c>
      <c r="G204" s="19"/>
      <c r="H204" s="19">
        <f>VLOOKUP(A204,'Kings Ratings'!$A$2:$B$1000,2,false)</f>
        <v>10</v>
      </c>
      <c r="I204" s="10" t="str">
        <f>vlookup(B204,'202405 MM (Do Not Delete)'!$A$1:$G$1000,7,false)</f>
        <v/>
      </c>
      <c r="K204" s="40">
        <v>3124.0</v>
      </c>
      <c r="L204" s="22">
        <f t="shared" si="2"/>
        <v>199</v>
      </c>
      <c r="M204" s="23">
        <f t="shared" si="3"/>
        <v>0.06370038412</v>
      </c>
      <c r="N204" s="24" t="str">
        <f t="shared" si="4"/>
        <v>Goldgill with +199, +6.4% (3124 to 3323)</v>
      </c>
      <c r="O204" s="41"/>
      <c r="P204" s="40">
        <v>10.0</v>
      </c>
      <c r="Q204" s="18">
        <f t="shared" si="5"/>
        <v>0</v>
      </c>
      <c r="R204" s="23">
        <f t="shared" si="6"/>
        <v>0</v>
      </c>
      <c r="S204" s="24" t="str">
        <f t="shared" si="7"/>
        <v>Goldgill with +0, +0% (10 to 10)</v>
      </c>
      <c r="T204" s="18"/>
      <c r="U204" s="40">
        <v>0.0</v>
      </c>
      <c r="V204" s="22">
        <f t="shared" si="8"/>
        <v>0</v>
      </c>
      <c r="W204" s="23" t="str">
        <f t="shared" si="9"/>
        <v>#DIV/0!</v>
      </c>
      <c r="X204" s="26" t="str">
        <f t="shared" si="10"/>
        <v>#DIV/0!</v>
      </c>
    </row>
    <row r="205">
      <c r="A205" s="18" t="s">
        <v>379</v>
      </c>
      <c r="B205" s="18">
        <v>464.0</v>
      </c>
      <c r="C205" s="40">
        <v>1578.0</v>
      </c>
      <c r="D205" s="40">
        <v>2.0</v>
      </c>
      <c r="E205" s="40">
        <v>0.0</v>
      </c>
      <c r="F205" s="14">
        <v>10004.0</v>
      </c>
      <c r="G205" s="19"/>
      <c r="H205" s="19">
        <f>VLOOKUP(A205,'Kings Ratings'!$A$2:$B$1000,2,false)</f>
        <v>10</v>
      </c>
      <c r="I205" s="10"/>
      <c r="K205" s="40">
        <v>1463.0</v>
      </c>
      <c r="L205" s="22">
        <f t="shared" si="2"/>
        <v>115</v>
      </c>
      <c r="M205" s="23">
        <f t="shared" si="3"/>
        <v>0.07860560492</v>
      </c>
      <c r="N205" s="24" t="str">
        <f t="shared" si="4"/>
        <v>Goldray with +115, +7.9% (1463 to 1578)</v>
      </c>
      <c r="O205" s="41"/>
      <c r="P205" s="40">
        <v>2.0</v>
      </c>
      <c r="Q205" s="18">
        <f t="shared" si="5"/>
        <v>0</v>
      </c>
      <c r="R205" s="23">
        <f t="shared" si="6"/>
        <v>0</v>
      </c>
      <c r="S205" s="24" t="str">
        <f t="shared" si="7"/>
        <v>Goldray with +0, +0% (2 to 2)</v>
      </c>
      <c r="T205" s="18"/>
      <c r="U205" s="40">
        <v>0.0</v>
      </c>
      <c r="V205" s="22">
        <f t="shared" si="8"/>
        <v>0</v>
      </c>
      <c r="W205" s="23" t="str">
        <f t="shared" si="9"/>
        <v>#DIV/0!</v>
      </c>
      <c r="X205" s="26" t="str">
        <f t="shared" si="10"/>
        <v>#DIV/0!</v>
      </c>
    </row>
    <row r="206">
      <c r="A206" s="18" t="s">
        <v>377</v>
      </c>
      <c r="B206" s="18">
        <v>465.0</v>
      </c>
      <c r="C206" s="40">
        <v>1438.0</v>
      </c>
      <c r="D206" s="40">
        <v>2.0</v>
      </c>
      <c r="E206" s="40">
        <v>0.0</v>
      </c>
      <c r="F206" s="14">
        <v>11032.0</v>
      </c>
      <c r="G206" s="19"/>
      <c r="H206" s="19">
        <f>VLOOKUP(A206,'Kings Ratings'!$A$2:$B$1000,2,false)</f>
        <v>10</v>
      </c>
      <c r="I206" s="10"/>
      <c r="K206" s="40">
        <v>1343.0</v>
      </c>
      <c r="L206" s="22">
        <f t="shared" si="2"/>
        <v>95</v>
      </c>
      <c r="M206" s="23">
        <f t="shared" si="3"/>
        <v>0.07073715562</v>
      </c>
      <c r="N206" s="24" t="str">
        <f t="shared" si="4"/>
        <v>Gold Sea Bass with +95, +7.1% (1343 to 1438)</v>
      </c>
      <c r="O206" s="41"/>
      <c r="P206" s="40">
        <v>2.0</v>
      </c>
      <c r="Q206" s="18">
        <f t="shared" si="5"/>
        <v>0</v>
      </c>
      <c r="R206" s="23">
        <f t="shared" si="6"/>
        <v>0</v>
      </c>
      <c r="S206" s="24" t="str">
        <f t="shared" si="7"/>
        <v>Gold Sea Bass with +0, +0% (2 to 2)</v>
      </c>
      <c r="T206" s="18"/>
      <c r="U206" s="40">
        <v>0.0</v>
      </c>
      <c r="V206" s="22">
        <f t="shared" si="8"/>
        <v>0</v>
      </c>
      <c r="W206" s="23" t="str">
        <f t="shared" si="9"/>
        <v>#DIV/0!</v>
      </c>
      <c r="X206" s="26" t="str">
        <f t="shared" si="10"/>
        <v>#DIV/0!</v>
      </c>
    </row>
    <row r="207">
      <c r="A207" s="18" t="s">
        <v>404</v>
      </c>
      <c r="B207" s="18">
        <v>466.0</v>
      </c>
      <c r="C207" s="40">
        <v>1019.0</v>
      </c>
      <c r="D207" s="40">
        <v>6.0</v>
      </c>
      <c r="E207" s="40">
        <v>0.0</v>
      </c>
      <c r="F207" s="14">
        <v>15207.0</v>
      </c>
      <c r="G207" s="19"/>
      <c r="H207" s="19">
        <f>VLOOKUP(A207,'Kings Ratings'!$A$2:$B$1000,2,false)</f>
        <v>10</v>
      </c>
      <c r="I207" s="10"/>
      <c r="K207" s="40">
        <v>924.0</v>
      </c>
      <c r="L207" s="22">
        <f t="shared" si="2"/>
        <v>95</v>
      </c>
      <c r="M207" s="23">
        <f t="shared" si="3"/>
        <v>0.1028138528</v>
      </c>
      <c r="N207" s="24" t="str">
        <f t="shared" si="4"/>
        <v>Goldjack with +95, +10.3% (924 to 1019)</v>
      </c>
      <c r="O207" s="41"/>
      <c r="P207" s="40">
        <v>3.0</v>
      </c>
      <c r="Q207" s="18">
        <f t="shared" si="5"/>
        <v>3</v>
      </c>
      <c r="R207" s="23">
        <f t="shared" si="6"/>
        <v>1</v>
      </c>
      <c r="S207" s="24" t="str">
        <f t="shared" si="7"/>
        <v>Goldjack with +3, +100% (3 to 6)</v>
      </c>
      <c r="T207" s="18"/>
      <c r="U207" s="40">
        <v>0.0</v>
      </c>
      <c r="V207" s="22">
        <f t="shared" si="8"/>
        <v>0</v>
      </c>
      <c r="W207" s="23" t="str">
        <f t="shared" si="9"/>
        <v>#DIV/0!</v>
      </c>
      <c r="X207" s="26" t="str">
        <f t="shared" si="10"/>
        <v>#DIV/0!</v>
      </c>
    </row>
    <row r="208">
      <c r="A208" s="18" t="s">
        <v>591</v>
      </c>
      <c r="B208" s="18">
        <v>473.0</v>
      </c>
      <c r="C208" s="40">
        <v>3317.0</v>
      </c>
      <c r="D208" s="40">
        <v>8.0</v>
      </c>
      <c r="E208" s="40">
        <v>0.0</v>
      </c>
      <c r="F208" s="14">
        <v>16909.0</v>
      </c>
      <c r="G208" s="19"/>
      <c r="H208" s="19">
        <f>VLOOKUP(A208,'Kings Ratings'!$A$2:$B$1000,2,false)</f>
        <v>10</v>
      </c>
      <c r="I208" s="10">
        <f>vlookup(B208,'202405 MM (Do Not Delete)'!$A$1:$G$1000,7,false)</f>
        <v>323</v>
      </c>
      <c r="K208" s="40">
        <v>3094.0</v>
      </c>
      <c r="L208" s="22">
        <f t="shared" si="2"/>
        <v>223</v>
      </c>
      <c r="M208" s="23">
        <f t="shared" si="3"/>
        <v>0.07207498384</v>
      </c>
      <c r="N208" s="24" t="str">
        <f t="shared" si="4"/>
        <v>Spiked Shell with +223, +7.2% (3094 to 3317)</v>
      </c>
      <c r="O208" s="41"/>
      <c r="P208" s="40">
        <v>7.0</v>
      </c>
      <c r="Q208" s="18">
        <f t="shared" si="5"/>
        <v>1</v>
      </c>
      <c r="R208" s="23">
        <f t="shared" si="6"/>
        <v>0.1428571429</v>
      </c>
      <c r="S208" s="24" t="str">
        <f t="shared" si="7"/>
        <v>Spiked Shell with +1, +14.3% (7 to 8)</v>
      </c>
      <c r="T208" s="18"/>
      <c r="U208" s="40">
        <v>0.0</v>
      </c>
      <c r="V208" s="22">
        <f t="shared" si="8"/>
        <v>0</v>
      </c>
      <c r="W208" s="23" t="str">
        <f t="shared" si="9"/>
        <v>#DIV/0!</v>
      </c>
      <c r="X208" s="26" t="str">
        <f t="shared" si="10"/>
        <v>#DIV/0!</v>
      </c>
    </row>
    <row r="209">
      <c r="A209" s="18" t="s">
        <v>278</v>
      </c>
      <c r="B209" s="18">
        <v>474.0</v>
      </c>
      <c r="C209" s="40">
        <v>5558.0</v>
      </c>
      <c r="D209" s="40">
        <v>1192.0</v>
      </c>
      <c r="E209" s="40">
        <v>24.0</v>
      </c>
      <c r="F209" s="14">
        <v>46520.0</v>
      </c>
      <c r="G209" s="19"/>
      <c r="H209" s="19">
        <f>VLOOKUP(A209,'Kings Ratings'!$A$2:$B$1000,2,false)</f>
        <v>6</v>
      </c>
      <c r="I209" s="7">
        <f>vlookup(B209,'202405 MM (Do Not Delete)'!$A$1:$G$1000,7,false)</f>
        <v>295</v>
      </c>
      <c r="K209" s="40">
        <v>5354.0</v>
      </c>
      <c r="L209" s="22">
        <f t="shared" si="2"/>
        <v>204</v>
      </c>
      <c r="M209" s="23">
        <f t="shared" si="3"/>
        <v>0.03810235338</v>
      </c>
      <c r="N209" s="24" t="str">
        <f t="shared" si="4"/>
        <v>Fancy Drum with +204, +3.8% (5354 to 5558)</v>
      </c>
      <c r="O209" s="41"/>
      <c r="P209" s="40">
        <v>1151.0</v>
      </c>
      <c r="Q209" s="18">
        <f t="shared" si="5"/>
        <v>41</v>
      </c>
      <c r="R209" s="23">
        <f t="shared" si="6"/>
        <v>0.03562119896</v>
      </c>
      <c r="S209" s="24" t="str">
        <f t="shared" si="7"/>
        <v>Fancy Drum with +41, +3.6% (1151 to 1192)</v>
      </c>
      <c r="T209" s="18"/>
      <c r="U209" s="40">
        <v>24.0</v>
      </c>
      <c r="V209" s="22">
        <f t="shared" si="8"/>
        <v>0</v>
      </c>
      <c r="W209" s="23">
        <f t="shared" si="9"/>
        <v>0</v>
      </c>
      <c r="X209" s="26" t="str">
        <f t="shared" si="10"/>
        <v>Fancy Drum with +0, +0% (24 to 24)</v>
      </c>
    </row>
    <row r="210">
      <c r="A210" s="18" t="s">
        <v>229</v>
      </c>
      <c r="B210" s="18">
        <v>475.0</v>
      </c>
      <c r="C210" s="40">
        <v>5430.0</v>
      </c>
      <c r="D210" s="40">
        <v>58.0</v>
      </c>
      <c r="E210" s="40">
        <v>0.0</v>
      </c>
      <c r="F210" s="14">
        <v>35449.0</v>
      </c>
      <c r="G210" s="19"/>
      <c r="H210" s="19">
        <f>VLOOKUP(A210,'Kings Ratings'!$A$2:$B$1000,2,false)</f>
        <v>9</v>
      </c>
      <c r="I210" s="10">
        <f>vlookup(B210,'202405 MM (Do Not Delete)'!$A$1:$G$1000,7,false)</f>
        <v>307</v>
      </c>
      <c r="K210" s="40">
        <v>5150.0</v>
      </c>
      <c r="L210" s="22">
        <f t="shared" si="2"/>
        <v>280</v>
      </c>
      <c r="M210" s="23">
        <f t="shared" si="3"/>
        <v>0.05436893204</v>
      </c>
      <c r="N210" s="24" t="str">
        <f t="shared" si="4"/>
        <v>Crab Claw with +280, +5.4% (5150 to 5430)</v>
      </c>
      <c r="O210" s="41"/>
      <c r="P210" s="40">
        <v>48.0</v>
      </c>
      <c r="Q210" s="18">
        <f t="shared" si="5"/>
        <v>10</v>
      </c>
      <c r="R210" s="23">
        <f t="shared" si="6"/>
        <v>0.2083333333</v>
      </c>
      <c r="S210" s="24" t="str">
        <f t="shared" si="7"/>
        <v>Crab Claw with +10, +20.8% (48 to 58)</v>
      </c>
      <c r="T210" s="18"/>
      <c r="U210" s="40">
        <v>0.0</v>
      </c>
      <c r="V210" s="22">
        <f t="shared" si="8"/>
        <v>0</v>
      </c>
      <c r="W210" s="23" t="str">
        <f t="shared" si="9"/>
        <v>#DIV/0!</v>
      </c>
      <c r="X210" s="26" t="str">
        <f t="shared" si="10"/>
        <v>#DIV/0!</v>
      </c>
    </row>
    <row r="211">
      <c r="A211" s="18" t="s">
        <v>687</v>
      </c>
      <c r="B211" s="18">
        <v>478.0</v>
      </c>
      <c r="C211" s="40">
        <v>4177.0</v>
      </c>
      <c r="D211" s="40">
        <v>12.0</v>
      </c>
      <c r="E211" s="40">
        <v>0.0</v>
      </c>
      <c r="F211" s="14">
        <v>18815.0</v>
      </c>
      <c r="G211" s="19"/>
      <c r="H211" s="19">
        <f>VLOOKUP(A211,'Kings Ratings'!$A$2:$B$1000,2,false)</f>
        <v>10</v>
      </c>
      <c r="I211" s="10" t="str">
        <f>vlookup(B211,'202405 MM (Do Not Delete)'!$A$1:$G$1000,7,false)</f>
        <v/>
      </c>
      <c r="K211" s="40">
        <v>3879.0</v>
      </c>
      <c r="L211" s="22">
        <f t="shared" si="2"/>
        <v>298</v>
      </c>
      <c r="M211" s="23">
        <f t="shared" si="3"/>
        <v>0.07682392369</v>
      </c>
      <c r="N211" s="24" t="str">
        <f t="shared" si="4"/>
        <v>Sea Dragon with +298, +7.7% (3879 to 4177)</v>
      </c>
      <c r="O211" s="41"/>
      <c r="P211" s="40">
        <v>10.0</v>
      </c>
      <c r="Q211" s="18">
        <f t="shared" si="5"/>
        <v>2</v>
      </c>
      <c r="R211" s="23">
        <f t="shared" si="6"/>
        <v>0.2</v>
      </c>
      <c r="S211" s="24" t="str">
        <f t="shared" si="7"/>
        <v>Sea Dragon with +2, +20% (10 to 12)</v>
      </c>
      <c r="T211" s="18"/>
      <c r="U211" s="40">
        <v>0.0</v>
      </c>
      <c r="V211" s="22">
        <f t="shared" si="8"/>
        <v>0</v>
      </c>
      <c r="W211" s="23" t="str">
        <f t="shared" si="9"/>
        <v>#DIV/0!</v>
      </c>
      <c r="X211" s="26" t="str">
        <f t="shared" si="10"/>
        <v>#DIV/0!</v>
      </c>
    </row>
    <row r="212">
      <c r="A212" s="18" t="s">
        <v>190</v>
      </c>
      <c r="B212" s="18">
        <v>481.0</v>
      </c>
      <c r="C212" s="40">
        <v>12506.0</v>
      </c>
      <c r="D212" s="40">
        <v>6168.0</v>
      </c>
      <c r="E212" s="40">
        <v>1983.0</v>
      </c>
      <c r="F212" s="14">
        <v>1007193.0</v>
      </c>
      <c r="G212" s="19"/>
      <c r="H212" s="19">
        <f>VLOOKUP(A212,'Kings Ratings'!$A$2:$B$1000,2,false)</f>
        <v>3</v>
      </c>
      <c r="I212" s="7">
        <f>vlookup(B212,'202405 MM (Do Not Delete)'!$A$1:$G$1000,7,false)</f>
        <v>249</v>
      </c>
      <c r="K212" s="40">
        <v>12022.0</v>
      </c>
      <c r="L212" s="22">
        <f t="shared" si="2"/>
        <v>484</v>
      </c>
      <c r="M212" s="23">
        <f t="shared" si="3"/>
        <v>0.04025952421</v>
      </c>
      <c r="N212" s="24" t="str">
        <f t="shared" si="4"/>
        <v>Chum with +484, +4% (12022 to 12506)</v>
      </c>
      <c r="O212" s="41"/>
      <c r="P212" s="40">
        <v>5915.0</v>
      </c>
      <c r="Q212" s="18">
        <f t="shared" si="5"/>
        <v>253</v>
      </c>
      <c r="R212" s="23">
        <f t="shared" si="6"/>
        <v>0.042772612</v>
      </c>
      <c r="S212" s="24" t="str">
        <f t="shared" si="7"/>
        <v>Chum with +253, +4.3% (5915 to 6168)</v>
      </c>
      <c r="T212" s="18"/>
      <c r="U212" s="40">
        <v>1804.0</v>
      </c>
      <c r="V212" s="22">
        <f t="shared" si="8"/>
        <v>179</v>
      </c>
      <c r="W212" s="23">
        <f t="shared" si="9"/>
        <v>0.09922394678</v>
      </c>
      <c r="X212" s="26" t="str">
        <f t="shared" si="10"/>
        <v>Chum with +179, +9.9% (1804 to 1983)</v>
      </c>
    </row>
    <row r="213">
      <c r="A213" s="18" t="s">
        <v>444</v>
      </c>
      <c r="B213" s="18">
        <v>486.0</v>
      </c>
      <c r="C213" s="40">
        <v>2164.0</v>
      </c>
      <c r="D213" s="40">
        <v>12.0</v>
      </c>
      <c r="E213" s="40">
        <v>0.0</v>
      </c>
      <c r="F213" s="14">
        <v>236.0</v>
      </c>
      <c r="G213" s="19"/>
      <c r="H213" s="19">
        <f>VLOOKUP(A213,'Kings Ratings'!$A$2:$B$1000,2,false)</f>
        <v>11</v>
      </c>
      <c r="I213" s="10" t="str">
        <f>vlookup(B213,'202405 MM (Do Not Delete)'!$A$1:$G$1000,7,false)</f>
        <v/>
      </c>
      <c r="K213" s="40">
        <v>2164.0</v>
      </c>
      <c r="L213" s="22">
        <f t="shared" si="2"/>
        <v>0</v>
      </c>
      <c r="M213" s="23">
        <f t="shared" si="3"/>
        <v>0</v>
      </c>
      <c r="N213" s="24" t="str">
        <f t="shared" si="4"/>
        <v>Heart Necklace with +0, +0% (2164 to 2164)</v>
      </c>
      <c r="O213" s="41"/>
      <c r="P213" s="40">
        <v>12.0</v>
      </c>
      <c r="Q213" s="18">
        <f t="shared" si="5"/>
        <v>0</v>
      </c>
      <c r="R213" s="23">
        <f t="shared" si="6"/>
        <v>0</v>
      </c>
      <c r="S213" s="24" t="str">
        <f t="shared" si="7"/>
        <v>Heart Necklace with +0, +0% (12 to 12)</v>
      </c>
      <c r="T213" s="18"/>
      <c r="U213" s="40">
        <v>0.0</v>
      </c>
      <c r="V213" s="22">
        <f t="shared" si="8"/>
        <v>0</v>
      </c>
      <c r="W213" s="23" t="str">
        <f t="shared" si="9"/>
        <v>#DIV/0!</v>
      </c>
      <c r="X213" s="26" t="str">
        <f t="shared" si="10"/>
        <v>#DIV/0!</v>
      </c>
    </row>
    <row r="214">
      <c r="A214" s="18" t="s">
        <v>800</v>
      </c>
      <c r="B214" s="18">
        <v>488.0</v>
      </c>
      <c r="C214" s="40">
        <v>2570.0</v>
      </c>
      <c r="D214" s="40">
        <v>739.0</v>
      </c>
      <c r="E214" s="40">
        <v>9.0</v>
      </c>
      <c r="F214" s="14">
        <v>1818.0</v>
      </c>
      <c r="G214" s="19"/>
      <c r="H214" s="19">
        <f>VLOOKUP(A214,'Kings Ratings'!$A$2:$B$1000,2,false)</f>
        <v>11</v>
      </c>
      <c r="I214" s="7" t="str">
        <f>vlookup(B214,'202405 MM (Do Not Delete)'!$A$1:$G$1000,7,false)</f>
        <v/>
      </c>
      <c r="K214" s="40">
        <v>2570.0</v>
      </c>
      <c r="L214" s="22">
        <f t="shared" si="2"/>
        <v>0</v>
      </c>
      <c r="M214" s="23">
        <f t="shared" si="3"/>
        <v>0</v>
      </c>
      <c r="N214" s="24" t="str">
        <f t="shared" si="4"/>
        <v>Valentines Card with +0, +0% (2570 to 2570)</v>
      </c>
      <c r="O214" s="41"/>
      <c r="P214" s="40">
        <v>739.0</v>
      </c>
      <c r="Q214" s="18">
        <f t="shared" si="5"/>
        <v>0</v>
      </c>
      <c r="R214" s="23">
        <f t="shared" si="6"/>
        <v>0</v>
      </c>
      <c r="S214" s="24" t="str">
        <f t="shared" si="7"/>
        <v>Valentines Card with +0, +0% (739 to 739)</v>
      </c>
      <c r="T214" s="18"/>
      <c r="U214" s="40">
        <v>9.0</v>
      </c>
      <c r="V214" s="22">
        <f t="shared" si="8"/>
        <v>0</v>
      </c>
      <c r="W214" s="23">
        <f t="shared" si="9"/>
        <v>0</v>
      </c>
      <c r="X214" s="26" t="str">
        <f t="shared" si="10"/>
        <v>Valentines Card with +0, +0% (9 to 9)</v>
      </c>
    </row>
    <row r="215">
      <c r="A215" s="18" t="s">
        <v>268</v>
      </c>
      <c r="B215" s="18">
        <v>492.0</v>
      </c>
      <c r="C215" s="40">
        <v>11661.0</v>
      </c>
      <c r="D215" s="40">
        <v>4714.0</v>
      </c>
      <c r="E215" s="40">
        <v>264.0</v>
      </c>
      <c r="F215" s="14">
        <v>155872.0</v>
      </c>
      <c r="G215" s="19"/>
      <c r="H215" s="19">
        <f>VLOOKUP(A215,'Kings Ratings'!$A$2:$B$1000,2,false)</f>
        <v>3</v>
      </c>
      <c r="I215" s="7">
        <f>vlookup(B215,'202405 MM (Do Not Delete)'!$A$1:$G$1000,7,false)</f>
        <v>298</v>
      </c>
      <c r="K215" s="40">
        <v>11217.0</v>
      </c>
      <c r="L215" s="22">
        <f t="shared" si="2"/>
        <v>444</v>
      </c>
      <c r="M215" s="23">
        <f t="shared" si="3"/>
        <v>0.03958277614</v>
      </c>
      <c r="N215" s="24" t="str">
        <f t="shared" si="4"/>
        <v>Essence of Slime with +444, +4% (11217 to 11661)</v>
      </c>
      <c r="O215" s="41"/>
      <c r="P215" s="40">
        <v>4504.0</v>
      </c>
      <c r="Q215" s="18">
        <f t="shared" si="5"/>
        <v>210</v>
      </c>
      <c r="R215" s="23">
        <f t="shared" si="6"/>
        <v>0.04662522202</v>
      </c>
      <c r="S215" s="24" t="str">
        <f t="shared" si="7"/>
        <v>Essence of Slime with +210, +4.7% (4504 to 4714)</v>
      </c>
      <c r="T215" s="18"/>
      <c r="U215" s="40">
        <v>235.0</v>
      </c>
      <c r="V215" s="22">
        <f t="shared" si="8"/>
        <v>29</v>
      </c>
      <c r="W215" s="23">
        <f t="shared" si="9"/>
        <v>0.1234042553</v>
      </c>
      <c r="X215" s="26" t="str">
        <f t="shared" si="10"/>
        <v>Essence of Slime with +29, +12.3% (235 to 264)</v>
      </c>
    </row>
    <row r="216">
      <c r="A216" s="18" t="s">
        <v>506</v>
      </c>
      <c r="B216" s="18">
        <v>500.0</v>
      </c>
      <c r="C216" s="40">
        <v>16291.0</v>
      </c>
      <c r="D216" s="40">
        <v>7561.0</v>
      </c>
      <c r="E216" s="40">
        <v>1430.0</v>
      </c>
      <c r="F216" s="14">
        <v>466571.0</v>
      </c>
      <c r="G216" s="19"/>
      <c r="H216" s="19">
        <f>VLOOKUP(A216,'Kings Ratings'!$A$2:$B$1000,2,false)</f>
        <v>4</v>
      </c>
      <c r="I216" s="7">
        <f>vlookup(B216,'202405 MM (Do Not Delete)'!$A$1:$G$1000,7,false)</f>
        <v>250</v>
      </c>
      <c r="K216" s="40">
        <v>15766.0</v>
      </c>
      <c r="L216" s="22">
        <f t="shared" si="2"/>
        <v>525</v>
      </c>
      <c r="M216" s="23">
        <f t="shared" si="3"/>
        <v>0.03329950526</v>
      </c>
      <c r="N216" s="24" t="str">
        <f t="shared" si="4"/>
        <v>Large Net with +525, +3.3% (15766 to 16291)</v>
      </c>
      <c r="O216" s="41"/>
      <c r="P216" s="40">
        <v>7203.0</v>
      </c>
      <c r="Q216" s="18">
        <f t="shared" si="5"/>
        <v>358</v>
      </c>
      <c r="R216" s="23">
        <f t="shared" si="6"/>
        <v>0.04970151326</v>
      </c>
      <c r="S216" s="24" t="str">
        <f t="shared" si="7"/>
        <v>Large Net with +358, +5% (7203 to 7561)</v>
      </c>
      <c r="T216" s="18"/>
      <c r="U216" s="40">
        <v>1312.0</v>
      </c>
      <c r="V216" s="22">
        <f t="shared" si="8"/>
        <v>118</v>
      </c>
      <c r="W216" s="23">
        <f t="shared" si="9"/>
        <v>0.08993902439</v>
      </c>
      <c r="X216" s="26" t="str">
        <f t="shared" si="10"/>
        <v>Large Net with +118, +9% (1312 to 1430)</v>
      </c>
    </row>
    <row r="217">
      <c r="A217" s="18" t="s">
        <v>436</v>
      </c>
      <c r="B217" s="18">
        <v>506.0</v>
      </c>
      <c r="C217" s="40">
        <v>2156.0</v>
      </c>
      <c r="D217" s="40">
        <v>34.0</v>
      </c>
      <c r="E217" s="40">
        <v>0.0</v>
      </c>
      <c r="F217" s="14">
        <v>768.0</v>
      </c>
      <c r="G217" s="19"/>
      <c r="H217" s="19">
        <f>VLOOKUP(A217,'Kings Ratings'!$A$2:$B$1000,2,false)</f>
        <v>11</v>
      </c>
      <c r="I217" s="10" t="str">
        <f>vlookup(B217,'202405 MM (Do Not Delete)'!$A$1:$G$1000,7,false)</f>
        <v/>
      </c>
      <c r="K217" s="40">
        <v>2156.0</v>
      </c>
      <c r="L217" s="22">
        <f t="shared" si="2"/>
        <v>0</v>
      </c>
      <c r="M217" s="23">
        <f t="shared" si="3"/>
        <v>0</v>
      </c>
      <c r="N217" s="24" t="str">
        <f t="shared" si="4"/>
        <v>Green Top Hat with +0, +0% (2156 to 2156)</v>
      </c>
      <c r="O217" s="41"/>
      <c r="P217" s="40">
        <v>34.0</v>
      </c>
      <c r="Q217" s="18">
        <f t="shared" si="5"/>
        <v>0</v>
      </c>
      <c r="R217" s="23">
        <f t="shared" si="6"/>
        <v>0</v>
      </c>
      <c r="S217" s="24" t="str">
        <f t="shared" si="7"/>
        <v>Green Top Hat with +0, +0% (34 to 34)</v>
      </c>
      <c r="T217" s="18"/>
      <c r="U217" s="40">
        <v>0.0</v>
      </c>
      <c r="V217" s="22">
        <f t="shared" si="8"/>
        <v>0</v>
      </c>
      <c r="W217" s="23" t="str">
        <f t="shared" si="9"/>
        <v>#DIV/0!</v>
      </c>
      <c r="X217" s="26" t="str">
        <f t="shared" si="10"/>
        <v>#DIV/0!</v>
      </c>
    </row>
    <row r="218">
      <c r="A218" s="18" t="s">
        <v>41</v>
      </c>
      <c r="B218" s="18">
        <v>508.0</v>
      </c>
      <c r="C218" s="40">
        <v>11875.0</v>
      </c>
      <c r="D218" s="40">
        <v>3502.0</v>
      </c>
      <c r="E218" s="40">
        <v>1.0</v>
      </c>
      <c r="F218" s="14">
        <v>120003.0</v>
      </c>
      <c r="G218" s="19"/>
      <c r="H218" s="19">
        <f>VLOOKUP(A218,'Kings Ratings'!$A$2:$B$1000,2,false)</f>
        <v>8</v>
      </c>
      <c r="I218" s="7" t="str">
        <f>vlookup(B218,'202405 MM (Do Not Delete)'!$A$1:$G$1000,7,false)</f>
        <v/>
      </c>
      <c r="K218" s="40">
        <v>11383.0</v>
      </c>
      <c r="L218" s="22">
        <f t="shared" si="2"/>
        <v>492</v>
      </c>
      <c r="M218" s="23">
        <f t="shared" si="3"/>
        <v>0.04322234912</v>
      </c>
      <c r="N218" s="24" t="str">
        <f t="shared" si="4"/>
        <v>Arnold Palmer with +492, +4.3% (11383 to 11875)</v>
      </c>
      <c r="O218" s="41"/>
      <c r="P218" s="40">
        <v>3301.0</v>
      </c>
      <c r="Q218" s="18">
        <f t="shared" si="5"/>
        <v>201</v>
      </c>
      <c r="R218" s="23">
        <f t="shared" si="6"/>
        <v>0.0608906392</v>
      </c>
      <c r="S218" s="24" t="str">
        <f t="shared" si="7"/>
        <v>Arnold Palmer with +201, +6.1% (3301 to 3502)</v>
      </c>
      <c r="T218" s="18"/>
      <c r="U218" s="40">
        <v>1.0</v>
      </c>
      <c r="V218" s="22">
        <f t="shared" si="8"/>
        <v>0</v>
      </c>
      <c r="W218" s="23">
        <f t="shared" si="9"/>
        <v>0</v>
      </c>
      <c r="X218" s="26" t="str">
        <f t="shared" si="10"/>
        <v>Arnold Palmer with +0, +0% (1 to 1)</v>
      </c>
    </row>
    <row r="219">
      <c r="A219" s="18" t="s">
        <v>93</v>
      </c>
      <c r="B219" s="18">
        <v>535.0</v>
      </c>
      <c r="C219" s="40">
        <v>14982.0</v>
      </c>
      <c r="D219" s="40">
        <v>6911.0</v>
      </c>
      <c r="E219" s="40">
        <v>462.0</v>
      </c>
      <c r="F219" s="14">
        <v>377495.0</v>
      </c>
      <c r="G219" s="19"/>
      <c r="H219" s="19">
        <f>VLOOKUP(A219,'Kings Ratings'!$A$2:$B$1000,2,false)</f>
        <v>3</v>
      </c>
      <c r="I219" s="7">
        <f>vlookup(B219,'202405 MM (Do Not Delete)'!$A$1:$G$1000,7,false)</f>
        <v>281</v>
      </c>
      <c r="K219" s="40">
        <v>14537.0</v>
      </c>
      <c r="L219" s="22">
        <f t="shared" si="2"/>
        <v>445</v>
      </c>
      <c r="M219" s="23">
        <f t="shared" si="3"/>
        <v>0.03061154296</v>
      </c>
      <c r="N219" s="24" t="str">
        <f t="shared" si="4"/>
        <v>Blue Dye with +445, +3.1% (14537 to 14982)</v>
      </c>
      <c r="O219" s="41"/>
      <c r="P219" s="40">
        <v>6636.0</v>
      </c>
      <c r="Q219" s="18">
        <f t="shared" si="5"/>
        <v>275</v>
      </c>
      <c r="R219" s="23">
        <f t="shared" si="6"/>
        <v>0.04144062688</v>
      </c>
      <c r="S219" s="24" t="str">
        <f t="shared" si="7"/>
        <v>Blue Dye with +275, +4.1% (6636 to 6911)</v>
      </c>
      <c r="T219" s="18"/>
      <c r="U219" s="40">
        <v>426.0</v>
      </c>
      <c r="V219" s="22">
        <f t="shared" si="8"/>
        <v>36</v>
      </c>
      <c r="W219" s="23">
        <f t="shared" si="9"/>
        <v>0.08450704225</v>
      </c>
      <c r="X219" s="26" t="str">
        <f t="shared" si="10"/>
        <v>Blue Dye with +36, +8.5% (426 to 462)</v>
      </c>
    </row>
    <row r="220">
      <c r="A220" s="18" t="s">
        <v>659</v>
      </c>
      <c r="B220" s="18">
        <v>536.0</v>
      </c>
      <c r="C220" s="40">
        <v>14591.0</v>
      </c>
      <c r="D220" s="40">
        <v>5865.0</v>
      </c>
      <c r="E220" s="40">
        <v>189.0</v>
      </c>
      <c r="F220" s="14">
        <v>292180.0</v>
      </c>
      <c r="G220" s="19"/>
      <c r="H220" s="19">
        <f>VLOOKUP(A220,'Kings Ratings'!$A$2:$B$1000,2,false)</f>
        <v>3</v>
      </c>
      <c r="I220" s="7">
        <f>vlookup(B220,'202405 MM (Do Not Delete)'!$A$1:$G$1000,7,false)</f>
        <v>296</v>
      </c>
      <c r="K220" s="40">
        <v>14148.0</v>
      </c>
      <c r="L220" s="22">
        <f t="shared" si="2"/>
        <v>443</v>
      </c>
      <c r="M220" s="23">
        <f t="shared" si="3"/>
        <v>0.0313118462</v>
      </c>
      <c r="N220" s="24" t="str">
        <f t="shared" si="4"/>
        <v>Red Dye with +443, +3.1% (14148 to 14591)</v>
      </c>
      <c r="O220" s="41"/>
      <c r="P220" s="40">
        <v>5596.0</v>
      </c>
      <c r="Q220" s="18">
        <f t="shared" si="5"/>
        <v>269</v>
      </c>
      <c r="R220" s="23">
        <f t="shared" si="6"/>
        <v>0.04807005004</v>
      </c>
      <c r="S220" s="24" t="str">
        <f t="shared" si="7"/>
        <v>Red Dye with +269, +4.8% (5596 to 5865)</v>
      </c>
      <c r="T220" s="18"/>
      <c r="U220" s="40">
        <v>165.0</v>
      </c>
      <c r="V220" s="22">
        <f t="shared" si="8"/>
        <v>24</v>
      </c>
      <c r="W220" s="23">
        <f t="shared" si="9"/>
        <v>0.1454545455</v>
      </c>
      <c r="X220" s="26" t="str">
        <f t="shared" si="10"/>
        <v>Red Dye with +24, +14.5% (165 to 189)</v>
      </c>
    </row>
    <row r="221">
      <c r="A221" s="18" t="s">
        <v>641</v>
      </c>
      <c r="B221" s="18">
        <v>537.0</v>
      </c>
      <c r="C221" s="40">
        <v>9266.0</v>
      </c>
      <c r="D221" s="40">
        <v>3505.0</v>
      </c>
      <c r="E221" s="40">
        <v>37.0</v>
      </c>
      <c r="F221" s="14">
        <v>133909.0</v>
      </c>
      <c r="G221" s="19"/>
      <c r="H221" s="19">
        <f>VLOOKUP(A221,'Kings Ratings'!$A$2:$B$1000,2,false)</f>
        <v>5</v>
      </c>
      <c r="I221" s="7" t="str">
        <f>vlookup(B221,'202405 MM (Do Not Delete)'!$A$1:$G$1000,7,false)</f>
        <v/>
      </c>
      <c r="K221" s="40">
        <v>8862.0</v>
      </c>
      <c r="L221" s="22">
        <f t="shared" si="2"/>
        <v>404</v>
      </c>
      <c r="M221" s="23">
        <f t="shared" si="3"/>
        <v>0.04558790341</v>
      </c>
      <c r="N221" s="24" t="str">
        <f t="shared" si="4"/>
        <v>Purple Dye with +404, +4.6% (8862 to 9266)</v>
      </c>
      <c r="O221" s="41"/>
      <c r="P221" s="40">
        <v>3320.0</v>
      </c>
      <c r="Q221" s="18">
        <f t="shared" si="5"/>
        <v>185</v>
      </c>
      <c r="R221" s="23">
        <f t="shared" si="6"/>
        <v>0.05572289157</v>
      </c>
      <c r="S221" s="24" t="str">
        <f t="shared" si="7"/>
        <v>Purple Dye with +185, +5.6% (3320 to 3505)</v>
      </c>
      <c r="T221" s="18"/>
      <c r="U221" s="40">
        <v>32.0</v>
      </c>
      <c r="V221" s="22">
        <f t="shared" si="8"/>
        <v>5</v>
      </c>
      <c r="W221" s="23">
        <f t="shared" si="9"/>
        <v>0.15625</v>
      </c>
      <c r="X221" s="26" t="str">
        <f t="shared" si="10"/>
        <v>Purple Dye with +5, +15.6% (32 to 37)</v>
      </c>
    </row>
    <row r="222">
      <c r="A222" s="18" t="s">
        <v>664</v>
      </c>
      <c r="B222" s="18">
        <v>538.0</v>
      </c>
      <c r="C222" s="40">
        <v>10393.0</v>
      </c>
      <c r="D222" s="40">
        <v>3771.0</v>
      </c>
      <c r="E222" s="40">
        <v>61.0</v>
      </c>
      <c r="F222" s="14">
        <v>106802.0</v>
      </c>
      <c r="G222" s="19"/>
      <c r="H222" s="19">
        <f>VLOOKUP(A222,'Kings Ratings'!$A$2:$B$1000,2,false)</f>
        <v>4</v>
      </c>
      <c r="I222" s="7" t="str">
        <f>vlookup(B222,'202405 MM (Do Not Delete)'!$A$1:$G$1000,7,false)</f>
        <v/>
      </c>
      <c r="K222" s="40">
        <v>10062.0</v>
      </c>
      <c r="L222" s="22">
        <f t="shared" si="2"/>
        <v>331</v>
      </c>
      <c r="M222" s="23">
        <f t="shared" si="3"/>
        <v>0.03289604452</v>
      </c>
      <c r="N222" s="24" t="str">
        <f t="shared" si="4"/>
        <v>Red Shield with +331, +3.3% (10062 to 10393)</v>
      </c>
      <c r="O222" s="41"/>
      <c r="P222" s="40">
        <v>3659.0</v>
      </c>
      <c r="Q222" s="18">
        <f t="shared" si="5"/>
        <v>112</v>
      </c>
      <c r="R222" s="23">
        <f t="shared" si="6"/>
        <v>0.03060945614</v>
      </c>
      <c r="S222" s="24" t="str">
        <f t="shared" si="7"/>
        <v>Red Shield with +112, +3.1% (3659 to 3771)</v>
      </c>
      <c r="T222" s="18"/>
      <c r="U222" s="40">
        <v>59.0</v>
      </c>
      <c r="V222" s="22">
        <f t="shared" si="8"/>
        <v>2</v>
      </c>
      <c r="W222" s="23">
        <f t="shared" si="9"/>
        <v>0.03389830508</v>
      </c>
      <c r="X222" s="26" t="str">
        <f t="shared" si="10"/>
        <v>Red Shield with +2, +3.4% (59 to 61)</v>
      </c>
    </row>
    <row r="223">
      <c r="A223" s="18" t="s">
        <v>636</v>
      </c>
      <c r="B223" s="18">
        <v>539.0</v>
      </c>
      <c r="C223" s="40">
        <v>6595.0</v>
      </c>
      <c r="D223" s="40">
        <v>2502.0</v>
      </c>
      <c r="E223" s="40">
        <v>31.0</v>
      </c>
      <c r="F223" s="14">
        <v>100387.0</v>
      </c>
      <c r="G223" s="19"/>
      <c r="H223" s="19">
        <f>VLOOKUP(A223,'Kings Ratings'!$A$2:$B$1000,2,false)</f>
        <v>5</v>
      </c>
      <c r="I223" s="7" t="str">
        <f>vlookup(B223,'202405 MM (Do Not Delete)'!$A$1:$G$1000,7,false)</f>
        <v/>
      </c>
      <c r="K223" s="40">
        <v>6315.0</v>
      </c>
      <c r="L223" s="22">
        <f t="shared" si="2"/>
        <v>280</v>
      </c>
      <c r="M223" s="23">
        <f t="shared" si="3"/>
        <v>0.04433887569</v>
      </c>
      <c r="N223" s="24" t="str">
        <f t="shared" si="4"/>
        <v>Purple Bag with +280, +4.4% (6315 to 6595)</v>
      </c>
      <c r="O223" s="41"/>
      <c r="P223" s="40">
        <v>2385.0</v>
      </c>
      <c r="Q223" s="18">
        <f t="shared" si="5"/>
        <v>117</v>
      </c>
      <c r="R223" s="23">
        <f t="shared" si="6"/>
        <v>0.04905660377</v>
      </c>
      <c r="S223" s="24" t="str">
        <f t="shared" si="7"/>
        <v>Purple Bag with +117, +4.9% (2385 to 2502)</v>
      </c>
      <c r="T223" s="18"/>
      <c r="U223" s="40">
        <v>29.0</v>
      </c>
      <c r="V223" s="22">
        <f t="shared" si="8"/>
        <v>2</v>
      </c>
      <c r="W223" s="23">
        <f t="shared" si="9"/>
        <v>0.06896551724</v>
      </c>
      <c r="X223" s="26" t="str">
        <f t="shared" si="10"/>
        <v>Purple Bag with +2, +6.9% (29 to 31)</v>
      </c>
    </row>
    <row r="224">
      <c r="A224" s="18" t="s">
        <v>100</v>
      </c>
      <c r="B224" s="18">
        <v>540.0</v>
      </c>
      <c r="C224" s="40">
        <v>11793.0</v>
      </c>
      <c r="D224" s="40">
        <v>6200.0</v>
      </c>
      <c r="E224" s="40">
        <v>324.0</v>
      </c>
      <c r="F224" s="14">
        <v>181573.0</v>
      </c>
      <c r="G224" s="19"/>
      <c r="H224" s="19">
        <f>VLOOKUP(A224,'Kings Ratings'!$A$2:$B$1000,2,false)</f>
        <v>4</v>
      </c>
      <c r="I224" s="7">
        <f>vlookup(B224,'202405 MM (Do Not Delete)'!$A$1:$G$1000,7,false)</f>
        <v>293</v>
      </c>
      <c r="K224" s="40">
        <v>11375.0</v>
      </c>
      <c r="L224" s="22">
        <f t="shared" si="2"/>
        <v>418</v>
      </c>
      <c r="M224" s="23">
        <f t="shared" si="3"/>
        <v>0.03674725275</v>
      </c>
      <c r="N224" s="24" t="str">
        <f t="shared" si="4"/>
        <v>Blue Purse with +418, +3.7% (11375 to 11793)</v>
      </c>
      <c r="O224" s="41"/>
      <c r="P224" s="40">
        <v>5979.0</v>
      </c>
      <c r="Q224" s="18">
        <f t="shared" si="5"/>
        <v>221</v>
      </c>
      <c r="R224" s="23">
        <f t="shared" si="6"/>
        <v>0.03696270279</v>
      </c>
      <c r="S224" s="24" t="str">
        <f t="shared" si="7"/>
        <v>Blue Purse with +221, +3.7% (5979 to 6200)</v>
      </c>
      <c r="T224" s="18"/>
      <c r="U224" s="40">
        <v>296.0</v>
      </c>
      <c r="V224" s="22">
        <f t="shared" si="8"/>
        <v>28</v>
      </c>
      <c r="W224" s="23">
        <f t="shared" si="9"/>
        <v>0.09459459459</v>
      </c>
      <c r="X224" s="26" t="str">
        <f t="shared" si="10"/>
        <v>Blue Purse with +28, +9.5% (296 to 324)</v>
      </c>
    </row>
    <row r="225">
      <c r="A225" s="11" t="s">
        <v>334</v>
      </c>
      <c r="B225" s="18">
        <v>565.0</v>
      </c>
      <c r="C225" s="40">
        <v>1408.0</v>
      </c>
      <c r="D225" s="40">
        <v>9.0</v>
      </c>
      <c r="E225" s="40">
        <v>0.0</v>
      </c>
      <c r="F225" s="14">
        <v>8459.0</v>
      </c>
      <c r="G225" s="19"/>
      <c r="H225" s="19">
        <f>VLOOKUP(A225,'Kings Ratings'!$A$2:$B$1000,2,false)</f>
        <v>11</v>
      </c>
      <c r="I225" s="10"/>
      <c r="K225" s="40">
        <v>1408.0</v>
      </c>
      <c r="L225" s="22">
        <f t="shared" si="2"/>
        <v>0</v>
      </c>
      <c r="M225" s="23">
        <f t="shared" si="3"/>
        <v>0</v>
      </c>
      <c r="N225" s="24" t="str">
        <f t="shared" si="4"/>
        <v>Hot Potato with +0, +0% (1408 to 1408)</v>
      </c>
      <c r="O225" s="41"/>
      <c r="P225" s="40">
        <v>9.0</v>
      </c>
      <c r="Q225" s="18">
        <f t="shared" si="5"/>
        <v>0</v>
      </c>
      <c r="R225" s="23">
        <f t="shared" si="6"/>
        <v>0</v>
      </c>
      <c r="S225" s="24" t="str">
        <f t="shared" si="7"/>
        <v>Hot Potato with +0, +0% (9 to 9)</v>
      </c>
      <c r="T225" s="18"/>
      <c r="U225" s="40">
        <v>0.0</v>
      </c>
      <c r="V225" s="22">
        <f t="shared" si="8"/>
        <v>0</v>
      </c>
      <c r="W225" s="23" t="str">
        <f t="shared" si="9"/>
        <v>#DIV/0!</v>
      </c>
      <c r="X225" s="26" t="str">
        <f t="shared" si="10"/>
        <v>#DIV/0!</v>
      </c>
    </row>
    <row r="226">
      <c r="A226" s="18" t="s">
        <v>338</v>
      </c>
      <c r="B226" s="18">
        <v>570.0</v>
      </c>
      <c r="C226" s="40">
        <v>23969.0</v>
      </c>
      <c r="D226" s="40">
        <v>18948.0</v>
      </c>
      <c r="E226" s="40">
        <v>9130.0</v>
      </c>
      <c r="F226" s="14">
        <v>3312243.0</v>
      </c>
      <c r="G226" s="19"/>
      <c r="H226" s="19">
        <f>VLOOKUP(A226,'Kings Ratings'!$A$2:$B$1000,2,false)</f>
        <v>1</v>
      </c>
      <c r="I226" s="7">
        <f>vlookup(B226,'202405 MM (Do Not Delete)'!$A$1:$G$1000,7,false)</f>
        <v>205</v>
      </c>
      <c r="K226" s="40">
        <v>23149.0</v>
      </c>
      <c r="L226" s="22">
        <f t="shared" si="2"/>
        <v>820</v>
      </c>
      <c r="M226" s="23">
        <f t="shared" si="3"/>
        <v>0.03542269644</v>
      </c>
      <c r="N226" s="24" t="str">
        <f t="shared" si="4"/>
        <v>Purple Butterfly Fish with +820, +3.5% (23149 to 23969)</v>
      </c>
      <c r="O226" s="41"/>
      <c r="P226" s="40">
        <v>18359.0</v>
      </c>
      <c r="Q226" s="18">
        <f t="shared" si="5"/>
        <v>589</v>
      </c>
      <c r="R226" s="23">
        <f t="shared" si="6"/>
        <v>0.03208235743</v>
      </c>
      <c r="S226" s="24" t="str">
        <f t="shared" si="7"/>
        <v>Purple Butterfly Fish with +589, +3.2% (18359 to 18948)</v>
      </c>
      <c r="T226" s="18"/>
      <c r="U226" s="40">
        <v>8739.0</v>
      </c>
      <c r="V226" s="22">
        <f t="shared" si="8"/>
        <v>391</v>
      </c>
      <c r="W226" s="23">
        <f t="shared" si="9"/>
        <v>0.04474196132</v>
      </c>
      <c r="X226" s="26" t="str">
        <f t="shared" si="10"/>
        <v>Purple Butterfly Fish with +391, +4.5% (8739 to 9130)</v>
      </c>
    </row>
    <row r="227">
      <c r="A227" s="18" t="s">
        <v>226</v>
      </c>
      <c r="B227" s="18">
        <v>574.0</v>
      </c>
      <c r="C227" s="40">
        <v>23720.0</v>
      </c>
      <c r="D227" s="40">
        <v>18613.0</v>
      </c>
      <c r="E227" s="40">
        <v>8746.0</v>
      </c>
      <c r="F227" s="14">
        <v>3215804.0</v>
      </c>
      <c r="G227" s="19"/>
      <c r="H227" s="19">
        <f>VLOOKUP(A227,'Kings Ratings'!$A$2:$B$1000,2,false)</f>
        <v>1</v>
      </c>
      <c r="I227" s="7">
        <f>vlookup(B227,'202405 MM (Do Not Delete)'!$A$1:$G$1000,7,false)</f>
        <v>207</v>
      </c>
      <c r="K227" s="40">
        <v>22906.0</v>
      </c>
      <c r="L227" s="22">
        <f t="shared" si="2"/>
        <v>814</v>
      </c>
      <c r="M227" s="23">
        <f t="shared" si="3"/>
        <v>0.03553654064</v>
      </c>
      <c r="N227" s="24" t="str">
        <f t="shared" si="4"/>
        <v>Crab with +814, +3.6% (22906 to 23720)</v>
      </c>
      <c r="O227" s="41"/>
      <c r="P227" s="40">
        <v>18041.0</v>
      </c>
      <c r="Q227" s="18">
        <f t="shared" si="5"/>
        <v>572</v>
      </c>
      <c r="R227" s="23">
        <f t="shared" si="6"/>
        <v>0.03170555956</v>
      </c>
      <c r="S227" s="24" t="str">
        <f t="shared" si="7"/>
        <v>Crab with +572, +3.2% (18041 to 18613)</v>
      </c>
      <c r="T227" s="18"/>
      <c r="U227" s="40">
        <v>8361.0</v>
      </c>
      <c r="V227" s="22">
        <f t="shared" si="8"/>
        <v>385</v>
      </c>
      <c r="W227" s="23">
        <f t="shared" si="9"/>
        <v>0.04604712355</v>
      </c>
      <c r="X227" s="26" t="str">
        <f t="shared" si="10"/>
        <v>Crab with +385, +4.6% (8361 to 8746)</v>
      </c>
    </row>
    <row r="228">
      <c r="A228" s="18" t="s">
        <v>361</v>
      </c>
      <c r="B228" s="18">
        <v>575.0</v>
      </c>
      <c r="C228" s="40">
        <v>23330.0</v>
      </c>
      <c r="D228" s="40">
        <v>17926.0</v>
      </c>
      <c r="E228" s="40">
        <v>7607.0</v>
      </c>
      <c r="F228" s="14">
        <v>2279918.0</v>
      </c>
      <c r="G228" s="19"/>
      <c r="H228" s="19">
        <f>VLOOKUP(A228,'Kings Ratings'!$A$2:$B$1000,2,false)</f>
        <v>1</v>
      </c>
      <c r="I228" s="7">
        <f>vlookup(B228,'202405 MM (Do Not Delete)'!$A$1:$G$1000,7,false)</f>
        <v>217</v>
      </c>
      <c r="K228" s="40">
        <v>22543.0</v>
      </c>
      <c r="L228" s="22">
        <f t="shared" si="2"/>
        <v>787</v>
      </c>
      <c r="M228" s="23">
        <f t="shared" si="3"/>
        <v>0.03491105887</v>
      </c>
      <c r="N228" s="24" t="str">
        <f t="shared" si="4"/>
        <v>Green Barracuda with +787, +3.5% (22543 to 23330)</v>
      </c>
      <c r="O228" s="41"/>
      <c r="P228" s="40">
        <v>17357.0</v>
      </c>
      <c r="Q228" s="18">
        <f t="shared" si="5"/>
        <v>569</v>
      </c>
      <c r="R228" s="23">
        <f t="shared" si="6"/>
        <v>0.03278216282</v>
      </c>
      <c r="S228" s="24" t="str">
        <f t="shared" si="7"/>
        <v>Green Barracuda with +569, +3.3% (17357 to 17926)</v>
      </c>
      <c r="T228" s="18"/>
      <c r="U228" s="40">
        <v>7276.0</v>
      </c>
      <c r="V228" s="22">
        <f t="shared" si="8"/>
        <v>331</v>
      </c>
      <c r="W228" s="23">
        <f t="shared" si="9"/>
        <v>0.04549202859</v>
      </c>
      <c r="X228" s="26" t="str">
        <f t="shared" si="10"/>
        <v>Green Barracuda with +331, +4.5% (7276 to 7607)</v>
      </c>
    </row>
    <row r="229">
      <c r="A229" s="18" t="s">
        <v>384</v>
      </c>
      <c r="B229" s="18">
        <v>576.0</v>
      </c>
      <c r="C229" s="40">
        <v>22959.0</v>
      </c>
      <c r="D229" s="40">
        <v>17447.0</v>
      </c>
      <c r="E229" s="40">
        <v>6719.0</v>
      </c>
      <c r="F229" s="14">
        <v>1779861.0</v>
      </c>
      <c r="G229" s="19"/>
      <c r="H229" s="19">
        <f>VLOOKUP(A229,'Kings Ratings'!$A$2:$B$1000,2,false)</f>
        <v>1</v>
      </c>
      <c r="I229" s="7">
        <f>vlookup(B229,'202405 MM (Do Not Delete)'!$A$1:$G$1000,7,false)</f>
        <v>278</v>
      </c>
      <c r="K229" s="40">
        <v>22180.0</v>
      </c>
      <c r="L229" s="22">
        <f t="shared" si="2"/>
        <v>779</v>
      </c>
      <c r="M229" s="23">
        <f t="shared" si="3"/>
        <v>0.03512173129</v>
      </c>
      <c r="N229" s="24" t="str">
        <f t="shared" si="4"/>
        <v>Mulberry Snapper with +779, +3.5% (22180 to 22959)</v>
      </c>
      <c r="O229" s="41"/>
      <c r="P229" s="40">
        <v>16889.0</v>
      </c>
      <c r="Q229" s="18">
        <f t="shared" si="5"/>
        <v>558</v>
      </c>
      <c r="R229" s="23">
        <f t="shared" si="6"/>
        <v>0.03303925632</v>
      </c>
      <c r="S229" s="24" t="str">
        <f t="shared" si="7"/>
        <v>Mulberry Snapper with +558, +3.3% (16889 to 17447)</v>
      </c>
      <c r="T229" s="18"/>
      <c r="U229" s="40">
        <v>6383.0</v>
      </c>
      <c r="V229" s="22">
        <f t="shared" si="8"/>
        <v>336</v>
      </c>
      <c r="W229" s="23">
        <f t="shared" si="9"/>
        <v>0.05263982453</v>
      </c>
      <c r="X229" s="26" t="str">
        <f t="shared" si="10"/>
        <v>Mulberry Snapper with +336, +5.3% (6383 to 6719)</v>
      </c>
    </row>
    <row r="230">
      <c r="A230" s="18" t="s">
        <v>414</v>
      </c>
      <c r="B230" s="18">
        <v>577.0</v>
      </c>
      <c r="C230" s="40">
        <v>22651.0</v>
      </c>
      <c r="D230" s="40">
        <v>17054.0</v>
      </c>
      <c r="E230" s="40">
        <v>6398.0</v>
      </c>
      <c r="F230" s="14">
        <v>1582394.0</v>
      </c>
      <c r="G230" s="19"/>
      <c r="H230" s="19">
        <f>VLOOKUP(A230,'Kings Ratings'!$A$2:$B$1000,2,false)</f>
        <v>1</v>
      </c>
      <c r="I230" s="7">
        <f>vlookup(B230,'202405 MM (Do Not Delete)'!$A$1:$G$1000,7,false)</f>
        <v>264</v>
      </c>
      <c r="K230" s="40">
        <v>21896.0</v>
      </c>
      <c r="L230" s="22">
        <f t="shared" si="2"/>
        <v>755</v>
      </c>
      <c r="M230" s="23">
        <f t="shared" si="3"/>
        <v>0.03448118378</v>
      </c>
      <c r="N230" s="24" t="str">
        <f t="shared" si="4"/>
        <v>Jumbo Fish with +755, +3.4% (21896 to 22651)</v>
      </c>
      <c r="O230" s="41"/>
      <c r="P230" s="40">
        <v>16510.0</v>
      </c>
      <c r="Q230" s="18">
        <f t="shared" si="5"/>
        <v>544</v>
      </c>
      <c r="R230" s="23">
        <f t="shared" si="6"/>
        <v>0.03294972744</v>
      </c>
      <c r="S230" s="24" t="str">
        <f t="shared" si="7"/>
        <v>Jumbo Fish with +544, +3.3% (16510 to 17054)</v>
      </c>
      <c r="T230" s="18"/>
      <c r="U230" s="40">
        <v>6081.0</v>
      </c>
      <c r="V230" s="22">
        <f t="shared" si="8"/>
        <v>317</v>
      </c>
      <c r="W230" s="23">
        <f t="shared" si="9"/>
        <v>0.05212958395</v>
      </c>
      <c r="X230" s="26" t="str">
        <f t="shared" si="10"/>
        <v>Jumbo Fish with +317, +5.2% (6081 to 6398)</v>
      </c>
    </row>
    <row r="231">
      <c r="A231" s="18" t="s">
        <v>440</v>
      </c>
      <c r="B231" s="18">
        <v>578.0</v>
      </c>
      <c r="C231" s="40">
        <v>22110.0</v>
      </c>
      <c r="D231" s="40">
        <v>16315.0</v>
      </c>
      <c r="E231" s="40">
        <v>5756.0</v>
      </c>
      <c r="F231" s="14">
        <v>1212302.0</v>
      </c>
      <c r="G231" s="19"/>
      <c r="H231" s="19">
        <f>VLOOKUP(A231,'Kings Ratings'!$A$2:$B$1000,2,false)</f>
        <v>1</v>
      </c>
      <c r="I231" s="7">
        <f>vlookup(B231,'202405 MM (Do Not Delete)'!$A$1:$G$1000,7,false)</f>
        <v>268</v>
      </c>
      <c r="K231" s="40">
        <v>21370.0</v>
      </c>
      <c r="L231" s="22">
        <f t="shared" si="2"/>
        <v>740</v>
      </c>
      <c r="M231" s="23">
        <f t="shared" si="3"/>
        <v>0.03462798315</v>
      </c>
      <c r="N231" s="24" t="str">
        <f t="shared" si="4"/>
        <v>Speckled Grouper with +740, +3.5% (21370 to 22110)</v>
      </c>
      <c r="O231" s="41"/>
      <c r="P231" s="40">
        <v>15837.0</v>
      </c>
      <c r="Q231" s="18">
        <f t="shared" si="5"/>
        <v>478</v>
      </c>
      <c r="R231" s="23">
        <f t="shared" si="6"/>
        <v>0.03018248406</v>
      </c>
      <c r="S231" s="24" t="str">
        <f t="shared" si="7"/>
        <v>Speckled Grouper with +478, +3% (15837 to 16315)</v>
      </c>
      <c r="T231" s="18"/>
      <c r="U231" s="40">
        <v>5461.0</v>
      </c>
      <c r="V231" s="22">
        <f t="shared" si="8"/>
        <v>295</v>
      </c>
      <c r="W231" s="23">
        <f t="shared" si="9"/>
        <v>0.05401941036</v>
      </c>
      <c r="X231" s="26" t="str">
        <f t="shared" si="10"/>
        <v>Speckled Grouper with +295, +5.4% (5461 to 5756)</v>
      </c>
    </row>
    <row r="232">
      <c r="A232" s="18" t="s">
        <v>426</v>
      </c>
      <c r="B232" s="18">
        <v>579.0</v>
      </c>
      <c r="C232" s="40">
        <v>22362.0</v>
      </c>
      <c r="D232" s="40">
        <v>16656.0</v>
      </c>
      <c r="E232" s="40">
        <v>5969.0</v>
      </c>
      <c r="F232" s="14">
        <v>1324822.0</v>
      </c>
      <c r="G232" s="19"/>
      <c r="H232" s="19">
        <f>VLOOKUP(A232,'Kings Ratings'!$A$2:$B$1000,2,false)</f>
        <v>1</v>
      </c>
      <c r="I232" s="7">
        <f>vlookup(B232,'202405 MM (Do Not Delete)'!$A$1:$G$1000,7,false)</f>
        <v>266</v>
      </c>
      <c r="K232" s="40">
        <v>21627.0</v>
      </c>
      <c r="L232" s="22">
        <f t="shared" si="2"/>
        <v>735</v>
      </c>
      <c r="M232" s="23">
        <f t="shared" si="3"/>
        <v>0.03398529616</v>
      </c>
      <c r="N232" s="24" t="str">
        <f t="shared" si="4"/>
        <v>Orcafish with +735, +3.4% (21627 to 22362)</v>
      </c>
      <c r="O232" s="41"/>
      <c r="P232" s="40">
        <v>16156.0</v>
      </c>
      <c r="Q232" s="18">
        <f t="shared" si="5"/>
        <v>500</v>
      </c>
      <c r="R232" s="23">
        <f t="shared" si="6"/>
        <v>0.03094825452</v>
      </c>
      <c r="S232" s="24" t="str">
        <f t="shared" si="7"/>
        <v>Orcafish with +500, +3.1% (16156 to 16656)</v>
      </c>
      <c r="T232" s="18"/>
      <c r="U232" s="40">
        <v>5648.0</v>
      </c>
      <c r="V232" s="22">
        <f t="shared" si="8"/>
        <v>321</v>
      </c>
      <c r="W232" s="23">
        <f t="shared" si="9"/>
        <v>0.05683427762</v>
      </c>
      <c r="X232" s="26" t="str">
        <f t="shared" si="10"/>
        <v>Orcafish with +321, +5.7% (5648 to 5969)</v>
      </c>
    </row>
    <row r="233">
      <c r="A233" s="18" t="s">
        <v>391</v>
      </c>
      <c r="B233" s="18">
        <v>580.0</v>
      </c>
      <c r="C233" s="40">
        <v>929.0</v>
      </c>
      <c r="D233" s="40">
        <v>6.0</v>
      </c>
      <c r="E233" s="40">
        <v>0.0</v>
      </c>
      <c r="F233" s="14">
        <v>10415.0</v>
      </c>
      <c r="G233" s="19"/>
      <c r="H233" s="19">
        <f>VLOOKUP(A233,'Kings Ratings'!$A$2:$B$1000,2,false)</f>
        <v>10</v>
      </c>
      <c r="I233" s="10" t="str">
        <f>vlookup(B233,'202405 MM (Do Not Delete)'!$A$1:$G$1000,7,false)</f>
        <v/>
      </c>
      <c r="K233" s="40">
        <v>851.0</v>
      </c>
      <c r="L233" s="22">
        <f t="shared" si="2"/>
        <v>78</v>
      </c>
      <c r="M233" s="23">
        <f t="shared" si="3"/>
        <v>0.09165687427</v>
      </c>
      <c r="N233" s="24" t="str">
        <f t="shared" si="4"/>
        <v>Gold Jelly with +78, +9.2% (851 to 929)</v>
      </c>
      <c r="O233" s="41"/>
      <c r="P233" s="40">
        <v>5.0</v>
      </c>
      <c r="Q233" s="18">
        <f t="shared" si="5"/>
        <v>1</v>
      </c>
      <c r="R233" s="23">
        <f t="shared" si="6"/>
        <v>0.2</v>
      </c>
      <c r="S233" s="24" t="str">
        <f t="shared" si="7"/>
        <v>Gold Jelly with +1, +20% (5 to 6)</v>
      </c>
      <c r="T233" s="18"/>
      <c r="U233" s="40">
        <v>0.0</v>
      </c>
      <c r="V233" s="22">
        <f t="shared" si="8"/>
        <v>0</v>
      </c>
      <c r="W233" s="23" t="str">
        <f t="shared" si="9"/>
        <v>#DIV/0!</v>
      </c>
      <c r="X233" s="26" t="str">
        <f t="shared" si="10"/>
        <v>#DIV/0!</v>
      </c>
    </row>
    <row r="234">
      <c r="A234" s="18" t="s">
        <v>236</v>
      </c>
      <c r="B234" s="18">
        <v>585.0</v>
      </c>
      <c r="C234" s="40">
        <v>11859.0</v>
      </c>
      <c r="D234" s="40">
        <v>6095.0</v>
      </c>
      <c r="E234" s="40">
        <v>504.0</v>
      </c>
      <c r="F234" s="14">
        <v>292606.0</v>
      </c>
      <c r="G234" s="19"/>
      <c r="H234" s="19">
        <f>VLOOKUP(A234,'Kings Ratings'!$A$2:$B$1000,2,false)</f>
        <v>4</v>
      </c>
      <c r="I234" s="7">
        <f>vlookup(B234,'202405 MM (Do Not Delete)'!$A$1:$G$1000,7,false)</f>
        <v>277</v>
      </c>
      <c r="K234" s="40">
        <v>11486.0</v>
      </c>
      <c r="L234" s="22">
        <f t="shared" si="2"/>
        <v>373</v>
      </c>
      <c r="M234" s="23">
        <f t="shared" si="3"/>
        <v>0.03247431656</v>
      </c>
      <c r="N234" s="24" t="str">
        <f t="shared" si="4"/>
        <v>Crossbow with +373, +3.2% (11486 to 11859)</v>
      </c>
      <c r="O234" s="41"/>
      <c r="P234" s="40">
        <v>5847.0</v>
      </c>
      <c r="Q234" s="18">
        <f t="shared" si="5"/>
        <v>248</v>
      </c>
      <c r="R234" s="23">
        <f t="shared" si="6"/>
        <v>0.04241491363</v>
      </c>
      <c r="S234" s="24" t="str">
        <f t="shared" si="7"/>
        <v>Crossbow with +248, +4.2% (5847 to 6095)</v>
      </c>
      <c r="T234" s="18"/>
      <c r="U234" s="40">
        <v>466.0</v>
      </c>
      <c r="V234" s="22">
        <f t="shared" si="8"/>
        <v>38</v>
      </c>
      <c r="W234" s="23">
        <f t="shared" si="9"/>
        <v>0.08154506438</v>
      </c>
      <c r="X234" s="26" t="str">
        <f t="shared" si="10"/>
        <v>Crossbow with +38, +8.2% (466 to 504)</v>
      </c>
    </row>
    <row r="235">
      <c r="A235" s="18" t="s">
        <v>144</v>
      </c>
      <c r="B235" s="18">
        <v>587.0</v>
      </c>
      <c r="C235" s="40">
        <v>111.0</v>
      </c>
      <c r="D235" s="40">
        <v>0.0</v>
      </c>
      <c r="E235" s="40">
        <v>0.0</v>
      </c>
      <c r="F235" s="14">
        <v>4171.0</v>
      </c>
      <c r="G235" s="19"/>
      <c r="H235" s="19">
        <f>VLOOKUP(A235,'Kings Ratings'!$A$2:$B$1000,2,false)</f>
        <v>10</v>
      </c>
      <c r="I235" s="10" t="str">
        <f>vlookup(B235,'202405 MM (Do Not Delete)'!$A$1:$G$1000,7,false)</f>
        <v/>
      </c>
      <c r="K235" s="40">
        <v>89.0</v>
      </c>
      <c r="L235" s="22">
        <f t="shared" si="2"/>
        <v>22</v>
      </c>
      <c r="M235" s="23">
        <f t="shared" si="3"/>
        <v>0.2471910112</v>
      </c>
      <c r="N235" s="24" t="str">
        <f t="shared" si="4"/>
        <v>Peach Juice with +22, +24.7% (89 to 111)</v>
      </c>
      <c r="O235" s="41"/>
      <c r="P235" s="40">
        <v>0.0</v>
      </c>
      <c r="Q235" s="18">
        <f t="shared" si="5"/>
        <v>0</v>
      </c>
      <c r="R235" s="23" t="str">
        <f t="shared" si="6"/>
        <v>#DIV/0!</v>
      </c>
      <c r="S235" s="24" t="str">
        <f t="shared" si="7"/>
        <v>#DIV/0!</v>
      </c>
      <c r="T235" s="18"/>
      <c r="U235" s="40">
        <v>0.0</v>
      </c>
      <c r="V235" s="22">
        <f t="shared" si="8"/>
        <v>0</v>
      </c>
      <c r="W235" s="23" t="str">
        <f t="shared" si="9"/>
        <v>#DIV/0!</v>
      </c>
      <c r="X235" s="26" t="str">
        <f t="shared" si="10"/>
        <v>#DIV/0!</v>
      </c>
    </row>
    <row r="236">
      <c r="A236" s="18" t="s">
        <v>756</v>
      </c>
      <c r="B236" s="18">
        <v>592.0</v>
      </c>
      <c r="C236" s="40">
        <v>7835.0</v>
      </c>
      <c r="D236" s="40">
        <v>1218.0</v>
      </c>
      <c r="E236" s="40">
        <v>1.0</v>
      </c>
      <c r="F236" s="14">
        <v>83431.0</v>
      </c>
      <c r="G236" s="19"/>
      <c r="H236" s="19">
        <f>VLOOKUP(A236,'Kings Ratings'!$A$2:$B$1000,2,false)</f>
        <v>8</v>
      </c>
      <c r="I236" s="10"/>
      <c r="K236" s="40">
        <v>7379.0</v>
      </c>
      <c r="L236" s="22">
        <f t="shared" si="2"/>
        <v>456</v>
      </c>
      <c r="M236" s="23">
        <f t="shared" si="3"/>
        <v>0.06179699146</v>
      </c>
      <c r="N236" s="24" t="str">
        <f t="shared" si="4"/>
        <v>Steel Plate with +456, +6.2% (7379 to 7835)</v>
      </c>
      <c r="O236" s="41"/>
      <c r="P236" s="40">
        <v>1114.0</v>
      </c>
      <c r="Q236" s="18">
        <f t="shared" si="5"/>
        <v>104</v>
      </c>
      <c r="R236" s="23">
        <f t="shared" si="6"/>
        <v>0.0933572711</v>
      </c>
      <c r="S236" s="24" t="str">
        <f t="shared" si="7"/>
        <v>Steel Plate with +104, +9.3% (1114 to 1218)</v>
      </c>
      <c r="T236" s="18"/>
      <c r="U236" s="40">
        <v>1.0</v>
      </c>
      <c r="V236" s="22">
        <f t="shared" si="8"/>
        <v>0</v>
      </c>
      <c r="W236" s="23">
        <f t="shared" si="9"/>
        <v>0</v>
      </c>
      <c r="X236" s="26" t="str">
        <f t="shared" si="10"/>
        <v>Steel Plate with +0, +0% (1 to 1)</v>
      </c>
    </row>
    <row r="237">
      <c r="A237" s="18" t="s">
        <v>838</v>
      </c>
      <c r="B237" s="18">
        <v>594.0</v>
      </c>
      <c r="C237" s="40">
        <v>7688.0</v>
      </c>
      <c r="D237" s="40">
        <v>1166.0</v>
      </c>
      <c r="E237" s="40">
        <v>15.0</v>
      </c>
      <c r="F237" s="14">
        <v>53464.0</v>
      </c>
      <c r="G237" s="19"/>
      <c r="H237" s="19">
        <f>VLOOKUP(A237,'Kings Ratings'!$A$2:$B$1000,2,false)</f>
        <v>6</v>
      </c>
      <c r="I237" s="7">
        <f>vlookup(B237,'202405 MM (Do Not Delete)'!$A$1:$G$1000,7,false)</f>
        <v>298</v>
      </c>
      <c r="K237" s="40">
        <v>7311.0</v>
      </c>
      <c r="L237" s="22">
        <f t="shared" si="2"/>
        <v>377</v>
      </c>
      <c r="M237" s="23">
        <f t="shared" si="3"/>
        <v>0.05156613322</v>
      </c>
      <c r="N237" s="24" t="str">
        <f t="shared" si="4"/>
        <v>Wrench with +377, +5.2% (7311 to 7688)</v>
      </c>
      <c r="O237" s="41"/>
      <c r="P237" s="40">
        <v>1110.0</v>
      </c>
      <c r="Q237" s="18">
        <f t="shared" si="5"/>
        <v>56</v>
      </c>
      <c r="R237" s="23">
        <f t="shared" si="6"/>
        <v>0.05045045045</v>
      </c>
      <c r="S237" s="24" t="str">
        <f t="shared" si="7"/>
        <v>Wrench with +56, +5% (1110 to 1166)</v>
      </c>
      <c r="T237" s="18"/>
      <c r="U237" s="40">
        <v>15.0</v>
      </c>
      <c r="V237" s="22">
        <f t="shared" si="8"/>
        <v>0</v>
      </c>
      <c r="W237" s="23">
        <f t="shared" si="9"/>
        <v>0</v>
      </c>
      <c r="X237" s="26" t="str">
        <f t="shared" si="10"/>
        <v>Wrench with +0, +0% (15 to 15)</v>
      </c>
    </row>
    <row r="238">
      <c r="A238" s="18" t="s">
        <v>170</v>
      </c>
      <c r="B238" s="18">
        <v>615.0</v>
      </c>
      <c r="C238" s="40">
        <v>4324.0</v>
      </c>
      <c r="D238" s="40">
        <v>290.0</v>
      </c>
      <c r="E238" s="40">
        <v>5.0</v>
      </c>
      <c r="F238" s="14">
        <v>10228.0</v>
      </c>
      <c r="G238" s="19"/>
      <c r="H238" s="19">
        <f>VLOOKUP(A238,'Kings Ratings'!$A$2:$B$1000,2,false)</f>
        <v>9</v>
      </c>
      <c r="I238" s="10"/>
      <c r="K238" s="40">
        <v>4102.0</v>
      </c>
      <c r="L238" s="22">
        <f t="shared" si="2"/>
        <v>222</v>
      </c>
      <c r="M238" s="23">
        <f t="shared" si="3"/>
        <v>0.05411994149</v>
      </c>
      <c r="N238" s="24" t="str">
        <f t="shared" si="4"/>
        <v>Canoe with +222, +5.4% (4102 to 4324)</v>
      </c>
      <c r="O238" s="41"/>
      <c r="P238" s="40">
        <v>279.0</v>
      </c>
      <c r="Q238" s="18">
        <f t="shared" si="5"/>
        <v>11</v>
      </c>
      <c r="R238" s="23">
        <f t="shared" si="6"/>
        <v>0.0394265233</v>
      </c>
      <c r="S238" s="24" t="str">
        <f t="shared" si="7"/>
        <v>Canoe with +11, +3.9% (279 to 290)</v>
      </c>
      <c r="T238" s="18"/>
      <c r="U238" s="40">
        <v>5.0</v>
      </c>
      <c r="V238" s="22">
        <f t="shared" si="8"/>
        <v>0</v>
      </c>
      <c r="W238" s="23">
        <f t="shared" si="9"/>
        <v>0</v>
      </c>
      <c r="X238" s="26" t="str">
        <f t="shared" si="10"/>
        <v>Canoe with +0, +0% (5 to 5)</v>
      </c>
    </row>
    <row r="239">
      <c r="A239" s="18" t="s">
        <v>786</v>
      </c>
      <c r="B239" s="18">
        <v>616.0</v>
      </c>
      <c r="C239" s="40">
        <v>4371.0</v>
      </c>
      <c r="D239" s="40">
        <v>332.0</v>
      </c>
      <c r="E239" s="40">
        <v>9.0</v>
      </c>
      <c r="F239" s="14">
        <v>152777.0</v>
      </c>
      <c r="G239" s="19"/>
      <c r="H239" s="19">
        <f>VLOOKUP(A239,'Kings Ratings'!$A$2:$B$1000,2,false)</f>
        <v>11</v>
      </c>
      <c r="I239" s="10"/>
      <c r="K239" s="40">
        <v>4280.0</v>
      </c>
      <c r="L239" s="22">
        <f t="shared" si="2"/>
        <v>91</v>
      </c>
      <c r="M239" s="23">
        <f t="shared" si="3"/>
        <v>0.02126168224</v>
      </c>
      <c r="N239" s="24" t="str">
        <f t="shared" si="4"/>
        <v>Toilet Paper with +91, +2.1% (4280 to 4371)</v>
      </c>
      <c r="O239" s="41"/>
      <c r="P239" s="40">
        <v>329.0</v>
      </c>
      <c r="Q239" s="18">
        <f t="shared" si="5"/>
        <v>3</v>
      </c>
      <c r="R239" s="23">
        <f t="shared" si="6"/>
        <v>0.009118541033</v>
      </c>
      <c r="S239" s="24" t="str">
        <f t="shared" si="7"/>
        <v>Toilet Paper with +3, +0.9% (329 to 332)</v>
      </c>
      <c r="T239" s="18"/>
      <c r="U239" s="40">
        <v>9.0</v>
      </c>
      <c r="V239" s="22">
        <f t="shared" si="8"/>
        <v>0</v>
      </c>
      <c r="W239" s="23">
        <f t="shared" si="9"/>
        <v>0</v>
      </c>
      <c r="X239" s="26" t="str">
        <f t="shared" si="10"/>
        <v>Toilet Paper with +0, +0% (9 to 9)</v>
      </c>
    </row>
    <row r="240">
      <c r="A240" s="18" t="s">
        <v>844</v>
      </c>
      <c r="B240" s="18">
        <v>623.0</v>
      </c>
      <c r="C240" s="40">
        <v>3439.0</v>
      </c>
      <c r="D240" s="40">
        <v>577.0</v>
      </c>
      <c r="E240" s="40">
        <v>5.0</v>
      </c>
      <c r="F240" s="14">
        <v>115387.0</v>
      </c>
      <c r="G240" s="19"/>
      <c r="H240" s="19">
        <f>VLOOKUP(A240,'Kings Ratings'!$A$2:$B$1000,2,false)</f>
        <v>11</v>
      </c>
      <c r="I240" s="10"/>
      <c r="K240" s="40">
        <v>3439.0</v>
      </c>
      <c r="L240" s="22">
        <f t="shared" si="2"/>
        <v>0</v>
      </c>
      <c r="M240" s="23">
        <f t="shared" si="3"/>
        <v>0</v>
      </c>
      <c r="N240" s="24" t="str">
        <f t="shared" si="4"/>
        <v>Milk Carton with +0, +0% (3439 to 3439)</v>
      </c>
      <c r="O240" s="41"/>
      <c r="P240" s="40">
        <v>577.0</v>
      </c>
      <c r="Q240" s="18">
        <f t="shared" si="5"/>
        <v>0</v>
      </c>
      <c r="R240" s="23">
        <f t="shared" si="6"/>
        <v>0</v>
      </c>
      <c r="S240" s="24" t="str">
        <f t="shared" si="7"/>
        <v>Milk Carton with +0, +0% (577 to 577)</v>
      </c>
      <c r="T240" s="18"/>
      <c r="U240" s="40">
        <v>5.0</v>
      </c>
      <c r="V240" s="22">
        <f t="shared" si="8"/>
        <v>0</v>
      </c>
      <c r="W240" s="23">
        <f t="shared" si="9"/>
        <v>0</v>
      </c>
      <c r="X240" s="26" t="str">
        <f t="shared" si="10"/>
        <v>Milk Carton with +0, +0% (5 to 5)</v>
      </c>
    </row>
    <row r="241">
      <c r="A241" s="18" t="s">
        <v>535</v>
      </c>
      <c r="B241" s="18">
        <v>628.0</v>
      </c>
      <c r="C241" s="40">
        <v>4818.0</v>
      </c>
      <c r="D241" s="40">
        <v>345.0</v>
      </c>
      <c r="E241" s="40">
        <v>0.0</v>
      </c>
      <c r="F241" s="14">
        <v>29776.0</v>
      </c>
      <c r="G241" s="19"/>
      <c r="H241" s="19">
        <f>VLOOKUP(A241,'Kings Ratings'!$A$2:$B$1000,2,false)</f>
        <v>8</v>
      </c>
      <c r="I241" s="10"/>
      <c r="K241" s="40">
        <v>4513.0</v>
      </c>
      <c r="L241" s="22">
        <f t="shared" si="2"/>
        <v>305</v>
      </c>
      <c r="M241" s="23">
        <f t="shared" si="3"/>
        <v>0.06758253933</v>
      </c>
      <c r="N241" s="24" t="str">
        <f t="shared" si="4"/>
        <v>Machine Press with +305, +6.8% (4513 to 4818)</v>
      </c>
      <c r="O241" s="41"/>
      <c r="P241" s="40">
        <v>318.0</v>
      </c>
      <c r="Q241" s="18">
        <f t="shared" si="5"/>
        <v>27</v>
      </c>
      <c r="R241" s="23">
        <f t="shared" si="6"/>
        <v>0.08490566038</v>
      </c>
      <c r="S241" s="24" t="str">
        <f t="shared" si="7"/>
        <v>Machine Press with +27, +8.5% (318 to 345)</v>
      </c>
      <c r="T241" s="18"/>
      <c r="U241" s="40">
        <v>0.0</v>
      </c>
      <c r="V241" s="22">
        <f t="shared" si="8"/>
        <v>0</v>
      </c>
      <c r="W241" s="23" t="str">
        <f t="shared" si="9"/>
        <v>#DIV/0!</v>
      </c>
      <c r="X241" s="26" t="str">
        <f t="shared" si="10"/>
        <v>#DIV/0!</v>
      </c>
    </row>
    <row r="242">
      <c r="A242" s="18" t="s">
        <v>222</v>
      </c>
      <c r="B242" s="18">
        <v>629.0</v>
      </c>
      <c r="C242" s="40">
        <v>4980.0</v>
      </c>
      <c r="D242" s="40">
        <v>204.0</v>
      </c>
      <c r="E242" s="40">
        <v>0.0</v>
      </c>
      <c r="F242" s="14">
        <v>25600.0</v>
      </c>
      <c r="G242" s="19"/>
      <c r="H242" s="19">
        <f>VLOOKUP(A242,'Kings Ratings'!$A$2:$B$1000,2,false)</f>
        <v>9</v>
      </c>
      <c r="I242" s="10">
        <f>vlookup(B242,'202405 MM (Do Not Delete)'!$A$1:$G$1000,7,false)</f>
        <v>301</v>
      </c>
      <c r="K242" s="40">
        <v>4658.0</v>
      </c>
      <c r="L242" s="22">
        <f t="shared" si="2"/>
        <v>322</v>
      </c>
      <c r="M242" s="23">
        <f t="shared" si="3"/>
        <v>0.06912838128</v>
      </c>
      <c r="N242" s="24" t="str">
        <f t="shared" si="4"/>
        <v>Corn Oil with +322, +6.9% (4658 to 4980)</v>
      </c>
      <c r="O242" s="41"/>
      <c r="P242" s="40">
        <v>177.0</v>
      </c>
      <c r="Q242" s="18">
        <f t="shared" si="5"/>
        <v>27</v>
      </c>
      <c r="R242" s="23">
        <f t="shared" si="6"/>
        <v>0.1525423729</v>
      </c>
      <c r="S242" s="24" t="str">
        <f t="shared" si="7"/>
        <v>Corn Oil with +27, +15.3% (177 to 204)</v>
      </c>
      <c r="T242" s="18"/>
      <c r="U242" s="40">
        <v>0.0</v>
      </c>
      <c r="V242" s="22">
        <f t="shared" si="8"/>
        <v>0</v>
      </c>
      <c r="W242" s="23" t="str">
        <f t="shared" si="9"/>
        <v>#DIV/0!</v>
      </c>
      <c r="X242" s="26" t="str">
        <f t="shared" si="10"/>
        <v>#DIV/0!</v>
      </c>
    </row>
    <row r="243">
      <c r="A243" s="18" t="s">
        <v>675</v>
      </c>
      <c r="B243" s="18">
        <v>630.0</v>
      </c>
      <c r="C243" s="40">
        <v>8972.0</v>
      </c>
      <c r="D243" s="40">
        <v>598.0</v>
      </c>
      <c r="E243" s="40">
        <v>0.0</v>
      </c>
      <c r="F243" s="14">
        <v>31273.0</v>
      </c>
      <c r="G243" s="19"/>
      <c r="H243" s="19">
        <f>VLOOKUP(A243,'Kings Ratings'!$A$2:$B$1000,2,false)</f>
        <v>8</v>
      </c>
      <c r="I243" s="10"/>
      <c r="K243" s="40">
        <v>8461.0</v>
      </c>
      <c r="L243" s="22">
        <f t="shared" si="2"/>
        <v>511</v>
      </c>
      <c r="M243" s="23">
        <f t="shared" si="3"/>
        <v>0.06039475239</v>
      </c>
      <c r="N243" s="24" t="str">
        <f t="shared" si="4"/>
        <v>Rice with +511, +6% (8461 to 8972)</v>
      </c>
      <c r="O243" s="41"/>
      <c r="P243" s="40">
        <v>581.0</v>
      </c>
      <c r="Q243" s="18">
        <f t="shared" si="5"/>
        <v>17</v>
      </c>
      <c r="R243" s="23">
        <f t="shared" si="6"/>
        <v>0.02925989673</v>
      </c>
      <c r="S243" s="24" t="str">
        <f t="shared" si="7"/>
        <v>Rice with +17, +2.9% (581 to 598)</v>
      </c>
      <c r="T243" s="18"/>
      <c r="U243" s="40">
        <v>0.0</v>
      </c>
      <c r="V243" s="22">
        <f t="shared" si="8"/>
        <v>0</v>
      </c>
      <c r="W243" s="23" t="str">
        <f t="shared" si="9"/>
        <v>#DIV/0!</v>
      </c>
      <c r="X243" s="26" t="str">
        <f t="shared" si="10"/>
        <v>#DIV/0!</v>
      </c>
    </row>
    <row r="244">
      <c r="A244" s="18" t="s">
        <v>562</v>
      </c>
      <c r="B244" s="18">
        <v>634.0</v>
      </c>
      <c r="C244" s="40">
        <v>879.0</v>
      </c>
      <c r="D244" s="40">
        <v>41.0</v>
      </c>
      <c r="E244" s="40">
        <v>0.0</v>
      </c>
      <c r="F244" s="14">
        <v>10873.0</v>
      </c>
      <c r="G244" s="19"/>
      <c r="H244" s="19">
        <f>VLOOKUP(A244,'Kings Ratings'!$A$2:$B$1000,2,false)</f>
        <v>10</v>
      </c>
      <c r="I244" s="10"/>
      <c r="K244" s="40">
        <v>771.0</v>
      </c>
      <c r="L244" s="22">
        <f t="shared" si="2"/>
        <v>108</v>
      </c>
      <c r="M244" s="23">
        <f t="shared" si="3"/>
        <v>0.140077821</v>
      </c>
      <c r="N244" s="24" t="str">
        <f t="shared" si="4"/>
        <v>Mushroom Stew with +108, +14.% (771 to 879)</v>
      </c>
      <c r="O244" s="41"/>
      <c r="P244" s="40">
        <v>40.0</v>
      </c>
      <c r="Q244" s="18">
        <f t="shared" si="5"/>
        <v>1</v>
      </c>
      <c r="R244" s="23">
        <f t="shared" si="6"/>
        <v>0.025</v>
      </c>
      <c r="S244" s="24" t="str">
        <f t="shared" si="7"/>
        <v>Mushroom Stew with +1, +2.5% (40 to 41)</v>
      </c>
      <c r="T244" s="18"/>
      <c r="U244" s="40">
        <v>0.0</v>
      </c>
      <c r="V244" s="22">
        <f t="shared" si="8"/>
        <v>0</v>
      </c>
      <c r="W244" s="23" t="str">
        <f t="shared" si="9"/>
        <v>#DIV/0!</v>
      </c>
      <c r="X244" s="26" t="str">
        <f t="shared" si="10"/>
        <v>#DIV/0!</v>
      </c>
    </row>
    <row r="245">
      <c r="A245" s="18" t="s">
        <v>311</v>
      </c>
      <c r="B245" s="18">
        <v>635.0</v>
      </c>
      <c r="C245" s="40">
        <v>96.0</v>
      </c>
      <c r="D245" s="40">
        <v>3.0</v>
      </c>
      <c r="E245" s="40">
        <v>0.0</v>
      </c>
      <c r="F245" s="14">
        <v>472.0</v>
      </c>
      <c r="G245" s="19"/>
      <c r="H245" s="19">
        <f>VLOOKUP(A245,'Kings Ratings'!$A$2:$B$1000,2,false)</f>
        <v>10</v>
      </c>
      <c r="I245" s="10" t="str">
        <f>vlookup(B245,'202405 MM (Do Not Delete)'!$A$1:$G$1000,7,false)</f>
        <v/>
      </c>
      <c r="K245" s="40">
        <v>89.0</v>
      </c>
      <c r="L245" s="22">
        <f t="shared" si="2"/>
        <v>7</v>
      </c>
      <c r="M245" s="23">
        <f t="shared" si="3"/>
        <v>0.07865168539</v>
      </c>
      <c r="N245" s="24" t="str">
        <f t="shared" si="4"/>
        <v>Onion Soup with +7, +7.9% (89 to 96)</v>
      </c>
      <c r="O245" s="41"/>
      <c r="P245" s="40">
        <v>3.0</v>
      </c>
      <c r="Q245" s="18">
        <f t="shared" si="5"/>
        <v>0</v>
      </c>
      <c r="R245" s="23">
        <f t="shared" si="6"/>
        <v>0</v>
      </c>
      <c r="S245" s="24" t="str">
        <f t="shared" si="7"/>
        <v>Onion Soup with +0, +0% (3 to 3)</v>
      </c>
      <c r="T245" s="18"/>
      <c r="U245" s="40">
        <v>0.0</v>
      </c>
      <c r="V245" s="22">
        <f t="shared" si="8"/>
        <v>0</v>
      </c>
      <c r="W245" s="23" t="str">
        <f t="shared" si="9"/>
        <v>#DIV/0!</v>
      </c>
      <c r="X245" s="26" t="str">
        <f t="shared" si="10"/>
        <v>#DIV/0!</v>
      </c>
    </row>
    <row r="246">
      <c r="A246" s="18" t="s">
        <v>212</v>
      </c>
      <c r="B246" s="18">
        <v>637.0</v>
      </c>
      <c r="C246" s="40">
        <v>3638.0</v>
      </c>
      <c r="D246" s="40">
        <v>87.0</v>
      </c>
      <c r="E246" s="40">
        <v>2.0</v>
      </c>
      <c r="F246" s="14">
        <v>15641.0</v>
      </c>
      <c r="G246" s="19"/>
      <c r="H246" s="19">
        <f>VLOOKUP(A246,'Kings Ratings'!$A$2:$B$1000,2,false)</f>
        <v>9</v>
      </c>
      <c r="I246" s="10" t="str">
        <f>vlookup(B246,'202405 MM (Do Not Delete)'!$A$1:$G$1000,7,false)</f>
        <v/>
      </c>
      <c r="K246" s="40">
        <v>3391.0</v>
      </c>
      <c r="L246" s="22">
        <f t="shared" si="2"/>
        <v>247</v>
      </c>
      <c r="M246" s="23">
        <f t="shared" si="3"/>
        <v>0.07283987024</v>
      </c>
      <c r="N246" s="24" t="str">
        <f t="shared" si="4"/>
        <v>Cooking Pot with +247, +7.3% (3391 to 3638)</v>
      </c>
      <c r="O246" s="41"/>
      <c r="P246" s="40">
        <v>80.0</v>
      </c>
      <c r="Q246" s="18">
        <f t="shared" si="5"/>
        <v>7</v>
      </c>
      <c r="R246" s="23">
        <f t="shared" si="6"/>
        <v>0.0875</v>
      </c>
      <c r="S246" s="24" t="str">
        <f t="shared" si="7"/>
        <v>Cooking Pot with +7, +8.8% (80 to 87)</v>
      </c>
      <c r="T246" s="18"/>
      <c r="U246" s="40">
        <v>2.0</v>
      </c>
      <c r="V246" s="22">
        <f t="shared" si="8"/>
        <v>0</v>
      </c>
      <c r="W246" s="23">
        <f t="shared" si="9"/>
        <v>0</v>
      </c>
      <c r="X246" s="26" t="str">
        <f t="shared" si="10"/>
        <v>Cooking Pot with +0, +0% (2 to 2)</v>
      </c>
    </row>
    <row r="247">
      <c r="A247" s="18" t="s">
        <v>124</v>
      </c>
      <c r="B247" s="18">
        <v>641.0</v>
      </c>
      <c r="C247" s="40">
        <v>1683.0</v>
      </c>
      <c r="D247" s="40">
        <v>3.0</v>
      </c>
      <c r="E247" s="40">
        <v>0.0</v>
      </c>
      <c r="F247" s="14">
        <v>4866.0</v>
      </c>
      <c r="G247" s="19"/>
      <c r="H247" s="19">
        <f>VLOOKUP(A247,'Kings Ratings'!$A$2:$B$1000,2,false)</f>
        <v>9</v>
      </c>
      <c r="I247" s="10"/>
      <c r="K247" s="40">
        <v>1554.0</v>
      </c>
      <c r="L247" s="22">
        <f t="shared" si="2"/>
        <v>129</v>
      </c>
      <c r="M247" s="23">
        <f t="shared" si="3"/>
        <v>0.08301158301</v>
      </c>
      <c r="N247" s="24" t="str">
        <f t="shared" si="4"/>
        <v>Bone Broth with +129, +8.3% (1554 to 1683)</v>
      </c>
      <c r="O247" s="41"/>
      <c r="P247" s="40">
        <v>3.0</v>
      </c>
      <c r="Q247" s="18">
        <f t="shared" si="5"/>
        <v>0</v>
      </c>
      <c r="R247" s="23">
        <f t="shared" si="6"/>
        <v>0</v>
      </c>
      <c r="S247" s="24" t="str">
        <f t="shared" si="7"/>
        <v>Bone Broth with +0, +0% (3 to 3)</v>
      </c>
      <c r="T247" s="18"/>
      <c r="U247" s="40">
        <v>0.0</v>
      </c>
      <c r="V247" s="22">
        <f t="shared" si="8"/>
        <v>0</v>
      </c>
      <c r="W247" s="23" t="str">
        <f t="shared" si="9"/>
        <v>#DIV/0!</v>
      </c>
      <c r="X247" s="26" t="str">
        <f t="shared" si="10"/>
        <v>#DIV/0!</v>
      </c>
    </row>
    <row r="248">
      <c r="A248" s="18" t="s">
        <v>180</v>
      </c>
      <c r="B248" s="18">
        <v>643.0</v>
      </c>
      <c r="C248" s="40">
        <v>486.0</v>
      </c>
      <c r="D248" s="40">
        <v>15.0</v>
      </c>
      <c r="E248" s="40">
        <v>0.0</v>
      </c>
      <c r="F248" s="14">
        <v>2886.0</v>
      </c>
      <c r="G248" s="19"/>
      <c r="H248" s="19">
        <f>VLOOKUP(A248,'Kings Ratings'!$A$2:$B$1000,2,false)</f>
        <v>9</v>
      </c>
      <c r="I248" s="10" t="str">
        <f>vlookup(B248,'202405 MM (Do Not Delete)'!$A$1:$G$1000,7,false)</f>
        <v/>
      </c>
      <c r="K248" s="40">
        <v>450.0</v>
      </c>
      <c r="L248" s="22">
        <f t="shared" si="2"/>
        <v>36</v>
      </c>
      <c r="M248" s="23">
        <f t="shared" si="3"/>
        <v>0.08</v>
      </c>
      <c r="N248" s="24" t="str">
        <f t="shared" si="4"/>
        <v>Cat's Meow with +36, +8% (450 to 486)</v>
      </c>
      <c r="O248" s="41"/>
      <c r="P248" s="40">
        <v>13.0</v>
      </c>
      <c r="Q248" s="18">
        <f t="shared" si="5"/>
        <v>2</v>
      </c>
      <c r="R248" s="23">
        <f t="shared" si="6"/>
        <v>0.1538461538</v>
      </c>
      <c r="S248" s="24" t="str">
        <f t="shared" si="7"/>
        <v>Cat's Meow with +2, +15.4% (13 to 15)</v>
      </c>
      <c r="T248" s="18"/>
      <c r="U248" s="40">
        <v>0.0</v>
      </c>
      <c r="V248" s="22">
        <f t="shared" si="8"/>
        <v>0</v>
      </c>
      <c r="W248" s="23" t="str">
        <f t="shared" si="9"/>
        <v>#DIV/0!</v>
      </c>
      <c r="X248" s="26" t="str">
        <f t="shared" si="10"/>
        <v>#DIV/0!</v>
      </c>
    </row>
    <row r="249">
      <c r="A249" s="18" t="s">
        <v>490</v>
      </c>
      <c r="B249" s="18">
        <v>644.0</v>
      </c>
      <c r="C249" s="40">
        <v>1213.0</v>
      </c>
      <c r="D249" s="40">
        <v>48.0</v>
      </c>
      <c r="E249" s="40">
        <v>0.0</v>
      </c>
      <c r="F249" s="14">
        <v>1088.0</v>
      </c>
      <c r="G249" s="19"/>
      <c r="H249" s="19">
        <f>VLOOKUP(A249,'Kings Ratings'!$A$2:$B$1000,2,false)</f>
        <v>10</v>
      </c>
      <c r="I249" s="10"/>
      <c r="K249" s="40">
        <v>1164.0</v>
      </c>
      <c r="L249" s="22">
        <f t="shared" si="2"/>
        <v>49</v>
      </c>
      <c r="M249" s="23">
        <f t="shared" si="3"/>
        <v>0.04209621993</v>
      </c>
      <c r="N249" s="24" t="str">
        <f t="shared" si="4"/>
        <v>Quandary Chowder with +49, +4.2% (1164 to 1213)</v>
      </c>
      <c r="O249" s="41"/>
      <c r="P249" s="40">
        <v>47.0</v>
      </c>
      <c r="Q249" s="18">
        <f t="shared" si="5"/>
        <v>1</v>
      </c>
      <c r="R249" s="23">
        <f t="shared" si="6"/>
        <v>0.02127659574</v>
      </c>
      <c r="S249" s="24" t="str">
        <f t="shared" si="7"/>
        <v>Quandary Chowder with +1, +2.1% (47 to 48)</v>
      </c>
      <c r="T249" s="18"/>
      <c r="U249" s="40">
        <v>0.0</v>
      </c>
      <c r="V249" s="22">
        <f t="shared" si="8"/>
        <v>0</v>
      </c>
      <c r="W249" s="23" t="str">
        <f t="shared" si="9"/>
        <v>#DIV/0!</v>
      </c>
      <c r="X249" s="26" t="str">
        <f t="shared" si="10"/>
        <v>#DIV/0!</v>
      </c>
    </row>
    <row r="250">
      <c r="A250" s="18" t="s">
        <v>676</v>
      </c>
      <c r="B250" s="18">
        <v>645.0</v>
      </c>
      <c r="C250" s="40">
        <v>1864.0</v>
      </c>
      <c r="D250" s="40">
        <v>135.0</v>
      </c>
      <c r="E250" s="40">
        <v>0.0</v>
      </c>
      <c r="F250" s="14">
        <v>4755.0</v>
      </c>
      <c r="G250" s="19"/>
      <c r="H250" s="19">
        <f>VLOOKUP(A250,'Kings Ratings'!$A$2:$B$1000,2,false)</f>
        <v>9</v>
      </c>
      <c r="I250" s="10" t="str">
        <f>vlookup(B250,'202405 MM (Do Not Delete)'!$A$1:$G$1000,7,false)</f>
        <v/>
      </c>
      <c r="K250" s="40">
        <v>1814.0</v>
      </c>
      <c r="L250" s="22">
        <f t="shared" si="2"/>
        <v>50</v>
      </c>
      <c r="M250" s="23">
        <f t="shared" si="3"/>
        <v>0.02756339581</v>
      </c>
      <c r="N250" s="24" t="str">
        <f t="shared" si="4"/>
        <v>Sea Pincher Special with +50, +2.8% (1814 to 1864)</v>
      </c>
      <c r="O250" s="41"/>
      <c r="P250" s="40">
        <v>131.0</v>
      </c>
      <c r="Q250" s="18">
        <f t="shared" si="5"/>
        <v>4</v>
      </c>
      <c r="R250" s="23">
        <f t="shared" si="6"/>
        <v>0.03053435115</v>
      </c>
      <c r="S250" s="24" t="str">
        <f t="shared" si="7"/>
        <v>Sea Pincher Special with +4, +3.1% (131 to 135)</v>
      </c>
      <c r="T250" s="18"/>
      <c r="U250" s="40">
        <v>0.0</v>
      </c>
      <c r="V250" s="22">
        <f t="shared" si="8"/>
        <v>0</v>
      </c>
      <c r="W250" s="23" t="str">
        <f t="shared" si="9"/>
        <v>#DIV/0!</v>
      </c>
      <c r="X250" s="26" t="str">
        <f t="shared" si="10"/>
        <v>#DIV/0!</v>
      </c>
    </row>
    <row r="251">
      <c r="A251" s="18" t="s">
        <v>405</v>
      </c>
      <c r="B251" s="18">
        <v>646.0</v>
      </c>
      <c r="C251" s="40">
        <v>349.0</v>
      </c>
      <c r="D251" s="40">
        <v>15.0</v>
      </c>
      <c r="E251" s="40">
        <v>0.0</v>
      </c>
      <c r="F251" s="14">
        <v>3064.0</v>
      </c>
      <c r="G251" s="19"/>
      <c r="H251" s="19">
        <f>VLOOKUP(A251,'Kings Ratings'!$A$2:$B$1000,2,false)</f>
        <v>10</v>
      </c>
      <c r="I251" s="10" t="str">
        <f>vlookup(B251,'202405 MM (Do Not Delete)'!$A$1:$G$1000,7,false)</f>
        <v/>
      </c>
      <c r="K251" s="40">
        <v>329.0</v>
      </c>
      <c r="L251" s="22">
        <f t="shared" si="2"/>
        <v>20</v>
      </c>
      <c r="M251" s="23">
        <f t="shared" si="3"/>
        <v>0.06079027356</v>
      </c>
      <c r="N251" s="24" t="str">
        <f t="shared" si="4"/>
        <v>Shrimp-a-Plenty with +20, +6.1% (329 to 349)</v>
      </c>
      <c r="O251" s="41"/>
      <c r="P251" s="40">
        <v>14.0</v>
      </c>
      <c r="Q251" s="18">
        <f t="shared" si="5"/>
        <v>1</v>
      </c>
      <c r="R251" s="23">
        <f t="shared" si="6"/>
        <v>0.07142857143</v>
      </c>
      <c r="S251" s="24" t="str">
        <f t="shared" si="7"/>
        <v>Shrimp-a-Plenty with +1, +7.1% (14 to 15)</v>
      </c>
      <c r="T251" s="18"/>
      <c r="U251" s="40">
        <v>0.0</v>
      </c>
      <c r="V251" s="22">
        <f t="shared" si="8"/>
        <v>0</v>
      </c>
      <c r="W251" s="23" t="str">
        <f t="shared" si="9"/>
        <v>#DIV/0!</v>
      </c>
      <c r="X251" s="26" t="str">
        <f t="shared" si="10"/>
        <v>#DIV/0!</v>
      </c>
    </row>
    <row r="252">
      <c r="A252" s="11" t="s">
        <v>669</v>
      </c>
      <c r="B252" s="18">
        <v>647.0</v>
      </c>
      <c r="C252" s="40">
        <v>1848.0</v>
      </c>
      <c r="D252" s="40">
        <v>24.0</v>
      </c>
      <c r="E252" s="40">
        <v>0.0</v>
      </c>
      <c r="F252" s="14">
        <v>13104.0</v>
      </c>
      <c r="G252" s="19"/>
      <c r="H252" s="19">
        <f>VLOOKUP(A252,'Kings Ratings'!$A$2:$B$1000,2,false)</f>
        <v>10</v>
      </c>
      <c r="I252" s="10"/>
      <c r="K252" s="40">
        <v>1751.0</v>
      </c>
      <c r="L252" s="22">
        <f t="shared" si="2"/>
        <v>97</v>
      </c>
      <c r="M252" s="23">
        <f t="shared" si="3"/>
        <v>0.05539691605</v>
      </c>
      <c r="N252" s="24" t="str">
        <f t="shared" si="4"/>
        <v>Over The Moon with +97, +5.5% (1751 to 1848)</v>
      </c>
      <c r="O252" s="41"/>
      <c r="P252" s="40">
        <v>23.0</v>
      </c>
      <c r="Q252" s="18">
        <f t="shared" si="5"/>
        <v>1</v>
      </c>
      <c r="R252" s="23">
        <f t="shared" si="6"/>
        <v>0.04347826087</v>
      </c>
      <c r="S252" s="24" t="str">
        <f t="shared" si="7"/>
        <v>Over The Moon with +1, +4.3% (23 to 24)</v>
      </c>
      <c r="T252" s="18"/>
      <c r="U252" s="40">
        <v>0.0</v>
      </c>
      <c r="V252" s="22">
        <f t="shared" si="8"/>
        <v>0</v>
      </c>
      <c r="W252" s="23" t="str">
        <f t="shared" si="9"/>
        <v>#DIV/0!</v>
      </c>
      <c r="X252" s="26" t="str">
        <f t="shared" si="10"/>
        <v>#DIV/0!</v>
      </c>
    </row>
    <row r="253">
      <c r="A253" s="18" t="s">
        <v>348</v>
      </c>
      <c r="B253" s="18">
        <v>653.0</v>
      </c>
      <c r="C253" s="40">
        <v>299.0</v>
      </c>
      <c r="D253" s="40">
        <v>6.0</v>
      </c>
      <c r="E253" s="40">
        <v>1.0</v>
      </c>
      <c r="F253" s="14">
        <v>1572.0</v>
      </c>
      <c r="G253" s="19"/>
      <c r="H253" s="19">
        <f>VLOOKUP(A253,'Kings Ratings'!$A$2:$B$1000,2,false)</f>
        <v>10</v>
      </c>
      <c r="I253" s="10" t="str">
        <f>vlookup(B253,'202405 MM (Do Not Delete)'!$A$1:$G$1000,7,false)</f>
        <v/>
      </c>
      <c r="K253" s="40">
        <v>224.0</v>
      </c>
      <c r="L253" s="22">
        <f t="shared" si="2"/>
        <v>75</v>
      </c>
      <c r="M253" s="23">
        <f t="shared" si="3"/>
        <v>0.3348214286</v>
      </c>
      <c r="N253" s="24" t="str">
        <f t="shared" si="4"/>
        <v>Fruit Punch with +75, +33.5% (224 to 299)</v>
      </c>
      <c r="O253" s="41"/>
      <c r="P253" s="40">
        <v>5.0</v>
      </c>
      <c r="Q253" s="18">
        <f t="shared" si="5"/>
        <v>1</v>
      </c>
      <c r="R253" s="23">
        <f t="shared" si="6"/>
        <v>0.2</v>
      </c>
      <c r="S253" s="24" t="str">
        <f t="shared" si="7"/>
        <v>Fruit Punch with +1, +20% (5 to 6)</v>
      </c>
      <c r="T253" s="18"/>
      <c r="U253" s="40">
        <v>1.0</v>
      </c>
      <c r="V253" s="22">
        <f t="shared" si="8"/>
        <v>0</v>
      </c>
      <c r="W253" s="23">
        <f t="shared" si="9"/>
        <v>0</v>
      </c>
      <c r="X253" s="26" t="str">
        <f t="shared" si="10"/>
        <v>Fruit Punch with +0, +0% (1 to 1)</v>
      </c>
    </row>
    <row r="254">
      <c r="A254" s="18" t="s">
        <v>461</v>
      </c>
      <c r="B254" s="18">
        <v>654.0</v>
      </c>
      <c r="C254" s="40">
        <v>697.0</v>
      </c>
      <c r="D254" s="40">
        <v>23.0</v>
      </c>
      <c r="E254" s="40">
        <v>0.0</v>
      </c>
      <c r="F254" s="14">
        <v>1095.0</v>
      </c>
      <c r="G254" s="19"/>
      <c r="H254" s="19">
        <f>VLOOKUP(A254,'Kings Ratings'!$A$2:$B$1000,2,false)</f>
        <v>9</v>
      </c>
      <c r="I254" s="10"/>
      <c r="K254" s="40">
        <v>666.0</v>
      </c>
      <c r="L254" s="22">
        <f t="shared" si="2"/>
        <v>31</v>
      </c>
      <c r="M254" s="23">
        <f t="shared" si="3"/>
        <v>0.04654654655</v>
      </c>
      <c r="N254" s="24" t="str">
        <f t="shared" si="4"/>
        <v>Neigh with +31, +4.7% (666 to 697)</v>
      </c>
      <c r="O254" s="41"/>
      <c r="P254" s="40">
        <v>23.0</v>
      </c>
      <c r="Q254" s="18">
        <f t="shared" si="5"/>
        <v>0</v>
      </c>
      <c r="R254" s="23">
        <f t="shared" si="6"/>
        <v>0</v>
      </c>
      <c r="S254" s="24" t="str">
        <f t="shared" si="7"/>
        <v>Neigh with +0, +0% (23 to 23)</v>
      </c>
      <c r="T254" s="18"/>
      <c r="U254" s="40">
        <v>0.0</v>
      </c>
      <c r="V254" s="22">
        <f t="shared" si="8"/>
        <v>0</v>
      </c>
      <c r="W254" s="23" t="str">
        <f t="shared" si="9"/>
        <v>#DIV/0!</v>
      </c>
      <c r="X254" s="26" t="str">
        <f t="shared" si="10"/>
        <v>#DIV/0!</v>
      </c>
    </row>
    <row r="255">
      <c r="A255" s="18" t="s">
        <v>158</v>
      </c>
      <c r="B255" s="18">
        <v>659.0</v>
      </c>
      <c r="C255" s="40">
        <v>8167.0</v>
      </c>
      <c r="D255" s="40">
        <v>4533.0</v>
      </c>
      <c r="E255" s="40">
        <v>793.0</v>
      </c>
      <c r="F255" s="14">
        <v>1003581.0</v>
      </c>
      <c r="G255" s="19"/>
      <c r="H255" s="19">
        <f>VLOOKUP(A255,'Kings Ratings'!$A$2:$B$1000,2,false)</f>
        <v>1</v>
      </c>
      <c r="I255" s="7">
        <f>vlookup(B255,'202405 MM (Do Not Delete)'!$A$1:$G$1000,7,false)</f>
        <v>277</v>
      </c>
      <c r="K255" s="40">
        <v>7800.0</v>
      </c>
      <c r="L255" s="22">
        <f t="shared" si="2"/>
        <v>367</v>
      </c>
      <c r="M255" s="23">
        <f t="shared" si="3"/>
        <v>0.04705128205</v>
      </c>
      <c r="N255" s="24" t="str">
        <f t="shared" si="4"/>
        <v>Butter Churn with +367, +4.7% (7800 to 8167)</v>
      </c>
      <c r="O255" s="41"/>
      <c r="P255" s="40">
        <v>4317.0</v>
      </c>
      <c r="Q255" s="18">
        <f t="shared" si="5"/>
        <v>216</v>
      </c>
      <c r="R255" s="23">
        <f t="shared" si="6"/>
        <v>0.05003474635</v>
      </c>
      <c r="S255" s="24" t="str">
        <f t="shared" si="7"/>
        <v>Butter Churn with +216, +5% (4317 to 4533)</v>
      </c>
      <c r="T255" s="18"/>
      <c r="U255" s="40">
        <v>743.0</v>
      </c>
      <c r="V255" s="22">
        <f t="shared" si="8"/>
        <v>50</v>
      </c>
      <c r="W255" s="23">
        <f t="shared" si="9"/>
        <v>0.06729475101</v>
      </c>
      <c r="X255" s="26" t="str">
        <f t="shared" si="10"/>
        <v>Butter Churn with +50, +6.7% (743 to 793)</v>
      </c>
    </row>
    <row r="256">
      <c r="A256" s="18" t="s">
        <v>154</v>
      </c>
      <c r="B256" s="18">
        <v>660.0</v>
      </c>
      <c r="C256" s="40">
        <v>5954.0</v>
      </c>
      <c r="D256" s="40">
        <v>513.0</v>
      </c>
      <c r="E256" s="40">
        <v>1.0</v>
      </c>
      <c r="F256" s="14">
        <v>41802.0</v>
      </c>
      <c r="G256" s="19"/>
      <c r="H256" s="19">
        <f>VLOOKUP(A256,'Kings Ratings'!$A$2:$B$1000,2,false)</f>
        <v>9</v>
      </c>
      <c r="I256" s="10"/>
      <c r="K256" s="40">
        <v>5629.0</v>
      </c>
      <c r="L256" s="22">
        <f t="shared" si="2"/>
        <v>325</v>
      </c>
      <c r="M256" s="23">
        <f t="shared" si="3"/>
        <v>0.05773672055</v>
      </c>
      <c r="N256" s="24" t="str">
        <f t="shared" si="4"/>
        <v>Butter with +325, +5.8% (5629 to 5954)</v>
      </c>
      <c r="O256" s="41"/>
      <c r="P256" s="40">
        <v>469.0</v>
      </c>
      <c r="Q256" s="18">
        <f t="shared" si="5"/>
        <v>44</v>
      </c>
      <c r="R256" s="23">
        <f t="shared" si="6"/>
        <v>0.09381663113</v>
      </c>
      <c r="S256" s="24" t="str">
        <f t="shared" si="7"/>
        <v>Butter with +44, +9.4% (469 to 513)</v>
      </c>
      <c r="T256" s="18"/>
      <c r="U256" s="40">
        <v>1.0</v>
      </c>
      <c r="V256" s="22">
        <f t="shared" si="8"/>
        <v>0</v>
      </c>
      <c r="W256" s="23">
        <f t="shared" si="9"/>
        <v>0</v>
      </c>
      <c r="X256" s="26" t="str">
        <f t="shared" si="10"/>
        <v>Butter with +0, +0% (1 to 1)</v>
      </c>
    </row>
    <row r="257">
      <c r="A257" s="18" t="s">
        <v>137</v>
      </c>
      <c r="B257" s="18">
        <v>661.0</v>
      </c>
      <c r="C257" s="40">
        <v>1466.0</v>
      </c>
      <c r="D257" s="40">
        <v>51.0</v>
      </c>
      <c r="E257" s="40">
        <v>0.0</v>
      </c>
      <c r="F257" s="14">
        <v>5233.0</v>
      </c>
      <c r="G257" s="19"/>
      <c r="H257" s="19">
        <f>VLOOKUP(A257,'Kings Ratings'!$A$2:$B$1000,2,false)</f>
        <v>7</v>
      </c>
      <c r="I257" s="10"/>
      <c r="K257" s="40">
        <v>1372.0</v>
      </c>
      <c r="L257" s="22">
        <f t="shared" si="2"/>
        <v>94</v>
      </c>
      <c r="M257" s="23">
        <f t="shared" si="3"/>
        <v>0.06851311953</v>
      </c>
      <c r="N257" s="24" t="str">
        <f t="shared" si="4"/>
        <v>Breakfast Boost with +94, +6.9% (1372 to 1466)</v>
      </c>
      <c r="O257" s="41"/>
      <c r="P257" s="40">
        <v>50.0</v>
      </c>
      <c r="Q257" s="18">
        <f t="shared" si="5"/>
        <v>1</v>
      </c>
      <c r="R257" s="23">
        <f t="shared" si="6"/>
        <v>0.02</v>
      </c>
      <c r="S257" s="24" t="str">
        <f t="shared" si="7"/>
        <v>Breakfast Boost with +1, +2% (50 to 51)</v>
      </c>
      <c r="T257" s="18"/>
      <c r="U257" s="40">
        <v>0.0</v>
      </c>
      <c r="V257" s="22">
        <f t="shared" si="8"/>
        <v>0</v>
      </c>
      <c r="W257" s="23" t="str">
        <f t="shared" si="9"/>
        <v>#DIV/0!</v>
      </c>
      <c r="X257" s="26" t="str">
        <f t="shared" si="10"/>
        <v>#DIV/0!</v>
      </c>
    </row>
    <row r="258">
      <c r="A258" s="18" t="s">
        <v>153</v>
      </c>
      <c r="B258" s="18">
        <v>663.0</v>
      </c>
      <c r="C258" s="40">
        <v>317.0</v>
      </c>
      <c r="D258" s="40">
        <v>0.0</v>
      </c>
      <c r="E258" s="40">
        <v>0.0</v>
      </c>
      <c r="F258" s="14">
        <v>10012.0</v>
      </c>
      <c r="G258" s="19"/>
      <c r="H258" s="19">
        <f>VLOOKUP(A258,'Kings Ratings'!$A$2:$B$1000,2,false)</f>
        <v>11</v>
      </c>
      <c r="I258" s="10" t="str">
        <f>vlookup(B258,'202405 MM (Do Not Delete)'!$A$1:$G$1000,7,false)</f>
        <v/>
      </c>
      <c r="K258" s="40">
        <v>302.0</v>
      </c>
      <c r="L258" s="22">
        <f t="shared" si="2"/>
        <v>15</v>
      </c>
      <c r="M258" s="23">
        <f t="shared" si="3"/>
        <v>0.04966887417</v>
      </c>
      <c r="N258" s="24" t="str">
        <f t="shared" si="4"/>
        <v>Witch's Broom with +15, +5% (302 to 317)</v>
      </c>
      <c r="O258" s="41"/>
      <c r="P258" s="40">
        <v>0.0</v>
      </c>
      <c r="Q258" s="18">
        <f t="shared" si="5"/>
        <v>0</v>
      </c>
      <c r="R258" s="23" t="str">
        <f t="shared" si="6"/>
        <v>#DIV/0!</v>
      </c>
      <c r="S258" s="24" t="str">
        <f t="shared" si="7"/>
        <v>#DIV/0!</v>
      </c>
      <c r="T258" s="18"/>
      <c r="U258" s="40">
        <v>0.0</v>
      </c>
      <c r="V258" s="22">
        <f t="shared" si="8"/>
        <v>0</v>
      </c>
      <c r="W258" s="23" t="str">
        <f t="shared" si="9"/>
        <v>#DIV/0!</v>
      </c>
      <c r="X258" s="26" t="str">
        <f t="shared" si="10"/>
        <v>#DIV/0!</v>
      </c>
    </row>
    <row r="259">
      <c r="A259" s="18" t="s">
        <v>157</v>
      </c>
      <c r="B259" s="18">
        <v>666.0</v>
      </c>
      <c r="C259" s="40">
        <v>6.0</v>
      </c>
      <c r="D259" s="40">
        <v>0.0</v>
      </c>
      <c r="E259" s="40">
        <v>0.0</v>
      </c>
      <c r="F259" s="14">
        <v>115.0</v>
      </c>
      <c r="G259" s="19"/>
      <c r="H259" s="19">
        <f>VLOOKUP(A259,'Kings Ratings'!$A$2:$B$1000,2,false)</f>
        <v>11</v>
      </c>
      <c r="I259" s="10" t="str">
        <f>vlookup(B259,'202405 MM (Do Not Delete)'!$A$1:$G$1000,7,false)</f>
        <v/>
      </c>
      <c r="K259" s="40">
        <v>6.0</v>
      </c>
      <c r="L259" s="22">
        <f t="shared" si="2"/>
        <v>0</v>
      </c>
      <c r="M259" s="23">
        <f t="shared" si="3"/>
        <v>0</v>
      </c>
      <c r="N259" s="24" t="str">
        <f t="shared" si="4"/>
        <v>Witch's Brew with +0, +0% (6 to 6)</v>
      </c>
      <c r="O259" s="41"/>
      <c r="P259" s="40">
        <v>0.0</v>
      </c>
      <c r="Q259" s="18">
        <f t="shared" si="5"/>
        <v>0</v>
      </c>
      <c r="R259" s="23" t="str">
        <f t="shared" si="6"/>
        <v>#DIV/0!</v>
      </c>
      <c r="S259" s="24" t="str">
        <f t="shared" si="7"/>
        <v>#DIV/0!</v>
      </c>
      <c r="T259" s="18"/>
      <c r="U259" s="40">
        <v>0.0</v>
      </c>
      <c r="V259" s="22">
        <f t="shared" si="8"/>
        <v>0</v>
      </c>
      <c r="W259" s="23" t="str">
        <f t="shared" si="9"/>
        <v>#DIV/0!</v>
      </c>
      <c r="X259" s="26" t="str">
        <f t="shared" si="10"/>
        <v>#DIV/0!</v>
      </c>
    </row>
    <row r="260">
      <c r="A260" s="18" t="s">
        <v>746</v>
      </c>
      <c r="B260" s="18">
        <v>675.0</v>
      </c>
      <c r="C260" s="40">
        <v>6510.0</v>
      </c>
      <c r="D260" s="40">
        <v>2927.0</v>
      </c>
      <c r="E260" s="40">
        <v>133.0</v>
      </c>
      <c r="F260" s="14">
        <v>145930.0</v>
      </c>
      <c r="G260" s="19"/>
      <c r="H260" s="19">
        <f>VLOOKUP(A260,'Kings Ratings'!$A$2:$B$1000,2,false)</f>
        <v>5</v>
      </c>
      <c r="I260" s="7">
        <f>vlookup(B260,'202405 MM (Do Not Delete)'!$A$1:$G$1000,7,false)</f>
        <v>319</v>
      </c>
      <c r="K260" s="40">
        <v>6193.0</v>
      </c>
      <c r="L260" s="22">
        <f t="shared" si="2"/>
        <v>317</v>
      </c>
      <c r="M260" s="23">
        <f t="shared" si="3"/>
        <v>0.05118682383</v>
      </c>
      <c r="N260" s="24" t="str">
        <f t="shared" si="4"/>
        <v>Spoon with +317, +5.1% (6193 to 6510)</v>
      </c>
      <c r="O260" s="41"/>
      <c r="P260" s="40">
        <v>2781.0</v>
      </c>
      <c r="Q260" s="18">
        <f t="shared" si="5"/>
        <v>146</v>
      </c>
      <c r="R260" s="23">
        <f t="shared" si="6"/>
        <v>0.05249910104</v>
      </c>
      <c r="S260" s="24" t="str">
        <f t="shared" si="7"/>
        <v>Spoon with +146, +5.2% (2781 to 2927)</v>
      </c>
      <c r="T260" s="18"/>
      <c r="U260" s="40">
        <v>125.0</v>
      </c>
      <c r="V260" s="22">
        <f t="shared" si="8"/>
        <v>8</v>
      </c>
      <c r="W260" s="23">
        <f t="shared" si="9"/>
        <v>0.064</v>
      </c>
      <c r="X260" s="26" t="str">
        <f t="shared" si="10"/>
        <v>Spoon with +8, +6.4% (125 to 133)</v>
      </c>
    </row>
    <row r="261">
      <c r="A261" s="18" t="s">
        <v>63</v>
      </c>
      <c r="B261" s="18">
        <v>677.0</v>
      </c>
      <c r="C261" s="40">
        <v>6053.0</v>
      </c>
      <c r="D261" s="40">
        <v>1005.0</v>
      </c>
      <c r="E261" s="40">
        <v>3.0</v>
      </c>
      <c r="F261" s="14">
        <v>61710.0</v>
      </c>
      <c r="G261" s="19"/>
      <c r="H261" s="19">
        <f>VLOOKUP(A261,'Kings Ratings'!$A$2:$B$1000,2,false)</f>
        <v>7</v>
      </c>
      <c r="I261" s="10"/>
      <c r="K261" s="40">
        <v>5694.0</v>
      </c>
      <c r="L261" s="22">
        <f t="shared" si="2"/>
        <v>359</v>
      </c>
      <c r="M261" s="23">
        <f t="shared" si="3"/>
        <v>0.06304882332</v>
      </c>
      <c r="N261" s="24" t="str">
        <f t="shared" si="4"/>
        <v>Belt Drive with +359, +6.3% (5694 to 6053)</v>
      </c>
      <c r="O261" s="41"/>
      <c r="P261" s="40">
        <v>905.0</v>
      </c>
      <c r="Q261" s="18">
        <f t="shared" si="5"/>
        <v>100</v>
      </c>
      <c r="R261" s="23">
        <f t="shared" si="6"/>
        <v>0.1104972376</v>
      </c>
      <c r="S261" s="24" t="str">
        <f t="shared" si="7"/>
        <v>Belt Drive with +100, +11% (905 to 1005)</v>
      </c>
      <c r="T261" s="18"/>
      <c r="U261" s="40">
        <v>3.0</v>
      </c>
      <c r="V261" s="22">
        <f t="shared" si="8"/>
        <v>0</v>
      </c>
      <c r="W261" s="23">
        <f t="shared" si="9"/>
        <v>0</v>
      </c>
      <c r="X261" s="26" t="str">
        <f t="shared" si="10"/>
        <v>Belt Drive with +0, +0% (3 to 3)</v>
      </c>
    </row>
    <row r="262">
      <c r="A262" s="18" t="s">
        <v>550</v>
      </c>
      <c r="B262" s="18">
        <v>678.0</v>
      </c>
      <c r="C262" s="40">
        <v>7376.0</v>
      </c>
      <c r="D262" s="40">
        <v>1158.0</v>
      </c>
      <c r="E262" s="40">
        <v>8.0</v>
      </c>
      <c r="F262" s="14">
        <v>203921.0</v>
      </c>
      <c r="G262" s="19"/>
      <c r="H262" s="19">
        <f>VLOOKUP(A262,'Kings Ratings'!$A$2:$B$1000,2,false)</f>
        <v>5</v>
      </c>
      <c r="I262" s="7" t="str">
        <f>vlookup(B262,'202405 MM (Do Not Delete)'!$A$1:$G$1000,7,false)</f>
        <v/>
      </c>
      <c r="K262" s="40">
        <v>6919.0</v>
      </c>
      <c r="L262" s="22">
        <f t="shared" si="2"/>
        <v>457</v>
      </c>
      <c r="M262" s="23">
        <f t="shared" si="3"/>
        <v>0.06605000723</v>
      </c>
      <c r="N262" s="24" t="str">
        <f t="shared" si="4"/>
        <v>Metal Spool with +457, +6.6% (6919 to 7376)</v>
      </c>
      <c r="O262" s="41"/>
      <c r="P262" s="40">
        <v>1101.0</v>
      </c>
      <c r="Q262" s="18">
        <f t="shared" si="5"/>
        <v>57</v>
      </c>
      <c r="R262" s="23">
        <f t="shared" si="6"/>
        <v>0.05177111717</v>
      </c>
      <c r="S262" s="24" t="str">
        <f t="shared" si="7"/>
        <v>Metal Spool with +57, +5.2% (1101 to 1158)</v>
      </c>
      <c r="T262" s="18"/>
      <c r="U262" s="40">
        <v>6.0</v>
      </c>
      <c r="V262" s="22">
        <f t="shared" si="8"/>
        <v>2</v>
      </c>
      <c r="W262" s="23">
        <f t="shared" si="9"/>
        <v>0.3333333333</v>
      </c>
      <c r="X262" s="26" t="str">
        <f t="shared" si="10"/>
        <v>Metal Spool with +2, +33.3% (6 to 8)</v>
      </c>
    </row>
    <row r="263">
      <c r="A263" s="18" t="s">
        <v>738</v>
      </c>
      <c r="B263" s="18">
        <v>679.0</v>
      </c>
      <c r="C263" s="40">
        <v>6657.0</v>
      </c>
      <c r="D263" s="40">
        <v>162.0</v>
      </c>
      <c r="E263" s="40">
        <v>0.0</v>
      </c>
      <c r="F263" s="14">
        <v>49839.0</v>
      </c>
      <c r="G263" s="19"/>
      <c r="H263" s="19">
        <f>VLOOKUP(A263,'Kings Ratings'!$A$2:$B$1000,2,false)</f>
        <v>10</v>
      </c>
      <c r="I263" s="10"/>
      <c r="K263" s="40">
        <v>6256.0</v>
      </c>
      <c r="L263" s="22">
        <f t="shared" si="2"/>
        <v>401</v>
      </c>
      <c r="M263" s="23">
        <f t="shared" si="3"/>
        <v>0.06409846547</v>
      </c>
      <c r="N263" s="24" t="str">
        <f t="shared" si="4"/>
        <v>Spool of Copper with +401, +6.4% (6256 to 6657)</v>
      </c>
      <c r="O263" s="41"/>
      <c r="P263" s="40">
        <v>136.0</v>
      </c>
      <c r="Q263" s="18">
        <f t="shared" si="5"/>
        <v>26</v>
      </c>
      <c r="R263" s="23">
        <f t="shared" si="6"/>
        <v>0.1911764706</v>
      </c>
      <c r="S263" s="24" t="str">
        <f t="shared" si="7"/>
        <v>Spool of Copper with +26, +19.1% (136 to 162)</v>
      </c>
      <c r="T263" s="18"/>
      <c r="U263" s="40">
        <v>0.0</v>
      </c>
      <c r="V263" s="22">
        <f t="shared" si="8"/>
        <v>0</v>
      </c>
      <c r="W263" s="23" t="str">
        <f t="shared" si="9"/>
        <v>#DIV/0!</v>
      </c>
      <c r="X263" s="26" t="str">
        <f t="shared" si="10"/>
        <v>#DIV/0!</v>
      </c>
    </row>
    <row r="264">
      <c r="A264" s="18" t="s">
        <v>261</v>
      </c>
      <c r="B264" s="18">
        <v>680.0</v>
      </c>
      <c r="C264" s="40">
        <v>3152.0</v>
      </c>
      <c r="D264" s="40">
        <v>35.0</v>
      </c>
      <c r="E264" s="40">
        <v>0.0</v>
      </c>
      <c r="F264" s="14">
        <v>25165.0</v>
      </c>
      <c r="G264" s="19"/>
      <c r="H264" s="19">
        <f>VLOOKUP(A264,'Kings Ratings'!$A$2:$B$1000,2,false)</f>
        <v>9</v>
      </c>
      <c r="I264" s="10">
        <f>vlookup(B264,'202405 MM (Do Not Delete)'!$A$1:$G$1000,7,false)</f>
        <v>314</v>
      </c>
      <c r="K264" s="40">
        <v>2994.0</v>
      </c>
      <c r="L264" s="22">
        <f t="shared" si="2"/>
        <v>158</v>
      </c>
      <c r="M264" s="23">
        <f t="shared" si="3"/>
        <v>0.05277221109</v>
      </c>
      <c r="N264" s="24" t="str">
        <f t="shared" si="4"/>
        <v>Energy Coil with +158, +5.3% (2994 to 3152)</v>
      </c>
      <c r="O264" s="41"/>
      <c r="P264" s="40">
        <v>31.0</v>
      </c>
      <c r="Q264" s="18">
        <f t="shared" si="5"/>
        <v>4</v>
      </c>
      <c r="R264" s="23">
        <f t="shared" si="6"/>
        <v>0.1290322581</v>
      </c>
      <c r="S264" s="24" t="str">
        <f t="shared" si="7"/>
        <v>Energy Coil with +4, +12.9% (31 to 35)</v>
      </c>
      <c r="T264" s="18"/>
      <c r="U264" s="40">
        <v>0.0</v>
      </c>
      <c r="V264" s="22">
        <f t="shared" si="8"/>
        <v>0</v>
      </c>
      <c r="W264" s="23" t="str">
        <f t="shared" si="9"/>
        <v>#DIV/0!</v>
      </c>
      <c r="X264" s="26" t="str">
        <f t="shared" si="10"/>
        <v>#DIV/0!</v>
      </c>
    </row>
    <row r="265">
      <c r="A265" s="18" t="s">
        <v>208</v>
      </c>
      <c r="B265" s="18">
        <v>681.0</v>
      </c>
      <c r="C265" s="40">
        <v>1871.0</v>
      </c>
      <c r="D265" s="40">
        <v>1.0</v>
      </c>
      <c r="E265" s="40">
        <v>0.0</v>
      </c>
      <c r="F265" s="14">
        <v>4505.0</v>
      </c>
      <c r="G265" s="19"/>
      <c r="H265" s="19">
        <f>VLOOKUP(A265,'Kings Ratings'!$A$2:$B$1000,2,false)</f>
        <v>7</v>
      </c>
      <c r="I265" s="10"/>
      <c r="K265" s="40">
        <v>1751.0</v>
      </c>
      <c r="L265" s="22">
        <f t="shared" si="2"/>
        <v>120</v>
      </c>
      <c r="M265" s="23">
        <f t="shared" si="3"/>
        <v>0.06853226728</v>
      </c>
      <c r="N265" s="24" t="str">
        <f t="shared" si="4"/>
        <v>Control Box with +120, +6.9% (1751 to 1871)</v>
      </c>
      <c r="O265" s="41"/>
      <c r="P265" s="40">
        <v>1.0</v>
      </c>
      <c r="Q265" s="18">
        <f t="shared" si="5"/>
        <v>0</v>
      </c>
      <c r="R265" s="23">
        <f t="shared" si="6"/>
        <v>0</v>
      </c>
      <c r="S265" s="24" t="str">
        <f t="shared" si="7"/>
        <v>Control Box with +0, +0% (1 to 1)</v>
      </c>
      <c r="T265" s="18"/>
      <c r="U265" s="40">
        <v>0.0</v>
      </c>
      <c r="V265" s="22">
        <f t="shared" si="8"/>
        <v>0</v>
      </c>
      <c r="W265" s="23" t="str">
        <f t="shared" si="9"/>
        <v>#DIV/0!</v>
      </c>
      <c r="X265" s="26" t="str">
        <f t="shared" si="10"/>
        <v>#DIV/0!</v>
      </c>
    </row>
    <row r="266">
      <c r="A266" s="18" t="s">
        <v>498</v>
      </c>
      <c r="B266" s="18">
        <v>682.0</v>
      </c>
      <c r="C266" s="40">
        <v>4065.0</v>
      </c>
      <c r="D266" s="40">
        <v>282.0</v>
      </c>
      <c r="E266" s="40">
        <v>2.0</v>
      </c>
      <c r="F266" s="14">
        <v>41574.0</v>
      </c>
      <c r="G266" s="19"/>
      <c r="H266" s="19">
        <f>VLOOKUP(A266,'Kings Ratings'!$A$2:$B$1000,2,false)</f>
        <v>8</v>
      </c>
      <c r="I266" s="10"/>
      <c r="K266" s="40">
        <v>3850.0</v>
      </c>
      <c r="L266" s="22">
        <f t="shared" si="2"/>
        <v>215</v>
      </c>
      <c r="M266" s="23">
        <f t="shared" si="3"/>
        <v>0.05584415584</v>
      </c>
      <c r="N266" s="24" t="str">
        <f t="shared" si="4"/>
        <v>Kill Switch with +215, +5.6% (3850 to 4065)</v>
      </c>
      <c r="O266" s="41"/>
      <c r="P266" s="40">
        <v>273.0</v>
      </c>
      <c r="Q266" s="18">
        <f t="shared" si="5"/>
        <v>9</v>
      </c>
      <c r="R266" s="23">
        <f t="shared" si="6"/>
        <v>0.03296703297</v>
      </c>
      <c r="S266" s="24" t="str">
        <f t="shared" si="7"/>
        <v>Kill Switch with +9, +3.3% (273 to 282)</v>
      </c>
      <c r="T266" s="18"/>
      <c r="U266" s="40">
        <v>2.0</v>
      </c>
      <c r="V266" s="22">
        <f t="shared" si="8"/>
        <v>0</v>
      </c>
      <c r="W266" s="23">
        <f t="shared" si="9"/>
        <v>0</v>
      </c>
      <c r="X266" s="26" t="str">
        <f t="shared" si="10"/>
        <v>Kill Switch with +0, +0% (2 to 2)</v>
      </c>
    </row>
    <row r="267">
      <c r="A267" s="18" t="s">
        <v>593</v>
      </c>
      <c r="B267" s="18">
        <v>683.0</v>
      </c>
      <c r="C267" s="40">
        <v>5142.0</v>
      </c>
      <c r="D267" s="40">
        <v>100.0</v>
      </c>
      <c r="E267" s="40">
        <v>0.0</v>
      </c>
      <c r="F267" s="14">
        <v>41174.0</v>
      </c>
      <c r="G267" s="19"/>
      <c r="H267" s="19">
        <f>VLOOKUP(A267,'Kings Ratings'!$A$2:$B$1000,2,false)</f>
        <v>9</v>
      </c>
      <c r="I267" s="10" t="str">
        <f>vlookup(B267,'202405 MM (Do Not Delete)'!$A$1:$G$1000,7,false)</f>
        <v/>
      </c>
      <c r="K267" s="40">
        <v>4836.0</v>
      </c>
      <c r="L267" s="22">
        <f t="shared" si="2"/>
        <v>306</v>
      </c>
      <c r="M267" s="23">
        <f t="shared" si="3"/>
        <v>0.06327543424</v>
      </c>
      <c r="N267" s="24" t="str">
        <f t="shared" si="4"/>
        <v>Pear Grease with +306, +6.3% (4836 to 5142)</v>
      </c>
      <c r="O267" s="41"/>
      <c r="P267" s="40">
        <v>78.0</v>
      </c>
      <c r="Q267" s="18">
        <f t="shared" si="5"/>
        <v>22</v>
      </c>
      <c r="R267" s="23">
        <f t="shared" si="6"/>
        <v>0.2820512821</v>
      </c>
      <c r="S267" s="24" t="str">
        <f t="shared" si="7"/>
        <v>Pear Grease with +22, +28.2% (78 to 100)</v>
      </c>
      <c r="T267" s="18"/>
      <c r="U267" s="40">
        <v>0.0</v>
      </c>
      <c r="V267" s="22">
        <f t="shared" si="8"/>
        <v>0</v>
      </c>
      <c r="W267" s="23" t="str">
        <f t="shared" si="9"/>
        <v>#DIV/0!</v>
      </c>
      <c r="X267" s="26" t="str">
        <f t="shared" si="10"/>
        <v>#DIV/0!</v>
      </c>
    </row>
    <row r="268">
      <c r="A268" s="18" t="s">
        <v>587</v>
      </c>
      <c r="B268" s="18">
        <v>684.0</v>
      </c>
      <c r="C268" s="40">
        <v>2103.0</v>
      </c>
      <c r="D268" s="40">
        <v>58.0</v>
      </c>
      <c r="E268" s="40">
        <v>0.0</v>
      </c>
      <c r="F268" s="14">
        <v>6917.0</v>
      </c>
      <c r="G268" s="19"/>
      <c r="H268" s="19">
        <f>VLOOKUP(A268,'Kings Ratings'!$A$2:$B$1000,2,false)</f>
        <v>10</v>
      </c>
      <c r="I268" s="10"/>
      <c r="K268" s="40">
        <v>1953.0</v>
      </c>
      <c r="L268" s="22">
        <f t="shared" si="2"/>
        <v>150</v>
      </c>
      <c r="M268" s="23">
        <f t="shared" si="3"/>
        <v>0.07680491551</v>
      </c>
      <c r="N268" s="24" t="str">
        <f t="shared" si="4"/>
        <v>Power Monitor with +150, +7.7% (1953 to 2103)</v>
      </c>
      <c r="O268" s="41"/>
      <c r="P268" s="40">
        <v>52.0</v>
      </c>
      <c r="Q268" s="18">
        <f t="shared" si="5"/>
        <v>6</v>
      </c>
      <c r="R268" s="23">
        <f t="shared" si="6"/>
        <v>0.1153846154</v>
      </c>
      <c r="S268" s="24" t="str">
        <f t="shared" si="7"/>
        <v>Power Monitor with +6, +11.5% (52 to 58)</v>
      </c>
      <c r="T268" s="18"/>
      <c r="U268" s="40">
        <v>0.0</v>
      </c>
      <c r="V268" s="22">
        <f t="shared" si="8"/>
        <v>0</v>
      </c>
      <c r="W268" s="23" t="str">
        <f t="shared" si="9"/>
        <v>#DIV/0!</v>
      </c>
      <c r="X268" s="26" t="str">
        <f t="shared" si="10"/>
        <v>#DIV/0!</v>
      </c>
    </row>
    <row r="269">
      <c r="A269" s="18" t="s">
        <v>264</v>
      </c>
      <c r="B269" s="18">
        <v>685.0</v>
      </c>
      <c r="C269" s="40">
        <v>1139.0</v>
      </c>
      <c r="D269" s="40">
        <v>1.0</v>
      </c>
      <c r="E269" s="40">
        <v>0.0</v>
      </c>
      <c r="F269" s="14">
        <v>5690.0</v>
      </c>
      <c r="G269" s="19"/>
      <c r="H269" s="19">
        <f>VLOOKUP(A269,'Kings Ratings'!$A$2:$B$1000,2,false)</f>
        <v>10</v>
      </c>
      <c r="I269" s="10"/>
      <c r="K269" s="40">
        <v>1023.0</v>
      </c>
      <c r="L269" s="22">
        <f t="shared" si="2"/>
        <v>116</v>
      </c>
      <c r="M269" s="23">
        <f t="shared" si="3"/>
        <v>0.1133919844</v>
      </c>
      <c r="N269" s="24" t="str">
        <f t="shared" si="4"/>
        <v>Engine with +116, +11.3% (1023 to 1139)</v>
      </c>
      <c r="O269" s="41"/>
      <c r="P269" s="40">
        <v>1.0</v>
      </c>
      <c r="Q269" s="18">
        <f t="shared" si="5"/>
        <v>0</v>
      </c>
      <c r="R269" s="23">
        <f t="shared" si="6"/>
        <v>0</v>
      </c>
      <c r="S269" s="24" t="str">
        <f t="shared" si="7"/>
        <v>Engine with +0, +0% (1 to 1)</v>
      </c>
      <c r="T269" s="18"/>
      <c r="U269" s="40">
        <v>0.0</v>
      </c>
      <c r="V269" s="22">
        <f t="shared" si="8"/>
        <v>0</v>
      </c>
      <c r="W269" s="23" t="str">
        <f t="shared" si="9"/>
        <v>#DIV/0!</v>
      </c>
      <c r="X269" s="26" t="str">
        <f t="shared" si="10"/>
        <v>#DIV/0!</v>
      </c>
    </row>
    <row r="270">
      <c r="A270" s="18" t="s">
        <v>481</v>
      </c>
      <c r="B270" s="18">
        <v>687.0</v>
      </c>
      <c r="C270" s="40">
        <v>1171.0</v>
      </c>
      <c r="D270" s="40">
        <v>10.0</v>
      </c>
      <c r="E270" s="40">
        <v>0.0</v>
      </c>
      <c r="F270" s="14">
        <v>5.0</v>
      </c>
      <c r="G270" s="19"/>
      <c r="H270" s="19">
        <f>VLOOKUP(A270,'Kings Ratings'!$A$2:$B$1000,2,false)</f>
        <v>11</v>
      </c>
      <c r="I270" s="10"/>
      <c r="K270" s="40">
        <v>1147.0</v>
      </c>
      <c r="L270" s="22">
        <f t="shared" si="2"/>
        <v>24</v>
      </c>
      <c r="M270" s="23">
        <f t="shared" si="3"/>
        <v>0.02092414996</v>
      </c>
      <c r="N270" s="24" t="str">
        <f t="shared" si="4"/>
        <v>Holiday Wreath with +24, +2.1% (1147 to 1171)</v>
      </c>
      <c r="O270" s="41"/>
      <c r="P270" s="40">
        <v>10.0</v>
      </c>
      <c r="Q270" s="18">
        <f t="shared" si="5"/>
        <v>0</v>
      </c>
      <c r="R270" s="23">
        <f t="shared" si="6"/>
        <v>0</v>
      </c>
      <c r="S270" s="24" t="str">
        <f t="shared" si="7"/>
        <v>Holiday Wreath with +0, +0% (10 to 10)</v>
      </c>
      <c r="T270" s="18"/>
      <c r="U270" s="40">
        <v>0.0</v>
      </c>
      <c r="V270" s="22">
        <f t="shared" si="8"/>
        <v>0</v>
      </c>
      <c r="W270" s="23" t="str">
        <f t="shared" si="9"/>
        <v>#DIV/0!</v>
      </c>
      <c r="X270" s="26" t="str">
        <f t="shared" si="10"/>
        <v>#DIV/0!</v>
      </c>
    </row>
    <row r="271">
      <c r="A271" s="18" t="s">
        <v>340</v>
      </c>
      <c r="B271" s="18">
        <v>688.0</v>
      </c>
      <c r="C271" s="40">
        <v>13374.0</v>
      </c>
      <c r="D271" s="40">
        <v>12239.0</v>
      </c>
      <c r="E271" s="40">
        <v>8150.0</v>
      </c>
      <c r="F271" s="14">
        <v>2.3352693E7</v>
      </c>
      <c r="G271" s="19"/>
      <c r="H271" s="19">
        <f>VLOOKUP(A271,'Kings Ratings'!$A$2:$B$1000,2,false)</f>
        <v>1</v>
      </c>
      <c r="I271" s="7">
        <f>vlookup(B271,'202405 MM (Do Not Delete)'!$A$1:$G$1000,7,false)</f>
        <v>213</v>
      </c>
      <c r="K271" s="40">
        <v>12719.0</v>
      </c>
      <c r="L271" s="22">
        <f t="shared" si="2"/>
        <v>655</v>
      </c>
      <c r="M271" s="23">
        <f t="shared" si="3"/>
        <v>0.05149775926</v>
      </c>
      <c r="N271" s="24" t="str">
        <f t="shared" si="4"/>
        <v>Frosteye with +655, +5.1% (12719 to 13374)</v>
      </c>
      <c r="O271" s="41"/>
      <c r="P271" s="40">
        <v>11675.0</v>
      </c>
      <c r="Q271" s="18">
        <f t="shared" si="5"/>
        <v>564</v>
      </c>
      <c r="R271" s="23">
        <f t="shared" si="6"/>
        <v>0.04830835118</v>
      </c>
      <c r="S271" s="24" t="str">
        <f t="shared" si="7"/>
        <v>Frosteye with +564, +4.8% (11675 to 12239)</v>
      </c>
      <c r="T271" s="18"/>
      <c r="U271" s="40">
        <v>7761.0</v>
      </c>
      <c r="V271" s="22">
        <f t="shared" si="8"/>
        <v>389</v>
      </c>
      <c r="W271" s="23">
        <f t="shared" si="9"/>
        <v>0.05012240691</v>
      </c>
      <c r="X271" s="26" t="str">
        <f t="shared" si="10"/>
        <v>Frosteye with +389, +5% (7761 to 8150)</v>
      </c>
    </row>
    <row r="272">
      <c r="A272" s="18" t="s">
        <v>240</v>
      </c>
      <c r="B272" s="18">
        <v>689.0</v>
      </c>
      <c r="C272" s="40">
        <v>13342.0</v>
      </c>
      <c r="D272" s="40">
        <v>12183.0</v>
      </c>
      <c r="E272" s="40">
        <v>8117.0</v>
      </c>
      <c r="F272" s="14">
        <v>2.3349267E7</v>
      </c>
      <c r="G272" s="19"/>
      <c r="H272" s="19">
        <f>VLOOKUP(A272,'Kings Ratings'!$A$2:$B$1000,2,false)</f>
        <v>1</v>
      </c>
      <c r="I272" s="7">
        <f>vlookup(B272,'202405 MM (Do Not Delete)'!$A$1:$G$1000,7,false)</f>
        <v>214</v>
      </c>
      <c r="K272" s="40">
        <v>12689.0</v>
      </c>
      <c r="L272" s="22">
        <f t="shared" si="2"/>
        <v>653</v>
      </c>
      <c r="M272" s="23">
        <f t="shared" si="3"/>
        <v>0.05146189613</v>
      </c>
      <c r="N272" s="24" t="str">
        <f t="shared" si="4"/>
        <v>Crowfish with +653, +5.1% (12689 to 13342)</v>
      </c>
      <c r="O272" s="41"/>
      <c r="P272" s="40">
        <v>11631.0</v>
      </c>
      <c r="Q272" s="18">
        <f t="shared" si="5"/>
        <v>552</v>
      </c>
      <c r="R272" s="23">
        <f t="shared" si="6"/>
        <v>0.04745937581</v>
      </c>
      <c r="S272" s="24" t="str">
        <f t="shared" si="7"/>
        <v>Crowfish with +552, +4.7% (11631 to 12183)</v>
      </c>
      <c r="T272" s="18"/>
      <c r="U272" s="40">
        <v>7726.0</v>
      </c>
      <c r="V272" s="22">
        <f t="shared" si="8"/>
        <v>391</v>
      </c>
      <c r="W272" s="23">
        <f t="shared" si="9"/>
        <v>0.05060833549</v>
      </c>
      <c r="X272" s="26" t="str">
        <f t="shared" si="10"/>
        <v>Crowfish with +391, +5.1% (7726 to 8117)</v>
      </c>
    </row>
    <row r="273">
      <c r="A273" s="18" t="s">
        <v>151</v>
      </c>
      <c r="B273" s="18">
        <v>690.0</v>
      </c>
      <c r="C273" s="40">
        <v>13261.0</v>
      </c>
      <c r="D273" s="40">
        <v>11989.0</v>
      </c>
      <c r="E273" s="40">
        <v>7566.0</v>
      </c>
      <c r="F273" s="14">
        <v>1.644507E7</v>
      </c>
      <c r="G273" s="19"/>
      <c r="H273" s="19">
        <f>VLOOKUP(A273,'Kings Ratings'!$A$2:$B$1000,2,false)</f>
        <v>1</v>
      </c>
      <c r="I273" s="7">
        <f>vlookup(B273,'202405 MM (Do Not Delete)'!$A$1:$G$1000,7,false)</f>
        <v>218</v>
      </c>
      <c r="K273" s="40">
        <v>12632.0</v>
      </c>
      <c r="L273" s="22">
        <f t="shared" si="2"/>
        <v>629</v>
      </c>
      <c r="M273" s="23">
        <f t="shared" si="3"/>
        <v>0.04979417353</v>
      </c>
      <c r="N273" s="24" t="str">
        <f t="shared" si="4"/>
        <v>Bullfish with +629, +5% (12632 to 13261)</v>
      </c>
      <c r="O273" s="41"/>
      <c r="P273" s="40">
        <v>11457.0</v>
      </c>
      <c r="Q273" s="18">
        <f t="shared" si="5"/>
        <v>532</v>
      </c>
      <c r="R273" s="23">
        <f t="shared" si="6"/>
        <v>0.0464344942</v>
      </c>
      <c r="S273" s="24" t="str">
        <f t="shared" si="7"/>
        <v>Bullfish with +532, +4.6% (11457 to 11989)</v>
      </c>
      <c r="T273" s="18"/>
      <c r="U273" s="40">
        <v>7198.0</v>
      </c>
      <c r="V273" s="22">
        <f t="shared" si="8"/>
        <v>368</v>
      </c>
      <c r="W273" s="23">
        <f t="shared" si="9"/>
        <v>0.05112531259</v>
      </c>
      <c r="X273" s="26" t="str">
        <f t="shared" si="10"/>
        <v>Bullfish with +368, +5.1% (7198 to 7566)</v>
      </c>
    </row>
    <row r="274">
      <c r="A274" s="18" t="s">
        <v>370</v>
      </c>
      <c r="B274" s="18">
        <v>691.0</v>
      </c>
      <c r="C274" s="40">
        <v>13188.0</v>
      </c>
      <c r="D274" s="40">
        <v>11847.0</v>
      </c>
      <c r="E274" s="40">
        <v>7157.0</v>
      </c>
      <c r="F274" s="14">
        <v>1.2753149E7</v>
      </c>
      <c r="G274" s="19"/>
      <c r="H274" s="19">
        <f>VLOOKUP(A274,'Kings Ratings'!$A$2:$B$1000,2,false)</f>
        <v>1</v>
      </c>
      <c r="I274" s="7">
        <f>vlookup(B274,'202405 MM (Do Not Delete)'!$A$1:$G$1000,7,false)</f>
        <v>255</v>
      </c>
      <c r="K274" s="40">
        <v>12555.0</v>
      </c>
      <c r="L274" s="22">
        <f t="shared" si="2"/>
        <v>633</v>
      </c>
      <c r="M274" s="23">
        <f t="shared" si="3"/>
        <v>0.0504181601</v>
      </c>
      <c r="N274" s="24" t="str">
        <f t="shared" si="4"/>
        <v>Glassback with +633, +5% (12555 to 13188)</v>
      </c>
      <c r="O274" s="41"/>
      <c r="P274" s="40">
        <v>11319.0</v>
      </c>
      <c r="Q274" s="18">
        <f t="shared" si="5"/>
        <v>528</v>
      </c>
      <c r="R274" s="23">
        <f t="shared" si="6"/>
        <v>0.04664723032</v>
      </c>
      <c r="S274" s="24" t="str">
        <f t="shared" si="7"/>
        <v>Glassback with +528, +4.7% (11319 to 11847)</v>
      </c>
      <c r="T274" s="18"/>
      <c r="U274" s="40">
        <v>6786.0</v>
      </c>
      <c r="V274" s="22">
        <f t="shared" si="8"/>
        <v>371</v>
      </c>
      <c r="W274" s="23">
        <f t="shared" si="9"/>
        <v>0.05467138226</v>
      </c>
      <c r="X274" s="26" t="str">
        <f t="shared" si="10"/>
        <v>Glassback with +371, +5.5% (6786 to 7157)</v>
      </c>
    </row>
    <row r="275">
      <c r="A275" s="18" t="s">
        <v>702</v>
      </c>
      <c r="B275" s="18">
        <v>692.0</v>
      </c>
      <c r="C275" s="40">
        <v>13143.0</v>
      </c>
      <c r="D275" s="40">
        <v>11764.0</v>
      </c>
      <c r="E275" s="40">
        <v>6981.0</v>
      </c>
      <c r="F275" s="14">
        <v>1.1470154E7</v>
      </c>
      <c r="G275" s="19"/>
      <c r="H275" s="19">
        <f>VLOOKUP(A275,'Kings Ratings'!$A$2:$B$1000,2,false)</f>
        <v>1</v>
      </c>
      <c r="I275" s="7">
        <f>vlookup(B275,'202405 MM (Do Not Delete)'!$A$1:$G$1000,7,false)</f>
        <v>258</v>
      </c>
      <c r="K275" s="40">
        <v>12513.0</v>
      </c>
      <c r="L275" s="22">
        <f t="shared" si="2"/>
        <v>630</v>
      </c>
      <c r="M275" s="23">
        <f t="shared" si="3"/>
        <v>0.05034763846</v>
      </c>
      <c r="N275" s="24" t="str">
        <f t="shared" si="4"/>
        <v>Sea Crest with +630, +5% (12513 to 13143)</v>
      </c>
      <c r="O275" s="41"/>
      <c r="P275" s="40">
        <v>11241.0</v>
      </c>
      <c r="Q275" s="18">
        <f t="shared" si="5"/>
        <v>523</v>
      </c>
      <c r="R275" s="23">
        <f t="shared" si="6"/>
        <v>0.04652610978</v>
      </c>
      <c r="S275" s="24" t="str">
        <f t="shared" si="7"/>
        <v>Sea Crest with +523, +4.7% (11241 to 11764)</v>
      </c>
      <c r="T275" s="18"/>
      <c r="U275" s="40">
        <v>6625.0</v>
      </c>
      <c r="V275" s="22">
        <f t="shared" si="8"/>
        <v>356</v>
      </c>
      <c r="W275" s="23">
        <f t="shared" si="9"/>
        <v>0.05373584906</v>
      </c>
      <c r="X275" s="26" t="str">
        <f t="shared" si="10"/>
        <v>Sea Crest with +356, +5.4% (6625 to 6981)</v>
      </c>
    </row>
    <row r="276">
      <c r="A276" s="18" t="s">
        <v>710</v>
      </c>
      <c r="B276" s="18">
        <v>693.0</v>
      </c>
      <c r="C276" s="40">
        <v>13089.0</v>
      </c>
      <c r="D276" s="40">
        <v>11652.0</v>
      </c>
      <c r="E276" s="40">
        <v>6693.0</v>
      </c>
      <c r="F276" s="14">
        <v>9553267.0</v>
      </c>
      <c r="G276" s="19"/>
      <c r="H276" s="19">
        <f>VLOOKUP(A276,'Kings Ratings'!$A$2:$B$1000,2,false)</f>
        <v>1</v>
      </c>
      <c r="I276" s="7">
        <f>vlookup(B276,'202405 MM (Do Not Delete)'!$A$1:$G$1000,7,false)</f>
        <v>252</v>
      </c>
      <c r="K276" s="40">
        <v>12467.0</v>
      </c>
      <c r="L276" s="22">
        <f t="shared" si="2"/>
        <v>622</v>
      </c>
      <c r="M276" s="23">
        <f t="shared" si="3"/>
        <v>0.04989171413</v>
      </c>
      <c r="N276" s="24" t="str">
        <f t="shared" si="4"/>
        <v>Seeker with +622, +5% (12467 to 13089)</v>
      </c>
      <c r="O276" s="41"/>
      <c r="P276" s="40">
        <v>11151.0</v>
      </c>
      <c r="Q276" s="18">
        <f t="shared" si="5"/>
        <v>501</v>
      </c>
      <c r="R276" s="23">
        <f t="shared" si="6"/>
        <v>0.04492870595</v>
      </c>
      <c r="S276" s="24" t="str">
        <f t="shared" si="7"/>
        <v>Seeker with +501, +4.5% (11151 to 11652)</v>
      </c>
      <c r="T276" s="18"/>
      <c r="U276" s="40">
        <v>6359.0</v>
      </c>
      <c r="V276" s="22">
        <f t="shared" si="8"/>
        <v>334</v>
      </c>
      <c r="W276" s="23">
        <f t="shared" si="9"/>
        <v>0.05252398176</v>
      </c>
      <c r="X276" s="26" t="str">
        <f t="shared" si="10"/>
        <v>Seeker with +334, +5.3% (6359 to 6693)</v>
      </c>
    </row>
    <row r="277">
      <c r="A277" s="18" t="s">
        <v>737</v>
      </c>
      <c r="B277" s="18">
        <v>694.0</v>
      </c>
      <c r="C277" s="40">
        <v>13061.0</v>
      </c>
      <c r="D277" s="40">
        <v>11576.0</v>
      </c>
      <c r="E277" s="40">
        <v>6565.0</v>
      </c>
      <c r="F277" s="14">
        <v>8819088.0</v>
      </c>
      <c r="G277" s="19"/>
      <c r="H277" s="19">
        <f>VLOOKUP(A277,'Kings Ratings'!$A$2:$B$1000,2,false)</f>
        <v>1</v>
      </c>
      <c r="I277" s="7">
        <f>vlookup(B277,'202405 MM (Do Not Delete)'!$A$1:$G$1000,7,false)</f>
        <v>262</v>
      </c>
      <c r="K277" s="40">
        <v>12431.0</v>
      </c>
      <c r="L277" s="22">
        <f t="shared" si="2"/>
        <v>630</v>
      </c>
      <c r="M277" s="23">
        <f t="shared" si="3"/>
        <v>0.05067975223</v>
      </c>
      <c r="N277" s="24" t="str">
        <f t="shared" si="4"/>
        <v>Stone Jelly with +630, +5.1% (12431 to 13061)</v>
      </c>
      <c r="O277" s="41"/>
      <c r="P277" s="40">
        <v>11076.0</v>
      </c>
      <c r="Q277" s="18">
        <f t="shared" si="5"/>
        <v>500</v>
      </c>
      <c r="R277" s="23">
        <f t="shared" si="6"/>
        <v>0.04514265078</v>
      </c>
      <c r="S277" s="24" t="str">
        <f t="shared" si="7"/>
        <v>Stone Jelly with +500, +4.5% (11076 to 11576)</v>
      </c>
      <c r="T277" s="18"/>
      <c r="U277" s="40">
        <v>6242.0</v>
      </c>
      <c r="V277" s="22">
        <f t="shared" si="8"/>
        <v>323</v>
      </c>
      <c r="W277" s="23">
        <f t="shared" si="9"/>
        <v>0.05174623518</v>
      </c>
      <c r="X277" s="26" t="str">
        <f t="shared" si="10"/>
        <v>Stone Jelly with +323, +5.2% (6242 to 6565)</v>
      </c>
    </row>
    <row r="278">
      <c r="A278" s="18" t="s">
        <v>400</v>
      </c>
      <c r="B278" s="18">
        <v>695.0</v>
      </c>
      <c r="C278" s="40">
        <v>3704.0</v>
      </c>
      <c r="D278" s="40">
        <v>5.0</v>
      </c>
      <c r="E278" s="40">
        <v>0.0</v>
      </c>
      <c r="F278" s="14">
        <v>21390.0</v>
      </c>
      <c r="G278" s="19"/>
      <c r="H278" s="19">
        <f>VLOOKUP(A278,'Kings Ratings'!$A$2:$B$1000,2,false)</f>
        <v>10</v>
      </c>
      <c r="I278" s="10" t="str">
        <f>vlookup(B278,'202405 MM (Do Not Delete)'!$A$1:$G$1000,7,false)</f>
        <v/>
      </c>
      <c r="K278" s="40">
        <v>3408.0</v>
      </c>
      <c r="L278" s="22">
        <f t="shared" si="2"/>
        <v>296</v>
      </c>
      <c r="M278" s="23">
        <f t="shared" si="3"/>
        <v>0.08685446009</v>
      </c>
      <c r="N278" s="24" t="str">
        <f t="shared" si="4"/>
        <v>Gold Sea Crest with +296, +8.7% (3408 to 3704)</v>
      </c>
      <c r="O278" s="41"/>
      <c r="P278" s="40">
        <v>4.0</v>
      </c>
      <c r="Q278" s="18">
        <f t="shared" si="5"/>
        <v>1</v>
      </c>
      <c r="R278" s="23">
        <f t="shared" si="6"/>
        <v>0.25</v>
      </c>
      <c r="S278" s="24" t="str">
        <f t="shared" si="7"/>
        <v>Gold Sea Crest with +1, +25% (4 to 5)</v>
      </c>
      <c r="T278" s="18"/>
      <c r="U278" s="40">
        <v>0.0</v>
      </c>
      <c r="V278" s="22">
        <f t="shared" si="8"/>
        <v>0</v>
      </c>
      <c r="W278" s="23" t="str">
        <f t="shared" si="9"/>
        <v>#DIV/0!</v>
      </c>
      <c r="X278" s="26" t="str">
        <f t="shared" si="10"/>
        <v>#DIV/0!</v>
      </c>
    </row>
    <row r="279">
      <c r="A279" s="18" t="s">
        <v>466</v>
      </c>
      <c r="B279" s="18">
        <v>696.0</v>
      </c>
      <c r="C279" s="40">
        <v>13049.0</v>
      </c>
      <c r="D279" s="40">
        <v>11550.0</v>
      </c>
      <c r="E279" s="40">
        <v>6460.0</v>
      </c>
      <c r="F279" s="14">
        <v>8183172.0</v>
      </c>
      <c r="G279" s="19"/>
      <c r="H279" s="19">
        <f>VLOOKUP(A279,'Kings Ratings'!$A$2:$B$1000,2,false)</f>
        <v>1</v>
      </c>
      <c r="I279" s="7">
        <f>vlookup(B279,'202405 MM (Do Not Delete)'!$A$1:$G$1000,7,false)</f>
        <v>263</v>
      </c>
      <c r="K279" s="40">
        <v>12424.0</v>
      </c>
      <c r="L279" s="22">
        <f t="shared" si="2"/>
        <v>625</v>
      </c>
      <c r="M279" s="23">
        <f t="shared" si="3"/>
        <v>0.05030585963</v>
      </c>
      <c r="N279" s="24" t="str">
        <f t="shared" si="4"/>
        <v>Ice Shark with +625, +5% (12424 to 13049)</v>
      </c>
      <c r="O279" s="41"/>
      <c r="P279" s="40">
        <v>11043.0</v>
      </c>
      <c r="Q279" s="18">
        <f t="shared" si="5"/>
        <v>507</v>
      </c>
      <c r="R279" s="23">
        <f t="shared" si="6"/>
        <v>0.04591143711</v>
      </c>
      <c r="S279" s="24" t="str">
        <f t="shared" si="7"/>
        <v>Ice Shark with +507, +4.6% (11043 to 11550)</v>
      </c>
      <c r="T279" s="18"/>
      <c r="U279" s="40">
        <v>6140.0</v>
      </c>
      <c r="V279" s="22">
        <f t="shared" si="8"/>
        <v>320</v>
      </c>
      <c r="W279" s="23">
        <f t="shared" si="9"/>
        <v>0.05211726384</v>
      </c>
      <c r="X279" s="26" t="str">
        <f t="shared" si="10"/>
        <v>Ice Shark with +320, +5.2% (6140 to 6460)</v>
      </c>
    </row>
    <row r="280">
      <c r="A280" s="18" t="s">
        <v>624</v>
      </c>
      <c r="B280" s="18">
        <v>712.0</v>
      </c>
      <c r="C280" s="40">
        <v>2255.0</v>
      </c>
      <c r="D280" s="40">
        <v>81.0</v>
      </c>
      <c r="E280" s="40">
        <v>0.0</v>
      </c>
      <c r="F280" s="14">
        <v>3377.0</v>
      </c>
      <c r="G280" s="19"/>
      <c r="H280" s="19">
        <f>VLOOKUP(A280,'Kings Ratings'!$A$2:$B$1000,2,false)</f>
        <v>10</v>
      </c>
      <c r="I280" s="10" t="str">
        <f>vlookup(B280,'202405 MM (Do Not Delete)'!$A$1:$G$1000,7,false)</f>
        <v/>
      </c>
      <c r="K280" s="40">
        <v>2140.0</v>
      </c>
      <c r="L280" s="22">
        <f t="shared" si="2"/>
        <v>115</v>
      </c>
      <c r="M280" s="23">
        <f t="shared" si="3"/>
        <v>0.05373831776</v>
      </c>
      <c r="N280" s="24" t="str">
        <f t="shared" si="4"/>
        <v>Polished Boot with +115, +5.4% (2140 to 2255)</v>
      </c>
      <c r="O280" s="41"/>
      <c r="P280" s="40">
        <v>77.0</v>
      </c>
      <c r="Q280" s="18">
        <f t="shared" si="5"/>
        <v>4</v>
      </c>
      <c r="R280" s="23">
        <f t="shared" si="6"/>
        <v>0.05194805195</v>
      </c>
      <c r="S280" s="24" t="str">
        <f t="shared" si="7"/>
        <v>Polished Boot with +4, +5.2% (77 to 81)</v>
      </c>
      <c r="T280" s="18"/>
      <c r="U280" s="40">
        <v>0.0</v>
      </c>
      <c r="V280" s="22">
        <f t="shared" si="8"/>
        <v>0</v>
      </c>
      <c r="W280" s="23" t="str">
        <f t="shared" si="9"/>
        <v>#DIV/0!</v>
      </c>
      <c r="X280" s="26" t="str">
        <f t="shared" si="10"/>
        <v>#DIV/0!</v>
      </c>
    </row>
    <row r="281">
      <c r="A281" s="18" t="s">
        <v>586</v>
      </c>
      <c r="B281" s="18">
        <v>713.0</v>
      </c>
      <c r="C281" s="40">
        <v>1666.0</v>
      </c>
      <c r="D281" s="40">
        <v>34.0</v>
      </c>
      <c r="E281" s="40">
        <v>0.0</v>
      </c>
      <c r="F281" s="14">
        <v>3430.0</v>
      </c>
      <c r="G281" s="19"/>
      <c r="H281" s="19">
        <f>VLOOKUP(A281,'Kings Ratings'!$A$2:$B$1000,2,false)</f>
        <v>10</v>
      </c>
      <c r="I281" s="10"/>
      <c r="K281" s="40">
        <v>1598.0</v>
      </c>
      <c r="L281" s="22">
        <f t="shared" si="2"/>
        <v>68</v>
      </c>
      <c r="M281" s="23">
        <f t="shared" si="3"/>
        <v>0.04255319149</v>
      </c>
      <c r="N281" s="24" t="str">
        <f t="shared" si="4"/>
        <v>Pair of Boots with +68, +4.3% (1598 to 1666)</v>
      </c>
      <c r="O281" s="41"/>
      <c r="P281" s="40">
        <v>33.0</v>
      </c>
      <c r="Q281" s="18">
        <f t="shared" si="5"/>
        <v>1</v>
      </c>
      <c r="R281" s="23">
        <f t="shared" si="6"/>
        <v>0.0303030303</v>
      </c>
      <c r="S281" s="24" t="str">
        <f t="shared" si="7"/>
        <v>Pair of Boots with +1, +3% (33 to 34)</v>
      </c>
      <c r="T281" s="18"/>
      <c r="U281" s="40">
        <v>0.0</v>
      </c>
      <c r="V281" s="22">
        <f t="shared" si="8"/>
        <v>0</v>
      </c>
      <c r="W281" s="23" t="str">
        <f t="shared" si="9"/>
        <v>#DIV/0!</v>
      </c>
      <c r="X281" s="26" t="str">
        <f t="shared" si="10"/>
        <v>#DIV/0!</v>
      </c>
    </row>
    <row r="282">
      <c r="A282" s="18" t="s">
        <v>337</v>
      </c>
      <c r="B282" s="18">
        <v>717.0</v>
      </c>
      <c r="C282" s="40">
        <v>2632.0</v>
      </c>
      <c r="D282" s="40">
        <v>8.0</v>
      </c>
      <c r="E282" s="40">
        <v>0.0</v>
      </c>
      <c r="F282" s="14">
        <v>13691.0</v>
      </c>
      <c r="G282" s="19"/>
      <c r="H282" s="19">
        <f>VLOOKUP(A282,'Kings Ratings'!$A$2:$B$1000,2,false)</f>
        <v>10</v>
      </c>
      <c r="I282" s="10" t="str">
        <f>vlookup(B282,'202405 MM (Do Not Delete)'!$A$1:$G$1000,7,false)</f>
        <v/>
      </c>
      <c r="K282" s="40">
        <v>2468.0</v>
      </c>
      <c r="L282" s="22">
        <f t="shared" si="2"/>
        <v>164</v>
      </c>
      <c r="M282" s="23">
        <f t="shared" si="3"/>
        <v>0.06645056726</v>
      </c>
      <c r="N282" s="24" t="str">
        <f t="shared" si="4"/>
        <v>Frost Shield with +164, +6.6% (2468 to 2632)</v>
      </c>
      <c r="O282" s="41"/>
      <c r="P282" s="40">
        <v>5.0</v>
      </c>
      <c r="Q282" s="18">
        <f t="shared" si="5"/>
        <v>3</v>
      </c>
      <c r="R282" s="23">
        <f t="shared" si="6"/>
        <v>0.6</v>
      </c>
      <c r="S282" s="24" t="str">
        <f t="shared" si="7"/>
        <v>Frost Shield with +3, +60% (5 to 8)</v>
      </c>
      <c r="T282" s="18"/>
      <c r="U282" s="40">
        <v>0.0</v>
      </c>
      <c r="V282" s="22">
        <f t="shared" si="8"/>
        <v>0</v>
      </c>
      <c r="W282" s="23" t="str">
        <f t="shared" si="9"/>
        <v>#DIV/0!</v>
      </c>
      <c r="X282" s="26" t="str">
        <f t="shared" si="10"/>
        <v>#DIV/0!</v>
      </c>
    </row>
    <row r="283">
      <c r="A283" s="18" t="s">
        <v>653</v>
      </c>
      <c r="B283" s="18">
        <v>723.0</v>
      </c>
      <c r="C283" s="40">
        <v>6139.0</v>
      </c>
      <c r="D283" s="40">
        <v>1899.0</v>
      </c>
      <c r="E283" s="40">
        <v>34.0</v>
      </c>
      <c r="F283" s="14">
        <v>63111.0</v>
      </c>
      <c r="G283" s="19"/>
      <c r="H283" s="19">
        <f>VLOOKUP(A283,'Kings Ratings'!$A$2:$B$1000,2,false)</f>
        <v>6</v>
      </c>
      <c r="I283" s="7" t="str">
        <f>vlookup(B283,'202405 MM (Do Not Delete)'!$A$1:$G$1000,7,false)</f>
        <v/>
      </c>
      <c r="K283" s="40">
        <v>5865.0</v>
      </c>
      <c r="L283" s="22">
        <f t="shared" si="2"/>
        <v>274</v>
      </c>
      <c r="M283" s="23">
        <f t="shared" si="3"/>
        <v>0.04671781756</v>
      </c>
      <c r="N283" s="24" t="str">
        <f t="shared" si="4"/>
        <v>Red Berry Pie with +274, +4.7% (5865 to 6139)</v>
      </c>
      <c r="O283" s="41"/>
      <c r="P283" s="40">
        <v>1768.0</v>
      </c>
      <c r="Q283" s="18">
        <f t="shared" si="5"/>
        <v>131</v>
      </c>
      <c r="R283" s="23">
        <f t="shared" si="6"/>
        <v>0.07409502262</v>
      </c>
      <c r="S283" s="24" t="str">
        <f t="shared" si="7"/>
        <v>Red Berry Pie with +131, +7.4% (1768 to 1899)</v>
      </c>
      <c r="T283" s="18"/>
      <c r="U283" s="40">
        <v>31.0</v>
      </c>
      <c r="V283" s="22">
        <f t="shared" si="8"/>
        <v>3</v>
      </c>
      <c r="W283" s="23">
        <f t="shared" si="9"/>
        <v>0.09677419355</v>
      </c>
      <c r="X283" s="26" t="str">
        <f t="shared" si="10"/>
        <v>Red Berry Pie with +3, +9.7% (31 to 34)</v>
      </c>
    </row>
    <row r="284">
      <c r="A284" s="18" t="s">
        <v>607</v>
      </c>
      <c r="B284" s="18">
        <v>725.0</v>
      </c>
      <c r="C284" s="40">
        <v>3789.0</v>
      </c>
      <c r="D284" s="40">
        <v>304.0</v>
      </c>
      <c r="E284" s="40">
        <v>0.0</v>
      </c>
      <c r="F284" s="14">
        <v>62424.0</v>
      </c>
      <c r="G284" s="19"/>
      <c r="H284" s="19">
        <f>VLOOKUP(A284,'Kings Ratings'!$A$2:$B$1000,2,false)</f>
        <v>9</v>
      </c>
      <c r="I284" s="10" t="str">
        <f>vlookup(B284,'202405 MM (Do Not Delete)'!$A$1:$G$1000,7,false)</f>
        <v/>
      </c>
      <c r="K284" s="40">
        <v>3545.0</v>
      </c>
      <c r="L284" s="22">
        <f t="shared" si="2"/>
        <v>244</v>
      </c>
      <c r="M284" s="23">
        <f t="shared" si="3"/>
        <v>0.06882933709</v>
      </c>
      <c r="N284" s="24" t="str">
        <f t="shared" si="4"/>
        <v>Pie Pan with +244, +6.9% (3545 to 3789)</v>
      </c>
      <c r="O284" s="41"/>
      <c r="P284" s="40">
        <v>280.0</v>
      </c>
      <c r="Q284" s="18">
        <f t="shared" si="5"/>
        <v>24</v>
      </c>
      <c r="R284" s="23">
        <f t="shared" si="6"/>
        <v>0.08571428571</v>
      </c>
      <c r="S284" s="24" t="str">
        <f t="shared" si="7"/>
        <v>Pie Pan with +24, +8.6% (280 to 304)</v>
      </c>
      <c r="T284" s="18"/>
      <c r="U284" s="40">
        <v>0.0</v>
      </c>
      <c r="V284" s="22">
        <f t="shared" si="8"/>
        <v>0</v>
      </c>
      <c r="W284" s="23" t="str">
        <f t="shared" si="9"/>
        <v>#DIV/0!</v>
      </c>
      <c r="X284" s="26" t="str">
        <f t="shared" si="10"/>
        <v>#DIV/0!</v>
      </c>
    </row>
    <row r="285">
      <c r="A285" s="18" t="s">
        <v>206</v>
      </c>
      <c r="B285" s="18">
        <v>726.0</v>
      </c>
      <c r="C285" s="40">
        <v>5592.0</v>
      </c>
      <c r="D285" s="40">
        <v>2093.0</v>
      </c>
      <c r="E285" s="40">
        <v>79.0</v>
      </c>
      <c r="F285" s="14">
        <v>126001.0</v>
      </c>
      <c r="G285" s="19"/>
      <c r="H285" s="19">
        <f>VLOOKUP(A285,'Kings Ratings'!$A$2:$B$1000,2,false)</f>
        <v>8</v>
      </c>
      <c r="I285" s="7" t="str">
        <f>vlookup(B285,'202405 MM (Do Not Delete)'!$A$1:$G$1000,7,false)</f>
        <v/>
      </c>
      <c r="K285" s="40">
        <v>5342.0</v>
      </c>
      <c r="L285" s="22">
        <f t="shared" si="2"/>
        <v>250</v>
      </c>
      <c r="M285" s="23">
        <f t="shared" si="3"/>
        <v>0.0467989517</v>
      </c>
      <c r="N285" s="24" t="str">
        <f t="shared" si="4"/>
        <v>Concord Grape Pie with +250, +4.7% (5342 to 5592)</v>
      </c>
      <c r="O285" s="41"/>
      <c r="P285" s="40">
        <v>1991.0</v>
      </c>
      <c r="Q285" s="18">
        <f t="shared" si="5"/>
        <v>102</v>
      </c>
      <c r="R285" s="23">
        <f t="shared" si="6"/>
        <v>0.05123053742</v>
      </c>
      <c r="S285" s="24" t="str">
        <f t="shared" si="7"/>
        <v>Concord Grape Pie with +102, +5.1% (1991 to 2093)</v>
      </c>
      <c r="T285" s="18"/>
      <c r="U285" s="40">
        <v>72.0</v>
      </c>
      <c r="V285" s="22">
        <f t="shared" si="8"/>
        <v>7</v>
      </c>
      <c r="W285" s="23">
        <f t="shared" si="9"/>
        <v>0.09722222222</v>
      </c>
      <c r="X285" s="26" t="str">
        <f t="shared" si="10"/>
        <v>Concord Grape Pie with +7, +9.7% (72 to 79)</v>
      </c>
    </row>
    <row r="286">
      <c r="A286" s="18" t="s">
        <v>275</v>
      </c>
      <c r="B286" s="18">
        <v>736.0</v>
      </c>
      <c r="C286" s="40">
        <v>2563.0</v>
      </c>
      <c r="D286" s="40">
        <v>29.0</v>
      </c>
      <c r="E286" s="40">
        <v>0.0</v>
      </c>
      <c r="F286" s="14">
        <v>18262.0</v>
      </c>
      <c r="G286" s="19"/>
      <c r="H286" s="19">
        <f>VLOOKUP(A286,'Kings Ratings'!$A$2:$B$1000,2,false)</f>
        <v>9</v>
      </c>
      <c r="I286" s="10" t="str">
        <f>vlookup(B286,'202405 MM (Do Not Delete)'!$A$1:$G$1000,7,false)</f>
        <v/>
      </c>
      <c r="K286" s="40">
        <v>2393.0</v>
      </c>
      <c r="L286" s="22">
        <f t="shared" si="2"/>
        <v>170</v>
      </c>
      <c r="M286" s="23">
        <f t="shared" si="3"/>
        <v>0.07104053489</v>
      </c>
      <c r="N286" s="24" t="str">
        <f t="shared" si="4"/>
        <v>Fancy Chair with +170, +7.1% (2393 to 2563)</v>
      </c>
      <c r="O286" s="41"/>
      <c r="P286" s="40">
        <v>28.0</v>
      </c>
      <c r="Q286" s="18">
        <f t="shared" si="5"/>
        <v>1</v>
      </c>
      <c r="R286" s="23">
        <f t="shared" si="6"/>
        <v>0.03571428571</v>
      </c>
      <c r="S286" s="24" t="str">
        <f t="shared" si="7"/>
        <v>Fancy Chair with +1, +3.6% (28 to 29)</v>
      </c>
      <c r="T286" s="18"/>
      <c r="U286" s="40">
        <v>0.0</v>
      </c>
      <c r="V286" s="22">
        <f t="shared" si="8"/>
        <v>0</v>
      </c>
      <c r="W286" s="23" t="str">
        <f t="shared" si="9"/>
        <v>#DIV/0!</v>
      </c>
      <c r="X286" s="26" t="str">
        <f t="shared" si="10"/>
        <v>#DIV/0!</v>
      </c>
    </row>
    <row r="287">
      <c r="A287" s="18" t="s">
        <v>287</v>
      </c>
      <c r="B287" s="18">
        <v>737.0</v>
      </c>
      <c r="C287" s="40">
        <v>3204.0</v>
      </c>
      <c r="D287" s="40">
        <v>1138.0</v>
      </c>
      <c r="E287" s="40">
        <v>51.0</v>
      </c>
      <c r="F287" s="14">
        <v>53831.0</v>
      </c>
      <c r="G287" s="19"/>
      <c r="H287" s="19">
        <f>VLOOKUP(A287,'Kings Ratings'!$A$2:$B$1000,2,false)</f>
        <v>6</v>
      </c>
      <c r="I287" s="7">
        <f>vlookup(B287,'202405 MM (Do Not Delete)'!$A$1:$G$1000,7,false)</f>
        <v>295</v>
      </c>
      <c r="K287" s="40">
        <v>3054.0</v>
      </c>
      <c r="L287" s="22">
        <f t="shared" si="2"/>
        <v>150</v>
      </c>
      <c r="M287" s="23">
        <f t="shared" si="3"/>
        <v>0.04911591356</v>
      </c>
      <c r="N287" s="24" t="str">
        <f t="shared" si="4"/>
        <v>Fancy Pan Flute with +150, +4.9% (3054 to 3204)</v>
      </c>
      <c r="O287" s="41"/>
      <c r="P287" s="40">
        <v>1112.0</v>
      </c>
      <c r="Q287" s="18">
        <f t="shared" si="5"/>
        <v>26</v>
      </c>
      <c r="R287" s="23">
        <f t="shared" si="6"/>
        <v>0.02338129496</v>
      </c>
      <c r="S287" s="24" t="str">
        <f t="shared" si="7"/>
        <v>Fancy Pan Flute with +26, +2.3% (1112 to 1138)</v>
      </c>
      <c r="T287" s="18"/>
      <c r="U287" s="40">
        <v>49.0</v>
      </c>
      <c r="V287" s="22">
        <f t="shared" si="8"/>
        <v>2</v>
      </c>
      <c r="W287" s="23">
        <f t="shared" si="9"/>
        <v>0.04081632653</v>
      </c>
      <c r="X287" s="26" t="str">
        <f t="shared" si="10"/>
        <v>Fancy Pan Flute with +2, +4.1% (49 to 51)</v>
      </c>
    </row>
    <row r="288">
      <c r="A288" s="18" t="s">
        <v>835</v>
      </c>
      <c r="B288" s="18">
        <v>738.0</v>
      </c>
      <c r="C288" s="40">
        <v>6737.0</v>
      </c>
      <c r="D288" s="40">
        <v>4462.0</v>
      </c>
      <c r="E288" s="40">
        <v>804.0</v>
      </c>
      <c r="F288" s="14">
        <v>117589.0</v>
      </c>
      <c r="G288" s="19"/>
      <c r="H288" s="19">
        <f>VLOOKUP(A288,'Kings Ratings'!$A$2:$B$1000,2,false)</f>
        <v>2</v>
      </c>
      <c r="I288" s="7">
        <f>vlookup(B288,'202405 MM (Do Not Delete)'!$A$1:$G$1000,7,false)</f>
        <v>275</v>
      </c>
      <c r="K288" s="40">
        <v>6384.0</v>
      </c>
      <c r="L288" s="22">
        <f t="shared" si="2"/>
        <v>353</v>
      </c>
      <c r="M288" s="23">
        <f t="shared" si="3"/>
        <v>0.05529448622</v>
      </c>
      <c r="N288" s="24" t="str">
        <f t="shared" si="4"/>
        <v>Wooden Table with +353, +5.5% (6384 to 6737)</v>
      </c>
      <c r="O288" s="41"/>
      <c r="P288" s="40">
        <v>4243.0</v>
      </c>
      <c r="Q288" s="18">
        <f t="shared" si="5"/>
        <v>219</v>
      </c>
      <c r="R288" s="23">
        <f t="shared" si="6"/>
        <v>0.05161442376</v>
      </c>
      <c r="S288" s="24" t="str">
        <f t="shared" si="7"/>
        <v>Wooden Table with +219, +5.2% (4243 to 4462)</v>
      </c>
      <c r="T288" s="18"/>
      <c r="U288" s="40">
        <v>747.0</v>
      </c>
      <c r="V288" s="22">
        <f t="shared" si="8"/>
        <v>57</v>
      </c>
      <c r="W288" s="23">
        <f t="shared" si="9"/>
        <v>0.07630522088</v>
      </c>
      <c r="X288" s="26" t="str">
        <f t="shared" si="10"/>
        <v>Wooden Table with +57, +7.6% (747 to 804)</v>
      </c>
    </row>
    <row r="289">
      <c r="A289" s="18" t="s">
        <v>134</v>
      </c>
      <c r="B289" s="18">
        <v>742.0</v>
      </c>
      <c r="C289" s="40">
        <v>622.0</v>
      </c>
      <c r="D289" s="40">
        <v>3.0</v>
      </c>
      <c r="E289" s="40">
        <v>0.0</v>
      </c>
      <c r="F289" s="14">
        <v>404.0</v>
      </c>
      <c r="G289" s="19"/>
      <c r="H289" s="19">
        <f>VLOOKUP(A289,'Kings Ratings'!$A$2:$B$1000,2,false)</f>
        <v>10</v>
      </c>
      <c r="I289" s="10" t="str">
        <f>vlookup(B289,'202405 MM (Do Not Delete)'!$A$1:$G$1000,7,false)</f>
        <v/>
      </c>
      <c r="K289" s="40">
        <v>601.0</v>
      </c>
      <c r="L289" s="22">
        <f t="shared" si="2"/>
        <v>21</v>
      </c>
      <c r="M289" s="23">
        <f t="shared" si="3"/>
        <v>0.03494176373</v>
      </c>
      <c r="N289" s="24" t="str">
        <f t="shared" si="4"/>
        <v>Bouquet of Flowers with +21, +3.5% (601 to 622)</v>
      </c>
      <c r="O289" s="41"/>
      <c r="P289" s="40">
        <v>3.0</v>
      </c>
      <c r="Q289" s="18">
        <f t="shared" si="5"/>
        <v>0</v>
      </c>
      <c r="R289" s="23">
        <f t="shared" si="6"/>
        <v>0</v>
      </c>
      <c r="S289" s="24" t="str">
        <f t="shared" si="7"/>
        <v>Bouquet of Flowers with +0, +0% (3 to 3)</v>
      </c>
      <c r="T289" s="18"/>
      <c r="U289" s="40">
        <v>0.0</v>
      </c>
      <c r="V289" s="22">
        <f t="shared" si="8"/>
        <v>0</v>
      </c>
      <c r="W289" s="23" t="str">
        <f t="shared" si="9"/>
        <v>#DIV/0!</v>
      </c>
      <c r="X289" s="26" t="str">
        <f t="shared" si="10"/>
        <v>#DIV/0!</v>
      </c>
    </row>
    <row r="290">
      <c r="A290" s="18" t="s">
        <v>690</v>
      </c>
      <c r="B290" s="18">
        <v>743.0</v>
      </c>
      <c r="C290" s="40">
        <v>3544.0</v>
      </c>
      <c r="D290" s="40">
        <v>58.0</v>
      </c>
      <c r="E290" s="40">
        <v>0.0</v>
      </c>
      <c r="F290" s="14">
        <v>33463.0</v>
      </c>
      <c r="G290" s="19"/>
      <c r="H290" s="19">
        <f>VLOOKUP(A290,'Kings Ratings'!$A$2:$B$1000,2,false)</f>
        <v>10</v>
      </c>
      <c r="I290" s="10">
        <f>vlookup(B290,'202405 MM (Do Not Delete)'!$A$1:$G$1000,7,false)</f>
        <v>313</v>
      </c>
      <c r="K290" s="40">
        <v>3351.0</v>
      </c>
      <c r="L290" s="22">
        <f t="shared" si="2"/>
        <v>193</v>
      </c>
      <c r="M290" s="23">
        <f t="shared" si="3"/>
        <v>0.05759474784</v>
      </c>
      <c r="N290" s="24" t="str">
        <f t="shared" si="4"/>
        <v>Step Ladder with +193, +5.8% (3351 to 3544)</v>
      </c>
      <c r="O290" s="41"/>
      <c r="P290" s="40">
        <v>56.0</v>
      </c>
      <c r="Q290" s="18">
        <f t="shared" si="5"/>
        <v>2</v>
      </c>
      <c r="R290" s="23">
        <f t="shared" si="6"/>
        <v>0.03571428571</v>
      </c>
      <c r="S290" s="24" t="str">
        <f t="shared" si="7"/>
        <v>Step Ladder with +2, +3.6% (56 to 58)</v>
      </c>
      <c r="T290" s="18"/>
      <c r="U290" s="40">
        <v>0.0</v>
      </c>
      <c r="V290" s="22">
        <f t="shared" si="8"/>
        <v>0</v>
      </c>
      <c r="W290" s="23" t="str">
        <f t="shared" si="9"/>
        <v>#DIV/0!</v>
      </c>
      <c r="X290" s="26" t="str">
        <f t="shared" si="10"/>
        <v>#DIV/0!</v>
      </c>
    </row>
    <row r="291">
      <c r="A291" s="18" t="s">
        <v>629</v>
      </c>
      <c r="B291" s="18">
        <v>754.0</v>
      </c>
      <c r="C291" s="40">
        <v>5750.0</v>
      </c>
      <c r="D291" s="40">
        <v>101.0</v>
      </c>
      <c r="E291" s="40">
        <v>0.0</v>
      </c>
      <c r="F291" s="14">
        <v>37487.0</v>
      </c>
      <c r="G291" s="19"/>
      <c r="H291" s="19">
        <f>VLOOKUP(A291,'Kings Ratings'!$A$2:$B$1000,2,false)</f>
        <v>9</v>
      </c>
      <c r="I291" s="10" t="str">
        <f>vlookup(B291,'202405 MM (Do Not Delete)'!$A$1:$G$1000,7,false)</f>
        <v/>
      </c>
      <c r="K291" s="40">
        <v>5386.0</v>
      </c>
      <c r="L291" s="22">
        <f t="shared" si="2"/>
        <v>364</v>
      </c>
      <c r="M291" s="23">
        <f t="shared" si="3"/>
        <v>0.06758262161</v>
      </c>
      <c r="N291" s="24" t="str">
        <f t="shared" si="4"/>
        <v>Potato Battery with +364, +6.8% (5386 to 5750)</v>
      </c>
      <c r="O291" s="41"/>
      <c r="P291" s="40">
        <v>89.0</v>
      </c>
      <c r="Q291" s="18">
        <f t="shared" si="5"/>
        <v>12</v>
      </c>
      <c r="R291" s="23">
        <f t="shared" si="6"/>
        <v>0.1348314607</v>
      </c>
      <c r="S291" s="24" t="str">
        <f t="shared" si="7"/>
        <v>Potato Battery with +12, +13.5% (89 to 101)</v>
      </c>
      <c r="T291" s="18"/>
      <c r="U291" s="40">
        <v>0.0</v>
      </c>
      <c r="V291" s="22">
        <f t="shared" si="8"/>
        <v>0</v>
      </c>
      <c r="W291" s="23" t="str">
        <f t="shared" si="9"/>
        <v>#DIV/0!</v>
      </c>
      <c r="X291" s="26" t="str">
        <f t="shared" si="10"/>
        <v>#DIV/0!</v>
      </c>
    </row>
    <row r="292">
      <c r="A292" s="18" t="s">
        <v>446</v>
      </c>
      <c r="B292" s="18">
        <v>755.0</v>
      </c>
      <c r="C292" s="40">
        <v>1393.0</v>
      </c>
      <c r="D292" s="40">
        <v>109.0</v>
      </c>
      <c r="E292" s="40">
        <v>0.0</v>
      </c>
      <c r="F292" s="14">
        <v>2769.0</v>
      </c>
      <c r="G292" s="19"/>
      <c r="H292" s="19">
        <f>VLOOKUP(A292,'Kings Ratings'!$A$2:$B$1000,2,false)</f>
        <v>10</v>
      </c>
      <c r="I292" s="10"/>
      <c r="K292" s="40">
        <v>1315.0</v>
      </c>
      <c r="L292" s="22">
        <f t="shared" si="2"/>
        <v>78</v>
      </c>
      <c r="M292" s="23">
        <f t="shared" si="3"/>
        <v>0.05931558935</v>
      </c>
      <c r="N292" s="24" t="str">
        <f t="shared" si="4"/>
        <v>Hickory Omelette with +78, +5.9% (1315 to 1393)</v>
      </c>
      <c r="O292" s="41"/>
      <c r="P292" s="40">
        <v>102.0</v>
      </c>
      <c r="Q292" s="18">
        <f t="shared" si="5"/>
        <v>7</v>
      </c>
      <c r="R292" s="23">
        <f t="shared" si="6"/>
        <v>0.06862745098</v>
      </c>
      <c r="S292" s="24" t="str">
        <f t="shared" si="7"/>
        <v>Hickory Omelette with +7, +6.9% (102 to 109)</v>
      </c>
      <c r="T292" s="18"/>
      <c r="U292" s="40">
        <v>0.0</v>
      </c>
      <c r="V292" s="22">
        <f t="shared" si="8"/>
        <v>0</v>
      </c>
      <c r="W292" s="23" t="str">
        <f t="shared" si="9"/>
        <v>#DIV/0!</v>
      </c>
      <c r="X292" s="26" t="str">
        <f t="shared" si="10"/>
        <v>#DIV/0!</v>
      </c>
    </row>
    <row r="293">
      <c r="A293" s="18" t="s">
        <v>243</v>
      </c>
      <c r="B293" s="18">
        <v>756.0</v>
      </c>
      <c r="C293" s="40">
        <v>366.0</v>
      </c>
      <c r="D293" s="40">
        <v>13.0</v>
      </c>
      <c r="E293" s="40">
        <v>0.0</v>
      </c>
      <c r="F293" s="14">
        <v>238.0</v>
      </c>
      <c r="G293" s="19"/>
      <c r="H293" s="19">
        <f>VLOOKUP(A293,'Kings Ratings'!$A$2:$B$1000,2,false)</f>
        <v>11</v>
      </c>
      <c r="I293" s="10"/>
      <c r="K293" s="40">
        <v>366.0</v>
      </c>
      <c r="L293" s="22">
        <f t="shared" si="2"/>
        <v>0</v>
      </c>
      <c r="M293" s="23">
        <f t="shared" si="3"/>
        <v>0</v>
      </c>
      <c r="N293" s="24" t="str">
        <f t="shared" si="4"/>
        <v>Crunchy Omelette with +0, +0% (366 to 366)</v>
      </c>
      <c r="O293" s="41"/>
      <c r="P293" s="40">
        <v>13.0</v>
      </c>
      <c r="Q293" s="18">
        <f t="shared" si="5"/>
        <v>0</v>
      </c>
      <c r="R293" s="23">
        <f t="shared" si="6"/>
        <v>0</v>
      </c>
      <c r="S293" s="24" t="str">
        <f t="shared" si="7"/>
        <v>Crunchy Omelette with +0, +0% (13 to 13)</v>
      </c>
      <c r="T293" s="18"/>
      <c r="U293" s="40">
        <v>0.0</v>
      </c>
      <c r="V293" s="22">
        <f t="shared" si="8"/>
        <v>0</v>
      </c>
      <c r="W293" s="23" t="str">
        <f t="shared" si="9"/>
        <v>#DIV/0!</v>
      </c>
      <c r="X293" s="26" t="str">
        <f t="shared" si="10"/>
        <v>#DIV/0!</v>
      </c>
    </row>
    <row r="294">
      <c r="A294" s="18" t="s">
        <v>722</v>
      </c>
      <c r="B294" s="18">
        <v>759.0</v>
      </c>
      <c r="C294" s="40">
        <v>3124.0</v>
      </c>
      <c r="D294" s="40">
        <v>69.0</v>
      </c>
      <c r="E294" s="40">
        <v>1.0</v>
      </c>
      <c r="F294" s="14">
        <v>33356.0</v>
      </c>
      <c r="G294" s="19"/>
      <c r="H294" s="19">
        <f>VLOOKUP(A294,'Kings Ratings'!$A$2:$B$1000,2,false)</f>
        <v>10</v>
      </c>
      <c r="I294" s="10">
        <f>vlookup(B294,'202405 MM (Do Not Delete)'!$A$1:$G$1000,7,false)</f>
        <v>315</v>
      </c>
      <c r="K294" s="40">
        <v>2940.0</v>
      </c>
      <c r="L294" s="22">
        <f t="shared" si="2"/>
        <v>184</v>
      </c>
      <c r="M294" s="23">
        <f t="shared" si="3"/>
        <v>0.06258503401</v>
      </c>
      <c r="N294" s="24" t="str">
        <f t="shared" si="4"/>
        <v>Steel Vise with +184, +6.3% (2940 to 3124)</v>
      </c>
      <c r="O294" s="41"/>
      <c r="P294" s="40">
        <v>64.0</v>
      </c>
      <c r="Q294" s="18">
        <f t="shared" si="5"/>
        <v>5</v>
      </c>
      <c r="R294" s="23">
        <f t="shared" si="6"/>
        <v>0.078125</v>
      </c>
      <c r="S294" s="24" t="str">
        <f t="shared" si="7"/>
        <v>Steel Vise with +5, +7.8% (64 to 69)</v>
      </c>
      <c r="T294" s="18"/>
      <c r="U294" s="40">
        <v>1.0</v>
      </c>
      <c r="V294" s="22">
        <f t="shared" si="8"/>
        <v>0</v>
      </c>
      <c r="W294" s="23">
        <f t="shared" si="9"/>
        <v>0</v>
      </c>
      <c r="X294" s="26" t="str">
        <f t="shared" si="10"/>
        <v>Steel Vise with +0, +0% (1 to 1)</v>
      </c>
    </row>
    <row r="295">
      <c r="A295" s="18" t="s">
        <v>668</v>
      </c>
      <c r="B295" s="18">
        <v>760.0</v>
      </c>
      <c r="C295" s="40">
        <v>2759.0</v>
      </c>
      <c r="D295" s="40">
        <v>160.0</v>
      </c>
      <c r="E295" s="40">
        <v>6.0</v>
      </c>
      <c r="F295" s="14">
        <v>10411.0</v>
      </c>
      <c r="G295" s="19"/>
      <c r="H295" s="19">
        <f>VLOOKUP(A295,'Kings Ratings'!$A$2:$B$1000,2,false)</f>
        <v>9</v>
      </c>
      <c r="I295" s="10">
        <f>vlookup(B295,'202405 MM (Do Not Delete)'!$A$1:$G$1000,7,false)</f>
        <v>299</v>
      </c>
      <c r="K295" s="40">
        <v>2626.0</v>
      </c>
      <c r="L295" s="22">
        <f t="shared" si="2"/>
        <v>133</v>
      </c>
      <c r="M295" s="23">
        <f t="shared" si="3"/>
        <v>0.05064737243</v>
      </c>
      <c r="N295" s="24" t="str">
        <f t="shared" si="4"/>
        <v>Red Trunk with +133, +5.1% (2626 to 2759)</v>
      </c>
      <c r="O295" s="41"/>
      <c r="P295" s="40">
        <v>158.0</v>
      </c>
      <c r="Q295" s="18">
        <f t="shared" si="5"/>
        <v>2</v>
      </c>
      <c r="R295" s="23">
        <f t="shared" si="6"/>
        <v>0.01265822785</v>
      </c>
      <c r="S295" s="24" t="str">
        <f t="shared" si="7"/>
        <v>Red Trunk with +2, +1.3% (158 to 160)</v>
      </c>
      <c r="T295" s="18"/>
      <c r="U295" s="40">
        <v>6.0</v>
      </c>
      <c r="V295" s="22">
        <f t="shared" si="8"/>
        <v>0</v>
      </c>
      <c r="W295" s="23">
        <f t="shared" si="9"/>
        <v>0</v>
      </c>
      <c r="X295" s="26" t="str">
        <f t="shared" si="10"/>
        <v>Red Trunk with +0, +0% (6 to 6)</v>
      </c>
    </row>
    <row r="296">
      <c r="A296" s="18" t="s">
        <v>293</v>
      </c>
      <c r="B296" s="18">
        <v>774.0</v>
      </c>
      <c r="C296" s="40">
        <v>1999.0</v>
      </c>
      <c r="D296" s="40">
        <v>27.0</v>
      </c>
      <c r="E296" s="40">
        <v>0.0</v>
      </c>
      <c r="F296" s="14">
        <v>10778.0</v>
      </c>
      <c r="G296" s="19"/>
      <c r="H296" s="19">
        <f>VLOOKUP(A296,'Kings Ratings'!$A$2:$B$1000,2,false)</f>
        <v>9</v>
      </c>
      <c r="I296" s="10"/>
      <c r="K296" s="40">
        <v>1838.0</v>
      </c>
      <c r="L296" s="22">
        <f t="shared" si="2"/>
        <v>161</v>
      </c>
      <c r="M296" s="23">
        <f t="shared" si="3"/>
        <v>0.08759521219</v>
      </c>
      <c r="N296" s="24" t="str">
        <f t="shared" si="4"/>
        <v>Fancy Table with +161, +8.8% (1838 to 1999)</v>
      </c>
      <c r="O296" s="41"/>
      <c r="P296" s="40">
        <v>24.0</v>
      </c>
      <c r="Q296" s="18">
        <f t="shared" si="5"/>
        <v>3</v>
      </c>
      <c r="R296" s="23">
        <f t="shared" si="6"/>
        <v>0.125</v>
      </c>
      <c r="S296" s="24" t="str">
        <f t="shared" si="7"/>
        <v>Fancy Table with +3, +12.5% (24 to 27)</v>
      </c>
      <c r="T296" s="18"/>
      <c r="U296" s="40">
        <v>0.0</v>
      </c>
      <c r="V296" s="22">
        <f t="shared" si="8"/>
        <v>0</v>
      </c>
      <c r="W296" s="23" t="str">
        <f t="shared" si="9"/>
        <v>#DIV/0!</v>
      </c>
      <c r="X296" s="26" t="str">
        <f t="shared" si="10"/>
        <v>#DIV/0!</v>
      </c>
    </row>
    <row r="297">
      <c r="A297" s="18" t="s">
        <v>165</v>
      </c>
      <c r="B297" s="18">
        <v>776.0</v>
      </c>
      <c r="C297" s="40">
        <v>5.0</v>
      </c>
      <c r="D297" s="40">
        <v>0.0</v>
      </c>
      <c r="E297" s="40">
        <v>0.0</v>
      </c>
      <c r="F297" s="14">
        <v>579.0</v>
      </c>
      <c r="G297" s="19"/>
      <c r="H297" s="19">
        <f>VLOOKUP(A297,'Kings Ratings'!$A$2:$B$1000,2,false)</f>
        <v>10</v>
      </c>
      <c r="I297" s="10" t="str">
        <f>vlookup(B297,'202405 MM (Do Not Delete)'!$A$1:$G$1000,7,false)</f>
        <v/>
      </c>
      <c r="K297" s="40">
        <v>5.0</v>
      </c>
      <c r="L297" s="22">
        <f t="shared" si="2"/>
        <v>0</v>
      </c>
      <c r="M297" s="23">
        <f t="shared" si="3"/>
        <v>0</v>
      </c>
      <c r="N297" s="24" t="str">
        <f t="shared" si="4"/>
        <v>Ship in a Bottle with +0, +0% (5 to 5)</v>
      </c>
      <c r="O297" s="41"/>
      <c r="P297" s="40">
        <v>0.0</v>
      </c>
      <c r="Q297" s="18">
        <f t="shared" si="5"/>
        <v>0</v>
      </c>
      <c r="R297" s="23" t="str">
        <f t="shared" si="6"/>
        <v>#DIV/0!</v>
      </c>
      <c r="S297" s="24" t="str">
        <f t="shared" si="7"/>
        <v>#DIV/0!</v>
      </c>
      <c r="T297" s="18"/>
      <c r="U297" s="40">
        <v>0.0</v>
      </c>
      <c r="V297" s="22">
        <f t="shared" si="8"/>
        <v>0</v>
      </c>
      <c r="W297" s="23" t="str">
        <f t="shared" si="9"/>
        <v>#DIV/0!</v>
      </c>
      <c r="X297" s="26" t="str">
        <f t="shared" si="10"/>
        <v>#DIV/0!</v>
      </c>
    </row>
    <row r="298">
      <c r="A298" s="18" t="s">
        <v>164</v>
      </c>
      <c r="B298" s="18">
        <v>781.0</v>
      </c>
      <c r="C298" s="40">
        <v>576.0</v>
      </c>
      <c r="D298" s="40">
        <v>38.0</v>
      </c>
      <c r="E298" s="40">
        <v>0.0</v>
      </c>
      <c r="F298" s="14">
        <v>1563.0</v>
      </c>
      <c r="G298" s="19"/>
      <c r="H298" s="19">
        <f>VLOOKUP(A298,'Kings Ratings'!$A$2:$B$1000,2,false)</f>
        <v>10</v>
      </c>
      <c r="I298" s="10"/>
      <c r="K298" s="40">
        <v>542.0</v>
      </c>
      <c r="L298" s="22">
        <f t="shared" si="2"/>
        <v>34</v>
      </c>
      <c r="M298" s="23">
        <f t="shared" si="3"/>
        <v>0.06273062731</v>
      </c>
      <c r="N298" s="24" t="str">
        <f t="shared" si="4"/>
        <v>Cabbage Stew with +34, +6.3% (542 to 576)</v>
      </c>
      <c r="O298" s="41"/>
      <c r="P298" s="40">
        <v>38.0</v>
      </c>
      <c r="Q298" s="18">
        <f t="shared" si="5"/>
        <v>0</v>
      </c>
      <c r="R298" s="23">
        <f t="shared" si="6"/>
        <v>0</v>
      </c>
      <c r="S298" s="24" t="str">
        <f t="shared" si="7"/>
        <v>Cabbage Stew with +0, +0% (38 to 38)</v>
      </c>
      <c r="T298" s="18"/>
      <c r="U298" s="40">
        <v>0.0</v>
      </c>
      <c r="V298" s="22">
        <f t="shared" si="8"/>
        <v>0</v>
      </c>
      <c r="W298" s="23" t="str">
        <f t="shared" si="9"/>
        <v>#DIV/0!</v>
      </c>
      <c r="X298" s="26" t="str">
        <f t="shared" si="10"/>
        <v>#DIV/0!</v>
      </c>
    </row>
    <row r="299">
      <c r="A299" s="18" t="s">
        <v>13</v>
      </c>
      <c r="B299" s="18">
        <v>787.0</v>
      </c>
      <c r="C299" s="40">
        <v>2839.0</v>
      </c>
      <c r="D299" s="40">
        <v>58.0</v>
      </c>
      <c r="E299" s="40">
        <v>1.0</v>
      </c>
      <c r="F299" s="14">
        <v>16488.0</v>
      </c>
      <c r="G299" s="19"/>
      <c r="H299" s="19">
        <f>VLOOKUP(A299,'Kings Ratings'!$A$2:$B$1000,2,false)</f>
        <v>10</v>
      </c>
      <c r="I299" s="10">
        <f>vlookup(B299,'202405 MM (Do Not Delete)'!$A$1:$G$1000,7,false)</f>
        <v>318</v>
      </c>
      <c r="K299" s="40">
        <v>2642.0</v>
      </c>
      <c r="L299" s="22">
        <f t="shared" si="2"/>
        <v>197</v>
      </c>
      <c r="M299" s="23">
        <f t="shared" si="3"/>
        <v>0.07456472369</v>
      </c>
      <c r="N299" s="24" t="str">
        <f t="shared" si="4"/>
        <v>Acorn Butter with +197, +7.5% (2642 to 2839)</v>
      </c>
      <c r="O299" s="41"/>
      <c r="P299" s="40">
        <v>49.0</v>
      </c>
      <c r="Q299" s="18">
        <f t="shared" si="5"/>
        <v>9</v>
      </c>
      <c r="R299" s="23">
        <f t="shared" si="6"/>
        <v>0.1836734694</v>
      </c>
      <c r="S299" s="24" t="str">
        <f t="shared" si="7"/>
        <v>Acorn Butter with +9, +18.4% (49 to 58)</v>
      </c>
      <c r="T299" s="18"/>
      <c r="U299" s="40">
        <v>1.0</v>
      </c>
      <c r="V299" s="22">
        <f t="shared" si="8"/>
        <v>0</v>
      </c>
      <c r="W299" s="23">
        <f t="shared" si="9"/>
        <v>0</v>
      </c>
      <c r="X299" s="26" t="str">
        <f t="shared" si="10"/>
        <v>Acorn Butter with +0, +0% (1 to 1)</v>
      </c>
    </row>
    <row r="300">
      <c r="A300" s="18" t="s">
        <v>671</v>
      </c>
      <c r="B300" s="18">
        <v>788.0</v>
      </c>
      <c r="C300" s="40">
        <v>5883.0</v>
      </c>
      <c r="D300" s="40">
        <v>2877.0</v>
      </c>
      <c r="E300" s="40">
        <v>31.0</v>
      </c>
      <c r="F300" s="14">
        <v>132428.0</v>
      </c>
      <c r="G300" s="19"/>
      <c r="H300" s="19">
        <f>VLOOKUP(A300,'Kings Ratings'!$A$2:$B$1000,2,false)</f>
        <v>6</v>
      </c>
      <c r="I300" s="7">
        <f>vlookup(B300,'202405 MM (Do Not Delete)'!$A$1:$G$1000,7,false)</f>
        <v>324</v>
      </c>
      <c r="K300" s="40">
        <v>5556.0</v>
      </c>
      <c r="L300" s="22">
        <f t="shared" si="2"/>
        <v>327</v>
      </c>
      <c r="M300" s="23">
        <f t="shared" si="3"/>
        <v>0.05885529158</v>
      </c>
      <c r="N300" s="24" t="str">
        <f t="shared" si="4"/>
        <v>Red Twine with +327, +5.9% (5556 to 5883)</v>
      </c>
      <c r="O300" s="41"/>
      <c r="P300" s="40">
        <v>2706.0</v>
      </c>
      <c r="Q300" s="18">
        <f t="shared" si="5"/>
        <v>171</v>
      </c>
      <c r="R300" s="23">
        <f t="shared" si="6"/>
        <v>0.06319290466</v>
      </c>
      <c r="S300" s="24" t="str">
        <f t="shared" si="7"/>
        <v>Red Twine with +171, +6.3% (2706 to 2877)</v>
      </c>
      <c r="T300" s="18"/>
      <c r="U300" s="40">
        <v>25.0</v>
      </c>
      <c r="V300" s="22">
        <f t="shared" si="8"/>
        <v>6</v>
      </c>
      <c r="W300" s="23">
        <f t="shared" si="9"/>
        <v>0.24</v>
      </c>
      <c r="X300" s="26" t="str">
        <f t="shared" si="10"/>
        <v>Red Twine with +6, +24% (25 to 31)</v>
      </c>
    </row>
    <row r="301">
      <c r="A301" s="18" t="s">
        <v>29</v>
      </c>
      <c r="B301" s="18">
        <v>800.0</v>
      </c>
      <c r="C301" s="40">
        <v>1483.0</v>
      </c>
      <c r="D301" s="40">
        <v>0.0</v>
      </c>
      <c r="E301" s="40">
        <v>0.0</v>
      </c>
      <c r="F301" s="14">
        <v>6636.0</v>
      </c>
      <c r="G301" s="19"/>
      <c r="H301" s="19">
        <f>VLOOKUP(A301,'Kings Ratings'!$A$2:$B$1000,2,false)</f>
        <v>10</v>
      </c>
      <c r="I301" s="10"/>
      <c r="K301" s="40">
        <v>1404.0</v>
      </c>
      <c r="L301" s="22">
        <f t="shared" si="2"/>
        <v>79</v>
      </c>
      <c r="M301" s="23">
        <f t="shared" si="3"/>
        <v>0.05626780627</v>
      </c>
      <c r="N301" s="24" t="str">
        <f t="shared" si="4"/>
        <v>Amber Cane with +79, +5.6% (1404 to 1483)</v>
      </c>
      <c r="O301" s="41"/>
      <c r="P301" s="40">
        <v>0.0</v>
      </c>
      <c r="Q301" s="18">
        <f t="shared" si="5"/>
        <v>0</v>
      </c>
      <c r="R301" s="23" t="str">
        <f t="shared" si="6"/>
        <v>#DIV/0!</v>
      </c>
      <c r="S301" s="24" t="str">
        <f t="shared" si="7"/>
        <v>#DIV/0!</v>
      </c>
      <c r="T301" s="18"/>
      <c r="U301" s="40">
        <v>0.0</v>
      </c>
      <c r="V301" s="22">
        <f t="shared" si="8"/>
        <v>0</v>
      </c>
      <c r="W301" s="23" t="str">
        <f t="shared" si="9"/>
        <v>#DIV/0!</v>
      </c>
      <c r="X301" s="26" t="str">
        <f t="shared" si="10"/>
        <v>#DIV/0!</v>
      </c>
    </row>
    <row r="302">
      <c r="A302" s="18" t="s">
        <v>317</v>
      </c>
      <c r="B302" s="18">
        <v>803.0</v>
      </c>
      <c r="C302" s="40">
        <v>2434.0</v>
      </c>
      <c r="D302" s="40">
        <v>8.0</v>
      </c>
      <c r="E302" s="40">
        <v>0.0</v>
      </c>
      <c r="F302" s="14">
        <v>14256.0</v>
      </c>
      <c r="G302" s="19"/>
      <c r="H302" s="19">
        <f>VLOOKUP(A302,'Kings Ratings'!$A$2:$B$1000,2,false)</f>
        <v>11</v>
      </c>
      <c r="I302" s="10" t="str">
        <f>vlookup(B302,'202405 MM (Do Not Delete)'!$A$1:$G$1000,7,false)</f>
        <v/>
      </c>
      <c r="K302" s="40">
        <v>2434.0</v>
      </c>
      <c r="L302" s="22">
        <f t="shared" si="2"/>
        <v>0</v>
      </c>
      <c r="M302" s="23">
        <f t="shared" si="3"/>
        <v>0</v>
      </c>
      <c r="N302" s="24" t="str">
        <f t="shared" si="4"/>
        <v>Yellow Watermelon with +0, +0% (2434 to 2434)</v>
      </c>
      <c r="O302" s="41"/>
      <c r="P302" s="40">
        <v>8.0</v>
      </c>
      <c r="Q302" s="18">
        <f t="shared" si="5"/>
        <v>0</v>
      </c>
      <c r="R302" s="23">
        <f t="shared" si="6"/>
        <v>0</v>
      </c>
      <c r="S302" s="24" t="str">
        <f t="shared" si="7"/>
        <v>Yellow Watermelon with +0, +0% (8 to 8)</v>
      </c>
      <c r="T302" s="18"/>
      <c r="U302" s="40">
        <v>0.0</v>
      </c>
      <c r="V302" s="22">
        <f t="shared" si="8"/>
        <v>0</v>
      </c>
      <c r="W302" s="23" t="str">
        <f t="shared" si="9"/>
        <v>#DIV/0!</v>
      </c>
      <c r="X302" s="26" t="str">
        <f t="shared" si="10"/>
        <v>#DIV/0!</v>
      </c>
    </row>
    <row r="303">
      <c r="A303" s="18" t="s">
        <v>296</v>
      </c>
      <c r="B303" s="18">
        <v>817.0</v>
      </c>
      <c r="C303" s="40">
        <v>819.0</v>
      </c>
      <c r="D303" s="40">
        <v>8.0</v>
      </c>
      <c r="E303" s="40">
        <v>0.0</v>
      </c>
      <c r="F303" s="14">
        <v>1312.0</v>
      </c>
      <c r="G303" s="19"/>
      <c r="H303" s="19">
        <f>VLOOKUP(A303,'Kings Ratings'!$A$2:$B$1000,2,false)</f>
        <v>10</v>
      </c>
      <c r="I303" s="10" t="str">
        <f>vlookup(B303,'202405 MM (Do Not Delete)'!$A$1:$G$1000,7,false)</f>
        <v/>
      </c>
      <c r="K303" s="40">
        <v>619.0</v>
      </c>
      <c r="L303" s="22">
        <f t="shared" si="2"/>
        <v>200</v>
      </c>
      <c r="M303" s="23">
        <f t="shared" si="3"/>
        <v>0.3231017771</v>
      </c>
      <c r="N303" s="24" t="str">
        <f t="shared" si="4"/>
        <v>Fancy Violin with +200, +32.3% (619 to 819)</v>
      </c>
      <c r="O303" s="41"/>
      <c r="P303" s="40">
        <v>6.0</v>
      </c>
      <c r="Q303" s="18">
        <f t="shared" si="5"/>
        <v>2</v>
      </c>
      <c r="R303" s="23">
        <f t="shared" si="6"/>
        <v>0.3333333333</v>
      </c>
      <c r="S303" s="24" t="str">
        <f t="shared" si="7"/>
        <v>Fancy Violin with +2, +33.3% (6 to 8)</v>
      </c>
      <c r="T303" s="18"/>
      <c r="U303" s="40">
        <v>0.0</v>
      </c>
      <c r="V303" s="22">
        <f t="shared" si="8"/>
        <v>0</v>
      </c>
      <c r="W303" s="23" t="str">
        <f t="shared" si="9"/>
        <v>#DIV/0!</v>
      </c>
      <c r="X303" s="26" t="str">
        <f t="shared" si="10"/>
        <v>#DIV/0!</v>
      </c>
    </row>
    <row r="304">
      <c r="A304" s="18" t="s">
        <v>870</v>
      </c>
      <c r="B304" s="11">
        <v>820.0</v>
      </c>
      <c r="C304" s="11">
        <v>4143.0</v>
      </c>
      <c r="D304" s="11">
        <v>758.0</v>
      </c>
      <c r="E304" s="11">
        <v>7.0</v>
      </c>
      <c r="F304" s="14">
        <v>133823.0</v>
      </c>
      <c r="G304" s="19"/>
      <c r="H304" s="19">
        <f>VLOOKUP(A304,'Kings Ratings'!$A$2:$B$1000,2,false)</f>
        <v>9</v>
      </c>
      <c r="K304" s="11">
        <v>3746.0</v>
      </c>
      <c r="L304" s="22">
        <f t="shared" si="2"/>
        <v>397</v>
      </c>
      <c r="M304" s="23">
        <f t="shared" si="3"/>
        <v>0.1059797117</v>
      </c>
      <c r="N304" s="24" t="str">
        <f t="shared" si="4"/>
        <v>Pickaxe with +397, +10.6% (3746 to 4143)</v>
      </c>
      <c r="O304" s="41"/>
      <c r="P304" s="11">
        <v>600.0</v>
      </c>
      <c r="Q304" s="18">
        <f t="shared" si="5"/>
        <v>158</v>
      </c>
      <c r="R304" s="23">
        <f t="shared" si="6"/>
        <v>0.2633333333</v>
      </c>
      <c r="S304" s="24" t="str">
        <f t="shared" si="7"/>
        <v>Pickaxe with +158, +26.3% (600 to 758)</v>
      </c>
      <c r="T304" s="18"/>
      <c r="U304" s="11">
        <v>4.0</v>
      </c>
      <c r="V304" s="22">
        <f t="shared" si="8"/>
        <v>3</v>
      </c>
      <c r="W304" s="23">
        <f t="shared" si="9"/>
        <v>0.75</v>
      </c>
      <c r="X304" s="26" t="str">
        <f t="shared" si="10"/>
        <v>Pickaxe with +3, +75% (4 to 7)</v>
      </c>
    </row>
    <row r="305">
      <c r="A305" s="18" t="s">
        <v>782</v>
      </c>
      <c r="B305" s="18">
        <v>825.0</v>
      </c>
      <c r="C305" s="40">
        <v>2693.0</v>
      </c>
      <c r="D305" s="40">
        <v>145.0</v>
      </c>
      <c r="E305" s="40">
        <v>0.0</v>
      </c>
      <c r="F305" s="14">
        <v>26419.0</v>
      </c>
      <c r="G305" s="19"/>
      <c r="H305" s="19">
        <f>VLOOKUP(A305,'Kings Ratings'!$A$2:$B$1000,2,false)</f>
        <v>10</v>
      </c>
      <c r="I305" s="10" t="str">
        <f>vlookup(B305,'202405 MM (Do Not Delete)'!$A$1:$G$1000,7,false)</f>
        <v/>
      </c>
      <c r="K305" s="40">
        <v>2483.0</v>
      </c>
      <c r="L305" s="22">
        <f t="shared" si="2"/>
        <v>210</v>
      </c>
      <c r="M305" s="23">
        <f t="shared" si="3"/>
        <v>0.08457511075</v>
      </c>
      <c r="N305" s="24" t="str">
        <f t="shared" si="4"/>
        <v>Sunflower Oil with +210, +8.5% (2483 to 2693)</v>
      </c>
      <c r="O305" s="41"/>
      <c r="P305" s="40">
        <v>134.0</v>
      </c>
      <c r="Q305" s="18">
        <f t="shared" si="5"/>
        <v>11</v>
      </c>
      <c r="R305" s="23">
        <f t="shared" si="6"/>
        <v>0.08208955224</v>
      </c>
      <c r="S305" s="24" t="str">
        <f t="shared" si="7"/>
        <v>Sunflower Oil with +11, +8.2% (134 to 145)</v>
      </c>
      <c r="T305" s="18"/>
      <c r="U305" s="40">
        <v>0.0</v>
      </c>
      <c r="V305" s="22">
        <f t="shared" si="8"/>
        <v>0</v>
      </c>
      <c r="W305" s="23" t="str">
        <f t="shared" si="9"/>
        <v>#DIV/0!</v>
      </c>
      <c r="X305" s="26" t="str">
        <f t="shared" si="10"/>
        <v>#DIV/0!</v>
      </c>
    </row>
    <row r="306">
      <c r="A306" s="18" t="s">
        <v>615</v>
      </c>
      <c r="B306" s="18">
        <v>826.0</v>
      </c>
      <c r="C306" s="40">
        <v>4931.0</v>
      </c>
      <c r="D306" s="40">
        <v>553.0</v>
      </c>
      <c r="E306" s="40">
        <v>0.0</v>
      </c>
      <c r="F306" s="14">
        <v>31427.0</v>
      </c>
      <c r="G306" s="19"/>
      <c r="H306" s="19">
        <f>VLOOKUP(A306,'Kings Ratings'!$A$2:$B$1000,2,false)</f>
        <v>8</v>
      </c>
      <c r="I306" s="10"/>
      <c r="K306" s="40">
        <v>4566.0</v>
      </c>
      <c r="L306" s="22">
        <f t="shared" si="2"/>
        <v>365</v>
      </c>
      <c r="M306" s="23">
        <f t="shared" si="3"/>
        <v>0.07993867718</v>
      </c>
      <c r="N306" s="24" t="str">
        <f t="shared" si="4"/>
        <v>Pine Board with +365, +8% (4566 to 4931)</v>
      </c>
      <c r="O306" s="41"/>
      <c r="P306" s="40">
        <v>483.0</v>
      </c>
      <c r="Q306" s="18">
        <f t="shared" si="5"/>
        <v>70</v>
      </c>
      <c r="R306" s="23">
        <f t="shared" si="6"/>
        <v>0.1449275362</v>
      </c>
      <c r="S306" s="24" t="str">
        <f t="shared" si="7"/>
        <v>Pine Board with +70, +14.5% (483 to 553)</v>
      </c>
      <c r="T306" s="18"/>
      <c r="U306" s="40">
        <v>0.0</v>
      </c>
      <c r="V306" s="22">
        <f t="shared" si="8"/>
        <v>0</v>
      </c>
      <c r="W306" s="23" t="str">
        <f t="shared" si="9"/>
        <v>#DIV/0!</v>
      </c>
      <c r="X306" s="26" t="str">
        <f t="shared" si="10"/>
        <v>#DIV/0!</v>
      </c>
    </row>
    <row r="307">
      <c r="A307" s="18" t="s">
        <v>531</v>
      </c>
      <c r="B307" s="18">
        <v>837.0</v>
      </c>
      <c r="C307" s="40">
        <v>6845.0</v>
      </c>
      <c r="D307" s="40">
        <v>2513.0</v>
      </c>
      <c r="E307" s="40">
        <v>59.0</v>
      </c>
      <c r="F307" s="14">
        <v>82846.0</v>
      </c>
      <c r="G307" s="19"/>
      <c r="H307" s="19">
        <f>VLOOKUP(A307,'Kings Ratings'!$A$2:$B$1000,2,false)</f>
        <v>5</v>
      </c>
      <c r="I307" s="7" t="str">
        <f>vlookup(B307,'202405 MM (Do Not Delete)'!$A$1:$G$1000,7,false)</f>
        <v/>
      </c>
      <c r="K307" s="40">
        <v>6442.0</v>
      </c>
      <c r="L307" s="22">
        <f t="shared" si="2"/>
        <v>403</v>
      </c>
      <c r="M307" s="23">
        <f t="shared" si="3"/>
        <v>0.06255821174</v>
      </c>
      <c r="N307" s="24" t="str">
        <f t="shared" si="4"/>
        <v>Linked Lantern with +403, +6.3% (6442 to 6845)</v>
      </c>
      <c r="O307" s="41"/>
      <c r="P307" s="40">
        <v>2306.0</v>
      </c>
      <c r="Q307" s="18">
        <f t="shared" si="5"/>
        <v>207</v>
      </c>
      <c r="R307" s="23">
        <f t="shared" si="6"/>
        <v>0.08976582827</v>
      </c>
      <c r="S307" s="24" t="str">
        <f t="shared" si="7"/>
        <v>Linked Lantern with +207, +9% (2306 to 2513)</v>
      </c>
      <c r="T307" s="18"/>
      <c r="U307" s="40">
        <v>55.0</v>
      </c>
      <c r="V307" s="22">
        <f t="shared" si="8"/>
        <v>4</v>
      </c>
      <c r="W307" s="23">
        <f t="shared" si="9"/>
        <v>0.07272727273</v>
      </c>
      <c r="X307" s="26" t="str">
        <f t="shared" si="10"/>
        <v>Linked Lantern with +4, +7.3% (55 to 59)</v>
      </c>
    </row>
    <row r="308">
      <c r="A308" s="18" t="s">
        <v>516</v>
      </c>
      <c r="B308" s="18">
        <v>841.0</v>
      </c>
      <c r="C308" s="40">
        <v>5080.0</v>
      </c>
      <c r="D308" s="40">
        <v>1965.0</v>
      </c>
      <c r="E308" s="40">
        <v>45.0</v>
      </c>
      <c r="F308" s="14">
        <v>167753.0</v>
      </c>
      <c r="G308" s="19"/>
      <c r="H308" s="19">
        <f>VLOOKUP(A308,'Kings Ratings'!$A$2:$B$1000,2,false)</f>
        <v>3</v>
      </c>
      <c r="I308" s="7">
        <f>vlookup(B308,'202405 MM (Do Not Delete)'!$A$1:$G$1000,7,false)</f>
        <v>304</v>
      </c>
      <c r="K308" s="40">
        <v>4778.0</v>
      </c>
      <c r="L308" s="22">
        <f t="shared" si="2"/>
        <v>302</v>
      </c>
      <c r="M308" s="23">
        <f t="shared" si="3"/>
        <v>0.06320636249</v>
      </c>
      <c r="N308" s="24" t="str">
        <f t="shared" si="4"/>
        <v>Leather Belt with +302, +6.3% (4778 to 5080)</v>
      </c>
      <c r="O308" s="41"/>
      <c r="P308" s="40">
        <v>1847.0</v>
      </c>
      <c r="Q308" s="18">
        <f t="shared" si="5"/>
        <v>118</v>
      </c>
      <c r="R308" s="23">
        <f t="shared" si="6"/>
        <v>0.06388738495</v>
      </c>
      <c r="S308" s="24" t="str">
        <f t="shared" si="7"/>
        <v>Leather Belt with +118, +6.4% (1847 to 1965)</v>
      </c>
      <c r="T308" s="18"/>
      <c r="U308" s="40">
        <v>44.0</v>
      </c>
      <c r="V308" s="22">
        <f t="shared" si="8"/>
        <v>1</v>
      </c>
      <c r="W308" s="23">
        <f t="shared" si="9"/>
        <v>0.02272727273</v>
      </c>
      <c r="X308" s="26" t="str">
        <f t="shared" si="10"/>
        <v>Leather Belt with +1, +2.3% (44 to 45)</v>
      </c>
    </row>
    <row r="309">
      <c r="A309" s="18" t="s">
        <v>571</v>
      </c>
      <c r="B309" s="18">
        <v>842.0</v>
      </c>
      <c r="C309" s="40">
        <v>8476.0</v>
      </c>
      <c r="D309" s="40">
        <v>6371.0</v>
      </c>
      <c r="E309" s="40">
        <v>2537.0</v>
      </c>
      <c r="F309" s="14">
        <v>1018390.0</v>
      </c>
      <c r="G309" s="19"/>
      <c r="H309" s="19">
        <f>VLOOKUP(A309,'Kings Ratings'!$A$2:$B$1000,2,false)</f>
        <v>1</v>
      </c>
      <c r="I309" s="7">
        <f>vlookup(B309,'202405 MM (Do Not Delete)'!$A$1:$G$1000,7,false)</f>
        <v>241</v>
      </c>
      <c r="K309" s="40">
        <v>8102.0</v>
      </c>
      <c r="L309" s="22">
        <f t="shared" si="2"/>
        <v>374</v>
      </c>
      <c r="M309" s="23">
        <f t="shared" si="3"/>
        <v>0.04616144162</v>
      </c>
      <c r="N309" s="24" t="str">
        <f t="shared" si="4"/>
        <v>Nailed Board with +374, +4.6% (8102 to 8476)</v>
      </c>
      <c r="O309" s="41"/>
      <c r="P309" s="40">
        <v>6048.0</v>
      </c>
      <c r="Q309" s="18">
        <f t="shared" si="5"/>
        <v>323</v>
      </c>
      <c r="R309" s="23">
        <f t="shared" si="6"/>
        <v>0.05340608466</v>
      </c>
      <c r="S309" s="24" t="str">
        <f t="shared" si="7"/>
        <v>Nailed Board with +323, +5.3% (6048 to 6371)</v>
      </c>
      <c r="T309" s="18"/>
      <c r="U309" s="40">
        <v>2348.0</v>
      </c>
      <c r="V309" s="22">
        <f t="shared" si="8"/>
        <v>189</v>
      </c>
      <c r="W309" s="23">
        <f t="shared" si="9"/>
        <v>0.08049403748</v>
      </c>
      <c r="X309" s="26" t="str">
        <f t="shared" si="10"/>
        <v>Nailed Board with +189, +8% (2348 to 2537)</v>
      </c>
    </row>
    <row r="310">
      <c r="A310" s="18" t="s">
        <v>754</v>
      </c>
      <c r="B310" s="18">
        <v>843.0</v>
      </c>
      <c r="C310" s="40">
        <v>5594.0</v>
      </c>
      <c r="D310" s="40">
        <v>2305.0</v>
      </c>
      <c r="E310" s="40">
        <v>38.0</v>
      </c>
      <c r="F310" s="14">
        <v>138138.0</v>
      </c>
      <c r="G310" s="19"/>
      <c r="H310" s="19">
        <f>VLOOKUP(A310,'Kings Ratings'!$A$2:$B$1000,2,false)</f>
        <v>3</v>
      </c>
      <c r="I310" s="7" t="str">
        <f>vlookup(B310,'202405 MM (Do Not Delete)'!$A$1:$G$1000,7,false)</f>
        <v/>
      </c>
      <c r="K310" s="40">
        <v>5292.0</v>
      </c>
      <c r="L310" s="22">
        <f t="shared" si="2"/>
        <v>302</v>
      </c>
      <c r="M310" s="23">
        <f t="shared" si="3"/>
        <v>0.05706727135</v>
      </c>
      <c r="N310" s="24" t="str">
        <f t="shared" si="4"/>
        <v>Steel Buckle with +302, +5.7% (5292 to 5594)</v>
      </c>
      <c r="O310" s="41"/>
      <c r="P310" s="40">
        <v>2165.0</v>
      </c>
      <c r="Q310" s="18">
        <f t="shared" si="5"/>
        <v>140</v>
      </c>
      <c r="R310" s="23">
        <f t="shared" si="6"/>
        <v>0.06466512702</v>
      </c>
      <c r="S310" s="24" t="str">
        <f t="shared" si="7"/>
        <v>Steel Buckle with +140, +6.5% (2165 to 2305)</v>
      </c>
      <c r="T310" s="18"/>
      <c r="U310" s="40">
        <v>36.0</v>
      </c>
      <c r="V310" s="22">
        <f t="shared" si="8"/>
        <v>2</v>
      </c>
      <c r="W310" s="23">
        <f t="shared" si="9"/>
        <v>0.05555555556</v>
      </c>
      <c r="X310" s="26" t="str">
        <f t="shared" si="10"/>
        <v>Steel Buckle with +2, +5.6% (36 to 38)</v>
      </c>
    </row>
    <row r="311">
      <c r="A311" s="18" t="s">
        <v>44</v>
      </c>
      <c r="B311" s="18">
        <v>844.0</v>
      </c>
      <c r="C311" s="40">
        <v>9937.0</v>
      </c>
      <c r="D311" s="40">
        <v>6603.0</v>
      </c>
      <c r="E311" s="40">
        <v>1955.0</v>
      </c>
      <c r="F311" s="14">
        <v>1625154.0</v>
      </c>
      <c r="G311" s="19"/>
      <c r="H311" s="19">
        <f>VLOOKUP(A311,'Kings Ratings'!$A$2:$B$1000,2,false)</f>
        <v>1</v>
      </c>
      <c r="I311" s="7">
        <f>vlookup(B311,'202405 MM (Do Not Delete)'!$A$1:$G$1000,7,false)</f>
        <v>249</v>
      </c>
      <c r="K311" s="40">
        <v>9135.0</v>
      </c>
      <c r="L311" s="22">
        <f t="shared" si="2"/>
        <v>802</v>
      </c>
      <c r="M311" s="23">
        <f t="shared" si="3"/>
        <v>0.08779419814</v>
      </c>
      <c r="N311" s="24" t="str">
        <f t="shared" si="4"/>
        <v>Awl with +802, +8.8% (9135 to 9937)</v>
      </c>
      <c r="O311" s="41"/>
      <c r="P311" s="40">
        <v>6152.0</v>
      </c>
      <c r="Q311" s="18">
        <f t="shared" si="5"/>
        <v>451</v>
      </c>
      <c r="R311" s="23">
        <f t="shared" si="6"/>
        <v>0.07330949285</v>
      </c>
      <c r="S311" s="24" t="str">
        <f t="shared" si="7"/>
        <v>Awl with +451, +7.3% (6152 to 6603)</v>
      </c>
      <c r="T311" s="18"/>
      <c r="U311" s="40">
        <v>1771.0</v>
      </c>
      <c r="V311" s="22">
        <f t="shared" si="8"/>
        <v>184</v>
      </c>
      <c r="W311" s="23">
        <f t="shared" si="9"/>
        <v>0.1038961039</v>
      </c>
      <c r="X311" s="26" t="str">
        <f t="shared" si="10"/>
        <v>Awl with +184, +10.4% (1771 to 1955)</v>
      </c>
    </row>
    <row r="312">
      <c r="A312" s="18" t="s">
        <v>824</v>
      </c>
      <c r="B312" s="18">
        <v>845.0</v>
      </c>
      <c r="C312" s="40">
        <v>8533.0</v>
      </c>
      <c r="D312" s="40">
        <v>5790.0</v>
      </c>
      <c r="E312" s="40">
        <v>1942.0</v>
      </c>
      <c r="F312" s="14">
        <v>1589473.0</v>
      </c>
      <c r="G312" s="19"/>
      <c r="H312" s="19">
        <f>VLOOKUP(A312,'Kings Ratings'!$A$2:$B$1000,2,false)</f>
        <v>1</v>
      </c>
      <c r="I312" s="7">
        <f>vlookup(B312,'202405 MM (Do Not Delete)'!$A$1:$G$1000,7,false)</f>
        <v>250</v>
      </c>
      <c r="K312" s="40">
        <v>7632.0</v>
      </c>
      <c r="L312" s="22">
        <f t="shared" si="2"/>
        <v>901</v>
      </c>
      <c r="M312" s="23">
        <f t="shared" si="3"/>
        <v>0.1180555556</v>
      </c>
      <c r="N312" s="24" t="str">
        <f t="shared" si="4"/>
        <v>Wooden Button with +901, +11.8% (7632 to 8533)</v>
      </c>
      <c r="O312" s="41"/>
      <c r="P312" s="40">
        <v>5311.0</v>
      </c>
      <c r="Q312" s="18">
        <f t="shared" si="5"/>
        <v>479</v>
      </c>
      <c r="R312" s="23">
        <f t="shared" si="6"/>
        <v>0.09019017134</v>
      </c>
      <c r="S312" s="24" t="str">
        <f t="shared" si="7"/>
        <v>Wooden Button with +479, +9% (5311 to 5790)</v>
      </c>
      <c r="T312" s="18"/>
      <c r="U312" s="40">
        <v>1742.0</v>
      </c>
      <c r="V312" s="22">
        <f t="shared" si="8"/>
        <v>200</v>
      </c>
      <c r="W312" s="23">
        <f t="shared" si="9"/>
        <v>0.1148105626</v>
      </c>
      <c r="X312" s="26" t="str">
        <f t="shared" si="10"/>
        <v>Wooden Button with +200, +11.5% (1742 to 1942)</v>
      </c>
    </row>
    <row r="313">
      <c r="A313" s="18" t="s">
        <v>219</v>
      </c>
      <c r="B313" s="18">
        <v>846.0</v>
      </c>
      <c r="C313" s="40">
        <v>2642.0</v>
      </c>
      <c r="D313" s="40">
        <v>30.0</v>
      </c>
      <c r="E313" s="40">
        <v>0.0</v>
      </c>
      <c r="F313" s="14">
        <v>16100.0</v>
      </c>
      <c r="G313" s="19"/>
      <c r="H313" s="19">
        <f>VLOOKUP(A313,'Kings Ratings'!$A$2:$B$1000,2,false)</f>
        <v>10</v>
      </c>
      <c r="I313" s="10">
        <f>vlookup(B313,'202405 MM (Do Not Delete)'!$A$1:$G$1000,7,false)</f>
        <v>320</v>
      </c>
      <c r="K313" s="40">
        <v>2475.0</v>
      </c>
      <c r="L313" s="22">
        <f t="shared" si="2"/>
        <v>167</v>
      </c>
      <c r="M313" s="23">
        <f t="shared" si="3"/>
        <v>0.06747474747</v>
      </c>
      <c r="N313" s="24" t="str">
        <f t="shared" si="4"/>
        <v>Corn Husk Doll with +167, +6.7% (2475 to 2642)</v>
      </c>
      <c r="O313" s="41"/>
      <c r="P313" s="40">
        <v>27.0</v>
      </c>
      <c r="Q313" s="18">
        <f t="shared" si="5"/>
        <v>3</v>
      </c>
      <c r="R313" s="23">
        <f t="shared" si="6"/>
        <v>0.1111111111</v>
      </c>
      <c r="S313" s="24" t="str">
        <f t="shared" si="7"/>
        <v>Corn Husk Doll with +3, +11.1% (27 to 30)</v>
      </c>
      <c r="T313" s="18"/>
      <c r="U313" s="40">
        <v>0.0</v>
      </c>
      <c r="V313" s="22">
        <f t="shared" si="8"/>
        <v>0</v>
      </c>
      <c r="W313" s="23" t="str">
        <f t="shared" si="9"/>
        <v>#DIV/0!</v>
      </c>
      <c r="X313" s="26" t="str">
        <f t="shared" si="10"/>
        <v>#DIV/0!</v>
      </c>
    </row>
    <row r="314">
      <c r="A314" s="18" t="s">
        <v>328</v>
      </c>
      <c r="B314" s="18">
        <v>870.0</v>
      </c>
      <c r="C314" s="40">
        <v>267.0</v>
      </c>
      <c r="D314" s="40">
        <v>2.0</v>
      </c>
      <c r="E314" s="40">
        <v>0.0</v>
      </c>
      <c r="F314" s="14">
        <v>5147.0</v>
      </c>
      <c r="G314" s="19"/>
      <c r="H314" s="19">
        <f>VLOOKUP(A314,'Kings Ratings'!$A$2:$B$1000,2,false)</f>
        <v>11</v>
      </c>
      <c r="I314" s="10" t="str">
        <f>vlookup(B314,'202405 MM (Do Not Delete)'!$A$1:$G$1000,7,false)</f>
        <v/>
      </c>
      <c r="K314" s="40">
        <v>232.0</v>
      </c>
      <c r="L314" s="22">
        <f t="shared" si="2"/>
        <v>35</v>
      </c>
      <c r="M314" s="23">
        <f t="shared" si="3"/>
        <v>0.150862069</v>
      </c>
      <c r="N314" s="24" t="str">
        <f t="shared" si="4"/>
        <v>QED Cell with +35, +15.1% (232 to 267)</v>
      </c>
      <c r="O314" s="41"/>
      <c r="P314" s="40">
        <v>1.0</v>
      </c>
      <c r="Q314" s="18">
        <f t="shared" si="5"/>
        <v>1</v>
      </c>
      <c r="R314" s="23">
        <f t="shared" si="6"/>
        <v>1</v>
      </c>
      <c r="S314" s="24" t="str">
        <f t="shared" si="7"/>
        <v>QED Cell with +1, +100% (1 to 2)</v>
      </c>
      <c r="T314" s="18"/>
      <c r="U314" s="40">
        <v>0.0</v>
      </c>
      <c r="V314" s="22">
        <f t="shared" si="8"/>
        <v>0</v>
      </c>
      <c r="W314" s="23" t="str">
        <f t="shared" si="9"/>
        <v>#DIV/0!</v>
      </c>
      <c r="X314" s="26" t="str">
        <f t="shared" si="10"/>
        <v>#DIV/0!</v>
      </c>
    </row>
    <row r="315">
      <c r="A315" s="18" t="s">
        <v>871</v>
      </c>
      <c r="B315" s="11">
        <v>879.0</v>
      </c>
      <c r="C315" s="11">
        <v>3241.0</v>
      </c>
      <c r="D315" s="11">
        <v>534.0</v>
      </c>
      <c r="E315" s="11">
        <v>5.0</v>
      </c>
      <c r="F315" s="14">
        <v>125804.0</v>
      </c>
      <c r="G315" s="19"/>
      <c r="H315" s="19">
        <f>VLOOKUP(A315,'Kings Ratings'!$A$2:$B$1000,2,false)</f>
        <v>9</v>
      </c>
      <c r="K315" s="11">
        <v>2831.0</v>
      </c>
      <c r="L315" s="22">
        <f t="shared" si="2"/>
        <v>410</v>
      </c>
      <c r="M315" s="23">
        <f t="shared" si="3"/>
        <v>0.1448251501</v>
      </c>
      <c r="N315" s="24" t="str">
        <f t="shared" si="4"/>
        <v>Bone Pickaxe with +410, +14.5% (2831 to 3241)</v>
      </c>
      <c r="O315" s="41"/>
      <c r="P315" s="11">
        <v>414.0</v>
      </c>
      <c r="Q315" s="18">
        <f t="shared" si="5"/>
        <v>120</v>
      </c>
      <c r="R315" s="23">
        <f t="shared" si="6"/>
        <v>0.2898550725</v>
      </c>
      <c r="S315" s="24" t="str">
        <f t="shared" si="7"/>
        <v>Bone Pickaxe with +120, +29.% (414 to 534)</v>
      </c>
      <c r="T315" s="18"/>
      <c r="U315" s="11">
        <v>4.0</v>
      </c>
      <c r="V315" s="22">
        <f t="shared" si="8"/>
        <v>1</v>
      </c>
      <c r="W315" s="23">
        <f t="shared" si="9"/>
        <v>0.25</v>
      </c>
      <c r="X315" s="26" t="str">
        <f t="shared" si="10"/>
        <v>Bone Pickaxe with +1, +25% (4 to 5)</v>
      </c>
    </row>
    <row r="316">
      <c r="A316" s="18" t="s">
        <v>329</v>
      </c>
      <c r="B316" s="18">
        <v>885.0</v>
      </c>
      <c r="C316" s="40">
        <v>82.0</v>
      </c>
      <c r="D316" s="40">
        <v>0.0</v>
      </c>
      <c r="E316" s="40">
        <v>0.0</v>
      </c>
      <c r="F316" s="14">
        <v>1170.0</v>
      </c>
      <c r="G316" s="19"/>
      <c r="H316" s="19">
        <f>VLOOKUP(A316,'Kings Ratings'!$A$2:$B$1000,2,false)</f>
        <v>10</v>
      </c>
      <c r="I316" s="10" t="str">
        <f>vlookup(B316,'202405 MM (Do Not Delete)'!$A$1:$G$1000,7,false)</f>
        <v/>
      </c>
      <c r="K316" s="40">
        <v>71.0</v>
      </c>
      <c r="L316" s="22">
        <f t="shared" si="2"/>
        <v>11</v>
      </c>
      <c r="M316" s="23">
        <f t="shared" si="3"/>
        <v>0.1549295775</v>
      </c>
      <c r="N316" s="24" t="str">
        <f t="shared" si="4"/>
        <v>Flying Machine with +11, +15.5% (71 to 82)</v>
      </c>
      <c r="O316" s="41"/>
      <c r="P316" s="40">
        <v>0.0</v>
      </c>
      <c r="Q316" s="18">
        <f t="shared" si="5"/>
        <v>0</v>
      </c>
      <c r="R316" s="23" t="str">
        <f t="shared" si="6"/>
        <v>#DIV/0!</v>
      </c>
      <c r="S316" s="24" t="str">
        <f t="shared" si="7"/>
        <v>#DIV/0!</v>
      </c>
      <c r="T316" s="18"/>
      <c r="U316" s="40">
        <v>0.0</v>
      </c>
      <c r="V316" s="22">
        <f t="shared" si="8"/>
        <v>0</v>
      </c>
      <c r="W316" s="23" t="str">
        <f t="shared" si="9"/>
        <v>#DIV/0!</v>
      </c>
      <c r="X316" s="26" t="str">
        <f t="shared" si="10"/>
        <v>#DIV/0!</v>
      </c>
    </row>
    <row r="317">
      <c r="A317" s="18" t="s">
        <v>831</v>
      </c>
      <c r="B317" s="18">
        <v>894.0</v>
      </c>
      <c r="C317" s="40">
        <v>5904.0</v>
      </c>
      <c r="D317" s="40">
        <v>3295.0</v>
      </c>
      <c r="E317" s="40">
        <v>358.0</v>
      </c>
      <c r="F317" s="14">
        <v>109351.0</v>
      </c>
      <c r="G317" s="19"/>
      <c r="H317" s="19">
        <f>VLOOKUP(A317,'Kings Ratings'!$A$2:$B$1000,2,false)</f>
        <v>2</v>
      </c>
      <c r="I317" s="7">
        <f>vlookup(B317,'202405 MM (Do Not Delete)'!$A$1:$G$1000,7,false)</f>
        <v>286</v>
      </c>
      <c r="K317" s="40">
        <v>5546.0</v>
      </c>
      <c r="L317" s="22">
        <f t="shared" si="2"/>
        <v>358</v>
      </c>
      <c r="M317" s="23">
        <f t="shared" si="3"/>
        <v>0.06455102777</v>
      </c>
      <c r="N317" s="24" t="str">
        <f t="shared" si="4"/>
        <v>Wooden Spear with +358, +6.5% (5546 to 5904)</v>
      </c>
      <c r="O317" s="41"/>
      <c r="P317" s="40">
        <v>3085.0</v>
      </c>
      <c r="Q317" s="18">
        <f t="shared" si="5"/>
        <v>210</v>
      </c>
      <c r="R317" s="23">
        <f t="shared" si="6"/>
        <v>0.0680713128</v>
      </c>
      <c r="S317" s="24" t="str">
        <f t="shared" si="7"/>
        <v>Wooden Spear with +210, +6.8% (3085 to 3295)</v>
      </c>
      <c r="T317" s="18"/>
      <c r="U317" s="40">
        <v>321.0</v>
      </c>
      <c r="V317" s="22">
        <f t="shared" si="8"/>
        <v>37</v>
      </c>
      <c r="W317" s="23">
        <f t="shared" si="9"/>
        <v>0.1152647975</v>
      </c>
      <c r="X317" s="26" t="str">
        <f t="shared" si="10"/>
        <v>Wooden Spear with +37, +11.5% (321 to 358)</v>
      </c>
    </row>
    <row r="318">
      <c r="A318" s="18" t="s">
        <v>98</v>
      </c>
      <c r="B318" s="18">
        <v>895.0</v>
      </c>
      <c r="C318" s="40">
        <v>6263.0</v>
      </c>
      <c r="D318" s="40">
        <v>2688.0</v>
      </c>
      <c r="E318" s="40">
        <v>45.0</v>
      </c>
      <c r="F318" s="14">
        <v>130187.0</v>
      </c>
      <c r="G318" s="19"/>
      <c r="H318" s="19">
        <f>VLOOKUP(A318,'Kings Ratings'!$A$2:$B$1000,2,false)</f>
        <v>2</v>
      </c>
      <c r="I318" s="7" t="str">
        <f>vlookup(B318,'202405 MM (Do Not Delete)'!$A$1:$G$1000,7,false)</f>
        <v/>
      </c>
      <c r="K318" s="40">
        <v>5797.0</v>
      </c>
      <c r="L318" s="22">
        <f t="shared" si="2"/>
        <v>466</v>
      </c>
      <c r="M318" s="23">
        <f t="shared" si="3"/>
        <v>0.08038640676</v>
      </c>
      <c r="N318" s="24" t="str">
        <f t="shared" si="4"/>
        <v>Blue Parchment with +466, +8% (5797 to 6263)</v>
      </c>
      <c r="O318" s="41"/>
      <c r="P318" s="40">
        <v>2436.0</v>
      </c>
      <c r="Q318" s="18">
        <f t="shared" si="5"/>
        <v>252</v>
      </c>
      <c r="R318" s="23">
        <f t="shared" si="6"/>
        <v>0.1034482759</v>
      </c>
      <c r="S318" s="24" t="str">
        <f t="shared" si="7"/>
        <v>Blue Parchment with +252, +10.3% (2436 to 2688)</v>
      </c>
      <c r="T318" s="18"/>
      <c r="U318" s="40">
        <v>40.0</v>
      </c>
      <c r="V318" s="22">
        <f t="shared" si="8"/>
        <v>5</v>
      </c>
      <c r="W318" s="23">
        <f t="shared" si="9"/>
        <v>0.125</v>
      </c>
      <c r="X318" s="26" t="str">
        <f t="shared" si="10"/>
        <v>Blue Parchment with +5, +12.5% (40 to 45)</v>
      </c>
    </row>
    <row r="319">
      <c r="A319" s="18" t="s">
        <v>82</v>
      </c>
      <c r="B319" s="18">
        <v>896.0</v>
      </c>
      <c r="C319" s="40">
        <v>5221.0</v>
      </c>
      <c r="D319" s="40">
        <v>2284.0</v>
      </c>
      <c r="E319" s="40">
        <v>51.0</v>
      </c>
      <c r="F319" s="14">
        <v>110014.0</v>
      </c>
      <c r="G319" s="19"/>
      <c r="H319" s="19">
        <f>VLOOKUP(A319,'Kings Ratings'!$A$2:$B$1000,2,false)</f>
        <v>2</v>
      </c>
      <c r="I319" s="7" t="str">
        <f>vlookup(B319,'202405 MM (Do Not Delete)'!$A$1:$G$1000,7,false)</f>
        <v/>
      </c>
      <c r="K319" s="40">
        <v>4795.0</v>
      </c>
      <c r="L319" s="22">
        <f t="shared" si="2"/>
        <v>426</v>
      </c>
      <c r="M319" s="23">
        <f t="shared" si="3"/>
        <v>0.08884254432</v>
      </c>
      <c r="N319" s="24" t="str">
        <f t="shared" si="4"/>
        <v>Blue Diary with +426, +8.9% (4795 to 5221)</v>
      </c>
      <c r="O319" s="41"/>
      <c r="P319" s="40">
        <v>2091.0</v>
      </c>
      <c r="Q319" s="18">
        <f t="shared" si="5"/>
        <v>193</v>
      </c>
      <c r="R319" s="23">
        <f t="shared" si="6"/>
        <v>0.09230033477</v>
      </c>
      <c r="S319" s="24" t="str">
        <f t="shared" si="7"/>
        <v>Blue Diary with +193, +9.2% (2091 to 2284)</v>
      </c>
      <c r="T319" s="18"/>
      <c r="U319" s="40">
        <v>46.0</v>
      </c>
      <c r="V319" s="22">
        <f t="shared" si="8"/>
        <v>5</v>
      </c>
      <c r="W319" s="23">
        <f t="shared" si="9"/>
        <v>0.1086956522</v>
      </c>
      <c r="X319" s="26" t="str">
        <f t="shared" si="10"/>
        <v>Blue Diary with +5, +10.9% (46 to 51)</v>
      </c>
    </row>
    <row r="320">
      <c r="A320" s="18" t="s">
        <v>662</v>
      </c>
      <c r="B320" s="18">
        <v>897.0</v>
      </c>
      <c r="C320" s="40">
        <v>4773.0</v>
      </c>
      <c r="D320" s="40">
        <v>684.0</v>
      </c>
      <c r="E320" s="40">
        <v>11.0</v>
      </c>
      <c r="F320" s="14">
        <v>37190.0</v>
      </c>
      <c r="G320" s="19"/>
      <c r="H320" s="19">
        <f>VLOOKUP(A320,'Kings Ratings'!$A$2:$B$1000,2,false)</f>
        <v>3</v>
      </c>
      <c r="I320" s="10"/>
      <c r="K320" s="40">
        <v>4385.0</v>
      </c>
      <c r="L320" s="22">
        <f t="shared" si="2"/>
        <v>388</v>
      </c>
      <c r="M320" s="23">
        <f t="shared" si="3"/>
        <v>0.08848346636</v>
      </c>
      <c r="N320" s="24" t="str">
        <f t="shared" si="4"/>
        <v>Red Parchment with +388, +8.8% (4385 to 4773)</v>
      </c>
      <c r="O320" s="41"/>
      <c r="P320" s="40">
        <v>619.0</v>
      </c>
      <c r="Q320" s="18">
        <f t="shared" si="5"/>
        <v>65</v>
      </c>
      <c r="R320" s="23">
        <f t="shared" si="6"/>
        <v>0.1050080775</v>
      </c>
      <c r="S320" s="24" t="str">
        <f t="shared" si="7"/>
        <v>Red Parchment with +65, +10.5% (619 to 684)</v>
      </c>
      <c r="T320" s="18"/>
      <c r="U320" s="40">
        <v>11.0</v>
      </c>
      <c r="V320" s="22">
        <f t="shared" si="8"/>
        <v>0</v>
      </c>
      <c r="W320" s="23">
        <f t="shared" si="9"/>
        <v>0</v>
      </c>
      <c r="X320" s="26" t="str">
        <f t="shared" si="10"/>
        <v>Red Parchment with +0, +0% (11 to 11)</v>
      </c>
    </row>
    <row r="321">
      <c r="A321" s="18" t="s">
        <v>657</v>
      </c>
      <c r="B321" s="18">
        <v>898.0</v>
      </c>
      <c r="C321" s="40">
        <v>3787.0</v>
      </c>
      <c r="D321" s="40">
        <v>629.0</v>
      </c>
      <c r="E321" s="40">
        <v>10.0</v>
      </c>
      <c r="F321" s="14">
        <v>21780.0</v>
      </c>
      <c r="G321" s="19"/>
      <c r="H321" s="19">
        <f>VLOOKUP(A321,'Kings Ratings'!$A$2:$B$1000,2,false)</f>
        <v>3</v>
      </c>
      <c r="I321" s="10"/>
      <c r="K321" s="40">
        <v>3479.0</v>
      </c>
      <c r="L321" s="22">
        <f t="shared" si="2"/>
        <v>308</v>
      </c>
      <c r="M321" s="23">
        <f t="shared" si="3"/>
        <v>0.08853118712</v>
      </c>
      <c r="N321" s="24" t="str">
        <f t="shared" si="4"/>
        <v>Red Diary with +308, +8.9% (3479 to 3787)</v>
      </c>
      <c r="O321" s="41"/>
      <c r="P321" s="40">
        <v>561.0</v>
      </c>
      <c r="Q321" s="18">
        <f t="shared" si="5"/>
        <v>68</v>
      </c>
      <c r="R321" s="23">
        <f t="shared" si="6"/>
        <v>0.1212121212</v>
      </c>
      <c r="S321" s="24" t="str">
        <f t="shared" si="7"/>
        <v>Red Diary with +68, +12.1% (561 to 629)</v>
      </c>
      <c r="T321" s="18"/>
      <c r="U321" s="40">
        <v>10.0</v>
      </c>
      <c r="V321" s="22">
        <f t="shared" si="8"/>
        <v>0</v>
      </c>
      <c r="W321" s="23">
        <f t="shared" si="9"/>
        <v>0</v>
      </c>
      <c r="X321" s="26" t="str">
        <f t="shared" si="10"/>
        <v>Red Diary with +0, +0% (10 to 10)</v>
      </c>
    </row>
    <row r="322">
      <c r="A322" s="18" t="s">
        <v>113</v>
      </c>
      <c r="B322" s="18">
        <v>899.0</v>
      </c>
      <c r="C322" s="40">
        <v>4828.0</v>
      </c>
      <c r="D322" s="40">
        <v>1964.0</v>
      </c>
      <c r="E322" s="40">
        <v>51.0</v>
      </c>
      <c r="F322" s="14">
        <v>108673.0</v>
      </c>
      <c r="G322" s="19"/>
      <c r="H322" s="19">
        <f>VLOOKUP(A322,'Kings Ratings'!$A$2:$B$1000,2,false)</f>
        <v>3</v>
      </c>
      <c r="I322" s="7">
        <f>vlookup(B322,'202405 MM (Do Not Delete)'!$A$1:$G$1000,7,false)</f>
        <v>327</v>
      </c>
      <c r="K322" s="40">
        <v>4452.0</v>
      </c>
      <c r="L322" s="22">
        <f t="shared" si="2"/>
        <v>376</v>
      </c>
      <c r="M322" s="23">
        <f t="shared" si="3"/>
        <v>0.08445642408</v>
      </c>
      <c r="N322" s="24" t="str">
        <f t="shared" si="4"/>
        <v>Blue Twine with +376, +8.4% (4452 to 4828)</v>
      </c>
      <c r="O322" s="41"/>
      <c r="P322" s="40">
        <v>1749.0</v>
      </c>
      <c r="Q322" s="18">
        <f t="shared" si="5"/>
        <v>215</v>
      </c>
      <c r="R322" s="23">
        <f t="shared" si="6"/>
        <v>0.1229273871</v>
      </c>
      <c r="S322" s="24" t="str">
        <f t="shared" si="7"/>
        <v>Blue Twine with +215, +12.3% (1749 to 1964)</v>
      </c>
      <c r="T322" s="18"/>
      <c r="U322" s="40">
        <v>48.0</v>
      </c>
      <c r="V322" s="22">
        <f t="shared" si="8"/>
        <v>3</v>
      </c>
      <c r="W322" s="23">
        <f t="shared" si="9"/>
        <v>0.0625</v>
      </c>
      <c r="X322" s="26" t="str">
        <f t="shared" si="10"/>
        <v>Blue Twine with +3, +6.3% (48 to 51)</v>
      </c>
    </row>
    <row r="323">
      <c r="A323" s="18" t="s">
        <v>619</v>
      </c>
      <c r="B323" s="18">
        <v>900.0</v>
      </c>
      <c r="C323" s="40">
        <v>3043.0</v>
      </c>
      <c r="D323" s="40">
        <v>675.0</v>
      </c>
      <c r="E323" s="40">
        <v>33.0</v>
      </c>
      <c r="F323" s="14">
        <v>25771.0</v>
      </c>
      <c r="G323" s="19"/>
      <c r="H323" s="19">
        <f>VLOOKUP(A323,'Kings Ratings'!$A$2:$B$1000,2,false)</f>
        <v>2</v>
      </c>
      <c r="I323" s="7">
        <f>vlookup(B323,'202405 MM (Do Not Delete)'!$A$1:$G$1000,7,false)</f>
        <v>290</v>
      </c>
      <c r="K323" s="40">
        <v>2841.0</v>
      </c>
      <c r="L323" s="22">
        <f t="shared" si="2"/>
        <v>202</v>
      </c>
      <c r="M323" s="23">
        <f t="shared" si="3"/>
        <v>0.07110172474</v>
      </c>
      <c r="N323" s="24" t="str">
        <f t="shared" si="4"/>
        <v>Pitchfork with +202, +7.1% (2841 to 3043)</v>
      </c>
      <c r="O323" s="41"/>
      <c r="P323" s="40">
        <v>625.0</v>
      </c>
      <c r="Q323" s="18">
        <f t="shared" si="5"/>
        <v>50</v>
      </c>
      <c r="R323" s="23">
        <f t="shared" si="6"/>
        <v>0.08</v>
      </c>
      <c r="S323" s="24" t="str">
        <f t="shared" si="7"/>
        <v>Pitchfork with +50, +8% (625 to 675)</v>
      </c>
      <c r="T323" s="18"/>
      <c r="U323" s="40">
        <v>27.0</v>
      </c>
      <c r="V323" s="22">
        <f t="shared" si="8"/>
        <v>6</v>
      </c>
      <c r="W323" s="23">
        <f t="shared" si="9"/>
        <v>0.2222222222</v>
      </c>
      <c r="X323" s="26" t="str">
        <f t="shared" si="10"/>
        <v>Pitchfork with +6, +22.2% (27 to 33)</v>
      </c>
    </row>
    <row r="324">
      <c r="A324" s="18" t="s">
        <v>218</v>
      </c>
      <c r="B324" s="18">
        <v>901.0</v>
      </c>
      <c r="C324" s="40">
        <v>3.0</v>
      </c>
      <c r="D324" s="40">
        <v>0.0</v>
      </c>
      <c r="E324" s="40">
        <v>0.0</v>
      </c>
      <c r="F324" s="14">
        <v>899.0</v>
      </c>
      <c r="G324" s="19"/>
      <c r="H324" s="19">
        <f>VLOOKUP(A324,'Kings Ratings'!$A$2:$B$1000,2,false)</f>
        <v>10</v>
      </c>
      <c r="I324" s="7"/>
      <c r="K324" s="40">
        <v>2.0</v>
      </c>
      <c r="L324" s="22">
        <f t="shared" si="2"/>
        <v>1</v>
      </c>
      <c r="M324" s="23">
        <f t="shared" si="3"/>
        <v>0.5</v>
      </c>
      <c r="N324" s="24" t="str">
        <f t="shared" si="4"/>
        <v>Aquacite with +1, +50% (2 to 3)</v>
      </c>
      <c r="O324" s="41"/>
      <c r="P324" s="40">
        <v>0.0</v>
      </c>
      <c r="Q324" s="18">
        <f t="shared" si="5"/>
        <v>0</v>
      </c>
      <c r="R324" s="23" t="str">
        <f t="shared" si="6"/>
        <v>#DIV/0!</v>
      </c>
      <c r="S324" s="24" t="str">
        <f t="shared" si="7"/>
        <v>#DIV/0!</v>
      </c>
      <c r="T324" s="18"/>
      <c r="U324" s="40">
        <v>0.0</v>
      </c>
      <c r="V324" s="22">
        <f t="shared" si="8"/>
        <v>0</v>
      </c>
      <c r="W324" s="23" t="str">
        <f t="shared" si="9"/>
        <v>#DIV/0!</v>
      </c>
      <c r="X324" s="26" t="str">
        <f t="shared" si="10"/>
        <v>#DIV/0!</v>
      </c>
    </row>
    <row r="325">
      <c r="A325" s="18" t="s">
        <v>742</v>
      </c>
      <c r="B325" s="18">
        <v>921.0</v>
      </c>
      <c r="C325" s="40">
        <v>191.0</v>
      </c>
      <c r="D325" s="40">
        <v>7.0</v>
      </c>
      <c r="E325" s="40">
        <v>0.0</v>
      </c>
      <c r="F325" s="14">
        <v>16917.0</v>
      </c>
      <c r="G325" s="19"/>
      <c r="H325" s="19">
        <f>VLOOKUP(A325,'Kings Ratings'!$A$2:$B$1000,2,false)</f>
        <v>10</v>
      </c>
      <c r="I325" s="7"/>
      <c r="K325" s="40">
        <v>167.0</v>
      </c>
      <c r="L325" s="22">
        <f t="shared" si="2"/>
        <v>24</v>
      </c>
      <c r="M325" s="23">
        <f t="shared" si="3"/>
        <v>0.1437125749</v>
      </c>
      <c r="N325" s="24" t="str">
        <f t="shared" si="4"/>
        <v>Crystal Pickaxe with +24, +14.4% (167 to 191)</v>
      </c>
      <c r="O325" s="41"/>
      <c r="P325" s="40">
        <v>5.0</v>
      </c>
      <c r="Q325" s="18">
        <f t="shared" si="5"/>
        <v>2</v>
      </c>
      <c r="R325" s="23">
        <f t="shared" si="6"/>
        <v>0.4</v>
      </c>
      <c r="S325" s="24" t="str">
        <f t="shared" si="7"/>
        <v>Crystal Pickaxe with +2, +40% (5 to 7)</v>
      </c>
      <c r="T325" s="18"/>
      <c r="U325" s="40">
        <v>0.0</v>
      </c>
      <c r="V325" s="22">
        <f t="shared" si="8"/>
        <v>0</v>
      </c>
      <c r="W325" s="23" t="str">
        <f t="shared" si="9"/>
        <v>#DIV/0!</v>
      </c>
      <c r="X325" s="26" t="str">
        <f t="shared" si="10"/>
        <v>#DIV/0!</v>
      </c>
    </row>
    <row r="326">
      <c r="A326" s="18" t="s">
        <v>322</v>
      </c>
      <c r="B326" s="18">
        <v>922.0</v>
      </c>
      <c r="C326" s="40">
        <v>55.0</v>
      </c>
      <c r="D326" s="40">
        <v>2.0</v>
      </c>
      <c r="E326" s="40">
        <v>0.0</v>
      </c>
      <c r="F326" s="14">
        <v>10266.0</v>
      </c>
      <c r="G326" s="19"/>
      <c r="H326" s="19">
        <f>VLOOKUP(A326,'Kings Ratings'!$A$2:$B$1000,2,false)</f>
        <v>10</v>
      </c>
      <c r="I326" s="7"/>
      <c r="K326" s="40">
        <v>37.0</v>
      </c>
      <c r="L326" s="22">
        <f t="shared" si="2"/>
        <v>18</v>
      </c>
      <c r="M326" s="23">
        <f t="shared" si="3"/>
        <v>0.4864864865</v>
      </c>
      <c r="N326" s="24" t="str">
        <f t="shared" si="4"/>
        <v>Sturdy Pickaxe with +18, +48.6% (37 to 55)</v>
      </c>
      <c r="O326" s="41"/>
      <c r="P326" s="40">
        <v>0.0</v>
      </c>
      <c r="Q326" s="18">
        <f t="shared" si="5"/>
        <v>2</v>
      </c>
      <c r="R326" s="23" t="str">
        <f t="shared" si="6"/>
        <v>#DIV/0!</v>
      </c>
      <c r="S326" s="24" t="str">
        <f t="shared" si="7"/>
        <v>#DIV/0!</v>
      </c>
      <c r="T326" s="18"/>
      <c r="U326" s="40">
        <v>0.0</v>
      </c>
      <c r="V326" s="22">
        <f t="shared" si="8"/>
        <v>0</v>
      </c>
      <c r="W326" s="23" t="str">
        <f t="shared" si="9"/>
        <v>#DIV/0!</v>
      </c>
      <c r="X326" s="26" t="str">
        <f t="shared" si="10"/>
        <v>#DIV/0!</v>
      </c>
    </row>
    <row r="327">
      <c r="A327" s="18" t="s">
        <v>248</v>
      </c>
      <c r="B327" s="18">
        <v>927.0</v>
      </c>
      <c r="C327" s="40">
        <v>7.0</v>
      </c>
      <c r="D327" s="40">
        <v>0.0</v>
      </c>
      <c r="E327" s="40">
        <v>0.0</v>
      </c>
      <c r="F327" s="14">
        <v>3060.0</v>
      </c>
      <c r="G327" s="19"/>
      <c r="H327" s="19">
        <f>VLOOKUP(A327,'Kings Ratings'!$A$2:$B$1000,2,false)</f>
        <v>10</v>
      </c>
      <c r="I327" s="7"/>
      <c r="K327" s="40">
        <v>3.0</v>
      </c>
      <c r="L327" s="22">
        <f t="shared" si="2"/>
        <v>4</v>
      </c>
      <c r="M327" s="23">
        <f t="shared" si="3"/>
        <v>1.333333333</v>
      </c>
      <c r="N327" s="24" t="str">
        <f t="shared" si="4"/>
        <v>Flarite with +4, +133.3% (3 to 7)</v>
      </c>
      <c r="O327" s="41"/>
      <c r="P327" s="40">
        <v>0.0</v>
      </c>
      <c r="Q327" s="18">
        <f t="shared" si="5"/>
        <v>0</v>
      </c>
      <c r="R327" s="23" t="str">
        <f t="shared" si="6"/>
        <v>#DIV/0!</v>
      </c>
      <c r="S327" s="24" t="str">
        <f t="shared" si="7"/>
        <v>#DIV/0!</v>
      </c>
      <c r="T327" s="18"/>
      <c r="U327" s="40">
        <v>0.0</v>
      </c>
      <c r="V327" s="22">
        <f t="shared" si="8"/>
        <v>0</v>
      </c>
      <c r="W327" s="23" t="str">
        <f t="shared" si="9"/>
        <v>#DIV/0!</v>
      </c>
      <c r="X327" s="26" t="str">
        <f t="shared" si="10"/>
        <v>#DIV/0!</v>
      </c>
    </row>
    <row r="328">
      <c r="A328" s="18" t="s">
        <v>171</v>
      </c>
      <c r="B328" s="18">
        <v>930.0</v>
      </c>
      <c r="C328" s="40">
        <v>1.0</v>
      </c>
      <c r="D328" s="40">
        <v>0.0</v>
      </c>
      <c r="E328" s="40">
        <v>0.0</v>
      </c>
      <c r="F328" s="14">
        <v>322.0</v>
      </c>
      <c r="G328" s="19"/>
      <c r="H328" s="19">
        <f>VLOOKUP(A328,'Kings Ratings'!$A$2:$B$1000,2,false)</f>
        <v>10</v>
      </c>
      <c r="I328" s="7"/>
      <c r="K328" s="40">
        <v>1.0</v>
      </c>
      <c r="L328" s="22">
        <f t="shared" si="2"/>
        <v>0</v>
      </c>
      <c r="M328" s="23">
        <f t="shared" si="3"/>
        <v>0</v>
      </c>
      <c r="N328" s="24" t="str">
        <f t="shared" si="4"/>
        <v>Runestone 27 with +0, +0% (1 to 1)</v>
      </c>
      <c r="O328" s="41"/>
      <c r="P328" s="40">
        <v>0.0</v>
      </c>
      <c r="Q328" s="18">
        <f t="shared" si="5"/>
        <v>0</v>
      </c>
      <c r="R328" s="23" t="str">
        <f t="shared" si="6"/>
        <v>#DIV/0!</v>
      </c>
      <c r="S328" s="24" t="str">
        <f t="shared" si="7"/>
        <v>#DIV/0!</v>
      </c>
      <c r="T328" s="18"/>
      <c r="U328" s="40">
        <v>0.0</v>
      </c>
      <c r="V328" s="22">
        <f t="shared" si="8"/>
        <v>0</v>
      </c>
      <c r="W328" s="23" t="str">
        <f t="shared" si="9"/>
        <v>#DIV/0!</v>
      </c>
      <c r="X328" s="26" t="str">
        <f t="shared" si="10"/>
        <v>#DIV/0!</v>
      </c>
    </row>
    <row r="329">
      <c r="A329" s="18" t="s">
        <v>845</v>
      </c>
      <c r="B329" s="18">
        <v>942.0</v>
      </c>
      <c r="C329" s="40">
        <v>5300.0</v>
      </c>
      <c r="D329" s="40">
        <v>2744.0</v>
      </c>
      <c r="E329" s="40">
        <v>390.0</v>
      </c>
      <c r="F329" s="14">
        <v>1.0</v>
      </c>
      <c r="G329" s="19"/>
      <c r="H329" s="19">
        <f>VLOOKUP(A329,'Kings Ratings'!$A$2:$B$1000,2,false)</f>
        <v>11</v>
      </c>
      <c r="I329" s="7" t="str">
        <f>vlookup(B329,'202405 MM (Do Not Delete)'!$A$1:$G$1000,7,false)</f>
        <v/>
      </c>
      <c r="K329" s="40">
        <v>5300.0</v>
      </c>
      <c r="L329" s="22">
        <f t="shared" si="2"/>
        <v>0</v>
      </c>
      <c r="M329" s="23">
        <f t="shared" si="3"/>
        <v>0</v>
      </c>
      <c r="N329" s="24" t="str">
        <f t="shared" si="4"/>
        <v>Frozen Squid with +0, +0% (5300 to 5300)</v>
      </c>
      <c r="O329" s="41"/>
      <c r="P329" s="40">
        <v>2744.0</v>
      </c>
      <c r="Q329" s="18">
        <f t="shared" si="5"/>
        <v>0</v>
      </c>
      <c r="R329" s="23">
        <f t="shared" si="6"/>
        <v>0</v>
      </c>
      <c r="S329" s="24" t="str">
        <f t="shared" si="7"/>
        <v>Frozen Squid with +0, +0% (2744 to 2744)</v>
      </c>
      <c r="T329" s="18"/>
      <c r="U329" s="40">
        <v>390.0</v>
      </c>
      <c r="V329" s="22">
        <f t="shared" si="8"/>
        <v>0</v>
      </c>
      <c r="W329" s="23">
        <f t="shared" si="9"/>
        <v>0</v>
      </c>
      <c r="X329" s="26" t="str">
        <f t="shared" si="10"/>
        <v>Frozen Squid with +0, +0% (390 to 390)</v>
      </c>
    </row>
    <row r="330">
      <c r="A330" s="18" t="s">
        <v>861</v>
      </c>
      <c r="B330" s="18">
        <v>943.0</v>
      </c>
      <c r="C330" s="40">
        <v>3147.0</v>
      </c>
      <c r="D330" s="40">
        <v>1474.0</v>
      </c>
      <c r="E330" s="40">
        <v>18.0</v>
      </c>
      <c r="F330" s="14">
        <v>0.0</v>
      </c>
      <c r="G330" s="19"/>
      <c r="H330" s="19">
        <f>VLOOKUP(A330,'Kings Ratings'!$A$2:$B$1000,2,false)</f>
        <v>11</v>
      </c>
      <c r="I330" s="7" t="str">
        <f>vlookup(B330,'202405 MM (Do Not Delete)'!$A$1:$G$1000,7,false)</f>
        <v/>
      </c>
      <c r="K330" s="40">
        <v>3147.0</v>
      </c>
      <c r="L330" s="22">
        <f t="shared" si="2"/>
        <v>0</v>
      </c>
      <c r="M330" s="23">
        <f t="shared" si="3"/>
        <v>0</v>
      </c>
      <c r="N330" s="24" t="str">
        <f t="shared" si="4"/>
        <v>Frozen Sheepshead with +0, +0% (3147 to 3147)</v>
      </c>
      <c r="O330" s="41"/>
      <c r="P330" s="40">
        <v>1473.0</v>
      </c>
      <c r="Q330" s="18">
        <f t="shared" si="5"/>
        <v>1</v>
      </c>
      <c r="R330" s="23">
        <f t="shared" si="6"/>
        <v>0.0006788866259</v>
      </c>
      <c r="S330" s="24" t="str">
        <f t="shared" si="7"/>
        <v>Frozen Sheepshead with +1, +0.1% (1473 to 1474)</v>
      </c>
      <c r="T330" s="18"/>
      <c r="U330" s="40">
        <v>18.0</v>
      </c>
      <c r="V330" s="22">
        <f t="shared" si="8"/>
        <v>0</v>
      </c>
      <c r="W330" s="23">
        <f t="shared" si="9"/>
        <v>0</v>
      </c>
      <c r="X330" s="26" t="str">
        <f t="shared" si="10"/>
        <v>Frozen Sheepshead with +0, +0% (18 to 18)</v>
      </c>
    </row>
    <row r="331">
      <c r="A331" s="18" t="s">
        <v>856</v>
      </c>
      <c r="B331" s="18">
        <v>944.0</v>
      </c>
      <c r="C331" s="40">
        <v>6279.0</v>
      </c>
      <c r="D331" s="40">
        <v>2497.0</v>
      </c>
      <c r="E331" s="40">
        <v>52.0</v>
      </c>
      <c r="F331" s="14">
        <v>1.0</v>
      </c>
      <c r="G331" s="19"/>
      <c r="H331" s="19">
        <f>VLOOKUP(A331,'Kings Ratings'!$A$2:$B$1000,2,false)</f>
        <v>11</v>
      </c>
      <c r="I331" s="7" t="str">
        <f>vlookup(B331,'202405 MM (Do Not Delete)'!$A$1:$G$1000,7,false)</f>
        <v/>
      </c>
      <c r="K331" s="40">
        <v>6278.0</v>
      </c>
      <c r="L331" s="22">
        <f t="shared" si="2"/>
        <v>1</v>
      </c>
      <c r="M331" s="23">
        <f t="shared" si="3"/>
        <v>0.0001592863969</v>
      </c>
      <c r="N331" s="24" t="str">
        <f t="shared" si="4"/>
        <v>Frozen Spyfish with +1, +0% (6278 to 6279)</v>
      </c>
      <c r="O331" s="41"/>
      <c r="P331" s="40">
        <v>2496.0</v>
      </c>
      <c r="Q331" s="18">
        <f t="shared" si="5"/>
        <v>1</v>
      </c>
      <c r="R331" s="23">
        <f t="shared" si="6"/>
        <v>0.0004006410256</v>
      </c>
      <c r="S331" s="24" t="str">
        <f t="shared" si="7"/>
        <v>Frozen Spyfish with +1, +0% (2496 to 2497)</v>
      </c>
      <c r="T331" s="18"/>
      <c r="U331" s="40">
        <v>52.0</v>
      </c>
      <c r="V331" s="22">
        <f t="shared" si="8"/>
        <v>0</v>
      </c>
      <c r="W331" s="23">
        <f t="shared" si="9"/>
        <v>0</v>
      </c>
      <c r="X331" s="26" t="str">
        <f t="shared" si="10"/>
        <v>Frozen Spyfish with +0, +0% (52 to 52)</v>
      </c>
    </row>
    <row r="332">
      <c r="A332" s="18" t="s">
        <v>846</v>
      </c>
      <c r="B332" s="18">
        <v>945.0</v>
      </c>
      <c r="C332" s="40">
        <v>5339.0</v>
      </c>
      <c r="D332" s="40">
        <v>2696.0</v>
      </c>
      <c r="E332" s="40">
        <v>333.0</v>
      </c>
      <c r="F332" s="14">
        <v>1.0</v>
      </c>
      <c r="G332" s="19"/>
      <c r="H332" s="19">
        <f>VLOOKUP(A332,'Kings Ratings'!$A$2:$B$1000,2,false)</f>
        <v>11</v>
      </c>
      <c r="I332" s="7" t="str">
        <f>vlookup(B332,'202405 MM (Do Not Delete)'!$A$1:$G$1000,7,false)</f>
        <v/>
      </c>
      <c r="K332" s="40">
        <v>5338.0</v>
      </c>
      <c r="L332" s="22">
        <f t="shared" si="2"/>
        <v>1</v>
      </c>
      <c r="M332" s="23">
        <f t="shared" si="3"/>
        <v>0.0001873360809</v>
      </c>
      <c r="N332" s="24" t="str">
        <f t="shared" si="4"/>
        <v>Frozen Manta Ray with +1, +0% (5338 to 5339)</v>
      </c>
      <c r="O332" s="41"/>
      <c r="P332" s="40">
        <v>2696.0</v>
      </c>
      <c r="Q332" s="18">
        <f t="shared" si="5"/>
        <v>0</v>
      </c>
      <c r="R332" s="23">
        <f t="shared" si="6"/>
        <v>0</v>
      </c>
      <c r="S332" s="24" t="str">
        <f t="shared" si="7"/>
        <v>Frozen Manta Ray with +0, +0% (2696 to 2696)</v>
      </c>
      <c r="T332" s="18"/>
      <c r="U332" s="40">
        <v>333.0</v>
      </c>
      <c r="V332" s="22">
        <f t="shared" si="8"/>
        <v>0</v>
      </c>
      <c r="W332" s="23">
        <f t="shared" si="9"/>
        <v>0</v>
      </c>
      <c r="X332" s="26" t="str">
        <f t="shared" si="10"/>
        <v>Frozen Manta Ray with +0, +0% (333 to 333)</v>
      </c>
    </row>
    <row r="333">
      <c r="A333" s="18" t="s">
        <v>853</v>
      </c>
      <c r="B333" s="18">
        <v>946.0</v>
      </c>
      <c r="C333" s="40">
        <v>2668.0</v>
      </c>
      <c r="D333" s="40">
        <v>701.0</v>
      </c>
      <c r="E333" s="40">
        <v>4.0</v>
      </c>
      <c r="F333" s="14">
        <v>2.0</v>
      </c>
      <c r="G333" s="19"/>
      <c r="H333" s="19">
        <f>VLOOKUP(A333,'Kings Ratings'!$A$2:$B$1000,2,false)</f>
        <v>11</v>
      </c>
      <c r="I333" s="10"/>
      <c r="K333" s="40">
        <v>2668.0</v>
      </c>
      <c r="L333" s="22">
        <f t="shared" si="2"/>
        <v>0</v>
      </c>
      <c r="M333" s="23">
        <f t="shared" si="3"/>
        <v>0</v>
      </c>
      <c r="N333" s="24" t="str">
        <f t="shared" si="4"/>
        <v>Frozen Boot with +0, +0% (2668 to 2668)</v>
      </c>
      <c r="O333" s="41"/>
      <c r="P333" s="40">
        <v>701.0</v>
      </c>
      <c r="Q333" s="18">
        <f t="shared" si="5"/>
        <v>0</v>
      </c>
      <c r="R333" s="23">
        <f t="shared" si="6"/>
        <v>0</v>
      </c>
      <c r="S333" s="24" t="str">
        <f t="shared" si="7"/>
        <v>Frozen Boot with +0, +0% (701 to 701)</v>
      </c>
      <c r="T333" s="18"/>
      <c r="U333" s="40">
        <v>4.0</v>
      </c>
      <c r="V333" s="22">
        <f t="shared" si="8"/>
        <v>0</v>
      </c>
      <c r="W333" s="23">
        <f t="shared" si="9"/>
        <v>0</v>
      </c>
      <c r="X333" s="26" t="str">
        <f t="shared" si="10"/>
        <v>Frozen Boot with +0, +0% (4 to 4)</v>
      </c>
    </row>
    <row r="334">
      <c r="A334" s="18" t="s">
        <v>860</v>
      </c>
      <c r="B334" s="18">
        <v>947.0</v>
      </c>
      <c r="C334" s="40">
        <v>2613.0</v>
      </c>
      <c r="D334" s="40">
        <v>682.0</v>
      </c>
      <c r="E334" s="40">
        <v>1.0</v>
      </c>
      <c r="F334" s="14">
        <v>0.0</v>
      </c>
      <c r="G334" s="19"/>
      <c r="H334" s="19">
        <f>VLOOKUP(A334,'Kings Ratings'!$A$2:$B$1000,2,false)</f>
        <v>11</v>
      </c>
      <c r="I334" s="10"/>
      <c r="K334" s="40">
        <v>2613.0</v>
      </c>
      <c r="L334" s="22">
        <f t="shared" si="2"/>
        <v>0</v>
      </c>
      <c r="M334" s="23">
        <f t="shared" si="3"/>
        <v>0</v>
      </c>
      <c r="N334" s="24" t="str">
        <f t="shared" si="4"/>
        <v>Frozen Shell with +0, +0% (2613 to 2613)</v>
      </c>
      <c r="O334" s="41"/>
      <c r="P334" s="40">
        <v>682.0</v>
      </c>
      <c r="Q334" s="18">
        <f t="shared" si="5"/>
        <v>0</v>
      </c>
      <c r="R334" s="23">
        <f t="shared" si="6"/>
        <v>0</v>
      </c>
      <c r="S334" s="24" t="str">
        <f t="shared" si="7"/>
        <v>Frozen Shell with +0, +0% (682 to 682)</v>
      </c>
      <c r="T334" s="18"/>
      <c r="U334" s="40">
        <v>1.0</v>
      </c>
      <c r="V334" s="22">
        <f t="shared" si="8"/>
        <v>0</v>
      </c>
      <c r="W334" s="23">
        <f t="shared" si="9"/>
        <v>0</v>
      </c>
      <c r="X334" s="26" t="str">
        <f t="shared" si="10"/>
        <v>Frozen Shell with +0, +0% (1 to 1)</v>
      </c>
    </row>
    <row r="335">
      <c r="A335" s="18" t="s">
        <v>854</v>
      </c>
      <c r="B335" s="18">
        <v>948.0</v>
      </c>
      <c r="C335" s="40">
        <v>3138.0</v>
      </c>
      <c r="D335" s="40">
        <v>817.0</v>
      </c>
      <c r="E335" s="40">
        <v>3.0</v>
      </c>
      <c r="F335" s="14">
        <v>1.0</v>
      </c>
      <c r="G335" s="19"/>
      <c r="H335" s="19">
        <f>VLOOKUP(A335,'Kings Ratings'!$A$2:$B$1000,2,false)</f>
        <v>11</v>
      </c>
      <c r="I335" s="10"/>
      <c r="K335" s="40">
        <v>3138.0</v>
      </c>
      <c r="L335" s="22">
        <f t="shared" si="2"/>
        <v>0</v>
      </c>
      <c r="M335" s="23">
        <f t="shared" si="3"/>
        <v>0</v>
      </c>
      <c r="N335" s="24" t="str">
        <f t="shared" si="4"/>
        <v>Frozen Catfish with +0, +0% (3138 to 3138)</v>
      </c>
      <c r="O335" s="41"/>
      <c r="P335" s="40">
        <v>817.0</v>
      </c>
      <c r="Q335" s="18">
        <f t="shared" si="5"/>
        <v>0</v>
      </c>
      <c r="R335" s="23">
        <f t="shared" si="6"/>
        <v>0</v>
      </c>
      <c r="S335" s="24" t="str">
        <f t="shared" si="7"/>
        <v>Frozen Catfish with +0, +0% (817 to 817)</v>
      </c>
      <c r="T335" s="18"/>
      <c r="U335" s="40">
        <v>3.0</v>
      </c>
      <c r="V335" s="22">
        <f t="shared" si="8"/>
        <v>0</v>
      </c>
      <c r="W335" s="23">
        <f t="shared" si="9"/>
        <v>0</v>
      </c>
      <c r="X335" s="26" t="str">
        <f t="shared" si="10"/>
        <v>Frozen Catfish with +0, +0% (3 to 3)</v>
      </c>
    </row>
    <row r="336">
      <c r="A336" s="18" t="s">
        <v>847</v>
      </c>
      <c r="B336" s="18">
        <v>949.0</v>
      </c>
      <c r="C336" s="40">
        <v>5090.0</v>
      </c>
      <c r="D336" s="40">
        <v>2851.0</v>
      </c>
      <c r="E336" s="40">
        <v>231.0</v>
      </c>
      <c r="F336" s="14">
        <v>0.0</v>
      </c>
      <c r="G336" s="19"/>
      <c r="H336" s="19">
        <f>VLOOKUP(A336,'Kings Ratings'!$A$2:$B$1000,2,false)</f>
        <v>11</v>
      </c>
      <c r="I336" s="7" t="str">
        <f>vlookup(B336,'202405 MM (Do Not Delete)'!$A$1:$G$1000,7,false)</f>
        <v/>
      </c>
      <c r="K336" s="40">
        <v>5090.0</v>
      </c>
      <c r="L336" s="22">
        <f t="shared" si="2"/>
        <v>0</v>
      </c>
      <c r="M336" s="23">
        <f t="shared" si="3"/>
        <v>0</v>
      </c>
      <c r="N336" s="24" t="str">
        <f t="shared" si="4"/>
        <v>Frozen Lobster with +0, +0% (5090 to 5090)</v>
      </c>
      <c r="O336" s="41"/>
      <c r="P336" s="40">
        <v>2850.0</v>
      </c>
      <c r="Q336" s="18">
        <f t="shared" si="5"/>
        <v>1</v>
      </c>
      <c r="R336" s="23">
        <f t="shared" si="6"/>
        <v>0.000350877193</v>
      </c>
      <c r="S336" s="24" t="str">
        <f t="shared" si="7"/>
        <v>Frozen Lobster with +1, +0% (2850 to 2851)</v>
      </c>
      <c r="T336" s="18"/>
      <c r="U336" s="40">
        <v>231.0</v>
      </c>
      <c r="V336" s="22">
        <f t="shared" si="8"/>
        <v>0</v>
      </c>
      <c r="W336" s="23">
        <f t="shared" si="9"/>
        <v>0</v>
      </c>
      <c r="X336" s="26" t="str">
        <f t="shared" si="10"/>
        <v>Frozen Lobster with +0, +0% (231 to 231)</v>
      </c>
    </row>
    <row r="337">
      <c r="A337" s="18" t="s">
        <v>849</v>
      </c>
      <c r="B337" s="18">
        <v>950.0</v>
      </c>
      <c r="C337" s="40">
        <v>5102.0</v>
      </c>
      <c r="D337" s="40">
        <v>2769.0</v>
      </c>
      <c r="E337" s="40">
        <v>203.0</v>
      </c>
      <c r="F337" s="14">
        <v>1.0</v>
      </c>
      <c r="G337" s="19"/>
      <c r="H337" s="19">
        <f>VLOOKUP(A337,'Kings Ratings'!$A$2:$B$1000,2,false)</f>
        <v>11</v>
      </c>
      <c r="I337" s="7" t="str">
        <f>vlookup(B337,'202405 MM (Do Not Delete)'!$A$1:$G$1000,7,false)</f>
        <v/>
      </c>
      <c r="K337" s="40">
        <v>5102.0</v>
      </c>
      <c r="L337" s="22">
        <f t="shared" si="2"/>
        <v>0</v>
      </c>
      <c r="M337" s="23">
        <f t="shared" si="3"/>
        <v>0</v>
      </c>
      <c r="N337" s="24" t="str">
        <f t="shared" si="4"/>
        <v>Frozen Biter with +0, +0% (5102 to 5102)</v>
      </c>
      <c r="O337" s="41"/>
      <c r="P337" s="40">
        <v>2768.0</v>
      </c>
      <c r="Q337" s="18">
        <f t="shared" si="5"/>
        <v>1</v>
      </c>
      <c r="R337" s="23">
        <f t="shared" si="6"/>
        <v>0.0003612716763</v>
      </c>
      <c r="S337" s="24" t="str">
        <f t="shared" si="7"/>
        <v>Frozen Biter with +1, +0% (2768 to 2769)</v>
      </c>
      <c r="T337" s="18"/>
      <c r="U337" s="40">
        <v>203.0</v>
      </c>
      <c r="V337" s="22">
        <f t="shared" si="8"/>
        <v>0</v>
      </c>
      <c r="W337" s="23">
        <f t="shared" si="9"/>
        <v>0</v>
      </c>
      <c r="X337" s="26" t="str">
        <f t="shared" si="10"/>
        <v>Frozen Biter with +0, +0% (203 to 203)</v>
      </c>
    </row>
    <row r="338">
      <c r="A338" s="18" t="s">
        <v>343</v>
      </c>
      <c r="B338" s="18">
        <v>951.0</v>
      </c>
      <c r="C338" s="40">
        <v>5484.0</v>
      </c>
      <c r="D338" s="40">
        <v>1978.0</v>
      </c>
      <c r="E338" s="40">
        <v>22.0</v>
      </c>
      <c r="F338" s="14">
        <v>1.0</v>
      </c>
      <c r="G338" s="19"/>
      <c r="H338" s="19">
        <f>VLOOKUP(A338,'Kings Ratings'!$A$2:$B$1000,2,false)</f>
        <v>11</v>
      </c>
      <c r="I338" s="7" t="str">
        <f>vlookup(B338,'202405 MM (Do Not Delete)'!$A$1:$G$1000,7,false)</f>
        <v/>
      </c>
      <c r="K338" s="40">
        <v>5484.0</v>
      </c>
      <c r="L338" s="22">
        <f t="shared" si="2"/>
        <v>0</v>
      </c>
      <c r="M338" s="23">
        <f t="shared" si="3"/>
        <v>0</v>
      </c>
      <c r="N338" s="24" t="str">
        <f t="shared" si="4"/>
        <v>Frozen Bones with +0, +0% (5484 to 5484)</v>
      </c>
      <c r="O338" s="41"/>
      <c r="P338" s="40">
        <v>1978.0</v>
      </c>
      <c r="Q338" s="18">
        <f t="shared" si="5"/>
        <v>0</v>
      </c>
      <c r="R338" s="23">
        <f t="shared" si="6"/>
        <v>0</v>
      </c>
      <c r="S338" s="24" t="str">
        <f t="shared" si="7"/>
        <v>Frozen Bones with +0, +0% (1978 to 1978)</v>
      </c>
      <c r="T338" s="18"/>
      <c r="U338" s="40">
        <v>22.0</v>
      </c>
      <c r="V338" s="22">
        <f t="shared" si="8"/>
        <v>0</v>
      </c>
      <c r="W338" s="23">
        <f t="shared" si="9"/>
        <v>0</v>
      </c>
      <c r="X338" s="26" t="str">
        <f t="shared" si="10"/>
        <v>Frozen Bones with +0, +0% (22 to 22)</v>
      </c>
    </row>
    <row r="339">
      <c r="A339" s="18" t="s">
        <v>848</v>
      </c>
      <c r="B339" s="18">
        <v>952.0</v>
      </c>
      <c r="C339" s="40">
        <v>3944.0</v>
      </c>
      <c r="D339" s="40">
        <v>3001.0</v>
      </c>
      <c r="E339" s="40">
        <v>415.0</v>
      </c>
      <c r="F339" s="14">
        <v>0.0</v>
      </c>
      <c r="G339" s="19"/>
      <c r="H339" s="19">
        <f>VLOOKUP(A339,'Kings Ratings'!$A$2:$B$1000,2,false)</f>
        <v>11</v>
      </c>
      <c r="I339" s="7" t="str">
        <f>vlookup(B339,'202405 MM (Do Not Delete)'!$A$1:$G$1000,7,false)</f>
        <v/>
      </c>
      <c r="K339" s="40">
        <v>3944.0</v>
      </c>
      <c r="L339" s="22">
        <f t="shared" si="2"/>
        <v>0</v>
      </c>
      <c r="M339" s="23">
        <f t="shared" si="3"/>
        <v>0</v>
      </c>
      <c r="N339" s="24" t="str">
        <f t="shared" si="4"/>
        <v>Frozen Jelly with +0, +0% (3944 to 3944)</v>
      </c>
      <c r="O339" s="41"/>
      <c r="P339" s="40">
        <v>3001.0</v>
      </c>
      <c r="Q339" s="18">
        <f t="shared" si="5"/>
        <v>0</v>
      </c>
      <c r="R339" s="23">
        <f t="shared" si="6"/>
        <v>0</v>
      </c>
      <c r="S339" s="24" t="str">
        <f t="shared" si="7"/>
        <v>Frozen Jelly with +0, +0% (3001 to 3001)</v>
      </c>
      <c r="T339" s="18"/>
      <c r="U339" s="40">
        <v>415.0</v>
      </c>
      <c r="V339" s="22">
        <f t="shared" si="8"/>
        <v>0</v>
      </c>
      <c r="W339" s="23">
        <f t="shared" si="9"/>
        <v>0</v>
      </c>
      <c r="X339" s="26" t="str">
        <f t="shared" si="10"/>
        <v>Frozen Jelly with +0, +0% (415 to 415)</v>
      </c>
    </row>
    <row r="340">
      <c r="A340" s="18" t="s">
        <v>850</v>
      </c>
      <c r="B340" s="18">
        <v>953.0</v>
      </c>
      <c r="C340" s="40">
        <v>3922.0</v>
      </c>
      <c r="D340" s="40">
        <v>2976.0</v>
      </c>
      <c r="E340" s="40">
        <v>395.0</v>
      </c>
      <c r="F340" s="14">
        <v>0.0</v>
      </c>
      <c r="G340" s="19"/>
      <c r="H340" s="19">
        <f>VLOOKUP(A340,'Kings Ratings'!$A$2:$B$1000,2,false)</f>
        <v>11</v>
      </c>
      <c r="I340" s="7" t="str">
        <f>vlookup(B340,'202405 MM (Do Not Delete)'!$A$1:$G$1000,7,false)</f>
        <v/>
      </c>
      <c r="K340" s="40">
        <v>3922.0</v>
      </c>
      <c r="L340" s="22">
        <f t="shared" si="2"/>
        <v>0</v>
      </c>
      <c r="M340" s="23">
        <f t="shared" si="3"/>
        <v>0</v>
      </c>
      <c r="N340" s="24" t="str">
        <f t="shared" si="4"/>
        <v>Frozen Angelfish with +0, +0% (3922 to 3922)</v>
      </c>
      <c r="O340" s="41"/>
      <c r="P340" s="40">
        <v>2976.0</v>
      </c>
      <c r="Q340" s="18">
        <f t="shared" si="5"/>
        <v>0</v>
      </c>
      <c r="R340" s="23">
        <f t="shared" si="6"/>
        <v>0</v>
      </c>
      <c r="S340" s="24" t="str">
        <f t="shared" si="7"/>
        <v>Frozen Angelfish with +0, +0% (2976 to 2976)</v>
      </c>
      <c r="T340" s="18"/>
      <c r="U340" s="40">
        <v>394.0</v>
      </c>
      <c r="V340" s="22">
        <f t="shared" si="8"/>
        <v>1</v>
      </c>
      <c r="W340" s="23">
        <f t="shared" si="9"/>
        <v>0.002538071066</v>
      </c>
      <c r="X340" s="26" t="str">
        <f t="shared" si="10"/>
        <v>Frozen Angelfish with +1, +0.3% (394 to 395)</v>
      </c>
    </row>
    <row r="341">
      <c r="A341" s="18" t="s">
        <v>347</v>
      </c>
      <c r="B341" s="18">
        <v>954.0</v>
      </c>
      <c r="C341" s="40">
        <v>774.0</v>
      </c>
      <c r="D341" s="40">
        <v>4.0</v>
      </c>
      <c r="E341" s="40">
        <v>0.0</v>
      </c>
      <c r="F341" s="14">
        <v>1.0</v>
      </c>
      <c r="G341" s="19"/>
      <c r="H341" s="19">
        <f>VLOOKUP(A341,'Kings Ratings'!$A$2:$B$1000,2,false)</f>
        <v>11</v>
      </c>
      <c r="I341" s="10"/>
      <c r="K341" s="40">
        <v>774.0</v>
      </c>
      <c r="L341" s="22">
        <f t="shared" si="2"/>
        <v>0</v>
      </c>
      <c r="M341" s="23">
        <f t="shared" si="3"/>
        <v>0</v>
      </c>
      <c r="N341" s="24" t="str">
        <f t="shared" si="4"/>
        <v>Frozen Starfish with +0, +0% (774 to 774)</v>
      </c>
      <c r="O341" s="41"/>
      <c r="P341" s="40">
        <v>4.0</v>
      </c>
      <c r="Q341" s="18">
        <f t="shared" si="5"/>
        <v>0</v>
      </c>
      <c r="R341" s="23">
        <f t="shared" si="6"/>
        <v>0</v>
      </c>
      <c r="S341" s="24" t="str">
        <f t="shared" si="7"/>
        <v>Frozen Starfish with +0, +0% (4 to 4)</v>
      </c>
      <c r="T341" s="18"/>
      <c r="U341" s="40">
        <v>0.0</v>
      </c>
      <c r="V341" s="22">
        <f t="shared" si="8"/>
        <v>0</v>
      </c>
      <c r="W341" s="23" t="str">
        <f t="shared" si="9"/>
        <v>#DIV/0!</v>
      </c>
      <c r="X341" s="26" t="str">
        <f t="shared" si="10"/>
        <v>#DIV/0!</v>
      </c>
    </row>
    <row r="342">
      <c r="A342" s="18" t="s">
        <v>855</v>
      </c>
      <c r="B342" s="18">
        <v>955.0</v>
      </c>
      <c r="C342" s="40">
        <v>2899.0</v>
      </c>
      <c r="D342" s="40">
        <v>443.0</v>
      </c>
      <c r="E342" s="40">
        <v>2.0</v>
      </c>
      <c r="F342" s="14">
        <v>1.0</v>
      </c>
      <c r="G342" s="19"/>
      <c r="H342" s="19">
        <f>VLOOKUP(A342,'Kings Ratings'!$A$2:$B$1000,2,false)</f>
        <v>11</v>
      </c>
      <c r="I342" s="10"/>
      <c r="K342" s="40">
        <v>2899.0</v>
      </c>
      <c r="L342" s="22">
        <f t="shared" si="2"/>
        <v>0</v>
      </c>
      <c r="M342" s="23">
        <f t="shared" si="3"/>
        <v>0</v>
      </c>
      <c r="N342" s="24" t="str">
        <f t="shared" si="4"/>
        <v>Frozen Wheel with +0, +0% (2899 to 2899)</v>
      </c>
      <c r="O342" s="41"/>
      <c r="P342" s="40">
        <v>443.0</v>
      </c>
      <c r="Q342" s="18">
        <f t="shared" si="5"/>
        <v>0</v>
      </c>
      <c r="R342" s="23">
        <f t="shared" si="6"/>
        <v>0</v>
      </c>
      <c r="S342" s="24" t="str">
        <f t="shared" si="7"/>
        <v>Frozen Wheel with +0, +0% (443 to 443)</v>
      </c>
      <c r="T342" s="18"/>
      <c r="U342" s="40">
        <v>2.0</v>
      </c>
      <c r="V342" s="22">
        <f t="shared" si="8"/>
        <v>0</v>
      </c>
      <c r="W342" s="23">
        <f t="shared" si="9"/>
        <v>0</v>
      </c>
      <c r="X342" s="26" t="str">
        <f t="shared" si="10"/>
        <v>Frozen Wheel with +0, +0% (2 to 2)</v>
      </c>
    </row>
    <row r="343">
      <c r="A343" s="18" t="s">
        <v>529</v>
      </c>
      <c r="B343" s="18">
        <v>956.0</v>
      </c>
      <c r="C343" s="40">
        <v>494.0</v>
      </c>
      <c r="D343" s="40">
        <v>5.0</v>
      </c>
      <c r="E343" s="40">
        <v>0.0</v>
      </c>
      <c r="F343" s="14">
        <v>0.0</v>
      </c>
      <c r="G343" s="19"/>
      <c r="H343" s="19">
        <f>VLOOKUP(A343,'Kings Ratings'!$A$2:$B$1000,2,false)</f>
        <v>11</v>
      </c>
      <c r="I343" s="10"/>
      <c r="K343" s="40">
        <v>494.0</v>
      </c>
      <c r="L343" s="22">
        <f t="shared" si="2"/>
        <v>0</v>
      </c>
      <c r="M343" s="23">
        <f t="shared" si="3"/>
        <v>0</v>
      </c>
      <c r="N343" s="24" t="str">
        <f t="shared" si="4"/>
        <v>Frozen Skull with +0, +0% (494 to 494)</v>
      </c>
      <c r="O343" s="41"/>
      <c r="P343" s="40">
        <v>5.0</v>
      </c>
      <c r="Q343" s="18">
        <f t="shared" si="5"/>
        <v>0</v>
      </c>
      <c r="R343" s="23">
        <f t="shared" si="6"/>
        <v>0</v>
      </c>
      <c r="S343" s="24" t="str">
        <f t="shared" si="7"/>
        <v>Frozen Skull with +0, +0% (5 to 5)</v>
      </c>
      <c r="T343" s="18"/>
      <c r="U343" s="40">
        <v>0.0</v>
      </c>
      <c r="V343" s="22">
        <f t="shared" si="8"/>
        <v>0</v>
      </c>
      <c r="W343" s="23" t="str">
        <f t="shared" si="9"/>
        <v>#DIV/0!</v>
      </c>
      <c r="X343" s="26" t="str">
        <f t="shared" si="10"/>
        <v>#DIV/0!</v>
      </c>
    </row>
    <row r="344">
      <c r="A344" s="18" t="s">
        <v>556</v>
      </c>
      <c r="B344" s="18">
        <v>957.0</v>
      </c>
      <c r="C344" s="40">
        <v>727.0</v>
      </c>
      <c r="D344" s="40">
        <v>4.0</v>
      </c>
      <c r="E344" s="40">
        <v>0.0</v>
      </c>
      <c r="F344" s="14">
        <v>0.0</v>
      </c>
      <c r="G344" s="19"/>
      <c r="H344" s="19">
        <f>VLOOKUP(A344,'Kings Ratings'!$A$2:$B$1000,2,false)</f>
        <v>11</v>
      </c>
      <c r="I344" s="10"/>
      <c r="K344" s="40">
        <v>727.0</v>
      </c>
      <c r="L344" s="22">
        <f t="shared" si="2"/>
        <v>0</v>
      </c>
      <c r="M344" s="23">
        <f t="shared" si="3"/>
        <v>0</v>
      </c>
      <c r="N344" s="24" t="str">
        <f t="shared" si="4"/>
        <v>Frozen Feather with +0, +0% (727 to 727)</v>
      </c>
      <c r="O344" s="41"/>
      <c r="P344" s="40">
        <v>4.0</v>
      </c>
      <c r="Q344" s="18">
        <f t="shared" si="5"/>
        <v>0</v>
      </c>
      <c r="R344" s="23">
        <f t="shared" si="6"/>
        <v>0</v>
      </c>
      <c r="S344" s="24" t="str">
        <f t="shared" si="7"/>
        <v>Frozen Feather with +0, +0% (4 to 4)</v>
      </c>
      <c r="T344" s="18"/>
      <c r="U344" s="40">
        <v>0.0</v>
      </c>
      <c r="V344" s="22">
        <f t="shared" si="8"/>
        <v>0</v>
      </c>
      <c r="W344" s="23" t="str">
        <f t="shared" si="9"/>
        <v>#DIV/0!</v>
      </c>
      <c r="X344" s="26" t="str">
        <f t="shared" si="10"/>
        <v>#DIV/0!</v>
      </c>
    </row>
    <row r="345">
      <c r="A345" s="18" t="s">
        <v>864</v>
      </c>
      <c r="B345" s="18">
        <v>958.0</v>
      </c>
      <c r="C345" s="40">
        <v>3239.0</v>
      </c>
      <c r="D345" s="40">
        <v>1138.0</v>
      </c>
      <c r="E345" s="40">
        <v>2.0</v>
      </c>
      <c r="F345" s="14">
        <v>0.0</v>
      </c>
      <c r="G345" s="19"/>
      <c r="H345" s="19">
        <f>VLOOKUP(A345,'Kings Ratings'!$A$2:$B$1000,2,false)</f>
        <v>11</v>
      </c>
      <c r="I345" s="10"/>
      <c r="K345" s="40">
        <v>3239.0</v>
      </c>
      <c r="L345" s="22">
        <f t="shared" si="2"/>
        <v>0</v>
      </c>
      <c r="M345" s="23">
        <f t="shared" si="3"/>
        <v>0</v>
      </c>
      <c r="N345" s="24" t="str">
        <f t="shared" si="4"/>
        <v>Frozen Dagger with +0, +0% (3239 to 3239)</v>
      </c>
      <c r="O345" s="41"/>
      <c r="P345" s="40">
        <v>1137.0</v>
      </c>
      <c r="Q345" s="18">
        <f t="shared" si="5"/>
        <v>1</v>
      </c>
      <c r="R345" s="23">
        <f t="shared" si="6"/>
        <v>0.0008795074758</v>
      </c>
      <c r="S345" s="24" t="str">
        <f t="shared" si="7"/>
        <v>Frozen Dagger with +1, +0.1% (1137 to 1138)</v>
      </c>
      <c r="T345" s="18"/>
      <c r="U345" s="40">
        <v>2.0</v>
      </c>
      <c r="V345" s="22">
        <f t="shared" si="8"/>
        <v>0</v>
      </c>
      <c r="W345" s="23">
        <f t="shared" si="9"/>
        <v>0</v>
      </c>
      <c r="X345" s="26" t="str">
        <f t="shared" si="10"/>
        <v>Frozen Dagger with +0, +0% (2 to 2)</v>
      </c>
    </row>
    <row r="346">
      <c r="A346" s="18" t="s">
        <v>767</v>
      </c>
      <c r="B346" s="18">
        <v>959.0</v>
      </c>
      <c r="C346" s="40">
        <v>1341.0</v>
      </c>
      <c r="D346" s="40">
        <v>22.0</v>
      </c>
      <c r="E346" s="40">
        <v>0.0</v>
      </c>
      <c r="F346" s="14">
        <v>1.0</v>
      </c>
      <c r="G346" s="19"/>
      <c r="H346" s="19">
        <f>VLOOKUP(A346,'Kings Ratings'!$A$2:$B$1000,2,false)</f>
        <v>11</v>
      </c>
      <c r="I346" s="10"/>
      <c r="K346" s="40">
        <v>1341.0</v>
      </c>
      <c r="L346" s="22">
        <f t="shared" si="2"/>
        <v>0</v>
      </c>
      <c r="M346" s="23">
        <f t="shared" si="3"/>
        <v>0</v>
      </c>
      <c r="N346" s="24" t="str">
        <f t="shared" si="4"/>
        <v>Frozen Coin with +0, +0% (1341 to 1341)</v>
      </c>
      <c r="O346" s="41"/>
      <c r="P346" s="40">
        <v>22.0</v>
      </c>
      <c r="Q346" s="18">
        <f t="shared" si="5"/>
        <v>0</v>
      </c>
      <c r="R346" s="23">
        <f t="shared" si="6"/>
        <v>0</v>
      </c>
      <c r="S346" s="24" t="str">
        <f t="shared" si="7"/>
        <v>Frozen Coin with +0, +0% (22 to 22)</v>
      </c>
      <c r="T346" s="18"/>
      <c r="U346" s="40">
        <v>0.0</v>
      </c>
      <c r="V346" s="22">
        <f t="shared" si="8"/>
        <v>0</v>
      </c>
      <c r="W346" s="23" t="str">
        <f t="shared" si="9"/>
        <v>#DIV/0!</v>
      </c>
      <c r="X346" s="26" t="str">
        <f t="shared" si="10"/>
        <v>#DIV/0!</v>
      </c>
    </row>
    <row r="347">
      <c r="A347" s="18" t="s">
        <v>862</v>
      </c>
      <c r="B347" s="18">
        <v>960.0</v>
      </c>
      <c r="C347" s="40">
        <v>2180.0</v>
      </c>
      <c r="D347" s="40">
        <v>292.0</v>
      </c>
      <c r="E347" s="40">
        <v>0.0</v>
      </c>
      <c r="F347" s="14">
        <v>1.0</v>
      </c>
      <c r="G347" s="19"/>
      <c r="H347" s="19">
        <f>VLOOKUP(A347,'Kings Ratings'!$A$2:$B$1000,2,false)</f>
        <v>11</v>
      </c>
      <c r="I347" s="10"/>
      <c r="K347" s="40">
        <v>2180.0</v>
      </c>
      <c r="L347" s="22">
        <f t="shared" si="2"/>
        <v>0</v>
      </c>
      <c r="M347" s="23">
        <f t="shared" si="3"/>
        <v>0</v>
      </c>
      <c r="N347" s="24" t="str">
        <f t="shared" si="4"/>
        <v>Frozen Crab Claw with +0, +0% (2180 to 2180)</v>
      </c>
      <c r="O347" s="41"/>
      <c r="P347" s="40">
        <v>292.0</v>
      </c>
      <c r="Q347" s="18">
        <f t="shared" si="5"/>
        <v>0</v>
      </c>
      <c r="R347" s="23">
        <f t="shared" si="6"/>
        <v>0</v>
      </c>
      <c r="S347" s="24" t="str">
        <f t="shared" si="7"/>
        <v>Frozen Crab Claw with +0, +0% (292 to 292)</v>
      </c>
      <c r="T347" s="18"/>
      <c r="U347" s="40">
        <v>0.0</v>
      </c>
      <c r="V347" s="22">
        <f t="shared" si="8"/>
        <v>0</v>
      </c>
      <c r="W347" s="23" t="str">
        <f t="shared" si="9"/>
        <v>#DIV/0!</v>
      </c>
      <c r="X347" s="26" t="str">
        <f t="shared" si="10"/>
        <v>#DIV/0!</v>
      </c>
    </row>
    <row r="348">
      <c r="A348" s="18" t="s">
        <v>346</v>
      </c>
      <c r="B348" s="18">
        <v>961.0</v>
      </c>
      <c r="C348" s="40">
        <v>1082.0</v>
      </c>
      <c r="D348" s="40">
        <v>12.0</v>
      </c>
      <c r="E348" s="40">
        <v>0.0</v>
      </c>
      <c r="F348" s="14">
        <v>2.0</v>
      </c>
      <c r="G348" s="19"/>
      <c r="H348" s="19">
        <f>VLOOKUP(A348,'Kings Ratings'!$A$2:$B$1000,2,false)</f>
        <v>11</v>
      </c>
      <c r="I348" s="10"/>
      <c r="K348" s="40">
        <v>1081.0</v>
      </c>
      <c r="L348" s="22">
        <f t="shared" si="2"/>
        <v>1</v>
      </c>
      <c r="M348" s="23">
        <f t="shared" si="3"/>
        <v>0.0009250693802</v>
      </c>
      <c r="N348" s="24" t="str">
        <f t="shared" si="4"/>
        <v>Frozen Book with +1, +0.1% (1081 to 1082)</v>
      </c>
      <c r="O348" s="41"/>
      <c r="P348" s="40">
        <v>12.0</v>
      </c>
      <c r="Q348" s="18">
        <f t="shared" si="5"/>
        <v>0</v>
      </c>
      <c r="R348" s="23">
        <f t="shared" si="6"/>
        <v>0</v>
      </c>
      <c r="S348" s="24" t="str">
        <f t="shared" si="7"/>
        <v>Frozen Book with +0, +0% (12 to 12)</v>
      </c>
      <c r="T348" s="18"/>
      <c r="U348" s="40">
        <v>0.0</v>
      </c>
      <c r="V348" s="22">
        <f t="shared" si="8"/>
        <v>0</v>
      </c>
      <c r="W348" s="23" t="str">
        <f t="shared" si="9"/>
        <v>#DIV/0!</v>
      </c>
      <c r="X348" s="26" t="str">
        <f t="shared" si="10"/>
        <v>#DIV/0!</v>
      </c>
    </row>
    <row r="349">
      <c r="A349" s="18" t="s">
        <v>438</v>
      </c>
      <c r="B349" s="18">
        <v>976.0</v>
      </c>
      <c r="C349" s="40">
        <v>4723.0</v>
      </c>
      <c r="D349" s="40">
        <v>1929.0</v>
      </c>
      <c r="E349" s="40">
        <v>35.0</v>
      </c>
      <c r="F349" s="14">
        <v>124516.0</v>
      </c>
      <c r="G349" s="19"/>
      <c r="H349" s="19">
        <f>VLOOKUP(A349,'Kings Ratings'!$A$2:$B$1000,2,false)</f>
        <v>2</v>
      </c>
      <c r="I349" s="7">
        <f>vlookup(B349,'202405 MM (Do Not Delete)'!$A$1:$G$1000,7,false)</f>
        <v>292</v>
      </c>
      <c r="K349" s="40">
        <v>4388.0</v>
      </c>
      <c r="L349" s="22">
        <f t="shared" si="2"/>
        <v>335</v>
      </c>
      <c r="M349" s="23">
        <f t="shared" si="3"/>
        <v>0.07634457612</v>
      </c>
      <c r="N349" s="24" t="str">
        <f t="shared" si="4"/>
        <v>Green Twine with +335, +7.6% (4388 to 4723)</v>
      </c>
      <c r="O349" s="41"/>
      <c r="P349" s="40">
        <v>1705.0</v>
      </c>
      <c r="Q349" s="18">
        <f t="shared" si="5"/>
        <v>224</v>
      </c>
      <c r="R349" s="23">
        <f t="shared" si="6"/>
        <v>0.1313782991</v>
      </c>
      <c r="S349" s="24" t="str">
        <f t="shared" si="7"/>
        <v>Green Twine with +224, +13.1% (1705 to 1929)</v>
      </c>
      <c r="T349" s="18"/>
      <c r="U349" s="40">
        <v>28.0</v>
      </c>
      <c r="V349" s="22">
        <f t="shared" si="8"/>
        <v>7</v>
      </c>
      <c r="W349" s="23">
        <f t="shared" si="9"/>
        <v>0.25</v>
      </c>
      <c r="X349" s="26" t="str">
        <f t="shared" si="10"/>
        <v>Green Twine with +7, +25% (28 to 35)</v>
      </c>
    </row>
    <row r="350">
      <c r="A350" s="18" t="s">
        <v>646</v>
      </c>
      <c r="B350" s="18">
        <v>977.0</v>
      </c>
      <c r="C350" s="40">
        <v>3459.0</v>
      </c>
      <c r="D350" s="40">
        <v>749.0</v>
      </c>
      <c r="E350" s="40">
        <v>9.0</v>
      </c>
      <c r="F350" s="14">
        <v>18251.0</v>
      </c>
      <c r="G350" s="19"/>
      <c r="H350" s="19">
        <f>VLOOKUP(A350,'Kings Ratings'!$A$2:$B$1000,2,false)</f>
        <v>5</v>
      </c>
      <c r="I350" s="10"/>
      <c r="K350" s="40">
        <v>3240.0</v>
      </c>
      <c r="L350" s="22">
        <f t="shared" si="2"/>
        <v>219</v>
      </c>
      <c r="M350" s="23">
        <f t="shared" si="3"/>
        <v>0.06759259259</v>
      </c>
      <c r="N350" s="24" t="str">
        <f t="shared" si="4"/>
        <v>Purple Twine with +219, +6.8% (3240 to 3459)</v>
      </c>
      <c r="O350" s="41"/>
      <c r="P350" s="40">
        <v>686.0</v>
      </c>
      <c r="Q350" s="18">
        <f t="shared" si="5"/>
        <v>63</v>
      </c>
      <c r="R350" s="23">
        <f t="shared" si="6"/>
        <v>0.09183673469</v>
      </c>
      <c r="S350" s="24" t="str">
        <f t="shared" si="7"/>
        <v>Purple Twine with +63, +9.2% (686 to 749)</v>
      </c>
      <c r="T350" s="18"/>
      <c r="U350" s="40">
        <v>9.0</v>
      </c>
      <c r="V350" s="22">
        <f t="shared" si="8"/>
        <v>0</v>
      </c>
      <c r="W350" s="23">
        <f t="shared" si="9"/>
        <v>0</v>
      </c>
      <c r="X350" s="26" t="str">
        <f t="shared" si="10"/>
        <v>Purple Twine with +0, +0% (9 to 9)</v>
      </c>
    </row>
    <row r="351">
      <c r="A351" s="18" t="s">
        <v>169</v>
      </c>
      <c r="B351" s="18">
        <v>978.0</v>
      </c>
      <c r="C351" s="40">
        <v>1077.0</v>
      </c>
      <c r="D351" s="40">
        <v>26.0</v>
      </c>
      <c r="E351" s="40">
        <v>0.0</v>
      </c>
      <c r="F351" s="14">
        <v>1516.0</v>
      </c>
      <c r="G351" s="19"/>
      <c r="H351" s="19">
        <f>VLOOKUP(A351,'Kings Ratings'!$A$2:$B$1000,2,false)</f>
        <v>10</v>
      </c>
      <c r="I351" s="10" t="str">
        <f>vlookup(B351,'202405 MM (Do Not Delete)'!$A$1:$G$1000,7,false)</f>
        <v/>
      </c>
      <c r="K351" s="40">
        <v>973.0</v>
      </c>
      <c r="L351" s="22">
        <f t="shared" si="2"/>
        <v>104</v>
      </c>
      <c r="M351" s="23">
        <f t="shared" si="3"/>
        <v>0.1068859198</v>
      </c>
      <c r="N351" s="24" t="str">
        <f t="shared" si="4"/>
        <v>Cannon with +104, +10.7% (973 to 1077)</v>
      </c>
      <c r="O351" s="41"/>
      <c r="P351" s="40">
        <v>22.0</v>
      </c>
      <c r="Q351" s="18">
        <f t="shared" si="5"/>
        <v>4</v>
      </c>
      <c r="R351" s="23">
        <f t="shared" si="6"/>
        <v>0.1818181818</v>
      </c>
      <c r="S351" s="24" t="str">
        <f t="shared" si="7"/>
        <v>Cannon with +4, +18.2% (22 to 26)</v>
      </c>
      <c r="T351" s="18"/>
      <c r="U351" s="40">
        <v>0.0</v>
      </c>
      <c r="V351" s="22">
        <f t="shared" si="8"/>
        <v>0</v>
      </c>
      <c r="W351" s="23" t="str">
        <f t="shared" si="9"/>
        <v>#DIV/0!</v>
      </c>
      <c r="X351" s="26" t="str">
        <f t="shared" si="10"/>
        <v>#DIV/0!</v>
      </c>
    </row>
    <row r="352">
      <c r="A352" s="18" t="s">
        <v>652</v>
      </c>
      <c r="B352" s="18">
        <v>1041.0</v>
      </c>
      <c r="C352" s="40">
        <v>349.0</v>
      </c>
      <c r="D352" s="40">
        <v>2.0</v>
      </c>
      <c r="E352" s="40">
        <v>0.0</v>
      </c>
      <c r="F352" s="14">
        <v>470.0</v>
      </c>
      <c r="G352" s="19"/>
      <c r="H352" s="19">
        <f>VLOOKUP(A352,'Kings Ratings'!$A$2:$B$1000,2,false)</f>
        <v>11</v>
      </c>
      <c r="I352" s="10" t="str">
        <f>vlookup(B352,'202405 MM (Do Not Delete)'!$A$1:$G$1000,7,false)</f>
        <v/>
      </c>
      <c r="K352" s="40">
        <v>349.0</v>
      </c>
      <c r="L352" s="22">
        <f t="shared" si="2"/>
        <v>0</v>
      </c>
      <c r="M352" s="23">
        <f t="shared" si="3"/>
        <v>0</v>
      </c>
      <c r="N352" s="24" t="str">
        <f t="shared" si="4"/>
        <v>Red Diamond Fish with +0, +0% (349 to 349)</v>
      </c>
      <c r="O352" s="41"/>
      <c r="P352" s="40">
        <v>2.0</v>
      </c>
      <c r="Q352" s="18">
        <f t="shared" si="5"/>
        <v>0</v>
      </c>
      <c r="R352" s="23">
        <f t="shared" si="6"/>
        <v>0</v>
      </c>
      <c r="S352" s="24" t="str">
        <f t="shared" si="7"/>
        <v>Red Diamond Fish with +0, +0% (2 to 2)</v>
      </c>
      <c r="T352" s="18"/>
      <c r="U352" s="40">
        <v>0.0</v>
      </c>
      <c r="V352" s="22">
        <f t="shared" si="8"/>
        <v>0</v>
      </c>
      <c r="W352" s="23" t="str">
        <f t="shared" si="9"/>
        <v>#DIV/0!</v>
      </c>
      <c r="X352" s="26" t="str">
        <f t="shared" si="10"/>
        <v>#DIV/0!</v>
      </c>
    </row>
    <row r="353">
      <c r="A353" s="18" t="s">
        <v>1004</v>
      </c>
      <c r="B353" s="18">
        <v>1045.0</v>
      </c>
      <c r="C353" s="40">
        <v>620.0</v>
      </c>
      <c r="D353" s="40">
        <v>25.0</v>
      </c>
      <c r="E353" s="40">
        <v>0.0</v>
      </c>
      <c r="F353" s="14">
        <v>1700.0</v>
      </c>
      <c r="G353" s="19"/>
      <c r="H353" s="19" t="str">
        <f>VLOOKUP(A353,'Kings Ratings'!$A$2:$B$1000,2,false)</f>
        <v>#N/A</v>
      </c>
      <c r="I353" s="10"/>
      <c r="K353" s="40">
        <v>620.0</v>
      </c>
      <c r="L353" s="22">
        <f t="shared" si="2"/>
        <v>0</v>
      </c>
      <c r="M353" s="23">
        <f t="shared" si="3"/>
        <v>0</v>
      </c>
      <c r="N353" s="24" t="str">
        <f t="shared" si="4"/>
        <v>Pi ata Whop Stick with +0, +0% (620 to 620)</v>
      </c>
      <c r="O353" s="41"/>
      <c r="P353" s="40">
        <v>25.0</v>
      </c>
      <c r="Q353" s="18">
        <f t="shared" si="5"/>
        <v>0</v>
      </c>
      <c r="R353" s="23">
        <f t="shared" si="6"/>
        <v>0</v>
      </c>
      <c r="S353" s="24" t="str">
        <f t="shared" si="7"/>
        <v>Pi ata Whop Stick with +0, +0% (25 to 25)</v>
      </c>
      <c r="T353" s="18"/>
      <c r="U353" s="40">
        <v>0.0</v>
      </c>
      <c r="V353" s="22">
        <f t="shared" si="8"/>
        <v>0</v>
      </c>
      <c r="W353" s="23" t="str">
        <f t="shared" si="9"/>
        <v>#DIV/0!</v>
      </c>
      <c r="X353" s="26" t="str">
        <f t="shared" si="10"/>
        <v>#DIV/0!</v>
      </c>
    </row>
    <row r="354">
      <c r="A354" s="18" t="s">
        <v>71</v>
      </c>
      <c r="B354" s="18">
        <v>1065.0</v>
      </c>
      <c r="C354" s="40">
        <v>2395.0</v>
      </c>
      <c r="D354" s="40">
        <v>90.0</v>
      </c>
      <c r="E354" s="40">
        <v>1.0</v>
      </c>
      <c r="F354" s="14">
        <v>14569.0</v>
      </c>
      <c r="G354" s="19"/>
      <c r="H354" s="19">
        <f>VLOOKUP(A354,'Kings Ratings'!$A$2:$B$1000,2,false)</f>
        <v>10</v>
      </c>
      <c r="I354" s="10" t="str">
        <f>vlookup(B354,'202405 MM (Do Not Delete)'!$A$1:$G$1000,7,false)</f>
        <v/>
      </c>
      <c r="K354" s="40">
        <v>2182.0</v>
      </c>
      <c r="L354" s="22">
        <f t="shared" si="2"/>
        <v>213</v>
      </c>
      <c r="M354" s="23">
        <f t="shared" si="3"/>
        <v>0.09761686526</v>
      </c>
      <c r="N354" s="24" t="str">
        <f t="shared" si="4"/>
        <v>Block of Wood with +213, +9.8% (2182 to 2395)</v>
      </c>
      <c r="O354" s="41"/>
      <c r="P354" s="40">
        <v>82.0</v>
      </c>
      <c r="Q354" s="18">
        <f t="shared" si="5"/>
        <v>8</v>
      </c>
      <c r="R354" s="23">
        <f t="shared" si="6"/>
        <v>0.09756097561</v>
      </c>
      <c r="S354" s="24" t="str">
        <f t="shared" si="7"/>
        <v>Block of Wood with +8, +9.8% (82 to 90)</v>
      </c>
      <c r="T354" s="18"/>
      <c r="U354" s="40">
        <v>1.0</v>
      </c>
      <c r="V354" s="22">
        <f t="shared" si="8"/>
        <v>0</v>
      </c>
      <c r="W354" s="23">
        <f t="shared" si="9"/>
        <v>0</v>
      </c>
      <c r="X354" s="26" t="str">
        <f t="shared" si="10"/>
        <v>Block of Wood with +0, +0% (1 to 1)</v>
      </c>
    </row>
    <row r="355">
      <c r="A355" s="18" t="s">
        <v>443</v>
      </c>
      <c r="B355" s="18">
        <v>1066.0</v>
      </c>
      <c r="C355" s="40">
        <v>3418.0</v>
      </c>
      <c r="D355" s="40">
        <v>314.0</v>
      </c>
      <c r="E355" s="40">
        <v>11.0</v>
      </c>
      <c r="F355" s="14">
        <v>35060.0</v>
      </c>
      <c r="G355" s="19"/>
      <c r="H355" s="19">
        <f>VLOOKUP(A355,'Kings Ratings'!$A$2:$B$1000,2,false)</f>
        <v>9</v>
      </c>
      <c r="I355" s="10">
        <f>vlookup(B355,'202405 MM (Do Not Delete)'!$A$1:$G$1000,7,false)</f>
        <v>317</v>
      </c>
      <c r="K355" s="40">
        <v>3075.0</v>
      </c>
      <c r="L355" s="22">
        <f t="shared" si="2"/>
        <v>343</v>
      </c>
      <c r="M355" s="23">
        <f t="shared" si="3"/>
        <v>0.1115447154</v>
      </c>
      <c r="N355" s="24" t="str">
        <f t="shared" si="4"/>
        <v>Handsaw with +343, +11.2% (3075 to 3418)</v>
      </c>
      <c r="O355" s="41"/>
      <c r="P355" s="40">
        <v>251.0</v>
      </c>
      <c r="Q355" s="18">
        <f t="shared" si="5"/>
        <v>63</v>
      </c>
      <c r="R355" s="23">
        <f t="shared" si="6"/>
        <v>0.2509960159</v>
      </c>
      <c r="S355" s="24" t="str">
        <f t="shared" si="7"/>
        <v>Handsaw with +63, +25.1% (251 to 314)</v>
      </c>
      <c r="T355" s="18"/>
      <c r="U355" s="40">
        <v>10.0</v>
      </c>
      <c r="V355" s="22">
        <f t="shared" si="8"/>
        <v>1</v>
      </c>
      <c r="W355" s="23">
        <f t="shared" si="9"/>
        <v>0.1</v>
      </c>
      <c r="X355" s="26" t="str">
        <f t="shared" si="10"/>
        <v>Handsaw with +1, +10% (10 to 11)</v>
      </c>
    </row>
    <row r="356">
      <c r="A356" s="18" t="s">
        <v>763</v>
      </c>
      <c r="B356" s="18">
        <v>1089.0</v>
      </c>
      <c r="C356" s="40">
        <v>189.0</v>
      </c>
      <c r="D356" s="40">
        <v>1.0</v>
      </c>
      <c r="E356" s="40">
        <v>0.0</v>
      </c>
      <c r="F356" s="14">
        <v>1749.0</v>
      </c>
      <c r="G356" s="19"/>
      <c r="H356" s="19">
        <f>VLOOKUP(A356,'Kings Ratings'!$A$2:$B$1000,2,false)</f>
        <v>10</v>
      </c>
      <c r="K356" s="40">
        <v>95.0</v>
      </c>
      <c r="L356" s="22">
        <f t="shared" si="2"/>
        <v>94</v>
      </c>
      <c r="M356" s="23">
        <f t="shared" si="3"/>
        <v>0.9894736842</v>
      </c>
      <c r="N356" s="24" t="str">
        <f t="shared" si="4"/>
        <v>Fire Ant Farm with +94, +98.9% (95 to 189)</v>
      </c>
      <c r="O356" s="41"/>
      <c r="P356" s="40">
        <v>1.0</v>
      </c>
      <c r="Q356" s="18">
        <f t="shared" si="5"/>
        <v>0</v>
      </c>
      <c r="R356" s="23">
        <f t="shared" si="6"/>
        <v>0</v>
      </c>
      <c r="S356" s="24" t="str">
        <f t="shared" si="7"/>
        <v>Fire Ant Farm with +0, +0% (1 to 1)</v>
      </c>
      <c r="T356" s="18"/>
      <c r="U356" s="40">
        <v>0.0</v>
      </c>
      <c r="V356" s="22">
        <f t="shared" si="8"/>
        <v>0</v>
      </c>
      <c r="W356" s="23" t="str">
        <f t="shared" si="9"/>
        <v>#DIV/0!</v>
      </c>
      <c r="X356" s="26" t="str">
        <f t="shared" si="10"/>
        <v>#DIV/0!</v>
      </c>
    </row>
    <row r="357">
      <c r="A357" s="18" t="s">
        <v>867</v>
      </c>
      <c r="B357" s="18">
        <v>1094.0</v>
      </c>
      <c r="C357" s="40">
        <v>3086.0</v>
      </c>
      <c r="D357" s="40">
        <v>447.0</v>
      </c>
      <c r="E357" s="40">
        <v>25.0</v>
      </c>
      <c r="F357" s="14">
        <v>22540.0</v>
      </c>
      <c r="G357" s="19"/>
      <c r="H357" s="19">
        <f>VLOOKUP(A357,'Kings Ratings'!$A$2:$B$1000,2,false)</f>
        <v>10</v>
      </c>
      <c r="K357" s="40">
        <v>2595.0</v>
      </c>
      <c r="L357" s="22">
        <f t="shared" si="2"/>
        <v>491</v>
      </c>
      <c r="M357" s="23">
        <f t="shared" si="3"/>
        <v>0.1892100193</v>
      </c>
      <c r="N357" s="24" t="str">
        <f t="shared" si="4"/>
        <v>Glass Jar with +491, +18.9% (2595 to 3086)</v>
      </c>
      <c r="O357" s="41"/>
      <c r="P357" s="40">
        <v>332.0</v>
      </c>
      <c r="Q357" s="18">
        <f t="shared" si="5"/>
        <v>115</v>
      </c>
      <c r="R357" s="23">
        <f t="shared" si="6"/>
        <v>0.3463855422</v>
      </c>
      <c r="S357" s="24" t="str">
        <f t="shared" si="7"/>
        <v>Glass Jar with +115, +34.6% (332 to 447)</v>
      </c>
      <c r="T357" s="18"/>
      <c r="U357" s="40">
        <v>18.0</v>
      </c>
      <c r="V357" s="22">
        <f t="shared" si="8"/>
        <v>7</v>
      </c>
      <c r="W357" s="23">
        <f t="shared" si="9"/>
        <v>0.3888888889</v>
      </c>
      <c r="X357" s="26" t="str">
        <f t="shared" si="10"/>
        <v>Glass Jar with +7, +38.9% (18 to 25)</v>
      </c>
    </row>
    <row r="358">
      <c r="A358" s="18" t="s">
        <v>467</v>
      </c>
      <c r="B358" s="18">
        <v>1095.0</v>
      </c>
      <c r="C358" s="40">
        <v>548.0</v>
      </c>
      <c r="D358" s="40">
        <v>5.0</v>
      </c>
      <c r="E358" s="40">
        <v>0.0</v>
      </c>
      <c r="F358" s="14">
        <v>1001.0</v>
      </c>
      <c r="G358" s="19"/>
      <c r="H358" s="19">
        <f>VLOOKUP(A358,'Kings Ratings'!$A$2:$B$1000,2,false)</f>
        <v>10</v>
      </c>
      <c r="K358" s="40">
        <v>456.0</v>
      </c>
      <c r="L358" s="22">
        <f t="shared" si="2"/>
        <v>92</v>
      </c>
      <c r="M358" s="23">
        <f t="shared" si="3"/>
        <v>0.201754386</v>
      </c>
      <c r="N358" s="24" t="str">
        <f t="shared" si="4"/>
        <v>Mayonnaise with +92, +20.2% (456 to 548)</v>
      </c>
      <c r="O358" s="41"/>
      <c r="P358" s="40">
        <v>2.0</v>
      </c>
      <c r="Q358" s="18">
        <f t="shared" si="5"/>
        <v>3</v>
      </c>
      <c r="R358" s="23">
        <f t="shared" si="6"/>
        <v>1.5</v>
      </c>
      <c r="S358" s="24" t="str">
        <f t="shared" si="7"/>
        <v>Mayonnaise with +3, +150% (2 to 5)</v>
      </c>
      <c r="T358" s="18"/>
      <c r="U358" s="40">
        <v>0.0</v>
      </c>
      <c r="V358" s="22">
        <f t="shared" si="8"/>
        <v>0</v>
      </c>
      <c r="W358" s="23" t="str">
        <f t="shared" si="9"/>
        <v>#DIV/0!</v>
      </c>
      <c r="X358" s="26" t="str">
        <f t="shared" si="10"/>
        <v>#DIV/0!</v>
      </c>
    </row>
    <row r="359">
      <c r="A359" s="18" t="s">
        <v>288</v>
      </c>
      <c r="B359" s="11">
        <v>1111.0</v>
      </c>
      <c r="C359" s="40">
        <v>29.0</v>
      </c>
      <c r="D359" s="40">
        <v>1.0</v>
      </c>
      <c r="E359" s="40">
        <v>0.0</v>
      </c>
      <c r="F359" s="14">
        <v>8574.0</v>
      </c>
      <c r="G359" s="19"/>
      <c r="H359" s="19">
        <f>VLOOKUP(A359,'Kings Ratings'!$A$2:$B$1000,2,false)</f>
        <v>10</v>
      </c>
      <c r="K359" s="40">
        <v>17.0</v>
      </c>
      <c r="L359" s="22">
        <f t="shared" si="2"/>
        <v>12</v>
      </c>
      <c r="M359" s="23">
        <f t="shared" si="3"/>
        <v>0.7058823529</v>
      </c>
      <c r="N359" s="24" t="str">
        <f t="shared" si="4"/>
        <v>Steel Pickaxe with +12, +70.6% (17 to 29)</v>
      </c>
      <c r="O359" s="41"/>
      <c r="P359" s="40">
        <v>0.0</v>
      </c>
      <c r="Q359" s="18">
        <f t="shared" si="5"/>
        <v>1</v>
      </c>
      <c r="R359" s="23" t="str">
        <f t="shared" si="6"/>
        <v>#DIV/0!</v>
      </c>
      <c r="S359" s="24" t="str">
        <f t="shared" si="7"/>
        <v>#DIV/0!</v>
      </c>
      <c r="T359" s="18"/>
      <c r="U359" s="40">
        <v>0.0</v>
      </c>
      <c r="V359" s="22">
        <f t="shared" si="8"/>
        <v>0</v>
      </c>
      <c r="W359" s="23" t="str">
        <f t="shared" si="9"/>
        <v>#DIV/0!</v>
      </c>
      <c r="X359" s="26" t="str">
        <f t="shared" si="10"/>
        <v>#DIV/0!</v>
      </c>
    </row>
    <row r="360">
      <c r="A360" s="11" t="s">
        <v>148</v>
      </c>
      <c r="B360" s="11">
        <v>1115.0</v>
      </c>
      <c r="C360" s="11">
        <v>2.0</v>
      </c>
      <c r="D360" s="11">
        <v>0.0</v>
      </c>
      <c r="E360" s="11">
        <v>0.0</v>
      </c>
      <c r="F360" s="14">
        <v>1209.0</v>
      </c>
      <c r="G360" s="19"/>
      <c r="H360" s="19">
        <f>VLOOKUP(A360,'Kings Ratings'!$A$2:$B$1000,2,false)</f>
        <v>11</v>
      </c>
      <c r="K360" s="11">
        <v>1.0</v>
      </c>
      <c r="L360" s="22">
        <f t="shared" si="2"/>
        <v>1</v>
      </c>
      <c r="M360" s="23">
        <f t="shared" si="3"/>
        <v>1</v>
      </c>
      <c r="N360" s="24" t="str">
        <f t="shared" si="4"/>
        <v>Pyrite with +1, +100% (1 to 2)</v>
      </c>
      <c r="O360" s="41"/>
      <c r="P360" s="11">
        <v>0.0</v>
      </c>
      <c r="Q360" s="18">
        <f t="shared" si="5"/>
        <v>0</v>
      </c>
      <c r="R360" s="23" t="str">
        <f t="shared" si="6"/>
        <v>#DIV/0!</v>
      </c>
      <c r="S360" s="24" t="str">
        <f t="shared" si="7"/>
        <v>#DIV/0!</v>
      </c>
      <c r="T360" s="18"/>
      <c r="U360" s="11">
        <v>0.0</v>
      </c>
      <c r="V360" s="22">
        <f t="shared" si="8"/>
        <v>0</v>
      </c>
      <c r="W360" s="23" t="str">
        <f t="shared" si="9"/>
        <v>#DIV/0!</v>
      </c>
      <c r="X360" s="26" t="str">
        <f t="shared" si="10"/>
        <v>#DIV/0!</v>
      </c>
    </row>
    <row r="361">
      <c r="A361" s="11" t="s">
        <v>863</v>
      </c>
      <c r="B361" s="11">
        <v>1128.0</v>
      </c>
      <c r="C361" s="11">
        <v>772.0</v>
      </c>
      <c r="D361" s="11">
        <v>5.0</v>
      </c>
      <c r="E361" s="11">
        <v>0.0</v>
      </c>
      <c r="F361" s="14">
        <v>3897.0</v>
      </c>
      <c r="G361" s="19"/>
      <c r="H361" s="19">
        <f>VLOOKUP(A361,'Kings Ratings'!$A$2:$B$1000,2,false)</f>
        <v>8</v>
      </c>
      <c r="K361" s="11">
        <v>144.0</v>
      </c>
      <c r="L361" s="22">
        <f t="shared" si="2"/>
        <v>628</v>
      </c>
      <c r="M361" s="23">
        <f t="shared" si="3"/>
        <v>4.361111111</v>
      </c>
      <c r="N361" s="24" t="str">
        <f t="shared" si="4"/>
        <v>Rucksack with +628, +436.1% (144 to 772)</v>
      </c>
      <c r="O361" s="41"/>
      <c r="P361" s="11">
        <v>2.0</v>
      </c>
      <c r="Q361" s="18">
        <f t="shared" si="5"/>
        <v>3</v>
      </c>
      <c r="R361" s="23">
        <f t="shared" si="6"/>
        <v>1.5</v>
      </c>
      <c r="S361" s="24" t="str">
        <f t="shared" si="7"/>
        <v>Rucksack with +3, +150% (2 to 5)</v>
      </c>
      <c r="T361" s="18"/>
      <c r="U361" s="11">
        <v>0.0</v>
      </c>
      <c r="V361" s="22">
        <f t="shared" si="8"/>
        <v>0</v>
      </c>
      <c r="W361" s="23" t="str">
        <f t="shared" si="9"/>
        <v>#DIV/0!</v>
      </c>
      <c r="X361" s="26" t="str">
        <f t="shared" si="10"/>
        <v>#DIV/0!</v>
      </c>
    </row>
    <row r="362">
      <c r="A362" s="11" t="s">
        <v>873</v>
      </c>
      <c r="B362" s="11">
        <v>1129.0</v>
      </c>
      <c r="C362" s="11">
        <v>2459.0</v>
      </c>
      <c r="D362" s="11">
        <v>348.0</v>
      </c>
      <c r="E362" s="11">
        <v>4.0</v>
      </c>
      <c r="F362" s="14">
        <v>43777.0</v>
      </c>
      <c r="G362" s="19"/>
      <c r="H362" s="19">
        <f>VLOOKUP(A362,'Kings Ratings'!$A$2:$B$1000,2,false)</f>
        <v>4</v>
      </c>
      <c r="K362" s="11">
        <v>1405.0</v>
      </c>
      <c r="L362" s="22">
        <f t="shared" si="2"/>
        <v>1054</v>
      </c>
      <c r="M362" s="23">
        <f t="shared" si="3"/>
        <v>0.7501779359</v>
      </c>
      <c r="N362" s="24" t="str">
        <f t="shared" si="4"/>
        <v>Sewing Needle with +1054, +75% (1405 to 2459)</v>
      </c>
      <c r="O362" s="41"/>
      <c r="P362" s="11">
        <v>153.0</v>
      </c>
      <c r="Q362" s="18">
        <f t="shared" si="5"/>
        <v>195</v>
      </c>
      <c r="R362" s="23">
        <f t="shared" si="6"/>
        <v>1.274509804</v>
      </c>
      <c r="S362" s="24" t="str">
        <f t="shared" si="7"/>
        <v>Sewing Needle with +195, +127.5% (153 to 348)</v>
      </c>
      <c r="T362" s="18"/>
      <c r="U362" s="11">
        <v>2.0</v>
      </c>
      <c r="V362" s="22">
        <f t="shared" si="8"/>
        <v>2</v>
      </c>
      <c r="W362" s="23">
        <f t="shared" si="9"/>
        <v>1</v>
      </c>
      <c r="X362" s="26" t="str">
        <f t="shared" si="10"/>
        <v>Sewing Needle with +2, +100% (2 to 4)</v>
      </c>
    </row>
    <row r="363">
      <c r="A363" s="11" t="s">
        <v>633</v>
      </c>
      <c r="B363" s="11">
        <v>1130.0</v>
      </c>
      <c r="C363" s="11">
        <v>11.0</v>
      </c>
      <c r="D363" s="11">
        <v>0.0</v>
      </c>
      <c r="E363" s="11">
        <v>0.0</v>
      </c>
      <c r="F363" s="14">
        <v>137.0</v>
      </c>
      <c r="G363" s="19"/>
      <c r="H363" s="19">
        <f>VLOOKUP(A363,'Kings Ratings'!$A$2:$B$1000,2,false)</f>
        <v>8</v>
      </c>
      <c r="K363" s="11">
        <v>4.0</v>
      </c>
      <c r="L363" s="22">
        <f t="shared" si="2"/>
        <v>7</v>
      </c>
      <c r="M363" s="23">
        <f t="shared" si="3"/>
        <v>1.75</v>
      </c>
      <c r="N363" s="24" t="str">
        <f t="shared" si="4"/>
        <v>Grand Piano with +7, +175% (4 to 11)</v>
      </c>
      <c r="O363" s="41"/>
      <c r="P363" s="11">
        <v>0.0</v>
      </c>
      <c r="Q363" s="18">
        <f t="shared" si="5"/>
        <v>0</v>
      </c>
      <c r="R363" s="23" t="str">
        <f t="shared" si="6"/>
        <v>#DIV/0!</v>
      </c>
      <c r="S363" s="24" t="str">
        <f t="shared" si="7"/>
        <v>#DIV/0!</v>
      </c>
      <c r="T363" s="18"/>
      <c r="U363" s="11">
        <v>0.0</v>
      </c>
      <c r="V363" s="22">
        <f t="shared" si="8"/>
        <v>0</v>
      </c>
      <c r="W363" s="23" t="str">
        <f t="shared" si="9"/>
        <v>#DIV/0!</v>
      </c>
      <c r="X363" s="26" t="str">
        <f t="shared" si="10"/>
        <v>#DIV/0!</v>
      </c>
    </row>
    <row r="364">
      <c r="A364" s="11" t="s">
        <v>858</v>
      </c>
      <c r="B364" s="11">
        <v>1131.0</v>
      </c>
      <c r="C364" s="11">
        <v>109.0</v>
      </c>
      <c r="D364" s="11">
        <v>0.0</v>
      </c>
      <c r="E364" s="11">
        <v>0.0</v>
      </c>
      <c r="F364" s="14">
        <v>8232.0</v>
      </c>
      <c r="G364" s="19"/>
      <c r="H364" s="19">
        <f>VLOOKUP(A364,'Kings Ratings'!$A$2:$B$1000,2,false)</f>
        <v>7</v>
      </c>
      <c r="K364" s="11">
        <v>14.0</v>
      </c>
      <c r="L364" s="22">
        <f t="shared" si="2"/>
        <v>95</v>
      </c>
      <c r="M364" s="23">
        <f t="shared" si="3"/>
        <v>6.785714286</v>
      </c>
      <c r="N364" s="24" t="str">
        <f t="shared" si="4"/>
        <v>Red Brick with +95, +678.6% (14 to 109)</v>
      </c>
      <c r="O364" s="41"/>
      <c r="P364" s="11">
        <v>0.0</v>
      </c>
      <c r="Q364" s="18">
        <f t="shared" si="5"/>
        <v>0</v>
      </c>
      <c r="R364" s="23" t="str">
        <f t="shared" si="6"/>
        <v>#DIV/0!</v>
      </c>
      <c r="S364" s="24" t="str">
        <f t="shared" si="7"/>
        <v>#DIV/0!</v>
      </c>
      <c r="T364" s="18"/>
      <c r="U364" s="11">
        <v>0.0</v>
      </c>
      <c r="V364" s="22">
        <f t="shared" si="8"/>
        <v>0</v>
      </c>
      <c r="W364" s="23" t="str">
        <f t="shared" si="9"/>
        <v>#DIV/0!</v>
      </c>
      <c r="X364" s="26" t="str">
        <f t="shared" si="10"/>
        <v>#DIV/0!</v>
      </c>
    </row>
    <row r="365">
      <c r="A365" s="11" t="s">
        <v>874</v>
      </c>
      <c r="B365" s="11">
        <v>1132.0</v>
      </c>
      <c r="C365" s="11">
        <v>452.0</v>
      </c>
      <c r="D365" s="11">
        <v>6.0</v>
      </c>
      <c r="E365" s="11">
        <v>0.0</v>
      </c>
      <c r="F365" s="14">
        <v>4054.0</v>
      </c>
      <c r="G365" s="19"/>
      <c r="H365" s="19">
        <f>VLOOKUP(A365,'Kings Ratings'!$A$2:$B$1000,2,false)</f>
        <v>6</v>
      </c>
      <c r="K365" s="11">
        <v>46.0</v>
      </c>
      <c r="L365" s="22">
        <f t="shared" si="2"/>
        <v>406</v>
      </c>
      <c r="M365" s="23">
        <f t="shared" si="3"/>
        <v>8.826086957</v>
      </c>
      <c r="N365" s="24" t="str">
        <f t="shared" si="4"/>
        <v>Snow Shoes with +406, +882.6% (46 to 452)</v>
      </c>
      <c r="O365" s="41"/>
      <c r="P365" s="11">
        <v>0.0</v>
      </c>
      <c r="Q365" s="18">
        <f t="shared" si="5"/>
        <v>6</v>
      </c>
      <c r="R365" s="23" t="str">
        <f t="shared" si="6"/>
        <v>#DIV/0!</v>
      </c>
      <c r="S365" s="24" t="str">
        <f t="shared" si="7"/>
        <v>#DIV/0!</v>
      </c>
      <c r="T365" s="18"/>
      <c r="U365" s="11">
        <v>0.0</v>
      </c>
      <c r="V365" s="22">
        <f t="shared" si="8"/>
        <v>0</v>
      </c>
      <c r="W365" s="23" t="str">
        <f t="shared" si="9"/>
        <v>#DIV/0!</v>
      </c>
      <c r="X365" s="26" t="str">
        <f t="shared" si="10"/>
        <v>#DIV/0!</v>
      </c>
    </row>
    <row r="366">
      <c r="A366" s="11" t="s">
        <v>680</v>
      </c>
      <c r="B366" s="11">
        <v>1133.0</v>
      </c>
      <c r="C366" s="11">
        <v>454.0</v>
      </c>
      <c r="D366" s="11">
        <v>13.0</v>
      </c>
      <c r="E366" s="11">
        <v>0.0</v>
      </c>
      <c r="F366" s="14">
        <v>1002.0</v>
      </c>
      <c r="G366" s="19"/>
      <c r="H366" s="19">
        <f>VLOOKUP(A366,'Kings Ratings'!$A$2:$B$1000,2,false)</f>
        <v>9</v>
      </c>
      <c r="K366" s="11">
        <v>203.0</v>
      </c>
      <c r="L366" s="22">
        <f t="shared" si="2"/>
        <v>251</v>
      </c>
      <c r="M366" s="23">
        <f t="shared" si="3"/>
        <v>1.236453202</v>
      </c>
      <c r="N366" s="24" t="str">
        <f t="shared" si="4"/>
        <v>Sail Cloth with +251, +123.6% (203 to 454)</v>
      </c>
      <c r="O366" s="41"/>
      <c r="P366" s="11">
        <v>7.0</v>
      </c>
      <c r="Q366" s="18">
        <f t="shared" si="5"/>
        <v>6</v>
      </c>
      <c r="R366" s="23">
        <f t="shared" si="6"/>
        <v>0.8571428571</v>
      </c>
      <c r="S366" s="24" t="str">
        <f t="shared" si="7"/>
        <v>Sail Cloth with +6, +85.7% (7 to 13)</v>
      </c>
      <c r="T366" s="18"/>
      <c r="U366" s="11">
        <v>0.0</v>
      </c>
      <c r="V366" s="22">
        <f t="shared" si="8"/>
        <v>0</v>
      </c>
      <c r="W366" s="23" t="str">
        <f t="shared" si="9"/>
        <v>#DIV/0!</v>
      </c>
      <c r="X366" s="26" t="str">
        <f t="shared" si="10"/>
        <v>#DIV/0!</v>
      </c>
    </row>
    <row r="367">
      <c r="A367" s="11" t="s">
        <v>122</v>
      </c>
      <c r="B367" s="11">
        <v>1134.0</v>
      </c>
      <c r="C367" s="11">
        <v>0.0</v>
      </c>
      <c r="D367" s="11">
        <v>0.0</v>
      </c>
      <c r="E367" s="11">
        <v>0.0</v>
      </c>
      <c r="F367" s="14">
        <v>0.0</v>
      </c>
      <c r="G367" s="19"/>
      <c r="H367" s="19">
        <f>VLOOKUP(A367,'Kings Ratings'!$A$2:$B$1000,2,false)</f>
        <v>10</v>
      </c>
      <c r="K367" s="11">
        <v>0.0</v>
      </c>
      <c r="L367" s="22">
        <f t="shared" si="2"/>
        <v>0</v>
      </c>
      <c r="M367" s="23" t="str">
        <f t="shared" si="3"/>
        <v>#DIV/0!</v>
      </c>
      <c r="N367" s="24" t="str">
        <f t="shared" si="4"/>
        <v>#DIV/0!</v>
      </c>
      <c r="O367" s="41"/>
      <c r="P367" s="11">
        <v>0.0</v>
      </c>
      <c r="Q367" s="18">
        <f t="shared" si="5"/>
        <v>0</v>
      </c>
      <c r="R367" s="23" t="str">
        <f t="shared" si="6"/>
        <v>#DIV/0!</v>
      </c>
      <c r="S367" s="24" t="str">
        <f t="shared" si="7"/>
        <v>#DIV/0!</v>
      </c>
      <c r="T367" s="18"/>
      <c r="U367" s="11">
        <v>0.0</v>
      </c>
      <c r="V367" s="22">
        <f t="shared" si="8"/>
        <v>0</v>
      </c>
      <c r="W367" s="23" t="str">
        <f t="shared" si="9"/>
        <v>#DIV/0!</v>
      </c>
      <c r="X367" s="26" t="str">
        <f t="shared" si="10"/>
        <v>#DIV/0!</v>
      </c>
    </row>
    <row r="368">
      <c r="A368" s="11" t="s">
        <v>842</v>
      </c>
      <c r="B368" s="11">
        <v>1135.0</v>
      </c>
      <c r="C368" s="11">
        <v>582.0</v>
      </c>
      <c r="D368" s="11">
        <v>1.0</v>
      </c>
      <c r="E368" s="11">
        <v>0.0</v>
      </c>
      <c r="F368" s="14">
        <v>10001.0</v>
      </c>
      <c r="G368" s="19"/>
      <c r="H368" s="19">
        <f>VLOOKUP(A368,'Kings Ratings'!$A$2:$B$1000,2,false)</f>
        <v>7</v>
      </c>
      <c r="K368" s="11">
        <v>124.0</v>
      </c>
      <c r="L368" s="22">
        <f t="shared" si="2"/>
        <v>458</v>
      </c>
      <c r="M368" s="23">
        <f t="shared" si="3"/>
        <v>3.693548387</v>
      </c>
      <c r="N368" s="24" t="str">
        <f t="shared" si="4"/>
        <v>Silk with +458, +369.4% (124 to 582)</v>
      </c>
      <c r="O368" s="41"/>
      <c r="P368" s="11">
        <v>1.0</v>
      </c>
      <c r="Q368" s="18">
        <f t="shared" si="5"/>
        <v>0</v>
      </c>
      <c r="R368" s="23">
        <f t="shared" si="6"/>
        <v>0</v>
      </c>
      <c r="S368" s="24" t="str">
        <f t="shared" si="7"/>
        <v>Silk with +0, +0% (1 to 1)</v>
      </c>
      <c r="T368" s="18"/>
      <c r="U368" s="11">
        <v>0.0</v>
      </c>
      <c r="V368" s="22">
        <f t="shared" si="8"/>
        <v>0</v>
      </c>
      <c r="W368" s="23" t="str">
        <f t="shared" si="9"/>
        <v>#DIV/0!</v>
      </c>
      <c r="X368" s="26" t="str">
        <f t="shared" si="10"/>
        <v>#DIV/0!</v>
      </c>
    </row>
    <row r="369">
      <c r="A369" s="11" t="s">
        <v>135</v>
      </c>
      <c r="B369" s="11">
        <v>1136.0</v>
      </c>
      <c r="C369" s="11">
        <v>91.0</v>
      </c>
      <c r="D369" s="11">
        <v>0.0</v>
      </c>
      <c r="E369" s="11">
        <v>0.0</v>
      </c>
      <c r="F369" s="14">
        <v>1111.0</v>
      </c>
      <c r="G369" s="19"/>
      <c r="H369" s="19">
        <f>VLOOKUP(A369,'Kings Ratings'!$A$2:$B$1000,2,false)</f>
        <v>10</v>
      </c>
      <c r="K369" s="11">
        <v>52.0</v>
      </c>
      <c r="L369" s="22">
        <f t="shared" si="2"/>
        <v>39</v>
      </c>
      <c r="M369" s="23">
        <f t="shared" si="3"/>
        <v>0.75</v>
      </c>
      <c r="N369" s="24" t="str">
        <f t="shared" si="4"/>
        <v>Fancy Clock with +39, +75% (52 to 91)</v>
      </c>
      <c r="O369" s="41"/>
      <c r="P369" s="11">
        <v>0.0</v>
      </c>
      <c r="Q369" s="18">
        <f t="shared" si="5"/>
        <v>0</v>
      </c>
      <c r="R369" s="23" t="str">
        <f t="shared" si="6"/>
        <v>#DIV/0!</v>
      </c>
      <c r="S369" s="24" t="str">
        <f t="shared" si="7"/>
        <v>#DIV/0!</v>
      </c>
      <c r="T369" s="18"/>
      <c r="U369" s="11">
        <v>0.0</v>
      </c>
      <c r="V369" s="22">
        <f t="shared" si="8"/>
        <v>0</v>
      </c>
      <c r="W369" s="23" t="str">
        <f t="shared" si="9"/>
        <v>#DIV/0!</v>
      </c>
      <c r="X369" s="26" t="str">
        <f t="shared" si="10"/>
        <v>#DIV/0!</v>
      </c>
    </row>
    <row r="370">
      <c r="A370" s="11" t="s">
        <v>655</v>
      </c>
      <c r="B370" s="11">
        <v>1137.0</v>
      </c>
      <c r="C370" s="11">
        <v>337.0</v>
      </c>
      <c r="D370" s="11">
        <v>0.0</v>
      </c>
      <c r="E370" s="11">
        <v>0.0</v>
      </c>
      <c r="F370" s="14">
        <v>34207.0</v>
      </c>
      <c r="G370" s="19"/>
      <c r="H370" s="19">
        <f>VLOOKUP(A370,'Kings Ratings'!$A$2:$B$1000,2,false)</f>
        <v>7</v>
      </c>
      <c r="K370" s="11">
        <v>101.0</v>
      </c>
      <c r="L370" s="22">
        <f t="shared" si="2"/>
        <v>236</v>
      </c>
      <c r="M370" s="23">
        <f t="shared" si="3"/>
        <v>2.336633663</v>
      </c>
      <c r="N370" s="24" t="str">
        <f t="shared" si="4"/>
        <v>Pine Shelf with +236, +233.7% (101 to 337)</v>
      </c>
      <c r="O370" s="41"/>
      <c r="P370" s="11">
        <v>0.0</v>
      </c>
      <c r="Q370" s="18">
        <f t="shared" si="5"/>
        <v>0</v>
      </c>
      <c r="R370" s="23" t="str">
        <f t="shared" si="6"/>
        <v>#DIV/0!</v>
      </c>
      <c r="S370" s="24" t="str">
        <f t="shared" si="7"/>
        <v>#DIV/0!</v>
      </c>
      <c r="T370" s="18"/>
      <c r="U370" s="11">
        <v>0.0</v>
      </c>
      <c r="V370" s="22">
        <f t="shared" si="8"/>
        <v>0</v>
      </c>
      <c r="W370" s="23" t="str">
        <f t="shared" si="9"/>
        <v>#DIV/0!</v>
      </c>
      <c r="X370" s="26" t="str">
        <f t="shared" si="10"/>
        <v>#DIV/0!</v>
      </c>
    </row>
    <row r="371">
      <c r="A371" s="11" t="s">
        <v>178</v>
      </c>
      <c r="B371" s="11">
        <v>1163.0</v>
      </c>
      <c r="C371" s="11">
        <v>1.0</v>
      </c>
      <c r="D371" s="11">
        <v>0.0</v>
      </c>
      <c r="E371" s="11">
        <v>0.0</v>
      </c>
      <c r="F371" s="14">
        <v>1023.0</v>
      </c>
      <c r="G371" s="19"/>
      <c r="H371" s="19">
        <f>VLOOKUP(A371,'Kings Ratings'!$A$2:$B$1000,2,false)</f>
        <v>11</v>
      </c>
      <c r="K371" s="11">
        <v>0.0</v>
      </c>
      <c r="L371" s="22">
        <f t="shared" si="2"/>
        <v>1</v>
      </c>
      <c r="M371" s="23" t="str">
        <f t="shared" si="3"/>
        <v>#DIV/0!</v>
      </c>
      <c r="N371" s="24" t="str">
        <f t="shared" si="4"/>
        <v>#DIV/0!</v>
      </c>
      <c r="O371" s="41"/>
      <c r="P371" s="11">
        <v>0.0</v>
      </c>
      <c r="Q371" s="18">
        <f t="shared" si="5"/>
        <v>0</v>
      </c>
      <c r="R371" s="23" t="str">
        <f t="shared" si="6"/>
        <v>#DIV/0!</v>
      </c>
      <c r="S371" s="24" t="str">
        <f t="shared" si="7"/>
        <v>#DIV/0!</v>
      </c>
      <c r="T371" s="18"/>
      <c r="U371" s="11">
        <v>0.0</v>
      </c>
      <c r="V371" s="22">
        <f t="shared" si="8"/>
        <v>0</v>
      </c>
      <c r="W371" s="23" t="str">
        <f t="shared" si="9"/>
        <v>#DIV/0!</v>
      </c>
      <c r="X371" s="26" t="str">
        <f t="shared" si="10"/>
        <v>#DIV/0!</v>
      </c>
    </row>
    <row r="372">
      <c r="F372" s="19"/>
      <c r="G372" s="19"/>
      <c r="H372" s="19"/>
      <c r="N372" s="26"/>
      <c r="O372" s="25"/>
      <c r="S372" s="26"/>
    </row>
    <row r="373">
      <c r="F373" s="19"/>
      <c r="G373" s="19"/>
      <c r="H373" s="19"/>
      <c r="N373" s="26"/>
      <c r="O373" s="25"/>
      <c r="S373" s="26"/>
    </row>
    <row r="374">
      <c r="F374" s="19"/>
      <c r="G374" s="19"/>
      <c r="H374" s="19"/>
      <c r="N374" s="26"/>
      <c r="O374" s="25"/>
      <c r="S374" s="26"/>
    </row>
    <row r="375">
      <c r="F375" s="19"/>
      <c r="G375" s="19"/>
      <c r="H375" s="19"/>
      <c r="N375" s="26"/>
      <c r="O375" s="25"/>
      <c r="S375" s="26"/>
    </row>
    <row r="376">
      <c r="F376" s="19"/>
      <c r="G376" s="19"/>
      <c r="H376" s="19"/>
      <c r="N376" s="26"/>
      <c r="O376" s="25"/>
      <c r="S376" s="26"/>
    </row>
    <row r="377">
      <c r="F377" s="19"/>
      <c r="G377" s="19"/>
      <c r="H377" s="19"/>
      <c r="N377" s="26"/>
      <c r="O377" s="25"/>
      <c r="S377" s="26"/>
    </row>
    <row r="378">
      <c r="F378" s="19"/>
      <c r="G378" s="19"/>
      <c r="H378" s="19"/>
      <c r="N378" s="26"/>
      <c r="O378" s="25"/>
      <c r="S378" s="26"/>
    </row>
    <row r="379">
      <c r="F379" s="19"/>
      <c r="G379" s="19"/>
      <c r="H379" s="19"/>
      <c r="N379" s="26"/>
      <c r="O379" s="25"/>
      <c r="S379" s="26"/>
    </row>
    <row r="380">
      <c r="F380" s="19"/>
      <c r="G380" s="19"/>
      <c r="H380" s="19"/>
      <c r="N380" s="26"/>
      <c r="O380" s="25"/>
      <c r="S380" s="26"/>
    </row>
    <row r="381">
      <c r="F381" s="19"/>
      <c r="G381" s="19"/>
      <c r="H381" s="19"/>
      <c r="N381" s="26"/>
      <c r="O381" s="25"/>
      <c r="S381" s="26"/>
    </row>
    <row r="382">
      <c r="F382" s="19"/>
      <c r="G382" s="19"/>
      <c r="H382" s="19"/>
      <c r="N382" s="26"/>
      <c r="O382" s="25"/>
      <c r="S382" s="26"/>
    </row>
    <row r="383">
      <c r="F383" s="19"/>
      <c r="G383" s="19"/>
      <c r="H383" s="19"/>
      <c r="N383" s="26"/>
      <c r="O383" s="25"/>
      <c r="S383" s="26"/>
    </row>
    <row r="384">
      <c r="F384" s="19"/>
      <c r="G384" s="19"/>
      <c r="H384" s="19"/>
      <c r="N384" s="26"/>
      <c r="O384" s="25"/>
      <c r="S384" s="26"/>
    </row>
    <row r="385">
      <c r="F385" s="19"/>
      <c r="G385" s="19"/>
      <c r="H385" s="19"/>
      <c r="N385" s="26"/>
      <c r="O385" s="25"/>
      <c r="S385" s="26"/>
    </row>
    <row r="386">
      <c r="F386" s="19"/>
      <c r="G386" s="19"/>
      <c r="H386" s="19"/>
      <c r="N386" s="26"/>
      <c r="O386" s="25"/>
      <c r="S386" s="26"/>
    </row>
    <row r="387">
      <c r="F387" s="19"/>
      <c r="G387" s="19"/>
      <c r="H387" s="19"/>
      <c r="N387" s="26"/>
      <c r="O387" s="25"/>
      <c r="S387" s="26"/>
    </row>
    <row r="388">
      <c r="F388" s="19"/>
      <c r="G388" s="19"/>
      <c r="H388" s="19"/>
      <c r="N388" s="26"/>
      <c r="O388" s="25"/>
      <c r="S388" s="26"/>
    </row>
    <row r="389">
      <c r="F389" s="19"/>
      <c r="G389" s="19"/>
      <c r="H389" s="19"/>
      <c r="N389" s="26"/>
      <c r="O389" s="25"/>
      <c r="S389" s="26"/>
    </row>
    <row r="390">
      <c r="F390" s="19"/>
      <c r="G390" s="19"/>
      <c r="H390" s="19"/>
      <c r="N390" s="26"/>
      <c r="O390" s="25"/>
      <c r="S390" s="26"/>
    </row>
    <row r="391">
      <c r="F391" s="19"/>
      <c r="G391" s="19"/>
      <c r="H391" s="19"/>
      <c r="N391" s="26"/>
      <c r="O391" s="25"/>
      <c r="S391" s="26"/>
    </row>
    <row r="392">
      <c r="F392" s="19"/>
      <c r="G392" s="19"/>
      <c r="H392" s="19"/>
      <c r="N392" s="26"/>
      <c r="O392" s="25"/>
      <c r="S392" s="26"/>
    </row>
    <row r="393">
      <c r="F393" s="19"/>
      <c r="G393" s="19"/>
      <c r="H393" s="19"/>
      <c r="N393" s="26"/>
      <c r="O393" s="25"/>
      <c r="S393" s="26"/>
    </row>
    <row r="394">
      <c r="F394" s="19"/>
      <c r="G394" s="19"/>
      <c r="H394" s="19"/>
      <c r="N394" s="26"/>
      <c r="O394" s="25"/>
      <c r="S394" s="26"/>
    </row>
    <row r="395">
      <c r="F395" s="19"/>
      <c r="G395" s="19"/>
      <c r="H395" s="19"/>
      <c r="N395" s="26"/>
      <c r="O395" s="25"/>
      <c r="S395" s="26"/>
    </row>
    <row r="396">
      <c r="F396" s="19"/>
      <c r="G396" s="19"/>
      <c r="H396" s="19"/>
      <c r="N396" s="26"/>
      <c r="O396" s="25"/>
      <c r="S396" s="26"/>
    </row>
    <row r="397">
      <c r="F397" s="19"/>
      <c r="G397" s="19"/>
      <c r="H397" s="19"/>
      <c r="N397" s="26"/>
      <c r="O397" s="25"/>
      <c r="S397" s="26"/>
    </row>
    <row r="398">
      <c r="F398" s="19"/>
      <c r="G398" s="19"/>
      <c r="H398" s="19"/>
      <c r="N398" s="26"/>
      <c r="O398" s="25"/>
      <c r="S398" s="26"/>
    </row>
    <row r="399">
      <c r="F399" s="19"/>
      <c r="G399" s="19"/>
      <c r="H399" s="19"/>
      <c r="N399" s="26"/>
      <c r="O399" s="25"/>
      <c r="S399" s="26"/>
    </row>
    <row r="400">
      <c r="F400" s="19"/>
      <c r="G400" s="19"/>
      <c r="H400" s="19"/>
      <c r="N400" s="26"/>
      <c r="O400" s="25"/>
      <c r="S400" s="26"/>
    </row>
    <row r="401">
      <c r="F401" s="19"/>
      <c r="G401" s="19"/>
      <c r="H401" s="19"/>
      <c r="N401" s="26"/>
      <c r="O401" s="25"/>
      <c r="S401" s="26"/>
    </row>
    <row r="402">
      <c r="F402" s="19"/>
      <c r="G402" s="19"/>
      <c r="H402" s="19"/>
      <c r="N402" s="26"/>
      <c r="O402" s="25"/>
      <c r="S402" s="26"/>
    </row>
    <row r="403">
      <c r="F403" s="19"/>
      <c r="G403" s="19"/>
      <c r="H403" s="19"/>
      <c r="N403" s="26"/>
      <c r="O403" s="25"/>
      <c r="S403" s="26"/>
    </row>
    <row r="404">
      <c r="F404" s="19"/>
      <c r="G404" s="19"/>
      <c r="H404" s="19"/>
      <c r="N404" s="26"/>
      <c r="O404" s="25"/>
      <c r="S404" s="26"/>
    </row>
    <row r="405">
      <c r="F405" s="19"/>
      <c r="G405" s="19"/>
      <c r="H405" s="19"/>
      <c r="N405" s="26"/>
      <c r="O405" s="25"/>
      <c r="S405" s="26"/>
    </row>
    <row r="406">
      <c r="F406" s="19"/>
      <c r="G406" s="19"/>
      <c r="H406" s="19"/>
      <c r="N406" s="26"/>
      <c r="O406" s="25"/>
      <c r="S406" s="26"/>
    </row>
    <row r="407">
      <c r="F407" s="19"/>
      <c r="G407" s="19"/>
      <c r="H407" s="19"/>
      <c r="N407" s="26"/>
      <c r="O407" s="25"/>
      <c r="S407" s="26"/>
    </row>
    <row r="408">
      <c r="F408" s="19"/>
      <c r="G408" s="19"/>
      <c r="H408" s="19"/>
      <c r="N408" s="26"/>
      <c r="O408" s="25"/>
      <c r="S408" s="26"/>
    </row>
    <row r="409">
      <c r="F409" s="19"/>
      <c r="G409" s="19"/>
      <c r="H409" s="19"/>
      <c r="N409" s="26"/>
      <c r="O409" s="25"/>
      <c r="S409" s="26"/>
    </row>
    <row r="410">
      <c r="F410" s="19"/>
      <c r="G410" s="19"/>
      <c r="H410" s="19"/>
      <c r="N410" s="26"/>
      <c r="O410" s="25"/>
      <c r="S410" s="26"/>
    </row>
    <row r="411">
      <c r="F411" s="19"/>
      <c r="G411" s="19"/>
      <c r="H411" s="19"/>
      <c r="N411" s="26"/>
      <c r="O411" s="25"/>
      <c r="S411" s="26"/>
    </row>
    <row r="412">
      <c r="F412" s="19"/>
      <c r="G412" s="19"/>
      <c r="H412" s="19"/>
      <c r="N412" s="26"/>
      <c r="O412" s="25"/>
      <c r="S412" s="26"/>
    </row>
    <row r="413">
      <c r="F413" s="19"/>
      <c r="G413" s="19"/>
      <c r="H413" s="19"/>
      <c r="N413" s="26"/>
      <c r="O413" s="25"/>
      <c r="S413" s="26"/>
    </row>
    <row r="414">
      <c r="F414" s="19"/>
      <c r="G414" s="19"/>
      <c r="H414" s="19"/>
      <c r="N414" s="26"/>
      <c r="O414" s="25"/>
      <c r="S414" s="26"/>
    </row>
    <row r="415">
      <c r="F415" s="19"/>
      <c r="G415" s="19"/>
      <c r="H415" s="19"/>
      <c r="N415" s="26"/>
      <c r="O415" s="25"/>
      <c r="S415" s="26"/>
    </row>
    <row r="416">
      <c r="F416" s="19"/>
      <c r="G416" s="19"/>
      <c r="H416" s="19"/>
      <c r="N416" s="26"/>
      <c r="O416" s="25"/>
      <c r="S416" s="26"/>
    </row>
    <row r="417">
      <c r="F417" s="19"/>
      <c r="G417" s="19"/>
      <c r="H417" s="19"/>
      <c r="N417" s="26"/>
      <c r="O417" s="25"/>
      <c r="S417" s="26"/>
    </row>
    <row r="418">
      <c r="F418" s="19"/>
      <c r="G418" s="19"/>
      <c r="H418" s="19"/>
      <c r="N418" s="26"/>
      <c r="O418" s="25"/>
      <c r="S418" s="26"/>
    </row>
    <row r="419">
      <c r="F419" s="19"/>
      <c r="G419" s="19"/>
      <c r="H419" s="19"/>
      <c r="N419" s="26"/>
      <c r="O419" s="25"/>
      <c r="S419" s="26"/>
    </row>
    <row r="420">
      <c r="F420" s="19"/>
      <c r="G420" s="19"/>
      <c r="H420" s="19"/>
      <c r="N420" s="26"/>
      <c r="O420" s="25"/>
      <c r="S420" s="26"/>
    </row>
    <row r="421">
      <c r="F421" s="19"/>
      <c r="G421" s="19"/>
      <c r="H421" s="19"/>
      <c r="N421" s="26"/>
      <c r="O421" s="25"/>
      <c r="S421" s="26"/>
    </row>
    <row r="422">
      <c r="F422" s="19"/>
      <c r="G422" s="19"/>
      <c r="H422" s="19"/>
      <c r="N422" s="26"/>
      <c r="O422" s="25"/>
      <c r="S422" s="26"/>
    </row>
    <row r="423">
      <c r="F423" s="19"/>
      <c r="G423" s="19"/>
      <c r="H423" s="19"/>
      <c r="N423" s="26"/>
      <c r="O423" s="25"/>
      <c r="S423" s="26"/>
    </row>
    <row r="424">
      <c r="F424" s="19"/>
      <c r="G424" s="19"/>
      <c r="H424" s="19"/>
      <c r="N424" s="26"/>
      <c r="O424" s="25"/>
      <c r="S424" s="26"/>
    </row>
    <row r="425">
      <c r="F425" s="19"/>
      <c r="G425" s="19"/>
      <c r="H425" s="19"/>
      <c r="N425" s="26"/>
      <c r="O425" s="25"/>
      <c r="S425" s="26"/>
    </row>
    <row r="426">
      <c r="F426" s="19"/>
      <c r="G426" s="19"/>
      <c r="H426" s="19"/>
      <c r="N426" s="26"/>
      <c r="O426" s="25"/>
      <c r="S426" s="26"/>
    </row>
    <row r="427">
      <c r="F427" s="19"/>
      <c r="G427" s="19"/>
      <c r="H427" s="19"/>
      <c r="N427" s="26"/>
      <c r="O427" s="25"/>
      <c r="S427" s="26"/>
    </row>
    <row r="428">
      <c r="F428" s="19"/>
      <c r="G428" s="19"/>
      <c r="H428" s="19"/>
      <c r="N428" s="26"/>
      <c r="O428" s="25"/>
      <c r="S428" s="26"/>
    </row>
    <row r="429">
      <c r="F429" s="19"/>
      <c r="G429" s="19"/>
      <c r="H429" s="19"/>
      <c r="N429" s="26"/>
      <c r="O429" s="25"/>
      <c r="S429" s="26"/>
    </row>
    <row r="430">
      <c r="F430" s="19"/>
      <c r="G430" s="19"/>
      <c r="H430" s="19"/>
      <c r="N430" s="26"/>
      <c r="O430" s="25"/>
      <c r="S430" s="26"/>
    </row>
    <row r="431">
      <c r="F431" s="19"/>
      <c r="G431" s="19"/>
      <c r="H431" s="19"/>
      <c r="N431" s="26"/>
      <c r="O431" s="25"/>
      <c r="S431" s="26"/>
    </row>
    <row r="432">
      <c r="F432" s="19"/>
      <c r="G432" s="19"/>
      <c r="H432" s="19"/>
      <c r="N432" s="26"/>
      <c r="O432" s="25"/>
      <c r="S432" s="26"/>
    </row>
    <row r="433">
      <c r="F433" s="19"/>
      <c r="G433" s="19"/>
      <c r="H433" s="19"/>
      <c r="N433" s="26"/>
      <c r="O433" s="25"/>
      <c r="S433" s="26"/>
    </row>
    <row r="434">
      <c r="F434" s="19"/>
      <c r="G434" s="19"/>
      <c r="H434" s="19"/>
      <c r="N434" s="26"/>
      <c r="O434" s="25"/>
      <c r="S434" s="26"/>
    </row>
    <row r="435">
      <c r="F435" s="19"/>
      <c r="G435" s="19"/>
      <c r="H435" s="19"/>
      <c r="N435" s="26"/>
      <c r="O435" s="25"/>
      <c r="S435" s="26"/>
    </row>
    <row r="436">
      <c r="F436" s="19"/>
      <c r="G436" s="19"/>
      <c r="H436" s="19"/>
      <c r="N436" s="26"/>
      <c r="O436" s="25"/>
      <c r="S436" s="26"/>
    </row>
    <row r="437">
      <c r="F437" s="19"/>
      <c r="G437" s="19"/>
      <c r="H437" s="19"/>
      <c r="N437" s="26"/>
      <c r="O437" s="25"/>
      <c r="S437" s="26"/>
    </row>
    <row r="438">
      <c r="F438" s="19"/>
      <c r="G438" s="19"/>
      <c r="H438" s="19"/>
      <c r="N438" s="26"/>
      <c r="O438" s="25"/>
      <c r="S438" s="26"/>
    </row>
    <row r="439">
      <c r="F439" s="19"/>
      <c r="G439" s="19"/>
      <c r="H439" s="19"/>
      <c r="N439" s="26"/>
      <c r="O439" s="25"/>
      <c r="S439" s="26"/>
    </row>
    <row r="440">
      <c r="F440" s="19"/>
      <c r="G440" s="19"/>
      <c r="H440" s="19"/>
      <c r="N440" s="26"/>
      <c r="O440" s="25"/>
      <c r="S440" s="26"/>
    </row>
    <row r="441">
      <c r="F441" s="19"/>
      <c r="G441" s="19"/>
      <c r="H441" s="19"/>
      <c r="N441" s="26"/>
      <c r="O441" s="25"/>
      <c r="S441" s="26"/>
    </row>
    <row r="442">
      <c r="F442" s="19"/>
      <c r="G442" s="19"/>
      <c r="H442" s="19"/>
      <c r="N442" s="26"/>
      <c r="O442" s="25"/>
      <c r="S442" s="26"/>
    </row>
    <row r="443">
      <c r="F443" s="19"/>
      <c r="G443" s="19"/>
      <c r="H443" s="19"/>
      <c r="N443" s="26"/>
      <c r="O443" s="25"/>
      <c r="S443" s="26"/>
    </row>
    <row r="444">
      <c r="F444" s="19"/>
      <c r="G444" s="19"/>
      <c r="H444" s="19"/>
      <c r="N444" s="26"/>
      <c r="O444" s="25"/>
      <c r="S444" s="26"/>
    </row>
    <row r="445">
      <c r="F445" s="19"/>
      <c r="G445" s="19"/>
      <c r="H445" s="19"/>
      <c r="N445" s="26"/>
      <c r="O445" s="25"/>
      <c r="S445" s="26"/>
    </row>
    <row r="446">
      <c r="F446" s="19"/>
      <c r="G446" s="19"/>
      <c r="H446" s="19"/>
      <c r="N446" s="26"/>
      <c r="O446" s="25"/>
      <c r="S446" s="26"/>
    </row>
    <row r="447">
      <c r="F447" s="19"/>
      <c r="G447" s="19"/>
      <c r="H447" s="19"/>
      <c r="N447" s="26"/>
      <c r="O447" s="25"/>
      <c r="S447" s="26"/>
    </row>
    <row r="448">
      <c r="F448" s="19"/>
      <c r="G448" s="19"/>
      <c r="H448" s="19"/>
      <c r="N448" s="26"/>
      <c r="O448" s="25"/>
      <c r="S448" s="26"/>
    </row>
    <row r="449">
      <c r="F449" s="19"/>
      <c r="G449" s="19"/>
      <c r="H449" s="19"/>
      <c r="N449" s="26"/>
      <c r="O449" s="25"/>
      <c r="S449" s="26"/>
    </row>
    <row r="450">
      <c r="F450" s="19"/>
      <c r="G450" s="19"/>
      <c r="H450" s="19"/>
      <c r="N450" s="26"/>
      <c r="O450" s="25"/>
      <c r="S450" s="26"/>
    </row>
    <row r="451">
      <c r="F451" s="19"/>
      <c r="G451" s="19"/>
      <c r="H451" s="19"/>
      <c r="N451" s="26"/>
      <c r="O451" s="25"/>
      <c r="S451" s="26"/>
    </row>
    <row r="452">
      <c r="F452" s="19"/>
      <c r="G452" s="19"/>
      <c r="H452" s="19"/>
      <c r="N452" s="26"/>
      <c r="O452" s="25"/>
      <c r="S452" s="26"/>
    </row>
    <row r="453">
      <c r="F453" s="19"/>
      <c r="G453" s="19"/>
      <c r="H453" s="19"/>
      <c r="N453" s="26"/>
      <c r="O453" s="25"/>
      <c r="S453" s="26"/>
    </row>
    <row r="454">
      <c r="F454" s="19"/>
      <c r="G454" s="19"/>
      <c r="H454" s="19"/>
      <c r="N454" s="26"/>
      <c r="O454" s="25"/>
      <c r="S454" s="26"/>
    </row>
    <row r="455">
      <c r="F455" s="19"/>
      <c r="G455" s="19"/>
      <c r="H455" s="19"/>
      <c r="N455" s="26"/>
      <c r="O455" s="25"/>
      <c r="S455" s="26"/>
    </row>
    <row r="456">
      <c r="F456" s="19"/>
      <c r="G456" s="19"/>
      <c r="H456" s="19"/>
      <c r="N456" s="26"/>
      <c r="O456" s="25"/>
      <c r="S456" s="26"/>
    </row>
    <row r="457">
      <c r="F457" s="19"/>
      <c r="G457" s="19"/>
      <c r="H457" s="19"/>
      <c r="N457" s="26"/>
      <c r="O457" s="25"/>
      <c r="S457" s="26"/>
    </row>
    <row r="458">
      <c r="F458" s="19"/>
      <c r="G458" s="19"/>
      <c r="H458" s="19"/>
      <c r="N458" s="26"/>
      <c r="O458" s="25"/>
      <c r="S458" s="26"/>
    </row>
    <row r="459">
      <c r="F459" s="19"/>
      <c r="G459" s="19"/>
      <c r="H459" s="19"/>
      <c r="N459" s="26"/>
      <c r="O459" s="25"/>
      <c r="S459" s="26"/>
    </row>
    <row r="460">
      <c r="F460" s="19"/>
      <c r="G460" s="19"/>
      <c r="H460" s="19"/>
      <c r="N460" s="26"/>
      <c r="O460" s="25"/>
      <c r="S460" s="26"/>
    </row>
    <row r="461">
      <c r="F461" s="19"/>
      <c r="G461" s="19"/>
      <c r="H461" s="19"/>
      <c r="N461" s="26"/>
      <c r="O461" s="25"/>
      <c r="S461" s="26"/>
    </row>
    <row r="462">
      <c r="F462" s="19"/>
      <c r="G462" s="19"/>
      <c r="H462" s="19"/>
      <c r="N462" s="26"/>
      <c r="O462" s="25"/>
      <c r="S462" s="26"/>
    </row>
    <row r="463">
      <c r="F463" s="19"/>
      <c r="G463" s="19"/>
      <c r="H463" s="19"/>
      <c r="N463" s="26"/>
      <c r="O463" s="25"/>
      <c r="S463" s="26"/>
    </row>
    <row r="464">
      <c r="F464" s="19"/>
      <c r="G464" s="19"/>
      <c r="H464" s="19"/>
      <c r="N464" s="26"/>
      <c r="O464" s="25"/>
      <c r="S464" s="26"/>
    </row>
    <row r="465">
      <c r="F465" s="19"/>
      <c r="G465" s="19"/>
      <c r="H465" s="19"/>
      <c r="N465" s="26"/>
      <c r="O465" s="25"/>
      <c r="S465" s="26"/>
    </row>
    <row r="466">
      <c r="F466" s="19"/>
      <c r="G466" s="19"/>
      <c r="H466" s="19"/>
      <c r="N466" s="26"/>
      <c r="O466" s="25"/>
      <c r="S466" s="26"/>
    </row>
    <row r="467">
      <c r="F467" s="19"/>
      <c r="G467" s="19"/>
      <c r="H467" s="19"/>
      <c r="N467" s="26"/>
      <c r="O467" s="25"/>
      <c r="S467" s="26"/>
    </row>
    <row r="468">
      <c r="F468" s="19"/>
      <c r="G468" s="19"/>
      <c r="H468" s="19"/>
      <c r="N468" s="26"/>
      <c r="O468" s="25"/>
      <c r="S468" s="26"/>
    </row>
    <row r="469">
      <c r="F469" s="19"/>
      <c r="G469" s="19"/>
      <c r="H469" s="19"/>
      <c r="N469" s="26"/>
      <c r="O469" s="25"/>
      <c r="S469" s="26"/>
    </row>
    <row r="470">
      <c r="F470" s="19"/>
      <c r="G470" s="19"/>
      <c r="H470" s="19"/>
      <c r="N470" s="26"/>
      <c r="O470" s="25"/>
      <c r="S470" s="26"/>
    </row>
    <row r="471">
      <c r="F471" s="19"/>
      <c r="G471" s="19"/>
      <c r="H471" s="19"/>
      <c r="N471" s="26"/>
      <c r="O471" s="25"/>
      <c r="S471" s="26"/>
    </row>
    <row r="472">
      <c r="F472" s="19"/>
      <c r="G472" s="19"/>
      <c r="H472" s="19"/>
      <c r="N472" s="26"/>
      <c r="O472" s="25"/>
      <c r="S472" s="26"/>
    </row>
    <row r="473">
      <c r="F473" s="19"/>
      <c r="G473" s="19"/>
      <c r="H473" s="19"/>
      <c r="N473" s="26"/>
      <c r="O473" s="25"/>
      <c r="S473" s="26"/>
    </row>
    <row r="474">
      <c r="F474" s="19"/>
      <c r="G474" s="19"/>
      <c r="H474" s="19"/>
      <c r="N474" s="26"/>
      <c r="O474" s="25"/>
      <c r="S474" s="26"/>
    </row>
    <row r="475">
      <c r="F475" s="19"/>
      <c r="G475" s="19"/>
      <c r="H475" s="19"/>
      <c r="N475" s="26"/>
      <c r="O475" s="25"/>
      <c r="S475" s="26"/>
    </row>
    <row r="476">
      <c r="F476" s="19"/>
      <c r="G476" s="19"/>
      <c r="H476" s="19"/>
      <c r="N476" s="26"/>
      <c r="O476" s="25"/>
      <c r="S476" s="26"/>
    </row>
    <row r="477">
      <c r="F477" s="19"/>
      <c r="G477" s="19"/>
      <c r="H477" s="19"/>
      <c r="N477" s="26"/>
      <c r="O477" s="25"/>
      <c r="S477" s="26"/>
    </row>
    <row r="478">
      <c r="F478" s="19"/>
      <c r="G478" s="19"/>
      <c r="H478" s="19"/>
      <c r="N478" s="26"/>
      <c r="O478" s="25"/>
      <c r="S478" s="26"/>
    </row>
    <row r="479">
      <c r="F479" s="19"/>
      <c r="G479" s="19"/>
      <c r="H479" s="19"/>
      <c r="N479" s="26"/>
      <c r="O479" s="25"/>
      <c r="S479" s="26"/>
    </row>
    <row r="480">
      <c r="F480" s="19"/>
      <c r="G480" s="19"/>
      <c r="H480" s="19"/>
      <c r="N480" s="26"/>
      <c r="O480" s="25"/>
      <c r="S480" s="26"/>
    </row>
    <row r="481">
      <c r="F481" s="19"/>
      <c r="G481" s="19"/>
      <c r="H481" s="19"/>
      <c r="N481" s="26"/>
      <c r="O481" s="25"/>
      <c r="S481" s="26"/>
    </row>
    <row r="482">
      <c r="F482" s="19"/>
      <c r="G482" s="19"/>
      <c r="H482" s="19"/>
      <c r="N482" s="26"/>
      <c r="O482" s="25"/>
      <c r="S482" s="26"/>
    </row>
    <row r="483">
      <c r="F483" s="19"/>
      <c r="G483" s="19"/>
      <c r="H483" s="19"/>
      <c r="N483" s="26"/>
      <c r="O483" s="25"/>
      <c r="S483" s="26"/>
    </row>
    <row r="484">
      <c r="F484" s="19"/>
      <c r="G484" s="19"/>
      <c r="H484" s="19"/>
      <c r="N484" s="26"/>
      <c r="O484" s="25"/>
      <c r="S484" s="26"/>
    </row>
    <row r="485">
      <c r="F485" s="19"/>
      <c r="G485" s="19"/>
      <c r="H485" s="19"/>
      <c r="N485" s="26"/>
      <c r="O485" s="25"/>
      <c r="S485" s="26"/>
    </row>
    <row r="486">
      <c r="F486" s="19"/>
      <c r="G486" s="19"/>
      <c r="H486" s="19"/>
      <c r="N486" s="26"/>
      <c r="O486" s="25"/>
      <c r="S486" s="26"/>
    </row>
    <row r="487">
      <c r="F487" s="19"/>
      <c r="G487" s="19"/>
      <c r="H487" s="19"/>
      <c r="N487" s="26"/>
      <c r="O487" s="25"/>
      <c r="S487" s="26"/>
    </row>
    <row r="488">
      <c r="F488" s="19"/>
      <c r="G488" s="19"/>
      <c r="H488" s="19"/>
      <c r="N488" s="26"/>
      <c r="O488" s="25"/>
      <c r="S488" s="26"/>
    </row>
    <row r="489">
      <c r="F489" s="19"/>
      <c r="G489" s="19"/>
      <c r="H489" s="19"/>
      <c r="N489" s="26"/>
      <c r="O489" s="25"/>
      <c r="S489" s="26"/>
    </row>
    <row r="490">
      <c r="F490" s="19"/>
      <c r="G490" s="19"/>
      <c r="H490" s="19"/>
      <c r="N490" s="26"/>
      <c r="O490" s="25"/>
      <c r="S490" s="26"/>
    </row>
    <row r="491">
      <c r="F491" s="19"/>
      <c r="G491" s="19"/>
      <c r="H491" s="19"/>
      <c r="N491" s="26"/>
      <c r="O491" s="25"/>
      <c r="S491" s="26"/>
    </row>
    <row r="492">
      <c r="F492" s="19"/>
      <c r="G492" s="19"/>
      <c r="H492" s="19"/>
      <c r="N492" s="26"/>
      <c r="O492" s="25"/>
      <c r="S492" s="26"/>
    </row>
    <row r="493">
      <c r="F493" s="19"/>
      <c r="G493" s="19"/>
      <c r="H493" s="19"/>
      <c r="N493" s="26"/>
      <c r="O493" s="25"/>
      <c r="S493" s="26"/>
    </row>
    <row r="494">
      <c r="F494" s="19"/>
      <c r="G494" s="19"/>
      <c r="H494" s="19"/>
      <c r="N494" s="26"/>
      <c r="O494" s="25"/>
      <c r="S494" s="26"/>
    </row>
    <row r="495">
      <c r="F495" s="19"/>
      <c r="G495" s="19"/>
      <c r="H495" s="19"/>
      <c r="N495" s="26"/>
      <c r="O495" s="25"/>
      <c r="S495" s="26"/>
    </row>
    <row r="496">
      <c r="F496" s="19"/>
      <c r="G496" s="19"/>
      <c r="H496" s="19"/>
      <c r="N496" s="26"/>
      <c r="O496" s="25"/>
      <c r="S496" s="26"/>
    </row>
    <row r="497">
      <c r="F497" s="19"/>
      <c r="G497" s="19"/>
      <c r="H497" s="19"/>
      <c r="N497" s="26"/>
      <c r="O497" s="25"/>
      <c r="S497" s="26"/>
    </row>
    <row r="498">
      <c r="F498" s="19"/>
      <c r="G498" s="19"/>
      <c r="H498" s="19"/>
      <c r="N498" s="26"/>
      <c r="O498" s="25"/>
      <c r="S498" s="26"/>
    </row>
    <row r="499">
      <c r="F499" s="19"/>
      <c r="G499" s="19"/>
      <c r="H499" s="19"/>
      <c r="N499" s="26"/>
      <c r="O499" s="25"/>
      <c r="S499" s="26"/>
    </row>
    <row r="500">
      <c r="F500" s="19"/>
      <c r="G500" s="19"/>
      <c r="H500" s="19"/>
      <c r="N500" s="26"/>
      <c r="O500" s="25"/>
      <c r="S500" s="26"/>
    </row>
    <row r="501">
      <c r="F501" s="19"/>
      <c r="G501" s="19"/>
      <c r="H501" s="19"/>
      <c r="N501" s="26"/>
      <c r="O501" s="25"/>
      <c r="S501" s="26"/>
    </row>
    <row r="502">
      <c r="F502" s="19"/>
      <c r="G502" s="19"/>
      <c r="H502" s="19"/>
      <c r="N502" s="26"/>
      <c r="O502" s="25"/>
      <c r="S502" s="26"/>
    </row>
    <row r="503">
      <c r="F503" s="19"/>
      <c r="G503" s="19"/>
      <c r="H503" s="19"/>
      <c r="N503" s="26"/>
      <c r="O503" s="25"/>
      <c r="S503" s="26"/>
    </row>
    <row r="504">
      <c r="F504" s="19"/>
      <c r="G504" s="19"/>
      <c r="H504" s="19"/>
      <c r="N504" s="26"/>
      <c r="O504" s="25"/>
      <c r="S504" s="26"/>
    </row>
    <row r="505">
      <c r="F505" s="19"/>
      <c r="G505" s="19"/>
      <c r="H505" s="19"/>
      <c r="N505" s="26"/>
      <c r="O505" s="25"/>
      <c r="S505" s="26"/>
    </row>
    <row r="506">
      <c r="F506" s="19"/>
      <c r="G506" s="19"/>
      <c r="H506" s="19"/>
      <c r="N506" s="26"/>
      <c r="O506" s="25"/>
      <c r="S506" s="26"/>
    </row>
    <row r="507">
      <c r="F507" s="19"/>
      <c r="G507" s="19"/>
      <c r="H507" s="19"/>
      <c r="N507" s="26"/>
      <c r="O507" s="25"/>
      <c r="S507" s="26"/>
    </row>
    <row r="508">
      <c r="F508" s="19"/>
      <c r="G508" s="19"/>
      <c r="H508" s="19"/>
      <c r="N508" s="26"/>
      <c r="O508" s="25"/>
      <c r="S508" s="26"/>
    </row>
    <row r="509">
      <c r="F509" s="19"/>
      <c r="G509" s="19"/>
      <c r="H509" s="19"/>
      <c r="N509" s="26"/>
      <c r="O509" s="25"/>
      <c r="S509" s="26"/>
    </row>
    <row r="510">
      <c r="F510" s="19"/>
      <c r="G510" s="19"/>
      <c r="H510" s="19"/>
      <c r="N510" s="26"/>
      <c r="O510" s="25"/>
      <c r="S510" s="26"/>
    </row>
    <row r="511">
      <c r="F511" s="19"/>
      <c r="G511" s="19"/>
      <c r="H511" s="19"/>
      <c r="N511" s="26"/>
      <c r="O511" s="25"/>
      <c r="S511" s="26"/>
    </row>
    <row r="512">
      <c r="F512" s="19"/>
      <c r="G512" s="19"/>
      <c r="H512" s="19"/>
      <c r="N512" s="26"/>
      <c r="O512" s="25"/>
      <c r="S512" s="26"/>
    </row>
    <row r="513">
      <c r="F513" s="19"/>
      <c r="G513" s="19"/>
      <c r="H513" s="19"/>
      <c r="N513" s="26"/>
      <c r="O513" s="25"/>
      <c r="S513" s="26"/>
    </row>
    <row r="514">
      <c r="F514" s="19"/>
      <c r="G514" s="19"/>
      <c r="H514" s="19"/>
      <c r="N514" s="26"/>
      <c r="O514" s="25"/>
      <c r="S514" s="26"/>
    </row>
    <row r="515">
      <c r="F515" s="19"/>
      <c r="G515" s="19"/>
      <c r="H515" s="19"/>
      <c r="N515" s="26"/>
      <c r="O515" s="25"/>
      <c r="S515" s="26"/>
    </row>
    <row r="516">
      <c r="F516" s="19"/>
      <c r="G516" s="19"/>
      <c r="H516" s="19"/>
      <c r="N516" s="26"/>
      <c r="O516" s="25"/>
      <c r="S516" s="26"/>
    </row>
    <row r="517">
      <c r="F517" s="19"/>
      <c r="G517" s="19"/>
      <c r="H517" s="19"/>
      <c r="N517" s="26"/>
      <c r="O517" s="25"/>
      <c r="S517" s="26"/>
    </row>
    <row r="518">
      <c r="F518" s="19"/>
      <c r="G518" s="19"/>
      <c r="H518" s="19"/>
      <c r="N518" s="26"/>
      <c r="O518" s="25"/>
      <c r="S518" s="26"/>
    </row>
    <row r="519">
      <c r="F519" s="19"/>
      <c r="G519" s="19"/>
      <c r="H519" s="19"/>
      <c r="N519" s="26"/>
      <c r="O519" s="25"/>
      <c r="S519" s="26"/>
    </row>
    <row r="520">
      <c r="F520" s="19"/>
      <c r="G520" s="19"/>
      <c r="H520" s="19"/>
      <c r="N520" s="26"/>
      <c r="O520" s="25"/>
      <c r="S520" s="26"/>
    </row>
    <row r="521">
      <c r="F521" s="19"/>
      <c r="G521" s="19"/>
      <c r="H521" s="19"/>
      <c r="N521" s="26"/>
      <c r="O521" s="25"/>
      <c r="S521" s="26"/>
    </row>
    <row r="522">
      <c r="F522" s="19"/>
      <c r="G522" s="19"/>
      <c r="H522" s="19"/>
      <c r="N522" s="26"/>
      <c r="O522" s="25"/>
      <c r="S522" s="26"/>
    </row>
    <row r="523">
      <c r="F523" s="19"/>
      <c r="G523" s="19"/>
      <c r="H523" s="19"/>
      <c r="N523" s="26"/>
      <c r="O523" s="25"/>
      <c r="S523" s="26"/>
    </row>
    <row r="524">
      <c r="F524" s="19"/>
      <c r="G524" s="19"/>
      <c r="H524" s="19"/>
      <c r="N524" s="26"/>
      <c r="O524" s="25"/>
      <c r="S524" s="26"/>
    </row>
    <row r="525">
      <c r="F525" s="19"/>
      <c r="G525" s="19"/>
      <c r="H525" s="19"/>
      <c r="N525" s="26"/>
      <c r="O525" s="25"/>
      <c r="S525" s="26"/>
    </row>
    <row r="526">
      <c r="F526" s="19"/>
      <c r="G526" s="19"/>
      <c r="H526" s="19"/>
      <c r="N526" s="26"/>
      <c r="O526" s="25"/>
      <c r="S526" s="26"/>
    </row>
    <row r="527">
      <c r="F527" s="19"/>
      <c r="G527" s="19"/>
      <c r="H527" s="19"/>
      <c r="N527" s="26"/>
      <c r="O527" s="25"/>
      <c r="S527" s="26"/>
    </row>
    <row r="528">
      <c r="F528" s="19"/>
      <c r="G528" s="19"/>
      <c r="H528" s="19"/>
      <c r="N528" s="26"/>
      <c r="O528" s="25"/>
      <c r="S528" s="26"/>
    </row>
    <row r="529">
      <c r="F529" s="19"/>
      <c r="G529" s="19"/>
      <c r="H529" s="19"/>
      <c r="N529" s="26"/>
      <c r="O529" s="25"/>
      <c r="S529" s="26"/>
    </row>
    <row r="530">
      <c r="F530" s="19"/>
      <c r="G530" s="19"/>
      <c r="H530" s="19"/>
      <c r="N530" s="26"/>
      <c r="O530" s="25"/>
      <c r="S530" s="26"/>
    </row>
    <row r="531">
      <c r="F531" s="19"/>
      <c r="G531" s="19"/>
      <c r="H531" s="19"/>
      <c r="N531" s="26"/>
      <c r="O531" s="25"/>
      <c r="S531" s="26"/>
    </row>
    <row r="532">
      <c r="F532" s="19"/>
      <c r="G532" s="19"/>
      <c r="H532" s="19"/>
      <c r="N532" s="26"/>
      <c r="O532" s="25"/>
      <c r="S532" s="26"/>
    </row>
    <row r="533">
      <c r="F533" s="19"/>
      <c r="G533" s="19"/>
      <c r="H533" s="19"/>
      <c r="N533" s="26"/>
      <c r="O533" s="25"/>
      <c r="S533" s="26"/>
    </row>
    <row r="534">
      <c r="F534" s="19"/>
      <c r="G534" s="19"/>
      <c r="H534" s="19"/>
      <c r="N534" s="26"/>
      <c r="O534" s="25"/>
      <c r="S534" s="26"/>
    </row>
    <row r="535">
      <c r="F535" s="19"/>
      <c r="G535" s="19"/>
      <c r="H535" s="19"/>
      <c r="N535" s="26"/>
      <c r="O535" s="25"/>
      <c r="S535" s="26"/>
    </row>
    <row r="536">
      <c r="F536" s="19"/>
      <c r="G536" s="19"/>
      <c r="H536" s="19"/>
      <c r="N536" s="26"/>
      <c r="O536" s="25"/>
      <c r="S536" s="26"/>
    </row>
    <row r="537">
      <c r="F537" s="19"/>
      <c r="G537" s="19"/>
      <c r="H537" s="19"/>
      <c r="N537" s="26"/>
      <c r="O537" s="25"/>
      <c r="S537" s="26"/>
    </row>
    <row r="538">
      <c r="F538" s="19"/>
      <c r="G538" s="19"/>
      <c r="H538" s="19"/>
      <c r="N538" s="26"/>
      <c r="O538" s="25"/>
      <c r="S538" s="26"/>
    </row>
    <row r="539">
      <c r="F539" s="19"/>
      <c r="G539" s="19"/>
      <c r="H539" s="19"/>
      <c r="N539" s="26"/>
      <c r="O539" s="25"/>
      <c r="S539" s="26"/>
    </row>
    <row r="540">
      <c r="F540" s="19"/>
      <c r="G540" s="19"/>
      <c r="H540" s="19"/>
      <c r="N540" s="26"/>
      <c r="O540" s="25"/>
      <c r="S540" s="26"/>
    </row>
    <row r="541">
      <c r="F541" s="19"/>
      <c r="G541" s="19"/>
      <c r="H541" s="19"/>
      <c r="N541" s="26"/>
      <c r="O541" s="25"/>
      <c r="S541" s="26"/>
    </row>
    <row r="542">
      <c r="F542" s="19"/>
      <c r="G542" s="19"/>
      <c r="H542" s="19"/>
      <c r="N542" s="26"/>
      <c r="O542" s="25"/>
      <c r="S542" s="26"/>
    </row>
    <row r="543">
      <c r="F543" s="19"/>
      <c r="G543" s="19"/>
      <c r="H543" s="19"/>
      <c r="N543" s="26"/>
      <c r="O543" s="25"/>
      <c r="S543" s="26"/>
    </row>
    <row r="544">
      <c r="F544" s="19"/>
      <c r="G544" s="19"/>
      <c r="H544" s="19"/>
      <c r="N544" s="26"/>
      <c r="O544" s="25"/>
      <c r="S544" s="26"/>
    </row>
    <row r="545">
      <c r="F545" s="19"/>
      <c r="G545" s="19"/>
      <c r="H545" s="19"/>
      <c r="N545" s="26"/>
      <c r="O545" s="25"/>
      <c r="S545" s="26"/>
    </row>
    <row r="546">
      <c r="F546" s="19"/>
      <c r="G546" s="19"/>
      <c r="H546" s="19"/>
      <c r="N546" s="26"/>
      <c r="O546" s="25"/>
      <c r="S546" s="26"/>
    </row>
    <row r="547">
      <c r="F547" s="19"/>
      <c r="G547" s="19"/>
      <c r="H547" s="19"/>
      <c r="N547" s="26"/>
      <c r="O547" s="25"/>
      <c r="S547" s="26"/>
    </row>
    <row r="548">
      <c r="F548" s="19"/>
      <c r="G548" s="19"/>
      <c r="H548" s="19"/>
      <c r="N548" s="26"/>
      <c r="O548" s="25"/>
      <c r="S548" s="26"/>
    </row>
    <row r="549">
      <c r="F549" s="19"/>
      <c r="G549" s="19"/>
      <c r="H549" s="19"/>
      <c r="N549" s="26"/>
      <c r="O549" s="25"/>
      <c r="S549" s="26"/>
    </row>
    <row r="550">
      <c r="F550" s="19"/>
      <c r="G550" s="19"/>
      <c r="H550" s="19"/>
      <c r="N550" s="26"/>
      <c r="O550" s="25"/>
      <c r="S550" s="26"/>
    </row>
    <row r="551">
      <c r="F551" s="19"/>
      <c r="G551" s="19"/>
      <c r="H551" s="19"/>
      <c r="N551" s="26"/>
      <c r="O551" s="25"/>
      <c r="S551" s="26"/>
    </row>
    <row r="552">
      <c r="F552" s="19"/>
      <c r="G552" s="19"/>
      <c r="H552" s="19"/>
      <c r="N552" s="26"/>
      <c r="O552" s="25"/>
      <c r="S552" s="26"/>
    </row>
    <row r="553">
      <c r="F553" s="19"/>
      <c r="G553" s="19"/>
      <c r="H553" s="19"/>
      <c r="N553" s="26"/>
      <c r="O553" s="25"/>
      <c r="S553" s="26"/>
    </row>
    <row r="554">
      <c r="F554" s="19"/>
      <c r="G554" s="19"/>
      <c r="H554" s="19"/>
      <c r="N554" s="26"/>
      <c r="O554" s="25"/>
      <c r="S554" s="26"/>
    </row>
    <row r="555">
      <c r="F555" s="19"/>
      <c r="G555" s="19"/>
      <c r="H555" s="19"/>
      <c r="N555" s="26"/>
      <c r="O555" s="25"/>
      <c r="S555" s="26"/>
    </row>
    <row r="556">
      <c r="F556" s="19"/>
      <c r="G556" s="19"/>
      <c r="H556" s="19"/>
      <c r="N556" s="26"/>
      <c r="O556" s="25"/>
      <c r="S556" s="26"/>
    </row>
    <row r="557">
      <c r="F557" s="19"/>
      <c r="G557" s="19"/>
      <c r="H557" s="19"/>
      <c r="N557" s="26"/>
      <c r="O557" s="25"/>
      <c r="S557" s="26"/>
    </row>
    <row r="558">
      <c r="F558" s="19"/>
      <c r="G558" s="19"/>
      <c r="H558" s="19"/>
      <c r="N558" s="26"/>
      <c r="O558" s="25"/>
      <c r="S558" s="26"/>
    </row>
    <row r="559">
      <c r="F559" s="19"/>
      <c r="G559" s="19"/>
      <c r="H559" s="19"/>
      <c r="N559" s="26"/>
      <c r="O559" s="25"/>
      <c r="S559" s="26"/>
    </row>
    <row r="560">
      <c r="F560" s="19"/>
      <c r="G560" s="19"/>
      <c r="H560" s="19"/>
      <c r="N560" s="26"/>
      <c r="O560" s="25"/>
      <c r="S560" s="26"/>
    </row>
    <row r="561">
      <c r="F561" s="19"/>
      <c r="G561" s="19"/>
      <c r="H561" s="19"/>
      <c r="N561" s="26"/>
      <c r="O561" s="25"/>
      <c r="S561" s="26"/>
    </row>
    <row r="562">
      <c r="F562" s="19"/>
      <c r="G562" s="19"/>
      <c r="H562" s="19"/>
      <c r="N562" s="26"/>
      <c r="O562" s="25"/>
      <c r="S562" s="26"/>
    </row>
    <row r="563">
      <c r="F563" s="19"/>
      <c r="G563" s="19"/>
      <c r="H563" s="19"/>
      <c r="N563" s="26"/>
      <c r="O563" s="25"/>
      <c r="S563" s="26"/>
    </row>
    <row r="564">
      <c r="F564" s="19"/>
      <c r="G564" s="19"/>
      <c r="H564" s="19"/>
      <c r="N564" s="26"/>
      <c r="O564" s="25"/>
      <c r="S564" s="26"/>
    </row>
    <row r="565">
      <c r="F565" s="19"/>
      <c r="G565" s="19"/>
      <c r="H565" s="19"/>
      <c r="N565" s="26"/>
      <c r="O565" s="25"/>
      <c r="S565" s="26"/>
    </row>
    <row r="566">
      <c r="F566" s="19"/>
      <c r="G566" s="19"/>
      <c r="H566" s="19"/>
      <c r="N566" s="26"/>
      <c r="O566" s="25"/>
      <c r="S566" s="26"/>
    </row>
    <row r="567">
      <c r="F567" s="19"/>
      <c r="G567" s="19"/>
      <c r="H567" s="19"/>
      <c r="N567" s="26"/>
      <c r="O567" s="25"/>
      <c r="S567" s="26"/>
    </row>
    <row r="568">
      <c r="F568" s="19"/>
      <c r="G568" s="19"/>
      <c r="H568" s="19"/>
      <c r="N568" s="26"/>
      <c r="O568" s="25"/>
      <c r="S568" s="26"/>
    </row>
    <row r="569">
      <c r="F569" s="19"/>
      <c r="G569" s="19"/>
      <c r="H569" s="19"/>
      <c r="N569" s="26"/>
      <c r="O569" s="25"/>
      <c r="S569" s="26"/>
    </row>
    <row r="570">
      <c r="F570" s="19"/>
      <c r="G570" s="19"/>
      <c r="H570" s="19"/>
      <c r="N570" s="26"/>
      <c r="O570" s="25"/>
      <c r="S570" s="26"/>
    </row>
    <row r="571">
      <c r="F571" s="19"/>
      <c r="G571" s="19"/>
      <c r="H571" s="19"/>
      <c r="N571" s="26"/>
      <c r="O571" s="25"/>
      <c r="S571" s="26"/>
    </row>
    <row r="572">
      <c r="F572" s="19"/>
      <c r="G572" s="19"/>
      <c r="H572" s="19"/>
      <c r="N572" s="26"/>
      <c r="O572" s="25"/>
      <c r="S572" s="26"/>
    </row>
    <row r="573">
      <c r="F573" s="19"/>
      <c r="G573" s="19"/>
      <c r="H573" s="19"/>
      <c r="N573" s="26"/>
      <c r="O573" s="25"/>
      <c r="S573" s="26"/>
    </row>
    <row r="574">
      <c r="F574" s="19"/>
      <c r="G574" s="19"/>
      <c r="H574" s="19"/>
      <c r="N574" s="26"/>
      <c r="O574" s="25"/>
      <c r="S574" s="26"/>
    </row>
    <row r="575">
      <c r="F575" s="19"/>
      <c r="G575" s="19"/>
      <c r="H575" s="19"/>
      <c r="N575" s="26"/>
      <c r="O575" s="25"/>
      <c r="S575" s="26"/>
    </row>
    <row r="576">
      <c r="F576" s="19"/>
      <c r="G576" s="19"/>
      <c r="H576" s="19"/>
      <c r="N576" s="26"/>
      <c r="O576" s="25"/>
      <c r="S576" s="26"/>
    </row>
    <row r="577">
      <c r="F577" s="19"/>
      <c r="G577" s="19"/>
      <c r="H577" s="19"/>
      <c r="N577" s="26"/>
      <c r="O577" s="25"/>
      <c r="S577" s="26"/>
    </row>
    <row r="578">
      <c r="F578" s="19"/>
      <c r="G578" s="19"/>
      <c r="H578" s="19"/>
      <c r="N578" s="26"/>
      <c r="O578" s="25"/>
      <c r="S578" s="26"/>
    </row>
    <row r="579">
      <c r="F579" s="19"/>
      <c r="G579" s="19"/>
      <c r="H579" s="19"/>
      <c r="N579" s="26"/>
      <c r="O579" s="25"/>
      <c r="S579" s="26"/>
    </row>
    <row r="580">
      <c r="F580" s="19"/>
      <c r="G580" s="19"/>
      <c r="H580" s="19"/>
      <c r="N580" s="26"/>
      <c r="O580" s="25"/>
      <c r="S580" s="26"/>
    </row>
    <row r="581">
      <c r="F581" s="19"/>
      <c r="G581" s="19"/>
      <c r="H581" s="19"/>
      <c r="N581" s="26"/>
      <c r="O581" s="25"/>
      <c r="S581" s="26"/>
    </row>
    <row r="582">
      <c r="F582" s="19"/>
      <c r="G582" s="19"/>
      <c r="H582" s="19"/>
      <c r="N582" s="26"/>
      <c r="O582" s="25"/>
      <c r="S582" s="26"/>
    </row>
    <row r="583">
      <c r="F583" s="19"/>
      <c r="G583" s="19"/>
      <c r="H583" s="19"/>
      <c r="N583" s="26"/>
      <c r="O583" s="25"/>
      <c r="S583" s="26"/>
    </row>
    <row r="584">
      <c r="F584" s="19"/>
      <c r="G584" s="19"/>
      <c r="H584" s="19"/>
      <c r="N584" s="26"/>
      <c r="O584" s="25"/>
      <c r="S584" s="26"/>
    </row>
    <row r="585">
      <c r="F585" s="19"/>
      <c r="G585" s="19"/>
      <c r="H585" s="19"/>
      <c r="N585" s="26"/>
      <c r="O585" s="25"/>
      <c r="S585" s="26"/>
    </row>
    <row r="586">
      <c r="F586" s="19"/>
      <c r="G586" s="19"/>
      <c r="H586" s="19"/>
      <c r="N586" s="26"/>
      <c r="O586" s="25"/>
      <c r="S586" s="26"/>
    </row>
    <row r="587">
      <c r="F587" s="19"/>
      <c r="G587" s="19"/>
      <c r="H587" s="19"/>
      <c r="N587" s="26"/>
      <c r="O587" s="25"/>
      <c r="S587" s="26"/>
    </row>
    <row r="588">
      <c r="F588" s="19"/>
      <c r="G588" s="19"/>
      <c r="H588" s="19"/>
      <c r="N588" s="26"/>
      <c r="O588" s="25"/>
      <c r="S588" s="26"/>
    </row>
    <row r="589">
      <c r="F589" s="19"/>
      <c r="G589" s="19"/>
      <c r="H589" s="19"/>
      <c r="N589" s="26"/>
      <c r="O589" s="25"/>
      <c r="S589" s="26"/>
    </row>
    <row r="590">
      <c r="F590" s="19"/>
      <c r="G590" s="19"/>
      <c r="H590" s="19"/>
      <c r="N590" s="26"/>
      <c r="O590" s="25"/>
      <c r="S590" s="26"/>
    </row>
    <row r="591">
      <c r="F591" s="19"/>
      <c r="G591" s="19"/>
      <c r="H591" s="19"/>
      <c r="N591" s="26"/>
      <c r="O591" s="25"/>
      <c r="S591" s="26"/>
    </row>
    <row r="592">
      <c r="F592" s="19"/>
      <c r="G592" s="19"/>
      <c r="H592" s="19"/>
      <c r="N592" s="26"/>
      <c r="O592" s="25"/>
      <c r="S592" s="26"/>
    </row>
    <row r="593">
      <c r="F593" s="19"/>
      <c r="G593" s="19"/>
      <c r="H593" s="19"/>
      <c r="N593" s="26"/>
      <c r="O593" s="25"/>
      <c r="S593" s="26"/>
    </row>
    <row r="594">
      <c r="F594" s="19"/>
      <c r="G594" s="19"/>
      <c r="H594" s="19"/>
      <c r="N594" s="26"/>
      <c r="O594" s="25"/>
      <c r="S594" s="26"/>
    </row>
    <row r="595">
      <c r="F595" s="19"/>
      <c r="G595" s="19"/>
      <c r="H595" s="19"/>
      <c r="N595" s="26"/>
      <c r="O595" s="25"/>
      <c r="S595" s="26"/>
    </row>
    <row r="596">
      <c r="F596" s="19"/>
      <c r="G596" s="19"/>
      <c r="H596" s="19"/>
      <c r="N596" s="26"/>
      <c r="O596" s="25"/>
      <c r="S596" s="26"/>
    </row>
    <row r="597">
      <c r="F597" s="19"/>
      <c r="G597" s="19"/>
      <c r="H597" s="19"/>
      <c r="N597" s="26"/>
      <c r="O597" s="25"/>
      <c r="S597" s="26"/>
    </row>
    <row r="598">
      <c r="F598" s="19"/>
      <c r="G598" s="19"/>
      <c r="H598" s="19"/>
      <c r="N598" s="26"/>
      <c r="O598" s="25"/>
      <c r="S598" s="26"/>
    </row>
    <row r="599">
      <c r="F599" s="19"/>
      <c r="G599" s="19"/>
      <c r="H599" s="19"/>
      <c r="N599" s="26"/>
      <c r="O599" s="25"/>
      <c r="S599" s="26"/>
    </row>
    <row r="600">
      <c r="F600" s="19"/>
      <c r="G600" s="19"/>
      <c r="H600" s="19"/>
      <c r="N600" s="26"/>
      <c r="O600" s="25"/>
      <c r="S600" s="26"/>
    </row>
    <row r="601">
      <c r="F601" s="19"/>
      <c r="G601" s="19"/>
      <c r="H601" s="19"/>
      <c r="N601" s="26"/>
      <c r="O601" s="25"/>
      <c r="S601" s="26"/>
    </row>
    <row r="602">
      <c r="F602" s="19"/>
      <c r="G602" s="19"/>
      <c r="H602" s="19"/>
      <c r="N602" s="26"/>
      <c r="O602" s="25"/>
      <c r="S602" s="26"/>
    </row>
    <row r="603">
      <c r="F603" s="19"/>
      <c r="G603" s="19"/>
      <c r="H603" s="19"/>
      <c r="N603" s="26"/>
      <c r="O603" s="25"/>
      <c r="S603" s="26"/>
    </row>
    <row r="604">
      <c r="F604" s="19"/>
      <c r="G604" s="19"/>
      <c r="H604" s="19"/>
      <c r="N604" s="26"/>
      <c r="O604" s="25"/>
      <c r="S604" s="26"/>
    </row>
    <row r="605">
      <c r="F605" s="19"/>
      <c r="G605" s="19"/>
      <c r="H605" s="19"/>
      <c r="N605" s="26"/>
      <c r="O605" s="25"/>
      <c r="S605" s="26"/>
    </row>
    <row r="606">
      <c r="F606" s="19"/>
      <c r="G606" s="19"/>
      <c r="H606" s="19"/>
      <c r="N606" s="26"/>
      <c r="O606" s="25"/>
      <c r="S606" s="26"/>
    </row>
    <row r="607">
      <c r="F607" s="19"/>
      <c r="G607" s="19"/>
      <c r="H607" s="19"/>
      <c r="N607" s="26"/>
      <c r="O607" s="25"/>
      <c r="S607" s="26"/>
    </row>
    <row r="608">
      <c r="F608" s="19"/>
      <c r="G608" s="19"/>
      <c r="H608" s="19"/>
      <c r="N608" s="26"/>
      <c r="O608" s="25"/>
      <c r="S608" s="26"/>
    </row>
    <row r="609">
      <c r="F609" s="19"/>
      <c r="G609" s="19"/>
      <c r="H609" s="19"/>
      <c r="N609" s="26"/>
      <c r="O609" s="25"/>
      <c r="S609" s="26"/>
    </row>
    <row r="610">
      <c r="F610" s="19"/>
      <c r="G610" s="19"/>
      <c r="H610" s="19"/>
      <c r="N610" s="26"/>
      <c r="O610" s="25"/>
      <c r="S610" s="26"/>
    </row>
    <row r="611">
      <c r="F611" s="19"/>
      <c r="G611" s="19"/>
      <c r="H611" s="19"/>
      <c r="N611" s="26"/>
      <c r="O611" s="25"/>
      <c r="S611" s="26"/>
    </row>
    <row r="612">
      <c r="F612" s="19"/>
      <c r="G612" s="19"/>
      <c r="H612" s="19"/>
      <c r="N612" s="26"/>
      <c r="O612" s="25"/>
      <c r="S612" s="26"/>
    </row>
    <row r="613">
      <c r="F613" s="19"/>
      <c r="G613" s="19"/>
      <c r="H613" s="19"/>
      <c r="N613" s="26"/>
      <c r="O613" s="25"/>
      <c r="S613" s="26"/>
    </row>
    <row r="614">
      <c r="F614" s="19"/>
      <c r="G614" s="19"/>
      <c r="H614" s="19"/>
      <c r="N614" s="26"/>
      <c r="O614" s="25"/>
      <c r="S614" s="26"/>
    </row>
    <row r="615">
      <c r="F615" s="19"/>
      <c r="G615" s="19"/>
      <c r="H615" s="19"/>
      <c r="N615" s="26"/>
      <c r="O615" s="25"/>
      <c r="S615" s="26"/>
    </row>
    <row r="616">
      <c r="F616" s="19"/>
      <c r="G616" s="19"/>
      <c r="H616" s="19"/>
      <c r="N616" s="26"/>
      <c r="O616" s="25"/>
      <c r="S616" s="26"/>
    </row>
    <row r="617">
      <c r="F617" s="19"/>
      <c r="G617" s="19"/>
      <c r="H617" s="19"/>
      <c r="N617" s="26"/>
      <c r="O617" s="25"/>
      <c r="S617" s="26"/>
    </row>
    <row r="618">
      <c r="F618" s="19"/>
      <c r="G618" s="19"/>
      <c r="H618" s="19"/>
      <c r="N618" s="26"/>
      <c r="O618" s="25"/>
      <c r="S618" s="26"/>
    </row>
    <row r="619">
      <c r="F619" s="19"/>
      <c r="G619" s="19"/>
      <c r="H619" s="19"/>
      <c r="N619" s="26"/>
      <c r="O619" s="25"/>
      <c r="S619" s="26"/>
    </row>
    <row r="620">
      <c r="F620" s="19"/>
      <c r="G620" s="19"/>
      <c r="H620" s="19"/>
      <c r="N620" s="26"/>
      <c r="O620" s="25"/>
      <c r="S620" s="26"/>
    </row>
    <row r="621">
      <c r="F621" s="19"/>
      <c r="G621" s="19"/>
      <c r="H621" s="19"/>
      <c r="N621" s="26"/>
      <c r="O621" s="25"/>
      <c r="S621" s="26"/>
    </row>
    <row r="622">
      <c r="F622" s="19"/>
      <c r="G622" s="19"/>
      <c r="H622" s="19"/>
      <c r="N622" s="26"/>
      <c r="O622" s="25"/>
      <c r="S622" s="26"/>
    </row>
    <row r="623">
      <c r="F623" s="19"/>
      <c r="G623" s="19"/>
      <c r="H623" s="19"/>
      <c r="N623" s="26"/>
      <c r="O623" s="25"/>
      <c r="S623" s="26"/>
    </row>
    <row r="624">
      <c r="F624" s="19"/>
      <c r="G624" s="19"/>
      <c r="H624" s="19"/>
      <c r="N624" s="26"/>
      <c r="O624" s="25"/>
      <c r="S624" s="26"/>
    </row>
    <row r="625">
      <c r="F625" s="19"/>
      <c r="G625" s="19"/>
      <c r="H625" s="19"/>
      <c r="N625" s="26"/>
      <c r="O625" s="25"/>
      <c r="S625" s="26"/>
    </row>
    <row r="626">
      <c r="F626" s="19"/>
      <c r="G626" s="19"/>
      <c r="H626" s="19"/>
      <c r="N626" s="26"/>
      <c r="O626" s="25"/>
      <c r="S626" s="26"/>
    </row>
    <row r="627">
      <c r="F627" s="19"/>
      <c r="G627" s="19"/>
      <c r="H627" s="19"/>
      <c r="N627" s="26"/>
      <c r="O627" s="25"/>
      <c r="S627" s="26"/>
    </row>
    <row r="628">
      <c r="F628" s="19"/>
      <c r="G628" s="19"/>
      <c r="H628" s="19"/>
      <c r="N628" s="26"/>
      <c r="O628" s="25"/>
      <c r="S628" s="26"/>
    </row>
    <row r="629">
      <c r="F629" s="19"/>
      <c r="G629" s="19"/>
      <c r="H629" s="19"/>
      <c r="N629" s="26"/>
      <c r="O629" s="25"/>
      <c r="S629" s="26"/>
    </row>
    <row r="630">
      <c r="F630" s="19"/>
      <c r="G630" s="19"/>
      <c r="H630" s="19"/>
      <c r="N630" s="26"/>
      <c r="O630" s="25"/>
      <c r="S630" s="26"/>
    </row>
    <row r="631">
      <c r="F631" s="19"/>
      <c r="G631" s="19"/>
      <c r="H631" s="19"/>
      <c r="N631" s="26"/>
      <c r="O631" s="25"/>
      <c r="S631" s="26"/>
    </row>
    <row r="632">
      <c r="F632" s="19"/>
      <c r="G632" s="19"/>
      <c r="H632" s="19"/>
      <c r="N632" s="26"/>
      <c r="O632" s="25"/>
      <c r="S632" s="26"/>
    </row>
    <row r="633">
      <c r="F633" s="19"/>
      <c r="G633" s="19"/>
      <c r="H633" s="19"/>
      <c r="N633" s="26"/>
      <c r="O633" s="25"/>
      <c r="S633" s="26"/>
    </row>
    <row r="634">
      <c r="F634" s="19"/>
      <c r="G634" s="19"/>
      <c r="H634" s="19"/>
      <c r="N634" s="26"/>
      <c r="O634" s="25"/>
      <c r="S634" s="26"/>
    </row>
    <row r="635">
      <c r="F635" s="19"/>
      <c r="G635" s="19"/>
      <c r="H635" s="19"/>
      <c r="N635" s="26"/>
      <c r="O635" s="25"/>
      <c r="S635" s="26"/>
    </row>
    <row r="636">
      <c r="F636" s="19"/>
      <c r="G636" s="19"/>
      <c r="H636" s="19"/>
      <c r="N636" s="26"/>
      <c r="O636" s="25"/>
      <c r="S636" s="26"/>
    </row>
    <row r="637">
      <c r="F637" s="19"/>
      <c r="G637" s="19"/>
      <c r="H637" s="19"/>
      <c r="N637" s="26"/>
      <c r="O637" s="25"/>
      <c r="S637" s="26"/>
    </row>
    <row r="638">
      <c r="F638" s="19"/>
      <c r="G638" s="19"/>
      <c r="H638" s="19"/>
      <c r="N638" s="26"/>
      <c r="O638" s="25"/>
      <c r="S638" s="26"/>
    </row>
    <row r="639">
      <c r="F639" s="19"/>
      <c r="G639" s="19"/>
      <c r="H639" s="19"/>
      <c r="N639" s="26"/>
      <c r="O639" s="25"/>
      <c r="S639" s="26"/>
    </row>
    <row r="640">
      <c r="F640" s="19"/>
      <c r="G640" s="19"/>
      <c r="H640" s="19"/>
      <c r="N640" s="26"/>
      <c r="O640" s="25"/>
      <c r="S640" s="26"/>
    </row>
    <row r="641">
      <c r="F641" s="19"/>
      <c r="G641" s="19"/>
      <c r="H641" s="19"/>
      <c r="N641" s="26"/>
      <c r="O641" s="25"/>
      <c r="S641" s="26"/>
    </row>
    <row r="642">
      <c r="F642" s="19"/>
      <c r="G642" s="19"/>
      <c r="H642" s="19"/>
      <c r="N642" s="26"/>
      <c r="O642" s="25"/>
      <c r="S642" s="26"/>
    </row>
    <row r="643">
      <c r="F643" s="19"/>
      <c r="G643" s="19"/>
      <c r="H643" s="19"/>
      <c r="N643" s="26"/>
      <c r="O643" s="25"/>
      <c r="S643" s="26"/>
    </row>
    <row r="644">
      <c r="F644" s="19"/>
      <c r="G644" s="19"/>
      <c r="H644" s="19"/>
      <c r="N644" s="26"/>
      <c r="O644" s="25"/>
      <c r="S644" s="26"/>
    </row>
    <row r="645">
      <c r="F645" s="19"/>
      <c r="G645" s="19"/>
      <c r="H645" s="19"/>
      <c r="N645" s="26"/>
      <c r="O645" s="25"/>
      <c r="S645" s="26"/>
    </row>
    <row r="646">
      <c r="F646" s="19"/>
      <c r="G646" s="19"/>
      <c r="H646" s="19"/>
      <c r="N646" s="26"/>
      <c r="O646" s="25"/>
      <c r="S646" s="26"/>
    </row>
    <row r="647">
      <c r="F647" s="19"/>
      <c r="G647" s="19"/>
      <c r="H647" s="19"/>
      <c r="N647" s="26"/>
      <c r="O647" s="25"/>
      <c r="S647" s="26"/>
    </row>
    <row r="648">
      <c r="F648" s="19"/>
      <c r="G648" s="19"/>
      <c r="H648" s="19"/>
      <c r="N648" s="26"/>
      <c r="O648" s="25"/>
      <c r="S648" s="26"/>
    </row>
    <row r="649">
      <c r="F649" s="19"/>
      <c r="G649" s="19"/>
      <c r="H649" s="19"/>
      <c r="N649" s="26"/>
      <c r="O649" s="25"/>
      <c r="S649" s="26"/>
    </row>
    <row r="650">
      <c r="F650" s="19"/>
      <c r="G650" s="19"/>
      <c r="H650" s="19"/>
      <c r="N650" s="26"/>
      <c r="O650" s="25"/>
      <c r="S650" s="26"/>
    </row>
    <row r="651">
      <c r="F651" s="19"/>
      <c r="G651" s="19"/>
      <c r="H651" s="19"/>
      <c r="N651" s="26"/>
      <c r="O651" s="25"/>
      <c r="S651" s="26"/>
    </row>
    <row r="652">
      <c r="F652" s="19"/>
      <c r="G652" s="19"/>
      <c r="H652" s="19"/>
      <c r="N652" s="26"/>
      <c r="O652" s="25"/>
      <c r="S652" s="26"/>
    </row>
    <row r="653">
      <c r="F653" s="19"/>
      <c r="G653" s="19"/>
      <c r="H653" s="19"/>
      <c r="N653" s="26"/>
      <c r="O653" s="25"/>
      <c r="S653" s="26"/>
    </row>
    <row r="654">
      <c r="F654" s="19"/>
      <c r="G654" s="19"/>
      <c r="H654" s="19"/>
      <c r="N654" s="26"/>
      <c r="O654" s="25"/>
      <c r="S654" s="26"/>
    </row>
    <row r="655">
      <c r="F655" s="19"/>
      <c r="G655" s="19"/>
      <c r="H655" s="19"/>
      <c r="N655" s="26"/>
      <c r="O655" s="25"/>
      <c r="S655" s="26"/>
    </row>
    <row r="656">
      <c r="F656" s="19"/>
      <c r="G656" s="19"/>
      <c r="H656" s="19"/>
      <c r="N656" s="26"/>
      <c r="O656" s="25"/>
      <c r="S656" s="26"/>
    </row>
    <row r="657">
      <c r="F657" s="19"/>
      <c r="G657" s="19"/>
      <c r="H657" s="19"/>
      <c r="N657" s="26"/>
      <c r="O657" s="25"/>
      <c r="S657" s="26"/>
    </row>
    <row r="658">
      <c r="F658" s="19"/>
      <c r="G658" s="19"/>
      <c r="H658" s="19"/>
      <c r="N658" s="26"/>
      <c r="O658" s="25"/>
      <c r="S658" s="26"/>
    </row>
    <row r="659">
      <c r="F659" s="19"/>
      <c r="G659" s="19"/>
      <c r="H659" s="19"/>
      <c r="N659" s="26"/>
      <c r="O659" s="25"/>
      <c r="S659" s="26"/>
    </row>
    <row r="660">
      <c r="F660" s="19"/>
      <c r="G660" s="19"/>
      <c r="H660" s="19"/>
      <c r="N660" s="26"/>
      <c r="O660" s="25"/>
      <c r="S660" s="26"/>
    </row>
    <row r="661">
      <c r="F661" s="19"/>
      <c r="G661" s="19"/>
      <c r="H661" s="19"/>
      <c r="N661" s="26"/>
      <c r="O661" s="25"/>
      <c r="S661" s="26"/>
    </row>
    <row r="662">
      <c r="F662" s="19"/>
      <c r="G662" s="19"/>
      <c r="H662" s="19"/>
      <c r="N662" s="26"/>
      <c r="O662" s="25"/>
      <c r="S662" s="26"/>
    </row>
    <row r="663">
      <c r="F663" s="19"/>
      <c r="G663" s="19"/>
      <c r="H663" s="19"/>
      <c r="N663" s="26"/>
      <c r="O663" s="25"/>
      <c r="S663" s="26"/>
    </row>
    <row r="664">
      <c r="F664" s="19"/>
      <c r="G664" s="19"/>
      <c r="H664" s="19"/>
      <c r="N664" s="26"/>
      <c r="O664" s="25"/>
      <c r="S664" s="26"/>
    </row>
    <row r="665">
      <c r="F665" s="19"/>
      <c r="G665" s="19"/>
      <c r="H665" s="19"/>
      <c r="N665" s="26"/>
      <c r="O665" s="25"/>
      <c r="S665" s="26"/>
    </row>
    <row r="666">
      <c r="F666" s="19"/>
      <c r="G666" s="19"/>
      <c r="H666" s="19"/>
      <c r="N666" s="26"/>
      <c r="O666" s="25"/>
      <c r="S666" s="26"/>
    </row>
    <row r="667">
      <c r="F667" s="19"/>
      <c r="G667" s="19"/>
      <c r="H667" s="19"/>
      <c r="N667" s="26"/>
      <c r="O667" s="25"/>
      <c r="S667" s="26"/>
    </row>
    <row r="668">
      <c r="F668" s="19"/>
      <c r="G668" s="19"/>
      <c r="H668" s="19"/>
      <c r="N668" s="26"/>
      <c r="O668" s="25"/>
      <c r="S668" s="26"/>
    </row>
    <row r="669">
      <c r="F669" s="19"/>
      <c r="G669" s="19"/>
      <c r="H669" s="19"/>
      <c r="N669" s="26"/>
      <c r="O669" s="25"/>
      <c r="S669" s="26"/>
    </row>
    <row r="670">
      <c r="F670" s="19"/>
      <c r="G670" s="19"/>
      <c r="H670" s="19"/>
      <c r="N670" s="26"/>
      <c r="O670" s="25"/>
      <c r="S670" s="26"/>
    </row>
    <row r="671">
      <c r="F671" s="19"/>
      <c r="G671" s="19"/>
      <c r="H671" s="19"/>
      <c r="N671" s="26"/>
      <c r="O671" s="25"/>
      <c r="S671" s="26"/>
    </row>
    <row r="672">
      <c r="F672" s="19"/>
      <c r="G672" s="19"/>
      <c r="H672" s="19"/>
      <c r="N672" s="26"/>
      <c r="O672" s="25"/>
      <c r="S672" s="26"/>
    </row>
    <row r="673">
      <c r="F673" s="19"/>
      <c r="G673" s="19"/>
      <c r="H673" s="19"/>
      <c r="N673" s="26"/>
      <c r="O673" s="25"/>
      <c r="S673" s="26"/>
    </row>
    <row r="674">
      <c r="F674" s="19"/>
      <c r="G674" s="19"/>
      <c r="H674" s="19"/>
      <c r="N674" s="26"/>
      <c r="O674" s="25"/>
      <c r="S674" s="26"/>
    </row>
    <row r="675">
      <c r="F675" s="19"/>
      <c r="G675" s="19"/>
      <c r="H675" s="19"/>
      <c r="N675" s="26"/>
      <c r="O675" s="25"/>
      <c r="S675" s="26"/>
    </row>
    <row r="676">
      <c r="F676" s="19"/>
      <c r="G676" s="19"/>
      <c r="H676" s="19"/>
      <c r="N676" s="26"/>
      <c r="O676" s="25"/>
      <c r="S676" s="26"/>
    </row>
    <row r="677">
      <c r="F677" s="19"/>
      <c r="G677" s="19"/>
      <c r="H677" s="19"/>
      <c r="N677" s="26"/>
      <c r="O677" s="25"/>
      <c r="S677" s="26"/>
    </row>
    <row r="678">
      <c r="F678" s="19"/>
      <c r="G678" s="19"/>
      <c r="H678" s="19"/>
      <c r="N678" s="26"/>
      <c r="O678" s="25"/>
      <c r="S678" s="26"/>
    </row>
    <row r="679">
      <c r="F679" s="19"/>
      <c r="G679" s="19"/>
      <c r="H679" s="19"/>
      <c r="N679" s="26"/>
      <c r="O679" s="25"/>
      <c r="S679" s="26"/>
    </row>
    <row r="680">
      <c r="F680" s="19"/>
      <c r="G680" s="19"/>
      <c r="H680" s="19"/>
      <c r="N680" s="26"/>
      <c r="O680" s="25"/>
      <c r="S680" s="26"/>
    </row>
    <row r="681">
      <c r="F681" s="19"/>
      <c r="G681" s="19"/>
      <c r="H681" s="19"/>
      <c r="N681" s="26"/>
      <c r="O681" s="25"/>
      <c r="S681" s="26"/>
    </row>
    <row r="682">
      <c r="F682" s="19"/>
      <c r="G682" s="19"/>
      <c r="H682" s="19"/>
      <c r="N682" s="26"/>
      <c r="O682" s="25"/>
      <c r="S682" s="26"/>
    </row>
    <row r="683">
      <c r="F683" s="19"/>
      <c r="G683" s="19"/>
      <c r="H683" s="19"/>
      <c r="N683" s="26"/>
      <c r="O683" s="25"/>
      <c r="S683" s="26"/>
    </row>
    <row r="684">
      <c r="F684" s="19"/>
      <c r="G684" s="19"/>
      <c r="H684" s="19"/>
      <c r="N684" s="26"/>
      <c r="O684" s="25"/>
      <c r="S684" s="26"/>
    </row>
    <row r="685">
      <c r="F685" s="19"/>
      <c r="G685" s="19"/>
      <c r="H685" s="19"/>
      <c r="N685" s="26"/>
      <c r="O685" s="25"/>
      <c r="S685" s="26"/>
    </row>
    <row r="686">
      <c r="F686" s="19"/>
      <c r="G686" s="19"/>
      <c r="H686" s="19"/>
      <c r="N686" s="26"/>
      <c r="O686" s="25"/>
      <c r="S686" s="26"/>
    </row>
    <row r="687">
      <c r="F687" s="19"/>
      <c r="G687" s="19"/>
      <c r="H687" s="19"/>
      <c r="N687" s="26"/>
      <c r="O687" s="25"/>
      <c r="S687" s="26"/>
    </row>
    <row r="688">
      <c r="F688" s="19"/>
      <c r="G688" s="19"/>
      <c r="H688" s="19"/>
      <c r="N688" s="26"/>
      <c r="O688" s="25"/>
      <c r="S688" s="26"/>
    </row>
    <row r="689">
      <c r="F689" s="19"/>
      <c r="G689" s="19"/>
      <c r="H689" s="19"/>
      <c r="N689" s="26"/>
      <c r="O689" s="25"/>
      <c r="S689" s="26"/>
    </row>
    <row r="690">
      <c r="F690" s="19"/>
      <c r="G690" s="19"/>
      <c r="H690" s="19"/>
      <c r="N690" s="26"/>
      <c r="O690" s="25"/>
      <c r="S690" s="26"/>
    </row>
    <row r="691">
      <c r="F691" s="19"/>
      <c r="G691" s="19"/>
      <c r="H691" s="19"/>
      <c r="N691" s="26"/>
      <c r="O691" s="25"/>
      <c r="S691" s="26"/>
    </row>
    <row r="692">
      <c r="F692" s="19"/>
      <c r="G692" s="19"/>
      <c r="H692" s="19"/>
      <c r="N692" s="26"/>
      <c r="O692" s="25"/>
      <c r="S692" s="26"/>
    </row>
    <row r="693">
      <c r="F693" s="19"/>
      <c r="G693" s="19"/>
      <c r="H693" s="19"/>
      <c r="N693" s="26"/>
      <c r="O693" s="25"/>
      <c r="S693" s="26"/>
    </row>
    <row r="694">
      <c r="F694" s="19"/>
      <c r="G694" s="19"/>
      <c r="H694" s="19"/>
      <c r="N694" s="26"/>
      <c r="O694" s="25"/>
      <c r="S694" s="26"/>
    </row>
    <row r="695">
      <c r="F695" s="19"/>
      <c r="G695" s="19"/>
      <c r="H695" s="19"/>
      <c r="N695" s="26"/>
      <c r="O695" s="25"/>
      <c r="S695" s="26"/>
    </row>
    <row r="696">
      <c r="F696" s="19"/>
      <c r="G696" s="19"/>
      <c r="H696" s="19"/>
      <c r="N696" s="26"/>
      <c r="O696" s="25"/>
      <c r="S696" s="26"/>
    </row>
    <row r="697">
      <c r="F697" s="19"/>
      <c r="G697" s="19"/>
      <c r="H697" s="19"/>
      <c r="N697" s="26"/>
      <c r="O697" s="25"/>
      <c r="S697" s="26"/>
    </row>
    <row r="698">
      <c r="F698" s="19"/>
      <c r="G698" s="19"/>
      <c r="H698" s="19"/>
      <c r="N698" s="26"/>
      <c r="O698" s="25"/>
      <c r="S698" s="26"/>
    </row>
    <row r="699">
      <c r="F699" s="19"/>
      <c r="G699" s="19"/>
      <c r="H699" s="19"/>
      <c r="N699" s="26"/>
      <c r="O699" s="25"/>
      <c r="S699" s="26"/>
    </row>
    <row r="700">
      <c r="F700" s="19"/>
      <c r="G700" s="19"/>
      <c r="H700" s="19"/>
      <c r="N700" s="26"/>
      <c r="O700" s="25"/>
      <c r="S700" s="26"/>
    </row>
    <row r="701">
      <c r="F701" s="19"/>
      <c r="G701" s="19"/>
      <c r="H701" s="19"/>
      <c r="N701" s="26"/>
      <c r="O701" s="25"/>
      <c r="S701" s="26"/>
    </row>
    <row r="702">
      <c r="F702" s="19"/>
      <c r="G702" s="19"/>
      <c r="H702" s="19"/>
      <c r="N702" s="26"/>
      <c r="O702" s="25"/>
      <c r="S702" s="26"/>
    </row>
    <row r="703">
      <c r="F703" s="19"/>
      <c r="G703" s="19"/>
      <c r="H703" s="19"/>
      <c r="N703" s="26"/>
      <c r="O703" s="25"/>
      <c r="S703" s="26"/>
    </row>
    <row r="704">
      <c r="F704" s="19"/>
      <c r="G704" s="19"/>
      <c r="H704" s="19"/>
      <c r="N704" s="26"/>
      <c r="O704" s="25"/>
      <c r="S704" s="26"/>
    </row>
    <row r="705">
      <c r="F705" s="19"/>
      <c r="G705" s="19"/>
      <c r="H705" s="19"/>
      <c r="N705" s="26"/>
      <c r="O705" s="25"/>
      <c r="S705" s="26"/>
    </row>
    <row r="706">
      <c r="F706" s="19"/>
      <c r="G706" s="19"/>
      <c r="H706" s="19"/>
      <c r="N706" s="26"/>
      <c r="O706" s="25"/>
      <c r="S706" s="26"/>
    </row>
    <row r="707">
      <c r="F707" s="19"/>
      <c r="G707" s="19"/>
      <c r="H707" s="19"/>
      <c r="N707" s="26"/>
      <c r="O707" s="25"/>
      <c r="S707" s="26"/>
    </row>
    <row r="708">
      <c r="F708" s="19"/>
      <c r="G708" s="19"/>
      <c r="H708" s="19"/>
      <c r="N708" s="26"/>
      <c r="O708" s="25"/>
      <c r="S708" s="26"/>
    </row>
    <row r="709">
      <c r="F709" s="19"/>
      <c r="G709" s="19"/>
      <c r="H709" s="19"/>
      <c r="N709" s="26"/>
      <c r="O709" s="25"/>
      <c r="S709" s="26"/>
    </row>
    <row r="710">
      <c r="F710" s="19"/>
      <c r="G710" s="19"/>
      <c r="H710" s="19"/>
      <c r="N710" s="26"/>
      <c r="O710" s="25"/>
      <c r="S710" s="26"/>
    </row>
    <row r="711">
      <c r="F711" s="19"/>
      <c r="G711" s="19"/>
      <c r="H711" s="19"/>
      <c r="N711" s="26"/>
      <c r="O711" s="25"/>
      <c r="S711" s="26"/>
    </row>
    <row r="712">
      <c r="F712" s="19"/>
      <c r="G712" s="19"/>
      <c r="H712" s="19"/>
      <c r="N712" s="26"/>
      <c r="O712" s="25"/>
      <c r="S712" s="26"/>
    </row>
    <row r="713">
      <c r="F713" s="19"/>
      <c r="G713" s="19"/>
      <c r="H713" s="19"/>
      <c r="N713" s="26"/>
      <c r="O713" s="25"/>
      <c r="S713" s="26"/>
    </row>
    <row r="714">
      <c r="F714" s="19"/>
      <c r="G714" s="19"/>
      <c r="H714" s="19"/>
      <c r="N714" s="26"/>
      <c r="O714" s="25"/>
      <c r="S714" s="26"/>
    </row>
    <row r="715">
      <c r="F715" s="19"/>
      <c r="G715" s="19"/>
      <c r="H715" s="19"/>
      <c r="N715" s="26"/>
      <c r="O715" s="25"/>
      <c r="S715" s="26"/>
    </row>
    <row r="716">
      <c r="F716" s="19"/>
      <c r="G716" s="19"/>
      <c r="H716" s="19"/>
      <c r="N716" s="26"/>
      <c r="O716" s="25"/>
      <c r="S716" s="26"/>
    </row>
    <row r="717">
      <c r="F717" s="19"/>
      <c r="G717" s="19"/>
      <c r="H717" s="19"/>
      <c r="N717" s="26"/>
      <c r="O717" s="25"/>
      <c r="S717" s="26"/>
    </row>
    <row r="718">
      <c r="F718" s="19"/>
      <c r="G718" s="19"/>
      <c r="H718" s="19"/>
      <c r="N718" s="26"/>
      <c r="O718" s="25"/>
      <c r="S718" s="26"/>
    </row>
    <row r="719">
      <c r="F719" s="19"/>
      <c r="G719" s="19"/>
      <c r="H719" s="19"/>
      <c r="N719" s="26"/>
      <c r="O719" s="25"/>
      <c r="S719" s="26"/>
    </row>
    <row r="720">
      <c r="F720" s="19"/>
      <c r="G720" s="19"/>
      <c r="H720" s="19"/>
      <c r="N720" s="26"/>
      <c r="O720" s="25"/>
      <c r="S720" s="26"/>
    </row>
    <row r="721">
      <c r="F721" s="19"/>
      <c r="G721" s="19"/>
      <c r="H721" s="19"/>
      <c r="N721" s="26"/>
      <c r="O721" s="25"/>
      <c r="S721" s="26"/>
    </row>
    <row r="722">
      <c r="F722" s="19"/>
      <c r="G722" s="19"/>
      <c r="H722" s="19"/>
      <c r="N722" s="26"/>
      <c r="O722" s="25"/>
      <c r="S722" s="26"/>
    </row>
    <row r="723">
      <c r="F723" s="19"/>
      <c r="G723" s="19"/>
      <c r="H723" s="19"/>
      <c r="N723" s="26"/>
      <c r="O723" s="25"/>
      <c r="S723" s="26"/>
    </row>
    <row r="724">
      <c r="F724" s="19"/>
      <c r="G724" s="19"/>
      <c r="H724" s="19"/>
      <c r="N724" s="26"/>
      <c r="O724" s="25"/>
      <c r="S724" s="26"/>
    </row>
    <row r="725">
      <c r="F725" s="19"/>
      <c r="G725" s="19"/>
      <c r="H725" s="19"/>
      <c r="N725" s="26"/>
      <c r="O725" s="25"/>
      <c r="S725" s="26"/>
    </row>
    <row r="726">
      <c r="F726" s="19"/>
      <c r="G726" s="19"/>
      <c r="H726" s="19"/>
      <c r="N726" s="26"/>
      <c r="O726" s="25"/>
      <c r="S726" s="26"/>
    </row>
    <row r="727">
      <c r="F727" s="19"/>
      <c r="G727" s="19"/>
      <c r="H727" s="19"/>
      <c r="N727" s="26"/>
      <c r="O727" s="25"/>
      <c r="S727" s="26"/>
    </row>
    <row r="728">
      <c r="F728" s="19"/>
      <c r="G728" s="19"/>
      <c r="H728" s="19"/>
      <c r="N728" s="26"/>
      <c r="O728" s="25"/>
      <c r="S728" s="26"/>
    </row>
    <row r="729">
      <c r="F729" s="19"/>
      <c r="G729" s="19"/>
      <c r="H729" s="19"/>
      <c r="N729" s="26"/>
      <c r="O729" s="25"/>
      <c r="S729" s="26"/>
    </row>
    <row r="730">
      <c r="F730" s="19"/>
      <c r="G730" s="19"/>
      <c r="H730" s="19"/>
      <c r="N730" s="26"/>
      <c r="O730" s="25"/>
      <c r="S730" s="26"/>
    </row>
    <row r="731">
      <c r="F731" s="19"/>
      <c r="G731" s="19"/>
      <c r="H731" s="19"/>
      <c r="N731" s="26"/>
      <c r="O731" s="25"/>
      <c r="S731" s="26"/>
    </row>
    <row r="732">
      <c r="F732" s="19"/>
      <c r="G732" s="19"/>
      <c r="H732" s="19"/>
      <c r="N732" s="26"/>
      <c r="O732" s="25"/>
      <c r="S732" s="26"/>
    </row>
    <row r="733">
      <c r="F733" s="19"/>
      <c r="G733" s="19"/>
      <c r="H733" s="19"/>
      <c r="N733" s="26"/>
      <c r="O733" s="25"/>
      <c r="S733" s="26"/>
    </row>
    <row r="734">
      <c r="F734" s="19"/>
      <c r="G734" s="19"/>
      <c r="H734" s="19"/>
      <c r="N734" s="26"/>
      <c r="O734" s="25"/>
      <c r="S734" s="26"/>
    </row>
    <row r="735">
      <c r="F735" s="19"/>
      <c r="G735" s="19"/>
      <c r="H735" s="19"/>
      <c r="N735" s="26"/>
      <c r="O735" s="25"/>
      <c r="S735" s="26"/>
    </row>
    <row r="736">
      <c r="F736" s="19"/>
      <c r="G736" s="19"/>
      <c r="H736" s="19"/>
      <c r="N736" s="26"/>
      <c r="O736" s="25"/>
      <c r="S736" s="26"/>
    </row>
    <row r="737">
      <c r="F737" s="19"/>
      <c r="G737" s="19"/>
      <c r="H737" s="19"/>
      <c r="N737" s="26"/>
      <c r="O737" s="25"/>
      <c r="S737" s="26"/>
    </row>
    <row r="738">
      <c r="F738" s="19"/>
      <c r="G738" s="19"/>
      <c r="H738" s="19"/>
      <c r="N738" s="26"/>
      <c r="O738" s="25"/>
      <c r="S738" s="26"/>
    </row>
    <row r="739">
      <c r="F739" s="19"/>
      <c r="G739" s="19"/>
      <c r="H739" s="19"/>
      <c r="N739" s="26"/>
      <c r="O739" s="25"/>
      <c r="S739" s="26"/>
    </row>
    <row r="740">
      <c r="F740" s="19"/>
      <c r="G740" s="19"/>
      <c r="H740" s="19"/>
      <c r="N740" s="26"/>
      <c r="O740" s="25"/>
      <c r="S740" s="26"/>
    </row>
    <row r="741">
      <c r="F741" s="19"/>
      <c r="G741" s="19"/>
      <c r="H741" s="19"/>
      <c r="N741" s="26"/>
      <c r="O741" s="25"/>
      <c r="S741" s="26"/>
    </row>
    <row r="742">
      <c r="F742" s="19"/>
      <c r="G742" s="19"/>
      <c r="H742" s="19"/>
      <c r="N742" s="26"/>
      <c r="O742" s="25"/>
      <c r="S742" s="26"/>
    </row>
    <row r="743">
      <c r="F743" s="19"/>
      <c r="G743" s="19"/>
      <c r="H743" s="19"/>
      <c r="N743" s="26"/>
      <c r="O743" s="25"/>
      <c r="S743" s="26"/>
    </row>
    <row r="744">
      <c r="F744" s="19"/>
      <c r="G744" s="19"/>
      <c r="H744" s="19"/>
      <c r="N744" s="26"/>
      <c r="O744" s="25"/>
      <c r="S744" s="26"/>
    </row>
    <row r="745">
      <c r="F745" s="19"/>
      <c r="G745" s="19"/>
      <c r="H745" s="19"/>
      <c r="N745" s="26"/>
      <c r="O745" s="25"/>
      <c r="S745" s="26"/>
    </row>
    <row r="746">
      <c r="F746" s="19"/>
      <c r="G746" s="19"/>
      <c r="H746" s="19"/>
      <c r="N746" s="26"/>
      <c r="O746" s="25"/>
      <c r="S746" s="26"/>
    </row>
    <row r="747">
      <c r="F747" s="19"/>
      <c r="G747" s="19"/>
      <c r="H747" s="19"/>
      <c r="N747" s="26"/>
      <c r="O747" s="25"/>
      <c r="S747" s="26"/>
    </row>
    <row r="748">
      <c r="F748" s="19"/>
      <c r="G748" s="19"/>
      <c r="H748" s="19"/>
      <c r="N748" s="26"/>
      <c r="O748" s="25"/>
      <c r="S748" s="26"/>
    </row>
    <row r="749">
      <c r="F749" s="19"/>
      <c r="G749" s="19"/>
      <c r="H749" s="19"/>
      <c r="N749" s="26"/>
      <c r="O749" s="25"/>
      <c r="S749" s="26"/>
    </row>
    <row r="750">
      <c r="F750" s="19"/>
      <c r="G750" s="19"/>
      <c r="H750" s="19"/>
      <c r="N750" s="26"/>
      <c r="O750" s="25"/>
      <c r="S750" s="26"/>
    </row>
    <row r="751">
      <c r="F751" s="19"/>
      <c r="G751" s="19"/>
      <c r="H751" s="19"/>
      <c r="N751" s="26"/>
      <c r="O751" s="25"/>
      <c r="S751" s="26"/>
    </row>
    <row r="752">
      <c r="F752" s="19"/>
      <c r="G752" s="19"/>
      <c r="H752" s="19"/>
      <c r="N752" s="26"/>
      <c r="O752" s="25"/>
      <c r="S752" s="26"/>
    </row>
    <row r="753">
      <c r="F753" s="19"/>
      <c r="G753" s="19"/>
      <c r="H753" s="19"/>
      <c r="N753" s="26"/>
      <c r="O753" s="25"/>
      <c r="S753" s="26"/>
    </row>
    <row r="754">
      <c r="F754" s="19"/>
      <c r="G754" s="19"/>
      <c r="H754" s="19"/>
      <c r="N754" s="26"/>
      <c r="O754" s="25"/>
      <c r="S754" s="26"/>
    </row>
    <row r="755">
      <c r="F755" s="19"/>
      <c r="G755" s="19"/>
      <c r="H755" s="19"/>
      <c r="N755" s="26"/>
      <c r="O755" s="25"/>
      <c r="S755" s="26"/>
    </row>
    <row r="756">
      <c r="F756" s="19"/>
      <c r="G756" s="19"/>
      <c r="H756" s="19"/>
      <c r="N756" s="26"/>
      <c r="O756" s="25"/>
      <c r="S756" s="26"/>
    </row>
    <row r="757">
      <c r="F757" s="19"/>
      <c r="G757" s="19"/>
      <c r="H757" s="19"/>
      <c r="N757" s="26"/>
      <c r="O757" s="25"/>
      <c r="S757" s="26"/>
    </row>
    <row r="758">
      <c r="F758" s="19"/>
      <c r="G758" s="19"/>
      <c r="H758" s="19"/>
      <c r="N758" s="26"/>
      <c r="O758" s="25"/>
      <c r="S758" s="26"/>
    </row>
    <row r="759">
      <c r="F759" s="19"/>
      <c r="G759" s="19"/>
      <c r="H759" s="19"/>
      <c r="N759" s="26"/>
      <c r="O759" s="25"/>
      <c r="S759" s="26"/>
    </row>
    <row r="760">
      <c r="F760" s="19"/>
      <c r="G760" s="19"/>
      <c r="H760" s="19"/>
      <c r="N760" s="26"/>
      <c r="O760" s="25"/>
      <c r="S760" s="26"/>
    </row>
    <row r="761">
      <c r="F761" s="19"/>
      <c r="G761" s="19"/>
      <c r="H761" s="19"/>
      <c r="N761" s="26"/>
      <c r="O761" s="25"/>
      <c r="S761" s="26"/>
    </row>
    <row r="762">
      <c r="F762" s="19"/>
      <c r="G762" s="19"/>
      <c r="H762" s="19"/>
      <c r="N762" s="26"/>
      <c r="O762" s="25"/>
      <c r="S762" s="26"/>
    </row>
    <row r="763">
      <c r="F763" s="19"/>
      <c r="G763" s="19"/>
      <c r="H763" s="19"/>
      <c r="N763" s="26"/>
      <c r="O763" s="25"/>
      <c r="S763" s="26"/>
    </row>
    <row r="764">
      <c r="F764" s="19"/>
      <c r="G764" s="19"/>
      <c r="H764" s="19"/>
      <c r="N764" s="26"/>
      <c r="O764" s="25"/>
      <c r="S764" s="26"/>
    </row>
    <row r="765">
      <c r="F765" s="19"/>
      <c r="G765" s="19"/>
      <c r="H765" s="19"/>
      <c r="N765" s="26"/>
      <c r="O765" s="25"/>
      <c r="S765" s="26"/>
    </row>
    <row r="766">
      <c r="F766" s="19"/>
      <c r="G766" s="19"/>
      <c r="H766" s="19"/>
      <c r="N766" s="26"/>
      <c r="O766" s="25"/>
      <c r="S766" s="26"/>
    </row>
    <row r="767">
      <c r="F767" s="19"/>
      <c r="G767" s="19"/>
      <c r="H767" s="19"/>
      <c r="N767" s="26"/>
      <c r="O767" s="25"/>
      <c r="S767" s="26"/>
    </row>
    <row r="768">
      <c r="F768" s="19"/>
      <c r="G768" s="19"/>
      <c r="H768" s="19"/>
      <c r="N768" s="26"/>
      <c r="O768" s="25"/>
      <c r="S768" s="26"/>
    </row>
    <row r="769">
      <c r="F769" s="19"/>
      <c r="G769" s="19"/>
      <c r="H769" s="19"/>
      <c r="N769" s="26"/>
      <c r="O769" s="25"/>
      <c r="S769" s="26"/>
    </row>
    <row r="770">
      <c r="F770" s="19"/>
      <c r="G770" s="19"/>
      <c r="H770" s="19"/>
      <c r="N770" s="26"/>
      <c r="O770" s="25"/>
      <c r="S770" s="26"/>
    </row>
    <row r="771">
      <c r="F771" s="19"/>
      <c r="G771" s="19"/>
      <c r="H771" s="19"/>
      <c r="N771" s="26"/>
      <c r="O771" s="25"/>
      <c r="S771" s="26"/>
    </row>
    <row r="772">
      <c r="F772" s="19"/>
      <c r="G772" s="19"/>
      <c r="H772" s="19"/>
      <c r="N772" s="26"/>
      <c r="O772" s="25"/>
      <c r="S772" s="26"/>
    </row>
    <row r="773">
      <c r="F773" s="19"/>
      <c r="G773" s="19"/>
      <c r="H773" s="19"/>
      <c r="N773" s="26"/>
      <c r="O773" s="25"/>
      <c r="S773" s="26"/>
    </row>
    <row r="774">
      <c r="F774" s="19"/>
      <c r="G774" s="19"/>
      <c r="H774" s="19"/>
      <c r="N774" s="26"/>
      <c r="O774" s="25"/>
      <c r="S774" s="26"/>
    </row>
    <row r="775">
      <c r="F775" s="19"/>
      <c r="G775" s="19"/>
      <c r="H775" s="19"/>
      <c r="N775" s="26"/>
      <c r="O775" s="25"/>
      <c r="S775" s="26"/>
    </row>
    <row r="776">
      <c r="F776" s="19"/>
      <c r="G776" s="19"/>
      <c r="H776" s="19"/>
      <c r="N776" s="26"/>
      <c r="O776" s="25"/>
      <c r="S776" s="26"/>
    </row>
    <row r="777">
      <c r="F777" s="19"/>
      <c r="G777" s="19"/>
      <c r="H777" s="19"/>
      <c r="N777" s="26"/>
      <c r="O777" s="25"/>
      <c r="S777" s="26"/>
    </row>
    <row r="778">
      <c r="F778" s="19"/>
      <c r="G778" s="19"/>
      <c r="H778" s="19"/>
      <c r="N778" s="26"/>
      <c r="O778" s="25"/>
      <c r="S778" s="26"/>
    </row>
    <row r="779">
      <c r="F779" s="19"/>
      <c r="G779" s="19"/>
      <c r="H779" s="19"/>
      <c r="N779" s="26"/>
      <c r="O779" s="25"/>
      <c r="S779" s="26"/>
    </row>
    <row r="780">
      <c r="F780" s="19"/>
      <c r="G780" s="19"/>
      <c r="H780" s="19"/>
      <c r="N780" s="26"/>
      <c r="O780" s="25"/>
      <c r="S780" s="26"/>
    </row>
    <row r="781">
      <c r="F781" s="19"/>
      <c r="G781" s="19"/>
      <c r="H781" s="19"/>
      <c r="N781" s="26"/>
      <c r="O781" s="25"/>
      <c r="S781" s="26"/>
    </row>
    <row r="782">
      <c r="F782" s="19"/>
      <c r="G782" s="19"/>
      <c r="H782" s="19"/>
      <c r="N782" s="26"/>
      <c r="O782" s="25"/>
      <c r="S782" s="26"/>
    </row>
    <row r="783">
      <c r="F783" s="19"/>
      <c r="G783" s="19"/>
      <c r="H783" s="19"/>
      <c r="N783" s="26"/>
      <c r="O783" s="25"/>
      <c r="S783" s="26"/>
    </row>
    <row r="784">
      <c r="F784" s="19"/>
      <c r="G784" s="19"/>
      <c r="H784" s="19"/>
      <c r="N784" s="26"/>
      <c r="O784" s="25"/>
      <c r="S784" s="26"/>
    </row>
    <row r="785">
      <c r="F785" s="19"/>
      <c r="G785" s="19"/>
      <c r="H785" s="19"/>
      <c r="N785" s="26"/>
      <c r="O785" s="25"/>
      <c r="S785" s="26"/>
    </row>
    <row r="786">
      <c r="F786" s="19"/>
      <c r="G786" s="19"/>
      <c r="H786" s="19"/>
      <c r="N786" s="26"/>
      <c r="O786" s="25"/>
      <c r="S786" s="26"/>
    </row>
    <row r="787">
      <c r="F787" s="19"/>
      <c r="G787" s="19"/>
      <c r="H787" s="19"/>
      <c r="N787" s="26"/>
      <c r="O787" s="25"/>
      <c r="S787" s="26"/>
    </row>
    <row r="788">
      <c r="F788" s="19"/>
      <c r="G788" s="19"/>
      <c r="H788" s="19"/>
      <c r="N788" s="26"/>
      <c r="O788" s="25"/>
      <c r="S788" s="26"/>
    </row>
    <row r="789">
      <c r="F789" s="19"/>
      <c r="G789" s="19"/>
      <c r="H789" s="19"/>
      <c r="N789" s="26"/>
      <c r="O789" s="25"/>
      <c r="S789" s="26"/>
    </row>
    <row r="790">
      <c r="F790" s="19"/>
      <c r="G790" s="19"/>
      <c r="H790" s="19"/>
      <c r="N790" s="26"/>
      <c r="O790" s="25"/>
      <c r="S790" s="26"/>
    </row>
    <row r="791">
      <c r="F791" s="19"/>
      <c r="G791" s="19"/>
      <c r="H791" s="19"/>
      <c r="N791" s="26"/>
      <c r="O791" s="25"/>
      <c r="S791" s="26"/>
    </row>
    <row r="792">
      <c r="F792" s="19"/>
      <c r="G792" s="19"/>
      <c r="H792" s="19"/>
      <c r="N792" s="26"/>
      <c r="O792" s="25"/>
      <c r="S792" s="26"/>
    </row>
    <row r="793">
      <c r="F793" s="19"/>
      <c r="G793" s="19"/>
      <c r="H793" s="19"/>
      <c r="N793" s="26"/>
      <c r="O793" s="25"/>
      <c r="S793" s="26"/>
    </row>
    <row r="794">
      <c r="F794" s="19"/>
      <c r="G794" s="19"/>
      <c r="H794" s="19"/>
      <c r="N794" s="26"/>
      <c r="O794" s="25"/>
      <c r="S794" s="26"/>
    </row>
    <row r="795">
      <c r="F795" s="19"/>
      <c r="G795" s="19"/>
      <c r="H795" s="19"/>
      <c r="N795" s="26"/>
      <c r="O795" s="25"/>
      <c r="S795" s="26"/>
    </row>
    <row r="796">
      <c r="F796" s="19"/>
      <c r="G796" s="19"/>
      <c r="H796" s="19"/>
      <c r="N796" s="26"/>
      <c r="O796" s="25"/>
      <c r="S796" s="26"/>
    </row>
    <row r="797">
      <c r="F797" s="19"/>
      <c r="G797" s="19"/>
      <c r="H797" s="19"/>
      <c r="N797" s="26"/>
      <c r="O797" s="25"/>
      <c r="S797" s="26"/>
    </row>
    <row r="798">
      <c r="F798" s="19"/>
      <c r="G798" s="19"/>
      <c r="H798" s="19"/>
      <c r="N798" s="26"/>
      <c r="O798" s="25"/>
      <c r="S798" s="26"/>
    </row>
    <row r="799">
      <c r="F799" s="19"/>
      <c r="G799" s="19"/>
      <c r="H799" s="19"/>
      <c r="N799" s="26"/>
      <c r="O799" s="25"/>
      <c r="S799" s="26"/>
    </row>
    <row r="800">
      <c r="F800" s="19"/>
      <c r="G800" s="19"/>
      <c r="H800" s="19"/>
      <c r="N800" s="26"/>
      <c r="O800" s="25"/>
      <c r="S800" s="26"/>
    </row>
    <row r="801">
      <c r="F801" s="19"/>
      <c r="G801" s="19"/>
      <c r="H801" s="19"/>
      <c r="N801" s="26"/>
      <c r="O801" s="25"/>
      <c r="S801" s="26"/>
    </row>
    <row r="802">
      <c r="F802" s="19"/>
      <c r="G802" s="19"/>
      <c r="H802" s="19"/>
      <c r="N802" s="26"/>
      <c r="O802" s="25"/>
      <c r="S802" s="26"/>
    </row>
    <row r="803">
      <c r="F803" s="19"/>
      <c r="G803" s="19"/>
      <c r="H803" s="19"/>
      <c r="N803" s="26"/>
      <c r="O803" s="25"/>
      <c r="S803" s="26"/>
    </row>
    <row r="804">
      <c r="F804" s="19"/>
      <c r="G804" s="19"/>
      <c r="H804" s="19"/>
      <c r="N804" s="26"/>
      <c r="O804" s="25"/>
      <c r="S804" s="26"/>
    </row>
    <row r="805">
      <c r="F805" s="19"/>
      <c r="G805" s="19"/>
      <c r="H805" s="19"/>
      <c r="N805" s="26"/>
      <c r="O805" s="25"/>
      <c r="S805" s="26"/>
    </row>
    <row r="806">
      <c r="F806" s="19"/>
      <c r="G806" s="19"/>
      <c r="H806" s="19"/>
      <c r="N806" s="26"/>
      <c r="O806" s="25"/>
      <c r="S806" s="26"/>
    </row>
    <row r="807">
      <c r="F807" s="19"/>
      <c r="G807" s="19"/>
      <c r="H807" s="19"/>
      <c r="N807" s="26"/>
      <c r="O807" s="25"/>
      <c r="S807" s="26"/>
    </row>
    <row r="808">
      <c r="F808" s="19"/>
      <c r="G808" s="19"/>
      <c r="H808" s="19"/>
      <c r="N808" s="26"/>
      <c r="O808" s="25"/>
      <c r="S808" s="26"/>
    </row>
    <row r="809">
      <c r="F809" s="19"/>
      <c r="G809" s="19"/>
      <c r="H809" s="19"/>
      <c r="N809" s="26"/>
      <c r="O809" s="25"/>
      <c r="S809" s="26"/>
    </row>
    <row r="810">
      <c r="F810" s="19"/>
      <c r="G810" s="19"/>
      <c r="H810" s="19"/>
      <c r="N810" s="26"/>
      <c r="O810" s="25"/>
      <c r="S810" s="26"/>
    </row>
    <row r="811">
      <c r="F811" s="19"/>
      <c r="G811" s="19"/>
      <c r="H811" s="19"/>
      <c r="N811" s="26"/>
      <c r="O811" s="25"/>
      <c r="S811" s="26"/>
    </row>
    <row r="812">
      <c r="F812" s="19"/>
      <c r="G812" s="19"/>
      <c r="H812" s="19"/>
      <c r="N812" s="26"/>
      <c r="O812" s="25"/>
      <c r="S812" s="26"/>
    </row>
    <row r="813">
      <c r="F813" s="19"/>
      <c r="G813" s="19"/>
      <c r="H813" s="19"/>
      <c r="N813" s="26"/>
      <c r="O813" s="25"/>
      <c r="S813" s="26"/>
    </row>
    <row r="814">
      <c r="F814" s="19"/>
      <c r="G814" s="19"/>
      <c r="H814" s="19"/>
      <c r="N814" s="26"/>
      <c r="O814" s="25"/>
      <c r="S814" s="26"/>
    </row>
    <row r="815">
      <c r="F815" s="19"/>
      <c r="G815" s="19"/>
      <c r="H815" s="19"/>
      <c r="N815" s="26"/>
      <c r="O815" s="25"/>
      <c r="S815" s="26"/>
    </row>
    <row r="816">
      <c r="F816" s="19"/>
      <c r="G816" s="19"/>
      <c r="H816" s="19"/>
      <c r="N816" s="26"/>
      <c r="O816" s="25"/>
      <c r="S816" s="26"/>
    </row>
    <row r="817">
      <c r="F817" s="19"/>
      <c r="G817" s="19"/>
      <c r="H817" s="19"/>
      <c r="N817" s="26"/>
      <c r="O817" s="25"/>
      <c r="S817" s="26"/>
    </row>
    <row r="818">
      <c r="F818" s="19"/>
      <c r="G818" s="19"/>
      <c r="H818" s="19"/>
      <c r="N818" s="26"/>
      <c r="O818" s="25"/>
      <c r="S818" s="26"/>
    </row>
    <row r="819">
      <c r="F819" s="19"/>
      <c r="G819" s="19"/>
      <c r="H819" s="19"/>
      <c r="N819" s="26"/>
      <c r="O819" s="25"/>
      <c r="S819" s="26"/>
    </row>
    <row r="820">
      <c r="F820" s="19"/>
      <c r="G820" s="19"/>
      <c r="H820" s="19"/>
      <c r="N820" s="26"/>
      <c r="O820" s="25"/>
      <c r="S820" s="26"/>
    </row>
    <row r="821">
      <c r="F821" s="19"/>
      <c r="G821" s="19"/>
      <c r="H821" s="19"/>
      <c r="N821" s="26"/>
      <c r="O821" s="25"/>
      <c r="S821" s="26"/>
    </row>
    <row r="822">
      <c r="F822" s="19"/>
      <c r="G822" s="19"/>
      <c r="H822" s="19"/>
      <c r="N822" s="26"/>
      <c r="O822" s="25"/>
      <c r="S822" s="26"/>
    </row>
    <row r="823">
      <c r="F823" s="19"/>
      <c r="G823" s="19"/>
      <c r="H823" s="19"/>
      <c r="N823" s="26"/>
      <c r="O823" s="25"/>
      <c r="S823" s="26"/>
    </row>
    <row r="824">
      <c r="F824" s="19"/>
      <c r="G824" s="19"/>
      <c r="H824" s="19"/>
      <c r="N824" s="26"/>
      <c r="O824" s="25"/>
      <c r="S824" s="26"/>
    </row>
    <row r="825">
      <c r="F825" s="19"/>
      <c r="G825" s="19"/>
      <c r="H825" s="19"/>
      <c r="N825" s="26"/>
      <c r="O825" s="25"/>
      <c r="S825" s="26"/>
    </row>
    <row r="826">
      <c r="F826" s="19"/>
      <c r="G826" s="19"/>
      <c r="H826" s="19"/>
      <c r="N826" s="26"/>
      <c r="O826" s="25"/>
      <c r="S826" s="26"/>
    </row>
    <row r="827">
      <c r="F827" s="19"/>
      <c r="G827" s="19"/>
      <c r="H827" s="19"/>
      <c r="N827" s="26"/>
      <c r="O827" s="25"/>
      <c r="S827" s="26"/>
    </row>
    <row r="828">
      <c r="F828" s="19"/>
      <c r="G828" s="19"/>
      <c r="H828" s="19"/>
      <c r="N828" s="26"/>
      <c r="O828" s="25"/>
      <c r="S828" s="26"/>
    </row>
    <row r="829">
      <c r="F829" s="19"/>
      <c r="G829" s="19"/>
      <c r="H829" s="19"/>
      <c r="N829" s="26"/>
      <c r="O829" s="25"/>
      <c r="S829" s="26"/>
    </row>
    <row r="830">
      <c r="F830" s="19"/>
      <c r="G830" s="19"/>
      <c r="H830" s="19"/>
      <c r="N830" s="26"/>
      <c r="O830" s="25"/>
      <c r="S830" s="26"/>
    </row>
    <row r="831">
      <c r="F831" s="19"/>
      <c r="G831" s="19"/>
      <c r="H831" s="19"/>
      <c r="N831" s="26"/>
      <c r="O831" s="25"/>
      <c r="S831" s="26"/>
    </row>
    <row r="832">
      <c r="F832" s="19"/>
      <c r="G832" s="19"/>
      <c r="H832" s="19"/>
      <c r="N832" s="26"/>
      <c r="O832" s="25"/>
      <c r="S832" s="26"/>
    </row>
    <row r="833">
      <c r="F833" s="19"/>
      <c r="G833" s="19"/>
      <c r="H833" s="19"/>
      <c r="N833" s="26"/>
      <c r="O833" s="25"/>
      <c r="S833" s="26"/>
    </row>
    <row r="834">
      <c r="F834" s="19"/>
      <c r="G834" s="19"/>
      <c r="H834" s="19"/>
      <c r="N834" s="26"/>
      <c r="O834" s="25"/>
      <c r="S834" s="26"/>
    </row>
    <row r="835">
      <c r="F835" s="19"/>
      <c r="G835" s="19"/>
      <c r="H835" s="19"/>
      <c r="N835" s="26"/>
      <c r="O835" s="25"/>
      <c r="S835" s="26"/>
    </row>
    <row r="836">
      <c r="F836" s="19"/>
      <c r="G836" s="19"/>
      <c r="H836" s="19"/>
      <c r="N836" s="26"/>
      <c r="O836" s="25"/>
      <c r="S836" s="26"/>
    </row>
    <row r="837">
      <c r="F837" s="19"/>
      <c r="G837" s="19"/>
      <c r="H837" s="19"/>
      <c r="N837" s="26"/>
      <c r="O837" s="25"/>
      <c r="S837" s="26"/>
    </row>
    <row r="838">
      <c r="F838" s="19"/>
      <c r="G838" s="19"/>
      <c r="H838" s="19"/>
      <c r="N838" s="26"/>
      <c r="O838" s="25"/>
      <c r="S838" s="26"/>
    </row>
    <row r="839">
      <c r="F839" s="19"/>
      <c r="G839" s="19"/>
      <c r="H839" s="19"/>
      <c r="N839" s="26"/>
      <c r="O839" s="25"/>
      <c r="S839" s="26"/>
    </row>
    <row r="840">
      <c r="F840" s="19"/>
      <c r="G840" s="19"/>
      <c r="H840" s="19"/>
      <c r="N840" s="26"/>
      <c r="O840" s="25"/>
      <c r="S840" s="26"/>
    </row>
    <row r="841">
      <c r="F841" s="19"/>
      <c r="G841" s="19"/>
      <c r="H841" s="19"/>
      <c r="N841" s="26"/>
      <c r="O841" s="25"/>
      <c r="S841" s="26"/>
    </row>
    <row r="842">
      <c r="F842" s="19"/>
      <c r="G842" s="19"/>
      <c r="H842" s="19"/>
      <c r="N842" s="26"/>
      <c r="O842" s="25"/>
      <c r="S842" s="26"/>
    </row>
    <row r="843">
      <c r="F843" s="19"/>
      <c r="G843" s="19"/>
      <c r="H843" s="19"/>
      <c r="N843" s="26"/>
      <c r="O843" s="25"/>
      <c r="S843" s="26"/>
    </row>
    <row r="844">
      <c r="F844" s="19"/>
      <c r="G844" s="19"/>
      <c r="H844" s="19"/>
      <c r="N844" s="26"/>
      <c r="O844" s="25"/>
      <c r="S844" s="26"/>
    </row>
    <row r="845">
      <c r="F845" s="19"/>
      <c r="G845" s="19"/>
      <c r="H845" s="19"/>
      <c r="N845" s="26"/>
      <c r="O845" s="25"/>
      <c r="S845" s="26"/>
    </row>
    <row r="846">
      <c r="F846" s="19"/>
      <c r="G846" s="19"/>
      <c r="H846" s="19"/>
      <c r="N846" s="26"/>
      <c r="O846" s="25"/>
      <c r="S846" s="26"/>
    </row>
    <row r="847">
      <c r="F847" s="19"/>
      <c r="G847" s="19"/>
      <c r="H847" s="19"/>
      <c r="N847" s="26"/>
      <c r="O847" s="25"/>
      <c r="S847" s="26"/>
    </row>
    <row r="848">
      <c r="F848" s="19"/>
      <c r="G848" s="19"/>
      <c r="H848" s="19"/>
      <c r="N848" s="26"/>
      <c r="O848" s="25"/>
      <c r="S848" s="26"/>
    </row>
    <row r="849">
      <c r="F849" s="19"/>
      <c r="G849" s="19"/>
      <c r="H849" s="19"/>
      <c r="N849" s="26"/>
      <c r="O849" s="25"/>
      <c r="S849" s="26"/>
    </row>
    <row r="850">
      <c r="F850" s="19"/>
      <c r="G850" s="19"/>
      <c r="H850" s="19"/>
      <c r="N850" s="26"/>
      <c r="O850" s="25"/>
      <c r="S850" s="26"/>
    </row>
    <row r="851">
      <c r="F851" s="19"/>
      <c r="G851" s="19"/>
      <c r="H851" s="19"/>
      <c r="N851" s="26"/>
      <c r="O851" s="25"/>
      <c r="S851" s="26"/>
    </row>
    <row r="852">
      <c r="F852" s="19"/>
      <c r="G852" s="19"/>
      <c r="H852" s="19"/>
      <c r="N852" s="26"/>
      <c r="O852" s="25"/>
      <c r="S852" s="26"/>
    </row>
    <row r="853">
      <c r="F853" s="19"/>
      <c r="G853" s="19"/>
      <c r="H853" s="19"/>
      <c r="N853" s="26"/>
      <c r="O853" s="25"/>
      <c r="S853" s="26"/>
    </row>
    <row r="854">
      <c r="F854" s="19"/>
      <c r="G854" s="19"/>
      <c r="H854" s="19"/>
      <c r="N854" s="26"/>
      <c r="O854" s="25"/>
      <c r="S854" s="26"/>
    </row>
    <row r="855">
      <c r="F855" s="19"/>
      <c r="G855" s="19"/>
      <c r="H855" s="19"/>
      <c r="N855" s="26"/>
      <c r="O855" s="25"/>
      <c r="S855" s="26"/>
    </row>
    <row r="856">
      <c r="F856" s="19"/>
      <c r="G856" s="19"/>
      <c r="H856" s="19"/>
      <c r="N856" s="26"/>
      <c r="O856" s="25"/>
      <c r="S856" s="26"/>
    </row>
    <row r="857">
      <c r="F857" s="19"/>
      <c r="G857" s="19"/>
      <c r="H857" s="19"/>
      <c r="N857" s="26"/>
      <c r="O857" s="25"/>
      <c r="S857" s="26"/>
    </row>
    <row r="858">
      <c r="F858" s="19"/>
      <c r="G858" s="19"/>
      <c r="H858" s="19"/>
      <c r="N858" s="26"/>
      <c r="O858" s="25"/>
      <c r="S858" s="26"/>
    </row>
    <row r="859">
      <c r="F859" s="19"/>
      <c r="G859" s="19"/>
      <c r="H859" s="19"/>
      <c r="N859" s="26"/>
      <c r="O859" s="25"/>
      <c r="S859" s="26"/>
    </row>
    <row r="860">
      <c r="F860" s="19"/>
      <c r="G860" s="19"/>
      <c r="H860" s="19"/>
      <c r="N860" s="26"/>
      <c r="O860" s="25"/>
      <c r="S860" s="26"/>
    </row>
    <row r="861">
      <c r="F861" s="19"/>
      <c r="G861" s="19"/>
      <c r="H861" s="19"/>
      <c r="N861" s="26"/>
      <c r="O861" s="25"/>
      <c r="S861" s="26"/>
    </row>
    <row r="862">
      <c r="F862" s="19"/>
      <c r="G862" s="19"/>
      <c r="H862" s="19"/>
      <c r="N862" s="26"/>
      <c r="O862" s="25"/>
      <c r="S862" s="26"/>
    </row>
    <row r="863">
      <c r="F863" s="19"/>
      <c r="G863" s="19"/>
      <c r="H863" s="19"/>
      <c r="N863" s="26"/>
      <c r="O863" s="25"/>
      <c r="S863" s="26"/>
    </row>
    <row r="864">
      <c r="F864" s="19"/>
      <c r="G864" s="19"/>
      <c r="H864" s="19"/>
      <c r="N864" s="26"/>
      <c r="O864" s="25"/>
      <c r="S864" s="26"/>
    </row>
    <row r="865">
      <c r="F865" s="19"/>
      <c r="G865" s="19"/>
      <c r="H865" s="19"/>
      <c r="N865" s="26"/>
      <c r="O865" s="25"/>
      <c r="S865" s="26"/>
    </row>
    <row r="866">
      <c r="F866" s="19"/>
      <c r="G866" s="19"/>
      <c r="H866" s="19"/>
      <c r="N866" s="26"/>
      <c r="O866" s="25"/>
      <c r="S866" s="26"/>
    </row>
    <row r="867">
      <c r="F867" s="19"/>
      <c r="G867" s="19"/>
      <c r="H867" s="19"/>
      <c r="N867" s="26"/>
      <c r="O867" s="25"/>
      <c r="S867" s="26"/>
    </row>
    <row r="868">
      <c r="F868" s="19"/>
      <c r="G868" s="19"/>
      <c r="H868" s="19"/>
      <c r="N868" s="26"/>
      <c r="O868" s="25"/>
      <c r="S868" s="26"/>
    </row>
    <row r="869">
      <c r="F869" s="19"/>
      <c r="G869" s="19"/>
      <c r="H869" s="19"/>
      <c r="N869" s="26"/>
      <c r="O869" s="25"/>
      <c r="S869" s="26"/>
    </row>
    <row r="870">
      <c r="F870" s="19"/>
      <c r="G870" s="19"/>
      <c r="H870" s="19"/>
      <c r="N870" s="26"/>
      <c r="O870" s="25"/>
      <c r="S870" s="26"/>
    </row>
    <row r="871">
      <c r="F871" s="19"/>
      <c r="G871" s="19"/>
      <c r="H871" s="19"/>
      <c r="N871" s="26"/>
      <c r="O871" s="25"/>
      <c r="S871" s="26"/>
    </row>
    <row r="872">
      <c r="F872" s="19"/>
      <c r="G872" s="19"/>
      <c r="H872" s="19"/>
      <c r="N872" s="26"/>
      <c r="O872" s="25"/>
      <c r="S872" s="26"/>
    </row>
    <row r="873">
      <c r="F873" s="19"/>
      <c r="G873" s="19"/>
      <c r="H873" s="19"/>
      <c r="N873" s="26"/>
      <c r="O873" s="25"/>
      <c r="S873" s="26"/>
    </row>
    <row r="874">
      <c r="F874" s="19"/>
      <c r="G874" s="19"/>
      <c r="H874" s="19"/>
      <c r="N874" s="26"/>
      <c r="O874" s="25"/>
      <c r="S874" s="26"/>
    </row>
    <row r="875">
      <c r="F875" s="19"/>
      <c r="G875" s="19"/>
      <c r="H875" s="19"/>
      <c r="N875" s="26"/>
      <c r="O875" s="25"/>
      <c r="S875" s="26"/>
    </row>
    <row r="876">
      <c r="F876" s="19"/>
      <c r="G876" s="19"/>
      <c r="H876" s="19"/>
      <c r="N876" s="26"/>
      <c r="O876" s="25"/>
      <c r="S876" s="26"/>
    </row>
    <row r="877">
      <c r="F877" s="19"/>
      <c r="G877" s="19"/>
      <c r="H877" s="19"/>
      <c r="N877" s="26"/>
      <c r="O877" s="25"/>
      <c r="S877" s="26"/>
    </row>
    <row r="878">
      <c r="F878" s="19"/>
      <c r="G878" s="19"/>
      <c r="H878" s="19"/>
      <c r="N878" s="26"/>
      <c r="O878" s="25"/>
      <c r="S878" s="26"/>
    </row>
    <row r="879">
      <c r="F879" s="19"/>
      <c r="G879" s="19"/>
      <c r="H879" s="19"/>
      <c r="N879" s="26"/>
      <c r="O879" s="25"/>
      <c r="S879" s="26"/>
    </row>
    <row r="880">
      <c r="F880" s="19"/>
      <c r="G880" s="19"/>
      <c r="H880" s="19"/>
      <c r="N880" s="26"/>
      <c r="O880" s="25"/>
      <c r="S880" s="26"/>
    </row>
    <row r="881">
      <c r="F881" s="19"/>
      <c r="G881" s="19"/>
      <c r="H881" s="19"/>
      <c r="N881" s="26"/>
      <c r="O881" s="25"/>
      <c r="S881" s="26"/>
    </row>
    <row r="882">
      <c r="F882" s="19"/>
      <c r="G882" s="19"/>
      <c r="H882" s="19"/>
      <c r="N882" s="26"/>
      <c r="O882" s="25"/>
      <c r="S882" s="26"/>
    </row>
    <row r="883">
      <c r="F883" s="19"/>
      <c r="G883" s="19"/>
      <c r="H883" s="19"/>
      <c r="N883" s="26"/>
      <c r="O883" s="25"/>
      <c r="S883" s="26"/>
    </row>
    <row r="884">
      <c r="F884" s="19"/>
      <c r="G884" s="19"/>
      <c r="H884" s="19"/>
      <c r="N884" s="26"/>
      <c r="O884" s="25"/>
      <c r="S884" s="26"/>
    </row>
    <row r="885">
      <c r="F885" s="19"/>
      <c r="G885" s="19"/>
      <c r="H885" s="19"/>
      <c r="N885" s="26"/>
      <c r="O885" s="25"/>
      <c r="S885" s="26"/>
    </row>
    <row r="886">
      <c r="F886" s="19"/>
      <c r="G886" s="19"/>
      <c r="H886" s="19"/>
      <c r="N886" s="26"/>
      <c r="O886" s="25"/>
      <c r="S886" s="26"/>
    </row>
    <row r="887">
      <c r="F887" s="19"/>
      <c r="G887" s="19"/>
      <c r="H887" s="19"/>
      <c r="N887" s="26"/>
      <c r="O887" s="25"/>
      <c r="S887" s="26"/>
    </row>
    <row r="888">
      <c r="F888" s="19"/>
      <c r="G888" s="19"/>
      <c r="H888" s="19"/>
      <c r="N888" s="26"/>
      <c r="O888" s="25"/>
      <c r="S888" s="26"/>
    </row>
    <row r="889">
      <c r="F889" s="19"/>
      <c r="G889" s="19"/>
      <c r="H889" s="19"/>
      <c r="N889" s="26"/>
      <c r="O889" s="25"/>
      <c r="S889" s="26"/>
    </row>
    <row r="890">
      <c r="F890" s="19"/>
      <c r="G890" s="19"/>
      <c r="H890" s="19"/>
      <c r="N890" s="26"/>
      <c r="O890" s="25"/>
      <c r="S890" s="26"/>
    </row>
    <row r="891">
      <c r="F891" s="19"/>
      <c r="G891" s="19"/>
      <c r="H891" s="19"/>
      <c r="N891" s="26"/>
      <c r="O891" s="25"/>
      <c r="S891" s="26"/>
    </row>
    <row r="892">
      <c r="F892" s="19"/>
      <c r="G892" s="19"/>
      <c r="H892" s="19"/>
      <c r="N892" s="26"/>
      <c r="O892" s="25"/>
      <c r="S892" s="26"/>
    </row>
    <row r="893">
      <c r="F893" s="19"/>
      <c r="G893" s="19"/>
      <c r="H893" s="19"/>
      <c r="N893" s="26"/>
      <c r="O893" s="25"/>
      <c r="S893" s="26"/>
    </row>
    <row r="894">
      <c r="F894" s="19"/>
      <c r="G894" s="19"/>
      <c r="H894" s="19"/>
      <c r="N894" s="26"/>
      <c r="O894" s="25"/>
      <c r="S894" s="26"/>
    </row>
    <row r="895">
      <c r="F895" s="19"/>
      <c r="G895" s="19"/>
      <c r="H895" s="19"/>
      <c r="N895" s="26"/>
      <c r="O895" s="25"/>
      <c r="S895" s="26"/>
    </row>
    <row r="896">
      <c r="F896" s="19"/>
      <c r="G896" s="19"/>
      <c r="H896" s="19"/>
      <c r="N896" s="26"/>
      <c r="O896" s="25"/>
      <c r="S896" s="26"/>
    </row>
    <row r="897">
      <c r="F897" s="19"/>
      <c r="G897" s="19"/>
      <c r="H897" s="19"/>
      <c r="N897" s="26"/>
      <c r="O897" s="25"/>
      <c r="S897" s="26"/>
    </row>
    <row r="898">
      <c r="F898" s="19"/>
      <c r="G898" s="19"/>
      <c r="H898" s="19"/>
      <c r="N898" s="26"/>
      <c r="O898" s="25"/>
      <c r="S898" s="26"/>
    </row>
    <row r="899">
      <c r="F899" s="19"/>
      <c r="G899" s="19"/>
      <c r="H899" s="19"/>
      <c r="N899" s="26"/>
      <c r="O899" s="25"/>
      <c r="S899" s="26"/>
    </row>
    <row r="900">
      <c r="F900" s="19"/>
      <c r="G900" s="19"/>
      <c r="H900" s="19"/>
      <c r="N900" s="26"/>
      <c r="O900" s="25"/>
      <c r="S900" s="26"/>
    </row>
    <row r="901">
      <c r="F901" s="19"/>
      <c r="G901" s="19"/>
      <c r="H901" s="19"/>
      <c r="N901" s="26"/>
      <c r="O901" s="25"/>
      <c r="S901" s="26"/>
    </row>
    <row r="902">
      <c r="F902" s="19"/>
      <c r="G902" s="19"/>
      <c r="H902" s="19"/>
      <c r="N902" s="26"/>
      <c r="O902" s="25"/>
      <c r="S902" s="26"/>
    </row>
    <row r="903">
      <c r="F903" s="19"/>
      <c r="G903" s="19"/>
      <c r="H903" s="19"/>
      <c r="N903" s="26"/>
      <c r="O903" s="25"/>
      <c r="S903" s="26"/>
    </row>
    <row r="904">
      <c r="F904" s="19"/>
      <c r="G904" s="19"/>
      <c r="H904" s="19"/>
      <c r="N904" s="26"/>
      <c r="O904" s="25"/>
      <c r="S904" s="26"/>
    </row>
    <row r="905">
      <c r="F905" s="19"/>
      <c r="G905" s="19"/>
      <c r="H905" s="19"/>
      <c r="N905" s="26"/>
      <c r="O905" s="25"/>
      <c r="S905" s="26"/>
    </row>
    <row r="906">
      <c r="F906" s="19"/>
      <c r="G906" s="19"/>
      <c r="H906" s="19"/>
      <c r="N906" s="26"/>
      <c r="O906" s="25"/>
      <c r="S906" s="26"/>
    </row>
    <row r="907">
      <c r="F907" s="19"/>
      <c r="G907" s="19"/>
      <c r="H907" s="19"/>
      <c r="N907" s="26"/>
      <c r="O907" s="25"/>
      <c r="S907" s="26"/>
    </row>
    <row r="908">
      <c r="F908" s="19"/>
      <c r="G908" s="19"/>
      <c r="H908" s="19"/>
      <c r="N908" s="26"/>
      <c r="O908" s="25"/>
      <c r="S908" s="26"/>
    </row>
    <row r="909">
      <c r="F909" s="19"/>
      <c r="G909" s="19"/>
      <c r="H909" s="19"/>
      <c r="N909" s="26"/>
      <c r="O909" s="25"/>
      <c r="S909" s="26"/>
    </row>
    <row r="910">
      <c r="F910" s="19"/>
      <c r="G910" s="19"/>
      <c r="H910" s="19"/>
      <c r="N910" s="26"/>
      <c r="O910" s="25"/>
      <c r="S910" s="26"/>
    </row>
    <row r="911">
      <c r="F911" s="19"/>
      <c r="G911" s="19"/>
      <c r="H911" s="19"/>
      <c r="N911" s="26"/>
      <c r="O911" s="25"/>
      <c r="S911" s="26"/>
    </row>
    <row r="912">
      <c r="F912" s="19"/>
      <c r="G912" s="19"/>
      <c r="H912" s="19"/>
      <c r="N912" s="26"/>
      <c r="O912" s="25"/>
      <c r="S912" s="26"/>
    </row>
    <row r="913">
      <c r="F913" s="19"/>
      <c r="G913" s="19"/>
      <c r="H913" s="19"/>
      <c r="N913" s="26"/>
      <c r="O913" s="25"/>
      <c r="S913" s="26"/>
    </row>
    <row r="914">
      <c r="F914" s="19"/>
      <c r="G914" s="19"/>
      <c r="H914" s="19"/>
      <c r="N914" s="26"/>
      <c r="O914" s="25"/>
      <c r="S914" s="26"/>
    </row>
    <row r="915">
      <c r="F915" s="19"/>
      <c r="G915" s="19"/>
      <c r="H915" s="19"/>
      <c r="N915" s="26"/>
      <c r="O915" s="25"/>
      <c r="S915" s="26"/>
    </row>
    <row r="916">
      <c r="F916" s="19"/>
      <c r="G916" s="19"/>
      <c r="H916" s="19"/>
      <c r="N916" s="26"/>
      <c r="O916" s="25"/>
      <c r="S916" s="26"/>
    </row>
    <row r="917">
      <c r="F917" s="19"/>
      <c r="G917" s="19"/>
      <c r="H917" s="19"/>
      <c r="N917" s="26"/>
      <c r="O917" s="25"/>
      <c r="S917" s="26"/>
    </row>
    <row r="918">
      <c r="F918" s="19"/>
      <c r="G918" s="19"/>
      <c r="H918" s="19"/>
      <c r="N918" s="26"/>
      <c r="O918" s="25"/>
      <c r="S918" s="26"/>
    </row>
    <row r="919">
      <c r="F919" s="19"/>
      <c r="G919" s="19"/>
      <c r="H919" s="19"/>
      <c r="N919" s="26"/>
      <c r="O919" s="25"/>
      <c r="S919" s="26"/>
    </row>
    <row r="920">
      <c r="F920" s="19"/>
      <c r="G920" s="19"/>
      <c r="H920" s="19"/>
      <c r="N920" s="26"/>
      <c r="O920" s="25"/>
      <c r="S920" s="26"/>
    </row>
    <row r="921">
      <c r="F921" s="19"/>
      <c r="G921" s="19"/>
      <c r="H921" s="19"/>
      <c r="N921" s="26"/>
      <c r="O921" s="25"/>
      <c r="S921" s="26"/>
    </row>
    <row r="922">
      <c r="F922" s="19"/>
      <c r="G922" s="19"/>
      <c r="H922" s="19"/>
      <c r="N922" s="26"/>
      <c r="O922" s="25"/>
      <c r="S922" s="26"/>
    </row>
    <row r="923">
      <c r="F923" s="19"/>
      <c r="G923" s="19"/>
      <c r="H923" s="19"/>
      <c r="N923" s="26"/>
      <c r="O923" s="25"/>
      <c r="S923" s="26"/>
    </row>
    <row r="924">
      <c r="F924" s="19"/>
      <c r="G924" s="19"/>
      <c r="H924" s="19"/>
      <c r="N924" s="26"/>
      <c r="O924" s="25"/>
      <c r="S924" s="26"/>
    </row>
    <row r="925">
      <c r="F925" s="19"/>
      <c r="G925" s="19"/>
      <c r="H925" s="19"/>
      <c r="N925" s="26"/>
      <c r="O925" s="25"/>
      <c r="S925" s="26"/>
    </row>
    <row r="926">
      <c r="F926" s="19"/>
      <c r="G926" s="19"/>
      <c r="H926" s="19"/>
      <c r="N926" s="26"/>
      <c r="O926" s="25"/>
      <c r="S926" s="26"/>
    </row>
    <row r="927">
      <c r="F927" s="19"/>
      <c r="G927" s="19"/>
      <c r="H927" s="19"/>
      <c r="N927" s="26"/>
      <c r="O927" s="25"/>
      <c r="S927" s="26"/>
    </row>
    <row r="928">
      <c r="F928" s="19"/>
      <c r="G928" s="19"/>
      <c r="H928" s="19"/>
      <c r="N928" s="26"/>
      <c r="O928" s="25"/>
      <c r="S928" s="26"/>
    </row>
    <row r="929">
      <c r="F929" s="19"/>
      <c r="G929" s="19"/>
      <c r="H929" s="19"/>
      <c r="N929" s="26"/>
      <c r="O929" s="25"/>
      <c r="S929" s="26"/>
    </row>
    <row r="930">
      <c r="F930" s="19"/>
      <c r="G930" s="19"/>
      <c r="H930" s="19"/>
      <c r="N930" s="26"/>
      <c r="O930" s="25"/>
      <c r="S930" s="26"/>
    </row>
    <row r="931">
      <c r="F931" s="19"/>
      <c r="G931" s="19"/>
      <c r="H931" s="19"/>
      <c r="N931" s="26"/>
      <c r="O931" s="25"/>
      <c r="S931" s="26"/>
    </row>
    <row r="932">
      <c r="F932" s="19"/>
      <c r="G932" s="19"/>
      <c r="H932" s="19"/>
      <c r="N932" s="26"/>
      <c r="O932" s="25"/>
      <c r="S932" s="26"/>
    </row>
    <row r="933">
      <c r="F933" s="19"/>
      <c r="G933" s="19"/>
      <c r="H933" s="19"/>
      <c r="N933" s="26"/>
      <c r="O933" s="25"/>
      <c r="S933" s="26"/>
    </row>
    <row r="934">
      <c r="F934" s="19"/>
      <c r="G934" s="19"/>
      <c r="H934" s="19"/>
      <c r="N934" s="26"/>
      <c r="O934" s="25"/>
      <c r="S934" s="26"/>
    </row>
    <row r="935">
      <c r="F935" s="19"/>
      <c r="G935" s="19"/>
      <c r="H935" s="19"/>
      <c r="N935" s="26"/>
      <c r="O935" s="25"/>
      <c r="S935" s="26"/>
    </row>
    <row r="936">
      <c r="F936" s="19"/>
      <c r="G936" s="19"/>
      <c r="H936" s="19"/>
      <c r="N936" s="26"/>
      <c r="O936" s="25"/>
      <c r="S936" s="26"/>
    </row>
    <row r="937">
      <c r="F937" s="19"/>
      <c r="G937" s="19"/>
      <c r="H937" s="19"/>
      <c r="N937" s="26"/>
      <c r="O937" s="25"/>
      <c r="S937" s="26"/>
    </row>
    <row r="938">
      <c r="F938" s="19"/>
      <c r="G938" s="19"/>
      <c r="H938" s="19"/>
      <c r="N938" s="26"/>
      <c r="O938" s="25"/>
      <c r="S938" s="26"/>
    </row>
    <row r="939">
      <c r="F939" s="19"/>
      <c r="G939" s="19"/>
      <c r="H939" s="19"/>
      <c r="N939" s="26"/>
      <c r="O939" s="25"/>
      <c r="S939" s="26"/>
    </row>
    <row r="940">
      <c r="F940" s="19"/>
      <c r="G940" s="19"/>
      <c r="H940" s="19"/>
      <c r="N940" s="26"/>
      <c r="O940" s="25"/>
      <c r="S940" s="26"/>
    </row>
    <row r="941">
      <c r="F941" s="19"/>
      <c r="G941" s="19"/>
      <c r="H941" s="19"/>
      <c r="N941" s="26"/>
      <c r="O941" s="25"/>
      <c r="S941" s="26"/>
    </row>
    <row r="942">
      <c r="F942" s="19"/>
      <c r="G942" s="19"/>
      <c r="H942" s="19"/>
      <c r="N942" s="26"/>
      <c r="O942" s="25"/>
      <c r="S942" s="26"/>
    </row>
    <row r="943">
      <c r="F943" s="19"/>
      <c r="G943" s="19"/>
      <c r="H943" s="19"/>
      <c r="N943" s="26"/>
      <c r="O943" s="25"/>
      <c r="S943" s="26"/>
    </row>
    <row r="944">
      <c r="F944" s="19"/>
      <c r="G944" s="19"/>
      <c r="H944" s="19"/>
      <c r="N944" s="26"/>
      <c r="O944" s="25"/>
      <c r="S944" s="26"/>
    </row>
    <row r="945">
      <c r="F945" s="19"/>
      <c r="G945" s="19"/>
      <c r="H945" s="19"/>
      <c r="N945" s="26"/>
      <c r="O945" s="25"/>
      <c r="S945" s="26"/>
    </row>
    <row r="946">
      <c r="F946" s="19"/>
      <c r="G946" s="19"/>
      <c r="H946" s="19"/>
      <c r="N946" s="26"/>
      <c r="O946" s="25"/>
      <c r="S946" s="26"/>
    </row>
    <row r="947">
      <c r="F947" s="19"/>
      <c r="G947" s="19"/>
      <c r="H947" s="19"/>
      <c r="N947" s="26"/>
      <c r="O947" s="25"/>
      <c r="S947" s="26"/>
    </row>
    <row r="948">
      <c r="F948" s="19"/>
      <c r="G948" s="19"/>
      <c r="H948" s="19"/>
      <c r="N948" s="26"/>
      <c r="O948" s="25"/>
      <c r="S948" s="26"/>
    </row>
    <row r="949">
      <c r="F949" s="19"/>
      <c r="G949" s="19"/>
      <c r="H949" s="19"/>
      <c r="N949" s="26"/>
      <c r="O949" s="25"/>
      <c r="S949" s="26"/>
    </row>
    <row r="950">
      <c r="F950" s="19"/>
      <c r="G950" s="19"/>
      <c r="H950" s="19"/>
      <c r="N950" s="26"/>
      <c r="O950" s="25"/>
      <c r="S950" s="26"/>
    </row>
    <row r="951">
      <c r="F951" s="19"/>
      <c r="G951" s="19"/>
      <c r="H951" s="19"/>
      <c r="N951" s="26"/>
      <c r="O951" s="25"/>
      <c r="S951" s="26"/>
    </row>
    <row r="952">
      <c r="F952" s="19"/>
      <c r="G952" s="19"/>
      <c r="H952" s="19"/>
      <c r="N952" s="26"/>
      <c r="O952" s="25"/>
      <c r="S952" s="26"/>
    </row>
    <row r="953">
      <c r="F953" s="19"/>
      <c r="G953" s="19"/>
      <c r="H953" s="19"/>
      <c r="N953" s="26"/>
      <c r="O953" s="25"/>
      <c r="S953" s="26"/>
    </row>
    <row r="954">
      <c r="F954" s="19"/>
      <c r="G954" s="19"/>
      <c r="H954" s="19"/>
      <c r="N954" s="26"/>
      <c r="O954" s="25"/>
      <c r="S954" s="26"/>
    </row>
    <row r="955">
      <c r="F955" s="19"/>
      <c r="G955" s="19"/>
      <c r="H955" s="19"/>
      <c r="N955" s="26"/>
      <c r="O955" s="25"/>
      <c r="S955" s="26"/>
    </row>
    <row r="956">
      <c r="F956" s="19"/>
      <c r="G956" s="19"/>
      <c r="H956" s="19"/>
      <c r="N956" s="26"/>
      <c r="O956" s="25"/>
      <c r="S956" s="26"/>
    </row>
    <row r="957">
      <c r="F957" s="19"/>
      <c r="G957" s="19"/>
      <c r="H957" s="19"/>
      <c r="N957" s="26"/>
      <c r="O957" s="25"/>
      <c r="S957" s="26"/>
    </row>
    <row r="958">
      <c r="F958" s="19"/>
      <c r="G958" s="19"/>
      <c r="H958" s="19"/>
      <c r="N958" s="26"/>
      <c r="O958" s="25"/>
      <c r="S958" s="26"/>
    </row>
    <row r="959">
      <c r="F959" s="19"/>
      <c r="G959" s="19"/>
      <c r="H959" s="19"/>
      <c r="N959" s="26"/>
      <c r="O959" s="25"/>
      <c r="S959" s="26"/>
    </row>
    <row r="960">
      <c r="F960" s="19"/>
      <c r="G960" s="19"/>
      <c r="H960" s="19"/>
      <c r="N960" s="26"/>
      <c r="O960" s="25"/>
      <c r="S960" s="26"/>
    </row>
    <row r="961">
      <c r="F961" s="19"/>
      <c r="G961" s="19"/>
      <c r="H961" s="19"/>
      <c r="N961" s="26"/>
      <c r="O961" s="25"/>
      <c r="S961" s="26"/>
    </row>
    <row r="962">
      <c r="F962" s="19"/>
      <c r="G962" s="19"/>
      <c r="H962" s="19"/>
      <c r="N962" s="26"/>
      <c r="O962" s="25"/>
      <c r="S962" s="26"/>
    </row>
    <row r="963">
      <c r="F963" s="19"/>
      <c r="G963" s="19"/>
      <c r="H963" s="19"/>
      <c r="N963" s="26"/>
      <c r="O963" s="25"/>
      <c r="S963" s="26"/>
    </row>
    <row r="964">
      <c r="F964" s="19"/>
      <c r="G964" s="19"/>
      <c r="H964" s="19"/>
      <c r="N964" s="26"/>
      <c r="O964" s="25"/>
      <c r="S964" s="26"/>
    </row>
    <row r="965">
      <c r="F965" s="19"/>
      <c r="G965" s="19"/>
      <c r="H965" s="19"/>
      <c r="N965" s="26"/>
      <c r="O965" s="25"/>
      <c r="S965" s="26"/>
    </row>
    <row r="966">
      <c r="F966" s="19"/>
      <c r="G966" s="19"/>
      <c r="H966" s="19"/>
      <c r="N966" s="26"/>
      <c r="O966" s="25"/>
      <c r="S966" s="26"/>
    </row>
    <row r="967">
      <c r="F967" s="19"/>
      <c r="G967" s="19"/>
      <c r="H967" s="19"/>
      <c r="N967" s="26"/>
      <c r="O967" s="25"/>
      <c r="S967" s="26"/>
    </row>
    <row r="968">
      <c r="F968" s="19"/>
      <c r="G968" s="19"/>
      <c r="H968" s="19"/>
      <c r="N968" s="26"/>
      <c r="O968" s="25"/>
      <c r="S968" s="26"/>
    </row>
    <row r="969">
      <c r="F969" s="19"/>
      <c r="G969" s="19"/>
      <c r="H969" s="19"/>
      <c r="N969" s="26"/>
      <c r="O969" s="25"/>
      <c r="S969" s="26"/>
    </row>
    <row r="970">
      <c r="F970" s="19"/>
      <c r="G970" s="19"/>
      <c r="H970" s="19"/>
      <c r="N970" s="26"/>
      <c r="O970" s="25"/>
      <c r="S970" s="26"/>
    </row>
    <row r="971">
      <c r="F971" s="19"/>
      <c r="G971" s="19"/>
      <c r="H971" s="19"/>
      <c r="N971" s="26"/>
      <c r="O971" s="25"/>
      <c r="S971" s="26"/>
    </row>
    <row r="972">
      <c r="F972" s="19"/>
      <c r="G972" s="19"/>
      <c r="H972" s="19"/>
      <c r="N972" s="26"/>
      <c r="O972" s="25"/>
      <c r="S972" s="26"/>
    </row>
    <row r="973">
      <c r="F973" s="19"/>
      <c r="G973" s="19"/>
      <c r="H973" s="19"/>
      <c r="N973" s="26"/>
      <c r="O973" s="25"/>
      <c r="S973" s="26"/>
    </row>
    <row r="974">
      <c r="F974" s="19"/>
      <c r="G974" s="19"/>
      <c r="H974" s="19"/>
      <c r="N974" s="26"/>
      <c r="O974" s="25"/>
      <c r="S974" s="26"/>
    </row>
    <row r="975">
      <c r="F975" s="19"/>
      <c r="G975" s="19"/>
      <c r="H975" s="19"/>
      <c r="N975" s="26"/>
      <c r="O975" s="25"/>
      <c r="S975" s="26"/>
    </row>
    <row r="976">
      <c r="F976" s="19"/>
      <c r="G976" s="19"/>
      <c r="H976" s="19"/>
      <c r="N976" s="26"/>
      <c r="O976" s="25"/>
      <c r="S976" s="26"/>
    </row>
    <row r="977">
      <c r="F977" s="19"/>
      <c r="G977" s="19"/>
      <c r="H977" s="19"/>
      <c r="N977" s="26"/>
      <c r="O977" s="25"/>
      <c r="S977" s="26"/>
    </row>
    <row r="978">
      <c r="F978" s="19"/>
      <c r="G978" s="19"/>
      <c r="H978" s="19"/>
      <c r="N978" s="26"/>
      <c r="O978" s="25"/>
      <c r="S978" s="26"/>
    </row>
    <row r="979">
      <c r="F979" s="19"/>
      <c r="G979" s="19"/>
      <c r="H979" s="19"/>
      <c r="N979" s="26"/>
      <c r="O979" s="25"/>
      <c r="S979" s="26"/>
    </row>
    <row r="980">
      <c r="F980" s="19"/>
      <c r="G980" s="19"/>
      <c r="H980" s="19"/>
      <c r="N980" s="26"/>
      <c r="O980" s="25"/>
      <c r="S980" s="26"/>
    </row>
    <row r="981">
      <c r="F981" s="19"/>
      <c r="G981" s="19"/>
      <c r="H981" s="19"/>
      <c r="N981" s="26"/>
      <c r="O981" s="25"/>
      <c r="S981" s="26"/>
    </row>
    <row r="982">
      <c r="F982" s="19"/>
      <c r="G982" s="19"/>
      <c r="H982" s="19"/>
      <c r="N982" s="26"/>
      <c r="O982" s="25"/>
      <c r="S982" s="26"/>
    </row>
    <row r="983">
      <c r="F983" s="19"/>
      <c r="G983" s="19"/>
      <c r="H983" s="19"/>
      <c r="N983" s="26"/>
      <c r="O983" s="25"/>
      <c r="S983" s="26"/>
    </row>
    <row r="984">
      <c r="F984" s="19"/>
      <c r="G984" s="19"/>
      <c r="H984" s="19"/>
      <c r="N984" s="26"/>
      <c r="O984" s="25"/>
      <c r="S984" s="26"/>
    </row>
    <row r="985">
      <c r="F985" s="19"/>
      <c r="G985" s="19"/>
      <c r="H985" s="19"/>
      <c r="N985" s="26"/>
      <c r="O985" s="25"/>
      <c r="S985" s="26"/>
    </row>
    <row r="986">
      <c r="F986" s="19"/>
      <c r="G986" s="19"/>
      <c r="H986" s="19"/>
      <c r="N986" s="26"/>
      <c r="O986" s="25"/>
      <c r="S986" s="26"/>
    </row>
    <row r="987">
      <c r="F987" s="19"/>
      <c r="G987" s="19"/>
      <c r="H987" s="19"/>
      <c r="N987" s="26"/>
      <c r="O987" s="25"/>
      <c r="S987" s="26"/>
    </row>
    <row r="988">
      <c r="F988" s="19"/>
      <c r="G988" s="19"/>
      <c r="H988" s="19"/>
      <c r="N988" s="26"/>
      <c r="O988" s="25"/>
      <c r="S988" s="26"/>
    </row>
    <row r="989">
      <c r="F989" s="19"/>
      <c r="G989" s="19"/>
      <c r="H989" s="19"/>
      <c r="N989" s="26"/>
      <c r="O989" s="25"/>
      <c r="S989" s="26"/>
    </row>
    <row r="990">
      <c r="F990" s="19"/>
      <c r="G990" s="19"/>
      <c r="H990" s="19"/>
      <c r="N990" s="26"/>
      <c r="O990" s="25"/>
      <c r="S990" s="26"/>
    </row>
    <row r="991">
      <c r="F991" s="19"/>
      <c r="G991" s="19"/>
      <c r="H991" s="19"/>
      <c r="N991" s="26"/>
      <c r="O991" s="25"/>
      <c r="S991" s="26"/>
    </row>
    <row r="992">
      <c r="F992" s="19"/>
      <c r="G992" s="19"/>
      <c r="H992" s="19"/>
      <c r="N992" s="26"/>
      <c r="O992" s="25"/>
      <c r="S992" s="26"/>
    </row>
    <row r="993">
      <c r="F993" s="19"/>
      <c r="G993" s="19"/>
      <c r="H993" s="19"/>
      <c r="N993" s="26"/>
      <c r="O993" s="25"/>
      <c r="S993" s="26"/>
    </row>
    <row r="994">
      <c r="F994" s="19"/>
      <c r="G994" s="19"/>
      <c r="H994" s="19"/>
      <c r="N994" s="26"/>
      <c r="O994" s="25"/>
      <c r="S994" s="26"/>
    </row>
    <row r="995">
      <c r="F995" s="19"/>
      <c r="G995" s="19"/>
      <c r="H995" s="19"/>
      <c r="N995" s="26"/>
      <c r="O995" s="25"/>
      <c r="S995" s="26"/>
    </row>
    <row r="996">
      <c r="F996" s="19"/>
      <c r="G996" s="19"/>
      <c r="H996" s="19"/>
      <c r="N996" s="26"/>
      <c r="O996" s="25"/>
      <c r="S996" s="26"/>
    </row>
    <row r="997">
      <c r="F997" s="19"/>
      <c r="G997" s="19"/>
      <c r="H997" s="19"/>
      <c r="N997" s="26"/>
      <c r="O997" s="25"/>
      <c r="S997" s="26"/>
    </row>
    <row r="998">
      <c r="F998" s="19"/>
      <c r="G998" s="19"/>
      <c r="H998" s="19"/>
      <c r="N998" s="26"/>
      <c r="O998" s="25"/>
      <c r="S998" s="26"/>
    </row>
    <row r="999">
      <c r="F999" s="19"/>
      <c r="G999" s="19"/>
      <c r="H999" s="19"/>
      <c r="N999" s="26"/>
      <c r="O999" s="25"/>
      <c r="S999" s="26"/>
    </row>
    <row r="1000">
      <c r="F1000" s="19"/>
      <c r="G1000" s="19"/>
      <c r="H1000" s="19"/>
      <c r="N1000" s="26"/>
      <c r="O1000" s="25"/>
      <c r="S1000" s="26"/>
    </row>
    <row r="1001">
      <c r="F1001" s="19"/>
      <c r="G1001" s="19"/>
      <c r="H1001" s="19"/>
      <c r="N1001" s="26"/>
      <c r="O1001" s="25"/>
      <c r="S1001" s="26"/>
    </row>
    <row r="1002">
      <c r="F1002" s="19"/>
      <c r="G1002" s="19"/>
      <c r="H1002" s="19"/>
      <c r="N1002" s="26"/>
      <c r="O1002" s="25"/>
      <c r="S1002" s="26"/>
    </row>
    <row r="1003">
      <c r="F1003" s="19"/>
      <c r="G1003" s="19"/>
      <c r="H1003" s="19"/>
      <c r="N1003" s="26"/>
      <c r="O1003" s="25"/>
      <c r="S1003" s="26"/>
    </row>
    <row r="1004">
      <c r="F1004" s="19"/>
      <c r="G1004" s="19"/>
      <c r="H1004" s="19"/>
      <c r="N1004" s="26"/>
      <c r="O1004" s="25"/>
      <c r="S1004" s="26"/>
    </row>
    <row r="1005">
      <c r="F1005" s="19"/>
      <c r="G1005" s="19"/>
      <c r="H1005" s="19"/>
      <c r="N1005" s="26"/>
      <c r="O1005" s="75"/>
      <c r="S1005" s="26"/>
    </row>
  </sheetData>
  <autoFilter ref="$A$2:$AH$1005">
    <sortState ref="A2:AH1005">
      <sortCondition ref="B2:B1005"/>
      <sortCondition ref="K2:K1005"/>
      <sortCondition ref="P2:P1005"/>
      <sortCondition ref="Q2:Q1005"/>
      <sortCondition ref="U2:U1005"/>
      <sortCondition ref="V2:V1005"/>
      <sortCondition descending="1" ref="W2:W1005"/>
      <sortCondition descending="1" ref="R2:R1005"/>
      <sortCondition descending="1" ref="M2:M1005"/>
    </sortState>
  </autoFilter>
  <conditionalFormatting sqref="F3:G359 H3:H371">
    <cfRule type="cellIs" dxfId="0" priority="1" operator="lessThan">
      <formula>4</formula>
    </cfRule>
  </conditionalFormatting>
  <conditionalFormatting sqref="F3:G359 H3:H371">
    <cfRule type="cellIs" dxfId="1" priority="2" operator="lessThan">
      <formula>8</formula>
    </cfRule>
  </conditionalFormatting>
  <conditionalFormatting sqref="F3:G359 H3:H371">
    <cfRule type="cellIs" dxfId="2" priority="3" operator="equal">
      <formula>11</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1.25"/>
    <col customWidth="1" min="6" max="8" width="12.5"/>
    <col customWidth="1" min="14" max="14" width="15.13"/>
    <col customWidth="1" min="15" max="15" width="3.25"/>
    <col customWidth="1" min="19" max="19" width="11.0"/>
    <col customWidth="1" min="20" max="20" width="3.63"/>
    <col customWidth="1" min="24" max="24" width="30.0"/>
  </cols>
  <sheetData>
    <row r="1">
      <c r="A1" s="10"/>
      <c r="B1" s="10"/>
      <c r="C1" s="10">
        <f t="shared" ref="C1:E1" si="1">SUM(C3:C370)</f>
        <v>3902428</v>
      </c>
      <c r="D1" s="10">
        <f t="shared" si="1"/>
        <v>1751462</v>
      </c>
      <c r="E1" s="10">
        <f t="shared" si="1"/>
        <v>483555</v>
      </c>
      <c r="F1" s="3"/>
      <c r="G1" s="3"/>
      <c r="H1" s="3"/>
      <c r="I1" s="7"/>
      <c r="K1" s="11"/>
      <c r="L1" s="11"/>
      <c r="M1" s="5"/>
      <c r="N1" s="12"/>
      <c r="O1" s="78"/>
      <c r="P1" s="5"/>
      <c r="Q1" s="5"/>
      <c r="R1" s="5"/>
      <c r="S1" s="12"/>
      <c r="T1" s="5"/>
      <c r="U1" s="5"/>
      <c r="V1" s="11"/>
      <c r="W1" s="5"/>
    </row>
    <row r="2">
      <c r="A2" s="10" t="s">
        <v>0</v>
      </c>
      <c r="B2" s="10" t="s">
        <v>1</v>
      </c>
      <c r="C2" s="10" t="s">
        <v>4</v>
      </c>
      <c r="D2" s="10" t="s">
        <v>5</v>
      </c>
      <c r="E2" s="10" t="s">
        <v>7</v>
      </c>
      <c r="F2" s="3" t="s">
        <v>9</v>
      </c>
      <c r="G2" s="3"/>
      <c r="H2" s="3" t="s">
        <v>8</v>
      </c>
      <c r="I2" s="7" t="s">
        <v>11</v>
      </c>
      <c r="K2" s="11" t="s">
        <v>1005</v>
      </c>
      <c r="L2" s="11" t="s">
        <v>20</v>
      </c>
      <c r="M2" s="5" t="s">
        <v>22</v>
      </c>
      <c r="N2" s="12"/>
      <c r="O2" s="15"/>
      <c r="P2" s="5" t="s">
        <v>1006</v>
      </c>
      <c r="Q2" s="5" t="s">
        <v>24</v>
      </c>
      <c r="R2" s="5" t="s">
        <v>22</v>
      </c>
      <c r="S2" s="12"/>
      <c r="T2" s="5"/>
      <c r="U2" s="5" t="s">
        <v>1007</v>
      </c>
      <c r="V2" s="11" t="s">
        <v>25</v>
      </c>
      <c r="W2" s="5" t="s">
        <v>22</v>
      </c>
    </row>
    <row r="3">
      <c r="A3" s="18" t="s">
        <v>604</v>
      </c>
      <c r="B3" s="18">
        <v>11.0</v>
      </c>
      <c r="C3" s="40">
        <v>15112.0</v>
      </c>
      <c r="D3" s="40">
        <v>4682.0</v>
      </c>
      <c r="E3" s="40">
        <v>154.0</v>
      </c>
      <c r="F3" s="14">
        <v>141050.0</v>
      </c>
      <c r="G3" s="19"/>
      <c r="H3" s="19">
        <f>VLOOKUP(A3,'Kings Ratings'!$A$2:$B$1000,2,false)</f>
        <v>1</v>
      </c>
      <c r="I3" s="7">
        <f>vlookup(B3,'202405 MM (Do Not Delete)'!$A$1:$G$1000,7,false)</f>
        <v>275</v>
      </c>
      <c r="K3" s="40">
        <v>14615.0</v>
      </c>
      <c r="L3" s="22">
        <f t="shared" ref="L3:L370" si="2">C3-K3</f>
        <v>497</v>
      </c>
      <c r="M3" s="23">
        <f t="shared" ref="M3:M370" si="3">L3/K3</f>
        <v>0.03400615806</v>
      </c>
      <c r="N3" s="24" t="str">
        <f t="shared" ref="N3:N370" si="4">CONCATENATE(A3, " with +",L3, ", +", 100*round(M3,3), "% (",K3, " to ",C3,")")</f>
        <v>Peppers with +497, +3.4% (14615 to 15112)</v>
      </c>
      <c r="O3" s="41"/>
      <c r="P3" s="40">
        <v>4475.0</v>
      </c>
      <c r="Q3" s="18">
        <f t="shared" ref="Q3:Q370" si="5">D3-P3</f>
        <v>207</v>
      </c>
      <c r="R3" s="23">
        <f t="shared" ref="R3:R370" si="6">Q3/P3</f>
        <v>0.04625698324</v>
      </c>
      <c r="S3" s="24" t="str">
        <f t="shared" ref="S3:S370" si="7">CONCATENATE(A3, " with +",Q3, ", +", 100*round(R3,3), "% (",P3, " to ",D3,")")</f>
        <v>Peppers with +207, +4.6% (4475 to 4682)</v>
      </c>
      <c r="T3" s="18"/>
      <c r="U3" s="40">
        <v>142.0</v>
      </c>
      <c r="V3" s="22">
        <f t="shared" ref="V3:V370" si="8">E3-U3</f>
        <v>12</v>
      </c>
      <c r="W3" s="23">
        <f t="shared" ref="W3:W370" si="9">V3/U3</f>
        <v>0.08450704225</v>
      </c>
      <c r="X3" s="26" t="str">
        <f t="shared" ref="X3:X370" si="10">CONCATENATE(A3, " with +",V3, ", +", 100*round(W3,3), "% (",U3, " to ",E3,")")</f>
        <v>Peppers with +12, +8.5% (142 to 154)</v>
      </c>
    </row>
    <row r="4">
      <c r="A4" s="18" t="s">
        <v>250</v>
      </c>
      <c r="B4" s="18">
        <v>13.0</v>
      </c>
      <c r="C4" s="40">
        <v>13764.0</v>
      </c>
      <c r="D4" s="40">
        <v>3232.0</v>
      </c>
      <c r="E4" s="40">
        <v>162.0</v>
      </c>
      <c r="F4" s="14">
        <v>110773.0</v>
      </c>
      <c r="G4" s="19"/>
      <c r="H4" s="19">
        <f>VLOOKUP(A4,'Kings Ratings'!$A$2:$B$1000,2,false)</f>
        <v>2</v>
      </c>
      <c r="I4" s="7" t="str">
        <f>vlookup(B4,'202405 MM (Do Not Delete)'!$A$1:$G$1000,7,false)</f>
        <v/>
      </c>
      <c r="K4" s="40">
        <v>13241.0</v>
      </c>
      <c r="L4" s="22">
        <f t="shared" si="2"/>
        <v>523</v>
      </c>
      <c r="M4" s="23">
        <f t="shared" si="3"/>
        <v>0.0394985273</v>
      </c>
      <c r="N4" s="24" t="str">
        <f t="shared" si="4"/>
        <v>Eggplant with +523, +3.9% (13241 to 13764)</v>
      </c>
      <c r="O4" s="41"/>
      <c r="P4" s="40">
        <v>3083.0</v>
      </c>
      <c r="Q4" s="18">
        <f t="shared" si="5"/>
        <v>149</v>
      </c>
      <c r="R4" s="23">
        <f t="shared" si="6"/>
        <v>0.04832954914</v>
      </c>
      <c r="S4" s="24" t="str">
        <f t="shared" si="7"/>
        <v>Eggplant with +149, +4.8% (3083 to 3232)</v>
      </c>
      <c r="T4" s="18"/>
      <c r="U4" s="40">
        <v>153.0</v>
      </c>
      <c r="V4" s="22">
        <f t="shared" si="8"/>
        <v>9</v>
      </c>
      <c r="W4" s="23">
        <f t="shared" si="9"/>
        <v>0.05882352941</v>
      </c>
      <c r="X4" s="26" t="str">
        <f t="shared" si="10"/>
        <v>Eggplant with +9, +5.9% (153 to 162)</v>
      </c>
    </row>
    <row r="5">
      <c r="A5" s="18" t="s">
        <v>787</v>
      </c>
      <c r="B5" s="18">
        <v>15.0</v>
      </c>
      <c r="C5" s="40">
        <v>8964.0</v>
      </c>
      <c r="D5" s="40">
        <v>732.0</v>
      </c>
      <c r="E5" s="40">
        <v>1.0</v>
      </c>
      <c r="F5" s="14">
        <v>17002.0</v>
      </c>
      <c r="G5" s="19"/>
      <c r="H5" s="19">
        <f>VLOOKUP(A5,'Kings Ratings'!$A$2:$B$1000,2,false)</f>
        <v>7</v>
      </c>
      <c r="I5" s="10"/>
      <c r="K5" s="40">
        <v>8427.0</v>
      </c>
      <c r="L5" s="22">
        <f t="shared" si="2"/>
        <v>537</v>
      </c>
      <c r="M5" s="23">
        <f t="shared" si="3"/>
        <v>0.06372374511</v>
      </c>
      <c r="N5" s="24" t="str">
        <f t="shared" si="4"/>
        <v>Tomato with +537, +6.4% (8427 to 8964)</v>
      </c>
      <c r="O5" s="41"/>
      <c r="P5" s="40">
        <v>690.0</v>
      </c>
      <c r="Q5" s="18">
        <f t="shared" si="5"/>
        <v>42</v>
      </c>
      <c r="R5" s="23">
        <f t="shared" si="6"/>
        <v>0.06086956522</v>
      </c>
      <c r="S5" s="24" t="str">
        <f t="shared" si="7"/>
        <v>Tomato with +42, +6.1% (690 to 732)</v>
      </c>
      <c r="T5" s="18"/>
      <c r="U5" s="40">
        <v>1.0</v>
      </c>
      <c r="V5" s="22">
        <f t="shared" si="8"/>
        <v>0</v>
      </c>
      <c r="W5" s="23">
        <f t="shared" si="9"/>
        <v>0</v>
      </c>
      <c r="X5" s="26" t="str">
        <f t="shared" si="10"/>
        <v>Tomato with +0, +0% (1 to 1)</v>
      </c>
    </row>
    <row r="6">
      <c r="A6" s="18" t="s">
        <v>80</v>
      </c>
      <c r="B6" s="18">
        <v>17.0</v>
      </c>
      <c r="C6" s="40">
        <v>36659.0</v>
      </c>
      <c r="D6" s="40">
        <v>16616.0</v>
      </c>
      <c r="E6" s="40">
        <v>6793.0</v>
      </c>
      <c r="F6" s="14">
        <v>6900319.0</v>
      </c>
      <c r="G6" s="19"/>
      <c r="H6" s="19">
        <f>VLOOKUP(A6,'Kings Ratings'!$A$2:$B$1000,2,false)</f>
        <v>1</v>
      </c>
      <c r="I6" s="7">
        <f>vlookup(B6,'202405 MM (Do Not Delete)'!$A$1:$G$1000,7,false)</f>
        <v>219</v>
      </c>
      <c r="K6" s="40">
        <v>35584.0</v>
      </c>
      <c r="L6" s="22">
        <f t="shared" si="2"/>
        <v>1075</v>
      </c>
      <c r="M6" s="23">
        <f t="shared" si="3"/>
        <v>0.03021020683</v>
      </c>
      <c r="N6" s="24" t="str">
        <f t="shared" si="4"/>
        <v>Drum with +1075, +3% (35584 to 36659)</v>
      </c>
      <c r="O6" s="41"/>
      <c r="P6" s="40">
        <v>15852.0</v>
      </c>
      <c r="Q6" s="18">
        <f t="shared" si="5"/>
        <v>764</v>
      </c>
      <c r="R6" s="23">
        <f t="shared" si="6"/>
        <v>0.04819581125</v>
      </c>
      <c r="S6" s="24" t="str">
        <f t="shared" si="7"/>
        <v>Drum with +764, +4.8% (15852 to 16616)</v>
      </c>
      <c r="T6" s="18"/>
      <c r="U6" s="40">
        <v>6319.0</v>
      </c>
      <c r="V6" s="22">
        <f t="shared" si="8"/>
        <v>474</v>
      </c>
      <c r="W6" s="23">
        <f t="shared" si="9"/>
        <v>0.07501186897</v>
      </c>
      <c r="X6" s="26" t="str">
        <f t="shared" si="10"/>
        <v>Drum with +474, +7.5% (6319 to 6793)</v>
      </c>
    </row>
    <row r="7">
      <c r="A7" s="18" t="s">
        <v>177</v>
      </c>
      <c r="B7" s="18">
        <v>19.0</v>
      </c>
      <c r="C7" s="40">
        <v>17902.0</v>
      </c>
      <c r="D7" s="40">
        <v>5465.0</v>
      </c>
      <c r="E7" s="40">
        <v>240.0</v>
      </c>
      <c r="F7" s="14">
        <v>744708.0</v>
      </c>
      <c r="G7" s="19"/>
      <c r="H7" s="19">
        <f>VLOOKUP(A7,'Kings Ratings'!$A$2:$B$1000,2,false)</f>
        <v>3</v>
      </c>
      <c r="I7" s="7">
        <f>vlookup(B7,'202405 MM (Do Not Delete)'!$A$1:$G$1000,7,false)</f>
        <v>283</v>
      </c>
      <c r="K7" s="40">
        <v>17243.0</v>
      </c>
      <c r="L7" s="22">
        <f t="shared" si="2"/>
        <v>659</v>
      </c>
      <c r="M7" s="23">
        <f t="shared" si="3"/>
        <v>0.03821840747</v>
      </c>
      <c r="N7" s="24" t="str">
        <f t="shared" si="4"/>
        <v>Carrot with +659, +3.8% (17243 to 17902)</v>
      </c>
      <c r="O7" s="41"/>
      <c r="P7" s="40">
        <v>5209.0</v>
      </c>
      <c r="Q7" s="18">
        <f t="shared" si="5"/>
        <v>256</v>
      </c>
      <c r="R7" s="23">
        <f t="shared" si="6"/>
        <v>0.04914570935</v>
      </c>
      <c r="S7" s="24" t="str">
        <f t="shared" si="7"/>
        <v>Carrot with +256, +4.9% (5209 to 5465)</v>
      </c>
      <c r="T7" s="18"/>
      <c r="U7" s="40">
        <v>214.0</v>
      </c>
      <c r="V7" s="22">
        <f t="shared" si="8"/>
        <v>26</v>
      </c>
      <c r="W7" s="23">
        <f t="shared" si="9"/>
        <v>0.1214953271</v>
      </c>
      <c r="X7" s="26" t="str">
        <f t="shared" si="10"/>
        <v>Carrot with +26, +12.1% (214 to 240)</v>
      </c>
    </row>
    <row r="8">
      <c r="A8" s="18" t="s">
        <v>23</v>
      </c>
      <c r="B8" s="18">
        <v>21.0</v>
      </c>
      <c r="C8" s="40">
        <v>61750.0</v>
      </c>
      <c r="D8" s="40">
        <v>43413.0</v>
      </c>
      <c r="E8" s="40">
        <v>17826.0</v>
      </c>
      <c r="F8" s="14">
        <v>3.9496872E7</v>
      </c>
      <c r="G8" s="19"/>
      <c r="H8" s="19">
        <f>VLOOKUP(A8,'Kings Ratings'!$A$2:$B$1000,2,false)</f>
        <v>1</v>
      </c>
      <c r="I8" s="7">
        <f>vlookup(B8,'202405 MM (Do Not Delete)'!$A$1:$G$1000,7,false)</f>
        <v>201</v>
      </c>
      <c r="K8" s="40">
        <v>60076.0</v>
      </c>
      <c r="L8" s="22">
        <f t="shared" si="2"/>
        <v>1674</v>
      </c>
      <c r="M8" s="23">
        <f t="shared" si="3"/>
        <v>0.02786470471</v>
      </c>
      <c r="N8" s="24" t="str">
        <f t="shared" si="4"/>
        <v>Board with +1674, +2.8% (60076 to 61750)</v>
      </c>
      <c r="O8" s="41"/>
      <c r="P8" s="40">
        <v>42166.0</v>
      </c>
      <c r="Q8" s="18">
        <f t="shared" si="5"/>
        <v>1247</v>
      </c>
      <c r="R8" s="23">
        <f t="shared" si="6"/>
        <v>0.0295735901</v>
      </c>
      <c r="S8" s="24" t="str">
        <f t="shared" si="7"/>
        <v>Board with +1247, +3% (42166 to 43413)</v>
      </c>
      <c r="T8" s="18"/>
      <c r="U8" s="40">
        <v>16969.0</v>
      </c>
      <c r="V8" s="22">
        <f t="shared" si="8"/>
        <v>857</v>
      </c>
      <c r="W8" s="23">
        <f t="shared" si="9"/>
        <v>0.05050385998</v>
      </c>
      <c r="X8" s="26" t="str">
        <f t="shared" si="10"/>
        <v>Board with +857, +5.1% (16969 to 17826)</v>
      </c>
    </row>
    <row r="9">
      <c r="A9" s="18" t="s">
        <v>147</v>
      </c>
      <c r="B9" s="18">
        <v>23.0</v>
      </c>
      <c r="C9" s="40">
        <v>16184.0</v>
      </c>
      <c r="D9" s="40">
        <v>7953.0</v>
      </c>
      <c r="E9" s="40">
        <v>1961.0</v>
      </c>
      <c r="F9" s="14">
        <v>1008475.0</v>
      </c>
      <c r="G9" s="19"/>
      <c r="H9" s="19">
        <f>VLOOKUP(A9,'Kings Ratings'!$A$2:$B$1000,2,false)</f>
        <v>1</v>
      </c>
      <c r="I9" s="7">
        <f>vlookup(B9,'202405 MM (Do Not Delete)'!$A$1:$G$1000,7,false)</f>
        <v>243</v>
      </c>
      <c r="K9" s="40">
        <v>15600.0</v>
      </c>
      <c r="L9" s="22">
        <f t="shared" si="2"/>
        <v>584</v>
      </c>
      <c r="M9" s="23">
        <f t="shared" si="3"/>
        <v>0.03743589744</v>
      </c>
      <c r="N9" s="24" t="str">
        <f t="shared" si="4"/>
        <v>Bucket with +584, +3.7% (15600 to 16184)</v>
      </c>
      <c r="O9" s="41"/>
      <c r="P9" s="40">
        <v>7631.0</v>
      </c>
      <c r="Q9" s="18">
        <f t="shared" si="5"/>
        <v>322</v>
      </c>
      <c r="R9" s="23">
        <f t="shared" si="6"/>
        <v>0.04219630455</v>
      </c>
      <c r="S9" s="24" t="str">
        <f t="shared" si="7"/>
        <v>Bucket with +322, +4.2% (7631 to 7953)</v>
      </c>
      <c r="T9" s="18"/>
      <c r="U9" s="40">
        <v>1785.0</v>
      </c>
      <c r="V9" s="22">
        <f t="shared" si="8"/>
        <v>176</v>
      </c>
      <c r="W9" s="23">
        <f t="shared" si="9"/>
        <v>0.09859943978</v>
      </c>
      <c r="X9" s="26" t="str">
        <f t="shared" si="10"/>
        <v>Bucket with +176, +9.9% (1785 to 1961)</v>
      </c>
    </row>
    <row r="10">
      <c r="A10" s="18" t="s">
        <v>111</v>
      </c>
      <c r="B10" s="18">
        <v>24.0</v>
      </c>
      <c r="C10" s="40">
        <v>35634.0</v>
      </c>
      <c r="D10" s="40">
        <v>16566.0</v>
      </c>
      <c r="E10" s="40">
        <v>6790.0</v>
      </c>
      <c r="F10" s="14">
        <v>6889463.0</v>
      </c>
      <c r="G10" s="19"/>
      <c r="H10" s="19">
        <f>VLOOKUP(A10,'Kings Ratings'!$A$2:$B$1000,2,false)</f>
        <v>1</v>
      </c>
      <c r="I10" s="7">
        <f>vlookup(B10,'202405 MM (Do Not Delete)'!$A$1:$G$1000,7,false)</f>
        <v>261</v>
      </c>
      <c r="K10" s="40">
        <v>34587.0</v>
      </c>
      <c r="L10" s="22">
        <f t="shared" si="2"/>
        <v>1047</v>
      </c>
      <c r="M10" s="23">
        <f t="shared" si="3"/>
        <v>0.03027148929</v>
      </c>
      <c r="N10" s="24" t="str">
        <f t="shared" si="4"/>
        <v>Yellow Perch with +1047, +3% (34587 to 35634)</v>
      </c>
      <c r="O10" s="41"/>
      <c r="P10" s="40">
        <v>15795.0</v>
      </c>
      <c r="Q10" s="18">
        <f t="shared" si="5"/>
        <v>771</v>
      </c>
      <c r="R10" s="23">
        <f t="shared" si="6"/>
        <v>0.04881291548</v>
      </c>
      <c r="S10" s="24" t="str">
        <f t="shared" si="7"/>
        <v>Yellow Perch with +771, +4.9% (15795 to 16566)</v>
      </c>
      <c r="T10" s="18"/>
      <c r="U10" s="40">
        <v>6316.0</v>
      </c>
      <c r="V10" s="22">
        <f t="shared" si="8"/>
        <v>474</v>
      </c>
      <c r="W10" s="23">
        <f t="shared" si="9"/>
        <v>0.07504749842</v>
      </c>
      <c r="X10" s="26" t="str">
        <f t="shared" si="10"/>
        <v>Yellow Perch with +474, +7.5% (6316 to 6790)</v>
      </c>
    </row>
    <row r="11">
      <c r="A11" s="18" t="s">
        <v>161</v>
      </c>
      <c r="B11" s="18">
        <v>25.0</v>
      </c>
      <c r="C11" s="40">
        <v>30207.0</v>
      </c>
      <c r="D11" s="40">
        <v>14506.0</v>
      </c>
      <c r="E11" s="40">
        <v>6490.0</v>
      </c>
      <c r="F11" s="14">
        <v>5685339.0</v>
      </c>
      <c r="G11" s="19"/>
      <c r="H11" s="19">
        <f>VLOOKUP(A11,'Kings Ratings'!$A$2:$B$1000,2,false)</f>
        <v>1</v>
      </c>
      <c r="I11" s="7">
        <f>vlookup(B11,'202405 MM (Do Not Delete)'!$A$1:$G$1000,7,false)</f>
        <v>254</v>
      </c>
      <c r="K11" s="40">
        <v>29271.0</v>
      </c>
      <c r="L11" s="22">
        <f t="shared" si="2"/>
        <v>936</v>
      </c>
      <c r="M11" s="23">
        <f t="shared" si="3"/>
        <v>0.03197704212</v>
      </c>
      <c r="N11" s="24" t="str">
        <f t="shared" si="4"/>
        <v>Largemouth Bass with +936, +3.2% (29271 to 30207)</v>
      </c>
      <c r="O11" s="41"/>
      <c r="P11" s="40">
        <v>13831.0</v>
      </c>
      <c r="Q11" s="18">
        <f t="shared" si="5"/>
        <v>675</v>
      </c>
      <c r="R11" s="23">
        <f t="shared" si="6"/>
        <v>0.04880341262</v>
      </c>
      <c r="S11" s="24" t="str">
        <f t="shared" si="7"/>
        <v>Largemouth Bass with +675, +4.9% (13831 to 14506)</v>
      </c>
      <c r="T11" s="18"/>
      <c r="U11" s="40">
        <v>6026.0</v>
      </c>
      <c r="V11" s="22">
        <f t="shared" si="8"/>
        <v>464</v>
      </c>
      <c r="W11" s="23">
        <f t="shared" si="9"/>
        <v>0.0769996681</v>
      </c>
      <c r="X11" s="26" t="str">
        <f t="shared" si="10"/>
        <v>Largemouth Bass with +464, +7.7% (6026 to 6490)</v>
      </c>
    </row>
    <row r="12">
      <c r="A12" s="18" t="s">
        <v>602</v>
      </c>
      <c r="B12" s="18">
        <v>27.0</v>
      </c>
      <c r="C12" s="40">
        <v>12900.0</v>
      </c>
      <c r="D12" s="40">
        <v>5155.0</v>
      </c>
      <c r="E12" s="40">
        <v>191.0</v>
      </c>
      <c r="F12" s="14">
        <v>126083.0</v>
      </c>
      <c r="G12" s="19"/>
      <c r="H12" s="19">
        <f>VLOOKUP(A12,'Kings Ratings'!$A$2:$B$1000,2,false)</f>
        <v>1</v>
      </c>
      <c r="I12" s="7">
        <f>vlookup(B12,'202405 MM (Do Not Delete)'!$A$1:$G$1000,7,false)</f>
        <v>276</v>
      </c>
      <c r="K12" s="40">
        <v>12447.0</v>
      </c>
      <c r="L12" s="22">
        <f t="shared" si="2"/>
        <v>453</v>
      </c>
      <c r="M12" s="23">
        <f t="shared" si="3"/>
        <v>0.03639431188</v>
      </c>
      <c r="N12" s="24" t="str">
        <f t="shared" si="4"/>
        <v>Peas with +453, +3.6% (12447 to 12900)</v>
      </c>
      <c r="O12" s="41"/>
      <c r="P12" s="40">
        <v>4994.0</v>
      </c>
      <c r="Q12" s="18">
        <f t="shared" si="5"/>
        <v>161</v>
      </c>
      <c r="R12" s="23">
        <f t="shared" si="6"/>
        <v>0.03223868642</v>
      </c>
      <c r="S12" s="24" t="str">
        <f t="shared" si="7"/>
        <v>Peas with +161, +3.2% (4994 to 5155)</v>
      </c>
      <c r="T12" s="18"/>
      <c r="U12" s="40">
        <v>178.0</v>
      </c>
      <c r="V12" s="22">
        <f t="shared" si="8"/>
        <v>13</v>
      </c>
      <c r="W12" s="23">
        <f t="shared" si="9"/>
        <v>0.07303370787</v>
      </c>
      <c r="X12" s="26" t="str">
        <f t="shared" si="10"/>
        <v>Peas with +13, +7.3% (178 to 191)</v>
      </c>
    </row>
    <row r="13">
      <c r="A13" s="18" t="s">
        <v>246</v>
      </c>
      <c r="B13" s="18">
        <v>29.0</v>
      </c>
      <c r="C13" s="40">
        <v>9978.0</v>
      </c>
      <c r="D13" s="40">
        <v>2993.0</v>
      </c>
      <c r="E13" s="40">
        <v>110.0</v>
      </c>
      <c r="F13" s="14">
        <v>111772.0</v>
      </c>
      <c r="G13" s="19"/>
      <c r="H13" s="19">
        <f>VLOOKUP(A13,'Kings Ratings'!$A$2:$B$1000,2,false)</f>
        <v>2</v>
      </c>
      <c r="I13" s="7" t="str">
        <f>vlookup(B13,'202405 MM (Do Not Delete)'!$A$1:$G$1000,7,false)</f>
        <v/>
      </c>
      <c r="K13" s="40">
        <v>9557.0</v>
      </c>
      <c r="L13" s="22">
        <f t="shared" si="2"/>
        <v>421</v>
      </c>
      <c r="M13" s="23">
        <f t="shared" si="3"/>
        <v>0.04405148059</v>
      </c>
      <c r="N13" s="24" t="str">
        <f t="shared" si="4"/>
        <v>Cucumber with +421, +4.4% (9557 to 9978)</v>
      </c>
      <c r="O13" s="41"/>
      <c r="P13" s="40">
        <v>2842.0</v>
      </c>
      <c r="Q13" s="18">
        <f t="shared" si="5"/>
        <v>151</v>
      </c>
      <c r="R13" s="23">
        <f t="shared" si="6"/>
        <v>0.05313159747</v>
      </c>
      <c r="S13" s="24" t="str">
        <f t="shared" si="7"/>
        <v>Cucumber with +151, +5.3% (2842 to 2993)</v>
      </c>
      <c r="T13" s="18"/>
      <c r="U13" s="40">
        <v>100.0</v>
      </c>
      <c r="V13" s="22">
        <f t="shared" si="8"/>
        <v>10</v>
      </c>
      <c r="W13" s="23">
        <f t="shared" si="9"/>
        <v>0.1</v>
      </c>
      <c r="X13" s="26" t="str">
        <f t="shared" si="10"/>
        <v>Cucumber with +10, +10% (100 to 110)</v>
      </c>
    </row>
    <row r="14">
      <c r="A14" s="18" t="s">
        <v>650</v>
      </c>
      <c r="B14" s="18">
        <v>31.0</v>
      </c>
      <c r="C14" s="40">
        <v>5142.0</v>
      </c>
      <c r="D14" s="40">
        <v>359.0</v>
      </c>
      <c r="E14" s="40">
        <v>6.0</v>
      </c>
      <c r="F14" s="14">
        <v>10747.0</v>
      </c>
      <c r="G14" s="19"/>
      <c r="H14" s="19">
        <f>VLOOKUP(A14,'Kings Ratings'!$A$2:$B$1000,2,false)</f>
        <v>8</v>
      </c>
      <c r="I14" s="10"/>
      <c r="K14" s="40">
        <v>4888.0</v>
      </c>
      <c r="L14" s="22">
        <f t="shared" si="2"/>
        <v>254</v>
      </c>
      <c r="M14" s="23">
        <f t="shared" si="3"/>
        <v>0.05196399345</v>
      </c>
      <c r="N14" s="24" t="str">
        <f t="shared" si="4"/>
        <v>Radish with +254, +5.2% (4888 to 5142)</v>
      </c>
      <c r="O14" s="41"/>
      <c r="P14" s="40">
        <v>350.0</v>
      </c>
      <c r="Q14" s="18">
        <f t="shared" si="5"/>
        <v>9</v>
      </c>
      <c r="R14" s="23">
        <f t="shared" si="6"/>
        <v>0.02571428571</v>
      </c>
      <c r="S14" s="24" t="str">
        <f t="shared" si="7"/>
        <v>Radish with +9, +2.6% (350 to 359)</v>
      </c>
      <c r="T14" s="18"/>
      <c r="U14" s="40">
        <v>4.0</v>
      </c>
      <c r="V14" s="22">
        <f t="shared" si="8"/>
        <v>2</v>
      </c>
      <c r="W14" s="23">
        <f t="shared" si="9"/>
        <v>0.5</v>
      </c>
      <c r="X14" s="26" t="str">
        <f t="shared" si="10"/>
        <v>Radish with +2, +50% (4 to 6)</v>
      </c>
    </row>
    <row r="15">
      <c r="A15" s="18" t="s">
        <v>576</v>
      </c>
      <c r="B15" s="18">
        <v>33.0</v>
      </c>
      <c r="C15" s="40">
        <v>11343.0</v>
      </c>
      <c r="D15" s="40">
        <v>777.0</v>
      </c>
      <c r="E15" s="40">
        <v>7.0</v>
      </c>
      <c r="F15" s="14">
        <v>36827.0</v>
      </c>
      <c r="G15" s="19"/>
      <c r="H15" s="19">
        <f>VLOOKUP(A15,'Kings Ratings'!$A$2:$B$1000,2,false)</f>
        <v>7</v>
      </c>
      <c r="I15" s="7" t="str">
        <f>vlookup(B15,'202405 MM (Do Not Delete)'!$A$1:$G$1000,7,false)</f>
        <v/>
      </c>
      <c r="K15" s="40">
        <v>10828.0</v>
      </c>
      <c r="L15" s="22">
        <f t="shared" si="2"/>
        <v>515</v>
      </c>
      <c r="M15" s="23">
        <f t="shared" si="3"/>
        <v>0.04756187662</v>
      </c>
      <c r="N15" s="24" t="str">
        <f t="shared" si="4"/>
        <v>Onion with +515, +4.8% (10828 to 11343)</v>
      </c>
      <c r="O15" s="41"/>
      <c r="P15" s="40">
        <v>724.0</v>
      </c>
      <c r="Q15" s="18">
        <f t="shared" si="5"/>
        <v>53</v>
      </c>
      <c r="R15" s="23">
        <f t="shared" si="6"/>
        <v>0.07320441989</v>
      </c>
      <c r="S15" s="24" t="str">
        <f t="shared" si="7"/>
        <v>Onion with +53, +7.3% (724 to 777)</v>
      </c>
      <c r="T15" s="18"/>
      <c r="U15" s="40">
        <v>7.0</v>
      </c>
      <c r="V15" s="22">
        <f t="shared" si="8"/>
        <v>0</v>
      </c>
      <c r="W15" s="23">
        <f t="shared" si="9"/>
        <v>0</v>
      </c>
      <c r="X15" s="26" t="str">
        <f t="shared" si="10"/>
        <v>Onion with +0, +0% (7 to 7)</v>
      </c>
    </row>
    <row r="16">
      <c r="A16" s="18" t="s">
        <v>97</v>
      </c>
      <c r="B16" s="18">
        <v>36.0</v>
      </c>
      <c r="C16" s="40">
        <v>37641.0</v>
      </c>
      <c r="D16" s="40">
        <v>17321.0</v>
      </c>
      <c r="E16" s="40">
        <v>5419.0</v>
      </c>
      <c r="F16" s="14">
        <v>6459908.0</v>
      </c>
      <c r="G16" s="19"/>
      <c r="H16" s="19">
        <f>VLOOKUP(A16,'Kings Ratings'!$A$2:$B$1000,2,false)</f>
        <v>1</v>
      </c>
      <c r="I16" s="7">
        <f>vlookup(B16,'202405 MM (Do Not Delete)'!$A$1:$G$1000,7,false)</f>
        <v>267</v>
      </c>
      <c r="K16" s="40">
        <v>36714.0</v>
      </c>
      <c r="L16" s="22">
        <f t="shared" si="2"/>
        <v>927</v>
      </c>
      <c r="M16" s="23">
        <f t="shared" si="3"/>
        <v>0.02524922373</v>
      </c>
      <c r="N16" s="24" t="str">
        <f t="shared" si="4"/>
        <v>Wooden Plank with +927, +2.5% (36714 to 37641)</v>
      </c>
      <c r="O16" s="41"/>
      <c r="P16" s="40">
        <v>16760.0</v>
      </c>
      <c r="Q16" s="18">
        <f t="shared" si="5"/>
        <v>561</v>
      </c>
      <c r="R16" s="23">
        <f t="shared" si="6"/>
        <v>0.0334725537</v>
      </c>
      <c r="S16" s="24" t="str">
        <f t="shared" si="7"/>
        <v>Wooden Plank with +561, +3.3% (16760 to 17321)</v>
      </c>
      <c r="T16" s="18"/>
      <c r="U16" s="40">
        <v>5098.0</v>
      </c>
      <c r="V16" s="22">
        <f t="shared" si="8"/>
        <v>321</v>
      </c>
      <c r="W16" s="23">
        <f t="shared" si="9"/>
        <v>0.06296586897</v>
      </c>
      <c r="X16" s="26" t="str">
        <f t="shared" si="10"/>
        <v>Wooden Plank with +321, +6.3% (5098 to 5419)</v>
      </c>
    </row>
    <row r="17">
      <c r="A17" s="18" t="s">
        <v>790</v>
      </c>
      <c r="B17" s="18">
        <v>37.0</v>
      </c>
      <c r="C17" s="40">
        <v>11610.0</v>
      </c>
      <c r="D17" s="40">
        <v>6341.0</v>
      </c>
      <c r="E17" s="40">
        <v>1614.0</v>
      </c>
      <c r="F17" s="14">
        <v>809524.0</v>
      </c>
      <c r="G17" s="19"/>
      <c r="H17" s="19">
        <f>VLOOKUP(A17,'Kings Ratings'!$A$2:$B$1000,2,false)</f>
        <v>2</v>
      </c>
      <c r="I17" s="7">
        <f>vlookup(B17,'202405 MM (Do Not Delete)'!$A$1:$G$1000,7,false)</f>
        <v>248</v>
      </c>
      <c r="K17" s="40">
        <v>11122.0</v>
      </c>
      <c r="L17" s="22">
        <f t="shared" si="2"/>
        <v>488</v>
      </c>
      <c r="M17" s="23">
        <f t="shared" si="3"/>
        <v>0.04387700054</v>
      </c>
      <c r="N17" s="24" t="str">
        <f t="shared" si="4"/>
        <v>Wooden Box with +488, +4.4% (11122 to 11610)</v>
      </c>
      <c r="O17" s="41"/>
      <c r="P17" s="40">
        <v>6022.0</v>
      </c>
      <c r="Q17" s="18">
        <f t="shared" si="5"/>
        <v>319</v>
      </c>
      <c r="R17" s="23">
        <f t="shared" si="6"/>
        <v>0.05297243441</v>
      </c>
      <c r="S17" s="24" t="str">
        <f t="shared" si="7"/>
        <v>Wooden Box with +319, +5.3% (6022 to 6341)</v>
      </c>
      <c r="T17" s="18"/>
      <c r="U17" s="40">
        <v>1462.0</v>
      </c>
      <c r="V17" s="22">
        <f t="shared" si="8"/>
        <v>152</v>
      </c>
      <c r="W17" s="23">
        <f t="shared" si="9"/>
        <v>0.1039671683</v>
      </c>
      <c r="X17" s="26" t="str">
        <f t="shared" si="10"/>
        <v>Wooden Box with +152, +10.4% (1462 to 1614)</v>
      </c>
    </row>
    <row r="18">
      <c r="A18" s="18" t="s">
        <v>233</v>
      </c>
      <c r="B18" s="18">
        <v>39.0</v>
      </c>
      <c r="C18" s="40">
        <v>21586.0</v>
      </c>
      <c r="D18" s="40">
        <v>10250.0</v>
      </c>
      <c r="E18" s="40">
        <v>3001.0</v>
      </c>
      <c r="F18" s="14">
        <v>1045086.0</v>
      </c>
      <c r="G18" s="19"/>
      <c r="H18" s="19">
        <f>VLOOKUP(A18,'Kings Ratings'!$A$2:$B$1000,2,false)</f>
        <v>1</v>
      </c>
      <c r="I18" s="7">
        <f>vlookup(B18,'202405 MM (Do Not Delete)'!$A$1:$G$1000,7,false)</f>
        <v>234</v>
      </c>
      <c r="K18" s="40">
        <v>20792.0</v>
      </c>
      <c r="L18" s="22">
        <f t="shared" si="2"/>
        <v>794</v>
      </c>
      <c r="M18" s="23">
        <f t="shared" si="3"/>
        <v>0.03818776452</v>
      </c>
      <c r="N18" s="24" t="str">
        <f t="shared" si="4"/>
        <v>Crappie with +794, +3.8% (20792 to 21586)</v>
      </c>
      <c r="O18" s="41"/>
      <c r="P18" s="40">
        <v>9628.0</v>
      </c>
      <c r="Q18" s="18">
        <f t="shared" si="5"/>
        <v>622</v>
      </c>
      <c r="R18" s="23">
        <f t="shared" si="6"/>
        <v>0.06460324055</v>
      </c>
      <c r="S18" s="24" t="str">
        <f t="shared" si="7"/>
        <v>Crappie with +622, +6.5% (9628 to 10250)</v>
      </c>
      <c r="T18" s="18"/>
      <c r="U18" s="40">
        <v>2731.0</v>
      </c>
      <c r="V18" s="22">
        <f t="shared" si="8"/>
        <v>270</v>
      </c>
      <c r="W18" s="23">
        <f t="shared" si="9"/>
        <v>0.09886488466</v>
      </c>
      <c r="X18" s="26" t="str">
        <f t="shared" si="10"/>
        <v>Crappie with +270, +9.9% (2731 to 3001)</v>
      </c>
    </row>
    <row r="19">
      <c r="A19" s="18" t="s">
        <v>34</v>
      </c>
      <c r="B19" s="18">
        <v>43.0</v>
      </c>
      <c r="C19" s="40">
        <v>44621.0</v>
      </c>
      <c r="D19" s="40">
        <v>24907.0</v>
      </c>
      <c r="E19" s="40">
        <v>8137.0</v>
      </c>
      <c r="F19" s="14">
        <v>7236893.0</v>
      </c>
      <c r="G19" s="19"/>
      <c r="H19" s="19">
        <f>VLOOKUP(A19,'Kings Ratings'!$A$2:$B$1000,2,false)</f>
        <v>1</v>
      </c>
      <c r="I19" s="7">
        <f>vlookup(B19,'202405 MM (Do Not Delete)'!$A$1:$G$1000,7,false)</f>
        <v>208</v>
      </c>
      <c r="K19" s="40">
        <v>43390.0</v>
      </c>
      <c r="L19" s="22">
        <f t="shared" si="2"/>
        <v>1231</v>
      </c>
      <c r="M19" s="23">
        <f t="shared" si="3"/>
        <v>0.0283705923</v>
      </c>
      <c r="N19" s="24" t="str">
        <f t="shared" si="4"/>
        <v>Mushroom with +1231, +2.8% (43390 to 44621)</v>
      </c>
      <c r="O19" s="41"/>
      <c r="P19" s="40">
        <v>24032.0</v>
      </c>
      <c r="Q19" s="18">
        <f t="shared" si="5"/>
        <v>875</v>
      </c>
      <c r="R19" s="23">
        <f t="shared" si="6"/>
        <v>0.03640978695</v>
      </c>
      <c r="S19" s="24" t="str">
        <f t="shared" si="7"/>
        <v>Mushroom with +875, +3.6% (24032 to 24907)</v>
      </c>
      <c r="T19" s="18"/>
      <c r="U19" s="40">
        <v>7641.0</v>
      </c>
      <c r="V19" s="22">
        <f t="shared" si="8"/>
        <v>496</v>
      </c>
      <c r="W19" s="23">
        <f t="shared" si="9"/>
        <v>0.06491296951</v>
      </c>
      <c r="X19" s="26" t="str">
        <f t="shared" si="10"/>
        <v>Mushroom with +496, +6.5% (7641 to 8137)</v>
      </c>
    </row>
    <row r="20">
      <c r="A20" s="18" t="s">
        <v>303</v>
      </c>
      <c r="B20" s="18">
        <v>45.0</v>
      </c>
      <c r="C20" s="40">
        <v>16805.0</v>
      </c>
      <c r="D20" s="40">
        <v>7581.0</v>
      </c>
      <c r="E20" s="40">
        <v>1675.0</v>
      </c>
      <c r="F20" s="14">
        <v>687995.0</v>
      </c>
      <c r="G20" s="19"/>
      <c r="H20" s="19">
        <f>VLOOKUP(A20,'Kings Ratings'!$A$2:$B$1000,2,false)</f>
        <v>4</v>
      </c>
      <c r="I20" s="7">
        <f>vlookup(B20,'202405 MM (Do Not Delete)'!$A$1:$G$1000,7,false)</f>
        <v>270</v>
      </c>
      <c r="K20" s="40">
        <v>16033.0</v>
      </c>
      <c r="L20" s="22">
        <f t="shared" si="2"/>
        <v>772</v>
      </c>
      <c r="M20" s="23">
        <f t="shared" si="3"/>
        <v>0.0481506892</v>
      </c>
      <c r="N20" s="24" t="str">
        <f t="shared" si="4"/>
        <v>Fish Bones with +772, +4.8% (16033 to 16805)</v>
      </c>
      <c r="O20" s="41"/>
      <c r="P20" s="40">
        <v>7116.0</v>
      </c>
      <c r="Q20" s="18">
        <f t="shared" si="5"/>
        <v>465</v>
      </c>
      <c r="R20" s="23">
        <f t="shared" si="6"/>
        <v>0.06534569983</v>
      </c>
      <c r="S20" s="24" t="str">
        <f t="shared" si="7"/>
        <v>Fish Bones with +465, +6.5% (7116 to 7581)</v>
      </c>
      <c r="T20" s="18"/>
      <c r="U20" s="40">
        <v>1543.0</v>
      </c>
      <c r="V20" s="22">
        <f t="shared" si="8"/>
        <v>132</v>
      </c>
      <c r="W20" s="23">
        <f t="shared" si="9"/>
        <v>0.08554763448</v>
      </c>
      <c r="X20" s="26" t="str">
        <f t="shared" si="10"/>
        <v>Fish Bones with +132, +8.6% (1543 to 1675)</v>
      </c>
    </row>
    <row r="21">
      <c r="A21" s="18" t="s">
        <v>448</v>
      </c>
      <c r="B21" s="18">
        <v>46.0</v>
      </c>
      <c r="C21" s="40">
        <v>17371.0</v>
      </c>
      <c r="D21" s="40">
        <v>467.0</v>
      </c>
      <c r="E21" s="40">
        <v>1.0</v>
      </c>
      <c r="F21" s="14">
        <v>19607.0</v>
      </c>
      <c r="G21" s="19"/>
      <c r="H21" s="19">
        <f>VLOOKUP(A21,'Kings Ratings'!$A$2:$B$1000,2,false)</f>
        <v>8</v>
      </c>
      <c r="I21" s="7" t="str">
        <f>vlookup(B21,'202405 MM (Do Not Delete)'!$A$1:$G$1000,7,false)</f>
        <v/>
      </c>
      <c r="K21" s="40">
        <v>16730.0</v>
      </c>
      <c r="L21" s="22">
        <f t="shared" si="2"/>
        <v>641</v>
      </c>
      <c r="M21" s="23">
        <f t="shared" si="3"/>
        <v>0.03831440526</v>
      </c>
      <c r="N21" s="24" t="str">
        <f t="shared" si="4"/>
        <v>Hops with +641, +3.8% (16730 to 17371)</v>
      </c>
      <c r="O21" s="41"/>
      <c r="P21" s="40">
        <v>439.0</v>
      </c>
      <c r="Q21" s="18">
        <f t="shared" si="5"/>
        <v>28</v>
      </c>
      <c r="R21" s="23">
        <f t="shared" si="6"/>
        <v>0.06378132118</v>
      </c>
      <c r="S21" s="24" t="str">
        <f t="shared" si="7"/>
        <v>Hops with +28, +6.4% (439 to 467)</v>
      </c>
      <c r="T21" s="18"/>
      <c r="U21" s="40">
        <v>0.0</v>
      </c>
      <c r="V21" s="22">
        <f t="shared" si="8"/>
        <v>1</v>
      </c>
      <c r="W21" s="23" t="str">
        <f t="shared" si="9"/>
        <v>#DIV/0!</v>
      </c>
      <c r="X21" s="26" t="str">
        <f t="shared" si="10"/>
        <v>#DIV/0!</v>
      </c>
    </row>
    <row r="22">
      <c r="A22" s="18" t="s">
        <v>626</v>
      </c>
      <c r="B22" s="18">
        <v>48.0</v>
      </c>
      <c r="C22" s="40">
        <v>16072.0</v>
      </c>
      <c r="D22" s="40">
        <v>5749.0</v>
      </c>
      <c r="E22" s="40">
        <v>215.0</v>
      </c>
      <c r="F22" s="14">
        <v>244545.0</v>
      </c>
      <c r="G22" s="19"/>
      <c r="H22" s="19">
        <f>VLOOKUP(A22,'Kings Ratings'!$A$2:$B$1000,2,false)</f>
        <v>4</v>
      </c>
      <c r="I22" s="7">
        <f>vlookup(B22,'202405 MM (Do Not Delete)'!$A$1:$G$1000,7,false)</f>
        <v>290</v>
      </c>
      <c r="K22" s="40">
        <v>15592.0</v>
      </c>
      <c r="L22" s="22">
        <f t="shared" si="2"/>
        <v>480</v>
      </c>
      <c r="M22" s="23">
        <f t="shared" si="3"/>
        <v>0.03078501796</v>
      </c>
      <c r="N22" s="24" t="str">
        <f t="shared" si="4"/>
        <v>Potato with +480, +3.1% (15592 to 16072)</v>
      </c>
      <c r="O22" s="41"/>
      <c r="P22" s="40">
        <v>5417.0</v>
      </c>
      <c r="Q22" s="18">
        <f t="shared" si="5"/>
        <v>332</v>
      </c>
      <c r="R22" s="23">
        <f t="shared" si="6"/>
        <v>0.06128853609</v>
      </c>
      <c r="S22" s="24" t="str">
        <f t="shared" si="7"/>
        <v>Potato with +332, +6.1% (5417 to 5749)</v>
      </c>
      <c r="T22" s="18"/>
      <c r="U22" s="40">
        <v>173.0</v>
      </c>
      <c r="V22" s="22">
        <f t="shared" si="8"/>
        <v>42</v>
      </c>
      <c r="W22" s="23">
        <f t="shared" si="9"/>
        <v>0.2427745665</v>
      </c>
      <c r="X22" s="26" t="str">
        <f t="shared" si="10"/>
        <v>Potato with +42, +24.3% (173 to 215)</v>
      </c>
    </row>
    <row r="23">
      <c r="A23" s="18" t="s">
        <v>524</v>
      </c>
      <c r="B23" s="18">
        <v>50.0</v>
      </c>
      <c r="C23" s="40">
        <v>9213.0</v>
      </c>
      <c r="D23" s="40">
        <v>562.0</v>
      </c>
      <c r="E23" s="40">
        <v>1.0</v>
      </c>
      <c r="F23" s="14">
        <v>38913.0</v>
      </c>
      <c r="G23" s="19"/>
      <c r="H23" s="19">
        <f>VLOOKUP(A23,'Kings Ratings'!$A$2:$B$1000,2,false)</f>
        <v>7</v>
      </c>
      <c r="I23" s="10"/>
      <c r="K23" s="40">
        <v>8453.0</v>
      </c>
      <c r="L23" s="22">
        <f t="shared" si="2"/>
        <v>760</v>
      </c>
      <c r="M23" s="23">
        <f t="shared" si="3"/>
        <v>0.08990890808</v>
      </c>
      <c r="N23" s="24" t="str">
        <f t="shared" si="4"/>
        <v>Leek with +760, +9% (8453 to 9213)</v>
      </c>
      <c r="O23" s="41"/>
      <c r="P23" s="40">
        <v>524.0</v>
      </c>
      <c r="Q23" s="18">
        <f t="shared" si="5"/>
        <v>38</v>
      </c>
      <c r="R23" s="23">
        <f t="shared" si="6"/>
        <v>0.07251908397</v>
      </c>
      <c r="S23" s="24" t="str">
        <f t="shared" si="7"/>
        <v>Leek with +38, +7.3% (524 to 562)</v>
      </c>
      <c r="T23" s="18"/>
      <c r="U23" s="40">
        <v>1.0</v>
      </c>
      <c r="V23" s="22">
        <f t="shared" si="8"/>
        <v>0</v>
      </c>
      <c r="W23" s="23">
        <f t="shared" si="9"/>
        <v>0</v>
      </c>
      <c r="X23" s="26" t="str">
        <f t="shared" si="10"/>
        <v>Leek with +0, +0% (1 to 1)</v>
      </c>
    </row>
    <row r="24">
      <c r="A24" s="18" t="s">
        <v>772</v>
      </c>
      <c r="B24" s="18">
        <v>55.0</v>
      </c>
      <c r="C24" s="40">
        <v>8035.0</v>
      </c>
      <c r="D24" s="40">
        <v>4956.0</v>
      </c>
      <c r="E24" s="40">
        <v>721.0</v>
      </c>
      <c r="F24" s="14">
        <v>112723.0</v>
      </c>
      <c r="G24" s="19"/>
      <c r="H24" s="19">
        <f>VLOOKUP(A24,'Kings Ratings'!$A$2:$B$1000,2,false)</f>
        <v>2</v>
      </c>
      <c r="I24" s="7">
        <f>vlookup(B24,'202405 MM (Do Not Delete)'!$A$1:$G$1000,7,false)</f>
        <v>260</v>
      </c>
      <c r="K24" s="40">
        <v>7683.0</v>
      </c>
      <c r="L24" s="22">
        <f t="shared" si="2"/>
        <v>352</v>
      </c>
      <c r="M24" s="23">
        <f t="shared" si="3"/>
        <v>0.04581543668</v>
      </c>
      <c r="N24" s="24" t="str">
        <f t="shared" si="4"/>
        <v>Sturdy Box with +352, +4.6% (7683 to 8035)</v>
      </c>
      <c r="O24" s="41"/>
      <c r="P24" s="40">
        <v>4710.0</v>
      </c>
      <c r="Q24" s="18">
        <f t="shared" si="5"/>
        <v>246</v>
      </c>
      <c r="R24" s="23">
        <f t="shared" si="6"/>
        <v>0.05222929936</v>
      </c>
      <c r="S24" s="24" t="str">
        <f t="shared" si="7"/>
        <v>Sturdy Box with +246, +5.2% (4710 to 4956)</v>
      </c>
      <c r="T24" s="18"/>
      <c r="U24" s="40">
        <v>656.0</v>
      </c>
      <c r="V24" s="22">
        <f t="shared" si="8"/>
        <v>65</v>
      </c>
      <c r="W24" s="23">
        <f t="shared" si="9"/>
        <v>0.09908536585</v>
      </c>
      <c r="X24" s="26" t="str">
        <f t="shared" si="10"/>
        <v>Sturdy Box with +65, +9.9% (656 to 721)</v>
      </c>
    </row>
    <row r="25">
      <c r="A25" s="18" t="s">
        <v>390</v>
      </c>
      <c r="B25" s="18">
        <v>56.0</v>
      </c>
      <c r="C25" s="40">
        <v>21827.0</v>
      </c>
      <c r="D25" s="40">
        <v>11304.0</v>
      </c>
      <c r="E25" s="40">
        <v>3625.0</v>
      </c>
      <c r="F25" s="14">
        <v>1817895.0</v>
      </c>
      <c r="G25" s="19"/>
      <c r="H25" s="19">
        <f>VLOOKUP(A25,'Kings Ratings'!$A$2:$B$1000,2,false)</f>
        <v>1</v>
      </c>
      <c r="I25" s="7">
        <f>vlookup(B25,'202405 MM (Do Not Delete)'!$A$1:$G$1000,7,false)</f>
        <v>228</v>
      </c>
      <c r="K25" s="40">
        <v>21170.0</v>
      </c>
      <c r="L25" s="22">
        <f t="shared" si="2"/>
        <v>657</v>
      </c>
      <c r="M25" s="23">
        <f t="shared" si="3"/>
        <v>0.03103448276</v>
      </c>
      <c r="N25" s="24" t="str">
        <f t="shared" si="4"/>
        <v>Green Chromis with +657, +3.1% (21170 to 21827)</v>
      </c>
      <c r="O25" s="41"/>
      <c r="P25" s="40">
        <v>10826.0</v>
      </c>
      <c r="Q25" s="18">
        <f t="shared" si="5"/>
        <v>478</v>
      </c>
      <c r="R25" s="23">
        <f t="shared" si="6"/>
        <v>0.04415296508</v>
      </c>
      <c r="S25" s="24" t="str">
        <f t="shared" si="7"/>
        <v>Green Chromis with +478, +4.4% (10826 to 11304)</v>
      </c>
      <c r="T25" s="18"/>
      <c r="U25" s="40">
        <v>3380.0</v>
      </c>
      <c r="V25" s="22">
        <f t="shared" si="8"/>
        <v>245</v>
      </c>
      <c r="W25" s="23">
        <f t="shared" si="9"/>
        <v>0.0724852071</v>
      </c>
      <c r="X25" s="26" t="str">
        <f t="shared" si="10"/>
        <v>Green Chromis with +245, +7.2% (3380 to 3625)</v>
      </c>
    </row>
    <row r="26">
      <c r="A26" s="18" t="s">
        <v>76</v>
      </c>
      <c r="B26" s="18">
        <v>57.0</v>
      </c>
      <c r="C26" s="40">
        <v>21539.0</v>
      </c>
      <c r="D26" s="40">
        <v>11271.0</v>
      </c>
      <c r="E26" s="40">
        <v>3616.0</v>
      </c>
      <c r="F26" s="14">
        <v>1815614.0</v>
      </c>
      <c r="G26" s="19"/>
      <c r="H26" s="19">
        <f>VLOOKUP(A26,'Kings Ratings'!$A$2:$B$1000,2,false)</f>
        <v>2</v>
      </c>
      <c r="I26" s="7">
        <f>vlookup(B26,'202405 MM (Do Not Delete)'!$A$1:$G$1000,7,false)</f>
        <v>229</v>
      </c>
      <c r="K26" s="40">
        <v>20881.0</v>
      </c>
      <c r="L26" s="22">
        <f t="shared" si="2"/>
        <v>658</v>
      </c>
      <c r="M26" s="23">
        <f t="shared" si="3"/>
        <v>0.03151190077</v>
      </c>
      <c r="N26" s="24" t="str">
        <f t="shared" si="4"/>
        <v>Blue Crab with +658, +3.2% (20881 to 21539)</v>
      </c>
      <c r="O26" s="41"/>
      <c r="P26" s="40">
        <v>10792.0</v>
      </c>
      <c r="Q26" s="18">
        <f t="shared" si="5"/>
        <v>479</v>
      </c>
      <c r="R26" s="23">
        <f t="shared" si="6"/>
        <v>0.04438472943</v>
      </c>
      <c r="S26" s="24" t="str">
        <f t="shared" si="7"/>
        <v>Blue Crab with +479, +4.4% (10792 to 11271)</v>
      </c>
      <c r="T26" s="18"/>
      <c r="U26" s="40">
        <v>3373.0</v>
      </c>
      <c r="V26" s="22">
        <f t="shared" si="8"/>
        <v>243</v>
      </c>
      <c r="W26" s="23">
        <f t="shared" si="9"/>
        <v>0.07204269197</v>
      </c>
      <c r="X26" s="26" t="str">
        <f t="shared" si="10"/>
        <v>Blue Crab with +243, +7.2% (3373 to 3616)</v>
      </c>
    </row>
    <row r="27">
      <c r="A27" s="18" t="s">
        <v>301</v>
      </c>
      <c r="B27" s="18">
        <v>58.0</v>
      </c>
      <c r="C27" s="40">
        <v>24786.0</v>
      </c>
      <c r="D27" s="40">
        <v>15373.0</v>
      </c>
      <c r="E27" s="40">
        <v>6406.0</v>
      </c>
      <c r="F27" s="14">
        <v>4528190.0</v>
      </c>
      <c r="G27" s="19"/>
      <c r="H27" s="19">
        <f>VLOOKUP(A27,'Kings Ratings'!$A$2:$B$1000,2,false)</f>
        <v>1</v>
      </c>
      <c r="I27" s="7">
        <f>vlookup(B27,'202405 MM (Do Not Delete)'!$A$1:$G$1000,7,false)</f>
        <v>256</v>
      </c>
      <c r="K27" s="40">
        <v>24086.0</v>
      </c>
      <c r="L27" s="22">
        <f t="shared" si="2"/>
        <v>700</v>
      </c>
      <c r="M27" s="23">
        <f t="shared" si="3"/>
        <v>0.02906252595</v>
      </c>
      <c r="N27" s="24" t="str">
        <f t="shared" si="4"/>
        <v>Small Prawn with +700, +2.9% (24086 to 24786)</v>
      </c>
      <c r="O27" s="41"/>
      <c r="P27" s="40">
        <v>14894.0</v>
      </c>
      <c r="Q27" s="18">
        <f t="shared" si="5"/>
        <v>479</v>
      </c>
      <c r="R27" s="23">
        <f t="shared" si="6"/>
        <v>0.03216060158</v>
      </c>
      <c r="S27" s="24" t="str">
        <f t="shared" si="7"/>
        <v>Small Prawn with +479, +3.2% (14894 to 15373)</v>
      </c>
      <c r="T27" s="18"/>
      <c r="U27" s="40">
        <v>6009.0</v>
      </c>
      <c r="V27" s="22">
        <f t="shared" si="8"/>
        <v>397</v>
      </c>
      <c r="W27" s="23">
        <f t="shared" si="9"/>
        <v>0.06606756532</v>
      </c>
      <c r="X27" s="26" t="str">
        <f t="shared" si="10"/>
        <v>Small Prawn with +397, +6.6% (6009 to 6406)</v>
      </c>
    </row>
    <row r="28">
      <c r="A28" s="18" t="s">
        <v>764</v>
      </c>
      <c r="B28" s="18">
        <v>59.0</v>
      </c>
      <c r="C28" s="40">
        <v>13502.0</v>
      </c>
      <c r="D28" s="40">
        <v>2833.0</v>
      </c>
      <c r="E28" s="40">
        <v>8.0</v>
      </c>
      <c r="F28" s="14">
        <v>140599.0</v>
      </c>
      <c r="G28" s="19"/>
      <c r="H28" s="19">
        <f>VLOOKUP(A28,'Kings Ratings'!$A$2:$B$1000,2,false)</f>
        <v>8</v>
      </c>
      <c r="I28" s="7" t="str">
        <f>vlookup(B28,'202405 MM (Do Not Delete)'!$A$1:$G$1000,7,false)</f>
        <v/>
      </c>
      <c r="K28" s="40">
        <v>13195.0</v>
      </c>
      <c r="L28" s="22">
        <f t="shared" si="2"/>
        <v>307</v>
      </c>
      <c r="M28" s="23">
        <f t="shared" si="3"/>
        <v>0.02326638878</v>
      </c>
      <c r="N28" s="24" t="str">
        <f t="shared" si="4"/>
        <v>Watermelon with +307, +2.3% (13195 to 13502)</v>
      </c>
      <c r="O28" s="41"/>
      <c r="P28" s="40">
        <v>2749.0</v>
      </c>
      <c r="Q28" s="18">
        <f t="shared" si="5"/>
        <v>84</v>
      </c>
      <c r="R28" s="23">
        <f t="shared" si="6"/>
        <v>0.03055656602</v>
      </c>
      <c r="S28" s="24" t="str">
        <f t="shared" si="7"/>
        <v>Watermelon with +84, +3.1% (2749 to 2833)</v>
      </c>
      <c r="T28" s="18"/>
      <c r="U28" s="40">
        <v>7.0</v>
      </c>
      <c r="V28" s="22">
        <f t="shared" si="8"/>
        <v>1</v>
      </c>
      <c r="W28" s="23">
        <f t="shared" si="9"/>
        <v>0.1428571429</v>
      </c>
      <c r="X28" s="26" t="str">
        <f t="shared" si="10"/>
        <v>Watermelon with +1, +14.3% (7 to 8)</v>
      </c>
    </row>
    <row r="29">
      <c r="A29" s="18" t="s">
        <v>156</v>
      </c>
      <c r="B29" s="18">
        <v>63.0</v>
      </c>
      <c r="C29" s="40">
        <v>30249.0</v>
      </c>
      <c r="D29" s="40">
        <v>15835.0</v>
      </c>
      <c r="E29" s="40">
        <v>6228.0</v>
      </c>
      <c r="F29" s="14">
        <v>4285554.0</v>
      </c>
      <c r="G29" s="19"/>
      <c r="H29" s="19">
        <f>VLOOKUP(A29,'Kings Ratings'!$A$2:$B$1000,2,false)</f>
        <v>1</v>
      </c>
      <c r="I29" s="7">
        <f>vlookup(B29,'202405 MM (Do Not Delete)'!$A$1:$G$1000,7,false)</f>
        <v>274</v>
      </c>
      <c r="K29" s="40">
        <v>29318.0</v>
      </c>
      <c r="L29" s="22">
        <f t="shared" si="2"/>
        <v>931</v>
      </c>
      <c r="M29" s="23">
        <f t="shared" si="3"/>
        <v>0.03175523569</v>
      </c>
      <c r="N29" s="24" t="str">
        <f t="shared" si="4"/>
        <v>Trout with +931, +3.2% (29318 to 30249)</v>
      </c>
      <c r="O29" s="41"/>
      <c r="P29" s="40">
        <v>15275.0</v>
      </c>
      <c r="Q29" s="18">
        <f t="shared" si="5"/>
        <v>560</v>
      </c>
      <c r="R29" s="23">
        <f t="shared" si="6"/>
        <v>0.03666121113</v>
      </c>
      <c r="S29" s="24" t="str">
        <f t="shared" si="7"/>
        <v>Trout with +560, +3.7% (15275 to 15835)</v>
      </c>
      <c r="T29" s="18"/>
      <c r="U29" s="40">
        <v>5839.0</v>
      </c>
      <c r="V29" s="22">
        <f t="shared" si="8"/>
        <v>389</v>
      </c>
      <c r="W29" s="23">
        <f t="shared" si="9"/>
        <v>0.06662099675</v>
      </c>
      <c r="X29" s="26" t="str">
        <f t="shared" si="10"/>
        <v>Trout with +389, +6.7% (5839 to 6228)</v>
      </c>
    </row>
    <row r="30">
      <c r="A30" s="18" t="s">
        <v>204</v>
      </c>
      <c r="B30" s="18">
        <v>65.0</v>
      </c>
      <c r="C30" s="40">
        <v>29123.0</v>
      </c>
      <c r="D30" s="40">
        <v>5211.0</v>
      </c>
      <c r="E30" s="40">
        <v>68.0</v>
      </c>
      <c r="F30" s="14">
        <v>206048.0</v>
      </c>
      <c r="G30" s="19"/>
      <c r="H30" s="19">
        <f>VLOOKUP(A30,'Kings Ratings'!$A$2:$B$1000,2,false)</f>
        <v>7</v>
      </c>
      <c r="I30" s="7" t="str">
        <f>vlookup(B30,'202405 MM (Do Not Delete)'!$A$1:$G$1000,7,false)</f>
        <v/>
      </c>
      <c r="K30" s="40">
        <v>28249.0</v>
      </c>
      <c r="L30" s="22">
        <f t="shared" si="2"/>
        <v>874</v>
      </c>
      <c r="M30" s="23">
        <f t="shared" si="3"/>
        <v>0.03093914829</v>
      </c>
      <c r="N30" s="24" t="str">
        <f t="shared" si="4"/>
        <v>Corn with +874, +3.1% (28249 to 29123)</v>
      </c>
      <c r="O30" s="41"/>
      <c r="P30" s="40">
        <v>4852.0</v>
      </c>
      <c r="Q30" s="18">
        <f t="shared" si="5"/>
        <v>359</v>
      </c>
      <c r="R30" s="23">
        <f t="shared" si="6"/>
        <v>0.07399010717</v>
      </c>
      <c r="S30" s="24" t="str">
        <f t="shared" si="7"/>
        <v>Corn with +359, +7.4% (4852 to 5211)</v>
      </c>
      <c r="T30" s="18"/>
      <c r="U30" s="40">
        <v>58.0</v>
      </c>
      <c r="V30" s="22">
        <f t="shared" si="8"/>
        <v>10</v>
      </c>
      <c r="W30" s="23">
        <f t="shared" si="9"/>
        <v>0.1724137931</v>
      </c>
      <c r="X30" s="26" t="str">
        <f t="shared" si="10"/>
        <v>Corn with +10, +17.2% (58 to 68)</v>
      </c>
    </row>
    <row r="31">
      <c r="A31" s="18" t="s">
        <v>162</v>
      </c>
      <c r="B31" s="18">
        <v>67.0</v>
      </c>
      <c r="C31" s="40">
        <v>13083.0</v>
      </c>
      <c r="D31" s="40">
        <v>2191.0</v>
      </c>
      <c r="E31" s="40">
        <v>1.0</v>
      </c>
      <c r="F31" s="14">
        <v>59381.0</v>
      </c>
      <c r="G31" s="19"/>
      <c r="H31" s="19">
        <f>VLOOKUP(A31,'Kings Ratings'!$A$2:$B$1000,2,false)</f>
        <v>8</v>
      </c>
      <c r="I31" s="7" t="str">
        <f>vlookup(B31,'202405 MM (Do Not Delete)'!$A$1:$G$1000,7,false)</f>
        <v/>
      </c>
      <c r="K31" s="40">
        <v>12526.0</v>
      </c>
      <c r="L31" s="22">
        <f t="shared" si="2"/>
        <v>557</v>
      </c>
      <c r="M31" s="23">
        <f t="shared" si="3"/>
        <v>0.04446750758</v>
      </c>
      <c r="N31" s="24" t="str">
        <f t="shared" si="4"/>
        <v>Cabbage with +557, +4.4% (12526 to 13083)</v>
      </c>
      <c r="O31" s="41"/>
      <c r="P31" s="40">
        <v>2091.0</v>
      </c>
      <c r="Q31" s="18">
        <f t="shared" si="5"/>
        <v>100</v>
      </c>
      <c r="R31" s="23">
        <f t="shared" si="6"/>
        <v>0.04782400765</v>
      </c>
      <c r="S31" s="24" t="str">
        <f t="shared" si="7"/>
        <v>Cabbage with +100, +4.8% (2091 to 2191)</v>
      </c>
      <c r="T31" s="18"/>
      <c r="U31" s="40">
        <v>1.0</v>
      </c>
      <c r="V31" s="22">
        <f t="shared" si="8"/>
        <v>0</v>
      </c>
      <c r="W31" s="23">
        <f t="shared" si="9"/>
        <v>0</v>
      </c>
      <c r="X31" s="26" t="str">
        <f t="shared" si="10"/>
        <v>Cabbage with +0, +0% (1 to 1)</v>
      </c>
    </row>
    <row r="32">
      <c r="A32" s="18" t="s">
        <v>634</v>
      </c>
      <c r="B32" s="18">
        <v>69.0</v>
      </c>
      <c r="C32" s="40">
        <v>8172.0</v>
      </c>
      <c r="D32" s="40">
        <v>505.0</v>
      </c>
      <c r="E32" s="40">
        <v>0.0</v>
      </c>
      <c r="F32" s="14">
        <v>17736.0</v>
      </c>
      <c r="G32" s="19"/>
      <c r="H32" s="19">
        <f>VLOOKUP(A32,'Kings Ratings'!$A$2:$B$1000,2,false)</f>
        <v>9</v>
      </c>
      <c r="I32" s="10"/>
      <c r="K32" s="40">
        <v>6488.0</v>
      </c>
      <c r="L32" s="22">
        <f t="shared" si="2"/>
        <v>1684</v>
      </c>
      <c r="M32" s="23">
        <f t="shared" si="3"/>
        <v>0.2595561036</v>
      </c>
      <c r="N32" s="24" t="str">
        <f t="shared" si="4"/>
        <v>Pumpkin with +1684, +26% (6488 to 8172)</v>
      </c>
      <c r="O32" s="41"/>
      <c r="P32" s="40">
        <v>307.0</v>
      </c>
      <c r="Q32" s="18">
        <f t="shared" si="5"/>
        <v>198</v>
      </c>
      <c r="R32" s="23">
        <f t="shared" si="6"/>
        <v>0.6449511401</v>
      </c>
      <c r="S32" s="24" t="str">
        <f t="shared" si="7"/>
        <v>Pumpkin with +198, +64.5% (307 to 505)</v>
      </c>
      <c r="T32" s="18"/>
      <c r="U32" s="40">
        <v>0.0</v>
      </c>
      <c r="V32" s="22">
        <f t="shared" si="8"/>
        <v>0</v>
      </c>
      <c r="W32" s="23" t="str">
        <f t="shared" si="9"/>
        <v>#DIV/0!</v>
      </c>
      <c r="X32" s="26" t="str">
        <f t="shared" si="10"/>
        <v>#DIV/0!</v>
      </c>
    </row>
    <row r="33">
      <c r="A33" s="18" t="s">
        <v>809</v>
      </c>
      <c r="B33" s="18">
        <v>71.0</v>
      </c>
      <c r="C33" s="40">
        <v>7577.0</v>
      </c>
      <c r="D33" s="40">
        <v>292.0</v>
      </c>
      <c r="E33" s="40">
        <v>1.0</v>
      </c>
      <c r="F33" s="14">
        <v>20196.0</v>
      </c>
      <c r="G33" s="19"/>
      <c r="H33" s="19">
        <f>VLOOKUP(A33,'Kings Ratings'!$A$2:$B$1000,2,false)</f>
        <v>9</v>
      </c>
      <c r="I33" s="10"/>
      <c r="K33" s="40">
        <v>7106.0</v>
      </c>
      <c r="L33" s="22">
        <f t="shared" si="2"/>
        <v>471</v>
      </c>
      <c r="M33" s="23">
        <f t="shared" si="3"/>
        <v>0.0662820152</v>
      </c>
      <c r="N33" s="24" t="str">
        <f t="shared" si="4"/>
        <v>Wheat with +471, +6.6% (7106 to 7577)</v>
      </c>
      <c r="O33" s="41"/>
      <c r="P33" s="40">
        <v>270.0</v>
      </c>
      <c r="Q33" s="18">
        <f t="shared" si="5"/>
        <v>22</v>
      </c>
      <c r="R33" s="23">
        <f t="shared" si="6"/>
        <v>0.08148148148</v>
      </c>
      <c r="S33" s="24" t="str">
        <f t="shared" si="7"/>
        <v>Wheat with +22, +8.1% (270 to 292)</v>
      </c>
      <c r="T33" s="18"/>
      <c r="U33" s="40">
        <v>1.0</v>
      </c>
      <c r="V33" s="22">
        <f t="shared" si="8"/>
        <v>0</v>
      </c>
      <c r="W33" s="23">
        <f t="shared" si="9"/>
        <v>0</v>
      </c>
      <c r="X33" s="26" t="str">
        <f t="shared" si="10"/>
        <v>Wheat with +0, +0% (1 to 1)</v>
      </c>
    </row>
    <row r="34">
      <c r="A34" s="18" t="s">
        <v>819</v>
      </c>
      <c r="B34" s="18">
        <v>72.0</v>
      </c>
      <c r="C34" s="40">
        <v>10330.0</v>
      </c>
      <c r="D34" s="40">
        <v>5843.0</v>
      </c>
      <c r="E34" s="40">
        <v>876.0</v>
      </c>
      <c r="F34" s="14">
        <v>1000067.0</v>
      </c>
      <c r="G34" s="19"/>
      <c r="H34" s="19">
        <f>VLOOKUP(A34,'Kings Ratings'!$A$2:$B$1000,2,false)</f>
        <v>1</v>
      </c>
      <c r="I34" s="7">
        <f>vlookup(B34,'202405 MM (Do Not Delete)'!$A$1:$G$1000,7,false)</f>
        <v>273</v>
      </c>
      <c r="K34" s="40">
        <v>9918.0</v>
      </c>
      <c r="L34" s="22">
        <f t="shared" si="2"/>
        <v>412</v>
      </c>
      <c r="M34" s="23">
        <f t="shared" si="3"/>
        <v>0.04154063319</v>
      </c>
      <c r="N34" s="24" t="str">
        <f t="shared" si="4"/>
        <v>Wooden Barrel with +412, +4.2% (9918 to 10330)</v>
      </c>
      <c r="O34" s="41"/>
      <c r="P34" s="40">
        <v>5599.0</v>
      </c>
      <c r="Q34" s="18">
        <f t="shared" si="5"/>
        <v>244</v>
      </c>
      <c r="R34" s="23">
        <f t="shared" si="6"/>
        <v>0.04357921057</v>
      </c>
      <c r="S34" s="24" t="str">
        <f t="shared" si="7"/>
        <v>Wooden Barrel with +244, +4.4% (5599 to 5843)</v>
      </c>
      <c r="T34" s="18"/>
      <c r="U34" s="40">
        <v>808.0</v>
      </c>
      <c r="V34" s="22">
        <f t="shared" si="8"/>
        <v>68</v>
      </c>
      <c r="W34" s="23">
        <f t="shared" si="9"/>
        <v>0.08415841584</v>
      </c>
      <c r="X34" s="26" t="str">
        <f t="shared" si="10"/>
        <v>Wooden Barrel with +68, +8.4% (808 to 876)</v>
      </c>
    </row>
    <row r="35">
      <c r="A35" s="18" t="s">
        <v>644</v>
      </c>
      <c r="B35" s="18">
        <v>73.0</v>
      </c>
      <c r="C35" s="40">
        <v>8224.0</v>
      </c>
      <c r="D35" s="40">
        <v>3587.0</v>
      </c>
      <c r="E35" s="40">
        <v>37.0</v>
      </c>
      <c r="F35" s="14">
        <v>101903.0</v>
      </c>
      <c r="G35" s="19"/>
      <c r="H35" s="19">
        <f>VLOOKUP(A35,'Kings Ratings'!$A$2:$B$1000,2,false)</f>
        <v>3</v>
      </c>
      <c r="I35" s="7" t="str">
        <f>vlookup(B35,'202405 MM (Do Not Delete)'!$A$1:$G$1000,7,false)</f>
        <v/>
      </c>
      <c r="K35" s="40">
        <v>7895.0</v>
      </c>
      <c r="L35" s="22">
        <f t="shared" si="2"/>
        <v>329</v>
      </c>
      <c r="M35" s="23">
        <f t="shared" si="3"/>
        <v>0.04167194427</v>
      </c>
      <c r="N35" s="24" t="str">
        <f t="shared" si="4"/>
        <v>Purple Parchment with +329, +4.2% (7895 to 8224)</v>
      </c>
      <c r="O35" s="41"/>
      <c r="P35" s="40">
        <v>3448.0</v>
      </c>
      <c r="Q35" s="18">
        <f t="shared" si="5"/>
        <v>139</v>
      </c>
      <c r="R35" s="23">
        <f t="shared" si="6"/>
        <v>0.04031322506</v>
      </c>
      <c r="S35" s="24" t="str">
        <f t="shared" si="7"/>
        <v>Purple Parchment with +139, +4% (3448 to 3587)</v>
      </c>
      <c r="T35" s="18"/>
      <c r="U35" s="40">
        <v>34.0</v>
      </c>
      <c r="V35" s="22">
        <f t="shared" si="8"/>
        <v>3</v>
      </c>
      <c r="W35" s="23">
        <f t="shared" si="9"/>
        <v>0.08823529412</v>
      </c>
      <c r="X35" s="26" t="str">
        <f t="shared" si="10"/>
        <v>Purple Parchment with +3, +8.8% (34 to 37)</v>
      </c>
    </row>
    <row r="36">
      <c r="A36" s="18" t="s">
        <v>427</v>
      </c>
      <c r="B36" s="18">
        <v>74.0</v>
      </c>
      <c r="C36" s="40">
        <v>10413.0</v>
      </c>
      <c r="D36" s="40">
        <v>5051.0</v>
      </c>
      <c r="E36" s="40">
        <v>166.0</v>
      </c>
      <c r="F36" s="14">
        <v>252179.0</v>
      </c>
      <c r="G36" s="19"/>
      <c r="H36" s="19">
        <f>VLOOKUP(A36,'Kings Ratings'!$A$2:$B$1000,2,false)</f>
        <v>1</v>
      </c>
      <c r="I36" s="7">
        <f>vlookup(B36,'202405 MM (Do Not Delete)'!$A$1:$G$1000,7,false)</f>
        <v>297</v>
      </c>
      <c r="K36" s="40">
        <v>10010.0</v>
      </c>
      <c r="L36" s="22">
        <f t="shared" si="2"/>
        <v>403</v>
      </c>
      <c r="M36" s="23">
        <f t="shared" si="3"/>
        <v>0.04025974026</v>
      </c>
      <c r="N36" s="24" t="str">
        <f t="shared" si="4"/>
        <v>Green Parchment with +403, +4% (10010 to 10413)</v>
      </c>
      <c r="O36" s="41"/>
      <c r="P36" s="40">
        <v>4820.0</v>
      </c>
      <c r="Q36" s="18">
        <f t="shared" si="5"/>
        <v>231</v>
      </c>
      <c r="R36" s="23">
        <f t="shared" si="6"/>
        <v>0.0479253112</v>
      </c>
      <c r="S36" s="24" t="str">
        <f t="shared" si="7"/>
        <v>Green Parchment with +231, +4.8% (4820 to 5051)</v>
      </c>
      <c r="T36" s="18"/>
      <c r="U36" s="40">
        <v>154.0</v>
      </c>
      <c r="V36" s="22">
        <f t="shared" si="8"/>
        <v>12</v>
      </c>
      <c r="W36" s="23">
        <f t="shared" si="9"/>
        <v>0.07792207792</v>
      </c>
      <c r="X36" s="26" t="str">
        <f t="shared" si="10"/>
        <v>Green Parchment with +12, +7.8% (154 to 166)</v>
      </c>
    </row>
    <row r="37">
      <c r="A37" s="18" t="s">
        <v>123</v>
      </c>
      <c r="B37" s="18">
        <v>75.0</v>
      </c>
      <c r="C37" s="40">
        <v>33304.0</v>
      </c>
      <c r="D37" s="40">
        <v>15455.0</v>
      </c>
      <c r="E37" s="40">
        <v>4614.0</v>
      </c>
      <c r="F37" s="14">
        <v>3432554.0</v>
      </c>
      <c r="G37" s="19"/>
      <c r="H37" s="19">
        <f>VLOOKUP(A37,'Kings Ratings'!$A$2:$B$1000,2,false)</f>
        <v>1</v>
      </c>
      <c r="I37" s="7">
        <f>vlookup(B37,'202405 MM (Do Not Delete)'!$A$1:$G$1000,7,false)</f>
        <v>220</v>
      </c>
      <c r="K37" s="40">
        <v>32270.0</v>
      </c>
      <c r="L37" s="22">
        <f t="shared" si="2"/>
        <v>1034</v>
      </c>
      <c r="M37" s="23">
        <f t="shared" si="3"/>
        <v>0.03204214441</v>
      </c>
      <c r="N37" s="24" t="str">
        <f t="shared" si="4"/>
        <v>Mushroom Paste with +1034, +3.2% (32270 to 33304)</v>
      </c>
      <c r="O37" s="41"/>
      <c r="P37" s="40">
        <v>14813.0</v>
      </c>
      <c r="Q37" s="18">
        <f t="shared" si="5"/>
        <v>642</v>
      </c>
      <c r="R37" s="23">
        <f t="shared" si="6"/>
        <v>0.04334030919</v>
      </c>
      <c r="S37" s="24" t="str">
        <f t="shared" si="7"/>
        <v>Mushroom Paste with +642, +4.3% (14813 to 15455)</v>
      </c>
      <c r="T37" s="18"/>
      <c r="U37" s="40">
        <v>4329.0</v>
      </c>
      <c r="V37" s="22">
        <f t="shared" si="8"/>
        <v>285</v>
      </c>
      <c r="W37" s="23">
        <f t="shared" si="9"/>
        <v>0.06583506584</v>
      </c>
      <c r="X37" s="26" t="str">
        <f t="shared" si="10"/>
        <v>Mushroom Paste with +285, +6.6% (4329 to 4614)</v>
      </c>
    </row>
    <row r="38">
      <c r="A38" s="18" t="s">
        <v>51</v>
      </c>
      <c r="B38" s="18">
        <v>76.0</v>
      </c>
      <c r="C38" s="40">
        <v>41450.0</v>
      </c>
      <c r="D38" s="40">
        <v>20088.0</v>
      </c>
      <c r="E38" s="40">
        <v>5844.0</v>
      </c>
      <c r="F38" s="14">
        <v>4524721.0</v>
      </c>
      <c r="G38" s="19"/>
      <c r="H38" s="19">
        <f>VLOOKUP(A38,'Kings Ratings'!$A$2:$B$1000,2,false)</f>
        <v>1</v>
      </c>
      <c r="I38" s="7">
        <f>vlookup(B38,'202405 MM (Do Not Delete)'!$A$1:$G$1000,7,false)</f>
        <v>259</v>
      </c>
      <c r="K38" s="40">
        <v>40457.0</v>
      </c>
      <c r="L38" s="22">
        <f t="shared" si="2"/>
        <v>993</v>
      </c>
      <c r="M38" s="23">
        <f t="shared" si="3"/>
        <v>0.02454457819</v>
      </c>
      <c r="N38" s="24" t="str">
        <f t="shared" si="4"/>
        <v>Unpolished Shimmer Stone with +993, +2.5% (40457 to 41450)</v>
      </c>
      <c r="O38" s="41"/>
      <c r="P38" s="40">
        <v>19437.0</v>
      </c>
      <c r="Q38" s="18">
        <f t="shared" si="5"/>
        <v>651</v>
      </c>
      <c r="R38" s="23">
        <f t="shared" si="6"/>
        <v>0.03349282297</v>
      </c>
      <c r="S38" s="24" t="str">
        <f t="shared" si="7"/>
        <v>Unpolished Shimmer Stone with +651, +3.3% (19437 to 20088)</v>
      </c>
      <c r="T38" s="18"/>
      <c r="U38" s="40">
        <v>5487.0</v>
      </c>
      <c r="V38" s="22">
        <f t="shared" si="8"/>
        <v>357</v>
      </c>
      <c r="W38" s="23">
        <f t="shared" si="9"/>
        <v>0.06506287589</v>
      </c>
      <c r="X38" s="26" t="str">
        <f t="shared" si="10"/>
        <v>Unpolished Shimmer Stone with +357, +6.5% (5487 to 5844)</v>
      </c>
    </row>
    <row r="39">
      <c r="A39" s="18" t="s">
        <v>129</v>
      </c>
      <c r="B39" s="18">
        <v>77.0</v>
      </c>
      <c r="C39" s="40">
        <v>32789.0</v>
      </c>
      <c r="D39" s="40">
        <v>13164.0</v>
      </c>
      <c r="E39" s="40">
        <v>3266.0</v>
      </c>
      <c r="F39" s="14">
        <v>2718471.0</v>
      </c>
      <c r="G39" s="19"/>
      <c r="H39" s="19">
        <f>VLOOKUP(A39,'Kings Ratings'!$A$2:$B$1000,2,false)</f>
        <v>1</v>
      </c>
      <c r="I39" s="7">
        <f>vlookup(B39,'202405 MM (Do Not Delete)'!$A$1:$G$1000,7,false)</f>
        <v>227</v>
      </c>
      <c r="K39" s="40">
        <v>32013.0</v>
      </c>
      <c r="L39" s="22">
        <f t="shared" si="2"/>
        <v>776</v>
      </c>
      <c r="M39" s="23">
        <f t="shared" si="3"/>
        <v>0.02424015244</v>
      </c>
      <c r="N39" s="24" t="str">
        <f t="shared" si="4"/>
        <v>Shimmer Stone with +776, +2.4% (32013 to 32789)</v>
      </c>
      <c r="O39" s="41"/>
      <c r="P39" s="40">
        <v>12701.0</v>
      </c>
      <c r="Q39" s="18">
        <f t="shared" si="5"/>
        <v>463</v>
      </c>
      <c r="R39" s="23">
        <f t="shared" si="6"/>
        <v>0.03645382253</v>
      </c>
      <c r="S39" s="24" t="str">
        <f t="shared" si="7"/>
        <v>Shimmer Stone with +463, +3.6% (12701 to 13164)</v>
      </c>
      <c r="T39" s="18"/>
      <c r="U39" s="40">
        <v>3043.0</v>
      </c>
      <c r="V39" s="22">
        <f t="shared" si="8"/>
        <v>223</v>
      </c>
      <c r="W39" s="23">
        <f t="shared" si="9"/>
        <v>0.07328294446</v>
      </c>
      <c r="X39" s="26" t="str">
        <f t="shared" si="10"/>
        <v>Shimmer Stone with +223, +7.3% (3043 to 3266)</v>
      </c>
    </row>
    <row r="40">
      <c r="A40" s="18" t="s">
        <v>66</v>
      </c>
      <c r="B40" s="18">
        <v>78.0</v>
      </c>
      <c r="C40" s="40">
        <v>40316.0</v>
      </c>
      <c r="D40" s="40">
        <v>18324.0</v>
      </c>
      <c r="E40" s="40">
        <v>5178.0</v>
      </c>
      <c r="F40" s="14">
        <v>4157021.0</v>
      </c>
      <c r="G40" s="19"/>
      <c r="H40" s="19">
        <f>VLOOKUP(A40,'Kings Ratings'!$A$2:$B$1000,2,false)</f>
        <v>1</v>
      </c>
      <c r="I40" s="7">
        <f>vlookup(B40,'202405 MM (Do Not Delete)'!$A$1:$G$1000,7,false)</f>
        <v>265</v>
      </c>
      <c r="K40" s="40">
        <v>39345.0</v>
      </c>
      <c r="L40" s="22">
        <f t="shared" si="2"/>
        <v>971</v>
      </c>
      <c r="M40" s="23">
        <f t="shared" si="3"/>
        <v>0.0246791206</v>
      </c>
      <c r="N40" s="24" t="str">
        <f t="shared" si="4"/>
        <v>Glass Orb with +971, +2.5% (39345 to 40316)</v>
      </c>
      <c r="O40" s="41"/>
      <c r="P40" s="40">
        <v>17721.0</v>
      </c>
      <c r="Q40" s="18">
        <f t="shared" si="5"/>
        <v>603</v>
      </c>
      <c r="R40" s="23">
        <f t="shared" si="6"/>
        <v>0.03402742509</v>
      </c>
      <c r="S40" s="24" t="str">
        <f t="shared" si="7"/>
        <v>Glass Orb with +603, +3.4% (17721 to 18324)</v>
      </c>
      <c r="T40" s="18"/>
      <c r="U40" s="40">
        <v>4883.0</v>
      </c>
      <c r="V40" s="22">
        <f t="shared" si="8"/>
        <v>295</v>
      </c>
      <c r="W40" s="23">
        <f t="shared" si="9"/>
        <v>0.06041368011</v>
      </c>
      <c r="X40" s="26" t="str">
        <f t="shared" si="10"/>
        <v>Glass Orb with +295, +6% (4883 to 5178)</v>
      </c>
    </row>
    <row r="41">
      <c r="A41" s="18" t="s">
        <v>532</v>
      </c>
      <c r="B41" s="18">
        <v>79.0</v>
      </c>
      <c r="C41" s="40">
        <v>6897.0</v>
      </c>
      <c r="D41" s="40">
        <v>4261.0</v>
      </c>
      <c r="E41" s="40">
        <v>371.0</v>
      </c>
      <c r="F41" s="14">
        <v>120367.0</v>
      </c>
      <c r="G41" s="19"/>
      <c r="H41" s="19">
        <f>VLOOKUP(A41,'Kings Ratings'!$A$2:$B$1000,2,false)</f>
        <v>2</v>
      </c>
      <c r="I41" s="7">
        <f>vlookup(B41,'202405 MM (Do Not Delete)'!$A$1:$G$1000,7,false)</f>
        <v>278</v>
      </c>
      <c r="K41" s="40">
        <v>6611.0</v>
      </c>
      <c r="L41" s="22">
        <f t="shared" si="2"/>
        <v>286</v>
      </c>
      <c r="M41" s="23">
        <f t="shared" si="3"/>
        <v>0.04326123128</v>
      </c>
      <c r="N41" s="24" t="str">
        <f t="shared" si="4"/>
        <v>Looking Glass with +286, +4.3% (6611 to 6897)</v>
      </c>
      <c r="O41" s="41"/>
      <c r="P41" s="40">
        <v>4070.0</v>
      </c>
      <c r="Q41" s="18">
        <f t="shared" si="5"/>
        <v>191</v>
      </c>
      <c r="R41" s="23">
        <f t="shared" si="6"/>
        <v>0.04692874693</v>
      </c>
      <c r="S41" s="24" t="str">
        <f t="shared" si="7"/>
        <v>Looking Glass with +191, +4.7% (4070 to 4261)</v>
      </c>
      <c r="T41" s="18"/>
      <c r="U41" s="40">
        <v>345.0</v>
      </c>
      <c r="V41" s="22">
        <f t="shared" si="8"/>
        <v>26</v>
      </c>
      <c r="W41" s="23">
        <f t="shared" si="9"/>
        <v>0.07536231884</v>
      </c>
      <c r="X41" s="26" t="str">
        <f t="shared" si="10"/>
        <v>Looking Glass with +26, +7.5% (345 to 371)</v>
      </c>
    </row>
    <row r="42">
      <c r="A42" s="18" t="s">
        <v>396</v>
      </c>
      <c r="B42" s="18">
        <v>81.0</v>
      </c>
      <c r="C42" s="40">
        <v>22434.0</v>
      </c>
      <c r="D42" s="40">
        <v>10758.0</v>
      </c>
      <c r="E42" s="40">
        <v>2592.0</v>
      </c>
      <c r="F42" s="14">
        <v>2167500.0</v>
      </c>
      <c r="G42" s="19"/>
      <c r="H42" s="19">
        <f>VLOOKUP(A42,'Kings Ratings'!$A$2:$B$1000,2,false)</f>
        <v>1</v>
      </c>
      <c r="I42" s="7">
        <f>vlookup(B42,'202405 MM (Do Not Delete)'!$A$1:$G$1000,7,false)</f>
        <v>235</v>
      </c>
      <c r="K42" s="40">
        <v>21636.0</v>
      </c>
      <c r="L42" s="22">
        <f t="shared" si="2"/>
        <v>798</v>
      </c>
      <c r="M42" s="23">
        <f t="shared" si="3"/>
        <v>0.03688297282</v>
      </c>
      <c r="N42" s="24" t="str">
        <f t="shared" si="4"/>
        <v>White Parchment with +798, +3.7% (21636 to 22434)</v>
      </c>
      <c r="O42" s="41"/>
      <c r="P42" s="40">
        <v>10224.0</v>
      </c>
      <c r="Q42" s="18">
        <f t="shared" si="5"/>
        <v>534</v>
      </c>
      <c r="R42" s="23">
        <f t="shared" si="6"/>
        <v>0.05223004695</v>
      </c>
      <c r="S42" s="24" t="str">
        <f t="shared" si="7"/>
        <v>White Parchment with +534, +5.2% (10224 to 10758)</v>
      </c>
      <c r="T42" s="18"/>
      <c r="U42" s="40">
        <v>2291.0</v>
      </c>
      <c r="V42" s="22">
        <f t="shared" si="8"/>
        <v>301</v>
      </c>
      <c r="W42" s="23">
        <f t="shared" si="9"/>
        <v>0.1313836753</v>
      </c>
      <c r="X42" s="26" t="str">
        <f t="shared" si="10"/>
        <v>White Parchment with +301, +13.1% (2291 to 2592)</v>
      </c>
    </row>
    <row r="43">
      <c r="A43" s="18" t="s">
        <v>418</v>
      </c>
      <c r="B43" s="18">
        <v>82.0</v>
      </c>
      <c r="C43" s="40">
        <v>7891.0</v>
      </c>
      <c r="D43" s="40">
        <v>3997.0</v>
      </c>
      <c r="E43" s="40">
        <v>85.0</v>
      </c>
      <c r="F43" s="14">
        <v>103462.0</v>
      </c>
      <c r="G43" s="19"/>
      <c r="H43" s="19">
        <f>VLOOKUP(A43,'Kings Ratings'!$A$2:$B$1000,2,false)</f>
        <v>2</v>
      </c>
      <c r="I43" s="7">
        <f>vlookup(B43,'202405 MM (Do Not Delete)'!$A$1:$G$1000,7,false)</f>
        <v>321</v>
      </c>
      <c r="K43" s="40">
        <v>7592.0</v>
      </c>
      <c r="L43" s="22">
        <f t="shared" si="2"/>
        <v>299</v>
      </c>
      <c r="M43" s="23">
        <f t="shared" si="3"/>
        <v>0.03938356164</v>
      </c>
      <c r="N43" s="24" t="str">
        <f t="shared" si="4"/>
        <v>Green Diary with +299, +3.9% (7592 to 7891)</v>
      </c>
      <c r="O43" s="41"/>
      <c r="P43" s="40">
        <v>3806.0</v>
      </c>
      <c r="Q43" s="18">
        <f t="shared" si="5"/>
        <v>191</v>
      </c>
      <c r="R43" s="23">
        <f t="shared" si="6"/>
        <v>0.05018392013</v>
      </c>
      <c r="S43" s="24" t="str">
        <f t="shared" si="7"/>
        <v>Green Diary with +191, +5% (3806 to 3997)</v>
      </c>
      <c r="T43" s="18"/>
      <c r="U43" s="40">
        <v>78.0</v>
      </c>
      <c r="V43" s="22">
        <f t="shared" si="8"/>
        <v>7</v>
      </c>
      <c r="W43" s="23">
        <f t="shared" si="9"/>
        <v>0.08974358974</v>
      </c>
      <c r="X43" s="26" t="str">
        <f t="shared" si="10"/>
        <v>Green Diary with +7, +9% (78 to 85)</v>
      </c>
    </row>
    <row r="44">
      <c r="A44" s="18" t="s">
        <v>640</v>
      </c>
      <c r="B44" s="18">
        <v>83.0</v>
      </c>
      <c r="C44" s="40">
        <v>6820.0</v>
      </c>
      <c r="D44" s="40">
        <v>2847.0</v>
      </c>
      <c r="E44" s="40">
        <v>41.0</v>
      </c>
      <c r="F44" s="14">
        <v>144146.0</v>
      </c>
      <c r="G44" s="19"/>
      <c r="H44" s="19">
        <f>VLOOKUP(A44,'Kings Ratings'!$A$2:$B$1000,2,false)</f>
        <v>3</v>
      </c>
      <c r="I44" s="7" t="str">
        <f>vlookup(B44,'202405 MM (Do Not Delete)'!$A$1:$G$1000,7,false)</f>
        <v/>
      </c>
      <c r="K44" s="40">
        <v>6537.0</v>
      </c>
      <c r="L44" s="22">
        <f t="shared" si="2"/>
        <v>283</v>
      </c>
      <c r="M44" s="23">
        <f t="shared" si="3"/>
        <v>0.04329202998</v>
      </c>
      <c r="N44" s="24" t="str">
        <f t="shared" si="4"/>
        <v>Purple Diary with +283, +4.3% (6537 to 6820)</v>
      </c>
      <c r="O44" s="41"/>
      <c r="P44" s="40">
        <v>2736.0</v>
      </c>
      <c r="Q44" s="18">
        <f t="shared" si="5"/>
        <v>111</v>
      </c>
      <c r="R44" s="23">
        <f t="shared" si="6"/>
        <v>0.04057017544</v>
      </c>
      <c r="S44" s="24" t="str">
        <f t="shared" si="7"/>
        <v>Purple Diary with +111, +4.1% (2736 to 2847)</v>
      </c>
      <c r="T44" s="18"/>
      <c r="U44" s="40">
        <v>34.0</v>
      </c>
      <c r="V44" s="22">
        <f t="shared" si="8"/>
        <v>7</v>
      </c>
      <c r="W44" s="23">
        <f t="shared" si="9"/>
        <v>0.2058823529</v>
      </c>
      <c r="X44" s="26" t="str">
        <f t="shared" si="10"/>
        <v>Purple Diary with +7, +20.6% (34 to 41)</v>
      </c>
    </row>
    <row r="45">
      <c r="A45" s="18" t="s">
        <v>210</v>
      </c>
      <c r="B45" s="18">
        <v>84.0</v>
      </c>
      <c r="C45" s="40">
        <v>29141.0</v>
      </c>
      <c r="D45" s="40">
        <v>11047.0</v>
      </c>
      <c r="E45" s="40">
        <v>1918.0</v>
      </c>
      <c r="F45" s="14">
        <v>553059.0</v>
      </c>
      <c r="G45" s="19"/>
      <c r="H45" s="19">
        <f>VLOOKUP(A45,'Kings Ratings'!$A$2:$B$1000,2,false)</f>
        <v>3</v>
      </c>
      <c r="I45" s="7">
        <f>vlookup(B45,'202405 MM (Do Not Delete)'!$A$1:$G$1000,7,false)</f>
        <v>239</v>
      </c>
      <c r="K45" s="40">
        <v>28144.0</v>
      </c>
      <c r="L45" s="22">
        <f t="shared" si="2"/>
        <v>997</v>
      </c>
      <c r="M45" s="23">
        <f t="shared" si="3"/>
        <v>0.03542495736</v>
      </c>
      <c r="N45" s="24" t="str">
        <f t="shared" si="4"/>
        <v>Orange Juice with +997, +3.5% (28144 to 29141)</v>
      </c>
      <c r="O45" s="41"/>
      <c r="P45" s="40">
        <v>10539.0</v>
      </c>
      <c r="Q45" s="18">
        <f t="shared" si="5"/>
        <v>508</v>
      </c>
      <c r="R45" s="23">
        <f t="shared" si="6"/>
        <v>0.04820191669</v>
      </c>
      <c r="S45" s="24" t="str">
        <f t="shared" si="7"/>
        <v>Orange Juice with +508, +4.8% (10539 to 11047)</v>
      </c>
      <c r="T45" s="18"/>
      <c r="U45" s="40">
        <v>1714.0</v>
      </c>
      <c r="V45" s="22">
        <f t="shared" si="8"/>
        <v>204</v>
      </c>
      <c r="W45" s="23">
        <f t="shared" si="9"/>
        <v>0.1190198366</v>
      </c>
      <c r="X45" s="26" t="str">
        <f t="shared" si="10"/>
        <v>Orange Juice with +204, +11.9% (1714 to 1918)</v>
      </c>
    </row>
    <row r="46">
      <c r="A46" s="18" t="s">
        <v>290</v>
      </c>
      <c r="B46" s="18">
        <v>86.0</v>
      </c>
      <c r="C46" s="40">
        <v>26919.0</v>
      </c>
      <c r="D46" s="40">
        <v>10270.0</v>
      </c>
      <c r="E46" s="40">
        <v>1747.0</v>
      </c>
      <c r="F46" s="14">
        <v>524505.0</v>
      </c>
      <c r="G46" s="19"/>
      <c r="H46" s="19">
        <f>VLOOKUP(A46,'Kings Ratings'!$A$2:$B$1000,2,false)</f>
        <v>3</v>
      </c>
      <c r="I46" s="7">
        <f>vlookup(B46,'202405 MM (Do Not Delete)'!$A$1:$G$1000,7,false)</f>
        <v>242</v>
      </c>
      <c r="K46" s="40">
        <v>26073.0</v>
      </c>
      <c r="L46" s="22">
        <f t="shared" si="2"/>
        <v>846</v>
      </c>
      <c r="M46" s="23">
        <f t="shared" si="3"/>
        <v>0.03244735934</v>
      </c>
      <c r="N46" s="24" t="str">
        <f t="shared" si="4"/>
        <v>Lemonade with +846, +3.2% (26073 to 26919)</v>
      </c>
      <c r="O46" s="41"/>
      <c r="P46" s="40">
        <v>9818.0</v>
      </c>
      <c r="Q46" s="18">
        <f t="shared" si="5"/>
        <v>452</v>
      </c>
      <c r="R46" s="23">
        <f t="shared" si="6"/>
        <v>0.04603788959</v>
      </c>
      <c r="S46" s="24" t="str">
        <f t="shared" si="7"/>
        <v>Lemonade with +452, +4.6% (9818 to 10270)</v>
      </c>
      <c r="T46" s="18"/>
      <c r="U46" s="40">
        <v>1544.0</v>
      </c>
      <c r="V46" s="22">
        <f t="shared" si="8"/>
        <v>203</v>
      </c>
      <c r="W46" s="23">
        <f t="shared" si="9"/>
        <v>0.1314766839</v>
      </c>
      <c r="X46" s="26" t="str">
        <f t="shared" si="10"/>
        <v>Lemonade with +203, +13.1% (1544 to 1747)</v>
      </c>
    </row>
    <row r="47">
      <c r="A47" s="18" t="s">
        <v>128</v>
      </c>
      <c r="B47" s="18">
        <v>87.0</v>
      </c>
      <c r="C47" s="40">
        <v>21991.0</v>
      </c>
      <c r="D47" s="40">
        <v>13441.0</v>
      </c>
      <c r="E47" s="40">
        <v>5180.0</v>
      </c>
      <c r="F47" s="14">
        <v>3995919.0</v>
      </c>
      <c r="G47" s="19"/>
      <c r="H47" s="19">
        <f>VLOOKUP(A47,'Kings Ratings'!$A$2:$B$1000,2,false)</f>
        <v>1</v>
      </c>
      <c r="I47" s="7">
        <f>vlookup(B47,'202405 MM (Do Not Delete)'!$A$1:$G$1000,7,false)</f>
        <v>223</v>
      </c>
      <c r="K47" s="40">
        <v>21391.0</v>
      </c>
      <c r="L47" s="22">
        <f t="shared" si="2"/>
        <v>600</v>
      </c>
      <c r="M47" s="23">
        <f t="shared" si="3"/>
        <v>0.02804917956</v>
      </c>
      <c r="N47" s="24" t="str">
        <f t="shared" si="4"/>
        <v>Bone Fish with +600, +2.8% (21391 to 21991)</v>
      </c>
      <c r="O47" s="41"/>
      <c r="P47" s="40">
        <v>13044.0</v>
      </c>
      <c r="Q47" s="18">
        <f t="shared" si="5"/>
        <v>397</v>
      </c>
      <c r="R47" s="23">
        <f t="shared" si="6"/>
        <v>0.03043544925</v>
      </c>
      <c r="S47" s="24" t="str">
        <f t="shared" si="7"/>
        <v>Bone Fish with +397, +3% (13044 to 13441)</v>
      </c>
      <c r="T47" s="18"/>
      <c r="U47" s="40">
        <v>4953.0</v>
      </c>
      <c r="V47" s="22">
        <f t="shared" si="8"/>
        <v>227</v>
      </c>
      <c r="W47" s="23">
        <f t="shared" si="9"/>
        <v>0.04583080961</v>
      </c>
      <c r="X47" s="26" t="str">
        <f t="shared" si="10"/>
        <v>Bone Fish with +227, +4.6% (4953 to 5180)</v>
      </c>
    </row>
    <row r="48">
      <c r="A48" s="18" t="s">
        <v>331</v>
      </c>
      <c r="B48" s="18">
        <v>88.0</v>
      </c>
      <c r="C48" s="40">
        <v>21138.0</v>
      </c>
      <c r="D48" s="40">
        <v>13420.0</v>
      </c>
      <c r="E48" s="40">
        <v>5178.0</v>
      </c>
      <c r="F48" s="14">
        <v>3992888.0</v>
      </c>
      <c r="G48" s="19"/>
      <c r="H48" s="19">
        <f>VLOOKUP(A48,'Kings Ratings'!$A$2:$B$1000,2,false)</f>
        <v>1</v>
      </c>
      <c r="I48" s="7">
        <f>vlookup(B48,'202405 MM (Do Not Delete)'!$A$1:$G$1000,7,false)</f>
        <v>223</v>
      </c>
      <c r="K48" s="40">
        <v>20572.0</v>
      </c>
      <c r="L48" s="22">
        <f t="shared" si="2"/>
        <v>566</v>
      </c>
      <c r="M48" s="23">
        <f t="shared" si="3"/>
        <v>0.02751312464</v>
      </c>
      <c r="N48" s="24" t="str">
        <f t="shared" si="4"/>
        <v>Sunfish with +566, +2.8% (20572 to 21138)</v>
      </c>
      <c r="O48" s="41"/>
      <c r="P48" s="40">
        <v>13022.0</v>
      </c>
      <c r="Q48" s="18">
        <f t="shared" si="5"/>
        <v>398</v>
      </c>
      <c r="R48" s="23">
        <f t="shared" si="6"/>
        <v>0.0305636615</v>
      </c>
      <c r="S48" s="24" t="str">
        <f t="shared" si="7"/>
        <v>Sunfish with +398, +3.1% (13022 to 13420)</v>
      </c>
      <c r="T48" s="18"/>
      <c r="U48" s="40">
        <v>4951.0</v>
      </c>
      <c r="V48" s="22">
        <f t="shared" si="8"/>
        <v>227</v>
      </c>
      <c r="W48" s="23">
        <f t="shared" si="9"/>
        <v>0.04584932337</v>
      </c>
      <c r="X48" s="26" t="str">
        <f t="shared" si="10"/>
        <v>Sunfish with +227, +4.6% (4951 to 5178)</v>
      </c>
    </row>
    <row r="49">
      <c r="A49" s="18" t="s">
        <v>73</v>
      </c>
      <c r="B49" s="18">
        <v>89.0</v>
      </c>
      <c r="C49" s="40">
        <v>15673.0</v>
      </c>
      <c r="D49" s="40">
        <v>9036.0</v>
      </c>
      <c r="E49" s="40">
        <v>2781.0</v>
      </c>
      <c r="F49" s="14">
        <v>1056644.0</v>
      </c>
      <c r="G49" s="19"/>
      <c r="H49" s="19">
        <f>VLOOKUP(A49,'Kings Ratings'!$A$2:$B$1000,2,false)</f>
        <v>3</v>
      </c>
      <c r="I49" s="7">
        <f>vlookup(B49,'202405 MM (Do Not Delete)'!$A$1:$G$1000,7,false)</f>
        <v>245</v>
      </c>
      <c r="K49" s="40">
        <v>15236.0</v>
      </c>
      <c r="L49" s="22">
        <f t="shared" si="2"/>
        <v>437</v>
      </c>
      <c r="M49" s="23">
        <f t="shared" si="3"/>
        <v>0.02868206878</v>
      </c>
      <c r="N49" s="24" t="str">
        <f t="shared" si="4"/>
        <v>Blue Catfish with +437, +2.9% (15236 to 15673)</v>
      </c>
      <c r="O49" s="41"/>
      <c r="P49" s="40">
        <v>8670.0</v>
      </c>
      <c r="Q49" s="18">
        <f t="shared" si="5"/>
        <v>366</v>
      </c>
      <c r="R49" s="23">
        <f t="shared" si="6"/>
        <v>0.04221453287</v>
      </c>
      <c r="S49" s="24" t="str">
        <f t="shared" si="7"/>
        <v>Blue Catfish with +366, +4.2% (8670 to 9036)</v>
      </c>
      <c r="T49" s="18"/>
      <c r="U49" s="40">
        <v>2681.0</v>
      </c>
      <c r="V49" s="22">
        <f t="shared" si="8"/>
        <v>100</v>
      </c>
      <c r="W49" s="23">
        <f t="shared" si="9"/>
        <v>0.03729951511</v>
      </c>
      <c r="X49" s="26" t="str">
        <f t="shared" si="10"/>
        <v>Blue Catfish with +100, +3.7% (2681 to 2781)</v>
      </c>
    </row>
    <row r="50">
      <c r="A50" s="18" t="s">
        <v>107</v>
      </c>
      <c r="B50" s="18">
        <v>90.0</v>
      </c>
      <c r="C50" s="40">
        <v>20878.0</v>
      </c>
      <c r="D50" s="40">
        <v>9849.0</v>
      </c>
      <c r="E50" s="40">
        <v>2910.0</v>
      </c>
      <c r="F50" s="14">
        <v>1157170.0</v>
      </c>
      <c r="G50" s="19"/>
      <c r="H50" s="19">
        <f>VLOOKUP(A50,'Kings Ratings'!$A$2:$B$1000,2,false)</f>
        <v>3</v>
      </c>
      <c r="I50" s="7">
        <f>vlookup(B50,'202405 MM (Do Not Delete)'!$A$1:$G$1000,7,false)</f>
        <v>235</v>
      </c>
      <c r="K50" s="40">
        <v>20226.0</v>
      </c>
      <c r="L50" s="22">
        <f t="shared" si="2"/>
        <v>652</v>
      </c>
      <c r="M50" s="23">
        <f t="shared" si="3"/>
        <v>0.03223573618</v>
      </c>
      <c r="N50" s="24" t="str">
        <f t="shared" si="4"/>
        <v>Blue Shell with +652, +3.2% (20226 to 20878)</v>
      </c>
      <c r="O50" s="41"/>
      <c r="P50" s="40">
        <v>9418.0</v>
      </c>
      <c r="Q50" s="18">
        <f t="shared" si="5"/>
        <v>431</v>
      </c>
      <c r="R50" s="23">
        <f t="shared" si="6"/>
        <v>0.04576343173</v>
      </c>
      <c r="S50" s="24" t="str">
        <f t="shared" si="7"/>
        <v>Blue Shell with +431, +4.6% (9418 to 9849)</v>
      </c>
      <c r="T50" s="18"/>
      <c r="U50" s="40">
        <v>2670.0</v>
      </c>
      <c r="V50" s="22">
        <f t="shared" si="8"/>
        <v>240</v>
      </c>
      <c r="W50" s="23">
        <f t="shared" si="9"/>
        <v>0.08988764045</v>
      </c>
      <c r="X50" s="26" t="str">
        <f t="shared" si="10"/>
        <v>Blue Shell with +240, +9% (2670 to 2910)</v>
      </c>
    </row>
    <row r="51">
      <c r="A51" s="18" t="s">
        <v>600</v>
      </c>
      <c r="B51" s="18">
        <v>94.0</v>
      </c>
      <c r="C51" s="40">
        <v>16775.0</v>
      </c>
      <c r="D51" s="40">
        <v>8559.0</v>
      </c>
      <c r="E51" s="40">
        <v>1740.0</v>
      </c>
      <c r="F51" s="14">
        <v>862897.0</v>
      </c>
      <c r="G51" s="19"/>
      <c r="H51" s="19">
        <f>VLOOKUP(A51,'Kings Ratings'!$A$2:$B$1000,2,false)</f>
        <v>1</v>
      </c>
      <c r="I51" s="7">
        <f>vlookup(B51,'202405 MM (Do Not Delete)'!$A$1:$G$1000,7,false)</f>
        <v>242</v>
      </c>
      <c r="K51" s="40">
        <v>16095.0</v>
      </c>
      <c r="L51" s="22">
        <f t="shared" si="2"/>
        <v>680</v>
      </c>
      <c r="M51" s="23">
        <f t="shared" si="3"/>
        <v>0.0422491457</v>
      </c>
      <c r="N51" s="24" t="str">
        <f t="shared" si="4"/>
        <v>Ruby with +680, +4.2% (16095 to 16775)</v>
      </c>
      <c r="O51" s="41"/>
      <c r="P51" s="40">
        <v>8165.0</v>
      </c>
      <c r="Q51" s="18">
        <f t="shared" si="5"/>
        <v>394</v>
      </c>
      <c r="R51" s="23">
        <f t="shared" si="6"/>
        <v>0.04825474587</v>
      </c>
      <c r="S51" s="24" t="str">
        <f t="shared" si="7"/>
        <v>Ruby with +394, +4.8% (8165 to 8559)</v>
      </c>
      <c r="T51" s="18"/>
      <c r="U51" s="40">
        <v>1577.0</v>
      </c>
      <c r="V51" s="22">
        <f t="shared" si="8"/>
        <v>163</v>
      </c>
      <c r="W51" s="23">
        <f t="shared" si="9"/>
        <v>0.1033608117</v>
      </c>
      <c r="X51" s="26" t="str">
        <f t="shared" si="10"/>
        <v>Ruby with +163, +10.3% (1577 to 1740)</v>
      </c>
    </row>
    <row r="52">
      <c r="A52" s="18" t="s">
        <v>42</v>
      </c>
      <c r="B52" s="18">
        <v>95.0</v>
      </c>
      <c r="C52" s="40">
        <v>42903.0</v>
      </c>
      <c r="D52" s="40">
        <v>26627.0</v>
      </c>
      <c r="E52" s="40">
        <v>9373.0</v>
      </c>
      <c r="F52" s="14">
        <v>1.4986208E7</v>
      </c>
      <c r="G52" s="19"/>
      <c r="H52" s="19">
        <f>VLOOKUP(A52,'Kings Ratings'!$A$2:$B$1000,2,false)</f>
        <v>1</v>
      </c>
      <c r="I52" s="7">
        <f>vlookup(B52,'202405 MM (Do Not Delete)'!$A$1:$G$1000,7,false)</f>
        <v>203</v>
      </c>
      <c r="K52" s="40">
        <v>41816.0</v>
      </c>
      <c r="L52" s="22">
        <f t="shared" si="2"/>
        <v>1087</v>
      </c>
      <c r="M52" s="23">
        <f t="shared" si="3"/>
        <v>0.02599483451</v>
      </c>
      <c r="N52" s="24" t="str">
        <f t="shared" si="4"/>
        <v>Iron Ring with +1087, +2.6% (41816 to 42903)</v>
      </c>
      <c r="O52" s="41"/>
      <c r="P52" s="40">
        <v>25848.0</v>
      </c>
      <c r="Q52" s="18">
        <f t="shared" si="5"/>
        <v>779</v>
      </c>
      <c r="R52" s="23">
        <f t="shared" si="6"/>
        <v>0.03013772826</v>
      </c>
      <c r="S52" s="24" t="str">
        <f t="shared" si="7"/>
        <v>Iron Ring with +779, +3% (25848 to 26627)</v>
      </c>
      <c r="T52" s="18"/>
      <c r="U52" s="40">
        <v>8906.0</v>
      </c>
      <c r="V52" s="22">
        <f t="shared" si="8"/>
        <v>467</v>
      </c>
      <c r="W52" s="23">
        <f t="shared" si="9"/>
        <v>0.05243655962</v>
      </c>
      <c r="X52" s="26" t="str">
        <f t="shared" si="10"/>
        <v>Iron Ring with +467, +5.2% (8906 to 9373)</v>
      </c>
    </row>
    <row r="53">
      <c r="A53" s="18" t="s">
        <v>683</v>
      </c>
      <c r="B53" s="18">
        <v>96.0</v>
      </c>
      <c r="C53" s="40">
        <v>11618.0</v>
      </c>
      <c r="D53" s="40">
        <v>5782.0</v>
      </c>
      <c r="E53" s="40">
        <v>235.0</v>
      </c>
      <c r="F53" s="14">
        <v>318086.0</v>
      </c>
      <c r="G53" s="19"/>
      <c r="H53" s="19">
        <f>VLOOKUP(A53,'Kings Ratings'!$A$2:$B$1000,2,false)</f>
        <v>2</v>
      </c>
      <c r="I53" s="7">
        <f>vlookup(B53,'202405 MM (Do Not Delete)'!$A$1:$G$1000,7,false)</f>
        <v>287</v>
      </c>
      <c r="K53" s="40">
        <v>11182.0</v>
      </c>
      <c r="L53" s="22">
        <f t="shared" si="2"/>
        <v>436</v>
      </c>
      <c r="M53" s="23">
        <f t="shared" si="3"/>
        <v>0.03899123591</v>
      </c>
      <c r="N53" s="24" t="str">
        <f t="shared" si="4"/>
        <v>Ruby Ring with +436, +3.9% (11182 to 11618)</v>
      </c>
      <c r="O53" s="41"/>
      <c r="P53" s="40">
        <v>5534.0</v>
      </c>
      <c r="Q53" s="18">
        <f t="shared" si="5"/>
        <v>248</v>
      </c>
      <c r="R53" s="23">
        <f t="shared" si="6"/>
        <v>0.04481387785</v>
      </c>
      <c r="S53" s="24" t="str">
        <f t="shared" si="7"/>
        <v>Ruby Ring with +248, +4.5% (5534 to 5782)</v>
      </c>
      <c r="T53" s="18"/>
      <c r="U53" s="40">
        <v>204.0</v>
      </c>
      <c r="V53" s="22">
        <f t="shared" si="8"/>
        <v>31</v>
      </c>
      <c r="W53" s="23">
        <f t="shared" si="9"/>
        <v>0.1519607843</v>
      </c>
      <c r="X53" s="26" t="str">
        <f t="shared" si="10"/>
        <v>Ruby Ring with +31, +15.2% (204 to 235)</v>
      </c>
    </row>
    <row r="54">
      <c r="A54" s="18" t="s">
        <v>192</v>
      </c>
      <c r="B54" s="18">
        <v>97.0</v>
      </c>
      <c r="C54" s="40">
        <v>26387.0</v>
      </c>
      <c r="D54" s="40">
        <v>17494.0</v>
      </c>
      <c r="E54" s="40">
        <v>8000.0</v>
      </c>
      <c r="F54" s="14">
        <v>1.0121162E7</v>
      </c>
      <c r="G54" s="19"/>
      <c r="H54" s="19">
        <f>VLOOKUP(A54,'Kings Ratings'!$A$2:$B$1000,2,false)</f>
        <v>1</v>
      </c>
      <c r="I54" s="7">
        <f>vlookup(B54,'202405 MM (Do Not Delete)'!$A$1:$G$1000,7,false)</f>
        <v>209</v>
      </c>
      <c r="K54" s="40">
        <v>25537.0</v>
      </c>
      <c r="L54" s="22">
        <f t="shared" si="2"/>
        <v>850</v>
      </c>
      <c r="M54" s="23">
        <f t="shared" si="3"/>
        <v>0.0332850374</v>
      </c>
      <c r="N54" s="24" t="str">
        <f t="shared" si="4"/>
        <v>Clam Shell with +850, +3.3% (25537 to 26387)</v>
      </c>
      <c r="O54" s="41"/>
      <c r="P54" s="40">
        <v>16934.0</v>
      </c>
      <c r="Q54" s="18">
        <f t="shared" si="5"/>
        <v>560</v>
      </c>
      <c r="R54" s="23">
        <f t="shared" si="6"/>
        <v>0.03306956419</v>
      </c>
      <c r="S54" s="24" t="str">
        <f t="shared" si="7"/>
        <v>Clam Shell with +560, +3.3% (16934 to 17494)</v>
      </c>
      <c r="T54" s="18"/>
      <c r="U54" s="40">
        <v>7504.0</v>
      </c>
      <c r="V54" s="22">
        <f t="shared" si="8"/>
        <v>496</v>
      </c>
      <c r="W54" s="23">
        <f t="shared" si="9"/>
        <v>0.06609808102</v>
      </c>
      <c r="X54" s="26" t="str">
        <f t="shared" si="10"/>
        <v>Clam Shell with +496, +6.6% (7504 to 8000)</v>
      </c>
    </row>
    <row r="55">
      <c r="A55" s="18" t="s">
        <v>366</v>
      </c>
      <c r="B55" s="18">
        <v>98.0</v>
      </c>
      <c r="C55" s="40">
        <v>21859.0</v>
      </c>
      <c r="D55" s="40">
        <v>12402.0</v>
      </c>
      <c r="E55" s="40">
        <v>4413.0</v>
      </c>
      <c r="F55" s="14">
        <v>4341519.0</v>
      </c>
      <c r="G55" s="19"/>
      <c r="H55" s="19">
        <f>VLOOKUP(A55,'Kings Ratings'!$A$2:$B$1000,2,false)</f>
        <v>1</v>
      </c>
      <c r="I55" s="7">
        <f>vlookup(B55,'202405 MM (Do Not Delete)'!$A$1:$G$1000,7,false)</f>
        <v>221</v>
      </c>
      <c r="K55" s="40">
        <v>21156.0</v>
      </c>
      <c r="L55" s="22">
        <f t="shared" si="2"/>
        <v>703</v>
      </c>
      <c r="M55" s="23">
        <f t="shared" si="3"/>
        <v>0.03322934392</v>
      </c>
      <c r="N55" s="24" t="str">
        <f t="shared" si="4"/>
        <v>Starfish with +703, +3.3% (21156 to 21859)</v>
      </c>
      <c r="O55" s="41"/>
      <c r="P55" s="40">
        <v>11904.0</v>
      </c>
      <c r="Q55" s="18">
        <f t="shared" si="5"/>
        <v>498</v>
      </c>
      <c r="R55" s="23">
        <f t="shared" si="6"/>
        <v>0.04183467742</v>
      </c>
      <c r="S55" s="24" t="str">
        <f t="shared" si="7"/>
        <v>Starfish with +498, +4.2% (11904 to 12402)</v>
      </c>
      <c r="T55" s="18"/>
      <c r="U55" s="40">
        <v>4153.0</v>
      </c>
      <c r="V55" s="22">
        <f t="shared" si="8"/>
        <v>260</v>
      </c>
      <c r="W55" s="23">
        <f t="shared" si="9"/>
        <v>0.06260534553</v>
      </c>
      <c r="X55" s="26" t="str">
        <f t="shared" si="10"/>
        <v>Starfish with +260, +6.3% (4153 to 4413)</v>
      </c>
    </row>
    <row r="56">
      <c r="A56" s="18" t="s">
        <v>195</v>
      </c>
      <c r="B56" s="18">
        <v>99.0</v>
      </c>
      <c r="C56" s="40">
        <v>20206.0</v>
      </c>
      <c r="D56" s="40">
        <v>10636.0</v>
      </c>
      <c r="E56" s="40">
        <v>3549.0</v>
      </c>
      <c r="F56" s="14">
        <v>2784184.0</v>
      </c>
      <c r="G56" s="19"/>
      <c r="H56" s="19">
        <f>VLOOKUP(A56,'Kings Ratings'!$A$2:$B$1000,2,false)</f>
        <v>2</v>
      </c>
      <c r="I56" s="7">
        <f>vlookup(B56,'202405 MM (Do Not Delete)'!$A$1:$G$1000,7,false)</f>
        <v>225</v>
      </c>
      <c r="K56" s="40">
        <v>19524.0</v>
      </c>
      <c r="L56" s="22">
        <f t="shared" si="2"/>
        <v>682</v>
      </c>
      <c r="M56" s="23">
        <f t="shared" si="3"/>
        <v>0.03493136652</v>
      </c>
      <c r="N56" s="24" t="str">
        <f t="shared" si="4"/>
        <v>Clownfish with +682, +3.5% (19524 to 20206)</v>
      </c>
      <c r="O56" s="41"/>
      <c r="P56" s="40">
        <v>10139.0</v>
      </c>
      <c r="Q56" s="18">
        <f t="shared" si="5"/>
        <v>497</v>
      </c>
      <c r="R56" s="23">
        <f t="shared" si="6"/>
        <v>0.04901864089</v>
      </c>
      <c r="S56" s="24" t="str">
        <f t="shared" si="7"/>
        <v>Clownfish with +497, +4.9% (10139 to 10636)</v>
      </c>
      <c r="T56" s="18"/>
      <c r="U56" s="40">
        <v>3288.0</v>
      </c>
      <c r="V56" s="22">
        <f t="shared" si="8"/>
        <v>261</v>
      </c>
      <c r="W56" s="23">
        <f t="shared" si="9"/>
        <v>0.07937956204</v>
      </c>
      <c r="X56" s="26" t="str">
        <f t="shared" si="10"/>
        <v>Clownfish with +261, +7.9% (3288 to 3549)</v>
      </c>
    </row>
    <row r="57">
      <c r="A57" s="18" t="s">
        <v>487</v>
      </c>
      <c r="B57" s="18">
        <v>100.0</v>
      </c>
      <c r="C57" s="40">
        <v>19552.0</v>
      </c>
      <c r="D57" s="40">
        <v>10718.0</v>
      </c>
      <c r="E57" s="40">
        <v>3340.0</v>
      </c>
      <c r="F57" s="14">
        <v>1986262.0</v>
      </c>
      <c r="G57" s="19"/>
      <c r="H57" s="19">
        <f>VLOOKUP(A57,'Kings Ratings'!$A$2:$B$1000,2,false)</f>
        <v>1</v>
      </c>
      <c r="I57" s="7">
        <f>vlookup(B57,'202405 MM (Do Not Delete)'!$A$1:$G$1000,7,false)</f>
        <v>228</v>
      </c>
      <c r="K57" s="40">
        <v>18862.0</v>
      </c>
      <c r="L57" s="22">
        <f t="shared" si="2"/>
        <v>690</v>
      </c>
      <c r="M57" s="23">
        <f t="shared" si="3"/>
        <v>0.03658148659</v>
      </c>
      <c r="N57" s="24" t="str">
        <f t="shared" si="4"/>
        <v>Pearl with +690, +3.7% (18862 to 19552)</v>
      </c>
      <c r="O57" s="41"/>
      <c r="P57" s="40">
        <v>10199.0</v>
      </c>
      <c r="Q57" s="18">
        <f t="shared" si="5"/>
        <v>519</v>
      </c>
      <c r="R57" s="23">
        <f t="shared" si="6"/>
        <v>0.0508873419</v>
      </c>
      <c r="S57" s="24" t="str">
        <f t="shared" si="7"/>
        <v>Pearl with +519, +5.1% (10199 to 10718)</v>
      </c>
      <c r="T57" s="18"/>
      <c r="U57" s="40">
        <v>3067.0</v>
      </c>
      <c r="V57" s="22">
        <f t="shared" si="8"/>
        <v>273</v>
      </c>
      <c r="W57" s="23">
        <f t="shared" si="9"/>
        <v>0.08901206391</v>
      </c>
      <c r="X57" s="26" t="str">
        <f t="shared" si="10"/>
        <v>Pearl with +273, +8.9% (3067 to 3340)</v>
      </c>
    </row>
    <row r="58">
      <c r="A58" s="18" t="s">
        <v>203</v>
      </c>
      <c r="B58" s="18">
        <v>101.0</v>
      </c>
      <c r="C58" s="40">
        <v>26462.0</v>
      </c>
      <c r="D58" s="40">
        <v>17501.0</v>
      </c>
      <c r="E58" s="40">
        <v>7999.0</v>
      </c>
      <c r="F58" s="14">
        <v>1.0126328E7</v>
      </c>
      <c r="G58" s="19"/>
      <c r="H58" s="19">
        <f>VLOOKUP(A58,'Kings Ratings'!$A$2:$B$1000,2,false)</f>
        <v>1</v>
      </c>
      <c r="I58" s="7">
        <f>vlookup(B58,'202405 MM (Do Not Delete)'!$A$1:$G$1000,7,false)</f>
        <v>210</v>
      </c>
      <c r="K58" s="40">
        <v>25613.0</v>
      </c>
      <c r="L58" s="22">
        <f t="shared" si="2"/>
        <v>849</v>
      </c>
      <c r="M58" s="23">
        <f t="shared" si="3"/>
        <v>0.03314722992</v>
      </c>
      <c r="N58" s="24" t="str">
        <f t="shared" si="4"/>
        <v>Conch Shell with +849, +3.3% (25613 to 26462)</v>
      </c>
      <c r="O58" s="41"/>
      <c r="P58" s="40">
        <v>16940.0</v>
      </c>
      <c r="Q58" s="18">
        <f t="shared" si="5"/>
        <v>561</v>
      </c>
      <c r="R58" s="23">
        <f t="shared" si="6"/>
        <v>0.03311688312</v>
      </c>
      <c r="S58" s="24" t="str">
        <f t="shared" si="7"/>
        <v>Conch Shell with +561, +3.3% (16940 to 17501)</v>
      </c>
      <c r="T58" s="18"/>
      <c r="U58" s="40">
        <v>7503.0</v>
      </c>
      <c r="V58" s="22">
        <f t="shared" si="8"/>
        <v>496</v>
      </c>
      <c r="W58" s="23">
        <f t="shared" si="9"/>
        <v>0.06610689058</v>
      </c>
      <c r="X58" s="26" t="str">
        <f t="shared" si="10"/>
        <v>Conch Shell with +496, +6.6% (7503 to 7999)</v>
      </c>
    </row>
    <row r="59">
      <c r="A59" s="18" t="s">
        <v>68</v>
      </c>
      <c r="B59" s="18">
        <v>104.0</v>
      </c>
      <c r="C59" s="40">
        <v>21701.0</v>
      </c>
      <c r="D59" s="40">
        <v>8733.0</v>
      </c>
      <c r="E59" s="40">
        <v>2110.0</v>
      </c>
      <c r="F59" s="14">
        <v>1923902.0</v>
      </c>
      <c r="G59" s="19"/>
      <c r="H59" s="19">
        <f>VLOOKUP(A59,'Kings Ratings'!$A$2:$B$1000,2,false)</f>
        <v>2</v>
      </c>
      <c r="I59" s="7">
        <f>vlookup(B59,'202405 MM (Do Not Delete)'!$A$1:$G$1000,7,false)</f>
        <v>243</v>
      </c>
      <c r="K59" s="40">
        <v>21066.0</v>
      </c>
      <c r="L59" s="22">
        <f t="shared" si="2"/>
        <v>635</v>
      </c>
      <c r="M59" s="23">
        <f t="shared" si="3"/>
        <v>0.03014335897</v>
      </c>
      <c r="N59" s="24" t="str">
        <f t="shared" si="4"/>
        <v>Black Powder with +635, +3% (21066 to 21701)</v>
      </c>
      <c r="O59" s="41"/>
      <c r="P59" s="40">
        <v>8274.0</v>
      </c>
      <c r="Q59" s="18">
        <f t="shared" si="5"/>
        <v>459</v>
      </c>
      <c r="R59" s="23">
        <f t="shared" si="6"/>
        <v>0.05547498187</v>
      </c>
      <c r="S59" s="24" t="str">
        <f t="shared" si="7"/>
        <v>Black Powder with +459, +5.5% (8274 to 8733)</v>
      </c>
      <c r="T59" s="18"/>
      <c r="U59" s="40">
        <v>1933.0</v>
      </c>
      <c r="V59" s="22">
        <f t="shared" si="8"/>
        <v>177</v>
      </c>
      <c r="W59" s="23">
        <f t="shared" si="9"/>
        <v>0.09156751164</v>
      </c>
      <c r="X59" s="26" t="str">
        <f t="shared" si="10"/>
        <v>Black Powder with +177, +9.2% (1933 to 2110)</v>
      </c>
    </row>
    <row r="60">
      <c r="A60" s="18" t="s">
        <v>132</v>
      </c>
      <c r="B60" s="18">
        <v>105.0</v>
      </c>
      <c r="C60" s="40">
        <v>11837.0</v>
      </c>
      <c r="D60" s="40">
        <v>4829.0</v>
      </c>
      <c r="E60" s="40">
        <v>408.0</v>
      </c>
      <c r="F60" s="14">
        <v>111081.0</v>
      </c>
      <c r="G60" s="19"/>
      <c r="H60" s="19">
        <f>VLOOKUP(A60,'Kings Ratings'!$A$2:$B$1000,2,false)</f>
        <v>3</v>
      </c>
      <c r="I60" s="7">
        <f>vlookup(B60,'202405 MM (Do Not Delete)'!$A$1:$G$1000,7,false)</f>
        <v>279</v>
      </c>
      <c r="K60" s="40">
        <v>11586.0</v>
      </c>
      <c r="L60" s="22">
        <f t="shared" si="2"/>
        <v>251</v>
      </c>
      <c r="M60" s="23">
        <f t="shared" si="3"/>
        <v>0.02166407733</v>
      </c>
      <c r="N60" s="24" t="str">
        <f t="shared" si="4"/>
        <v>Bottle Rocket with +251, +2.2% (11586 to 11837)</v>
      </c>
      <c r="O60" s="41"/>
      <c r="P60" s="40">
        <v>4593.0</v>
      </c>
      <c r="Q60" s="18">
        <f t="shared" si="5"/>
        <v>236</v>
      </c>
      <c r="R60" s="23">
        <f t="shared" si="6"/>
        <v>0.05138253865</v>
      </c>
      <c r="S60" s="24" t="str">
        <f t="shared" si="7"/>
        <v>Bottle Rocket with +236, +5.1% (4593 to 4829)</v>
      </c>
      <c r="T60" s="18"/>
      <c r="U60" s="40">
        <v>375.0</v>
      </c>
      <c r="V60" s="22">
        <f t="shared" si="8"/>
        <v>33</v>
      </c>
      <c r="W60" s="23">
        <f t="shared" si="9"/>
        <v>0.088</v>
      </c>
      <c r="X60" s="26" t="str">
        <f t="shared" si="10"/>
        <v>Bottle Rocket with +33, +8.8% (375 to 408)</v>
      </c>
    </row>
    <row r="61">
      <c r="A61" s="18" t="s">
        <v>271</v>
      </c>
      <c r="B61" s="18">
        <v>106.0</v>
      </c>
      <c r="C61" s="40">
        <v>10464.0</v>
      </c>
      <c r="D61" s="40">
        <v>4299.0</v>
      </c>
      <c r="E61" s="40">
        <v>389.0</v>
      </c>
      <c r="F61" s="14">
        <v>128653.0</v>
      </c>
      <c r="G61" s="19"/>
      <c r="H61" s="19">
        <f>VLOOKUP(A61,'Kings Ratings'!$A$2:$B$1000,2,false)</f>
        <v>3</v>
      </c>
      <c r="I61" s="7">
        <f>vlookup(B61,'202405 MM (Do Not Delete)'!$A$1:$G$1000,7,false)</f>
        <v>292</v>
      </c>
      <c r="K61" s="40">
        <v>9889.0</v>
      </c>
      <c r="L61" s="22">
        <f t="shared" si="2"/>
        <v>575</v>
      </c>
      <c r="M61" s="23">
        <f t="shared" si="3"/>
        <v>0.0581454141</v>
      </c>
      <c r="N61" s="24" t="str">
        <f t="shared" si="4"/>
        <v>Explosive with +575, +5.8% (9889 to 10464)</v>
      </c>
      <c r="O61" s="41"/>
      <c r="P61" s="40">
        <v>4076.0</v>
      </c>
      <c r="Q61" s="18">
        <f t="shared" si="5"/>
        <v>223</v>
      </c>
      <c r="R61" s="23">
        <f t="shared" si="6"/>
        <v>0.05471050049</v>
      </c>
      <c r="S61" s="24" t="str">
        <f t="shared" si="7"/>
        <v>Explosive with +223, +5.5% (4076 to 4299)</v>
      </c>
      <c r="T61" s="18"/>
      <c r="U61" s="40">
        <v>354.0</v>
      </c>
      <c r="V61" s="22">
        <f t="shared" si="8"/>
        <v>35</v>
      </c>
      <c r="W61" s="23">
        <f t="shared" si="9"/>
        <v>0.0988700565</v>
      </c>
      <c r="X61" s="26" t="str">
        <f t="shared" si="10"/>
        <v>Explosive with +35, +9.9% (354 to 389)</v>
      </c>
    </row>
    <row r="62">
      <c r="A62" s="18" t="s">
        <v>184</v>
      </c>
      <c r="B62" s="18">
        <v>107.0</v>
      </c>
      <c r="C62" s="40">
        <v>10560.0</v>
      </c>
      <c r="D62" s="40">
        <v>6617.0</v>
      </c>
      <c r="E62" s="40">
        <v>754.0</v>
      </c>
      <c r="F62" s="14">
        <v>355664.0</v>
      </c>
      <c r="G62" s="19"/>
      <c r="H62" s="19">
        <f>VLOOKUP(A62,'Kings Ratings'!$A$2:$B$1000,2,false)</f>
        <v>5</v>
      </c>
      <c r="I62" s="7">
        <f>vlookup(B62,'202405 MM (Do Not Delete)'!$A$1:$G$1000,7,false)</f>
        <v>276</v>
      </c>
      <c r="K62" s="40">
        <v>10036.0</v>
      </c>
      <c r="L62" s="22">
        <f t="shared" si="2"/>
        <v>524</v>
      </c>
      <c r="M62" s="23">
        <f t="shared" si="3"/>
        <v>0.05221203667</v>
      </c>
      <c r="N62" s="24" t="str">
        <f t="shared" si="4"/>
        <v>Catfish with +524, +5.2% (10036 to 10560)</v>
      </c>
      <c r="O62" s="41"/>
      <c r="P62" s="40">
        <v>6188.0</v>
      </c>
      <c r="Q62" s="18">
        <f t="shared" si="5"/>
        <v>429</v>
      </c>
      <c r="R62" s="23">
        <f t="shared" si="6"/>
        <v>0.06932773109</v>
      </c>
      <c r="S62" s="24" t="str">
        <f t="shared" si="7"/>
        <v>Catfish with +429, +6.9% (6188 to 6617)</v>
      </c>
      <c r="T62" s="18"/>
      <c r="U62" s="40">
        <v>646.0</v>
      </c>
      <c r="V62" s="22">
        <f t="shared" si="8"/>
        <v>108</v>
      </c>
      <c r="W62" s="23">
        <f t="shared" si="9"/>
        <v>0.1671826625</v>
      </c>
      <c r="X62" s="26" t="str">
        <f t="shared" si="10"/>
        <v>Catfish with +108, +16.7% (646 to 754)</v>
      </c>
    </row>
    <row r="63">
      <c r="A63" s="18" t="s">
        <v>241</v>
      </c>
      <c r="B63" s="18">
        <v>110.0</v>
      </c>
      <c r="C63" s="40">
        <v>27677.0</v>
      </c>
      <c r="D63" s="40">
        <v>10700.0</v>
      </c>
      <c r="E63" s="40">
        <v>2937.0</v>
      </c>
      <c r="F63" s="14">
        <v>1995363.0</v>
      </c>
      <c r="G63" s="19"/>
      <c r="H63" s="19">
        <f>VLOOKUP(A63,'Kings Ratings'!$A$2:$B$1000,2,false)</f>
        <v>1</v>
      </c>
      <c r="I63" s="7">
        <f>vlookup(B63,'202405 MM (Do Not Delete)'!$A$1:$G$1000,7,false)</f>
        <v>231</v>
      </c>
      <c r="K63" s="40">
        <v>26797.0</v>
      </c>
      <c r="L63" s="22">
        <f t="shared" si="2"/>
        <v>880</v>
      </c>
      <c r="M63" s="23">
        <f t="shared" si="3"/>
        <v>0.03283949696</v>
      </c>
      <c r="N63" s="24" t="str">
        <f t="shared" si="4"/>
        <v>Leather with +880, +3.3% (26797 to 27677)</v>
      </c>
      <c r="O63" s="41"/>
      <c r="P63" s="40">
        <v>10221.0</v>
      </c>
      <c r="Q63" s="18">
        <f t="shared" si="5"/>
        <v>479</v>
      </c>
      <c r="R63" s="23">
        <f t="shared" si="6"/>
        <v>0.04686429899</v>
      </c>
      <c r="S63" s="24" t="str">
        <f t="shared" si="7"/>
        <v>Leather with +479, +4.7% (10221 to 10700)</v>
      </c>
      <c r="T63" s="18"/>
      <c r="U63" s="40">
        <v>2728.0</v>
      </c>
      <c r="V63" s="22">
        <f t="shared" si="8"/>
        <v>209</v>
      </c>
      <c r="W63" s="23">
        <f t="shared" si="9"/>
        <v>0.07661290323</v>
      </c>
      <c r="X63" s="26" t="str">
        <f t="shared" si="10"/>
        <v>Leather with +209, +7.7% (2728 to 2937)</v>
      </c>
    </row>
    <row r="64">
      <c r="A64" s="18" t="s">
        <v>407</v>
      </c>
      <c r="B64" s="18">
        <v>112.0</v>
      </c>
      <c r="C64" s="40">
        <v>5530.0</v>
      </c>
      <c r="D64" s="40">
        <v>35.0</v>
      </c>
      <c r="E64" s="40">
        <v>0.0</v>
      </c>
      <c r="F64" s="14">
        <v>15835.0</v>
      </c>
      <c r="G64" s="19"/>
      <c r="H64" s="19">
        <f>VLOOKUP(A64,'Kings Ratings'!$A$2:$B$1000,2,false)</f>
        <v>10</v>
      </c>
      <c r="I64" s="10" t="str">
        <f>vlookup(B64,'202405 MM (Do Not Delete)'!$A$1:$G$1000,7,false)</f>
        <v/>
      </c>
      <c r="K64" s="40">
        <v>5170.0</v>
      </c>
      <c r="L64" s="22">
        <f t="shared" si="2"/>
        <v>360</v>
      </c>
      <c r="M64" s="23">
        <f t="shared" si="3"/>
        <v>0.06963249516</v>
      </c>
      <c r="N64" s="24" t="str">
        <f t="shared" si="4"/>
        <v>Grape Juice with +360, +7% (5170 to 5530)</v>
      </c>
      <c r="O64" s="41"/>
      <c r="P64" s="40">
        <v>26.0</v>
      </c>
      <c r="Q64" s="18">
        <f t="shared" si="5"/>
        <v>9</v>
      </c>
      <c r="R64" s="23">
        <f t="shared" si="6"/>
        <v>0.3461538462</v>
      </c>
      <c r="S64" s="24" t="str">
        <f t="shared" si="7"/>
        <v>Grape Juice with +9, +34.6% (26 to 35)</v>
      </c>
      <c r="T64" s="18"/>
      <c r="U64" s="40">
        <v>0.0</v>
      </c>
      <c r="V64" s="22">
        <f t="shared" si="8"/>
        <v>0</v>
      </c>
      <c r="W64" s="23" t="str">
        <f t="shared" si="9"/>
        <v>#DIV/0!</v>
      </c>
      <c r="X64" s="26" t="str">
        <f t="shared" si="10"/>
        <v>#DIV/0!</v>
      </c>
    </row>
    <row r="65">
      <c r="A65" s="18" t="s">
        <v>541</v>
      </c>
      <c r="B65" s="18">
        <v>114.0</v>
      </c>
      <c r="C65" s="40">
        <v>17365.0</v>
      </c>
      <c r="D65" s="40">
        <v>9367.0</v>
      </c>
      <c r="E65" s="40">
        <v>2343.0</v>
      </c>
      <c r="F65" s="14">
        <v>1007852.0</v>
      </c>
      <c r="G65" s="19"/>
      <c r="H65" s="19">
        <f>VLOOKUP(A65,'Kings Ratings'!$A$2:$B$1000,2,false)</f>
        <v>3</v>
      </c>
      <c r="I65" s="7">
        <f>vlookup(B65,'202405 MM (Do Not Delete)'!$A$1:$G$1000,7,false)</f>
        <v>240</v>
      </c>
      <c r="K65" s="40">
        <v>16762.0</v>
      </c>
      <c r="L65" s="22">
        <f t="shared" si="2"/>
        <v>603</v>
      </c>
      <c r="M65" s="23">
        <f t="shared" si="3"/>
        <v>0.03597422742</v>
      </c>
      <c r="N65" s="24" t="str">
        <f t="shared" si="4"/>
        <v>Marlin with +603, +3.6% (16762 to 17365)</v>
      </c>
      <c r="O65" s="41"/>
      <c r="P65" s="40">
        <v>8901.0</v>
      </c>
      <c r="Q65" s="18">
        <f t="shared" si="5"/>
        <v>466</v>
      </c>
      <c r="R65" s="23">
        <f t="shared" si="6"/>
        <v>0.05235366813</v>
      </c>
      <c r="S65" s="24" t="str">
        <f t="shared" si="7"/>
        <v>Marlin with +466, +5.2% (8901 to 9367)</v>
      </c>
      <c r="T65" s="18"/>
      <c r="U65" s="40">
        <v>2125.0</v>
      </c>
      <c r="V65" s="22">
        <f t="shared" si="8"/>
        <v>218</v>
      </c>
      <c r="W65" s="23">
        <f t="shared" si="9"/>
        <v>0.1025882353</v>
      </c>
      <c r="X65" s="26" t="str">
        <f t="shared" si="10"/>
        <v>Marlin with +218, +10.3% (2125 to 2343)</v>
      </c>
    </row>
    <row r="66">
      <c r="A66" s="18" t="s">
        <v>555</v>
      </c>
      <c r="B66" s="18">
        <v>115.0</v>
      </c>
      <c r="C66" s="40">
        <v>17193.0</v>
      </c>
      <c r="D66" s="40">
        <v>9209.0</v>
      </c>
      <c r="E66" s="40">
        <v>2443.0</v>
      </c>
      <c r="F66" s="14">
        <v>1003423.0</v>
      </c>
      <c r="G66" s="19"/>
      <c r="H66" s="19">
        <f>VLOOKUP(A66,'Kings Ratings'!$A$2:$B$1000,2,false)</f>
        <v>3</v>
      </c>
      <c r="I66" s="7">
        <f>vlookup(B66,'202405 MM (Do Not Delete)'!$A$1:$G$1000,7,false)</f>
        <v>237</v>
      </c>
      <c r="K66" s="40">
        <v>16641.0</v>
      </c>
      <c r="L66" s="22">
        <f t="shared" si="2"/>
        <v>552</v>
      </c>
      <c r="M66" s="23">
        <f t="shared" si="3"/>
        <v>0.03317108347</v>
      </c>
      <c r="N66" s="24" t="str">
        <f t="shared" si="4"/>
        <v>Puffer with +552, +3.3% (16641 to 17193)</v>
      </c>
      <c r="O66" s="41"/>
      <c r="P66" s="40">
        <v>8731.0</v>
      </c>
      <c r="Q66" s="18">
        <f t="shared" si="5"/>
        <v>478</v>
      </c>
      <c r="R66" s="23">
        <f t="shared" si="6"/>
        <v>0.05474745161</v>
      </c>
      <c r="S66" s="24" t="str">
        <f t="shared" si="7"/>
        <v>Puffer with +478, +5.5% (8731 to 9209)</v>
      </c>
      <c r="T66" s="18"/>
      <c r="U66" s="40">
        <v>2209.0</v>
      </c>
      <c r="V66" s="22">
        <f t="shared" si="8"/>
        <v>234</v>
      </c>
      <c r="W66" s="23">
        <f t="shared" si="9"/>
        <v>0.1059302852</v>
      </c>
      <c r="X66" s="26" t="str">
        <f t="shared" si="10"/>
        <v>Puffer with +234, +10.6% (2209 to 2443)</v>
      </c>
    </row>
    <row r="67">
      <c r="A67" s="18" t="s">
        <v>104</v>
      </c>
      <c r="B67" s="18">
        <v>117.0</v>
      </c>
      <c r="C67" s="40">
        <v>37294.0</v>
      </c>
      <c r="D67" s="40">
        <v>17999.0</v>
      </c>
      <c r="E67" s="40">
        <v>4749.0</v>
      </c>
      <c r="F67" s="14">
        <v>1867349.0</v>
      </c>
      <c r="G67" s="19"/>
      <c r="H67" s="19">
        <f>VLOOKUP(A67,'Kings Ratings'!$A$2:$B$1000,2,false)</f>
        <v>1</v>
      </c>
      <c r="I67" s="7">
        <f>vlookup(B67,'202405 MM (Do Not Delete)'!$A$1:$G$1000,7,false)</f>
        <v>269</v>
      </c>
      <c r="K67" s="40">
        <v>36312.0</v>
      </c>
      <c r="L67" s="22">
        <f t="shared" si="2"/>
        <v>982</v>
      </c>
      <c r="M67" s="23">
        <f t="shared" si="3"/>
        <v>0.02704340163</v>
      </c>
      <c r="N67" s="24" t="str">
        <f t="shared" si="4"/>
        <v>Glass Bottle with +982, +2.7% (36312 to 37294)</v>
      </c>
      <c r="O67" s="41"/>
      <c r="P67" s="40">
        <v>17427.0</v>
      </c>
      <c r="Q67" s="18">
        <f t="shared" si="5"/>
        <v>572</v>
      </c>
      <c r="R67" s="23">
        <f t="shared" si="6"/>
        <v>0.03282263155</v>
      </c>
      <c r="S67" s="24" t="str">
        <f t="shared" si="7"/>
        <v>Glass Bottle with +572, +3.3% (17427 to 17999)</v>
      </c>
      <c r="T67" s="18"/>
      <c r="U67" s="40">
        <v>4497.0</v>
      </c>
      <c r="V67" s="22">
        <f t="shared" si="8"/>
        <v>252</v>
      </c>
      <c r="W67" s="23">
        <f t="shared" si="9"/>
        <v>0.05603735824</v>
      </c>
      <c r="X67" s="26" t="str">
        <f t="shared" si="10"/>
        <v>Glass Bottle with +252, +5.6% (4497 to 4749)</v>
      </c>
    </row>
    <row r="68">
      <c r="A68" s="18" t="s">
        <v>519</v>
      </c>
      <c r="B68" s="18">
        <v>118.0</v>
      </c>
      <c r="C68" s="40">
        <v>10204.0</v>
      </c>
      <c r="D68" s="40">
        <v>4558.0</v>
      </c>
      <c r="E68" s="40">
        <v>110.0</v>
      </c>
      <c r="F68" s="14">
        <v>190222.0</v>
      </c>
      <c r="G68" s="19"/>
      <c r="H68" s="19">
        <f>VLOOKUP(A68,'Kings Ratings'!$A$2:$B$1000,2,false)</f>
        <v>2</v>
      </c>
      <c r="I68" s="7">
        <f>vlookup(B68,'202405 MM (Do Not Delete)'!$A$1:$G$1000,7,false)</f>
        <v>292</v>
      </c>
      <c r="K68" s="40">
        <v>9799.0</v>
      </c>
      <c r="L68" s="22">
        <f t="shared" si="2"/>
        <v>405</v>
      </c>
      <c r="M68" s="23">
        <f t="shared" si="3"/>
        <v>0.04133074804</v>
      </c>
      <c r="N68" s="24" t="str">
        <f t="shared" si="4"/>
        <v>Leather Diary with +405, +4.1% (9799 to 10204)</v>
      </c>
      <c r="O68" s="41"/>
      <c r="P68" s="40">
        <v>4340.0</v>
      </c>
      <c r="Q68" s="18">
        <f t="shared" si="5"/>
        <v>218</v>
      </c>
      <c r="R68" s="23">
        <f t="shared" si="6"/>
        <v>0.05023041475</v>
      </c>
      <c r="S68" s="24" t="str">
        <f t="shared" si="7"/>
        <v>Leather Diary with +218, +5% (4340 to 4558)</v>
      </c>
      <c r="T68" s="18"/>
      <c r="U68" s="40">
        <v>95.0</v>
      </c>
      <c r="V68" s="22">
        <f t="shared" si="8"/>
        <v>15</v>
      </c>
      <c r="W68" s="23">
        <f t="shared" si="9"/>
        <v>0.1578947368</v>
      </c>
      <c r="X68" s="26" t="str">
        <f t="shared" si="10"/>
        <v>Leather Diary with +15, +15.8% (95 to 110)</v>
      </c>
    </row>
    <row r="69">
      <c r="A69" s="18" t="s">
        <v>472</v>
      </c>
      <c r="B69" s="18">
        <v>119.0</v>
      </c>
      <c r="C69" s="40">
        <v>19936.0</v>
      </c>
      <c r="D69" s="40">
        <v>10289.0</v>
      </c>
      <c r="E69" s="40">
        <v>3274.0</v>
      </c>
      <c r="F69" s="14">
        <v>1447677.0</v>
      </c>
      <c r="G69" s="19"/>
      <c r="H69" s="19">
        <f>VLOOKUP(A69,'Kings Ratings'!$A$2:$B$1000,2,false)</f>
        <v>2</v>
      </c>
      <c r="I69" s="7">
        <f>vlookup(B69,'202405 MM (Do Not Delete)'!$A$1:$G$1000,7,false)</f>
        <v>231</v>
      </c>
      <c r="K69" s="40">
        <v>19277.0</v>
      </c>
      <c r="L69" s="22">
        <f t="shared" si="2"/>
        <v>659</v>
      </c>
      <c r="M69" s="23">
        <f t="shared" si="3"/>
        <v>0.0341858173</v>
      </c>
      <c r="N69" s="24" t="str">
        <f t="shared" si="4"/>
        <v>Jellyfish with +659, +3.4% (19277 to 19936)</v>
      </c>
      <c r="O69" s="41"/>
      <c r="P69" s="40">
        <v>9802.0</v>
      </c>
      <c r="Q69" s="18">
        <f t="shared" si="5"/>
        <v>487</v>
      </c>
      <c r="R69" s="23">
        <f t="shared" si="6"/>
        <v>0.04968373801</v>
      </c>
      <c r="S69" s="24" t="str">
        <f t="shared" si="7"/>
        <v>Jellyfish with +487, +5% (9802 to 10289)</v>
      </c>
      <c r="T69" s="18"/>
      <c r="U69" s="40">
        <v>3018.0</v>
      </c>
      <c r="V69" s="22">
        <f t="shared" si="8"/>
        <v>256</v>
      </c>
      <c r="W69" s="23">
        <f t="shared" si="9"/>
        <v>0.08482438701</v>
      </c>
      <c r="X69" s="26" t="str">
        <f t="shared" si="10"/>
        <v>Jellyfish with +256, +8.5% (3018 to 3274)</v>
      </c>
    </row>
    <row r="70">
      <c r="A70" s="18" t="s">
        <v>581</v>
      </c>
      <c r="B70" s="18">
        <v>121.0</v>
      </c>
      <c r="C70" s="40">
        <v>4888.0</v>
      </c>
      <c r="D70" s="40">
        <v>18.0</v>
      </c>
      <c r="E70" s="40">
        <v>0.0</v>
      </c>
      <c r="F70" s="14">
        <v>10183.0</v>
      </c>
      <c r="G70" s="19"/>
      <c r="H70" s="19">
        <f>VLOOKUP(A70,'Kings Ratings'!$A$2:$B$1000,2,false)</f>
        <v>10</v>
      </c>
      <c r="I70" s="10">
        <f>vlookup(B70,'202405 MM (Do Not Delete)'!$A$1:$G$1000,7,false)</f>
        <v>328</v>
      </c>
      <c r="K70" s="40">
        <v>4652.0</v>
      </c>
      <c r="L70" s="22">
        <f t="shared" si="2"/>
        <v>236</v>
      </c>
      <c r="M70" s="23">
        <f t="shared" si="3"/>
        <v>0.05073086844</v>
      </c>
      <c r="N70" s="24" t="str">
        <f t="shared" si="4"/>
        <v>Wine with +236, +5.1% (4652 to 4888)</v>
      </c>
      <c r="O70" s="41"/>
      <c r="P70" s="40">
        <v>15.0</v>
      </c>
      <c r="Q70" s="18">
        <f t="shared" si="5"/>
        <v>3</v>
      </c>
      <c r="R70" s="23">
        <f t="shared" si="6"/>
        <v>0.2</v>
      </c>
      <c r="S70" s="24" t="str">
        <f t="shared" si="7"/>
        <v>Wine with +3, +20% (15 to 18)</v>
      </c>
      <c r="T70" s="18"/>
      <c r="U70" s="40">
        <v>0.0</v>
      </c>
      <c r="V70" s="22">
        <f t="shared" si="8"/>
        <v>0</v>
      </c>
      <c r="W70" s="23" t="str">
        <f t="shared" si="9"/>
        <v>#DIV/0!</v>
      </c>
      <c r="X70" s="26" t="str">
        <f t="shared" si="10"/>
        <v>#DIV/0!</v>
      </c>
    </row>
    <row r="71">
      <c r="A71" s="18" t="s">
        <v>199</v>
      </c>
      <c r="B71" s="18">
        <v>122.0</v>
      </c>
      <c r="C71" s="40">
        <v>14138.0</v>
      </c>
      <c r="D71" s="40">
        <v>6478.0</v>
      </c>
      <c r="E71" s="40">
        <v>286.0</v>
      </c>
      <c r="F71" s="14">
        <v>352896.0</v>
      </c>
      <c r="G71" s="19"/>
      <c r="H71" s="19">
        <f>VLOOKUP(A71,'Kings Ratings'!$A$2:$B$1000,2,false)</f>
        <v>5</v>
      </c>
      <c r="I71" s="7">
        <f>vlookup(B71,'202405 MM (Do Not Delete)'!$A$1:$G$1000,7,false)</f>
        <v>293</v>
      </c>
      <c r="K71" s="40">
        <v>13615.0</v>
      </c>
      <c r="L71" s="22">
        <f t="shared" si="2"/>
        <v>523</v>
      </c>
      <c r="M71" s="23">
        <f t="shared" si="3"/>
        <v>0.03841351451</v>
      </c>
      <c r="N71" s="24" t="str">
        <f t="shared" si="4"/>
        <v>Coin Purse with +523, +3.8% (13615 to 14138)</v>
      </c>
      <c r="O71" s="41"/>
      <c r="P71" s="40">
        <v>6209.0</v>
      </c>
      <c r="Q71" s="18">
        <f t="shared" si="5"/>
        <v>269</v>
      </c>
      <c r="R71" s="23">
        <f t="shared" si="6"/>
        <v>0.0433242068</v>
      </c>
      <c r="S71" s="24" t="str">
        <f t="shared" si="7"/>
        <v>Coin Purse with +269, +4.3% (6209 to 6478)</v>
      </c>
      <c r="T71" s="18"/>
      <c r="U71" s="40">
        <v>264.0</v>
      </c>
      <c r="V71" s="22">
        <f t="shared" si="8"/>
        <v>22</v>
      </c>
      <c r="W71" s="23">
        <f t="shared" si="9"/>
        <v>0.08333333333</v>
      </c>
      <c r="X71" s="26" t="str">
        <f t="shared" si="10"/>
        <v>Coin Purse with +22, +8.3% (264 to 286)</v>
      </c>
    </row>
    <row r="72">
      <c r="A72" s="18" t="s">
        <v>526</v>
      </c>
      <c r="B72" s="18">
        <v>124.0</v>
      </c>
      <c r="C72" s="40">
        <v>11218.0</v>
      </c>
      <c r="D72" s="40">
        <v>4915.0</v>
      </c>
      <c r="E72" s="40">
        <v>583.0</v>
      </c>
      <c r="F72" s="14">
        <v>163354.0</v>
      </c>
      <c r="G72" s="19"/>
      <c r="H72" s="19">
        <f>VLOOKUP(A72,'Kings Ratings'!$A$2:$B$1000,2,false)</f>
        <v>1</v>
      </c>
      <c r="I72" s="7">
        <f>vlookup(B72,'202405 MM (Do Not Delete)'!$A$1:$G$1000,7,false)</f>
        <v>284</v>
      </c>
      <c r="K72" s="40">
        <v>10792.0</v>
      </c>
      <c r="L72" s="22">
        <f t="shared" si="2"/>
        <v>426</v>
      </c>
      <c r="M72" s="23">
        <f t="shared" si="3"/>
        <v>0.03947368421</v>
      </c>
      <c r="N72" s="24" t="str">
        <f t="shared" si="4"/>
        <v>Lemon Quartz Ring with +426, +3.9% (10792 to 11218)</v>
      </c>
      <c r="O72" s="41"/>
      <c r="P72" s="40">
        <v>4674.0</v>
      </c>
      <c r="Q72" s="18">
        <f t="shared" si="5"/>
        <v>241</v>
      </c>
      <c r="R72" s="23">
        <f t="shared" si="6"/>
        <v>0.05156183141</v>
      </c>
      <c r="S72" s="24" t="str">
        <f t="shared" si="7"/>
        <v>Lemon Quartz Ring with +241, +5.2% (4674 to 4915)</v>
      </c>
      <c r="T72" s="18"/>
      <c r="U72" s="40">
        <v>529.0</v>
      </c>
      <c r="V72" s="22">
        <f t="shared" si="8"/>
        <v>54</v>
      </c>
      <c r="W72" s="23">
        <f t="shared" si="9"/>
        <v>0.1020793951</v>
      </c>
      <c r="X72" s="26" t="str">
        <f t="shared" si="10"/>
        <v>Lemon Quartz Ring with +54, +10.2% (529 to 583)</v>
      </c>
    </row>
    <row r="73">
      <c r="A73" s="18" t="s">
        <v>37</v>
      </c>
      <c r="B73" s="18">
        <v>125.0</v>
      </c>
      <c r="C73" s="40">
        <v>10819.0</v>
      </c>
      <c r="D73" s="40">
        <v>5579.0</v>
      </c>
      <c r="E73" s="40">
        <v>170.0</v>
      </c>
      <c r="F73" s="14">
        <v>257211.0</v>
      </c>
      <c r="G73" s="19"/>
      <c r="H73" s="19">
        <f>VLOOKUP(A73,'Kings Ratings'!$A$2:$B$1000,2,false)</f>
        <v>3</v>
      </c>
      <c r="I73" s="7">
        <f>vlookup(B73,'202405 MM (Do Not Delete)'!$A$1:$G$1000,7,false)</f>
        <v>286</v>
      </c>
      <c r="K73" s="40">
        <v>10565.0</v>
      </c>
      <c r="L73" s="22">
        <f t="shared" si="2"/>
        <v>254</v>
      </c>
      <c r="M73" s="23">
        <f t="shared" si="3"/>
        <v>0.02404164695</v>
      </c>
      <c r="N73" s="24" t="str">
        <f t="shared" si="4"/>
        <v>Aquamarine Ring with +254, +2.4% (10565 to 10819)</v>
      </c>
      <c r="O73" s="41"/>
      <c r="P73" s="40">
        <v>5398.0</v>
      </c>
      <c r="Q73" s="18">
        <f t="shared" si="5"/>
        <v>181</v>
      </c>
      <c r="R73" s="23">
        <f t="shared" si="6"/>
        <v>0.03353093738</v>
      </c>
      <c r="S73" s="24" t="str">
        <f t="shared" si="7"/>
        <v>Aquamarine Ring with +181, +3.4% (5398 to 5579)</v>
      </c>
      <c r="T73" s="18"/>
      <c r="U73" s="40">
        <v>153.0</v>
      </c>
      <c r="V73" s="22">
        <f t="shared" si="8"/>
        <v>17</v>
      </c>
      <c r="W73" s="23">
        <f t="shared" si="9"/>
        <v>0.1111111111</v>
      </c>
      <c r="X73" s="26" t="str">
        <f t="shared" si="10"/>
        <v>Aquamarine Ring with +17, +11.1% (153 to 170)</v>
      </c>
    </row>
    <row r="74">
      <c r="A74" s="18" t="s">
        <v>31</v>
      </c>
      <c r="B74" s="18">
        <v>126.0</v>
      </c>
      <c r="C74" s="40">
        <v>12413.0</v>
      </c>
      <c r="D74" s="40">
        <v>6144.0</v>
      </c>
      <c r="E74" s="40">
        <v>441.0</v>
      </c>
      <c r="F74" s="14">
        <v>499047.0</v>
      </c>
      <c r="G74" s="19"/>
      <c r="H74" s="19">
        <f>VLOOKUP(A74,'Kings Ratings'!$A$2:$B$1000,2,false)</f>
        <v>2</v>
      </c>
      <c r="I74" s="7">
        <f>vlookup(B74,'202405 MM (Do Not Delete)'!$A$1:$G$1000,7,false)</f>
        <v>285</v>
      </c>
      <c r="K74" s="40">
        <v>11963.0</v>
      </c>
      <c r="L74" s="22">
        <f t="shared" si="2"/>
        <v>450</v>
      </c>
      <c r="M74" s="23">
        <f t="shared" si="3"/>
        <v>0.03761598261</v>
      </c>
      <c r="N74" s="24" t="str">
        <f t="shared" si="4"/>
        <v>Amethyst Necklace with +450, +3.8% (11963 to 12413)</v>
      </c>
      <c r="O74" s="41"/>
      <c r="P74" s="40">
        <v>5909.0</v>
      </c>
      <c r="Q74" s="18">
        <f t="shared" si="5"/>
        <v>235</v>
      </c>
      <c r="R74" s="23">
        <f t="shared" si="6"/>
        <v>0.03976984261</v>
      </c>
      <c r="S74" s="24" t="str">
        <f t="shared" si="7"/>
        <v>Amethyst Necklace with +235, +4% (5909 to 6144)</v>
      </c>
      <c r="T74" s="18"/>
      <c r="U74" s="40">
        <v>407.0</v>
      </c>
      <c r="V74" s="22">
        <f t="shared" si="8"/>
        <v>34</v>
      </c>
      <c r="W74" s="23">
        <f t="shared" si="9"/>
        <v>0.08353808354</v>
      </c>
      <c r="X74" s="26" t="str">
        <f t="shared" si="10"/>
        <v>Amethyst Necklace with +34, +8.4% (407 to 441)</v>
      </c>
    </row>
    <row r="75">
      <c r="A75" s="18" t="s">
        <v>747</v>
      </c>
      <c r="B75" s="18">
        <v>127.0</v>
      </c>
      <c r="C75" s="40">
        <v>13566.0</v>
      </c>
      <c r="D75" s="40">
        <v>7747.0</v>
      </c>
      <c r="E75" s="40">
        <v>1684.0</v>
      </c>
      <c r="F75" s="14">
        <v>1062166.0</v>
      </c>
      <c r="G75" s="19"/>
      <c r="H75" s="19">
        <f>VLOOKUP(A75,'Kings Ratings'!$A$2:$B$1000,2,false)</f>
        <v>1</v>
      </c>
      <c r="I75" s="7">
        <f>vlookup(B75,'202405 MM (Do Not Delete)'!$A$1:$G$1000,7,false)</f>
        <v>248</v>
      </c>
      <c r="K75" s="40">
        <v>13191.0</v>
      </c>
      <c r="L75" s="22">
        <f t="shared" si="2"/>
        <v>375</v>
      </c>
      <c r="M75" s="23">
        <f t="shared" si="3"/>
        <v>0.02842847396</v>
      </c>
      <c r="N75" s="24" t="str">
        <f t="shared" si="4"/>
        <v>Wooden Shield with +375, +2.8% (13191 to 13566)</v>
      </c>
      <c r="O75" s="41"/>
      <c r="P75" s="40">
        <v>7454.0</v>
      </c>
      <c r="Q75" s="18">
        <f t="shared" si="5"/>
        <v>293</v>
      </c>
      <c r="R75" s="23">
        <f t="shared" si="6"/>
        <v>0.03930775423</v>
      </c>
      <c r="S75" s="24" t="str">
        <f t="shared" si="7"/>
        <v>Wooden Shield with +293, +3.9% (7454 to 7747)</v>
      </c>
      <c r="T75" s="18"/>
      <c r="U75" s="40">
        <v>1533.0</v>
      </c>
      <c r="V75" s="22">
        <f t="shared" si="8"/>
        <v>151</v>
      </c>
      <c r="W75" s="23">
        <f t="shared" si="9"/>
        <v>0.09849967384</v>
      </c>
      <c r="X75" s="26" t="str">
        <f t="shared" si="10"/>
        <v>Wooden Shield with +151, +9.8% (1533 to 1684)</v>
      </c>
    </row>
    <row r="76">
      <c r="A76" s="18" t="s">
        <v>145</v>
      </c>
      <c r="B76" s="18">
        <v>129.0</v>
      </c>
      <c r="C76" s="40">
        <v>11877.0</v>
      </c>
      <c r="D76" s="40">
        <v>7725.0</v>
      </c>
      <c r="E76" s="40">
        <v>1930.0</v>
      </c>
      <c r="F76" s="14">
        <v>1005024.0</v>
      </c>
      <c r="G76" s="19"/>
      <c r="H76" s="19">
        <f>VLOOKUP(A76,'Kings Ratings'!$A$2:$B$1000,2,false)</f>
        <v>1</v>
      </c>
      <c r="I76" s="7">
        <f>vlookup(B76,'202405 MM (Do Not Delete)'!$A$1:$G$1000,7,false)</f>
        <v>244</v>
      </c>
      <c r="K76" s="40">
        <v>11425.0</v>
      </c>
      <c r="L76" s="22">
        <f t="shared" si="2"/>
        <v>452</v>
      </c>
      <c r="M76" s="23">
        <f t="shared" si="3"/>
        <v>0.03956236324</v>
      </c>
      <c r="N76" s="24" t="str">
        <f t="shared" si="4"/>
        <v>Broom with +452, +4% (11425 to 11877)</v>
      </c>
      <c r="O76" s="41"/>
      <c r="P76" s="40">
        <v>7443.0</v>
      </c>
      <c r="Q76" s="18">
        <f t="shared" si="5"/>
        <v>282</v>
      </c>
      <c r="R76" s="23">
        <f t="shared" si="6"/>
        <v>0.03788794841</v>
      </c>
      <c r="S76" s="24" t="str">
        <f t="shared" si="7"/>
        <v>Broom with +282, +3.8% (7443 to 7725)</v>
      </c>
      <c r="T76" s="18"/>
      <c r="U76" s="40">
        <v>1770.0</v>
      </c>
      <c r="V76" s="22">
        <f t="shared" si="8"/>
        <v>160</v>
      </c>
      <c r="W76" s="23">
        <f t="shared" si="9"/>
        <v>0.09039548023</v>
      </c>
      <c r="X76" s="26" t="str">
        <f t="shared" si="10"/>
        <v>Broom with +160, +9% (1770 to 1930)</v>
      </c>
    </row>
    <row r="77">
      <c r="A77" s="18" t="s">
        <v>477</v>
      </c>
      <c r="B77" s="18">
        <v>130.0</v>
      </c>
      <c r="C77" s="40">
        <v>17722.0</v>
      </c>
      <c r="D77" s="40">
        <v>11578.0</v>
      </c>
      <c r="E77" s="40">
        <v>3961.0</v>
      </c>
      <c r="F77" s="14">
        <v>3880690.0</v>
      </c>
      <c r="G77" s="19"/>
      <c r="H77" s="19">
        <f>VLOOKUP(A77,'Kings Ratings'!$A$2:$B$1000,2,false)</f>
        <v>1</v>
      </c>
      <c r="I77" s="7">
        <f>vlookup(B77,'202405 MM (Do Not Delete)'!$A$1:$G$1000,7,false)</f>
        <v>227</v>
      </c>
      <c r="K77" s="40">
        <v>17138.0</v>
      </c>
      <c r="L77" s="22">
        <f t="shared" si="2"/>
        <v>584</v>
      </c>
      <c r="M77" s="23">
        <f t="shared" si="3"/>
        <v>0.03407632162</v>
      </c>
      <c r="N77" s="24" t="str">
        <f t="shared" si="4"/>
        <v>Iron Cup with +584, +3.4% (17138 to 17722)</v>
      </c>
      <c r="O77" s="41"/>
      <c r="P77" s="40">
        <v>11141.0</v>
      </c>
      <c r="Q77" s="18">
        <f t="shared" si="5"/>
        <v>437</v>
      </c>
      <c r="R77" s="23">
        <f t="shared" si="6"/>
        <v>0.03922448613</v>
      </c>
      <c r="S77" s="24" t="str">
        <f t="shared" si="7"/>
        <v>Iron Cup with +437, +3.9% (11141 to 11578)</v>
      </c>
      <c r="T77" s="18"/>
      <c r="U77" s="40">
        <v>3659.0</v>
      </c>
      <c r="V77" s="22">
        <f t="shared" si="8"/>
        <v>302</v>
      </c>
      <c r="W77" s="23">
        <f t="shared" si="9"/>
        <v>0.08253621208</v>
      </c>
      <c r="X77" s="26" t="str">
        <f t="shared" si="10"/>
        <v>Iron Cup with +302, +8.3% (3659 to 3961)</v>
      </c>
    </row>
    <row r="78">
      <c r="A78" s="18" t="s">
        <v>115</v>
      </c>
      <c r="B78" s="18">
        <v>131.0</v>
      </c>
      <c r="C78" s="40">
        <v>15376.0</v>
      </c>
      <c r="D78" s="40">
        <v>7438.0</v>
      </c>
      <c r="E78" s="40">
        <v>3141.0</v>
      </c>
      <c r="F78" s="14">
        <v>1008264.0</v>
      </c>
      <c r="G78" s="19"/>
      <c r="H78" s="19">
        <f>VLOOKUP(A78,'Kings Ratings'!$A$2:$B$1000,2,false)</f>
        <v>2</v>
      </c>
      <c r="I78" s="7">
        <f>vlookup(B78,'202405 MM (Do Not Delete)'!$A$1:$G$1000,7,false)</f>
        <v>230</v>
      </c>
      <c r="K78" s="40">
        <v>14743.0</v>
      </c>
      <c r="L78" s="22">
        <f t="shared" si="2"/>
        <v>633</v>
      </c>
      <c r="M78" s="23">
        <f t="shared" si="3"/>
        <v>0.04293563047</v>
      </c>
      <c r="N78" s="24" t="str">
        <f t="shared" si="4"/>
        <v>Bluegill with +633, +4.3% (14743 to 15376)</v>
      </c>
      <c r="O78" s="41"/>
      <c r="P78" s="40">
        <v>6996.0</v>
      </c>
      <c r="Q78" s="18">
        <f t="shared" si="5"/>
        <v>442</v>
      </c>
      <c r="R78" s="23">
        <f t="shared" si="6"/>
        <v>0.06317895941</v>
      </c>
      <c r="S78" s="24" t="str">
        <f t="shared" si="7"/>
        <v>Bluegill with +442, +6.3% (6996 to 7438)</v>
      </c>
      <c r="T78" s="18"/>
      <c r="U78" s="40">
        <v>2874.0</v>
      </c>
      <c r="V78" s="22">
        <f t="shared" si="8"/>
        <v>267</v>
      </c>
      <c r="W78" s="23">
        <f t="shared" si="9"/>
        <v>0.09290187891</v>
      </c>
      <c r="X78" s="26" t="str">
        <f t="shared" si="10"/>
        <v>Bluegill with +267, +9.3% (2874 to 3141)</v>
      </c>
    </row>
    <row r="79">
      <c r="A79" s="18" t="s">
        <v>173</v>
      </c>
      <c r="B79" s="18">
        <v>132.0</v>
      </c>
      <c r="C79" s="40">
        <v>16901.0</v>
      </c>
      <c r="D79" s="40">
        <v>8104.0</v>
      </c>
      <c r="E79" s="40">
        <v>1851.0</v>
      </c>
      <c r="F79" s="14">
        <v>1011298.0</v>
      </c>
      <c r="G79" s="19"/>
      <c r="H79" s="19">
        <f>VLOOKUP(A79,'Kings Ratings'!$A$2:$B$1000,2,false)</f>
        <v>3</v>
      </c>
      <c r="I79" s="7">
        <f>vlookup(B79,'202405 MM (Do Not Delete)'!$A$1:$G$1000,7,false)</f>
        <v>245</v>
      </c>
      <c r="K79" s="40">
        <v>16157.0</v>
      </c>
      <c r="L79" s="22">
        <f t="shared" si="2"/>
        <v>744</v>
      </c>
      <c r="M79" s="23">
        <f t="shared" si="3"/>
        <v>0.0460481525</v>
      </c>
      <c r="N79" s="24" t="str">
        <f t="shared" si="4"/>
        <v>Carp with +744, +4.6% (16157 to 16901)</v>
      </c>
      <c r="O79" s="41"/>
      <c r="P79" s="40">
        <v>7674.0</v>
      </c>
      <c r="Q79" s="18">
        <f t="shared" si="5"/>
        <v>430</v>
      </c>
      <c r="R79" s="23">
        <f t="shared" si="6"/>
        <v>0.0560333594</v>
      </c>
      <c r="S79" s="24" t="str">
        <f t="shared" si="7"/>
        <v>Carp with +430, +5.6% (7674 to 8104)</v>
      </c>
      <c r="T79" s="18"/>
      <c r="U79" s="40">
        <v>1677.0</v>
      </c>
      <c r="V79" s="22">
        <f t="shared" si="8"/>
        <v>174</v>
      </c>
      <c r="W79" s="23">
        <f t="shared" si="9"/>
        <v>0.1037567084</v>
      </c>
      <c r="X79" s="26" t="str">
        <f t="shared" si="10"/>
        <v>Carp with +174, +10.4% (1677 to 1851)</v>
      </c>
    </row>
    <row r="80">
      <c r="A80" s="18" t="s">
        <v>103</v>
      </c>
      <c r="B80" s="18">
        <v>133.0</v>
      </c>
      <c r="C80" s="40">
        <v>21220.0</v>
      </c>
      <c r="D80" s="40">
        <v>10722.0</v>
      </c>
      <c r="E80" s="40">
        <v>4075.0</v>
      </c>
      <c r="F80" s="14">
        <v>1954319.0</v>
      </c>
      <c r="G80" s="19"/>
      <c r="H80" s="19">
        <f>VLOOKUP(A80,'Kings Ratings'!$A$2:$B$1000,2,false)</f>
        <v>2</v>
      </c>
      <c r="I80" s="7">
        <f>vlookup(B80,'202405 MM (Do Not Delete)'!$A$1:$G$1000,7,false)</f>
        <v>224</v>
      </c>
      <c r="K80" s="40">
        <v>20535.0</v>
      </c>
      <c r="L80" s="22">
        <f t="shared" si="2"/>
        <v>685</v>
      </c>
      <c r="M80" s="23">
        <f t="shared" si="3"/>
        <v>0.03335768201</v>
      </c>
      <c r="N80" s="24" t="str">
        <f t="shared" si="4"/>
        <v>Blue Sea Bass with +685, +3.3% (20535 to 21220)</v>
      </c>
      <c r="O80" s="41"/>
      <c r="P80" s="40">
        <v>10252.0</v>
      </c>
      <c r="Q80" s="18">
        <f t="shared" si="5"/>
        <v>470</v>
      </c>
      <c r="R80" s="23">
        <f t="shared" si="6"/>
        <v>0.04584471323</v>
      </c>
      <c r="S80" s="24" t="str">
        <f t="shared" si="7"/>
        <v>Blue Sea Bass with +470, +4.6% (10252 to 10722)</v>
      </c>
      <c r="T80" s="18"/>
      <c r="U80" s="40">
        <v>3753.0</v>
      </c>
      <c r="V80" s="22">
        <f t="shared" si="8"/>
        <v>322</v>
      </c>
      <c r="W80" s="23">
        <f t="shared" si="9"/>
        <v>0.08579802824</v>
      </c>
      <c r="X80" s="26" t="str">
        <f t="shared" si="10"/>
        <v>Blue Sea Bass with +322, +8.6% (3753 to 4075)</v>
      </c>
    </row>
    <row r="81">
      <c r="A81" s="18" t="s">
        <v>458</v>
      </c>
      <c r="B81" s="18">
        <v>134.0</v>
      </c>
      <c r="C81" s="40">
        <v>20161.0</v>
      </c>
      <c r="D81" s="40">
        <v>10556.0</v>
      </c>
      <c r="E81" s="40">
        <v>3627.0</v>
      </c>
      <c r="F81" s="14">
        <v>2035462.0</v>
      </c>
      <c r="G81" s="19"/>
      <c r="H81" s="19">
        <f>VLOOKUP(A81,'Kings Ratings'!$A$2:$B$1000,2,false)</f>
        <v>2</v>
      </c>
      <c r="I81" s="7">
        <f>vlookup(B81,'202405 MM (Do Not Delete)'!$A$1:$G$1000,7,false)</f>
        <v>226</v>
      </c>
      <c r="K81" s="40">
        <v>19517.0</v>
      </c>
      <c r="L81" s="22">
        <f t="shared" si="2"/>
        <v>644</v>
      </c>
      <c r="M81" s="23">
        <f t="shared" si="3"/>
        <v>0.03299687452</v>
      </c>
      <c r="N81" s="24" t="str">
        <f t="shared" si="4"/>
        <v>Stingray with +644, +3.3% (19517 to 20161)</v>
      </c>
      <c r="O81" s="41"/>
      <c r="P81" s="40">
        <v>10049.0</v>
      </c>
      <c r="Q81" s="18">
        <f t="shared" si="5"/>
        <v>507</v>
      </c>
      <c r="R81" s="23">
        <f t="shared" si="6"/>
        <v>0.05045278137</v>
      </c>
      <c r="S81" s="24" t="str">
        <f t="shared" si="7"/>
        <v>Stingray with +507, +5% (10049 to 10556)</v>
      </c>
      <c r="T81" s="18"/>
      <c r="U81" s="40">
        <v>3344.0</v>
      </c>
      <c r="V81" s="22">
        <f t="shared" si="8"/>
        <v>283</v>
      </c>
      <c r="W81" s="23">
        <f t="shared" si="9"/>
        <v>0.0846291866</v>
      </c>
      <c r="X81" s="26" t="str">
        <f t="shared" si="10"/>
        <v>Stingray with +283, +8.5% (3344 to 3627)</v>
      </c>
    </row>
    <row r="82">
      <c r="A82" s="18" t="s">
        <v>554</v>
      </c>
      <c r="B82" s="18">
        <v>135.0</v>
      </c>
      <c r="C82" s="40">
        <v>13719.0</v>
      </c>
      <c r="D82" s="40">
        <v>7620.0</v>
      </c>
      <c r="E82" s="40">
        <v>804.0</v>
      </c>
      <c r="F82" s="14">
        <v>599973.0</v>
      </c>
      <c r="G82" s="19"/>
      <c r="H82" s="19">
        <f>VLOOKUP(A82,'Kings Ratings'!$A$2:$B$1000,2,false)</f>
        <v>4</v>
      </c>
      <c r="I82" s="7">
        <f>vlookup(B82,'202405 MM (Do Not Delete)'!$A$1:$G$1000,7,false)</f>
        <v>279</v>
      </c>
      <c r="K82" s="40">
        <v>13178.0</v>
      </c>
      <c r="L82" s="22">
        <f t="shared" si="2"/>
        <v>541</v>
      </c>
      <c r="M82" s="23">
        <f t="shared" si="3"/>
        <v>0.0410532706</v>
      </c>
      <c r="N82" s="24" t="str">
        <f t="shared" si="4"/>
        <v>MIAB with +541, +4.1% (13178 to 13719)</v>
      </c>
      <c r="O82" s="41"/>
      <c r="P82" s="40">
        <v>7202.0</v>
      </c>
      <c r="Q82" s="18">
        <f t="shared" si="5"/>
        <v>418</v>
      </c>
      <c r="R82" s="23">
        <f t="shared" si="6"/>
        <v>0.05803943349</v>
      </c>
      <c r="S82" s="24" t="str">
        <f t="shared" si="7"/>
        <v>MIAB with +418, +5.8% (7202 to 7620)</v>
      </c>
      <c r="T82" s="18"/>
      <c r="U82" s="40">
        <v>728.0</v>
      </c>
      <c r="V82" s="22">
        <f t="shared" si="8"/>
        <v>76</v>
      </c>
      <c r="W82" s="23">
        <f t="shared" si="9"/>
        <v>0.1043956044</v>
      </c>
      <c r="X82" s="26" t="str">
        <f t="shared" si="10"/>
        <v>MIAB with +76, +10.4% (728 to 804)</v>
      </c>
    </row>
    <row r="83">
      <c r="A83" s="18" t="s">
        <v>565</v>
      </c>
      <c r="B83" s="18">
        <v>136.0</v>
      </c>
      <c r="C83" s="40">
        <v>13081.0</v>
      </c>
      <c r="D83" s="40">
        <v>7064.0</v>
      </c>
      <c r="E83" s="40">
        <v>1035.0</v>
      </c>
      <c r="F83" s="14">
        <v>410400.0</v>
      </c>
      <c r="G83" s="19"/>
      <c r="H83" s="19">
        <f>VLOOKUP(A83,'Kings Ratings'!$A$2:$B$1000,2,false)</f>
        <v>4</v>
      </c>
      <c r="I83" s="7">
        <f>vlookup(B83,'202405 MM (Do Not Delete)'!$A$1:$G$1000,7,false)</f>
        <v>272</v>
      </c>
      <c r="K83" s="40">
        <v>12545.0</v>
      </c>
      <c r="L83" s="22">
        <f t="shared" si="2"/>
        <v>536</v>
      </c>
      <c r="M83" s="23">
        <f t="shared" si="3"/>
        <v>0.04272618573</v>
      </c>
      <c r="N83" s="24" t="str">
        <f t="shared" si="4"/>
        <v>Mussel with +536, +4.3% (12545 to 13081)</v>
      </c>
      <c r="O83" s="41"/>
      <c r="P83" s="40">
        <v>6687.0</v>
      </c>
      <c r="Q83" s="18">
        <f t="shared" si="5"/>
        <v>377</v>
      </c>
      <c r="R83" s="23">
        <f t="shared" si="6"/>
        <v>0.05637804696</v>
      </c>
      <c r="S83" s="24" t="str">
        <f t="shared" si="7"/>
        <v>Mussel with +377, +5.6% (6687 to 7064)</v>
      </c>
      <c r="T83" s="18"/>
      <c r="U83" s="40">
        <v>951.0</v>
      </c>
      <c r="V83" s="22">
        <f t="shared" si="8"/>
        <v>84</v>
      </c>
      <c r="W83" s="23">
        <f t="shared" si="9"/>
        <v>0.08832807571</v>
      </c>
      <c r="X83" s="26" t="str">
        <f t="shared" si="10"/>
        <v>Mussel with +84, +8.8% (951 to 1035)</v>
      </c>
    </row>
    <row r="84">
      <c r="A84" s="18" t="s">
        <v>410</v>
      </c>
      <c r="B84" s="18">
        <v>138.0</v>
      </c>
      <c r="C84" s="40">
        <v>21525.0</v>
      </c>
      <c r="D84" s="40">
        <v>10855.0</v>
      </c>
      <c r="E84" s="40">
        <v>4591.0</v>
      </c>
      <c r="F84" s="14">
        <v>2145178.0</v>
      </c>
      <c r="G84" s="19"/>
      <c r="H84" s="19">
        <f>VLOOKUP(A84,'Kings Ratings'!$A$2:$B$1000,2,false)</f>
        <v>2</v>
      </c>
      <c r="I84" s="7">
        <f>vlookup(B84,'202405 MM (Do Not Delete)'!$A$1:$G$1000,7,false)</f>
        <v>221</v>
      </c>
      <c r="K84" s="40">
        <v>20811.0</v>
      </c>
      <c r="L84" s="22">
        <f t="shared" si="2"/>
        <v>714</v>
      </c>
      <c r="M84" s="23">
        <f t="shared" si="3"/>
        <v>0.03430877901</v>
      </c>
      <c r="N84" s="24" t="str">
        <f t="shared" si="4"/>
        <v>Green Jellyfish with +714, +3.4% (20811 to 21525)</v>
      </c>
      <c r="O84" s="41"/>
      <c r="P84" s="40">
        <v>10390.0</v>
      </c>
      <c r="Q84" s="18">
        <f t="shared" si="5"/>
        <v>465</v>
      </c>
      <c r="R84" s="23">
        <f t="shared" si="6"/>
        <v>0.0447545717</v>
      </c>
      <c r="S84" s="24" t="str">
        <f t="shared" si="7"/>
        <v>Green Jellyfish with +465, +4.5% (10390 to 10855)</v>
      </c>
      <c r="T84" s="18"/>
      <c r="U84" s="40">
        <v>4230.0</v>
      </c>
      <c r="V84" s="22">
        <f t="shared" si="8"/>
        <v>361</v>
      </c>
      <c r="W84" s="23">
        <f t="shared" si="9"/>
        <v>0.0853427896</v>
      </c>
      <c r="X84" s="26" t="str">
        <f t="shared" si="10"/>
        <v>Green Jellyfish with +361, +8.5% (4230 to 4591)</v>
      </c>
    </row>
    <row r="85">
      <c r="A85" s="18" t="s">
        <v>72</v>
      </c>
      <c r="B85" s="18">
        <v>139.0</v>
      </c>
      <c r="C85" s="40">
        <v>38290.0</v>
      </c>
      <c r="D85" s="40">
        <v>19712.0</v>
      </c>
      <c r="E85" s="40">
        <v>8610.0</v>
      </c>
      <c r="F85" s="14">
        <v>1.1851327E7</v>
      </c>
      <c r="G85" s="19"/>
      <c r="H85" s="19">
        <f>VLOOKUP(A85,'Kings Ratings'!$A$2:$B$1000,2,false)</f>
        <v>1</v>
      </c>
      <c r="I85" s="7">
        <f>vlookup(B85,'202405 MM (Do Not Delete)'!$A$1:$G$1000,7,false)</f>
        <v>204</v>
      </c>
      <c r="K85" s="40">
        <v>37274.0</v>
      </c>
      <c r="L85" s="22">
        <f t="shared" si="2"/>
        <v>1016</v>
      </c>
      <c r="M85" s="23">
        <f t="shared" si="3"/>
        <v>0.02725760584</v>
      </c>
      <c r="N85" s="24" t="str">
        <f t="shared" si="4"/>
        <v>Skipjack with +1016, +2.7% (37274 to 38290)</v>
      </c>
      <c r="O85" s="41"/>
      <c r="P85" s="40">
        <v>19025.0</v>
      </c>
      <c r="Q85" s="18">
        <f t="shared" si="5"/>
        <v>687</v>
      </c>
      <c r="R85" s="23">
        <f t="shared" si="6"/>
        <v>0.03611038108</v>
      </c>
      <c r="S85" s="24" t="str">
        <f t="shared" si="7"/>
        <v>Skipjack with +687, +3.6% (19025 to 19712)</v>
      </c>
      <c r="T85" s="18"/>
      <c r="U85" s="40">
        <v>8092.0</v>
      </c>
      <c r="V85" s="22">
        <f t="shared" si="8"/>
        <v>518</v>
      </c>
      <c r="W85" s="23">
        <f t="shared" si="9"/>
        <v>0.06401384083</v>
      </c>
      <c r="X85" s="26" t="str">
        <f t="shared" si="10"/>
        <v>Skipjack with +518, +6.4% (8092 to 8610)</v>
      </c>
    </row>
    <row r="86">
      <c r="A86" s="18" t="s">
        <v>359</v>
      </c>
      <c r="B86" s="18">
        <v>140.0</v>
      </c>
      <c r="C86" s="40">
        <v>11596.0</v>
      </c>
      <c r="D86" s="40">
        <v>6488.0</v>
      </c>
      <c r="E86" s="40">
        <v>316.0</v>
      </c>
      <c r="F86" s="14">
        <v>261134.0</v>
      </c>
      <c r="G86" s="19"/>
      <c r="H86" s="19">
        <f>VLOOKUP(A86,'Kings Ratings'!$A$2:$B$1000,2,false)</f>
        <v>7</v>
      </c>
      <c r="I86" s="7">
        <f>vlookup(B86,'202405 MM (Do Not Delete)'!$A$1:$G$1000,7,false)</f>
        <v>288</v>
      </c>
      <c r="K86" s="40">
        <v>11108.0</v>
      </c>
      <c r="L86" s="22">
        <f t="shared" si="2"/>
        <v>488</v>
      </c>
      <c r="M86" s="23">
        <f t="shared" si="3"/>
        <v>0.04393230104</v>
      </c>
      <c r="N86" s="24" t="str">
        <f t="shared" si="4"/>
        <v>Giant Squid with +488, +4.4% (11108 to 11596)</v>
      </c>
      <c r="O86" s="41"/>
      <c r="P86" s="40">
        <v>6055.0</v>
      </c>
      <c r="Q86" s="18">
        <f t="shared" si="5"/>
        <v>433</v>
      </c>
      <c r="R86" s="23">
        <f t="shared" si="6"/>
        <v>0.07151114781</v>
      </c>
      <c r="S86" s="24" t="str">
        <f t="shared" si="7"/>
        <v>Giant Squid with +433, +7.2% (6055 to 6488)</v>
      </c>
      <c r="T86" s="18"/>
      <c r="U86" s="40">
        <v>261.0</v>
      </c>
      <c r="V86" s="22">
        <f t="shared" si="8"/>
        <v>55</v>
      </c>
      <c r="W86" s="23">
        <f t="shared" si="9"/>
        <v>0.2107279693</v>
      </c>
      <c r="X86" s="26" t="str">
        <f t="shared" si="10"/>
        <v>Giant Squid with +55, +21.1% (261 to 316)</v>
      </c>
    </row>
    <row r="87">
      <c r="A87" s="18" t="s">
        <v>316</v>
      </c>
      <c r="B87" s="18">
        <v>141.0</v>
      </c>
      <c r="C87" s="40">
        <v>23661.0</v>
      </c>
      <c r="D87" s="40">
        <v>12019.0</v>
      </c>
      <c r="E87" s="40">
        <v>6650.0</v>
      </c>
      <c r="F87" s="14">
        <v>4597214.0</v>
      </c>
      <c r="G87" s="19"/>
      <c r="H87" s="19">
        <f>VLOOKUP(A87,'Kings Ratings'!$A$2:$B$1000,2,false)</f>
        <v>1</v>
      </c>
      <c r="I87" s="7">
        <f>vlookup(B87,'202405 MM (Do Not Delete)'!$A$1:$G$1000,7,false)</f>
        <v>253</v>
      </c>
      <c r="K87" s="40">
        <v>22934.0</v>
      </c>
      <c r="L87" s="22">
        <f t="shared" si="2"/>
        <v>727</v>
      </c>
      <c r="M87" s="23">
        <f t="shared" si="3"/>
        <v>0.03169965989</v>
      </c>
      <c r="N87" s="24" t="str">
        <f t="shared" si="4"/>
        <v>Shrimp with +727, +3.2% (22934 to 23661)</v>
      </c>
      <c r="O87" s="41"/>
      <c r="P87" s="40">
        <v>11483.0</v>
      </c>
      <c r="Q87" s="18">
        <f t="shared" si="5"/>
        <v>536</v>
      </c>
      <c r="R87" s="23">
        <f t="shared" si="6"/>
        <v>0.04667769747</v>
      </c>
      <c r="S87" s="24" t="str">
        <f t="shared" si="7"/>
        <v>Shrimp with +536, +4.7% (11483 to 12019)</v>
      </c>
      <c r="T87" s="18"/>
      <c r="U87" s="40">
        <v>6206.0</v>
      </c>
      <c r="V87" s="22">
        <f t="shared" si="8"/>
        <v>444</v>
      </c>
      <c r="W87" s="23">
        <f t="shared" si="9"/>
        <v>0.07154366742</v>
      </c>
      <c r="X87" s="26" t="str">
        <f t="shared" si="10"/>
        <v>Shrimp with +444, +7.2% (6206 to 6650)</v>
      </c>
    </row>
    <row r="88">
      <c r="A88" s="18" t="s">
        <v>252</v>
      </c>
      <c r="B88" s="18">
        <v>143.0</v>
      </c>
      <c r="C88" s="40">
        <v>17813.0</v>
      </c>
      <c r="D88" s="40">
        <v>8797.0</v>
      </c>
      <c r="E88" s="40">
        <v>2168.0</v>
      </c>
      <c r="F88" s="14">
        <v>1490047.0</v>
      </c>
      <c r="G88" s="19"/>
      <c r="H88" s="19">
        <f>VLOOKUP(A88,'Kings Ratings'!$A$2:$B$1000,2,false)</f>
        <v>1</v>
      </c>
      <c r="I88" s="7">
        <f>vlookup(B88,'202405 MM (Do Not Delete)'!$A$1:$G$1000,7,false)</f>
        <v>238</v>
      </c>
      <c r="K88" s="40">
        <v>17150.0</v>
      </c>
      <c r="L88" s="22">
        <f t="shared" si="2"/>
        <v>663</v>
      </c>
      <c r="M88" s="23">
        <f t="shared" si="3"/>
        <v>0.03865889213</v>
      </c>
      <c r="N88" s="24" t="str">
        <f t="shared" si="4"/>
        <v>Emerald with +663, +3.9% (17150 to 17813)</v>
      </c>
      <c r="O88" s="41"/>
      <c r="P88" s="40">
        <v>8402.0</v>
      </c>
      <c r="Q88" s="18">
        <f t="shared" si="5"/>
        <v>395</v>
      </c>
      <c r="R88" s="23">
        <f t="shared" si="6"/>
        <v>0.04701261604</v>
      </c>
      <c r="S88" s="24" t="str">
        <f t="shared" si="7"/>
        <v>Emerald with +395, +4.7% (8402 to 8797)</v>
      </c>
      <c r="T88" s="18"/>
      <c r="U88" s="40">
        <v>1991.0</v>
      </c>
      <c r="V88" s="22">
        <f t="shared" si="8"/>
        <v>177</v>
      </c>
      <c r="W88" s="23">
        <f t="shared" si="9"/>
        <v>0.08890005023</v>
      </c>
      <c r="X88" s="26" t="str">
        <f t="shared" si="10"/>
        <v>Emerald with +177, +8.9% (1991 to 2168)</v>
      </c>
    </row>
    <row r="89">
      <c r="A89" s="18" t="s">
        <v>149</v>
      </c>
      <c r="B89" s="18">
        <v>145.0</v>
      </c>
      <c r="C89" s="40">
        <v>31324.0</v>
      </c>
      <c r="D89" s="40">
        <v>17655.0</v>
      </c>
      <c r="E89" s="40">
        <v>6119.0</v>
      </c>
      <c r="F89" s="14">
        <v>3805734.0</v>
      </c>
      <c r="G89" s="19"/>
      <c r="H89" s="19">
        <f>VLOOKUP(A89,'Kings Ratings'!$A$2:$B$1000,2,false)</f>
        <v>1</v>
      </c>
      <c r="I89" s="7">
        <f>vlookup(B89,'202405 MM (Do Not Delete)'!$A$1:$G$1000,7,false)</f>
        <v>251</v>
      </c>
      <c r="K89" s="40">
        <v>30361.0</v>
      </c>
      <c r="L89" s="22">
        <f t="shared" si="2"/>
        <v>963</v>
      </c>
      <c r="M89" s="23">
        <f t="shared" si="3"/>
        <v>0.03171832285</v>
      </c>
      <c r="N89" s="24" t="str">
        <f t="shared" si="4"/>
        <v>Steel with +963, +3.2% (30361 to 31324)</v>
      </c>
      <c r="O89" s="41"/>
      <c r="P89" s="40">
        <v>16996.0</v>
      </c>
      <c r="Q89" s="18">
        <f t="shared" si="5"/>
        <v>659</v>
      </c>
      <c r="R89" s="23">
        <f t="shared" si="6"/>
        <v>0.03877382914</v>
      </c>
      <c r="S89" s="24" t="str">
        <f t="shared" si="7"/>
        <v>Steel with +659, +3.9% (16996 to 17655)</v>
      </c>
      <c r="T89" s="18"/>
      <c r="U89" s="40">
        <v>5692.0</v>
      </c>
      <c r="V89" s="22">
        <f t="shared" si="8"/>
        <v>427</v>
      </c>
      <c r="W89" s="23">
        <f t="shared" si="9"/>
        <v>0.07501756852</v>
      </c>
      <c r="X89" s="26" t="str">
        <f t="shared" si="10"/>
        <v>Steel with +427, +7.5% (5692 to 6119)</v>
      </c>
    </row>
    <row r="90">
      <c r="A90" s="18" t="s">
        <v>257</v>
      </c>
      <c r="B90" s="18">
        <v>146.0</v>
      </c>
      <c r="C90" s="40">
        <v>12843.0</v>
      </c>
      <c r="D90" s="40">
        <v>6088.0</v>
      </c>
      <c r="E90" s="40">
        <v>292.0</v>
      </c>
      <c r="F90" s="14">
        <v>306715.0</v>
      </c>
      <c r="G90" s="19"/>
      <c r="H90" s="19">
        <f>VLOOKUP(A90,'Kings Ratings'!$A$2:$B$1000,2,false)</f>
        <v>2</v>
      </c>
      <c r="I90" s="7">
        <f>vlookup(B90,'202405 MM (Do Not Delete)'!$A$1:$G$1000,7,false)</f>
        <v>283</v>
      </c>
      <c r="K90" s="40">
        <v>12363.0</v>
      </c>
      <c r="L90" s="22">
        <f t="shared" si="2"/>
        <v>480</v>
      </c>
      <c r="M90" s="23">
        <f t="shared" si="3"/>
        <v>0.03882552778</v>
      </c>
      <c r="N90" s="24" t="str">
        <f t="shared" si="4"/>
        <v>Emerald Ring with +480, +3.9% (12363 to 12843)</v>
      </c>
      <c r="O90" s="41"/>
      <c r="P90" s="40">
        <v>5823.0</v>
      </c>
      <c r="Q90" s="18">
        <f t="shared" si="5"/>
        <v>265</v>
      </c>
      <c r="R90" s="23">
        <f t="shared" si="6"/>
        <v>0.0455091877</v>
      </c>
      <c r="S90" s="24" t="str">
        <f t="shared" si="7"/>
        <v>Emerald Ring with +265, +4.6% (5823 to 6088)</v>
      </c>
      <c r="T90" s="18"/>
      <c r="U90" s="40">
        <v>265.0</v>
      </c>
      <c r="V90" s="22">
        <f t="shared" si="8"/>
        <v>27</v>
      </c>
      <c r="W90" s="23">
        <f t="shared" si="9"/>
        <v>0.1018867925</v>
      </c>
      <c r="X90" s="26" t="str">
        <f t="shared" si="10"/>
        <v>Emerald Ring with +27, +10.2% (265 to 292)</v>
      </c>
    </row>
    <row r="91">
      <c r="A91" s="18" t="s">
        <v>499</v>
      </c>
      <c r="B91" s="18">
        <v>147.0</v>
      </c>
      <c r="C91" s="40">
        <v>6931.0</v>
      </c>
      <c r="D91" s="40">
        <v>8.0</v>
      </c>
      <c r="E91" s="40">
        <v>0.0</v>
      </c>
      <c r="F91" s="14">
        <v>18845.0</v>
      </c>
      <c r="G91" s="19"/>
      <c r="H91" s="19">
        <f>VLOOKUP(A91,'Kings Ratings'!$A$2:$B$1000,2,false)</f>
        <v>10</v>
      </c>
      <c r="I91" s="10"/>
      <c r="K91" s="40">
        <v>6517.0</v>
      </c>
      <c r="L91" s="22">
        <f t="shared" si="2"/>
        <v>414</v>
      </c>
      <c r="M91" s="23">
        <f t="shared" si="3"/>
        <v>0.06352616234</v>
      </c>
      <c r="N91" s="24" t="str">
        <f t="shared" si="4"/>
        <v>Runestone 01 with +414, +6.4% (6517 to 6931)</v>
      </c>
      <c r="O91" s="41"/>
      <c r="P91" s="40">
        <v>7.0</v>
      </c>
      <c r="Q91" s="18">
        <f t="shared" si="5"/>
        <v>1</v>
      </c>
      <c r="R91" s="23">
        <f t="shared" si="6"/>
        <v>0.1428571429</v>
      </c>
      <c r="S91" s="24" t="str">
        <f t="shared" si="7"/>
        <v>Runestone 01 with +1, +14.3% (7 to 8)</v>
      </c>
      <c r="T91" s="18"/>
      <c r="U91" s="40">
        <v>0.0</v>
      </c>
      <c r="V91" s="22">
        <f t="shared" si="8"/>
        <v>0</v>
      </c>
      <c r="W91" s="23" t="str">
        <f t="shared" si="9"/>
        <v>#DIV/0!</v>
      </c>
      <c r="X91" s="26" t="str">
        <f t="shared" si="10"/>
        <v>#DIV/0!</v>
      </c>
    </row>
    <row r="92">
      <c r="A92" s="18" t="s">
        <v>686</v>
      </c>
      <c r="B92" s="18">
        <v>148.0</v>
      </c>
      <c r="C92" s="40">
        <v>8010.0</v>
      </c>
      <c r="D92" s="40">
        <v>327.0</v>
      </c>
      <c r="E92" s="40">
        <v>0.0</v>
      </c>
      <c r="F92" s="14">
        <v>33076.0</v>
      </c>
      <c r="G92" s="19"/>
      <c r="H92" s="19">
        <f>VLOOKUP(A92,'Kings Ratings'!$A$2:$B$1000,2,false)</f>
        <v>10</v>
      </c>
      <c r="I92" s="10"/>
      <c r="K92" s="40">
        <v>7530.0</v>
      </c>
      <c r="L92" s="22">
        <f t="shared" si="2"/>
        <v>480</v>
      </c>
      <c r="M92" s="23">
        <f t="shared" si="3"/>
        <v>0.06374501992</v>
      </c>
      <c r="N92" s="24" t="str">
        <f t="shared" si="4"/>
        <v>Runestone 02 with +480, +6.4% (7530 to 8010)</v>
      </c>
      <c r="O92" s="41"/>
      <c r="P92" s="40">
        <v>265.0</v>
      </c>
      <c r="Q92" s="18">
        <f t="shared" si="5"/>
        <v>62</v>
      </c>
      <c r="R92" s="23">
        <f t="shared" si="6"/>
        <v>0.2339622642</v>
      </c>
      <c r="S92" s="24" t="str">
        <f t="shared" si="7"/>
        <v>Runestone 02 with +62, +23.4% (265 to 327)</v>
      </c>
      <c r="T92" s="18"/>
      <c r="U92" s="40">
        <v>0.0</v>
      </c>
      <c r="V92" s="22">
        <f t="shared" si="8"/>
        <v>0</v>
      </c>
      <c r="W92" s="23" t="str">
        <f t="shared" si="9"/>
        <v>#DIV/0!</v>
      </c>
      <c r="X92" s="26" t="str">
        <f t="shared" si="10"/>
        <v>#DIV/0!</v>
      </c>
    </row>
    <row r="93">
      <c r="A93" s="18" t="s">
        <v>688</v>
      </c>
      <c r="B93" s="18">
        <v>149.0</v>
      </c>
      <c r="C93" s="40">
        <v>7464.0</v>
      </c>
      <c r="D93" s="40">
        <v>246.0</v>
      </c>
      <c r="E93" s="40">
        <v>1.0</v>
      </c>
      <c r="F93" s="14">
        <v>27450.0</v>
      </c>
      <c r="G93" s="19"/>
      <c r="H93" s="19">
        <f>VLOOKUP(A93,'Kings Ratings'!$A$2:$B$1000,2,false)</f>
        <v>10</v>
      </c>
      <c r="I93" s="10"/>
      <c r="K93" s="40">
        <v>7007.0</v>
      </c>
      <c r="L93" s="22">
        <f t="shared" si="2"/>
        <v>457</v>
      </c>
      <c r="M93" s="23">
        <f t="shared" si="3"/>
        <v>0.06522049379</v>
      </c>
      <c r="N93" s="24" t="str">
        <f t="shared" si="4"/>
        <v>Runestone 03 with +457, +6.5% (7007 to 7464)</v>
      </c>
      <c r="O93" s="41"/>
      <c r="P93" s="40">
        <v>196.0</v>
      </c>
      <c r="Q93" s="18">
        <f t="shared" si="5"/>
        <v>50</v>
      </c>
      <c r="R93" s="23">
        <f t="shared" si="6"/>
        <v>0.2551020408</v>
      </c>
      <c r="S93" s="24" t="str">
        <f t="shared" si="7"/>
        <v>Runestone 03 with +50, +25.5% (196 to 246)</v>
      </c>
      <c r="T93" s="18"/>
      <c r="U93" s="40">
        <v>1.0</v>
      </c>
      <c r="V93" s="22">
        <f t="shared" si="8"/>
        <v>0</v>
      </c>
      <c r="W93" s="23">
        <f t="shared" si="9"/>
        <v>0</v>
      </c>
      <c r="X93" s="26" t="str">
        <f t="shared" si="10"/>
        <v>Runestone 03 with +0, +0% (1 to 1)</v>
      </c>
    </row>
    <row r="94">
      <c r="A94" s="18" t="s">
        <v>613</v>
      </c>
      <c r="B94" s="18">
        <v>150.0</v>
      </c>
      <c r="C94" s="40">
        <v>7002.0</v>
      </c>
      <c r="D94" s="40">
        <v>18.0</v>
      </c>
      <c r="E94" s="40">
        <v>0.0</v>
      </c>
      <c r="F94" s="14">
        <v>23041.0</v>
      </c>
      <c r="G94" s="19"/>
      <c r="H94" s="19">
        <f>VLOOKUP(A94,'Kings Ratings'!$A$2:$B$1000,2,false)</f>
        <v>10</v>
      </c>
      <c r="I94" s="10"/>
      <c r="K94" s="40">
        <v>6572.0</v>
      </c>
      <c r="L94" s="22">
        <f t="shared" si="2"/>
        <v>430</v>
      </c>
      <c r="M94" s="23">
        <f t="shared" si="3"/>
        <v>0.06542909312</v>
      </c>
      <c r="N94" s="24" t="str">
        <f t="shared" si="4"/>
        <v>Runestone 04 with +430, +6.5% (6572 to 7002)</v>
      </c>
      <c r="O94" s="41"/>
      <c r="P94" s="40">
        <v>12.0</v>
      </c>
      <c r="Q94" s="18">
        <f t="shared" si="5"/>
        <v>6</v>
      </c>
      <c r="R94" s="23">
        <f t="shared" si="6"/>
        <v>0.5</v>
      </c>
      <c r="S94" s="24" t="str">
        <f t="shared" si="7"/>
        <v>Runestone 04 with +6, +50% (12 to 18)</v>
      </c>
      <c r="T94" s="18"/>
      <c r="U94" s="40">
        <v>0.0</v>
      </c>
      <c r="V94" s="22">
        <f t="shared" si="8"/>
        <v>0</v>
      </c>
      <c r="W94" s="23" t="str">
        <f t="shared" si="9"/>
        <v>#DIV/0!</v>
      </c>
      <c r="X94" s="26" t="str">
        <f t="shared" si="10"/>
        <v>#DIV/0!</v>
      </c>
    </row>
    <row r="95">
      <c r="A95" s="18" t="s">
        <v>608</v>
      </c>
      <c r="B95" s="18">
        <v>151.0</v>
      </c>
      <c r="C95" s="40">
        <v>9057.0</v>
      </c>
      <c r="D95" s="40">
        <v>17.0</v>
      </c>
      <c r="E95" s="40">
        <v>0.0</v>
      </c>
      <c r="F95" s="14">
        <v>22694.0</v>
      </c>
      <c r="G95" s="19"/>
      <c r="H95" s="19">
        <f>VLOOKUP(A95,'Kings Ratings'!$A$2:$B$1000,2,false)</f>
        <v>10</v>
      </c>
      <c r="I95" s="10"/>
      <c r="K95" s="40">
        <v>8578.0</v>
      </c>
      <c r="L95" s="22">
        <f t="shared" si="2"/>
        <v>479</v>
      </c>
      <c r="M95" s="23">
        <f t="shared" si="3"/>
        <v>0.05584052227</v>
      </c>
      <c r="N95" s="24" t="str">
        <f t="shared" si="4"/>
        <v>Runestone 05 with +479, +5.6% (8578 to 9057)</v>
      </c>
      <c r="O95" s="41"/>
      <c r="P95" s="40">
        <v>7.0</v>
      </c>
      <c r="Q95" s="18">
        <f t="shared" si="5"/>
        <v>10</v>
      </c>
      <c r="R95" s="23">
        <f t="shared" si="6"/>
        <v>1.428571429</v>
      </c>
      <c r="S95" s="24" t="str">
        <f t="shared" si="7"/>
        <v>Runestone 05 with +10, +142.9% (7 to 17)</v>
      </c>
      <c r="T95" s="18"/>
      <c r="U95" s="40">
        <v>0.0</v>
      </c>
      <c r="V95" s="22">
        <f t="shared" si="8"/>
        <v>0</v>
      </c>
      <c r="W95" s="23" t="str">
        <f t="shared" si="9"/>
        <v>#DIV/0!</v>
      </c>
      <c r="X95" s="26" t="str">
        <f t="shared" si="10"/>
        <v>#DIV/0!</v>
      </c>
    </row>
    <row r="96">
      <c r="A96" s="18" t="s">
        <v>553</v>
      </c>
      <c r="B96" s="18">
        <v>152.0</v>
      </c>
      <c r="C96" s="40">
        <v>7524.0</v>
      </c>
      <c r="D96" s="40">
        <v>0.0</v>
      </c>
      <c r="E96" s="40">
        <v>0.0</v>
      </c>
      <c r="F96" s="14">
        <v>18310.0</v>
      </c>
      <c r="G96" s="19"/>
      <c r="H96" s="19">
        <f>VLOOKUP(A96,'Kings Ratings'!$A$2:$B$1000,2,false)</f>
        <v>10</v>
      </c>
      <c r="I96" s="10"/>
      <c r="K96" s="40">
        <v>7046.0</v>
      </c>
      <c r="L96" s="22">
        <f t="shared" si="2"/>
        <v>478</v>
      </c>
      <c r="M96" s="23">
        <f t="shared" si="3"/>
        <v>0.06783990917</v>
      </c>
      <c r="N96" s="24" t="str">
        <f t="shared" si="4"/>
        <v>Runestone 06 with +478, +6.8% (7046 to 7524)</v>
      </c>
      <c r="O96" s="41"/>
      <c r="P96" s="40">
        <v>0.0</v>
      </c>
      <c r="Q96" s="18">
        <f t="shared" si="5"/>
        <v>0</v>
      </c>
      <c r="R96" s="23" t="str">
        <f t="shared" si="6"/>
        <v>#DIV/0!</v>
      </c>
      <c r="S96" s="24" t="str">
        <f t="shared" si="7"/>
        <v>#DIV/0!</v>
      </c>
      <c r="T96" s="18"/>
      <c r="U96" s="40">
        <v>0.0</v>
      </c>
      <c r="V96" s="22">
        <f t="shared" si="8"/>
        <v>0</v>
      </c>
      <c r="W96" s="23" t="str">
        <f t="shared" si="9"/>
        <v>#DIV/0!</v>
      </c>
      <c r="X96" s="26" t="str">
        <f t="shared" si="10"/>
        <v>#DIV/0!</v>
      </c>
    </row>
    <row r="97">
      <c r="A97" s="18" t="s">
        <v>360</v>
      </c>
      <c r="B97" s="18">
        <v>153.0</v>
      </c>
      <c r="C97" s="40">
        <v>6386.0</v>
      </c>
      <c r="D97" s="40">
        <v>0.0</v>
      </c>
      <c r="E97" s="40">
        <v>0.0</v>
      </c>
      <c r="F97" s="14">
        <v>15002.0</v>
      </c>
      <c r="G97" s="19"/>
      <c r="H97" s="19">
        <f>VLOOKUP(A97,'Kings Ratings'!$A$2:$B$1000,2,false)</f>
        <v>10</v>
      </c>
      <c r="I97" s="10" t="str">
        <f>vlookup(B97,'202405 MM (Do Not Delete)'!$A$1:$G$1000,7,false)</f>
        <v/>
      </c>
      <c r="K97" s="40">
        <v>5998.0</v>
      </c>
      <c r="L97" s="22">
        <f t="shared" si="2"/>
        <v>388</v>
      </c>
      <c r="M97" s="23">
        <f t="shared" si="3"/>
        <v>0.06468822941</v>
      </c>
      <c r="N97" s="24" t="str">
        <f t="shared" si="4"/>
        <v>Runestone 07 with +388, +6.5% (5998 to 6386)</v>
      </c>
      <c r="O97" s="41"/>
      <c r="P97" s="40">
        <v>0.0</v>
      </c>
      <c r="Q97" s="18">
        <f t="shared" si="5"/>
        <v>0</v>
      </c>
      <c r="R97" s="23" t="str">
        <f t="shared" si="6"/>
        <v>#DIV/0!</v>
      </c>
      <c r="S97" s="24" t="str">
        <f t="shared" si="7"/>
        <v>#DIV/0!</v>
      </c>
      <c r="T97" s="18"/>
      <c r="U97" s="40">
        <v>0.0</v>
      </c>
      <c r="V97" s="22">
        <f t="shared" si="8"/>
        <v>0</v>
      </c>
      <c r="W97" s="23" t="str">
        <f t="shared" si="9"/>
        <v>#DIV/0!</v>
      </c>
      <c r="X97" s="26" t="str">
        <f t="shared" si="10"/>
        <v>#DIV/0!</v>
      </c>
    </row>
    <row r="98">
      <c r="A98" s="18" t="s">
        <v>522</v>
      </c>
      <c r="B98" s="18">
        <v>154.0</v>
      </c>
      <c r="C98" s="40">
        <v>6480.0</v>
      </c>
      <c r="D98" s="40">
        <v>6.0</v>
      </c>
      <c r="E98" s="40">
        <v>0.0</v>
      </c>
      <c r="F98" s="14">
        <v>17144.0</v>
      </c>
      <c r="G98" s="19"/>
      <c r="H98" s="19">
        <f>VLOOKUP(A98,'Kings Ratings'!$A$2:$B$1000,2,false)</f>
        <v>10</v>
      </c>
      <c r="I98" s="10" t="str">
        <f>vlookup(B98,'202405 MM (Do Not Delete)'!$A$1:$G$1000,7,false)</f>
        <v/>
      </c>
      <c r="K98" s="40">
        <v>6097.0</v>
      </c>
      <c r="L98" s="22">
        <f t="shared" si="2"/>
        <v>383</v>
      </c>
      <c r="M98" s="23">
        <f t="shared" si="3"/>
        <v>0.06281777924</v>
      </c>
      <c r="N98" s="24" t="str">
        <f t="shared" si="4"/>
        <v>Runestone 08 with +383, +6.3% (6097 to 6480)</v>
      </c>
      <c r="O98" s="41"/>
      <c r="P98" s="40">
        <v>6.0</v>
      </c>
      <c r="Q98" s="18">
        <f t="shared" si="5"/>
        <v>0</v>
      </c>
      <c r="R98" s="23">
        <f t="shared" si="6"/>
        <v>0</v>
      </c>
      <c r="S98" s="24" t="str">
        <f t="shared" si="7"/>
        <v>Runestone 08 with +0, +0% (6 to 6)</v>
      </c>
      <c r="T98" s="18"/>
      <c r="U98" s="40">
        <v>0.0</v>
      </c>
      <c r="V98" s="22">
        <f t="shared" si="8"/>
        <v>0</v>
      </c>
      <c r="W98" s="23" t="str">
        <f t="shared" si="9"/>
        <v>#DIV/0!</v>
      </c>
      <c r="X98" s="26" t="str">
        <f t="shared" si="10"/>
        <v>#DIV/0!</v>
      </c>
    </row>
    <row r="99">
      <c r="A99" s="18" t="s">
        <v>560</v>
      </c>
      <c r="B99" s="18">
        <v>155.0</v>
      </c>
      <c r="C99" s="40">
        <v>6516.0</v>
      </c>
      <c r="D99" s="40">
        <v>5.0</v>
      </c>
      <c r="E99" s="40">
        <v>0.0</v>
      </c>
      <c r="F99" s="14">
        <v>15886.0</v>
      </c>
      <c r="G99" s="19"/>
      <c r="H99" s="19">
        <f>VLOOKUP(A99,'Kings Ratings'!$A$2:$B$1000,2,false)</f>
        <v>10</v>
      </c>
      <c r="I99" s="10" t="str">
        <f>vlookup(B99,'202405 MM (Do Not Delete)'!$A$1:$G$1000,7,false)</f>
        <v/>
      </c>
      <c r="K99" s="40">
        <v>6138.0</v>
      </c>
      <c r="L99" s="22">
        <f t="shared" si="2"/>
        <v>378</v>
      </c>
      <c r="M99" s="23">
        <f t="shared" si="3"/>
        <v>0.06158357771</v>
      </c>
      <c r="N99" s="24" t="str">
        <f t="shared" si="4"/>
        <v>Runestone 09 with +378, +6.2% (6138 to 6516)</v>
      </c>
      <c r="O99" s="41"/>
      <c r="P99" s="40">
        <v>2.0</v>
      </c>
      <c r="Q99" s="18">
        <f t="shared" si="5"/>
        <v>3</v>
      </c>
      <c r="R99" s="23">
        <f t="shared" si="6"/>
        <v>1.5</v>
      </c>
      <c r="S99" s="24" t="str">
        <f t="shared" si="7"/>
        <v>Runestone 09 with +3, +150% (2 to 5)</v>
      </c>
      <c r="T99" s="18"/>
      <c r="U99" s="40">
        <v>0.0</v>
      </c>
      <c r="V99" s="22">
        <f t="shared" si="8"/>
        <v>0</v>
      </c>
      <c r="W99" s="23" t="str">
        <f t="shared" si="9"/>
        <v>#DIV/0!</v>
      </c>
      <c r="X99" s="26" t="str">
        <f t="shared" si="10"/>
        <v>#DIV/0!</v>
      </c>
    </row>
    <row r="100">
      <c r="A100" s="18" t="s">
        <v>345</v>
      </c>
      <c r="B100" s="18">
        <v>156.0</v>
      </c>
      <c r="C100" s="40">
        <v>6097.0</v>
      </c>
      <c r="D100" s="40">
        <v>0.0</v>
      </c>
      <c r="E100" s="40">
        <v>0.0</v>
      </c>
      <c r="F100" s="14">
        <v>15869.0</v>
      </c>
      <c r="G100" s="19"/>
      <c r="H100" s="19">
        <f>VLOOKUP(A100,'Kings Ratings'!$A$2:$B$1000,2,false)</f>
        <v>10</v>
      </c>
      <c r="I100" s="10" t="str">
        <f>vlookup(B100,'202405 MM (Do Not Delete)'!$A$1:$G$1000,7,false)</f>
        <v/>
      </c>
      <c r="K100" s="40">
        <v>5739.0</v>
      </c>
      <c r="L100" s="22">
        <f t="shared" si="2"/>
        <v>358</v>
      </c>
      <c r="M100" s="23">
        <f t="shared" si="3"/>
        <v>0.06238020561</v>
      </c>
      <c r="N100" s="24" t="str">
        <f t="shared" si="4"/>
        <v>Runestone 10 with +358, +6.2% (5739 to 6097)</v>
      </c>
      <c r="O100" s="41"/>
      <c r="P100" s="40">
        <v>0.0</v>
      </c>
      <c r="Q100" s="18">
        <f t="shared" si="5"/>
        <v>0</v>
      </c>
      <c r="R100" s="23" t="str">
        <f t="shared" si="6"/>
        <v>#DIV/0!</v>
      </c>
      <c r="S100" s="24" t="str">
        <f t="shared" si="7"/>
        <v>#DIV/0!</v>
      </c>
      <c r="T100" s="18"/>
      <c r="U100" s="40">
        <v>0.0</v>
      </c>
      <c r="V100" s="22">
        <f t="shared" si="8"/>
        <v>0</v>
      </c>
      <c r="W100" s="23" t="str">
        <f t="shared" si="9"/>
        <v>#DIV/0!</v>
      </c>
      <c r="X100" s="26" t="str">
        <f t="shared" si="10"/>
        <v>#DIV/0!</v>
      </c>
    </row>
    <row r="101">
      <c r="A101" s="18" t="s">
        <v>397</v>
      </c>
      <c r="B101" s="18">
        <v>157.0</v>
      </c>
      <c r="C101" s="40">
        <v>6370.0</v>
      </c>
      <c r="D101" s="40">
        <v>212.0</v>
      </c>
      <c r="E101" s="40">
        <v>1.0</v>
      </c>
      <c r="F101" s="14">
        <v>24150.0</v>
      </c>
      <c r="G101" s="19"/>
      <c r="H101" s="19">
        <f>VLOOKUP(A101,'Kings Ratings'!$A$2:$B$1000,2,false)</f>
        <v>10</v>
      </c>
      <c r="I101" s="10"/>
      <c r="K101" s="40">
        <v>5982.0</v>
      </c>
      <c r="L101" s="22">
        <f t="shared" si="2"/>
        <v>388</v>
      </c>
      <c r="M101" s="23">
        <f t="shared" si="3"/>
        <v>0.06486125042</v>
      </c>
      <c r="N101" s="24" t="str">
        <f t="shared" si="4"/>
        <v>Gold Peppers with +388, +6.5% (5982 to 6370)</v>
      </c>
      <c r="O101" s="41"/>
      <c r="P101" s="40">
        <v>205.0</v>
      </c>
      <c r="Q101" s="18">
        <f t="shared" si="5"/>
        <v>7</v>
      </c>
      <c r="R101" s="23">
        <f t="shared" si="6"/>
        <v>0.03414634146</v>
      </c>
      <c r="S101" s="24" t="str">
        <f t="shared" si="7"/>
        <v>Gold Peppers with +7, +3.4% (205 to 212)</v>
      </c>
      <c r="T101" s="18"/>
      <c r="U101" s="40">
        <v>1.0</v>
      </c>
      <c r="V101" s="22">
        <f t="shared" si="8"/>
        <v>0</v>
      </c>
      <c r="W101" s="23">
        <f t="shared" si="9"/>
        <v>0</v>
      </c>
      <c r="X101" s="26" t="str">
        <f t="shared" si="10"/>
        <v>Gold Peppers with +0, +0% (1 to 1)</v>
      </c>
    </row>
    <row r="102">
      <c r="A102" s="18" t="s">
        <v>376</v>
      </c>
      <c r="B102" s="18">
        <v>159.0</v>
      </c>
      <c r="C102" s="40">
        <v>5971.0</v>
      </c>
      <c r="D102" s="40">
        <v>180.0</v>
      </c>
      <c r="E102" s="40">
        <v>1.0</v>
      </c>
      <c r="F102" s="14">
        <v>22348.0</v>
      </c>
      <c r="G102" s="19"/>
      <c r="H102" s="19">
        <f>VLOOKUP(A102,'Kings Ratings'!$A$2:$B$1000,2,false)</f>
        <v>10</v>
      </c>
      <c r="I102" s="10"/>
      <c r="K102" s="40">
        <v>5627.0</v>
      </c>
      <c r="L102" s="22">
        <f t="shared" si="2"/>
        <v>344</v>
      </c>
      <c r="M102" s="23">
        <f t="shared" si="3"/>
        <v>0.06113381909</v>
      </c>
      <c r="N102" s="24" t="str">
        <f t="shared" si="4"/>
        <v>Gold Carrot with +344, +6.1% (5627 to 5971)</v>
      </c>
      <c r="O102" s="41"/>
      <c r="P102" s="40">
        <v>173.0</v>
      </c>
      <c r="Q102" s="18">
        <f t="shared" si="5"/>
        <v>7</v>
      </c>
      <c r="R102" s="23">
        <f t="shared" si="6"/>
        <v>0.04046242775</v>
      </c>
      <c r="S102" s="24" t="str">
        <f t="shared" si="7"/>
        <v>Gold Carrot with +7, +4% (173 to 180)</v>
      </c>
      <c r="T102" s="18"/>
      <c r="U102" s="40">
        <v>1.0</v>
      </c>
      <c r="V102" s="22">
        <f t="shared" si="8"/>
        <v>0</v>
      </c>
      <c r="W102" s="23">
        <f t="shared" si="9"/>
        <v>0</v>
      </c>
      <c r="X102" s="26" t="str">
        <f t="shared" si="10"/>
        <v>Gold Carrot with +0, +0% (1 to 1)</v>
      </c>
    </row>
    <row r="103">
      <c r="A103" s="18" t="s">
        <v>393</v>
      </c>
      <c r="B103" s="18">
        <v>161.0</v>
      </c>
      <c r="C103" s="40">
        <v>6762.0</v>
      </c>
      <c r="D103" s="40">
        <v>141.0</v>
      </c>
      <c r="E103" s="40">
        <v>0.0</v>
      </c>
      <c r="F103" s="14">
        <v>17114.0</v>
      </c>
      <c r="G103" s="19"/>
      <c r="H103" s="19">
        <f>VLOOKUP(A103,'Kings Ratings'!$A$2:$B$1000,2,false)</f>
        <v>10</v>
      </c>
      <c r="I103" s="10"/>
      <c r="K103" s="40">
        <v>6377.0</v>
      </c>
      <c r="L103" s="22">
        <f t="shared" si="2"/>
        <v>385</v>
      </c>
      <c r="M103" s="23">
        <f t="shared" si="3"/>
        <v>0.06037321625</v>
      </c>
      <c r="N103" s="24" t="str">
        <f t="shared" si="4"/>
        <v>Gold Peas with +385, +6% (6377 to 6762)</v>
      </c>
      <c r="O103" s="41"/>
      <c r="P103" s="40">
        <v>130.0</v>
      </c>
      <c r="Q103" s="18">
        <f t="shared" si="5"/>
        <v>11</v>
      </c>
      <c r="R103" s="23">
        <f t="shared" si="6"/>
        <v>0.08461538462</v>
      </c>
      <c r="S103" s="24" t="str">
        <f t="shared" si="7"/>
        <v>Gold Peas with +11, +8.5% (130 to 141)</v>
      </c>
      <c r="T103" s="18"/>
      <c r="U103" s="40">
        <v>0.0</v>
      </c>
      <c r="V103" s="22">
        <f t="shared" si="8"/>
        <v>0</v>
      </c>
      <c r="W103" s="23" t="str">
        <f t="shared" si="9"/>
        <v>#DIV/0!</v>
      </c>
      <c r="X103" s="26" t="str">
        <f t="shared" si="10"/>
        <v>#DIV/0!</v>
      </c>
    </row>
    <row r="104">
      <c r="A104" s="18" t="s">
        <v>59</v>
      </c>
      <c r="B104" s="18">
        <v>163.0</v>
      </c>
      <c r="C104" s="40">
        <v>41717.0</v>
      </c>
      <c r="D104" s="40">
        <v>27615.0</v>
      </c>
      <c r="E104" s="40">
        <v>11702.0</v>
      </c>
      <c r="F104" s="14">
        <v>2.3025724E7</v>
      </c>
      <c r="G104" s="19"/>
      <c r="H104" s="19">
        <f>VLOOKUP(A104,'Kings Ratings'!$A$2:$B$1000,2,false)</f>
        <v>1</v>
      </c>
      <c r="I104" s="7">
        <f>vlookup(B104,'202405 MM (Do Not Delete)'!$A$1:$G$1000,7,false)</f>
        <v>202</v>
      </c>
      <c r="K104" s="40">
        <v>40645.0</v>
      </c>
      <c r="L104" s="22">
        <f t="shared" si="2"/>
        <v>1072</v>
      </c>
      <c r="M104" s="23">
        <f t="shared" si="3"/>
        <v>0.02637470784</v>
      </c>
      <c r="N104" s="24" t="str">
        <f t="shared" si="4"/>
        <v>Twine with +1072, +2.6% (40645 to 41717)</v>
      </c>
      <c r="O104" s="41"/>
      <c r="P104" s="40">
        <v>26840.0</v>
      </c>
      <c r="Q104" s="18">
        <f t="shared" si="5"/>
        <v>775</v>
      </c>
      <c r="R104" s="23">
        <f t="shared" si="6"/>
        <v>0.02887481371</v>
      </c>
      <c r="S104" s="24" t="str">
        <f t="shared" si="7"/>
        <v>Twine with +775, +2.9% (26840 to 27615)</v>
      </c>
      <c r="T104" s="18"/>
      <c r="U104" s="40">
        <v>11180.0</v>
      </c>
      <c r="V104" s="22">
        <f t="shared" si="8"/>
        <v>522</v>
      </c>
      <c r="W104" s="23">
        <f t="shared" si="9"/>
        <v>0.04669051878</v>
      </c>
      <c r="X104" s="26" t="str">
        <f t="shared" si="10"/>
        <v>Twine with +522, +4.7% (11180 to 11702)</v>
      </c>
    </row>
    <row r="105">
      <c r="A105" s="18" t="s">
        <v>452</v>
      </c>
      <c r="B105" s="18">
        <v>165.0</v>
      </c>
      <c r="C105" s="40">
        <v>7612.0</v>
      </c>
      <c r="D105" s="40">
        <v>3188.0</v>
      </c>
      <c r="E105" s="40">
        <v>274.0</v>
      </c>
      <c r="F105" s="14">
        <v>122228.0</v>
      </c>
      <c r="G105" s="19"/>
      <c r="H105" s="19">
        <f>VLOOKUP(A105,'Kings Ratings'!$A$2:$B$1000,2,false)</f>
        <v>3</v>
      </c>
      <c r="I105" s="7">
        <f>vlookup(B105,'202405 MM (Do Not Delete)'!$A$1:$G$1000,7,false)</f>
        <v>297</v>
      </c>
      <c r="K105" s="40">
        <v>7227.0</v>
      </c>
      <c r="L105" s="22">
        <f t="shared" si="2"/>
        <v>385</v>
      </c>
      <c r="M105" s="23">
        <f t="shared" si="3"/>
        <v>0.05327245053</v>
      </c>
      <c r="N105" s="24" t="str">
        <f t="shared" si="4"/>
        <v>Horn Canteen with +385, +5.3% (7227 to 7612)</v>
      </c>
      <c r="O105" s="41"/>
      <c r="P105" s="40">
        <v>3032.0</v>
      </c>
      <c r="Q105" s="18">
        <f t="shared" si="5"/>
        <v>156</v>
      </c>
      <c r="R105" s="23">
        <f t="shared" si="6"/>
        <v>0.05145118734</v>
      </c>
      <c r="S105" s="24" t="str">
        <f t="shared" si="7"/>
        <v>Horn Canteen with +156, +5.1% (3032 to 3188)</v>
      </c>
      <c r="T105" s="18"/>
      <c r="U105" s="40">
        <v>250.0</v>
      </c>
      <c r="V105" s="22">
        <f t="shared" si="8"/>
        <v>24</v>
      </c>
      <c r="W105" s="23">
        <f t="shared" si="9"/>
        <v>0.096</v>
      </c>
      <c r="X105" s="26" t="str">
        <f t="shared" si="10"/>
        <v>Horn Canteen with +24, +9.6% (250 to 274)</v>
      </c>
    </row>
    <row r="106">
      <c r="A106" s="18" t="s">
        <v>514</v>
      </c>
      <c r="B106" s="18">
        <v>166.0</v>
      </c>
      <c r="C106" s="40">
        <v>7013.0</v>
      </c>
      <c r="D106" s="40">
        <v>2818.0</v>
      </c>
      <c r="E106" s="40">
        <v>44.0</v>
      </c>
      <c r="F106" s="14">
        <v>149501.0</v>
      </c>
      <c r="G106" s="19"/>
      <c r="H106" s="19">
        <f>VLOOKUP(A106,'Kings Ratings'!$A$2:$B$1000,2,false)</f>
        <v>2</v>
      </c>
      <c r="I106" s="7">
        <f>vlookup(B106,'202405 MM (Do Not Delete)'!$A$1:$G$1000,7,false)</f>
        <v>296</v>
      </c>
      <c r="K106" s="40">
        <v>6698.0</v>
      </c>
      <c r="L106" s="22">
        <f t="shared" si="2"/>
        <v>315</v>
      </c>
      <c r="M106" s="23">
        <f t="shared" si="3"/>
        <v>0.04702896387</v>
      </c>
      <c r="N106" s="24" t="str">
        <f t="shared" si="4"/>
        <v>Leather Bag with +315, +4.7% (6698 to 7013)</v>
      </c>
      <c r="O106" s="41"/>
      <c r="P106" s="40">
        <v>2673.0</v>
      </c>
      <c r="Q106" s="18">
        <f t="shared" si="5"/>
        <v>145</v>
      </c>
      <c r="R106" s="23">
        <f t="shared" si="6"/>
        <v>0.05424616536</v>
      </c>
      <c r="S106" s="24" t="str">
        <f t="shared" si="7"/>
        <v>Leather Bag with +145, +5.4% (2673 to 2818)</v>
      </c>
      <c r="T106" s="18"/>
      <c r="U106" s="40">
        <v>40.0</v>
      </c>
      <c r="V106" s="22">
        <f t="shared" si="8"/>
        <v>4</v>
      </c>
      <c r="W106" s="23">
        <f t="shared" si="9"/>
        <v>0.1</v>
      </c>
      <c r="X106" s="26" t="str">
        <f t="shared" si="10"/>
        <v>Leather Bag with +4, +10% (40 to 44)</v>
      </c>
    </row>
    <row r="107">
      <c r="A107" s="18" t="s">
        <v>183</v>
      </c>
      <c r="B107" s="18">
        <v>167.0</v>
      </c>
      <c r="C107" s="40">
        <v>31703.0</v>
      </c>
      <c r="D107" s="40">
        <v>14083.0</v>
      </c>
      <c r="E107" s="40">
        <v>2693.0</v>
      </c>
      <c r="F107" s="14">
        <v>1024592.0</v>
      </c>
      <c r="G107" s="19"/>
      <c r="H107" s="19">
        <f>VLOOKUP(A107,'Kings Ratings'!$A$2:$B$1000,2,false)</f>
        <v>1</v>
      </c>
      <c r="I107" s="7">
        <f>vlookup(B107,'202405 MM (Do Not Delete)'!$A$1:$G$1000,7,false)</f>
        <v>239</v>
      </c>
      <c r="K107" s="40">
        <v>30946.0</v>
      </c>
      <c r="L107" s="22">
        <f t="shared" si="2"/>
        <v>757</v>
      </c>
      <c r="M107" s="23">
        <f t="shared" si="3"/>
        <v>0.02446196601</v>
      </c>
      <c r="N107" s="24" t="str">
        <f t="shared" si="4"/>
        <v>Sturdy Shield with +757, +2.4% (30946 to 31703)</v>
      </c>
      <c r="O107" s="41"/>
      <c r="P107" s="40">
        <v>13685.0</v>
      </c>
      <c r="Q107" s="18">
        <f t="shared" si="5"/>
        <v>398</v>
      </c>
      <c r="R107" s="23">
        <f t="shared" si="6"/>
        <v>0.02908293752</v>
      </c>
      <c r="S107" s="24" t="str">
        <f t="shared" si="7"/>
        <v>Sturdy Shield with +398, +2.9% (13685 to 14083)</v>
      </c>
      <c r="T107" s="18"/>
      <c r="U107" s="40">
        <v>2479.0</v>
      </c>
      <c r="V107" s="22">
        <f t="shared" si="8"/>
        <v>214</v>
      </c>
      <c r="W107" s="23">
        <f t="shared" si="9"/>
        <v>0.0863251311</v>
      </c>
      <c r="X107" s="26" t="str">
        <f t="shared" si="10"/>
        <v>Sturdy Shield with +214, +8.6% (2479 to 2693)</v>
      </c>
    </row>
    <row r="108">
      <c r="A108" s="18" t="s">
        <v>474</v>
      </c>
      <c r="B108" s="18">
        <v>169.0</v>
      </c>
      <c r="C108" s="40">
        <v>8789.0</v>
      </c>
      <c r="D108" s="40">
        <v>127.0</v>
      </c>
      <c r="E108" s="40">
        <v>0.0</v>
      </c>
      <c r="F108" s="14">
        <v>33516.0</v>
      </c>
      <c r="G108" s="19"/>
      <c r="H108" s="19">
        <f>VLOOKUP(A108,'Kings Ratings'!$A$2:$B$1000,2,false)</f>
        <v>10</v>
      </c>
      <c r="I108" s="10"/>
      <c r="K108" s="40">
        <v>8318.0</v>
      </c>
      <c r="L108" s="22">
        <f t="shared" si="2"/>
        <v>471</v>
      </c>
      <c r="M108" s="23">
        <f t="shared" si="3"/>
        <v>0.05662418851</v>
      </c>
      <c r="N108" s="24" t="str">
        <f t="shared" si="4"/>
        <v>Inferno Sphere with +471, +5.7% (8318 to 8789)</v>
      </c>
      <c r="O108" s="41"/>
      <c r="P108" s="40">
        <v>69.0</v>
      </c>
      <c r="Q108" s="18">
        <f t="shared" si="5"/>
        <v>58</v>
      </c>
      <c r="R108" s="23">
        <f t="shared" si="6"/>
        <v>0.8405797101</v>
      </c>
      <c r="S108" s="24" t="str">
        <f t="shared" si="7"/>
        <v>Inferno Sphere with +58, +84.1% (69 to 127)</v>
      </c>
      <c r="T108" s="18"/>
      <c r="U108" s="40">
        <v>0.0</v>
      </c>
      <c r="V108" s="22">
        <f t="shared" si="8"/>
        <v>0</v>
      </c>
      <c r="W108" s="23" t="str">
        <f t="shared" si="9"/>
        <v>#DIV/0!</v>
      </c>
      <c r="X108" s="26" t="str">
        <f t="shared" si="10"/>
        <v>#DIV/0!</v>
      </c>
    </row>
    <row r="109">
      <c r="A109" s="18" t="s">
        <v>318</v>
      </c>
      <c r="B109" s="18">
        <v>173.0</v>
      </c>
      <c r="C109" s="40">
        <v>11737.0</v>
      </c>
      <c r="D109" s="40">
        <v>6750.0</v>
      </c>
      <c r="E109" s="40">
        <v>691.0</v>
      </c>
      <c r="F109" s="14">
        <v>344382.0</v>
      </c>
      <c r="G109" s="19"/>
      <c r="H109" s="19">
        <f>VLOOKUP(A109,'Kings Ratings'!$A$2:$B$1000,2,false)</f>
        <v>5</v>
      </c>
      <c r="I109" s="7">
        <f>vlookup(B109,'202405 MM (Do Not Delete)'!$A$1:$G$1000,7,false)</f>
        <v>281</v>
      </c>
      <c r="K109" s="40">
        <v>11091.0</v>
      </c>
      <c r="L109" s="22">
        <f t="shared" si="2"/>
        <v>646</v>
      </c>
      <c r="M109" s="23">
        <f t="shared" si="3"/>
        <v>0.05824542422</v>
      </c>
      <c r="N109" s="24" t="str">
        <f t="shared" si="4"/>
        <v>Flier with +646, +5.8% (11091 to 11737)</v>
      </c>
      <c r="O109" s="41"/>
      <c r="P109" s="40">
        <v>6327.0</v>
      </c>
      <c r="Q109" s="18">
        <f t="shared" si="5"/>
        <v>423</v>
      </c>
      <c r="R109" s="23">
        <f t="shared" si="6"/>
        <v>0.06685633001</v>
      </c>
      <c r="S109" s="24" t="str">
        <f t="shared" si="7"/>
        <v>Flier with +423, +6.7% (6327 to 6750)</v>
      </c>
      <c r="T109" s="18"/>
      <c r="U109" s="40">
        <v>601.0</v>
      </c>
      <c r="V109" s="22">
        <f t="shared" si="8"/>
        <v>90</v>
      </c>
      <c r="W109" s="23">
        <f t="shared" si="9"/>
        <v>0.149750416</v>
      </c>
      <c r="X109" s="26" t="str">
        <f t="shared" si="10"/>
        <v>Flier with +90, +15% (601 to 691)</v>
      </c>
    </row>
    <row r="110">
      <c r="A110" s="18" t="s">
        <v>614</v>
      </c>
      <c r="B110" s="18">
        <v>174.0</v>
      </c>
      <c r="C110" s="40">
        <v>16543.0</v>
      </c>
      <c r="D110" s="40">
        <v>9339.0</v>
      </c>
      <c r="E110" s="40">
        <v>2339.0</v>
      </c>
      <c r="F110" s="14">
        <v>1005331.0</v>
      </c>
      <c r="G110" s="19"/>
      <c r="H110" s="19">
        <f>VLOOKUP(A110,'Kings Ratings'!$A$2:$B$1000,2,false)</f>
        <v>3</v>
      </c>
      <c r="I110" s="7">
        <f>vlookup(B110,'202405 MM (Do Not Delete)'!$A$1:$G$1000,7,false)</f>
        <v>240</v>
      </c>
      <c r="K110" s="40">
        <v>15978.0</v>
      </c>
      <c r="L110" s="22">
        <f t="shared" si="2"/>
        <v>565</v>
      </c>
      <c r="M110" s="23">
        <f t="shared" si="3"/>
        <v>0.03536112154</v>
      </c>
      <c r="N110" s="24" t="str">
        <f t="shared" si="4"/>
        <v>Ruby Fish with +565, +3.5% (15978 to 16543)</v>
      </c>
      <c r="O110" s="41"/>
      <c r="P110" s="40">
        <v>8870.0</v>
      </c>
      <c r="Q110" s="18">
        <f t="shared" si="5"/>
        <v>469</v>
      </c>
      <c r="R110" s="23">
        <f t="shared" si="6"/>
        <v>0.05287485908</v>
      </c>
      <c r="S110" s="24" t="str">
        <f t="shared" si="7"/>
        <v>Ruby Fish with +469, +5.3% (8870 to 9339)</v>
      </c>
      <c r="T110" s="18"/>
      <c r="U110" s="40">
        <v>2119.0</v>
      </c>
      <c r="V110" s="22">
        <f t="shared" si="8"/>
        <v>220</v>
      </c>
      <c r="W110" s="23">
        <f t="shared" si="9"/>
        <v>0.1038225578</v>
      </c>
      <c r="X110" s="26" t="str">
        <f t="shared" si="10"/>
        <v>Ruby Fish with +220, +10.4% (2119 to 2339)</v>
      </c>
    </row>
    <row r="111">
      <c r="A111" s="18" t="s">
        <v>540</v>
      </c>
      <c r="B111" s="18">
        <v>176.0</v>
      </c>
      <c r="C111" s="40">
        <v>14076.0</v>
      </c>
      <c r="D111" s="40">
        <v>4869.0</v>
      </c>
      <c r="E111" s="40">
        <v>234.0</v>
      </c>
      <c r="F111" s="14">
        <v>365111.0</v>
      </c>
      <c r="G111" s="19"/>
      <c r="H111" s="19">
        <f>VLOOKUP(A111,'Kings Ratings'!$A$2:$B$1000,2,false)</f>
        <v>5</v>
      </c>
      <c r="I111" s="7">
        <f>vlookup(B111,'202405 MM (Do Not Delete)'!$A$1:$G$1000,7,false)</f>
        <v>288</v>
      </c>
      <c r="K111" s="40">
        <v>13506.0</v>
      </c>
      <c r="L111" s="22">
        <f t="shared" si="2"/>
        <v>570</v>
      </c>
      <c r="M111" s="23">
        <f t="shared" si="3"/>
        <v>0.04220346513</v>
      </c>
      <c r="N111" s="24" t="str">
        <f t="shared" si="4"/>
        <v>Magicite with +570, +4.2% (13506 to 14076)</v>
      </c>
      <c r="O111" s="41"/>
      <c r="P111" s="40">
        <v>4598.0</v>
      </c>
      <c r="Q111" s="18">
        <f t="shared" si="5"/>
        <v>271</v>
      </c>
      <c r="R111" s="23">
        <f t="shared" si="6"/>
        <v>0.05893866899</v>
      </c>
      <c r="S111" s="24" t="str">
        <f t="shared" si="7"/>
        <v>Magicite with +271, +5.9% (4598 to 4869)</v>
      </c>
      <c r="T111" s="18"/>
      <c r="U111" s="40">
        <v>215.0</v>
      </c>
      <c r="V111" s="22">
        <f t="shared" si="8"/>
        <v>19</v>
      </c>
      <c r="W111" s="23">
        <f t="shared" si="9"/>
        <v>0.08837209302</v>
      </c>
      <c r="X111" s="26" t="str">
        <f t="shared" si="10"/>
        <v>Magicite with +19, +8.8% (215 to 234)</v>
      </c>
    </row>
    <row r="112">
      <c r="A112" s="18" t="s">
        <v>469</v>
      </c>
      <c r="B112" s="18">
        <v>185.0</v>
      </c>
      <c r="C112" s="40">
        <v>10212.0</v>
      </c>
      <c r="D112" s="40">
        <v>1305.0</v>
      </c>
      <c r="E112" s="40">
        <v>2.0</v>
      </c>
      <c r="F112" s="14">
        <v>39786.0</v>
      </c>
      <c r="G112" s="19"/>
      <c r="H112" s="19">
        <f>VLOOKUP(A112,'Kings Ratings'!$A$2:$B$1000,2,false)</f>
        <v>9</v>
      </c>
      <c r="I112" s="10"/>
      <c r="K112" s="40">
        <v>9689.0</v>
      </c>
      <c r="L112" s="22">
        <f t="shared" si="2"/>
        <v>523</v>
      </c>
      <c r="M112" s="23">
        <f t="shared" si="3"/>
        <v>0.05397873878</v>
      </c>
      <c r="N112" s="24" t="str">
        <f t="shared" si="4"/>
        <v>Iced Tea with +523, +5.4% (9689 to 10212)</v>
      </c>
      <c r="O112" s="41"/>
      <c r="P112" s="40">
        <v>1177.0</v>
      </c>
      <c r="Q112" s="18">
        <f t="shared" si="5"/>
        <v>128</v>
      </c>
      <c r="R112" s="23">
        <f t="shared" si="6"/>
        <v>0.108751062</v>
      </c>
      <c r="S112" s="24" t="str">
        <f t="shared" si="7"/>
        <v>Iced Tea with +128, +10.9% (1177 to 1305)</v>
      </c>
      <c r="T112" s="18"/>
      <c r="U112" s="40">
        <v>2.0</v>
      </c>
      <c r="V112" s="22">
        <f t="shared" si="8"/>
        <v>0</v>
      </c>
      <c r="W112" s="23">
        <f t="shared" si="9"/>
        <v>0</v>
      </c>
      <c r="X112" s="26" t="str">
        <f t="shared" si="10"/>
        <v>Iced Tea with +0, +0% (2 to 2)</v>
      </c>
    </row>
    <row r="113">
      <c r="A113" s="18" t="s">
        <v>382</v>
      </c>
      <c r="B113" s="18">
        <v>189.0</v>
      </c>
      <c r="C113" s="40">
        <v>10260.0</v>
      </c>
      <c r="D113" s="40">
        <v>3179.0</v>
      </c>
      <c r="E113" s="40">
        <v>134.0</v>
      </c>
      <c r="F113" s="14">
        <v>85865.0</v>
      </c>
      <c r="G113" s="19"/>
      <c r="H113" s="19">
        <f>VLOOKUP(A113,'Kings Ratings'!$A$2:$B$1000,2,false)</f>
        <v>8</v>
      </c>
      <c r="I113" s="7" t="str">
        <f>vlookup(B113,'202405 MM (Do Not Delete)'!$A$1:$G$1000,7,false)</f>
        <v/>
      </c>
      <c r="K113" s="40">
        <v>9701.0</v>
      </c>
      <c r="L113" s="22">
        <f t="shared" si="2"/>
        <v>559</v>
      </c>
      <c r="M113" s="23">
        <f t="shared" si="3"/>
        <v>0.05762292547</v>
      </c>
      <c r="N113" s="24" t="str">
        <f t="shared" si="4"/>
        <v>Gold Cucumber with +559, +5.8% (9701 to 10260)</v>
      </c>
      <c r="O113" s="41"/>
      <c r="P113" s="40">
        <v>2910.0</v>
      </c>
      <c r="Q113" s="18">
        <f t="shared" si="5"/>
        <v>269</v>
      </c>
      <c r="R113" s="23">
        <f t="shared" si="6"/>
        <v>0.09243986254</v>
      </c>
      <c r="S113" s="24" t="str">
        <f t="shared" si="7"/>
        <v>Gold Cucumber with +269, +9.2% (2910 to 3179)</v>
      </c>
      <c r="T113" s="18"/>
      <c r="U113" s="40">
        <v>101.0</v>
      </c>
      <c r="V113" s="22">
        <f t="shared" si="8"/>
        <v>33</v>
      </c>
      <c r="W113" s="23">
        <f t="shared" si="9"/>
        <v>0.3267326733</v>
      </c>
      <c r="X113" s="26" t="str">
        <f t="shared" si="10"/>
        <v>Gold Cucumber with +33, +32.7% (101 to 134)</v>
      </c>
    </row>
    <row r="114">
      <c r="A114" s="18" t="s">
        <v>138</v>
      </c>
      <c r="B114" s="18">
        <v>193.0</v>
      </c>
      <c r="C114" s="40">
        <v>33208.0</v>
      </c>
      <c r="D114" s="40">
        <v>19750.0</v>
      </c>
      <c r="E114" s="40">
        <v>8329.0</v>
      </c>
      <c r="F114" s="14">
        <v>8057613.0</v>
      </c>
      <c r="G114" s="19"/>
      <c r="H114" s="19">
        <f>VLOOKUP(A114,'Kings Ratings'!$A$2:$B$1000,2,false)</f>
        <v>1</v>
      </c>
      <c r="I114" s="7">
        <f>vlookup(B114,'202405 MM (Do Not Delete)'!$A$1:$G$1000,7,false)</f>
        <v>206</v>
      </c>
      <c r="K114" s="40">
        <v>32326.0</v>
      </c>
      <c r="L114" s="22">
        <f t="shared" si="2"/>
        <v>882</v>
      </c>
      <c r="M114" s="23">
        <f t="shared" si="3"/>
        <v>0.02728453876</v>
      </c>
      <c r="N114" s="24" t="str">
        <f t="shared" si="4"/>
        <v>Rope with +882, +2.7% (32326 to 33208)</v>
      </c>
      <c r="O114" s="41"/>
      <c r="P114" s="40">
        <v>19180.0</v>
      </c>
      <c r="Q114" s="18">
        <f t="shared" si="5"/>
        <v>570</v>
      </c>
      <c r="R114" s="23">
        <f t="shared" si="6"/>
        <v>0.02971845673</v>
      </c>
      <c r="S114" s="24" t="str">
        <f t="shared" si="7"/>
        <v>Rope with +570, +3% (19180 to 19750)</v>
      </c>
      <c r="T114" s="18"/>
      <c r="U114" s="40">
        <v>7884.0</v>
      </c>
      <c r="V114" s="22">
        <f t="shared" si="8"/>
        <v>445</v>
      </c>
      <c r="W114" s="23">
        <f t="shared" si="9"/>
        <v>0.05644342973</v>
      </c>
      <c r="X114" s="26" t="str">
        <f t="shared" si="10"/>
        <v>Rope with +445, +5.6% (7884 to 8329)</v>
      </c>
    </row>
    <row r="115">
      <c r="A115" s="18" t="s">
        <v>175</v>
      </c>
      <c r="B115" s="18">
        <v>194.0</v>
      </c>
      <c r="C115" s="40">
        <v>31601.0</v>
      </c>
      <c r="D115" s="40">
        <v>17915.0</v>
      </c>
      <c r="E115" s="40">
        <v>7382.0</v>
      </c>
      <c r="F115" s="14">
        <v>5798447.0</v>
      </c>
      <c r="G115" s="19"/>
      <c r="H115" s="19">
        <f>VLOOKUP(A115,'Kings Ratings'!$A$2:$B$1000,2,false)</f>
        <v>2</v>
      </c>
      <c r="I115" s="7">
        <f>vlookup(B115,'202405 MM (Do Not Delete)'!$A$1:$G$1000,7,false)</f>
        <v>211</v>
      </c>
      <c r="K115" s="40">
        <v>30738.0</v>
      </c>
      <c r="L115" s="22">
        <f t="shared" si="2"/>
        <v>863</v>
      </c>
      <c r="M115" s="23">
        <f t="shared" si="3"/>
        <v>0.02807599714</v>
      </c>
      <c r="N115" s="24" t="str">
        <f t="shared" si="4"/>
        <v>Fishing Net with +863, +2.8% (30738 to 31601)</v>
      </c>
      <c r="O115" s="41"/>
      <c r="P115" s="40">
        <v>17343.0</v>
      </c>
      <c r="Q115" s="18">
        <f t="shared" si="5"/>
        <v>572</v>
      </c>
      <c r="R115" s="23">
        <f t="shared" si="6"/>
        <v>0.03298160641</v>
      </c>
      <c r="S115" s="24" t="str">
        <f t="shared" si="7"/>
        <v>Fishing Net with +572, +3.3% (17343 to 17915)</v>
      </c>
      <c r="T115" s="18"/>
      <c r="U115" s="40">
        <v>6944.0</v>
      </c>
      <c r="V115" s="22">
        <f t="shared" si="8"/>
        <v>438</v>
      </c>
      <c r="W115" s="23">
        <f t="shared" si="9"/>
        <v>0.06307603687</v>
      </c>
      <c r="X115" s="26" t="str">
        <f t="shared" si="10"/>
        <v>Fishing Net with +438, +6.3% (6944 to 7382)</v>
      </c>
    </row>
    <row r="116">
      <c r="A116" s="18" t="s">
        <v>568</v>
      </c>
      <c r="B116" s="18">
        <v>195.0</v>
      </c>
      <c r="C116" s="40">
        <v>7816.0</v>
      </c>
      <c r="D116" s="40">
        <v>2898.0</v>
      </c>
      <c r="E116" s="40">
        <v>36.0</v>
      </c>
      <c r="F116" s="14">
        <v>150956.0</v>
      </c>
      <c r="G116" s="19"/>
      <c r="H116" s="19">
        <f>VLOOKUP(A116,'Kings Ratings'!$A$2:$B$1000,2,false)</f>
        <v>4</v>
      </c>
      <c r="I116" s="7">
        <f>vlookup(B116,'202405 MM (Do Not Delete)'!$A$1:$G$1000,7,false)</f>
        <v>297</v>
      </c>
      <c r="K116" s="40">
        <v>7480.0</v>
      </c>
      <c r="L116" s="22">
        <f t="shared" si="2"/>
        <v>336</v>
      </c>
      <c r="M116" s="23">
        <f t="shared" si="3"/>
        <v>0.0449197861</v>
      </c>
      <c r="N116" s="24" t="str">
        <f t="shared" si="4"/>
        <v>Mystic Ring with +336, +4.5% (7480 to 7816)</v>
      </c>
      <c r="O116" s="41"/>
      <c r="P116" s="40">
        <v>2764.0</v>
      </c>
      <c r="Q116" s="18">
        <f t="shared" si="5"/>
        <v>134</v>
      </c>
      <c r="R116" s="23">
        <f t="shared" si="6"/>
        <v>0.0484804631</v>
      </c>
      <c r="S116" s="24" t="str">
        <f t="shared" si="7"/>
        <v>Mystic Ring with +134, +4.8% (2764 to 2898)</v>
      </c>
      <c r="T116" s="18"/>
      <c r="U116" s="40">
        <v>35.0</v>
      </c>
      <c r="V116" s="22">
        <f t="shared" si="8"/>
        <v>1</v>
      </c>
      <c r="W116" s="23">
        <f t="shared" si="9"/>
        <v>0.02857142857</v>
      </c>
      <c r="X116" s="26" t="str">
        <f t="shared" si="10"/>
        <v>Mystic Ring with +1, +2.9% (35 to 36)</v>
      </c>
    </row>
    <row r="117">
      <c r="A117" s="18" t="s">
        <v>599</v>
      </c>
      <c r="B117" s="18">
        <v>196.0</v>
      </c>
      <c r="C117" s="40">
        <v>8356.0</v>
      </c>
      <c r="D117" s="40">
        <v>4456.0</v>
      </c>
      <c r="E117" s="40">
        <v>433.0</v>
      </c>
      <c r="F117" s="14">
        <v>1007000.0</v>
      </c>
      <c r="G117" s="19"/>
      <c r="H117" s="19">
        <f>VLOOKUP(A117,'Kings Ratings'!$A$2:$B$1000,2,false)</f>
        <v>2</v>
      </c>
      <c r="I117" s="7">
        <f>vlookup(B117,'202405 MM (Do Not Delete)'!$A$1:$G$1000,7,false)</f>
        <v>284</v>
      </c>
      <c r="K117" s="40">
        <v>7983.0</v>
      </c>
      <c r="L117" s="22">
        <f t="shared" si="2"/>
        <v>373</v>
      </c>
      <c r="M117" s="23">
        <f t="shared" si="3"/>
        <v>0.04672428911</v>
      </c>
      <c r="N117" s="24" t="str">
        <f t="shared" si="4"/>
        <v>Pearl Necklace with +373, +4.7% (7983 to 8356)</v>
      </c>
      <c r="O117" s="41"/>
      <c r="P117" s="40">
        <v>4265.0</v>
      </c>
      <c r="Q117" s="18">
        <f t="shared" si="5"/>
        <v>191</v>
      </c>
      <c r="R117" s="23">
        <f t="shared" si="6"/>
        <v>0.04478311841</v>
      </c>
      <c r="S117" s="24" t="str">
        <f t="shared" si="7"/>
        <v>Pearl Necklace with +191, +4.5% (4265 to 4456)</v>
      </c>
      <c r="T117" s="18"/>
      <c r="U117" s="40">
        <v>378.0</v>
      </c>
      <c r="V117" s="22">
        <f t="shared" si="8"/>
        <v>55</v>
      </c>
      <c r="W117" s="23">
        <f t="shared" si="9"/>
        <v>0.1455026455</v>
      </c>
      <c r="X117" s="26" t="str">
        <f t="shared" si="10"/>
        <v>Pearl Necklace with +55, +14.6% (378 to 433)</v>
      </c>
    </row>
    <row r="118">
      <c r="A118" s="18" t="s">
        <v>196</v>
      </c>
      <c r="B118" s="18">
        <v>198.0</v>
      </c>
      <c r="C118" s="40">
        <v>29411.0</v>
      </c>
      <c r="D118" s="40">
        <v>16511.0</v>
      </c>
      <c r="E118" s="40">
        <v>7227.0</v>
      </c>
      <c r="F118" s="14">
        <v>6428645.0</v>
      </c>
      <c r="G118" s="19"/>
      <c r="H118" s="19">
        <f>VLOOKUP(A118,'Kings Ratings'!$A$2:$B$1000,2,false)</f>
        <v>1</v>
      </c>
      <c r="I118" s="7">
        <f>vlookup(B118,'202405 MM (Do Not Delete)'!$A$1:$G$1000,7,false)</f>
        <v>216</v>
      </c>
      <c r="K118" s="40">
        <v>28565.0</v>
      </c>
      <c r="L118" s="22">
        <f t="shared" si="2"/>
        <v>846</v>
      </c>
      <c r="M118" s="23">
        <f t="shared" si="3"/>
        <v>0.02961666375</v>
      </c>
      <c r="N118" s="24" t="str">
        <f t="shared" si="4"/>
        <v>Mackerel with +846, +3% (28565 to 29411)</v>
      </c>
      <c r="O118" s="41"/>
      <c r="P118" s="40">
        <v>15962.0</v>
      </c>
      <c r="Q118" s="18">
        <f t="shared" si="5"/>
        <v>549</v>
      </c>
      <c r="R118" s="23">
        <f t="shared" si="6"/>
        <v>0.03439418619</v>
      </c>
      <c r="S118" s="24" t="str">
        <f t="shared" si="7"/>
        <v>Mackerel with +549, +3.4% (15962 to 16511)</v>
      </c>
      <c r="T118" s="18"/>
      <c r="U118" s="40">
        <v>6789.0</v>
      </c>
      <c r="V118" s="22">
        <f t="shared" si="8"/>
        <v>438</v>
      </c>
      <c r="W118" s="23">
        <f t="shared" si="9"/>
        <v>0.06451612903</v>
      </c>
      <c r="X118" s="26" t="str">
        <f t="shared" si="10"/>
        <v>Mackerel with +438, +6.5% (6789 to 7227)</v>
      </c>
    </row>
    <row r="119">
      <c r="A119" s="18" t="s">
        <v>372</v>
      </c>
      <c r="B119" s="18">
        <v>199.0</v>
      </c>
      <c r="C119" s="40">
        <v>16323.0</v>
      </c>
      <c r="D119" s="40">
        <v>9180.0</v>
      </c>
      <c r="E119" s="40">
        <v>2703.0</v>
      </c>
      <c r="F119" s="14">
        <v>1011704.0</v>
      </c>
      <c r="G119" s="19"/>
      <c r="H119" s="19">
        <f>VLOOKUP(A119,'Kings Ratings'!$A$2:$B$1000,2,false)</f>
        <v>4</v>
      </c>
      <c r="I119" s="7">
        <f>vlookup(B119,'202405 MM (Do Not Delete)'!$A$1:$G$1000,7,false)</f>
        <v>244</v>
      </c>
      <c r="K119" s="40">
        <v>15830.0</v>
      </c>
      <c r="L119" s="22">
        <f t="shared" si="2"/>
        <v>493</v>
      </c>
      <c r="M119" s="23">
        <f t="shared" si="3"/>
        <v>0.03114339861</v>
      </c>
      <c r="N119" s="24" t="str">
        <f t="shared" si="4"/>
        <v>Globber with +493, +3.1% (15830 to 16323)</v>
      </c>
      <c r="O119" s="41"/>
      <c r="P119" s="40">
        <v>8772.0</v>
      </c>
      <c r="Q119" s="18">
        <f t="shared" si="5"/>
        <v>408</v>
      </c>
      <c r="R119" s="23">
        <f t="shared" si="6"/>
        <v>0.04651162791</v>
      </c>
      <c r="S119" s="24" t="str">
        <f t="shared" si="7"/>
        <v>Globber with +408, +4.7% (8772 to 9180)</v>
      </c>
      <c r="T119" s="18"/>
      <c r="U119" s="40">
        <v>2593.0</v>
      </c>
      <c r="V119" s="22">
        <f t="shared" si="8"/>
        <v>110</v>
      </c>
      <c r="W119" s="23">
        <f t="shared" si="9"/>
        <v>0.04242190513</v>
      </c>
      <c r="X119" s="26" t="str">
        <f t="shared" si="10"/>
        <v>Globber with +110, +4.2% (2593 to 2703)</v>
      </c>
    </row>
    <row r="120">
      <c r="A120" s="18" t="s">
        <v>109</v>
      </c>
      <c r="B120" s="18">
        <v>200.0</v>
      </c>
      <c r="C120" s="40">
        <v>18936.0</v>
      </c>
      <c r="D120" s="40">
        <v>9937.0</v>
      </c>
      <c r="E120" s="40">
        <v>2999.0</v>
      </c>
      <c r="F120" s="14">
        <v>1628988.0</v>
      </c>
      <c r="G120" s="19"/>
      <c r="H120" s="19">
        <f>VLOOKUP(A120,'Kings Ratings'!$A$2:$B$1000,2,false)</f>
        <v>2</v>
      </c>
      <c r="I120" s="7">
        <f>vlookup(B120,'202405 MM (Do Not Delete)'!$A$1:$G$1000,7,false)</f>
        <v>232</v>
      </c>
      <c r="K120" s="40">
        <v>18353.0</v>
      </c>
      <c r="L120" s="22">
        <f t="shared" si="2"/>
        <v>583</v>
      </c>
      <c r="M120" s="23">
        <f t="shared" si="3"/>
        <v>0.03176592383</v>
      </c>
      <c r="N120" s="24" t="str">
        <f t="shared" si="4"/>
        <v>Blue Tiger Fish with +583, +3.2% (18353 to 18936)</v>
      </c>
      <c r="O120" s="41"/>
      <c r="P120" s="40">
        <v>9423.0</v>
      </c>
      <c r="Q120" s="18">
        <f t="shared" si="5"/>
        <v>514</v>
      </c>
      <c r="R120" s="23">
        <f t="shared" si="6"/>
        <v>0.05454738406</v>
      </c>
      <c r="S120" s="24" t="str">
        <f t="shared" si="7"/>
        <v>Blue Tiger Fish with +514, +5.5% (9423 to 9937)</v>
      </c>
      <c r="T120" s="18"/>
      <c r="U120" s="40">
        <v>2734.0</v>
      </c>
      <c r="V120" s="22">
        <f t="shared" si="8"/>
        <v>265</v>
      </c>
      <c r="W120" s="23">
        <f t="shared" si="9"/>
        <v>0.09692757864</v>
      </c>
      <c r="X120" s="26" t="str">
        <f t="shared" si="10"/>
        <v>Blue Tiger Fish with +265, +9.7% (2734 to 2999)</v>
      </c>
    </row>
    <row r="121">
      <c r="A121" s="18" t="s">
        <v>326</v>
      </c>
      <c r="B121" s="18">
        <v>201.0</v>
      </c>
      <c r="C121" s="40">
        <v>17984.0</v>
      </c>
      <c r="D121" s="40">
        <v>9766.0</v>
      </c>
      <c r="E121" s="40">
        <v>2596.0</v>
      </c>
      <c r="F121" s="14">
        <v>1042737.0</v>
      </c>
      <c r="G121" s="19"/>
      <c r="H121" s="19">
        <f>VLOOKUP(A121,'Kings Ratings'!$A$2:$B$1000,2,false)</f>
        <v>3</v>
      </c>
      <c r="I121" s="7">
        <f>vlookup(B121,'202405 MM (Do Not Delete)'!$A$1:$G$1000,7,false)</f>
        <v>238</v>
      </c>
      <c r="K121" s="40">
        <v>17373.0</v>
      </c>
      <c r="L121" s="22">
        <f t="shared" si="2"/>
        <v>611</v>
      </c>
      <c r="M121" s="23">
        <f t="shared" si="3"/>
        <v>0.03516951592</v>
      </c>
      <c r="N121" s="24" t="str">
        <f t="shared" si="4"/>
        <v>Fluorifish with +611, +3.5% (17373 to 17984)</v>
      </c>
      <c r="O121" s="41"/>
      <c r="P121" s="40">
        <v>9279.0</v>
      </c>
      <c r="Q121" s="18">
        <f t="shared" si="5"/>
        <v>487</v>
      </c>
      <c r="R121" s="23">
        <f t="shared" si="6"/>
        <v>0.05248410389</v>
      </c>
      <c r="S121" s="24" t="str">
        <f t="shared" si="7"/>
        <v>Fluorifish with +487, +5.2% (9279 to 9766)</v>
      </c>
      <c r="T121" s="18"/>
      <c r="U121" s="40">
        <v>2365.0</v>
      </c>
      <c r="V121" s="22">
        <f t="shared" si="8"/>
        <v>231</v>
      </c>
      <c r="W121" s="23">
        <f t="shared" si="9"/>
        <v>0.0976744186</v>
      </c>
      <c r="X121" s="26" t="str">
        <f t="shared" si="10"/>
        <v>Fluorifish with +231, +9.8% (2365 to 2596)</v>
      </c>
    </row>
    <row r="122">
      <c r="A122" s="18" t="s">
        <v>422</v>
      </c>
      <c r="B122" s="18">
        <v>203.0</v>
      </c>
      <c r="C122" s="40">
        <v>16575.0</v>
      </c>
      <c r="D122" s="40">
        <v>6390.0</v>
      </c>
      <c r="E122" s="40">
        <v>494.0</v>
      </c>
      <c r="F122" s="14">
        <v>400508.0</v>
      </c>
      <c r="G122" s="19"/>
      <c r="H122" s="19">
        <f>VLOOKUP(A122,'Kings Ratings'!$A$2:$B$1000,2,false)</f>
        <v>2</v>
      </c>
      <c r="I122" s="7">
        <f>vlookup(B122,'202405 MM (Do Not Delete)'!$A$1:$G$1000,7,false)</f>
        <v>280</v>
      </c>
      <c r="K122" s="40">
        <v>16061.0</v>
      </c>
      <c r="L122" s="22">
        <f t="shared" si="2"/>
        <v>514</v>
      </c>
      <c r="M122" s="23">
        <f t="shared" si="3"/>
        <v>0.03200298861</v>
      </c>
      <c r="N122" s="24" t="str">
        <f t="shared" si="4"/>
        <v>Green Dye with +514, +3.2% (16061 to 16575)</v>
      </c>
      <c r="O122" s="41"/>
      <c r="P122" s="40">
        <v>6135.0</v>
      </c>
      <c r="Q122" s="18">
        <f t="shared" si="5"/>
        <v>255</v>
      </c>
      <c r="R122" s="23">
        <f t="shared" si="6"/>
        <v>0.04156479218</v>
      </c>
      <c r="S122" s="24" t="str">
        <f t="shared" si="7"/>
        <v>Green Dye with +255, +4.2% (6135 to 6390)</v>
      </c>
      <c r="T122" s="18"/>
      <c r="U122" s="40">
        <v>444.0</v>
      </c>
      <c r="V122" s="22">
        <f t="shared" si="8"/>
        <v>50</v>
      </c>
      <c r="W122" s="23">
        <f t="shared" si="9"/>
        <v>0.1126126126</v>
      </c>
      <c r="X122" s="26" t="str">
        <f t="shared" si="10"/>
        <v>Green Dye with +50, +11.3% (444 to 494)</v>
      </c>
    </row>
    <row r="123">
      <c r="A123" s="18" t="s">
        <v>434</v>
      </c>
      <c r="B123" s="18">
        <v>204.0</v>
      </c>
      <c r="C123" s="40">
        <v>9041.0</v>
      </c>
      <c r="D123" s="40">
        <v>4515.0</v>
      </c>
      <c r="E123" s="40">
        <v>187.0</v>
      </c>
      <c r="F123" s="14">
        <v>226625.0</v>
      </c>
      <c r="G123" s="19"/>
      <c r="H123" s="19">
        <f>VLOOKUP(A123,'Kings Ratings'!$A$2:$B$1000,2,false)</f>
        <v>2</v>
      </c>
      <c r="I123" s="7">
        <f>vlookup(B123,'202405 MM (Do Not Delete)'!$A$1:$G$1000,7,false)</f>
        <v>291</v>
      </c>
      <c r="K123" s="40">
        <v>8687.0</v>
      </c>
      <c r="L123" s="22">
        <f t="shared" si="2"/>
        <v>354</v>
      </c>
      <c r="M123" s="23">
        <f t="shared" si="3"/>
        <v>0.04075054679</v>
      </c>
      <c r="N123" s="24" t="str">
        <f t="shared" si="4"/>
        <v>Green Shield with +354, +4.1% (8687 to 9041)</v>
      </c>
      <c r="O123" s="41"/>
      <c r="P123" s="40">
        <v>4350.0</v>
      </c>
      <c r="Q123" s="18">
        <f t="shared" si="5"/>
        <v>165</v>
      </c>
      <c r="R123" s="23">
        <f t="shared" si="6"/>
        <v>0.03793103448</v>
      </c>
      <c r="S123" s="24" t="str">
        <f t="shared" si="7"/>
        <v>Green Shield with +165, +3.8% (4350 to 4515)</v>
      </c>
      <c r="T123" s="18"/>
      <c r="U123" s="40">
        <v>172.0</v>
      </c>
      <c r="V123" s="22">
        <f t="shared" si="8"/>
        <v>15</v>
      </c>
      <c r="W123" s="23">
        <f t="shared" si="9"/>
        <v>0.08720930233</v>
      </c>
      <c r="X123" s="26" t="str">
        <f t="shared" si="10"/>
        <v>Green Shield with +15, +8.7% (172 to 187)</v>
      </c>
    </row>
    <row r="124">
      <c r="A124" s="18" t="s">
        <v>465</v>
      </c>
      <c r="B124" s="18">
        <v>205.0</v>
      </c>
      <c r="C124" s="40">
        <v>19810.0</v>
      </c>
      <c r="D124" s="40">
        <v>10624.0</v>
      </c>
      <c r="E124" s="40">
        <v>3545.0</v>
      </c>
      <c r="F124" s="14">
        <v>2780262.0</v>
      </c>
      <c r="G124" s="19"/>
      <c r="H124" s="19">
        <f>VLOOKUP(A124,'Kings Ratings'!$A$2:$B$1000,2,false)</f>
        <v>2</v>
      </c>
      <c r="I124" s="7">
        <f>vlookup(B124,'202405 MM (Do Not Delete)'!$A$1:$G$1000,7,false)</f>
        <v>226</v>
      </c>
      <c r="K124" s="40">
        <v>19160.0</v>
      </c>
      <c r="L124" s="22">
        <f t="shared" si="2"/>
        <v>650</v>
      </c>
      <c r="M124" s="23">
        <f t="shared" si="3"/>
        <v>0.03392484342</v>
      </c>
      <c r="N124" s="24" t="str">
        <f t="shared" si="4"/>
        <v>Red Starfish with +650, +3.4% (19160 to 19810)</v>
      </c>
      <c r="O124" s="41"/>
      <c r="P124" s="40">
        <v>10126.0</v>
      </c>
      <c r="Q124" s="18">
        <f t="shared" si="5"/>
        <v>498</v>
      </c>
      <c r="R124" s="23">
        <f t="shared" si="6"/>
        <v>0.04918032787</v>
      </c>
      <c r="S124" s="24" t="str">
        <f t="shared" si="7"/>
        <v>Red Starfish with +498, +4.9% (10126 to 10624)</v>
      </c>
      <c r="T124" s="18"/>
      <c r="U124" s="40">
        <v>3286.0</v>
      </c>
      <c r="V124" s="22">
        <f t="shared" si="8"/>
        <v>259</v>
      </c>
      <c r="W124" s="23">
        <f t="shared" si="9"/>
        <v>0.07881923311</v>
      </c>
      <c r="X124" s="26" t="str">
        <f t="shared" si="10"/>
        <v>Red Starfish with +259, +7.9% (3286 to 3545)</v>
      </c>
    </row>
    <row r="125">
      <c r="A125" s="18" t="s">
        <v>606</v>
      </c>
      <c r="B125" s="18">
        <v>206.0</v>
      </c>
      <c r="C125" s="40">
        <v>16717.0</v>
      </c>
      <c r="D125" s="40">
        <v>9203.0</v>
      </c>
      <c r="E125" s="40">
        <v>2442.0</v>
      </c>
      <c r="F125" s="14">
        <v>1005605.0</v>
      </c>
      <c r="G125" s="19"/>
      <c r="H125" s="19">
        <f>VLOOKUP(A125,'Kings Ratings'!$A$2:$B$1000,2,false)</f>
        <v>3</v>
      </c>
      <c r="I125" s="7">
        <f>vlookup(B125,'202405 MM (Do Not Delete)'!$A$1:$G$1000,7,false)</f>
        <v>237</v>
      </c>
      <c r="K125" s="40">
        <v>16172.0</v>
      </c>
      <c r="L125" s="22">
        <f t="shared" si="2"/>
        <v>545</v>
      </c>
      <c r="M125" s="23">
        <f t="shared" si="3"/>
        <v>0.03370022261</v>
      </c>
      <c r="N125" s="24" t="str">
        <f t="shared" si="4"/>
        <v>Seahorse with +545, +3.4% (16172 to 16717)</v>
      </c>
      <c r="O125" s="41"/>
      <c r="P125" s="40">
        <v>8722.0</v>
      </c>
      <c r="Q125" s="18">
        <f t="shared" si="5"/>
        <v>481</v>
      </c>
      <c r="R125" s="23">
        <f t="shared" si="6"/>
        <v>0.05514790186</v>
      </c>
      <c r="S125" s="24" t="str">
        <f t="shared" si="7"/>
        <v>Seahorse with +481, +5.5% (8722 to 9203)</v>
      </c>
      <c r="T125" s="18"/>
      <c r="U125" s="40">
        <v>2209.0</v>
      </c>
      <c r="V125" s="22">
        <f t="shared" si="8"/>
        <v>233</v>
      </c>
      <c r="W125" s="23">
        <f t="shared" si="9"/>
        <v>0.1054775917</v>
      </c>
      <c r="X125" s="26" t="str">
        <f t="shared" si="10"/>
        <v>Seahorse with +233, +10.5% (2209 to 2442)</v>
      </c>
    </row>
    <row r="126">
      <c r="A126" s="18" t="s">
        <v>574</v>
      </c>
      <c r="B126" s="18">
        <v>207.0</v>
      </c>
      <c r="C126" s="40">
        <v>12291.0</v>
      </c>
      <c r="D126" s="40">
        <v>7016.0</v>
      </c>
      <c r="E126" s="40">
        <v>424.0</v>
      </c>
      <c r="F126" s="14">
        <v>347088.0</v>
      </c>
      <c r="G126" s="19"/>
      <c r="H126" s="19">
        <f>VLOOKUP(A126,'Kings Ratings'!$A$2:$B$1000,2,false)</f>
        <v>5</v>
      </c>
      <c r="I126" s="7">
        <f>vlookup(B126,'202405 MM (Do Not Delete)'!$A$1:$G$1000,7,false)</f>
        <v>291</v>
      </c>
      <c r="K126" s="40">
        <v>11750.0</v>
      </c>
      <c r="L126" s="22">
        <f t="shared" si="2"/>
        <v>541</v>
      </c>
      <c r="M126" s="23">
        <f t="shared" si="3"/>
        <v>0.04604255319</v>
      </c>
      <c r="N126" s="24" t="str">
        <f t="shared" si="4"/>
        <v>Octopus with +541, +4.6% (11750 to 12291)</v>
      </c>
      <c r="O126" s="41"/>
      <c r="P126" s="40">
        <v>6578.0</v>
      </c>
      <c r="Q126" s="18">
        <f t="shared" si="5"/>
        <v>438</v>
      </c>
      <c r="R126" s="23">
        <f t="shared" si="6"/>
        <v>0.06658558832</v>
      </c>
      <c r="S126" s="24" t="str">
        <f t="shared" si="7"/>
        <v>Octopus with +438, +6.7% (6578 to 7016)</v>
      </c>
      <c r="T126" s="18"/>
      <c r="U126" s="40">
        <v>369.0</v>
      </c>
      <c r="V126" s="22">
        <f t="shared" si="8"/>
        <v>55</v>
      </c>
      <c r="W126" s="23">
        <f t="shared" si="9"/>
        <v>0.1490514905</v>
      </c>
      <c r="X126" s="26" t="str">
        <f t="shared" si="10"/>
        <v>Octopus with +55, +14.9% (369 to 424)</v>
      </c>
    </row>
    <row r="127">
      <c r="A127" s="18" t="s">
        <v>545</v>
      </c>
      <c r="B127" s="18">
        <v>216.0</v>
      </c>
      <c r="C127" s="40">
        <v>7182.0</v>
      </c>
      <c r="D127" s="40">
        <v>4254.0</v>
      </c>
      <c r="E127" s="40">
        <v>442.0</v>
      </c>
      <c r="F127" s="14">
        <v>143000.0</v>
      </c>
      <c r="G127" s="19"/>
      <c r="H127" s="19">
        <f>VLOOKUP(A127,'Kings Ratings'!$A$2:$B$1000,2,false)</f>
        <v>2</v>
      </c>
      <c r="I127" s="7">
        <f>vlookup(B127,'202405 MM (Do Not Delete)'!$A$1:$G$1000,7,false)</f>
        <v>285</v>
      </c>
      <c r="K127" s="40">
        <v>6876.0</v>
      </c>
      <c r="L127" s="22">
        <f t="shared" si="2"/>
        <v>306</v>
      </c>
      <c r="M127" s="23">
        <f t="shared" si="3"/>
        <v>0.0445026178</v>
      </c>
      <c r="N127" s="24" t="str">
        <f t="shared" si="4"/>
        <v>Magnifying Glass with +306, +4.5% (6876 to 7182)</v>
      </c>
      <c r="O127" s="41"/>
      <c r="P127" s="40">
        <v>4068.0</v>
      </c>
      <c r="Q127" s="18">
        <f t="shared" si="5"/>
        <v>186</v>
      </c>
      <c r="R127" s="23">
        <f t="shared" si="6"/>
        <v>0.04572271386</v>
      </c>
      <c r="S127" s="24" t="str">
        <f t="shared" si="7"/>
        <v>Magnifying Glass with +186, +4.6% (4068 to 4254)</v>
      </c>
      <c r="T127" s="18"/>
      <c r="U127" s="40">
        <v>411.0</v>
      </c>
      <c r="V127" s="22">
        <f t="shared" si="8"/>
        <v>31</v>
      </c>
      <c r="W127" s="23">
        <f t="shared" si="9"/>
        <v>0.07542579075</v>
      </c>
      <c r="X127" s="26" t="str">
        <f t="shared" si="10"/>
        <v>Magnifying Glass with +31, +7.5% (411 to 442)</v>
      </c>
    </row>
    <row r="128">
      <c r="A128" s="18" t="s">
        <v>456</v>
      </c>
      <c r="B128" s="18">
        <v>217.0</v>
      </c>
      <c r="C128" s="40">
        <v>16147.0</v>
      </c>
      <c r="D128" s="40">
        <v>10268.0</v>
      </c>
      <c r="E128" s="40">
        <v>3236.0</v>
      </c>
      <c r="F128" s="14">
        <v>1008199.0</v>
      </c>
      <c r="G128" s="19"/>
      <c r="H128" s="19">
        <f>VLOOKUP(A128,'Kings Ratings'!$A$2:$B$1000,2,false)</f>
        <v>1</v>
      </c>
      <c r="I128" s="7">
        <f>vlookup(B128,'202405 MM (Do Not Delete)'!$A$1:$G$1000,7,false)</f>
        <v>233</v>
      </c>
      <c r="K128" s="40">
        <v>15641.0</v>
      </c>
      <c r="L128" s="22">
        <f t="shared" si="2"/>
        <v>506</v>
      </c>
      <c r="M128" s="23">
        <f t="shared" si="3"/>
        <v>0.03235087271</v>
      </c>
      <c r="N128" s="24" t="str">
        <f t="shared" si="4"/>
        <v>Horseshoe with +506, +3.2% (15641 to 16147)</v>
      </c>
      <c r="O128" s="41"/>
      <c r="P128" s="40">
        <v>9878.0</v>
      </c>
      <c r="Q128" s="18">
        <f t="shared" si="5"/>
        <v>390</v>
      </c>
      <c r="R128" s="23">
        <f t="shared" si="6"/>
        <v>0.03948167645</v>
      </c>
      <c r="S128" s="24" t="str">
        <f t="shared" si="7"/>
        <v>Horseshoe with +390, +3.9% (9878 to 10268)</v>
      </c>
      <c r="T128" s="18"/>
      <c r="U128" s="40">
        <v>2958.0</v>
      </c>
      <c r="V128" s="22">
        <f t="shared" si="8"/>
        <v>278</v>
      </c>
      <c r="W128" s="23">
        <f t="shared" si="9"/>
        <v>0.09398242055</v>
      </c>
      <c r="X128" s="26" t="str">
        <f t="shared" si="10"/>
        <v>Horseshoe with +278, +9.4% (2958 to 3236)</v>
      </c>
    </row>
    <row r="129">
      <c r="A129" s="18" t="s">
        <v>510</v>
      </c>
      <c r="B129" s="18">
        <v>220.0</v>
      </c>
      <c r="C129" s="40">
        <v>8136.0</v>
      </c>
      <c r="D129" s="40">
        <v>62.0</v>
      </c>
      <c r="E129" s="40">
        <v>0.0</v>
      </c>
      <c r="F129" s="14">
        <v>19670.0</v>
      </c>
      <c r="G129" s="19"/>
      <c r="H129" s="19">
        <f>VLOOKUP(A129,'Kings Ratings'!$A$2:$B$1000,2,false)</f>
        <v>10</v>
      </c>
      <c r="I129" s="10"/>
      <c r="K129" s="40">
        <v>7672.0</v>
      </c>
      <c r="L129" s="22">
        <f t="shared" si="2"/>
        <v>464</v>
      </c>
      <c r="M129" s="23">
        <f t="shared" si="3"/>
        <v>0.06047966632</v>
      </c>
      <c r="N129" s="24" t="str">
        <f t="shared" si="4"/>
        <v>Lava Sphere with +464, +6% (7672 to 8136)</v>
      </c>
      <c r="O129" s="41"/>
      <c r="P129" s="40">
        <v>28.0</v>
      </c>
      <c r="Q129" s="18">
        <f t="shared" si="5"/>
        <v>34</v>
      </c>
      <c r="R129" s="23">
        <f t="shared" si="6"/>
        <v>1.214285714</v>
      </c>
      <c r="S129" s="24" t="str">
        <f t="shared" si="7"/>
        <v>Lava Sphere with +34, +121.4% (28 to 62)</v>
      </c>
      <c r="T129" s="18"/>
      <c r="U129" s="40">
        <v>0.0</v>
      </c>
      <c r="V129" s="22">
        <f t="shared" si="8"/>
        <v>0</v>
      </c>
      <c r="W129" s="23" t="str">
        <f t="shared" si="9"/>
        <v>#DIV/0!</v>
      </c>
      <c r="X129" s="26" t="str">
        <f t="shared" si="10"/>
        <v>#DIV/0!</v>
      </c>
    </row>
    <row r="130">
      <c r="A130" s="18" t="s">
        <v>398</v>
      </c>
      <c r="B130" s="18">
        <v>221.0</v>
      </c>
      <c r="C130" s="40">
        <v>5952.0</v>
      </c>
      <c r="D130" s="40">
        <v>1.0</v>
      </c>
      <c r="E130" s="40">
        <v>0.0</v>
      </c>
      <c r="F130" s="14">
        <v>13521.0</v>
      </c>
      <c r="G130" s="19"/>
      <c r="H130" s="19">
        <f>VLOOKUP(A130,'Kings Ratings'!$A$2:$B$1000,2,false)</f>
        <v>10</v>
      </c>
      <c r="I130" s="10" t="str">
        <f>vlookup(B130,'202405 MM (Do Not Delete)'!$A$1:$G$1000,7,false)</f>
        <v/>
      </c>
      <c r="K130" s="40">
        <v>5573.0</v>
      </c>
      <c r="L130" s="22">
        <f t="shared" si="2"/>
        <v>379</v>
      </c>
      <c r="M130" s="23">
        <f t="shared" si="3"/>
        <v>0.06800645972</v>
      </c>
      <c r="N130" s="24" t="str">
        <f t="shared" si="4"/>
        <v>Runestone 11 with +379, +6.8% (5573 to 5952)</v>
      </c>
      <c r="O130" s="41"/>
      <c r="P130" s="40">
        <v>0.0</v>
      </c>
      <c r="Q130" s="18">
        <f t="shared" si="5"/>
        <v>1</v>
      </c>
      <c r="R130" s="23" t="str">
        <f t="shared" si="6"/>
        <v>#DIV/0!</v>
      </c>
      <c r="S130" s="24" t="str">
        <f t="shared" si="7"/>
        <v>#DIV/0!</v>
      </c>
      <c r="T130" s="18"/>
      <c r="U130" s="40">
        <v>0.0</v>
      </c>
      <c r="V130" s="22">
        <f t="shared" si="8"/>
        <v>0</v>
      </c>
      <c r="W130" s="23" t="str">
        <f t="shared" si="9"/>
        <v>#DIV/0!</v>
      </c>
      <c r="X130" s="26" t="str">
        <f t="shared" si="10"/>
        <v>#DIV/0!</v>
      </c>
    </row>
    <row r="131">
      <c r="A131" s="18" t="s">
        <v>621</v>
      </c>
      <c r="B131" s="18">
        <v>222.0</v>
      </c>
      <c r="C131" s="40">
        <v>6114.0</v>
      </c>
      <c r="D131" s="40">
        <v>10.0</v>
      </c>
      <c r="E131" s="40">
        <v>0.0</v>
      </c>
      <c r="F131" s="14">
        <v>18283.0</v>
      </c>
      <c r="G131" s="19"/>
      <c r="H131" s="19">
        <f>VLOOKUP(A131,'Kings Ratings'!$A$2:$B$1000,2,false)</f>
        <v>10</v>
      </c>
      <c r="I131" s="10" t="str">
        <f>vlookup(B131,'202405 MM (Do Not Delete)'!$A$1:$G$1000,7,false)</f>
        <v/>
      </c>
      <c r="K131" s="40">
        <v>5778.0</v>
      </c>
      <c r="L131" s="22">
        <f t="shared" si="2"/>
        <v>336</v>
      </c>
      <c r="M131" s="23">
        <f t="shared" si="3"/>
        <v>0.05815160955</v>
      </c>
      <c r="N131" s="24" t="str">
        <f t="shared" si="4"/>
        <v>Runestone 12 with +336, +5.8% (5778 to 6114)</v>
      </c>
      <c r="O131" s="41"/>
      <c r="P131" s="40">
        <v>8.0</v>
      </c>
      <c r="Q131" s="18">
        <f t="shared" si="5"/>
        <v>2</v>
      </c>
      <c r="R131" s="23">
        <f t="shared" si="6"/>
        <v>0.25</v>
      </c>
      <c r="S131" s="24" t="str">
        <f t="shared" si="7"/>
        <v>Runestone 12 with +2, +25% (8 to 10)</v>
      </c>
      <c r="T131" s="18"/>
      <c r="U131" s="40">
        <v>0.0</v>
      </c>
      <c r="V131" s="22">
        <f t="shared" si="8"/>
        <v>0</v>
      </c>
      <c r="W131" s="23" t="str">
        <f t="shared" si="9"/>
        <v>#DIV/0!</v>
      </c>
      <c r="X131" s="26" t="str">
        <f t="shared" si="10"/>
        <v>#DIV/0!</v>
      </c>
    </row>
    <row r="132">
      <c r="A132" s="18" t="s">
        <v>544</v>
      </c>
      <c r="B132" s="18">
        <v>223.0</v>
      </c>
      <c r="C132" s="40">
        <v>6137.0</v>
      </c>
      <c r="D132" s="40">
        <v>1.0</v>
      </c>
      <c r="E132" s="40">
        <v>0.0</v>
      </c>
      <c r="F132" s="14">
        <v>10929.0</v>
      </c>
      <c r="G132" s="19"/>
      <c r="H132" s="19">
        <f>VLOOKUP(A132,'Kings Ratings'!$A$2:$B$1000,2,false)</f>
        <v>10</v>
      </c>
      <c r="I132" s="10" t="str">
        <f>vlookup(B132,'202405 MM (Do Not Delete)'!$A$1:$G$1000,7,false)</f>
        <v/>
      </c>
      <c r="K132" s="40">
        <v>5761.0</v>
      </c>
      <c r="L132" s="22">
        <f t="shared" si="2"/>
        <v>376</v>
      </c>
      <c r="M132" s="23">
        <f t="shared" si="3"/>
        <v>0.0652664468</v>
      </c>
      <c r="N132" s="24" t="str">
        <f t="shared" si="4"/>
        <v>Runestone 13 with +376, +6.5% (5761 to 6137)</v>
      </c>
      <c r="O132" s="41"/>
      <c r="P132" s="40">
        <v>1.0</v>
      </c>
      <c r="Q132" s="18">
        <f t="shared" si="5"/>
        <v>0</v>
      </c>
      <c r="R132" s="23">
        <f t="shared" si="6"/>
        <v>0</v>
      </c>
      <c r="S132" s="24" t="str">
        <f t="shared" si="7"/>
        <v>Runestone 13 with +0, +0% (1 to 1)</v>
      </c>
      <c r="T132" s="18"/>
      <c r="U132" s="40">
        <v>0.0</v>
      </c>
      <c r="V132" s="22">
        <f t="shared" si="8"/>
        <v>0</v>
      </c>
      <c r="W132" s="23" t="str">
        <f t="shared" si="9"/>
        <v>#DIV/0!</v>
      </c>
      <c r="X132" s="26" t="str">
        <f t="shared" si="10"/>
        <v>#DIV/0!</v>
      </c>
    </row>
    <row r="133">
      <c r="A133" s="18" t="s">
        <v>517</v>
      </c>
      <c r="B133" s="18">
        <v>224.0</v>
      </c>
      <c r="C133" s="40">
        <v>6093.0</v>
      </c>
      <c r="D133" s="40">
        <v>0.0</v>
      </c>
      <c r="E133" s="40">
        <v>0.0</v>
      </c>
      <c r="F133" s="14">
        <v>11471.0</v>
      </c>
      <c r="G133" s="19"/>
      <c r="H133" s="19">
        <f>VLOOKUP(A133,'Kings Ratings'!$A$2:$B$1000,2,false)</f>
        <v>10</v>
      </c>
      <c r="I133" s="10" t="str">
        <f>vlookup(B133,'202405 MM (Do Not Delete)'!$A$1:$G$1000,7,false)</f>
        <v/>
      </c>
      <c r="K133" s="40">
        <v>5756.0</v>
      </c>
      <c r="L133" s="22">
        <f t="shared" si="2"/>
        <v>337</v>
      </c>
      <c r="M133" s="23">
        <f t="shared" si="3"/>
        <v>0.0585476025</v>
      </c>
      <c r="N133" s="24" t="str">
        <f t="shared" si="4"/>
        <v>Runestone 14 with +337, +5.9% (5756 to 6093)</v>
      </c>
      <c r="O133" s="41"/>
      <c r="P133" s="40">
        <v>0.0</v>
      </c>
      <c r="Q133" s="18">
        <f t="shared" si="5"/>
        <v>0</v>
      </c>
      <c r="R133" s="23" t="str">
        <f t="shared" si="6"/>
        <v>#DIV/0!</v>
      </c>
      <c r="S133" s="24" t="str">
        <f t="shared" si="7"/>
        <v>#DIV/0!</v>
      </c>
      <c r="T133" s="18"/>
      <c r="U133" s="40">
        <v>0.0</v>
      </c>
      <c r="V133" s="22">
        <f t="shared" si="8"/>
        <v>0</v>
      </c>
      <c r="W133" s="23" t="str">
        <f t="shared" si="9"/>
        <v>#DIV/0!</v>
      </c>
      <c r="X133" s="26" t="str">
        <f t="shared" si="10"/>
        <v>#DIV/0!</v>
      </c>
    </row>
    <row r="134">
      <c r="A134" s="18" t="s">
        <v>425</v>
      </c>
      <c r="B134" s="18">
        <v>225.0</v>
      </c>
      <c r="C134" s="40">
        <v>6140.0</v>
      </c>
      <c r="D134" s="40">
        <v>0.0</v>
      </c>
      <c r="E134" s="40">
        <v>0.0</v>
      </c>
      <c r="F134" s="14">
        <v>11824.0</v>
      </c>
      <c r="G134" s="19"/>
      <c r="H134" s="19">
        <f>VLOOKUP(A134,'Kings Ratings'!$A$2:$B$1000,2,false)</f>
        <v>10</v>
      </c>
      <c r="I134" s="10" t="str">
        <f>vlookup(B134,'202405 MM (Do Not Delete)'!$A$1:$G$1000,7,false)</f>
        <v/>
      </c>
      <c r="K134" s="40">
        <v>5744.0</v>
      </c>
      <c r="L134" s="22">
        <f t="shared" si="2"/>
        <v>396</v>
      </c>
      <c r="M134" s="23">
        <f t="shared" si="3"/>
        <v>0.06894150418</v>
      </c>
      <c r="N134" s="24" t="str">
        <f t="shared" si="4"/>
        <v>Runestone 15 with +396, +6.9% (5744 to 6140)</v>
      </c>
      <c r="O134" s="41"/>
      <c r="P134" s="40">
        <v>0.0</v>
      </c>
      <c r="Q134" s="18">
        <f t="shared" si="5"/>
        <v>0</v>
      </c>
      <c r="R134" s="23" t="str">
        <f t="shared" si="6"/>
        <v>#DIV/0!</v>
      </c>
      <c r="S134" s="24" t="str">
        <f t="shared" si="7"/>
        <v>#DIV/0!</v>
      </c>
      <c r="T134" s="18"/>
      <c r="U134" s="40">
        <v>0.0</v>
      </c>
      <c r="V134" s="22">
        <f t="shared" si="8"/>
        <v>0</v>
      </c>
      <c r="W134" s="23" t="str">
        <f t="shared" si="9"/>
        <v>#DIV/0!</v>
      </c>
      <c r="X134" s="26" t="str">
        <f t="shared" si="10"/>
        <v>#DIV/0!</v>
      </c>
    </row>
    <row r="135">
      <c r="A135" s="18" t="s">
        <v>272</v>
      </c>
      <c r="B135" s="18">
        <v>226.0</v>
      </c>
      <c r="C135" s="40">
        <v>5520.0</v>
      </c>
      <c r="D135" s="40">
        <v>0.0</v>
      </c>
      <c r="E135" s="40">
        <v>0.0</v>
      </c>
      <c r="F135" s="14">
        <v>9956.0</v>
      </c>
      <c r="G135" s="19"/>
      <c r="H135" s="19">
        <f>VLOOKUP(A135,'Kings Ratings'!$A$2:$B$1000,2,false)</f>
        <v>10</v>
      </c>
      <c r="I135" s="10" t="str">
        <f>vlookup(B135,'202405 MM (Do Not Delete)'!$A$1:$G$1000,7,false)</f>
        <v/>
      </c>
      <c r="K135" s="40">
        <v>5183.0</v>
      </c>
      <c r="L135" s="22">
        <f t="shared" si="2"/>
        <v>337</v>
      </c>
      <c r="M135" s="23">
        <f t="shared" si="3"/>
        <v>0.06502025854</v>
      </c>
      <c r="N135" s="24" t="str">
        <f t="shared" si="4"/>
        <v>Runestone 16 with +337, +6.5% (5183 to 5520)</v>
      </c>
      <c r="O135" s="41"/>
      <c r="P135" s="40">
        <v>0.0</v>
      </c>
      <c r="Q135" s="18">
        <f t="shared" si="5"/>
        <v>0</v>
      </c>
      <c r="R135" s="23" t="str">
        <f t="shared" si="6"/>
        <v>#DIV/0!</v>
      </c>
      <c r="S135" s="24" t="str">
        <f t="shared" si="7"/>
        <v>#DIV/0!</v>
      </c>
      <c r="T135" s="18"/>
      <c r="U135" s="40">
        <v>0.0</v>
      </c>
      <c r="V135" s="22">
        <f t="shared" si="8"/>
        <v>0</v>
      </c>
      <c r="W135" s="23" t="str">
        <f t="shared" si="9"/>
        <v>#DIV/0!</v>
      </c>
      <c r="X135" s="26" t="str">
        <f t="shared" si="10"/>
        <v>#DIV/0!</v>
      </c>
    </row>
    <row r="136">
      <c r="A136" s="18" t="s">
        <v>570</v>
      </c>
      <c r="B136" s="18">
        <v>227.0</v>
      </c>
      <c r="C136" s="40">
        <v>6254.0</v>
      </c>
      <c r="D136" s="40">
        <v>6.0</v>
      </c>
      <c r="E136" s="40">
        <v>0.0</v>
      </c>
      <c r="F136" s="14">
        <v>15430.0</v>
      </c>
      <c r="G136" s="19"/>
      <c r="H136" s="19">
        <f>VLOOKUP(A136,'Kings Ratings'!$A$2:$B$1000,2,false)</f>
        <v>10</v>
      </c>
      <c r="I136" s="10" t="str">
        <f>vlookup(B136,'202405 MM (Do Not Delete)'!$A$1:$G$1000,7,false)</f>
        <v/>
      </c>
      <c r="K136" s="40">
        <v>5870.0</v>
      </c>
      <c r="L136" s="22">
        <f t="shared" si="2"/>
        <v>384</v>
      </c>
      <c r="M136" s="23">
        <f t="shared" si="3"/>
        <v>0.06541737649</v>
      </c>
      <c r="N136" s="24" t="str">
        <f t="shared" si="4"/>
        <v>Runestone 17 with +384, +6.5% (5870 to 6254)</v>
      </c>
      <c r="O136" s="41"/>
      <c r="P136" s="40">
        <v>5.0</v>
      </c>
      <c r="Q136" s="18">
        <f t="shared" si="5"/>
        <v>1</v>
      </c>
      <c r="R136" s="23">
        <f t="shared" si="6"/>
        <v>0.2</v>
      </c>
      <c r="S136" s="24" t="str">
        <f t="shared" si="7"/>
        <v>Runestone 17 with +1, +20% (5 to 6)</v>
      </c>
      <c r="T136" s="18"/>
      <c r="U136" s="40">
        <v>0.0</v>
      </c>
      <c r="V136" s="22">
        <f t="shared" si="8"/>
        <v>0</v>
      </c>
      <c r="W136" s="23" t="str">
        <f t="shared" si="9"/>
        <v>#DIV/0!</v>
      </c>
      <c r="X136" s="26" t="str">
        <f t="shared" si="10"/>
        <v>#DIV/0!</v>
      </c>
    </row>
    <row r="137">
      <c r="A137" s="18" t="s">
        <v>595</v>
      </c>
      <c r="B137" s="18">
        <v>228.0</v>
      </c>
      <c r="C137" s="40">
        <v>7269.0</v>
      </c>
      <c r="D137" s="40">
        <v>11.0</v>
      </c>
      <c r="E137" s="40">
        <v>0.0</v>
      </c>
      <c r="F137" s="14">
        <v>19147.0</v>
      </c>
      <c r="G137" s="19"/>
      <c r="H137" s="19">
        <f>VLOOKUP(A137,'Kings Ratings'!$A$2:$B$1000,2,false)</f>
        <v>10</v>
      </c>
      <c r="I137" s="10"/>
      <c r="K137" s="40">
        <v>6843.0</v>
      </c>
      <c r="L137" s="22">
        <f t="shared" si="2"/>
        <v>426</v>
      </c>
      <c r="M137" s="23">
        <f t="shared" si="3"/>
        <v>0.06225339763</v>
      </c>
      <c r="N137" s="24" t="str">
        <f t="shared" si="4"/>
        <v>Runestone 18 with +426, +6.2% (6843 to 7269)</v>
      </c>
      <c r="O137" s="41"/>
      <c r="P137" s="40">
        <v>9.0</v>
      </c>
      <c r="Q137" s="18">
        <f t="shared" si="5"/>
        <v>2</v>
      </c>
      <c r="R137" s="23">
        <f t="shared" si="6"/>
        <v>0.2222222222</v>
      </c>
      <c r="S137" s="24" t="str">
        <f t="shared" si="7"/>
        <v>Runestone 18 with +2, +22.2% (9 to 11)</v>
      </c>
      <c r="T137" s="18"/>
      <c r="U137" s="40">
        <v>0.0</v>
      </c>
      <c r="V137" s="22">
        <f t="shared" si="8"/>
        <v>0</v>
      </c>
      <c r="W137" s="23" t="str">
        <f t="shared" si="9"/>
        <v>#DIV/0!</v>
      </c>
      <c r="X137" s="26" t="str">
        <f t="shared" si="10"/>
        <v>#DIV/0!</v>
      </c>
    </row>
    <row r="138">
      <c r="A138" s="18" t="s">
        <v>431</v>
      </c>
      <c r="B138" s="18">
        <v>229.0</v>
      </c>
      <c r="C138" s="40">
        <v>5821.0</v>
      </c>
      <c r="D138" s="40">
        <v>0.0</v>
      </c>
      <c r="E138" s="40">
        <v>0.0</v>
      </c>
      <c r="F138" s="14">
        <v>13376.0</v>
      </c>
      <c r="G138" s="19"/>
      <c r="H138" s="19">
        <f>VLOOKUP(A138,'Kings Ratings'!$A$2:$B$1000,2,false)</f>
        <v>10</v>
      </c>
      <c r="I138" s="10" t="str">
        <f>vlookup(B138,'202405 MM (Do Not Delete)'!$A$1:$G$1000,7,false)</f>
        <v/>
      </c>
      <c r="K138" s="40">
        <v>5480.0</v>
      </c>
      <c r="L138" s="22">
        <f t="shared" si="2"/>
        <v>341</v>
      </c>
      <c r="M138" s="23">
        <f t="shared" si="3"/>
        <v>0.06222627737</v>
      </c>
      <c r="N138" s="24" t="str">
        <f t="shared" si="4"/>
        <v>Runestone 19 with +341, +6.2% (5480 to 5821)</v>
      </c>
      <c r="O138" s="41"/>
      <c r="P138" s="40">
        <v>0.0</v>
      </c>
      <c r="Q138" s="18">
        <f t="shared" si="5"/>
        <v>0</v>
      </c>
      <c r="R138" s="23" t="str">
        <f t="shared" si="6"/>
        <v>#DIV/0!</v>
      </c>
      <c r="S138" s="24" t="str">
        <f t="shared" si="7"/>
        <v>#DIV/0!</v>
      </c>
      <c r="T138" s="18"/>
      <c r="U138" s="40">
        <v>0.0</v>
      </c>
      <c r="V138" s="22">
        <f t="shared" si="8"/>
        <v>0</v>
      </c>
      <c r="W138" s="23" t="str">
        <f t="shared" si="9"/>
        <v>#DIV/0!</v>
      </c>
      <c r="X138" s="26" t="str">
        <f t="shared" si="10"/>
        <v>#DIV/0!</v>
      </c>
    </row>
    <row r="139">
      <c r="A139" s="18" t="s">
        <v>265</v>
      </c>
      <c r="B139" s="18">
        <v>230.0</v>
      </c>
      <c r="C139" s="40">
        <v>5652.0</v>
      </c>
      <c r="D139" s="40">
        <v>0.0</v>
      </c>
      <c r="E139" s="40">
        <v>0.0</v>
      </c>
      <c r="F139" s="14">
        <v>10870.0</v>
      </c>
      <c r="G139" s="19"/>
      <c r="H139" s="19">
        <f>VLOOKUP(A139,'Kings Ratings'!$A$2:$B$1000,2,false)</f>
        <v>10</v>
      </c>
      <c r="I139" s="10" t="str">
        <f>vlookup(B139,'202405 MM (Do Not Delete)'!$A$1:$G$1000,7,false)</f>
        <v/>
      </c>
      <c r="K139" s="40">
        <v>5326.0</v>
      </c>
      <c r="L139" s="22">
        <f t="shared" si="2"/>
        <v>326</v>
      </c>
      <c r="M139" s="23">
        <f t="shared" si="3"/>
        <v>0.0612091626</v>
      </c>
      <c r="N139" s="24" t="str">
        <f t="shared" si="4"/>
        <v>Runestone 20 with +326, +6.1% (5326 to 5652)</v>
      </c>
      <c r="O139" s="41"/>
      <c r="P139" s="40">
        <v>0.0</v>
      </c>
      <c r="Q139" s="18">
        <f t="shared" si="5"/>
        <v>0</v>
      </c>
      <c r="R139" s="23" t="str">
        <f t="shared" si="6"/>
        <v>#DIV/0!</v>
      </c>
      <c r="S139" s="24" t="str">
        <f t="shared" si="7"/>
        <v>#DIV/0!</v>
      </c>
      <c r="T139" s="18"/>
      <c r="U139" s="40">
        <v>0.0</v>
      </c>
      <c r="V139" s="22">
        <f t="shared" si="8"/>
        <v>0</v>
      </c>
      <c r="W139" s="23" t="str">
        <f t="shared" si="9"/>
        <v>#DIV/0!</v>
      </c>
      <c r="X139" s="26" t="str">
        <f t="shared" si="10"/>
        <v>#DIV/0!</v>
      </c>
    </row>
    <row r="140">
      <c r="A140" s="18" t="s">
        <v>118</v>
      </c>
      <c r="B140" s="18">
        <v>231.0</v>
      </c>
      <c r="C140" s="40">
        <v>34904.0</v>
      </c>
      <c r="D140" s="40">
        <v>18113.0</v>
      </c>
      <c r="E140" s="40">
        <v>7570.0</v>
      </c>
      <c r="F140" s="14">
        <v>1.3091891E7</v>
      </c>
      <c r="G140" s="19"/>
      <c r="H140" s="19">
        <f>VLOOKUP(A140,'Kings Ratings'!$A$2:$B$1000,2,false)</f>
        <v>1</v>
      </c>
      <c r="I140" s="7">
        <f>vlookup(B140,'202405 MM (Do Not Delete)'!$A$1:$G$1000,7,false)</f>
        <v>215</v>
      </c>
      <c r="K140" s="40">
        <v>33978.0</v>
      </c>
      <c r="L140" s="22">
        <f t="shared" si="2"/>
        <v>926</v>
      </c>
      <c r="M140" s="23">
        <f t="shared" si="3"/>
        <v>0.02725292837</v>
      </c>
      <c r="N140" s="24" t="str">
        <f t="shared" si="4"/>
        <v>Torch Fish with +926, +2.7% (33978 to 34904)</v>
      </c>
      <c r="O140" s="41"/>
      <c r="P140" s="40">
        <v>17437.0</v>
      </c>
      <c r="Q140" s="18">
        <f t="shared" si="5"/>
        <v>676</v>
      </c>
      <c r="R140" s="23">
        <f t="shared" si="6"/>
        <v>0.03876813672</v>
      </c>
      <c r="S140" s="24" t="str">
        <f t="shared" si="7"/>
        <v>Torch Fish with +676, +3.9% (17437 to 18113)</v>
      </c>
      <c r="T140" s="18"/>
      <c r="U140" s="40">
        <v>7083.0</v>
      </c>
      <c r="V140" s="22">
        <f t="shared" si="8"/>
        <v>487</v>
      </c>
      <c r="W140" s="23">
        <f t="shared" si="9"/>
        <v>0.06875617676</v>
      </c>
      <c r="X140" s="26" t="str">
        <f t="shared" si="10"/>
        <v>Torch Fish with +487, +6.9% (7083 to 7570)</v>
      </c>
    </row>
    <row r="141">
      <c r="A141" s="18" t="s">
        <v>282</v>
      </c>
      <c r="B141" s="18">
        <v>232.0</v>
      </c>
      <c r="C141" s="40">
        <v>25874.0</v>
      </c>
      <c r="D141" s="40">
        <v>12532.0</v>
      </c>
      <c r="E141" s="40">
        <v>3766.0</v>
      </c>
      <c r="F141" s="14">
        <v>4563359.0</v>
      </c>
      <c r="G141" s="19"/>
      <c r="H141" s="19">
        <f>VLOOKUP(A141,'Kings Ratings'!$A$2:$B$1000,2,false)</f>
        <v>1</v>
      </c>
      <c r="I141" s="7">
        <f>vlookup(B141,'202405 MM (Do Not Delete)'!$A$1:$G$1000,7,false)</f>
        <v>224</v>
      </c>
      <c r="K141" s="40">
        <v>25082.0</v>
      </c>
      <c r="L141" s="22">
        <f t="shared" si="2"/>
        <v>792</v>
      </c>
      <c r="M141" s="23">
        <f t="shared" si="3"/>
        <v>0.03157642931</v>
      </c>
      <c r="N141" s="24" t="str">
        <f t="shared" si="4"/>
        <v>Flamejack with +792, +3.2% (25082 to 25874)</v>
      </c>
      <c r="O141" s="41"/>
      <c r="P141" s="40">
        <v>11984.0</v>
      </c>
      <c r="Q141" s="18">
        <f t="shared" si="5"/>
        <v>548</v>
      </c>
      <c r="R141" s="23">
        <f t="shared" si="6"/>
        <v>0.04572763685</v>
      </c>
      <c r="S141" s="24" t="str">
        <f t="shared" si="7"/>
        <v>Flamejack with +548, +4.6% (11984 to 12532)</v>
      </c>
      <c r="T141" s="18"/>
      <c r="U141" s="40">
        <v>3512.0</v>
      </c>
      <c r="V141" s="22">
        <f t="shared" si="8"/>
        <v>254</v>
      </c>
      <c r="W141" s="23">
        <f t="shared" si="9"/>
        <v>0.07232346241</v>
      </c>
      <c r="X141" s="26" t="str">
        <f t="shared" si="10"/>
        <v>Flamejack with +254, +7.2% (3512 to 3766)</v>
      </c>
    </row>
    <row r="142">
      <c r="A142" s="18" t="s">
        <v>479</v>
      </c>
      <c r="B142" s="18">
        <v>233.0</v>
      </c>
      <c r="C142" s="40">
        <v>19438.0</v>
      </c>
      <c r="D142" s="40">
        <v>9800.0</v>
      </c>
      <c r="E142" s="40">
        <v>2620.0</v>
      </c>
      <c r="F142" s="14">
        <v>2081218.0</v>
      </c>
      <c r="G142" s="19"/>
      <c r="H142" s="19">
        <f>VLOOKUP(A142,'Kings Ratings'!$A$2:$B$1000,2,false)</f>
        <v>1</v>
      </c>
      <c r="I142" s="7">
        <f>vlookup(B142,'202405 MM (Do Not Delete)'!$A$1:$G$1000,7,false)</f>
        <v>236</v>
      </c>
      <c r="K142" s="40">
        <v>18749.0</v>
      </c>
      <c r="L142" s="22">
        <f t="shared" si="2"/>
        <v>689</v>
      </c>
      <c r="M142" s="23">
        <f t="shared" si="3"/>
        <v>0.03674862659</v>
      </c>
      <c r="N142" s="24" t="str">
        <f t="shared" si="4"/>
        <v>Redgill with +689, +3.7% (18749 to 19438)</v>
      </c>
      <c r="O142" s="41"/>
      <c r="P142" s="40">
        <v>9310.0</v>
      </c>
      <c r="Q142" s="18">
        <f t="shared" si="5"/>
        <v>490</v>
      </c>
      <c r="R142" s="23">
        <f t="shared" si="6"/>
        <v>0.05263157895</v>
      </c>
      <c r="S142" s="24" t="str">
        <f t="shared" si="7"/>
        <v>Redgill with +490, +5.3% (9310 to 9800)</v>
      </c>
      <c r="T142" s="18"/>
      <c r="U142" s="40">
        <v>2405.0</v>
      </c>
      <c r="V142" s="22">
        <f t="shared" si="8"/>
        <v>215</v>
      </c>
      <c r="W142" s="23">
        <f t="shared" si="9"/>
        <v>0.0893970894</v>
      </c>
      <c r="X142" s="26" t="str">
        <f t="shared" si="10"/>
        <v>Redgill with +215, +8.9% (2405 to 2620)</v>
      </c>
    </row>
    <row r="143">
      <c r="A143" s="18" t="s">
        <v>314</v>
      </c>
      <c r="B143" s="18">
        <v>234.0</v>
      </c>
      <c r="C143" s="40">
        <v>14711.0</v>
      </c>
      <c r="D143" s="40">
        <v>8227.0</v>
      </c>
      <c r="E143" s="40">
        <v>1880.0</v>
      </c>
      <c r="F143" s="14">
        <v>1003465.0</v>
      </c>
      <c r="G143" s="19"/>
      <c r="H143" s="19">
        <f>VLOOKUP(A143,'Kings Ratings'!$A$2:$B$1000,2,false)</f>
        <v>3</v>
      </c>
      <c r="I143" s="7">
        <f>vlookup(B143,'202405 MM (Do Not Delete)'!$A$1:$G$1000,7,false)</f>
        <v>246</v>
      </c>
      <c r="K143" s="40">
        <v>14104.0</v>
      </c>
      <c r="L143" s="22">
        <f t="shared" si="2"/>
        <v>607</v>
      </c>
      <c r="M143" s="23">
        <f t="shared" si="3"/>
        <v>0.04303743619</v>
      </c>
      <c r="N143" s="24" t="str">
        <f t="shared" si="4"/>
        <v>Flarefin with +607, +4.3% (14104 to 14711)</v>
      </c>
      <c r="O143" s="41"/>
      <c r="P143" s="40">
        <v>7780.0</v>
      </c>
      <c r="Q143" s="18">
        <f t="shared" si="5"/>
        <v>447</v>
      </c>
      <c r="R143" s="23">
        <f t="shared" si="6"/>
        <v>0.05745501285</v>
      </c>
      <c r="S143" s="24" t="str">
        <f t="shared" si="7"/>
        <v>Flarefin with +447, +5.7% (7780 to 8227)</v>
      </c>
      <c r="T143" s="18"/>
      <c r="U143" s="40">
        <v>1695.0</v>
      </c>
      <c r="V143" s="22">
        <f t="shared" si="8"/>
        <v>185</v>
      </c>
      <c r="W143" s="23">
        <f t="shared" si="9"/>
        <v>0.1091445428</v>
      </c>
      <c r="X143" s="26" t="str">
        <f t="shared" si="10"/>
        <v>Flarefin with +185, +10.9% (1695 to 1880)</v>
      </c>
    </row>
    <row r="144">
      <c r="A144" s="18" t="s">
        <v>441</v>
      </c>
      <c r="B144" s="18">
        <v>236.0</v>
      </c>
      <c r="C144" s="40">
        <v>18237.0</v>
      </c>
      <c r="D144" s="40">
        <v>6920.0</v>
      </c>
      <c r="E144" s="40">
        <v>449.0</v>
      </c>
      <c r="F144" s="14">
        <v>323900.0</v>
      </c>
      <c r="G144" s="19"/>
      <c r="H144" s="19">
        <f>VLOOKUP(A144,'Kings Ratings'!$A$2:$B$1000,2,false)</f>
        <v>1</v>
      </c>
      <c r="I144" s="7">
        <f>vlookup(B144,'202405 MM (Do Not Delete)'!$A$1:$G$1000,7,false)</f>
        <v>289</v>
      </c>
      <c r="K144" s="40">
        <v>17640.0</v>
      </c>
      <c r="L144" s="22">
        <f t="shared" si="2"/>
        <v>597</v>
      </c>
      <c r="M144" s="23">
        <f t="shared" si="3"/>
        <v>0.03384353741</v>
      </c>
      <c r="N144" s="24" t="str">
        <f t="shared" si="4"/>
        <v>Hammer with +597, +3.4% (17640 to 18237)</v>
      </c>
      <c r="O144" s="41"/>
      <c r="P144" s="40">
        <v>6565.0</v>
      </c>
      <c r="Q144" s="18">
        <f t="shared" si="5"/>
        <v>355</v>
      </c>
      <c r="R144" s="23">
        <f t="shared" si="6"/>
        <v>0.05407463823</v>
      </c>
      <c r="S144" s="24" t="str">
        <f t="shared" si="7"/>
        <v>Hammer with +355, +5.4% (6565 to 6920)</v>
      </c>
      <c r="T144" s="18"/>
      <c r="U144" s="40">
        <v>414.0</v>
      </c>
      <c r="V144" s="22">
        <f t="shared" si="8"/>
        <v>35</v>
      </c>
      <c r="W144" s="23">
        <f t="shared" si="9"/>
        <v>0.0845410628</v>
      </c>
      <c r="X144" s="26" t="str">
        <f t="shared" si="10"/>
        <v>Hammer with +35, +8.5% (414 to 449)</v>
      </c>
    </row>
    <row r="145">
      <c r="A145" s="18" t="s">
        <v>47</v>
      </c>
      <c r="B145" s="18">
        <v>237.0</v>
      </c>
      <c r="C145" s="40">
        <v>14351.0</v>
      </c>
      <c r="D145" s="40">
        <v>5849.0</v>
      </c>
      <c r="E145" s="40">
        <v>252.0</v>
      </c>
      <c r="F145" s="14">
        <v>205490.0</v>
      </c>
      <c r="G145" s="19"/>
      <c r="H145" s="19">
        <f>VLOOKUP(A145,'Kings Ratings'!$A$2:$B$1000,2,false)</f>
        <v>2</v>
      </c>
      <c r="I145" s="7">
        <f>vlookup(B145,'202405 MM (Do Not Delete)'!$A$1:$G$1000,7,false)</f>
        <v>289</v>
      </c>
      <c r="K145" s="40">
        <v>13833.0</v>
      </c>
      <c r="L145" s="22">
        <f t="shared" si="2"/>
        <v>518</v>
      </c>
      <c r="M145" s="23">
        <f t="shared" si="3"/>
        <v>0.03744668546</v>
      </c>
      <c r="N145" s="24" t="str">
        <f t="shared" si="4"/>
        <v>Axe with +518, +3.7% (13833 to 14351)</v>
      </c>
      <c r="O145" s="41"/>
      <c r="P145" s="40">
        <v>5566.0</v>
      </c>
      <c r="Q145" s="18">
        <f t="shared" si="5"/>
        <v>283</v>
      </c>
      <c r="R145" s="23">
        <f t="shared" si="6"/>
        <v>0.0508444125</v>
      </c>
      <c r="S145" s="24" t="str">
        <f t="shared" si="7"/>
        <v>Axe with +283, +5.1% (5566 to 5849)</v>
      </c>
      <c r="T145" s="18"/>
      <c r="U145" s="40">
        <v>227.0</v>
      </c>
      <c r="V145" s="22">
        <f t="shared" si="8"/>
        <v>25</v>
      </c>
      <c r="W145" s="23">
        <f t="shared" si="9"/>
        <v>0.1101321586</v>
      </c>
      <c r="X145" s="26" t="str">
        <f t="shared" si="10"/>
        <v>Axe with +25, +11% (227 to 252)</v>
      </c>
    </row>
    <row r="146">
      <c r="A146" s="18" t="s">
        <v>723</v>
      </c>
      <c r="B146" s="18">
        <v>238.0</v>
      </c>
      <c r="C146" s="40">
        <v>9060.0</v>
      </c>
      <c r="D146" s="40">
        <v>3770.0</v>
      </c>
      <c r="E146" s="40">
        <v>146.0</v>
      </c>
      <c r="F146" s="14">
        <v>105155.0</v>
      </c>
      <c r="G146" s="19"/>
      <c r="H146" s="19">
        <f>VLOOKUP(A146,'Kings Ratings'!$A$2:$B$1000,2,false)</f>
        <v>1</v>
      </c>
      <c r="I146" s="7">
        <f>vlookup(B146,'202405 MM (Do Not Delete)'!$A$1:$G$1000,7,false)</f>
        <v>289</v>
      </c>
      <c r="K146" s="40">
        <v>8692.0</v>
      </c>
      <c r="L146" s="22">
        <f t="shared" si="2"/>
        <v>368</v>
      </c>
      <c r="M146" s="23">
        <f t="shared" si="3"/>
        <v>0.04233778187</v>
      </c>
      <c r="N146" s="24" t="str">
        <f t="shared" si="4"/>
        <v>Shovel with +368, +4.2% (8692 to 9060)</v>
      </c>
      <c r="O146" s="41"/>
      <c r="P146" s="40">
        <v>3605.0</v>
      </c>
      <c r="Q146" s="18">
        <f t="shared" si="5"/>
        <v>165</v>
      </c>
      <c r="R146" s="23">
        <f t="shared" si="6"/>
        <v>0.04576976422</v>
      </c>
      <c r="S146" s="24" t="str">
        <f t="shared" si="7"/>
        <v>Shovel with +165, +4.6% (3605 to 3770)</v>
      </c>
      <c r="T146" s="18"/>
      <c r="U146" s="40">
        <v>131.0</v>
      </c>
      <c r="V146" s="22">
        <f t="shared" si="8"/>
        <v>15</v>
      </c>
      <c r="W146" s="23">
        <f t="shared" si="9"/>
        <v>0.1145038168</v>
      </c>
      <c r="X146" s="26" t="str">
        <f t="shared" si="10"/>
        <v>Shovel with +15, +11.5% (131 to 146)</v>
      </c>
    </row>
    <row r="147">
      <c r="A147" s="18" t="s">
        <v>523</v>
      </c>
      <c r="B147" s="18">
        <v>239.0</v>
      </c>
      <c r="C147" s="40">
        <v>5961.0</v>
      </c>
      <c r="D147" s="40">
        <v>2509.0</v>
      </c>
      <c r="E147" s="40">
        <v>99.0</v>
      </c>
      <c r="F147" s="14">
        <v>124340.0</v>
      </c>
      <c r="G147" s="19"/>
      <c r="H147" s="19">
        <f>VLOOKUP(A147,'Kings Ratings'!$A$2:$B$1000,2,false)</f>
        <v>2</v>
      </c>
      <c r="I147" s="7" t="str">
        <f>vlookup(B147,'202405 MM (Do Not Delete)'!$A$1:$G$1000,7,false)</f>
        <v/>
      </c>
      <c r="K147" s="40">
        <v>5703.0</v>
      </c>
      <c r="L147" s="22">
        <f t="shared" si="2"/>
        <v>258</v>
      </c>
      <c r="M147" s="23">
        <f t="shared" si="3"/>
        <v>0.04523934771</v>
      </c>
      <c r="N147" s="24" t="str">
        <f t="shared" si="4"/>
        <v>Leather Waterskin with +258, +4.5% (5703 to 5961)</v>
      </c>
      <c r="O147" s="41"/>
      <c r="P147" s="40">
        <v>2374.0</v>
      </c>
      <c r="Q147" s="18">
        <f t="shared" si="5"/>
        <v>135</v>
      </c>
      <c r="R147" s="23">
        <f t="shared" si="6"/>
        <v>0.05686604886</v>
      </c>
      <c r="S147" s="24" t="str">
        <f t="shared" si="7"/>
        <v>Leather Waterskin with +135, +5.7% (2374 to 2509)</v>
      </c>
      <c r="T147" s="18"/>
      <c r="U147" s="40">
        <v>92.0</v>
      </c>
      <c r="V147" s="22">
        <f t="shared" si="8"/>
        <v>7</v>
      </c>
      <c r="W147" s="23">
        <f t="shared" si="9"/>
        <v>0.07608695652</v>
      </c>
      <c r="X147" s="26" t="str">
        <f t="shared" si="10"/>
        <v>Leather Waterskin with +7, +7.6% (92 to 99)</v>
      </c>
    </row>
    <row r="148">
      <c r="A148" s="18" t="s">
        <v>817</v>
      </c>
      <c r="B148" s="18">
        <v>240.0</v>
      </c>
      <c r="C148" s="40">
        <v>4729.0</v>
      </c>
      <c r="D148" s="40">
        <v>382.0</v>
      </c>
      <c r="E148" s="40">
        <v>2.0</v>
      </c>
      <c r="F148" s="14">
        <v>47762.0</v>
      </c>
      <c r="G148" s="19"/>
      <c r="H148" s="19">
        <f>VLOOKUP(A148,'Kings Ratings'!$A$2:$B$1000,2,false)</f>
        <v>7</v>
      </c>
      <c r="I148" s="10"/>
      <c r="K148" s="40">
        <v>4468.0</v>
      </c>
      <c r="L148" s="22">
        <f t="shared" si="2"/>
        <v>261</v>
      </c>
      <c r="M148" s="23">
        <f t="shared" si="3"/>
        <v>0.05841539839</v>
      </c>
      <c r="N148" s="24" t="str">
        <f t="shared" si="4"/>
        <v>Wizard Hat with +261, +5.8% (4468 to 4729)</v>
      </c>
      <c r="O148" s="41"/>
      <c r="P148" s="40">
        <v>374.0</v>
      </c>
      <c r="Q148" s="18">
        <f t="shared" si="5"/>
        <v>8</v>
      </c>
      <c r="R148" s="23">
        <f t="shared" si="6"/>
        <v>0.02139037433</v>
      </c>
      <c r="S148" s="24" t="str">
        <f t="shared" si="7"/>
        <v>Wizard Hat with +8, +2.1% (374 to 382)</v>
      </c>
      <c r="T148" s="18"/>
      <c r="U148" s="40">
        <v>2.0</v>
      </c>
      <c r="V148" s="22">
        <f t="shared" si="8"/>
        <v>0</v>
      </c>
      <c r="W148" s="23">
        <f t="shared" si="9"/>
        <v>0</v>
      </c>
      <c r="X148" s="26" t="str">
        <f t="shared" si="10"/>
        <v>Wizard Hat with +0, +0% (2 to 2)</v>
      </c>
    </row>
    <row r="149">
      <c r="A149" s="18" t="s">
        <v>596</v>
      </c>
      <c r="B149" s="18">
        <v>248.0</v>
      </c>
      <c r="C149" s="40">
        <v>16899.0</v>
      </c>
      <c r="D149" s="40">
        <v>8037.0</v>
      </c>
      <c r="E149" s="40">
        <v>1508.0</v>
      </c>
      <c r="F149" s="14">
        <v>688480.0</v>
      </c>
      <c r="G149" s="19"/>
      <c r="H149" s="19">
        <f>VLOOKUP(A149,'Kings Ratings'!$A$2:$B$1000,2,false)</f>
        <v>1</v>
      </c>
      <c r="I149" s="7">
        <f>vlookup(B149,'202405 MM (Do Not Delete)'!$A$1:$G$1000,7,false)</f>
        <v>246</v>
      </c>
      <c r="K149" s="40">
        <v>16217.0</v>
      </c>
      <c r="L149" s="22">
        <f t="shared" si="2"/>
        <v>682</v>
      </c>
      <c r="M149" s="23">
        <f t="shared" si="3"/>
        <v>0.04205463403</v>
      </c>
      <c r="N149" s="24" t="str">
        <f t="shared" si="4"/>
        <v>Shimmer Topaz with +682, +4.2% (16217 to 16899)</v>
      </c>
      <c r="O149" s="41"/>
      <c r="P149" s="40">
        <v>7659.0</v>
      </c>
      <c r="Q149" s="18">
        <f t="shared" si="5"/>
        <v>378</v>
      </c>
      <c r="R149" s="23">
        <f t="shared" si="6"/>
        <v>0.04935370153</v>
      </c>
      <c r="S149" s="24" t="str">
        <f t="shared" si="7"/>
        <v>Shimmer Topaz with +378, +4.9% (7659 to 8037)</v>
      </c>
      <c r="T149" s="18"/>
      <c r="U149" s="40">
        <v>1355.0</v>
      </c>
      <c r="V149" s="22">
        <f t="shared" si="8"/>
        <v>153</v>
      </c>
      <c r="W149" s="23">
        <f t="shared" si="9"/>
        <v>0.1129151292</v>
      </c>
      <c r="X149" s="26" t="str">
        <f t="shared" si="10"/>
        <v>Shimmer Topaz with +153, +11.3% (1355 to 1508)</v>
      </c>
    </row>
    <row r="150">
      <c r="A150" s="18" t="s">
        <v>713</v>
      </c>
      <c r="B150" s="18">
        <v>249.0</v>
      </c>
      <c r="C150" s="40">
        <v>11873.0</v>
      </c>
      <c r="D150" s="40">
        <v>5105.0</v>
      </c>
      <c r="E150" s="40">
        <v>201.0</v>
      </c>
      <c r="F150" s="14">
        <v>373950.0</v>
      </c>
      <c r="G150" s="19"/>
      <c r="H150" s="19">
        <f>VLOOKUP(A150,'Kings Ratings'!$A$2:$B$1000,2,false)</f>
        <v>2</v>
      </c>
      <c r="I150" s="7">
        <f>vlookup(B150,'202405 MM (Do Not Delete)'!$A$1:$G$1000,7,false)</f>
        <v>294</v>
      </c>
      <c r="K150" s="40">
        <v>11398.0</v>
      </c>
      <c r="L150" s="22">
        <f t="shared" si="2"/>
        <v>475</v>
      </c>
      <c r="M150" s="23">
        <f t="shared" si="3"/>
        <v>0.04167397789</v>
      </c>
      <c r="N150" s="24" t="str">
        <f t="shared" si="4"/>
        <v>Shimmer Ring with +475, +4.2% (11398 to 11873)</v>
      </c>
      <c r="O150" s="41"/>
      <c r="P150" s="40">
        <v>4880.0</v>
      </c>
      <c r="Q150" s="18">
        <f t="shared" si="5"/>
        <v>225</v>
      </c>
      <c r="R150" s="23">
        <f t="shared" si="6"/>
        <v>0.04610655738</v>
      </c>
      <c r="S150" s="24" t="str">
        <f t="shared" si="7"/>
        <v>Shimmer Ring with +225, +4.6% (4880 to 5105)</v>
      </c>
      <c r="T150" s="18"/>
      <c r="U150" s="40">
        <v>176.0</v>
      </c>
      <c r="V150" s="22">
        <f t="shared" si="8"/>
        <v>25</v>
      </c>
      <c r="W150" s="23">
        <f t="shared" si="9"/>
        <v>0.1420454545</v>
      </c>
      <c r="X150" s="26" t="str">
        <f t="shared" si="10"/>
        <v>Shimmer Ring with +25, +14.2% (176 to 201)</v>
      </c>
    </row>
    <row r="151">
      <c r="A151" s="18" t="s">
        <v>792</v>
      </c>
      <c r="B151" s="18">
        <v>252.0</v>
      </c>
      <c r="C151" s="40">
        <v>8042.0</v>
      </c>
      <c r="D151" s="40">
        <v>4868.0</v>
      </c>
      <c r="E151" s="40">
        <v>728.0</v>
      </c>
      <c r="F151" s="14">
        <v>318378.0</v>
      </c>
      <c r="G151" s="19"/>
      <c r="H151" s="19">
        <f>VLOOKUP(A151,'Kings Ratings'!$A$2:$B$1000,2,false)</f>
        <v>2</v>
      </c>
      <c r="I151" s="7">
        <f>vlookup(B151,'202405 MM (Do Not Delete)'!$A$1:$G$1000,7,false)</f>
        <v>271</v>
      </c>
      <c r="K151" s="40">
        <v>7723.0</v>
      </c>
      <c r="L151" s="22">
        <f t="shared" si="2"/>
        <v>319</v>
      </c>
      <c r="M151" s="23">
        <f t="shared" si="3"/>
        <v>0.04130519228</v>
      </c>
      <c r="N151" s="24" t="str">
        <f t="shared" si="4"/>
        <v>Treasure Chest with +319, +4.1% (7723 to 8042)</v>
      </c>
      <c r="O151" s="41"/>
      <c r="P151" s="40">
        <v>4639.0</v>
      </c>
      <c r="Q151" s="18">
        <f t="shared" si="5"/>
        <v>229</v>
      </c>
      <c r="R151" s="23">
        <f t="shared" si="6"/>
        <v>0.04936408709</v>
      </c>
      <c r="S151" s="24" t="str">
        <f t="shared" si="7"/>
        <v>Treasure Chest with +229, +4.9% (4639 to 4868)</v>
      </c>
      <c r="T151" s="18"/>
      <c r="U151" s="40">
        <v>670.0</v>
      </c>
      <c r="V151" s="22">
        <f t="shared" si="8"/>
        <v>58</v>
      </c>
      <c r="W151" s="23">
        <f t="shared" si="9"/>
        <v>0.08656716418</v>
      </c>
      <c r="X151" s="26" t="str">
        <f t="shared" si="10"/>
        <v>Treasure Chest with +58, +8.7% (670 to 728)</v>
      </c>
    </row>
    <row r="152">
      <c r="A152" s="18" t="s">
        <v>224</v>
      </c>
      <c r="B152" s="18">
        <v>254.0</v>
      </c>
      <c r="C152" s="40">
        <v>10993.0</v>
      </c>
      <c r="D152" s="40">
        <v>2094.0</v>
      </c>
      <c r="E152" s="40">
        <v>10.0</v>
      </c>
      <c r="F152" s="14">
        <v>77010.0</v>
      </c>
      <c r="G152" s="19"/>
      <c r="H152" s="19">
        <f>VLOOKUP(A152,'Kings Ratings'!$A$2:$B$1000,2,false)</f>
        <v>9</v>
      </c>
      <c r="I152" s="7">
        <f>vlookup(B152,'202405 MM (Do Not Delete)'!$A$1:$G$1000,7,false)</f>
        <v>301</v>
      </c>
      <c r="K152" s="40">
        <v>10452.0</v>
      </c>
      <c r="L152" s="22">
        <f t="shared" si="2"/>
        <v>541</v>
      </c>
      <c r="M152" s="23">
        <f t="shared" si="3"/>
        <v>0.05176042863</v>
      </c>
      <c r="N152" s="24" t="str">
        <f t="shared" si="4"/>
        <v>Cotton with +541, +5.2% (10452 to 10993)</v>
      </c>
      <c r="O152" s="41"/>
      <c r="P152" s="40">
        <v>1936.0</v>
      </c>
      <c r="Q152" s="18">
        <f t="shared" si="5"/>
        <v>158</v>
      </c>
      <c r="R152" s="23">
        <f t="shared" si="6"/>
        <v>0.08161157025</v>
      </c>
      <c r="S152" s="24" t="str">
        <f t="shared" si="7"/>
        <v>Cotton with +158, +8.2% (1936 to 2094)</v>
      </c>
      <c r="T152" s="18"/>
      <c r="U152" s="40">
        <v>5.0</v>
      </c>
      <c r="V152" s="22">
        <f t="shared" si="8"/>
        <v>5</v>
      </c>
      <c r="W152" s="23">
        <f t="shared" si="9"/>
        <v>1</v>
      </c>
      <c r="X152" s="26" t="str">
        <f t="shared" si="10"/>
        <v>Cotton with +5, +100% (5 to 10)</v>
      </c>
    </row>
    <row r="153">
      <c r="A153" s="18" t="s">
        <v>142</v>
      </c>
      <c r="B153" s="18">
        <v>256.0</v>
      </c>
      <c r="C153" s="40">
        <v>12296.0</v>
      </c>
      <c r="D153" s="40">
        <v>345.0</v>
      </c>
      <c r="E153" s="40">
        <v>0.0</v>
      </c>
      <c r="F153" s="14">
        <v>26457.0</v>
      </c>
      <c r="G153" s="19"/>
      <c r="H153" s="19">
        <f>VLOOKUP(A153,'Kings Ratings'!$A$2:$B$1000,2,false)</f>
        <v>8</v>
      </c>
      <c r="I153" s="10"/>
      <c r="K153" s="40">
        <v>11725.0</v>
      </c>
      <c r="L153" s="22">
        <f t="shared" si="2"/>
        <v>571</v>
      </c>
      <c r="M153" s="23">
        <f t="shared" si="3"/>
        <v>0.04869936034</v>
      </c>
      <c r="N153" s="24" t="str">
        <f t="shared" si="4"/>
        <v>Broccoli with +571, +4.9% (11725 to 12296)</v>
      </c>
      <c r="O153" s="41"/>
      <c r="P153" s="40">
        <v>320.0</v>
      </c>
      <c r="Q153" s="18">
        <f t="shared" si="5"/>
        <v>25</v>
      </c>
      <c r="R153" s="23">
        <f t="shared" si="6"/>
        <v>0.078125</v>
      </c>
      <c r="S153" s="24" t="str">
        <f t="shared" si="7"/>
        <v>Broccoli with +25, +7.8% (320 to 345)</v>
      </c>
      <c r="T153" s="18"/>
      <c r="U153" s="40">
        <v>0.0</v>
      </c>
      <c r="V153" s="22">
        <f t="shared" si="8"/>
        <v>0</v>
      </c>
      <c r="W153" s="23" t="str">
        <f t="shared" si="9"/>
        <v>#DIV/0!</v>
      </c>
      <c r="X153" s="26" t="str">
        <f t="shared" si="10"/>
        <v>#DIV/0!</v>
      </c>
    </row>
    <row r="154">
      <c r="A154" s="18" t="s">
        <v>502</v>
      </c>
      <c r="B154" s="18">
        <v>260.0</v>
      </c>
      <c r="C154" s="40">
        <v>9701.0</v>
      </c>
      <c r="D154" s="40">
        <v>6199.0</v>
      </c>
      <c r="E154" s="40">
        <v>1499.0</v>
      </c>
      <c r="F154" s="14">
        <v>1021172.0</v>
      </c>
      <c r="G154" s="19"/>
      <c r="H154" s="19">
        <f>VLOOKUP(A154,'Kings Ratings'!$A$2:$B$1000,2,false)</f>
        <v>1</v>
      </c>
      <c r="I154" s="7">
        <f>vlookup(B154,'202405 MM (Do Not Delete)'!$A$1:$G$1000,7,false)</f>
        <v>250</v>
      </c>
      <c r="K154" s="40">
        <v>9318.0</v>
      </c>
      <c r="L154" s="22">
        <f t="shared" si="2"/>
        <v>383</v>
      </c>
      <c r="M154" s="23">
        <f t="shared" si="3"/>
        <v>0.04110324104</v>
      </c>
      <c r="N154" s="24" t="str">
        <f t="shared" si="4"/>
        <v>Ladder with +383, +4.1% (9318 to 9701)</v>
      </c>
      <c r="O154" s="41"/>
      <c r="P154" s="40">
        <v>5935.0</v>
      </c>
      <c r="Q154" s="18">
        <f t="shared" si="5"/>
        <v>264</v>
      </c>
      <c r="R154" s="23">
        <f t="shared" si="6"/>
        <v>0.04448188711</v>
      </c>
      <c r="S154" s="24" t="str">
        <f t="shared" si="7"/>
        <v>Ladder with +264, +4.4% (5935 to 6199)</v>
      </c>
      <c r="T154" s="18"/>
      <c r="U154" s="40">
        <v>1341.0</v>
      </c>
      <c r="V154" s="22">
        <f t="shared" si="8"/>
        <v>158</v>
      </c>
      <c r="W154" s="23">
        <f t="shared" si="9"/>
        <v>0.1178225205</v>
      </c>
      <c r="X154" s="26" t="str">
        <f t="shared" si="10"/>
        <v>Ladder with +158, +11.8% (1341 to 1499)</v>
      </c>
    </row>
    <row r="155">
      <c r="A155" s="18" t="s">
        <v>387</v>
      </c>
      <c r="B155" s="18">
        <v>262.0</v>
      </c>
      <c r="C155" s="40">
        <v>6136.0</v>
      </c>
      <c r="D155" s="40">
        <v>107.0</v>
      </c>
      <c r="E155" s="40">
        <v>0.0</v>
      </c>
      <c r="F155" s="14">
        <v>18251.0</v>
      </c>
      <c r="G155" s="19"/>
      <c r="H155" s="19">
        <f>VLOOKUP(A155,'Kings Ratings'!$A$2:$B$1000,2,false)</f>
        <v>10</v>
      </c>
      <c r="I155" s="10"/>
      <c r="K155" s="40">
        <v>5765.0</v>
      </c>
      <c r="L155" s="22">
        <f t="shared" si="2"/>
        <v>371</v>
      </c>
      <c r="M155" s="23">
        <f t="shared" si="3"/>
        <v>0.0643538595</v>
      </c>
      <c r="N155" s="24" t="str">
        <f t="shared" si="4"/>
        <v>Gold Eggplant with +371, +6.4% (5765 to 6136)</v>
      </c>
      <c r="O155" s="41"/>
      <c r="P155" s="40">
        <v>105.0</v>
      </c>
      <c r="Q155" s="18">
        <f t="shared" si="5"/>
        <v>2</v>
      </c>
      <c r="R155" s="23">
        <f t="shared" si="6"/>
        <v>0.01904761905</v>
      </c>
      <c r="S155" s="24" t="str">
        <f t="shared" si="7"/>
        <v>Gold Eggplant with +2, +1.9% (105 to 107)</v>
      </c>
      <c r="T155" s="18"/>
      <c r="U155" s="40">
        <v>0.0</v>
      </c>
      <c r="V155" s="22">
        <f t="shared" si="8"/>
        <v>0</v>
      </c>
      <c r="W155" s="23" t="str">
        <f t="shared" si="9"/>
        <v>#DIV/0!</v>
      </c>
      <c r="X155" s="26" t="str">
        <f t="shared" si="10"/>
        <v>#DIV/0!</v>
      </c>
    </row>
    <row r="156">
      <c r="A156" s="18" t="s">
        <v>485</v>
      </c>
      <c r="B156" s="18">
        <v>264.0</v>
      </c>
      <c r="C156" s="40">
        <v>15793.0</v>
      </c>
      <c r="D156" s="40">
        <v>7849.0</v>
      </c>
      <c r="E156" s="40">
        <v>1473.0</v>
      </c>
      <c r="F156" s="14">
        <v>679220.0</v>
      </c>
      <c r="G156" s="19"/>
      <c r="H156" s="19">
        <f>VLOOKUP(A156,'Kings Ratings'!$A$2:$B$1000,2,false)</f>
        <v>2</v>
      </c>
      <c r="I156" s="7">
        <f>vlookup(B156,'202405 MM (Do Not Delete)'!$A$1:$G$1000,7,false)</f>
        <v>247</v>
      </c>
      <c r="K156" s="40">
        <v>15044.0</v>
      </c>
      <c r="L156" s="22">
        <f t="shared" si="2"/>
        <v>749</v>
      </c>
      <c r="M156" s="23">
        <f t="shared" si="3"/>
        <v>0.04978729061</v>
      </c>
      <c r="N156" s="24" t="str">
        <f t="shared" si="4"/>
        <v>Jade with +749, +5% (15044 to 15793)</v>
      </c>
      <c r="O156" s="41"/>
      <c r="P156" s="40">
        <v>7458.0</v>
      </c>
      <c r="Q156" s="18">
        <f t="shared" si="5"/>
        <v>391</v>
      </c>
      <c r="R156" s="23">
        <f t="shared" si="6"/>
        <v>0.05242692411</v>
      </c>
      <c r="S156" s="24" t="str">
        <f t="shared" si="7"/>
        <v>Jade with +391, +5.2% (7458 to 7849)</v>
      </c>
      <c r="T156" s="18"/>
      <c r="U156" s="40">
        <v>1305.0</v>
      </c>
      <c r="V156" s="22">
        <f t="shared" si="8"/>
        <v>168</v>
      </c>
      <c r="W156" s="23">
        <f t="shared" si="9"/>
        <v>0.1287356322</v>
      </c>
      <c r="X156" s="26" t="str">
        <f t="shared" si="10"/>
        <v>Jade with +168, +12.9% (1305 to 1473)</v>
      </c>
    </row>
    <row r="157">
      <c r="A157" s="18" t="s">
        <v>491</v>
      </c>
      <c r="B157" s="18">
        <v>265.0</v>
      </c>
      <c r="C157" s="40">
        <v>8111.0</v>
      </c>
      <c r="D157" s="40">
        <v>3386.0</v>
      </c>
      <c r="E157" s="40">
        <v>214.0</v>
      </c>
      <c r="F157" s="14">
        <v>648729.0</v>
      </c>
      <c r="G157" s="19"/>
      <c r="H157" s="19">
        <f>VLOOKUP(A157,'Kings Ratings'!$A$2:$B$1000,2,false)</f>
        <v>5</v>
      </c>
      <c r="I157" s="7">
        <f>vlookup(B157,'202405 MM (Do Not Delete)'!$A$1:$G$1000,7,false)</f>
        <v>299</v>
      </c>
      <c r="K157" s="40">
        <v>7736.0</v>
      </c>
      <c r="L157" s="22">
        <f t="shared" si="2"/>
        <v>375</v>
      </c>
      <c r="M157" s="23">
        <f t="shared" si="3"/>
        <v>0.04847466391</v>
      </c>
      <c r="N157" s="24" t="str">
        <f t="shared" si="4"/>
        <v>Jade Charm with +375, +4.8% (7736 to 8111)</v>
      </c>
      <c r="O157" s="41"/>
      <c r="P157" s="40">
        <v>3231.0</v>
      </c>
      <c r="Q157" s="18">
        <f t="shared" si="5"/>
        <v>155</v>
      </c>
      <c r="R157" s="23">
        <f t="shared" si="6"/>
        <v>0.04797276385</v>
      </c>
      <c r="S157" s="24" t="str">
        <f t="shared" si="7"/>
        <v>Jade Charm with +155, +4.8% (3231 to 3386)</v>
      </c>
      <c r="T157" s="18"/>
      <c r="U157" s="40">
        <v>189.0</v>
      </c>
      <c r="V157" s="22">
        <f t="shared" si="8"/>
        <v>25</v>
      </c>
      <c r="W157" s="23">
        <f t="shared" si="9"/>
        <v>0.1322751323</v>
      </c>
      <c r="X157" s="26" t="str">
        <f t="shared" si="10"/>
        <v>Jade Charm with +25, +13.2% (189 to 214)</v>
      </c>
    </row>
    <row r="158">
      <c r="A158" s="18" t="s">
        <v>297</v>
      </c>
      <c r="B158" s="18">
        <v>275.0</v>
      </c>
      <c r="C158" s="40">
        <v>22309.0</v>
      </c>
      <c r="D158" s="40">
        <v>5842.0</v>
      </c>
      <c r="E158" s="40">
        <v>119.0</v>
      </c>
      <c r="F158" s="14">
        <v>210837.0</v>
      </c>
      <c r="G158" s="19"/>
      <c r="H158" s="19">
        <f>VLOOKUP(A158,'Kings Ratings'!$A$2:$B$1000,2,false)</f>
        <v>5</v>
      </c>
      <c r="I158" s="7" t="str">
        <f>vlookup(B158,'202405 MM (Do Not Delete)'!$A$1:$G$1000,7,false)</f>
        <v/>
      </c>
      <c r="K158" s="40">
        <v>21385.0</v>
      </c>
      <c r="L158" s="22">
        <f t="shared" si="2"/>
        <v>924</v>
      </c>
      <c r="M158" s="23">
        <f t="shared" si="3"/>
        <v>0.04320785597</v>
      </c>
      <c r="N158" s="24" t="str">
        <f t="shared" si="4"/>
        <v>Feed with +924, +4.3% (21385 to 22309)</v>
      </c>
      <c r="O158" s="41"/>
      <c r="P158" s="40">
        <v>5383.0</v>
      </c>
      <c r="Q158" s="18">
        <f t="shared" si="5"/>
        <v>459</v>
      </c>
      <c r="R158" s="23">
        <f t="shared" si="6"/>
        <v>0.08526843767</v>
      </c>
      <c r="S158" s="24" t="str">
        <f t="shared" si="7"/>
        <v>Feed with +459, +8.5% (5383 to 5842)</v>
      </c>
      <c r="T158" s="18"/>
      <c r="U158" s="40">
        <v>96.0</v>
      </c>
      <c r="V158" s="22">
        <f t="shared" si="8"/>
        <v>23</v>
      </c>
      <c r="W158" s="23">
        <f t="shared" si="9"/>
        <v>0.2395833333</v>
      </c>
      <c r="X158" s="26" t="str">
        <f t="shared" si="10"/>
        <v>Feed with +23, +24% (96 to 119)</v>
      </c>
    </row>
    <row r="159">
      <c r="A159" s="18" t="s">
        <v>321</v>
      </c>
      <c r="B159" s="18">
        <v>276.0</v>
      </c>
      <c r="C159" s="40">
        <v>15197.0</v>
      </c>
      <c r="D159" s="40">
        <v>4373.0</v>
      </c>
      <c r="E159" s="40">
        <v>106.0</v>
      </c>
      <c r="F159" s="14">
        <v>166614.0</v>
      </c>
      <c r="G159" s="19"/>
      <c r="H159" s="19">
        <f>VLOOKUP(A159,'Kings Ratings'!$A$2:$B$1000,2,false)</f>
        <v>6</v>
      </c>
      <c r="I159" s="7" t="str">
        <f>vlookup(B159,'202405 MM (Do Not Delete)'!$A$1:$G$1000,7,false)</f>
        <v/>
      </c>
      <c r="K159" s="40">
        <v>14567.0</v>
      </c>
      <c r="L159" s="22">
        <f t="shared" si="2"/>
        <v>630</v>
      </c>
      <c r="M159" s="23">
        <f t="shared" si="3"/>
        <v>0.04324843825</v>
      </c>
      <c r="N159" s="24" t="str">
        <f t="shared" si="4"/>
        <v>Flour with +630, +4.3% (14567 to 15197)</v>
      </c>
      <c r="O159" s="41"/>
      <c r="P159" s="40">
        <v>4109.0</v>
      </c>
      <c r="Q159" s="18">
        <f t="shared" si="5"/>
        <v>264</v>
      </c>
      <c r="R159" s="23">
        <f t="shared" si="6"/>
        <v>0.06424920905</v>
      </c>
      <c r="S159" s="24" t="str">
        <f t="shared" si="7"/>
        <v>Flour with +264, +6.4% (4109 to 4373)</v>
      </c>
      <c r="T159" s="18"/>
      <c r="U159" s="40">
        <v>79.0</v>
      </c>
      <c r="V159" s="22">
        <f t="shared" si="8"/>
        <v>27</v>
      </c>
      <c r="W159" s="23">
        <f t="shared" si="9"/>
        <v>0.3417721519</v>
      </c>
      <c r="X159" s="26" t="str">
        <f t="shared" si="10"/>
        <v>Flour with +27, +34.2% (79 to 106)</v>
      </c>
    </row>
    <row r="160">
      <c r="A160" s="18" t="s">
        <v>833</v>
      </c>
      <c r="B160" s="18">
        <v>299.0</v>
      </c>
      <c r="C160" s="40">
        <v>7470.0</v>
      </c>
      <c r="D160" s="40">
        <v>5327.0</v>
      </c>
      <c r="E160" s="40">
        <v>689.0</v>
      </c>
      <c r="F160" s="14">
        <v>124374.0</v>
      </c>
      <c r="G160" s="19"/>
      <c r="H160" s="19">
        <f>VLOOKUP(A160,'Kings Ratings'!$A$2:$B$1000,2,false)</f>
        <v>1</v>
      </c>
      <c r="I160" s="7">
        <f>vlookup(B160,'202405 MM (Do Not Delete)'!$A$1:$G$1000,7,false)</f>
        <v>282</v>
      </c>
      <c r="K160" s="40">
        <v>7176.0</v>
      </c>
      <c r="L160" s="22">
        <f t="shared" si="2"/>
        <v>294</v>
      </c>
      <c r="M160" s="23">
        <f t="shared" si="3"/>
        <v>0.04096989967</v>
      </c>
      <c r="N160" s="24" t="str">
        <f t="shared" si="4"/>
        <v>Wooden Sword with +294, +4.1% (7176 to 7470)</v>
      </c>
      <c r="O160" s="41"/>
      <c r="P160" s="40">
        <v>5109.0</v>
      </c>
      <c r="Q160" s="18">
        <f t="shared" si="5"/>
        <v>218</v>
      </c>
      <c r="R160" s="23">
        <f t="shared" si="6"/>
        <v>0.04266979839</v>
      </c>
      <c r="S160" s="24" t="str">
        <f t="shared" si="7"/>
        <v>Wooden Sword with +218, +4.3% (5109 to 5327)</v>
      </c>
      <c r="T160" s="18"/>
      <c r="U160" s="40">
        <v>628.0</v>
      </c>
      <c r="V160" s="22">
        <f t="shared" si="8"/>
        <v>61</v>
      </c>
      <c r="W160" s="23">
        <f t="shared" si="9"/>
        <v>0.09713375796</v>
      </c>
      <c r="X160" s="26" t="str">
        <f t="shared" si="10"/>
        <v>Wooden Sword with +61, +9.7% (628 to 689)</v>
      </c>
    </row>
    <row r="161">
      <c r="A161" s="18" t="s">
        <v>776</v>
      </c>
      <c r="B161" s="18">
        <v>300.0</v>
      </c>
      <c r="C161" s="40">
        <v>11813.0</v>
      </c>
      <c r="D161" s="40">
        <v>4062.0</v>
      </c>
      <c r="E161" s="40">
        <v>101.0</v>
      </c>
      <c r="F161" s="14">
        <v>122891.0</v>
      </c>
      <c r="G161" s="19"/>
      <c r="H161" s="19">
        <f>VLOOKUP(A161,'Kings Ratings'!$A$2:$B$1000,2,false)</f>
        <v>2</v>
      </c>
      <c r="I161" s="7">
        <f>vlookup(B161,'202405 MM (Do Not Delete)'!$A$1:$G$1000,7,false)</f>
        <v>299</v>
      </c>
      <c r="K161" s="40">
        <v>11383.0</v>
      </c>
      <c r="L161" s="22">
        <f t="shared" si="2"/>
        <v>430</v>
      </c>
      <c r="M161" s="23">
        <f t="shared" si="3"/>
        <v>0.03777563033</v>
      </c>
      <c r="N161" s="24" t="str">
        <f t="shared" si="4"/>
        <v>Sturdy Sword with +430, +3.8% (11383 to 11813)</v>
      </c>
      <c r="O161" s="41"/>
      <c r="P161" s="40">
        <v>3872.0</v>
      </c>
      <c r="Q161" s="18">
        <f t="shared" si="5"/>
        <v>190</v>
      </c>
      <c r="R161" s="23">
        <f t="shared" si="6"/>
        <v>0.04907024793</v>
      </c>
      <c r="S161" s="24" t="str">
        <f t="shared" si="7"/>
        <v>Sturdy Sword with +190, +4.9% (3872 to 4062)</v>
      </c>
      <c r="T161" s="18"/>
      <c r="U161" s="40">
        <v>95.0</v>
      </c>
      <c r="V161" s="22">
        <f t="shared" si="8"/>
        <v>6</v>
      </c>
      <c r="W161" s="23">
        <f t="shared" si="9"/>
        <v>0.06315789474</v>
      </c>
      <c r="X161" s="26" t="str">
        <f t="shared" si="10"/>
        <v>Sturdy Sword with +6, +6.3% (95 to 101)</v>
      </c>
    </row>
    <row r="162">
      <c r="A162" s="18" t="s">
        <v>266</v>
      </c>
      <c r="B162" s="18">
        <v>301.0</v>
      </c>
      <c r="C162" s="40">
        <v>27913.0</v>
      </c>
      <c r="D162" s="40">
        <v>12181.0</v>
      </c>
      <c r="E162" s="40">
        <v>2424.0</v>
      </c>
      <c r="F162" s="14">
        <v>1000055.0</v>
      </c>
      <c r="G162" s="19"/>
      <c r="H162" s="19">
        <f>VLOOKUP(A162,'Kings Ratings'!$A$2:$B$1000,2,false)</f>
        <v>1</v>
      </c>
      <c r="I162" s="7">
        <f>vlookup(B162,'202405 MM (Do Not Delete)'!$A$1:$G$1000,7,false)</f>
        <v>241</v>
      </c>
      <c r="K162" s="40">
        <v>27196.0</v>
      </c>
      <c r="L162" s="22">
        <f t="shared" si="2"/>
        <v>717</v>
      </c>
      <c r="M162" s="23">
        <f t="shared" si="3"/>
        <v>0.0263641712</v>
      </c>
      <c r="N162" s="24" t="str">
        <f t="shared" si="4"/>
        <v>Fancy Pipe with +717, +2.6% (27196 to 27913)</v>
      </c>
      <c r="O162" s="41"/>
      <c r="P162" s="40">
        <v>11755.0</v>
      </c>
      <c r="Q162" s="18">
        <f t="shared" si="5"/>
        <v>426</v>
      </c>
      <c r="R162" s="23">
        <f t="shared" si="6"/>
        <v>0.03623989792</v>
      </c>
      <c r="S162" s="24" t="str">
        <f t="shared" si="7"/>
        <v>Fancy Pipe with +426, +3.6% (11755 to 12181)</v>
      </c>
      <c r="T162" s="18"/>
      <c r="U162" s="40">
        <v>2217.0</v>
      </c>
      <c r="V162" s="22">
        <f t="shared" si="8"/>
        <v>207</v>
      </c>
      <c r="W162" s="23">
        <f t="shared" si="9"/>
        <v>0.09336941813</v>
      </c>
      <c r="X162" s="26" t="str">
        <f t="shared" si="10"/>
        <v>Fancy Pipe with +207, +9.3% (2217 to 2424)</v>
      </c>
    </row>
    <row r="163">
      <c r="A163" s="18" t="s">
        <v>694</v>
      </c>
      <c r="B163" s="18">
        <v>305.0</v>
      </c>
      <c r="C163" s="40">
        <v>11622.0</v>
      </c>
      <c r="D163" s="40">
        <v>2850.0</v>
      </c>
      <c r="E163" s="40">
        <v>22.0</v>
      </c>
      <c r="F163" s="14">
        <v>98790.0</v>
      </c>
      <c r="G163" s="19"/>
      <c r="H163" s="19">
        <f>VLOOKUP(A163,'Kings Ratings'!$A$2:$B$1000,2,false)</f>
        <v>7</v>
      </c>
      <c r="I163" s="7">
        <f>vlookup(B163,'202405 MM (Do Not Delete)'!$A$1:$G$1000,7,false)</f>
        <v>294</v>
      </c>
      <c r="K163" s="40">
        <v>11141.0</v>
      </c>
      <c r="L163" s="22">
        <f t="shared" si="2"/>
        <v>481</v>
      </c>
      <c r="M163" s="23">
        <f t="shared" si="3"/>
        <v>0.04317386231</v>
      </c>
      <c r="N163" s="24" t="str">
        <f t="shared" si="4"/>
        <v>Salt with +481, +4.3% (11141 to 11622)</v>
      </c>
      <c r="O163" s="41"/>
      <c r="P163" s="40">
        <v>2670.0</v>
      </c>
      <c r="Q163" s="18">
        <f t="shared" si="5"/>
        <v>180</v>
      </c>
      <c r="R163" s="23">
        <f t="shared" si="6"/>
        <v>0.06741573034</v>
      </c>
      <c r="S163" s="24" t="str">
        <f t="shared" si="7"/>
        <v>Salt with +180, +6.7% (2670 to 2850)</v>
      </c>
      <c r="T163" s="18"/>
      <c r="U163" s="40">
        <v>15.0</v>
      </c>
      <c r="V163" s="22">
        <f t="shared" si="8"/>
        <v>7</v>
      </c>
      <c r="W163" s="23">
        <f t="shared" si="9"/>
        <v>0.4666666667</v>
      </c>
      <c r="X163" s="26" t="str">
        <f t="shared" si="10"/>
        <v>Salt with +7, +46.7% (15 to 22)</v>
      </c>
    </row>
    <row r="164">
      <c r="A164" s="18" t="s">
        <v>168</v>
      </c>
      <c r="B164" s="18">
        <v>306.0</v>
      </c>
      <c r="C164" s="40">
        <v>31194.0</v>
      </c>
      <c r="D164" s="40">
        <v>19777.0</v>
      </c>
      <c r="E164" s="40">
        <v>4752.0</v>
      </c>
      <c r="F164" s="14">
        <v>3238551.0</v>
      </c>
      <c r="G164" s="19"/>
      <c r="H164" s="19">
        <f>VLOOKUP(A164,'Kings Ratings'!$A$2:$B$1000,2,false)</f>
        <v>1</v>
      </c>
      <c r="I164" s="7">
        <f>vlookup(B164,'202405 MM (Do Not Delete)'!$A$1:$G$1000,7,false)</f>
        <v>222</v>
      </c>
      <c r="K164" s="40">
        <v>30314.0</v>
      </c>
      <c r="L164" s="22">
        <f t="shared" si="2"/>
        <v>880</v>
      </c>
      <c r="M164" s="23">
        <f t="shared" si="3"/>
        <v>0.02902949132</v>
      </c>
      <c r="N164" s="24" t="str">
        <f t="shared" si="4"/>
        <v>Swordfish with +880, +2.9% (30314 to 31194)</v>
      </c>
      <c r="O164" s="41"/>
      <c r="P164" s="40">
        <v>19167.0</v>
      </c>
      <c r="Q164" s="18">
        <f t="shared" si="5"/>
        <v>610</v>
      </c>
      <c r="R164" s="23">
        <f t="shared" si="6"/>
        <v>0.03182553347</v>
      </c>
      <c r="S164" s="24" t="str">
        <f t="shared" si="7"/>
        <v>Swordfish with +610, +3.2% (19167 to 19777)</v>
      </c>
      <c r="T164" s="18"/>
      <c r="U164" s="40">
        <v>4403.0</v>
      </c>
      <c r="V164" s="22">
        <f t="shared" si="8"/>
        <v>349</v>
      </c>
      <c r="W164" s="23">
        <f t="shared" si="9"/>
        <v>0.07926413809</v>
      </c>
      <c r="X164" s="26" t="str">
        <f t="shared" si="10"/>
        <v>Swordfish with +349, +7.9% (4403 to 4752)</v>
      </c>
    </row>
    <row r="165">
      <c r="A165" s="18" t="s">
        <v>52</v>
      </c>
      <c r="B165" s="18">
        <v>307.0</v>
      </c>
      <c r="C165" s="40">
        <v>30228.0</v>
      </c>
      <c r="D165" s="40">
        <v>18179.0</v>
      </c>
      <c r="E165" s="40">
        <v>4162.0</v>
      </c>
      <c r="F165" s="14">
        <v>2237608.0</v>
      </c>
      <c r="G165" s="19"/>
      <c r="H165" s="19">
        <f>VLOOKUP(A165,'Kings Ratings'!$A$2:$B$1000,2,false)</f>
        <v>1</v>
      </c>
      <c r="I165" s="7">
        <f>vlookup(B165,'202405 MM (Do Not Delete)'!$A$1:$G$1000,7,false)</f>
        <v>225</v>
      </c>
      <c r="K165" s="40">
        <v>29355.0</v>
      </c>
      <c r="L165" s="22">
        <f t="shared" si="2"/>
        <v>873</v>
      </c>
      <c r="M165" s="23">
        <f t="shared" si="3"/>
        <v>0.02973939704</v>
      </c>
      <c r="N165" s="24" t="str">
        <f t="shared" si="4"/>
        <v>Barracuda with +873, +3% (29355 to 30228)</v>
      </c>
      <c r="O165" s="41"/>
      <c r="P165" s="40">
        <v>17599.0</v>
      </c>
      <c r="Q165" s="18">
        <f t="shared" si="5"/>
        <v>580</v>
      </c>
      <c r="R165" s="23">
        <f t="shared" si="6"/>
        <v>0.03295641798</v>
      </c>
      <c r="S165" s="24" t="str">
        <f t="shared" si="7"/>
        <v>Barracuda with +580, +3.3% (17599 to 18179)</v>
      </c>
      <c r="T165" s="18"/>
      <c r="U165" s="40">
        <v>3841.0</v>
      </c>
      <c r="V165" s="22">
        <f t="shared" si="8"/>
        <v>321</v>
      </c>
      <c r="W165" s="23">
        <f t="shared" si="9"/>
        <v>0.08357198646</v>
      </c>
      <c r="X165" s="26" t="str">
        <f t="shared" si="10"/>
        <v>Barracuda with +321, +8.4% (3841 to 4162)</v>
      </c>
    </row>
    <row r="166">
      <c r="A166" s="18" t="s">
        <v>215</v>
      </c>
      <c r="B166" s="18">
        <v>308.0</v>
      </c>
      <c r="C166" s="40">
        <v>29277.0</v>
      </c>
      <c r="D166" s="40">
        <v>16957.0</v>
      </c>
      <c r="E166" s="40">
        <v>3738.0</v>
      </c>
      <c r="F166" s="14">
        <v>1718850.0</v>
      </c>
      <c r="G166" s="19"/>
      <c r="H166" s="19">
        <f>VLOOKUP(A166,'Kings Ratings'!$A$2:$B$1000,2,false)</f>
        <v>1</v>
      </c>
      <c r="I166" s="7">
        <f>vlookup(B166,'202405 MM (Do Not Delete)'!$A$1:$G$1000,7,false)</f>
        <v>229</v>
      </c>
      <c r="K166" s="40">
        <v>28430.0</v>
      </c>
      <c r="L166" s="22">
        <f t="shared" si="2"/>
        <v>847</v>
      </c>
      <c r="M166" s="23">
        <f t="shared" si="3"/>
        <v>0.02979247274</v>
      </c>
      <c r="N166" s="24" t="str">
        <f t="shared" si="4"/>
        <v>Sea Catfish with +847, +3% (28430 to 29277)</v>
      </c>
      <c r="O166" s="41"/>
      <c r="P166" s="40">
        <v>16404.0</v>
      </c>
      <c r="Q166" s="18">
        <f t="shared" si="5"/>
        <v>553</v>
      </c>
      <c r="R166" s="23">
        <f t="shared" si="6"/>
        <v>0.03371128993</v>
      </c>
      <c r="S166" s="24" t="str">
        <f t="shared" si="7"/>
        <v>Sea Catfish with +553, +3.4% (16404 to 16957)</v>
      </c>
      <c r="T166" s="18"/>
      <c r="U166" s="40">
        <v>3449.0</v>
      </c>
      <c r="V166" s="22">
        <f t="shared" si="8"/>
        <v>289</v>
      </c>
      <c r="W166" s="23">
        <f t="shared" si="9"/>
        <v>0.0837924036</v>
      </c>
      <c r="X166" s="26" t="str">
        <f t="shared" si="10"/>
        <v>Sea Catfish with +289, +8.4% (3449 to 3738)</v>
      </c>
    </row>
    <row r="167">
      <c r="A167" s="18" t="s">
        <v>221</v>
      </c>
      <c r="B167" s="18">
        <v>309.0</v>
      </c>
      <c r="C167" s="40">
        <v>28877.0</v>
      </c>
      <c r="D167" s="40">
        <v>16230.0</v>
      </c>
      <c r="E167" s="40">
        <v>3635.0</v>
      </c>
      <c r="F167" s="14">
        <v>1541621.0</v>
      </c>
      <c r="G167" s="19"/>
      <c r="H167" s="19">
        <f>VLOOKUP(A167,'Kings Ratings'!$A$2:$B$1000,2,false)</f>
        <v>1</v>
      </c>
      <c r="I167" s="7">
        <f>vlookup(B167,'202405 MM (Do Not Delete)'!$A$1:$G$1000,7,false)</f>
        <v>230</v>
      </c>
      <c r="K167" s="40">
        <v>28023.0</v>
      </c>
      <c r="L167" s="22">
        <f t="shared" si="2"/>
        <v>854</v>
      </c>
      <c r="M167" s="23">
        <f t="shared" si="3"/>
        <v>0.03047496699</v>
      </c>
      <c r="N167" s="24" t="str">
        <f t="shared" si="4"/>
        <v>Plumbfish with +854, +3% (28023 to 28877)</v>
      </c>
      <c r="O167" s="41"/>
      <c r="P167" s="40">
        <v>15678.0</v>
      </c>
      <c r="Q167" s="18">
        <f t="shared" si="5"/>
        <v>552</v>
      </c>
      <c r="R167" s="23">
        <f t="shared" si="6"/>
        <v>0.03520857252</v>
      </c>
      <c r="S167" s="24" t="str">
        <f t="shared" si="7"/>
        <v>Plumbfish with +552, +3.5% (15678 to 16230)</v>
      </c>
      <c r="T167" s="18"/>
      <c r="U167" s="40">
        <v>3348.0</v>
      </c>
      <c r="V167" s="22">
        <f t="shared" si="8"/>
        <v>287</v>
      </c>
      <c r="W167" s="23">
        <f t="shared" si="9"/>
        <v>0.08572281959</v>
      </c>
      <c r="X167" s="26" t="str">
        <f t="shared" si="10"/>
        <v>Plumbfish with +287, +8.6% (3348 to 3635)</v>
      </c>
    </row>
    <row r="168">
      <c r="A168" s="18" t="s">
        <v>235</v>
      </c>
      <c r="B168" s="18">
        <v>310.0</v>
      </c>
      <c r="C168" s="40">
        <v>27879.0</v>
      </c>
      <c r="D168" s="40">
        <v>15492.0</v>
      </c>
      <c r="E168" s="40">
        <v>3399.0</v>
      </c>
      <c r="F168" s="14">
        <v>1277507.0</v>
      </c>
      <c r="G168" s="19"/>
      <c r="H168" s="19">
        <f>VLOOKUP(A168,'Kings Ratings'!$A$2:$B$1000,2,false)</f>
        <v>1</v>
      </c>
      <c r="I168" s="7">
        <f>vlookup(B168,'202405 MM (Do Not Delete)'!$A$1:$G$1000,7,false)</f>
        <v>232</v>
      </c>
      <c r="K168" s="40">
        <v>27063.0</v>
      </c>
      <c r="L168" s="22">
        <f t="shared" si="2"/>
        <v>816</v>
      </c>
      <c r="M168" s="23">
        <f t="shared" si="3"/>
        <v>0.03015186786</v>
      </c>
      <c r="N168" s="24" t="str">
        <f t="shared" si="4"/>
        <v>Spiral Shell with +816, +3% (27063 to 27879)</v>
      </c>
      <c r="O168" s="41"/>
      <c r="P168" s="40">
        <v>14971.0</v>
      </c>
      <c r="Q168" s="18">
        <f t="shared" si="5"/>
        <v>521</v>
      </c>
      <c r="R168" s="23">
        <f t="shared" si="6"/>
        <v>0.03480061452</v>
      </c>
      <c r="S168" s="24" t="str">
        <f t="shared" si="7"/>
        <v>Spiral Shell with +521, +3.5% (14971 to 15492)</v>
      </c>
      <c r="T168" s="18"/>
      <c r="U168" s="40">
        <v>3138.0</v>
      </c>
      <c r="V168" s="22">
        <f t="shared" si="8"/>
        <v>261</v>
      </c>
      <c r="W168" s="23">
        <f t="shared" si="9"/>
        <v>0.08317399618</v>
      </c>
      <c r="X168" s="26" t="str">
        <f t="shared" si="10"/>
        <v>Spiral Shell with +261, +8.3% (3138 to 3399)</v>
      </c>
    </row>
    <row r="169">
      <c r="A169" s="18" t="s">
        <v>259</v>
      </c>
      <c r="B169" s="18">
        <v>311.0</v>
      </c>
      <c r="C169" s="40">
        <v>27367.0</v>
      </c>
      <c r="D169" s="40">
        <v>15066.0</v>
      </c>
      <c r="E169" s="40">
        <v>3341.0</v>
      </c>
      <c r="F169" s="14">
        <v>1179035.0</v>
      </c>
      <c r="G169" s="19"/>
      <c r="H169" s="19">
        <f>VLOOKUP(A169,'Kings Ratings'!$A$2:$B$1000,2,false)</f>
        <v>1</v>
      </c>
      <c r="I169" s="7">
        <f>vlookup(B169,'202405 MM (Do Not Delete)'!$A$1:$G$1000,7,false)</f>
        <v>233</v>
      </c>
      <c r="K169" s="40">
        <v>26562.0</v>
      </c>
      <c r="L169" s="22">
        <f t="shared" si="2"/>
        <v>805</v>
      </c>
      <c r="M169" s="23">
        <f t="shared" si="3"/>
        <v>0.03030645283</v>
      </c>
      <c r="N169" s="24" t="str">
        <f t="shared" si="4"/>
        <v>Serpent Eel with +805, +3% (26562 to 27367)</v>
      </c>
      <c r="O169" s="41"/>
      <c r="P169" s="40">
        <v>14545.0</v>
      </c>
      <c r="Q169" s="18">
        <f t="shared" si="5"/>
        <v>521</v>
      </c>
      <c r="R169" s="23">
        <f t="shared" si="6"/>
        <v>0.03581986937</v>
      </c>
      <c r="S169" s="24" t="str">
        <f t="shared" si="7"/>
        <v>Serpent Eel with +521, +3.6% (14545 to 15066)</v>
      </c>
      <c r="T169" s="18"/>
      <c r="U169" s="40">
        <v>3075.0</v>
      </c>
      <c r="V169" s="22">
        <f t="shared" si="8"/>
        <v>266</v>
      </c>
      <c r="W169" s="23">
        <f t="shared" si="9"/>
        <v>0.08650406504</v>
      </c>
      <c r="X169" s="26" t="str">
        <f t="shared" si="10"/>
        <v>Serpent Eel with +266, +8.7% (3075 to 3341)</v>
      </c>
    </row>
    <row r="170">
      <c r="A170" s="18" t="s">
        <v>274</v>
      </c>
      <c r="B170" s="18">
        <v>312.0</v>
      </c>
      <c r="C170" s="40">
        <v>26856.0</v>
      </c>
      <c r="D170" s="40">
        <v>14634.0</v>
      </c>
      <c r="E170" s="40">
        <v>3172.0</v>
      </c>
      <c r="F170" s="14">
        <v>1021595.0</v>
      </c>
      <c r="G170" s="19"/>
      <c r="H170" s="19">
        <f>VLOOKUP(A170,'Kings Ratings'!$A$2:$B$1000,2,false)</f>
        <v>1</v>
      </c>
      <c r="I170" s="7">
        <f>vlookup(B170,'202405 MM (Do Not Delete)'!$A$1:$G$1000,7,false)</f>
        <v>234</v>
      </c>
      <c r="K170" s="40">
        <v>26054.0</v>
      </c>
      <c r="L170" s="22">
        <f t="shared" si="2"/>
        <v>802</v>
      </c>
      <c r="M170" s="23">
        <f t="shared" si="3"/>
        <v>0.03078222154</v>
      </c>
      <c r="N170" s="24" t="str">
        <f t="shared" si="4"/>
        <v>Ruby Coral with +802, +3.1% (26054 to 26856)</v>
      </c>
      <c r="O170" s="41"/>
      <c r="P170" s="40">
        <v>14124.0</v>
      </c>
      <c r="Q170" s="18">
        <f t="shared" si="5"/>
        <v>510</v>
      </c>
      <c r="R170" s="23">
        <f t="shared" si="6"/>
        <v>0.03610875106</v>
      </c>
      <c r="S170" s="24" t="str">
        <f t="shared" si="7"/>
        <v>Ruby Coral with +510, +3.6% (14124 to 14634)</v>
      </c>
      <c r="T170" s="18"/>
      <c r="U170" s="40">
        <v>2910.0</v>
      </c>
      <c r="V170" s="22">
        <f t="shared" si="8"/>
        <v>262</v>
      </c>
      <c r="W170" s="23">
        <f t="shared" si="9"/>
        <v>0.09003436426</v>
      </c>
      <c r="X170" s="26" t="str">
        <f t="shared" si="10"/>
        <v>Ruby Coral with +262, +9% (2910 to 3172)</v>
      </c>
    </row>
    <row r="171">
      <c r="A171" s="18" t="s">
        <v>201</v>
      </c>
      <c r="B171" s="18">
        <v>315.0</v>
      </c>
      <c r="C171" s="40">
        <v>383.0</v>
      </c>
      <c r="D171" s="40">
        <v>0.0</v>
      </c>
      <c r="E171" s="40">
        <v>0.0</v>
      </c>
      <c r="F171" s="14">
        <v>266.0</v>
      </c>
      <c r="G171" s="19"/>
      <c r="H171" s="19">
        <f>VLOOKUP(A171,'Kings Ratings'!$A$2:$B$1000,2,false)</f>
        <v>10</v>
      </c>
      <c r="I171" s="10" t="str">
        <f>vlookup(B171,'202405 MM (Do Not Delete)'!$A$1:$G$1000,7,false)</f>
        <v/>
      </c>
      <c r="K171" s="40">
        <v>352.0</v>
      </c>
      <c r="L171" s="22">
        <f t="shared" si="2"/>
        <v>31</v>
      </c>
      <c r="M171" s="23">
        <f t="shared" si="3"/>
        <v>0.08806818182</v>
      </c>
      <c r="N171" s="24" t="str">
        <f t="shared" si="4"/>
        <v>Compass with +31, +8.8% (352 to 383)</v>
      </c>
      <c r="O171" s="41"/>
      <c r="P171" s="40">
        <v>0.0</v>
      </c>
      <c r="Q171" s="18">
        <f t="shared" si="5"/>
        <v>0</v>
      </c>
      <c r="R171" s="23" t="str">
        <f t="shared" si="6"/>
        <v>#DIV/0!</v>
      </c>
      <c r="S171" s="24" t="str">
        <f t="shared" si="7"/>
        <v>#DIV/0!</v>
      </c>
      <c r="T171" s="18"/>
      <c r="U171" s="40">
        <v>0.0</v>
      </c>
      <c r="V171" s="22">
        <f t="shared" si="8"/>
        <v>0</v>
      </c>
      <c r="W171" s="23" t="str">
        <f t="shared" si="9"/>
        <v>#DIV/0!</v>
      </c>
      <c r="X171" s="26" t="str">
        <f t="shared" si="10"/>
        <v>#DIV/0!</v>
      </c>
    </row>
    <row r="172">
      <c r="A172" s="18" t="s">
        <v>356</v>
      </c>
      <c r="B172" s="18">
        <v>316.0</v>
      </c>
      <c r="C172" s="40">
        <v>18310.0</v>
      </c>
      <c r="D172" s="40">
        <v>7708.0</v>
      </c>
      <c r="E172" s="40">
        <v>653.0</v>
      </c>
      <c r="F172" s="14">
        <v>294920.0</v>
      </c>
      <c r="G172" s="19"/>
      <c r="H172" s="19">
        <f>VLOOKUP(A172,'Kings Ratings'!$A$2:$B$1000,2,false)</f>
        <v>3</v>
      </c>
      <c r="I172" s="7">
        <f>vlookup(B172,'202405 MM (Do Not Delete)'!$A$1:$G$1000,7,false)</f>
        <v>257</v>
      </c>
      <c r="K172" s="40">
        <v>17798.0</v>
      </c>
      <c r="L172" s="22">
        <f t="shared" si="2"/>
        <v>512</v>
      </c>
      <c r="M172" s="23">
        <f t="shared" si="3"/>
        <v>0.02876727722</v>
      </c>
      <c r="N172" s="24" t="str">
        <f t="shared" si="4"/>
        <v>Garnet Ring with +512, +2.9% (17798 to 18310)</v>
      </c>
      <c r="O172" s="41"/>
      <c r="P172" s="40">
        <v>7376.0</v>
      </c>
      <c r="Q172" s="18">
        <f t="shared" si="5"/>
        <v>332</v>
      </c>
      <c r="R172" s="23">
        <f t="shared" si="6"/>
        <v>0.04501084599</v>
      </c>
      <c r="S172" s="24" t="str">
        <f t="shared" si="7"/>
        <v>Garnet Ring with +332, +4.5% (7376 to 7708)</v>
      </c>
      <c r="T172" s="18"/>
      <c r="U172" s="40">
        <v>601.0</v>
      </c>
      <c r="V172" s="22">
        <f t="shared" si="8"/>
        <v>52</v>
      </c>
      <c r="W172" s="23">
        <f t="shared" si="9"/>
        <v>0.08652246256</v>
      </c>
      <c r="X172" s="26" t="str">
        <f t="shared" si="10"/>
        <v>Garnet Ring with +52, +8.7% (601 to 653)</v>
      </c>
    </row>
    <row r="173">
      <c r="A173" s="18" t="s">
        <v>352</v>
      </c>
      <c r="B173" s="18">
        <v>317.0</v>
      </c>
      <c r="C173" s="40">
        <v>21529.0</v>
      </c>
      <c r="D173" s="40">
        <v>8433.0</v>
      </c>
      <c r="E173" s="40">
        <v>1447.0</v>
      </c>
      <c r="F173" s="14">
        <v>756185.0</v>
      </c>
      <c r="G173" s="19"/>
      <c r="H173" s="19">
        <f>VLOOKUP(A173,'Kings Ratings'!$A$2:$B$1000,2,false)</f>
        <v>2</v>
      </c>
      <c r="I173" s="7">
        <f>vlookup(B173,'202405 MM (Do Not Delete)'!$A$1:$G$1000,7,false)</f>
        <v>247</v>
      </c>
      <c r="K173" s="40">
        <v>20922.0</v>
      </c>
      <c r="L173" s="22">
        <f t="shared" si="2"/>
        <v>607</v>
      </c>
      <c r="M173" s="23">
        <f t="shared" si="3"/>
        <v>0.0290125227</v>
      </c>
      <c r="N173" s="24" t="str">
        <f t="shared" si="4"/>
        <v>Garnet with +607, +2.9% (20922 to 21529)</v>
      </c>
      <c r="O173" s="41"/>
      <c r="P173" s="40">
        <v>8062.0</v>
      </c>
      <c r="Q173" s="18">
        <f t="shared" si="5"/>
        <v>371</v>
      </c>
      <c r="R173" s="23">
        <f t="shared" si="6"/>
        <v>0.04601835773</v>
      </c>
      <c r="S173" s="24" t="str">
        <f t="shared" si="7"/>
        <v>Garnet with +371, +4.6% (8062 to 8433)</v>
      </c>
      <c r="T173" s="18"/>
      <c r="U173" s="40">
        <v>1303.0</v>
      </c>
      <c r="V173" s="22">
        <f t="shared" si="8"/>
        <v>144</v>
      </c>
      <c r="W173" s="23">
        <f t="shared" si="9"/>
        <v>0.110514198</v>
      </c>
      <c r="X173" s="26" t="str">
        <f t="shared" si="10"/>
        <v>Garnet with +144, +11.1% (1303 to 1447)</v>
      </c>
    </row>
    <row r="174">
      <c r="A174" s="18" t="s">
        <v>697</v>
      </c>
      <c r="B174" s="18">
        <v>326.0</v>
      </c>
      <c r="C174" s="40">
        <v>7777.0</v>
      </c>
      <c r="D174" s="40">
        <v>4319.0</v>
      </c>
      <c r="E174" s="40">
        <v>532.0</v>
      </c>
      <c r="F174" s="14">
        <v>100015.0</v>
      </c>
      <c r="G174" s="19"/>
      <c r="H174" s="19">
        <f>VLOOKUP(A174,'Kings Ratings'!$A$2:$B$1000,2,false)</f>
        <v>2</v>
      </c>
      <c r="I174" s="7">
        <f>vlookup(B174,'202405 MM (Do Not Delete)'!$A$1:$G$1000,7,false)</f>
        <v>290</v>
      </c>
      <c r="K174" s="40">
        <v>7441.0</v>
      </c>
      <c r="L174" s="22">
        <f t="shared" si="2"/>
        <v>336</v>
      </c>
      <c r="M174" s="23">
        <f t="shared" si="3"/>
        <v>0.04515522107</v>
      </c>
      <c r="N174" s="24" t="str">
        <f t="shared" si="4"/>
        <v>Scissors with +336, +4.5% (7441 to 7777)</v>
      </c>
      <c r="O174" s="41"/>
      <c r="P174" s="40">
        <v>4109.0</v>
      </c>
      <c r="Q174" s="18">
        <f t="shared" si="5"/>
        <v>210</v>
      </c>
      <c r="R174" s="23">
        <f t="shared" si="6"/>
        <v>0.05110732538</v>
      </c>
      <c r="S174" s="24" t="str">
        <f t="shared" si="7"/>
        <v>Scissors with +210, +5.1% (4109 to 4319)</v>
      </c>
      <c r="T174" s="18"/>
      <c r="U174" s="40">
        <v>477.0</v>
      </c>
      <c r="V174" s="22">
        <f t="shared" si="8"/>
        <v>55</v>
      </c>
      <c r="W174" s="23">
        <f t="shared" si="9"/>
        <v>0.1153039832</v>
      </c>
      <c r="X174" s="26" t="str">
        <f t="shared" si="10"/>
        <v>Scissors with +55, +11.5% (477 to 532)</v>
      </c>
    </row>
    <row r="175">
      <c r="A175" s="18" t="s">
        <v>801</v>
      </c>
      <c r="B175" s="18">
        <v>328.0</v>
      </c>
      <c r="C175" s="40">
        <v>8313.0</v>
      </c>
      <c r="D175" s="40">
        <v>4922.0</v>
      </c>
      <c r="E175" s="40">
        <v>694.0</v>
      </c>
      <c r="F175" s="14">
        <v>157206.0</v>
      </c>
      <c r="G175" s="19"/>
      <c r="H175" s="19">
        <f>VLOOKUP(A175,'Kings Ratings'!$A$2:$B$1000,2,false)</f>
        <v>2</v>
      </c>
      <c r="I175" s="7">
        <f>vlookup(B175,'202405 MM (Do Not Delete)'!$A$1:$G$1000,7,false)</f>
        <v>282</v>
      </c>
      <c r="K175" s="40">
        <v>7935.0</v>
      </c>
      <c r="L175" s="22">
        <f t="shared" si="2"/>
        <v>378</v>
      </c>
      <c r="M175" s="23">
        <f t="shared" si="3"/>
        <v>0.04763705104</v>
      </c>
      <c r="N175" s="24" t="str">
        <f t="shared" si="4"/>
        <v>Wagon Wheel with +378, +4.8% (7935 to 8313)</v>
      </c>
      <c r="O175" s="41"/>
      <c r="P175" s="40">
        <v>4704.0</v>
      </c>
      <c r="Q175" s="18">
        <f t="shared" si="5"/>
        <v>218</v>
      </c>
      <c r="R175" s="23">
        <f t="shared" si="6"/>
        <v>0.04634353741</v>
      </c>
      <c r="S175" s="24" t="str">
        <f t="shared" si="7"/>
        <v>Wagon Wheel with +218, +4.6% (4704 to 4922)</v>
      </c>
      <c r="T175" s="18"/>
      <c r="U175" s="40">
        <v>646.0</v>
      </c>
      <c r="V175" s="22">
        <f t="shared" si="8"/>
        <v>48</v>
      </c>
      <c r="W175" s="23">
        <f t="shared" si="9"/>
        <v>0.07430340557</v>
      </c>
      <c r="X175" s="26" t="str">
        <f t="shared" si="10"/>
        <v>Wagon Wheel with +48, +7.4% (646 to 694)</v>
      </c>
    </row>
    <row r="176">
      <c r="A176" s="18" t="s">
        <v>333</v>
      </c>
      <c r="B176" s="18">
        <v>341.0</v>
      </c>
      <c r="C176" s="40">
        <v>1966.0</v>
      </c>
      <c r="D176" s="40">
        <v>2.0</v>
      </c>
      <c r="E176" s="40">
        <v>0.0</v>
      </c>
      <c r="F176" s="14">
        <v>10347.0</v>
      </c>
      <c r="G176" s="19"/>
      <c r="H176" s="19">
        <f>VLOOKUP(A176,'Kings Ratings'!$A$2:$B$1000,2,false)</f>
        <v>10</v>
      </c>
      <c r="I176" s="10"/>
      <c r="K176" s="40">
        <v>1817.0</v>
      </c>
      <c r="L176" s="22">
        <f t="shared" si="2"/>
        <v>149</v>
      </c>
      <c r="M176" s="23">
        <f t="shared" si="3"/>
        <v>0.08200330215</v>
      </c>
      <c r="N176" s="24" t="str">
        <f t="shared" si="4"/>
        <v>Flywheel with +149, +8.2% (1817 to 1966)</v>
      </c>
      <c r="O176" s="41"/>
      <c r="P176" s="40">
        <v>2.0</v>
      </c>
      <c r="Q176" s="18">
        <f t="shared" si="5"/>
        <v>0</v>
      </c>
      <c r="R176" s="23">
        <f t="shared" si="6"/>
        <v>0</v>
      </c>
      <c r="S176" s="24" t="str">
        <f t="shared" si="7"/>
        <v>Flywheel with +0, +0% (2 to 2)</v>
      </c>
      <c r="T176" s="18"/>
      <c r="U176" s="40">
        <v>0.0</v>
      </c>
      <c r="V176" s="22">
        <f t="shared" si="8"/>
        <v>0</v>
      </c>
      <c r="W176" s="23" t="str">
        <f t="shared" si="9"/>
        <v>#DIV/0!</v>
      </c>
      <c r="X176" s="26" t="str">
        <f t="shared" si="10"/>
        <v>#DIV/0!</v>
      </c>
    </row>
    <row r="177">
      <c r="A177" s="18" t="s">
        <v>416</v>
      </c>
      <c r="B177" s="18">
        <v>350.0</v>
      </c>
      <c r="C177" s="40">
        <v>7708.0</v>
      </c>
      <c r="D177" s="40">
        <v>408.0</v>
      </c>
      <c r="E177" s="40">
        <v>2.0</v>
      </c>
      <c r="F177" s="14">
        <v>16830.0</v>
      </c>
      <c r="G177" s="19"/>
      <c r="H177" s="19">
        <f>VLOOKUP(A177,'Kings Ratings'!$A$2:$B$1000,2,false)</f>
        <v>9</v>
      </c>
      <c r="I177" s="10"/>
      <c r="K177" s="40">
        <v>7317.0</v>
      </c>
      <c r="L177" s="22">
        <f t="shared" si="2"/>
        <v>391</v>
      </c>
      <c r="M177" s="23">
        <f t="shared" si="3"/>
        <v>0.05343720104</v>
      </c>
      <c r="N177" s="24" t="str">
        <f t="shared" si="4"/>
        <v>Green Cloak with +391, +5.3% (7317 to 7708)</v>
      </c>
      <c r="O177" s="41"/>
      <c r="P177" s="40">
        <v>367.0</v>
      </c>
      <c r="Q177" s="18">
        <f t="shared" si="5"/>
        <v>41</v>
      </c>
      <c r="R177" s="23">
        <f t="shared" si="6"/>
        <v>0.1117166213</v>
      </c>
      <c r="S177" s="24" t="str">
        <f t="shared" si="7"/>
        <v>Green Cloak with +41, +11.2% (367 to 408)</v>
      </c>
      <c r="T177" s="18"/>
      <c r="U177" s="40">
        <v>1.0</v>
      </c>
      <c r="V177" s="22">
        <f t="shared" si="8"/>
        <v>1</v>
      </c>
      <c r="W177" s="23">
        <f t="shared" si="9"/>
        <v>1</v>
      </c>
      <c r="X177" s="26" t="str">
        <f t="shared" si="10"/>
        <v>Green Cloak with +1, +100% (1 to 2)</v>
      </c>
    </row>
    <row r="178">
      <c r="A178" s="18" t="s">
        <v>484</v>
      </c>
      <c r="B178" s="18">
        <v>355.0</v>
      </c>
      <c r="C178" s="40">
        <v>9736.0</v>
      </c>
      <c r="D178" s="40">
        <v>2540.0</v>
      </c>
      <c r="E178" s="40">
        <v>30.0</v>
      </c>
      <c r="F178" s="14">
        <v>197679.0</v>
      </c>
      <c r="G178" s="19"/>
      <c r="H178" s="19">
        <f>VLOOKUP(A178,'Kings Ratings'!$A$2:$B$1000,2,false)</f>
        <v>11</v>
      </c>
      <c r="I178" s="10" t="str">
        <f>vlookup(B178,'202405 MM (Do Not Delete)'!$A$1:$G$1000,7,false)</f>
        <v/>
      </c>
      <c r="K178" s="40">
        <v>2406.0</v>
      </c>
      <c r="L178" s="22">
        <f t="shared" si="2"/>
        <v>7330</v>
      </c>
      <c r="M178" s="23">
        <f t="shared" si="3"/>
        <v>3.046550291</v>
      </c>
      <c r="N178" s="24" t="str">
        <f t="shared" si="4"/>
        <v>Jack-o-lantern with +7330, +304.7% (2406 to 9736)</v>
      </c>
      <c r="O178" s="41"/>
      <c r="P178" s="40">
        <v>11.0</v>
      </c>
      <c r="Q178" s="18">
        <f t="shared" si="5"/>
        <v>2529</v>
      </c>
      <c r="R178" s="23">
        <f t="shared" si="6"/>
        <v>229.9090909</v>
      </c>
      <c r="S178" s="24" t="str">
        <f t="shared" si="7"/>
        <v>Jack-o-lantern with +2529, +22990.9% (11 to 2540)</v>
      </c>
      <c r="T178" s="18"/>
      <c r="U178" s="40">
        <v>0.0</v>
      </c>
      <c r="V178" s="22">
        <f t="shared" si="8"/>
        <v>30</v>
      </c>
      <c r="W178" s="23" t="str">
        <f t="shared" si="9"/>
        <v>#DIV/0!</v>
      </c>
      <c r="X178" s="26" t="str">
        <f t="shared" si="10"/>
        <v>#DIV/0!</v>
      </c>
    </row>
    <row r="179">
      <c r="A179" s="18" t="s">
        <v>167</v>
      </c>
      <c r="B179" s="18">
        <v>361.0</v>
      </c>
      <c r="C179" s="40">
        <v>9945.0</v>
      </c>
      <c r="D179" s="40">
        <v>2562.0</v>
      </c>
      <c r="E179" s="40">
        <v>25.0</v>
      </c>
      <c r="F179" s="14">
        <v>194286.0</v>
      </c>
      <c r="G179" s="19"/>
      <c r="H179" s="19">
        <f>VLOOKUP(A179,'Kings Ratings'!$A$2:$B$1000,2,false)</f>
        <v>11</v>
      </c>
      <c r="I179" s="10" t="str">
        <f>vlookup(B179,'202405 MM (Do Not Delete)'!$A$1:$G$1000,7,false)</f>
        <v/>
      </c>
      <c r="K179" s="40">
        <v>2973.0</v>
      </c>
      <c r="L179" s="22">
        <f t="shared" si="2"/>
        <v>6972</v>
      </c>
      <c r="M179" s="23">
        <f t="shared" si="3"/>
        <v>2.345105954</v>
      </c>
      <c r="N179" s="24" t="str">
        <f t="shared" si="4"/>
        <v>Candy Corn with +6972, +234.5% (2973 to 9945)</v>
      </c>
      <c r="O179" s="41"/>
      <c r="P179" s="40">
        <v>15.0</v>
      </c>
      <c r="Q179" s="18">
        <f t="shared" si="5"/>
        <v>2547</v>
      </c>
      <c r="R179" s="23">
        <f t="shared" si="6"/>
        <v>169.8</v>
      </c>
      <c r="S179" s="24" t="str">
        <f t="shared" si="7"/>
        <v>Candy Corn with +2547, +16980% (15 to 2562)</v>
      </c>
      <c r="T179" s="18"/>
      <c r="U179" s="40">
        <v>0.0</v>
      </c>
      <c r="V179" s="22">
        <f t="shared" si="8"/>
        <v>25</v>
      </c>
      <c r="W179" s="23" t="str">
        <f t="shared" si="9"/>
        <v>#DIV/0!</v>
      </c>
      <c r="X179" s="26" t="str">
        <f t="shared" si="10"/>
        <v>#DIV/0!</v>
      </c>
    </row>
    <row r="180">
      <c r="A180" s="18" t="s">
        <v>227</v>
      </c>
      <c r="B180" s="18">
        <v>368.0</v>
      </c>
      <c r="C180" s="40">
        <v>28025.0</v>
      </c>
      <c r="D180" s="40">
        <v>8351.0</v>
      </c>
      <c r="E180" s="40">
        <v>431.0</v>
      </c>
      <c r="F180" s="14">
        <v>164282.0</v>
      </c>
      <c r="G180" s="19"/>
      <c r="H180" s="19">
        <f>VLOOKUP(A180,'Kings Ratings'!$A$2:$B$1000,2,false)</f>
        <v>2</v>
      </c>
      <c r="I180" s="7">
        <f>vlookup(B180,'202405 MM (Do Not Delete)'!$A$1:$G$1000,7,false)</f>
        <v>280</v>
      </c>
      <c r="K180" s="40">
        <v>27224.0</v>
      </c>
      <c r="L180" s="22">
        <f t="shared" si="2"/>
        <v>801</v>
      </c>
      <c r="M180" s="23">
        <f t="shared" si="3"/>
        <v>0.02942256832</v>
      </c>
      <c r="N180" s="24" t="str">
        <f t="shared" si="4"/>
        <v>Lantern with +801, +2.9% (27224 to 28025)</v>
      </c>
      <c r="O180" s="41"/>
      <c r="P180" s="40">
        <v>8039.0</v>
      </c>
      <c r="Q180" s="18">
        <f t="shared" si="5"/>
        <v>312</v>
      </c>
      <c r="R180" s="23">
        <f t="shared" si="6"/>
        <v>0.03881079736</v>
      </c>
      <c r="S180" s="24" t="str">
        <f t="shared" si="7"/>
        <v>Lantern with +312, +3.9% (8039 to 8351)</v>
      </c>
      <c r="T180" s="18"/>
      <c r="U180" s="40">
        <v>400.0</v>
      </c>
      <c r="V180" s="22">
        <f t="shared" si="8"/>
        <v>31</v>
      </c>
      <c r="W180" s="23">
        <f t="shared" si="9"/>
        <v>0.0775</v>
      </c>
      <c r="X180" s="26" t="str">
        <f t="shared" si="10"/>
        <v>Lantern with +31, +7.8% (400 to 431)</v>
      </c>
    </row>
    <row r="181">
      <c r="A181" s="18" t="s">
        <v>780</v>
      </c>
      <c r="B181" s="18">
        <v>373.0</v>
      </c>
      <c r="C181" s="40">
        <v>11024.0</v>
      </c>
      <c r="D181" s="40">
        <v>2376.0</v>
      </c>
      <c r="E181" s="40">
        <v>52.0</v>
      </c>
      <c r="F181" s="14">
        <v>102449.0</v>
      </c>
      <c r="G181" s="19"/>
      <c r="H181" s="19">
        <f>VLOOKUP(A181,'Kings Ratings'!$A$2:$B$1000,2,false)</f>
        <v>6</v>
      </c>
      <c r="I181" s="7">
        <f>vlookup(B181,'202405 MM (Do Not Delete)'!$A$1:$G$1000,7,false)</f>
        <v>328</v>
      </c>
      <c r="K181" s="40">
        <v>10538.0</v>
      </c>
      <c r="L181" s="22">
        <f t="shared" si="2"/>
        <v>486</v>
      </c>
      <c r="M181" s="23">
        <f t="shared" si="3"/>
        <v>0.04611880812</v>
      </c>
      <c r="N181" s="24" t="str">
        <f t="shared" si="4"/>
        <v>Sunflower with +486, +4.6% (10538 to 11024)</v>
      </c>
      <c r="O181" s="41"/>
      <c r="P181" s="40">
        <v>2226.0</v>
      </c>
      <c r="Q181" s="18">
        <f t="shared" si="5"/>
        <v>150</v>
      </c>
      <c r="R181" s="23">
        <f t="shared" si="6"/>
        <v>0.06738544474</v>
      </c>
      <c r="S181" s="24" t="str">
        <f t="shared" si="7"/>
        <v>Sunflower with +150, +6.7% (2226 to 2376)</v>
      </c>
      <c r="T181" s="18"/>
      <c r="U181" s="40">
        <v>40.0</v>
      </c>
      <c r="V181" s="22">
        <f t="shared" si="8"/>
        <v>12</v>
      </c>
      <c r="W181" s="23">
        <f t="shared" si="9"/>
        <v>0.3</v>
      </c>
      <c r="X181" s="26" t="str">
        <f t="shared" si="10"/>
        <v>Sunflower with +12, +30% (40 to 52)</v>
      </c>
    </row>
    <row r="182">
      <c r="A182" s="18" t="s">
        <v>804</v>
      </c>
      <c r="B182" s="18">
        <v>378.0</v>
      </c>
      <c r="C182" s="40">
        <v>5574.0</v>
      </c>
      <c r="D182" s="40">
        <v>744.0</v>
      </c>
      <c r="E182" s="40">
        <v>7.0</v>
      </c>
      <c r="F182" s="14">
        <v>36943.0</v>
      </c>
      <c r="G182" s="19"/>
      <c r="H182" s="19">
        <f>VLOOKUP(A182,'Kings Ratings'!$A$2:$B$1000,2,false)</f>
        <v>10</v>
      </c>
      <c r="I182" s="10"/>
      <c r="K182" s="40">
        <v>5208.0</v>
      </c>
      <c r="L182" s="22">
        <f t="shared" si="2"/>
        <v>366</v>
      </c>
      <c r="M182" s="23">
        <f t="shared" si="3"/>
        <v>0.0702764977</v>
      </c>
      <c r="N182" s="24" t="str">
        <f t="shared" si="4"/>
        <v>Water Lily with +366, +7% (5208 to 5574)</v>
      </c>
      <c r="O182" s="41"/>
      <c r="P182" s="40">
        <v>651.0</v>
      </c>
      <c r="Q182" s="18">
        <f t="shared" si="5"/>
        <v>93</v>
      </c>
      <c r="R182" s="23">
        <f t="shared" si="6"/>
        <v>0.1428571429</v>
      </c>
      <c r="S182" s="24" t="str">
        <f t="shared" si="7"/>
        <v>Water Lily with +93, +14.3% (651 to 744)</v>
      </c>
      <c r="T182" s="18"/>
      <c r="U182" s="40">
        <v>5.0</v>
      </c>
      <c r="V182" s="22">
        <f t="shared" si="8"/>
        <v>2</v>
      </c>
      <c r="W182" s="23">
        <f t="shared" si="9"/>
        <v>0.4</v>
      </c>
      <c r="X182" s="26" t="str">
        <f t="shared" si="10"/>
        <v>Water Lily with +2, +40% (5 to 7)</v>
      </c>
    </row>
    <row r="183">
      <c r="A183" s="18" t="s">
        <v>33</v>
      </c>
      <c r="B183" s="18">
        <v>379.0</v>
      </c>
      <c r="C183" s="40">
        <v>13014.0</v>
      </c>
      <c r="D183" s="40">
        <v>2997.0</v>
      </c>
      <c r="E183" s="40">
        <v>6.0</v>
      </c>
      <c r="F183" s="14">
        <v>103794.0</v>
      </c>
      <c r="G183" s="19"/>
      <c r="H183" s="19">
        <f>VLOOKUP(A183,'Kings Ratings'!$A$2:$B$1000,2,false)</f>
        <v>8</v>
      </c>
      <c r="I183" s="7" t="str">
        <f>vlookup(B183,'202405 MM (Do Not Delete)'!$A$1:$G$1000,7,false)</f>
        <v/>
      </c>
      <c r="K183" s="40">
        <v>12334.0</v>
      </c>
      <c r="L183" s="22">
        <f t="shared" si="2"/>
        <v>680</v>
      </c>
      <c r="M183" s="23">
        <f t="shared" si="3"/>
        <v>0.05513215502</v>
      </c>
      <c r="N183" s="24" t="str">
        <f t="shared" si="4"/>
        <v>Apple Cider with +680, +5.5% (12334 to 13014)</v>
      </c>
      <c r="O183" s="41"/>
      <c r="P183" s="40">
        <v>2752.0</v>
      </c>
      <c r="Q183" s="18">
        <f t="shared" si="5"/>
        <v>245</v>
      </c>
      <c r="R183" s="23">
        <f t="shared" si="6"/>
        <v>0.08902616279</v>
      </c>
      <c r="S183" s="24" t="str">
        <f t="shared" si="7"/>
        <v>Apple Cider with +245, +8.9% (2752 to 2997)</v>
      </c>
      <c r="T183" s="18"/>
      <c r="U183" s="40">
        <v>3.0</v>
      </c>
      <c r="V183" s="22">
        <f t="shared" si="8"/>
        <v>3</v>
      </c>
      <c r="W183" s="23">
        <f t="shared" si="9"/>
        <v>1</v>
      </c>
      <c r="X183" s="26" t="str">
        <f t="shared" si="10"/>
        <v>Apple Cider with +3, +100% (3 to 6)</v>
      </c>
    </row>
    <row r="184">
      <c r="A184" s="18" t="s">
        <v>402</v>
      </c>
      <c r="B184" s="18">
        <v>387.0</v>
      </c>
      <c r="C184" s="40">
        <v>20893.0</v>
      </c>
      <c r="D184" s="40">
        <v>15217.0</v>
      </c>
      <c r="E184" s="40">
        <v>7375.0</v>
      </c>
      <c r="F184" s="14">
        <v>6706922.0</v>
      </c>
      <c r="G184" s="19"/>
      <c r="H184" s="19">
        <f>VLOOKUP(A184,'Kings Ratings'!$A$2:$B$1000,2,false)</f>
        <v>1</v>
      </c>
      <c r="I184" s="7">
        <f>vlookup(B184,'202405 MM (Do Not Delete)'!$A$1:$G$1000,7,false)</f>
        <v>212</v>
      </c>
      <c r="K184" s="40">
        <v>20174.0</v>
      </c>
      <c r="L184" s="22">
        <f t="shared" si="2"/>
        <v>719</v>
      </c>
      <c r="M184" s="23">
        <f t="shared" si="3"/>
        <v>0.03563993259</v>
      </c>
      <c r="N184" s="24" t="str">
        <f t="shared" si="4"/>
        <v>Sand with +719, +3.6% (20174 to 20893)</v>
      </c>
      <c r="O184" s="41"/>
      <c r="P184" s="40">
        <v>14651.0</v>
      </c>
      <c r="Q184" s="18">
        <f t="shared" si="5"/>
        <v>566</v>
      </c>
      <c r="R184" s="23">
        <f t="shared" si="6"/>
        <v>0.03863217528</v>
      </c>
      <c r="S184" s="24" t="str">
        <f t="shared" si="7"/>
        <v>Sand with +566, +3.9% (14651 to 15217)</v>
      </c>
      <c r="T184" s="18"/>
      <c r="U184" s="40">
        <v>7001.0</v>
      </c>
      <c r="V184" s="22">
        <f t="shared" si="8"/>
        <v>374</v>
      </c>
      <c r="W184" s="23">
        <f t="shared" si="9"/>
        <v>0.05342093987</v>
      </c>
      <c r="X184" s="26" t="str">
        <f t="shared" si="10"/>
        <v>Sand with +374, +5.3% (7001 to 7375)</v>
      </c>
    </row>
    <row r="185">
      <c r="A185" s="18" t="s">
        <v>462</v>
      </c>
      <c r="B185" s="18">
        <v>388.0</v>
      </c>
      <c r="C185" s="40">
        <v>6676.0</v>
      </c>
      <c r="D185" s="40">
        <v>2281.0</v>
      </c>
      <c r="E185" s="40">
        <v>80.0</v>
      </c>
      <c r="F185" s="14">
        <v>101392.0</v>
      </c>
      <c r="G185" s="19"/>
      <c r="H185" s="19">
        <f>VLOOKUP(A185,'Kings Ratings'!$A$2:$B$1000,2,false)</f>
        <v>5</v>
      </c>
      <c r="I185" s="7">
        <f>vlookup(B185,'202405 MM (Do Not Delete)'!$A$1:$G$1000,7,false)</f>
        <v>298</v>
      </c>
      <c r="K185" s="40">
        <v>6418.0</v>
      </c>
      <c r="L185" s="22">
        <f t="shared" si="2"/>
        <v>258</v>
      </c>
      <c r="M185" s="23">
        <f t="shared" si="3"/>
        <v>0.04019943908</v>
      </c>
      <c r="N185" s="24" t="str">
        <f t="shared" si="4"/>
        <v>Hourglass with +258, +4% (6418 to 6676)</v>
      </c>
      <c r="O185" s="41"/>
      <c r="P185" s="40">
        <v>2204.0</v>
      </c>
      <c r="Q185" s="18">
        <f t="shared" si="5"/>
        <v>77</v>
      </c>
      <c r="R185" s="23">
        <f t="shared" si="6"/>
        <v>0.03493647913</v>
      </c>
      <c r="S185" s="24" t="str">
        <f t="shared" si="7"/>
        <v>Hourglass with +77, +3.5% (2204 to 2281)</v>
      </c>
      <c r="T185" s="18"/>
      <c r="U185" s="40">
        <v>75.0</v>
      </c>
      <c r="V185" s="22">
        <f t="shared" si="8"/>
        <v>5</v>
      </c>
      <c r="W185" s="23">
        <f t="shared" si="9"/>
        <v>0.06666666667</v>
      </c>
      <c r="X185" s="26" t="str">
        <f t="shared" si="10"/>
        <v>Hourglass with +5, +6.7% (75 to 80)</v>
      </c>
    </row>
    <row r="186">
      <c r="A186" s="18" t="s">
        <v>707</v>
      </c>
      <c r="B186" s="18">
        <v>390.0</v>
      </c>
      <c r="C186" s="40">
        <v>7777.0</v>
      </c>
      <c r="D186" s="40">
        <v>1457.0</v>
      </c>
      <c r="E186" s="40">
        <v>10.0</v>
      </c>
      <c r="F186" s="14">
        <v>57138.0</v>
      </c>
      <c r="G186" s="19"/>
      <c r="H186" s="19">
        <f>VLOOKUP(A186,'Kings Ratings'!$A$2:$B$1000,2,false)</f>
        <v>9</v>
      </c>
      <c r="I186" s="10"/>
      <c r="K186" s="40">
        <v>7357.0</v>
      </c>
      <c r="L186" s="22">
        <f t="shared" si="2"/>
        <v>420</v>
      </c>
      <c r="M186" s="23">
        <f t="shared" si="3"/>
        <v>0.05708848716</v>
      </c>
      <c r="N186" s="24" t="str">
        <f t="shared" si="4"/>
        <v>Seaweed with +420, +5.7% (7357 to 7777)</v>
      </c>
      <c r="O186" s="41"/>
      <c r="P186" s="40">
        <v>1336.0</v>
      </c>
      <c r="Q186" s="18">
        <f t="shared" si="5"/>
        <v>121</v>
      </c>
      <c r="R186" s="23">
        <f t="shared" si="6"/>
        <v>0.09056886228</v>
      </c>
      <c r="S186" s="24" t="str">
        <f t="shared" si="7"/>
        <v>Seaweed with +121, +9.1% (1336 to 1457)</v>
      </c>
      <c r="T186" s="18"/>
      <c r="U186" s="40">
        <v>9.0</v>
      </c>
      <c r="V186" s="22">
        <f t="shared" si="8"/>
        <v>1</v>
      </c>
      <c r="W186" s="23">
        <f t="shared" si="9"/>
        <v>0.1111111111</v>
      </c>
      <c r="X186" s="26" t="str">
        <f t="shared" si="10"/>
        <v>Seaweed with +1, +11.1% (9 to 10)</v>
      </c>
    </row>
    <row r="187">
      <c r="A187" s="18" t="s">
        <v>308</v>
      </c>
      <c r="B187" s="18">
        <v>392.0</v>
      </c>
      <c r="C187" s="40">
        <v>24933.0</v>
      </c>
      <c r="D187" s="40">
        <v>12350.0</v>
      </c>
      <c r="E187" s="40">
        <v>3795.0</v>
      </c>
      <c r="F187" s="14">
        <v>1707515.0</v>
      </c>
      <c r="G187" s="19"/>
      <c r="H187" s="19">
        <f>VLOOKUP(A187,'Kings Ratings'!$A$2:$B$1000,2,false)</f>
        <v>2</v>
      </c>
      <c r="I187" s="7">
        <f>vlookup(B187,'202405 MM (Do Not Delete)'!$A$1:$G$1000,7,false)</f>
        <v>222</v>
      </c>
      <c r="K187" s="40">
        <v>24131.0</v>
      </c>
      <c r="L187" s="22">
        <f t="shared" si="2"/>
        <v>802</v>
      </c>
      <c r="M187" s="23">
        <f t="shared" si="3"/>
        <v>0.03323525755</v>
      </c>
      <c r="N187" s="24" t="str">
        <f t="shared" si="4"/>
        <v>Steel Wire with +802, +3.3% (24131 to 24933)</v>
      </c>
      <c r="O187" s="41"/>
      <c r="P187" s="40">
        <v>11818.0</v>
      </c>
      <c r="Q187" s="18">
        <f t="shared" si="5"/>
        <v>532</v>
      </c>
      <c r="R187" s="23">
        <f t="shared" si="6"/>
        <v>0.04501607717</v>
      </c>
      <c r="S187" s="24" t="str">
        <f t="shared" si="7"/>
        <v>Steel Wire with +532, +4.5% (11818 to 12350)</v>
      </c>
      <c r="T187" s="18"/>
      <c r="U187" s="40">
        <v>3509.0</v>
      </c>
      <c r="V187" s="22">
        <f t="shared" si="8"/>
        <v>286</v>
      </c>
      <c r="W187" s="23">
        <f t="shared" si="9"/>
        <v>0.08150470219</v>
      </c>
      <c r="X187" s="26" t="str">
        <f t="shared" si="10"/>
        <v>Steel Wire with +286, +8.2% (3509 to 3795)</v>
      </c>
    </row>
    <row r="188">
      <c r="A188" s="18" t="s">
        <v>283</v>
      </c>
      <c r="B188" s="18">
        <v>393.0</v>
      </c>
      <c r="C188" s="40">
        <v>7482.0</v>
      </c>
      <c r="D188" s="40">
        <v>1618.0</v>
      </c>
      <c r="E188" s="40">
        <v>37.0</v>
      </c>
      <c r="F188" s="14">
        <v>164794.0</v>
      </c>
      <c r="G188" s="19"/>
      <c r="H188" s="19">
        <f>VLOOKUP(A188,'Kings Ratings'!$A$2:$B$1000,2,false)</f>
        <v>6</v>
      </c>
      <c r="I188" s="7">
        <f>vlookup(B188,'202405 MM (Do Not Delete)'!$A$1:$G$1000,7,false)</f>
        <v>295</v>
      </c>
      <c r="K188" s="40">
        <v>7151.0</v>
      </c>
      <c r="L188" s="22">
        <f t="shared" si="2"/>
        <v>331</v>
      </c>
      <c r="M188" s="23">
        <f t="shared" si="3"/>
        <v>0.04628723255</v>
      </c>
      <c r="N188" s="24" t="str">
        <f t="shared" si="4"/>
        <v>Fancy Guitar with +331, +4.6% (7151 to 7482)</v>
      </c>
      <c r="O188" s="41"/>
      <c r="P188" s="40">
        <v>1563.0</v>
      </c>
      <c r="Q188" s="18">
        <f t="shared" si="5"/>
        <v>55</v>
      </c>
      <c r="R188" s="23">
        <f t="shared" si="6"/>
        <v>0.0351887396</v>
      </c>
      <c r="S188" s="24" t="str">
        <f t="shared" si="7"/>
        <v>Fancy Guitar with +55, +3.5% (1563 to 1618)</v>
      </c>
      <c r="T188" s="18"/>
      <c r="U188" s="40">
        <v>30.0</v>
      </c>
      <c r="V188" s="22">
        <f t="shared" si="8"/>
        <v>7</v>
      </c>
      <c r="W188" s="23">
        <f t="shared" si="9"/>
        <v>0.2333333333</v>
      </c>
      <c r="X188" s="26" t="str">
        <f t="shared" si="10"/>
        <v>Fancy Guitar with +7, +23.3% (30 to 37)</v>
      </c>
    </row>
    <row r="189">
      <c r="A189" s="18" t="s">
        <v>188</v>
      </c>
      <c r="B189" s="18">
        <v>408.0</v>
      </c>
      <c r="C189" s="40">
        <v>2989.0</v>
      </c>
      <c r="D189" s="40">
        <v>312.0</v>
      </c>
      <c r="E189" s="40">
        <v>0.0</v>
      </c>
      <c r="F189" s="14">
        <v>7.0</v>
      </c>
      <c r="G189" s="19"/>
      <c r="H189" s="19">
        <f>VLOOKUP(A189,'Kings Ratings'!$A$2:$B$1000,2,false)</f>
        <v>11</v>
      </c>
      <c r="I189" s="10"/>
      <c r="K189" s="40">
        <v>2989.0</v>
      </c>
      <c r="L189" s="22">
        <f t="shared" si="2"/>
        <v>0</v>
      </c>
      <c r="M189" s="23">
        <f t="shared" si="3"/>
        <v>0</v>
      </c>
      <c r="N189" s="24" t="str">
        <f t="shared" si="4"/>
        <v>Christmas Tree with +0, +0% (2989 to 2989)</v>
      </c>
      <c r="O189" s="41"/>
      <c r="P189" s="40">
        <v>312.0</v>
      </c>
      <c r="Q189" s="18">
        <f t="shared" si="5"/>
        <v>0</v>
      </c>
      <c r="R189" s="23">
        <f t="shared" si="6"/>
        <v>0</v>
      </c>
      <c r="S189" s="24" t="str">
        <f t="shared" si="7"/>
        <v>Christmas Tree with +0, +0% (312 to 312)</v>
      </c>
      <c r="T189" s="18"/>
      <c r="U189" s="40">
        <v>0.0</v>
      </c>
      <c r="V189" s="22">
        <f t="shared" si="8"/>
        <v>0</v>
      </c>
      <c r="W189" s="23" t="str">
        <f t="shared" si="9"/>
        <v>#DIV/0!</v>
      </c>
      <c r="X189" s="26" t="str">
        <f t="shared" si="10"/>
        <v>#DIV/0!</v>
      </c>
    </row>
    <row r="190">
      <c r="A190" s="18" t="s">
        <v>616</v>
      </c>
      <c r="B190" s="18">
        <v>409.0</v>
      </c>
      <c r="C190" s="40">
        <v>7845.0</v>
      </c>
      <c r="D190" s="40">
        <v>763.0</v>
      </c>
      <c r="E190" s="40">
        <v>1.0</v>
      </c>
      <c r="F190" s="14">
        <v>16933.0</v>
      </c>
      <c r="G190" s="19"/>
      <c r="H190" s="19">
        <f>VLOOKUP(A190,'Kings Ratings'!$A$2:$B$1000,2,false)</f>
        <v>8</v>
      </c>
      <c r="I190" s="10"/>
      <c r="K190" s="40">
        <v>7557.0</v>
      </c>
      <c r="L190" s="22">
        <f t="shared" si="2"/>
        <v>288</v>
      </c>
      <c r="M190" s="23">
        <f t="shared" si="3"/>
        <v>0.03811036125</v>
      </c>
      <c r="N190" s="24" t="str">
        <f t="shared" si="4"/>
        <v>Pine Tree with +288, +3.8% (7557 to 7845)</v>
      </c>
      <c r="O190" s="41"/>
      <c r="P190" s="40">
        <v>740.0</v>
      </c>
      <c r="Q190" s="18">
        <f t="shared" si="5"/>
        <v>23</v>
      </c>
      <c r="R190" s="23">
        <f t="shared" si="6"/>
        <v>0.03108108108</v>
      </c>
      <c r="S190" s="24" t="str">
        <f t="shared" si="7"/>
        <v>Pine Tree with +23, +3.1% (740 to 763)</v>
      </c>
      <c r="T190" s="18"/>
      <c r="U190" s="40">
        <v>1.0</v>
      </c>
      <c r="V190" s="22">
        <f t="shared" si="8"/>
        <v>0</v>
      </c>
      <c r="W190" s="23">
        <f t="shared" si="9"/>
        <v>0</v>
      </c>
      <c r="X190" s="26" t="str">
        <f t="shared" si="10"/>
        <v>Pine Tree with +0, +0% (1 to 1)</v>
      </c>
    </row>
    <row r="191">
      <c r="A191" s="18" t="s">
        <v>736</v>
      </c>
      <c r="B191" s="18">
        <v>411.0</v>
      </c>
      <c r="C191" s="40">
        <v>1610.0</v>
      </c>
      <c r="D191" s="40">
        <v>73.0</v>
      </c>
      <c r="E191" s="40">
        <v>1.0</v>
      </c>
      <c r="F191" s="14">
        <v>62.0</v>
      </c>
      <c r="G191" s="19"/>
      <c r="H191" s="19">
        <f>VLOOKUP(A191,'Kings Ratings'!$A$2:$B$1000,2,false)</f>
        <v>11</v>
      </c>
      <c r="I191" s="10" t="str">
        <f>vlookup(B191,'202405 MM (Do Not Delete)'!$A$1:$G$1000,7,false)</f>
        <v/>
      </c>
      <c r="K191" s="40">
        <v>1610.0</v>
      </c>
      <c r="L191" s="22">
        <f t="shared" si="2"/>
        <v>0</v>
      </c>
      <c r="M191" s="23">
        <f t="shared" si="3"/>
        <v>0</v>
      </c>
      <c r="N191" s="24" t="str">
        <f t="shared" si="4"/>
        <v>Snowman with +0, +0% (1610 to 1610)</v>
      </c>
      <c r="O191" s="41"/>
      <c r="P191" s="40">
        <v>73.0</v>
      </c>
      <c r="Q191" s="18">
        <f t="shared" si="5"/>
        <v>0</v>
      </c>
      <c r="R191" s="23">
        <f t="shared" si="6"/>
        <v>0</v>
      </c>
      <c r="S191" s="24" t="str">
        <f t="shared" si="7"/>
        <v>Snowman with +0, +0% (73 to 73)</v>
      </c>
      <c r="T191" s="18"/>
      <c r="U191" s="40">
        <v>1.0</v>
      </c>
      <c r="V191" s="22">
        <f t="shared" si="8"/>
        <v>0</v>
      </c>
      <c r="W191" s="23">
        <f t="shared" si="9"/>
        <v>0</v>
      </c>
      <c r="X191" s="26" t="str">
        <f t="shared" si="10"/>
        <v>Snowman with +0, +0% (1 to 1)</v>
      </c>
    </row>
    <row r="192">
      <c r="A192" s="18" t="s">
        <v>430</v>
      </c>
      <c r="B192" s="18">
        <v>414.0</v>
      </c>
      <c r="C192" s="40">
        <v>7362.0</v>
      </c>
      <c r="D192" s="40">
        <v>3100.0</v>
      </c>
      <c r="E192" s="40">
        <v>66.0</v>
      </c>
      <c r="F192" s="14">
        <v>143937.0</v>
      </c>
      <c r="G192" s="19"/>
      <c r="H192" s="19">
        <f>VLOOKUP(A192,'Kings Ratings'!$A$2:$B$1000,2,false)</f>
        <v>2</v>
      </c>
      <c r="I192" s="7">
        <f>vlookup(B192,'202405 MM (Do Not Delete)'!$A$1:$G$1000,7,false)</f>
        <v>293</v>
      </c>
      <c r="K192" s="40">
        <v>7096.0</v>
      </c>
      <c r="L192" s="22">
        <f t="shared" si="2"/>
        <v>266</v>
      </c>
      <c r="M192" s="23">
        <f t="shared" si="3"/>
        <v>0.03748590755</v>
      </c>
      <c r="N192" s="24" t="str">
        <f t="shared" si="4"/>
        <v>Green Scarf with +266, +3.7% (7096 to 7362)</v>
      </c>
      <c r="O192" s="41"/>
      <c r="P192" s="40">
        <v>2984.0</v>
      </c>
      <c r="Q192" s="18">
        <f t="shared" si="5"/>
        <v>116</v>
      </c>
      <c r="R192" s="23">
        <f t="shared" si="6"/>
        <v>0.03887399464</v>
      </c>
      <c r="S192" s="24" t="str">
        <f t="shared" si="7"/>
        <v>Green Scarf with +116, +3.9% (2984 to 3100)</v>
      </c>
      <c r="T192" s="18"/>
      <c r="U192" s="40">
        <v>58.0</v>
      </c>
      <c r="V192" s="22">
        <f t="shared" si="8"/>
        <v>8</v>
      </c>
      <c r="W192" s="23">
        <f t="shared" si="9"/>
        <v>0.1379310345</v>
      </c>
      <c r="X192" s="26" t="str">
        <f t="shared" si="10"/>
        <v>Green Scarf with +8, +13.8% (58 to 66)</v>
      </c>
    </row>
    <row r="193">
      <c r="A193" s="18" t="s">
        <v>590</v>
      </c>
      <c r="B193" s="18">
        <v>427.0</v>
      </c>
      <c r="C193" s="40">
        <v>16647.0</v>
      </c>
      <c r="D193" s="40">
        <v>8139.0</v>
      </c>
      <c r="E193" s="40">
        <v>2401.0</v>
      </c>
      <c r="F193" s="14">
        <v>1332700.0</v>
      </c>
      <c r="G193" s="19"/>
      <c r="H193" s="19">
        <f>VLOOKUP(A193,'Kings Ratings'!$A$2:$B$1000,2,false)</f>
        <v>1</v>
      </c>
      <c r="I193" s="7">
        <f>vlookup(B193,'202405 MM (Do Not Delete)'!$A$1:$G$1000,7,false)</f>
        <v>236</v>
      </c>
      <c r="K193" s="40">
        <v>16036.0</v>
      </c>
      <c r="L193" s="22">
        <f t="shared" si="2"/>
        <v>611</v>
      </c>
      <c r="M193" s="23">
        <f t="shared" si="3"/>
        <v>0.03810177102</v>
      </c>
      <c r="N193" s="24" t="str">
        <f t="shared" si="4"/>
        <v>Yarn with +611, +3.8% (16036 to 16647)</v>
      </c>
      <c r="O193" s="41"/>
      <c r="P193" s="40">
        <v>7779.0</v>
      </c>
      <c r="Q193" s="18">
        <f t="shared" si="5"/>
        <v>360</v>
      </c>
      <c r="R193" s="23">
        <f t="shared" si="6"/>
        <v>0.04627844196</v>
      </c>
      <c r="S193" s="24" t="str">
        <f t="shared" si="7"/>
        <v>Yarn with +360, +4.6% (7779 to 8139)</v>
      </c>
      <c r="T193" s="18"/>
      <c r="U193" s="40">
        <v>2205.0</v>
      </c>
      <c r="V193" s="22">
        <f t="shared" si="8"/>
        <v>196</v>
      </c>
      <c r="W193" s="23">
        <f t="shared" si="9"/>
        <v>0.08888888889</v>
      </c>
      <c r="X193" s="26" t="str">
        <f t="shared" si="10"/>
        <v>Yarn with +196, +8.9% (2205 to 2401)</v>
      </c>
    </row>
    <row r="194">
      <c r="A194" s="18" t="s">
        <v>735</v>
      </c>
      <c r="B194" s="18">
        <v>428.0</v>
      </c>
      <c r="C194" s="40">
        <v>1322.0</v>
      </c>
      <c r="D194" s="40">
        <v>83.0</v>
      </c>
      <c r="E194" s="40">
        <v>1.0</v>
      </c>
      <c r="F194" s="14">
        <v>2.0</v>
      </c>
      <c r="G194" s="19"/>
      <c r="H194" s="19">
        <f>VLOOKUP(A194,'Kings Ratings'!$A$2:$B$1000,2,false)</f>
        <v>11</v>
      </c>
      <c r="I194" s="10" t="str">
        <f>vlookup(B194,'202405 MM (Do Not Delete)'!$A$1:$G$1000,7,false)</f>
        <v/>
      </c>
      <c r="K194" s="40">
        <v>1322.0</v>
      </c>
      <c r="L194" s="22">
        <f t="shared" si="2"/>
        <v>0</v>
      </c>
      <c r="M194" s="23">
        <f t="shared" si="3"/>
        <v>0</v>
      </c>
      <c r="N194" s="24" t="str">
        <f t="shared" si="4"/>
        <v>Snow Globe with +0, +0% (1322 to 1322)</v>
      </c>
      <c r="O194" s="41"/>
      <c r="P194" s="40">
        <v>83.0</v>
      </c>
      <c r="Q194" s="18">
        <f t="shared" si="5"/>
        <v>0</v>
      </c>
      <c r="R194" s="23">
        <f t="shared" si="6"/>
        <v>0</v>
      </c>
      <c r="S194" s="24" t="str">
        <f t="shared" si="7"/>
        <v>Snow Globe with +0, +0% (83 to 83)</v>
      </c>
      <c r="T194" s="18"/>
      <c r="U194" s="40">
        <v>1.0</v>
      </c>
      <c r="V194" s="22">
        <f t="shared" si="8"/>
        <v>0</v>
      </c>
      <c r="W194" s="23">
        <f t="shared" si="9"/>
        <v>0</v>
      </c>
      <c r="X194" s="26" t="str">
        <f t="shared" si="10"/>
        <v>Snow Globe with +0, +0% (1 to 1)</v>
      </c>
    </row>
    <row r="195">
      <c r="A195" s="18" t="s">
        <v>56</v>
      </c>
      <c r="B195" s="18">
        <v>450.0</v>
      </c>
      <c r="C195" s="40">
        <v>14737.0</v>
      </c>
      <c r="D195" s="40">
        <v>4318.0</v>
      </c>
      <c r="E195" s="40">
        <v>144.0</v>
      </c>
      <c r="F195" s="14">
        <v>126214.0</v>
      </c>
      <c r="G195" s="19"/>
      <c r="H195" s="19">
        <f>VLOOKUP(A195,'Kings Ratings'!$A$2:$B$1000,2,false)</f>
        <v>5</v>
      </c>
      <c r="I195" s="7">
        <f>vlookup(B195,'202405 MM (Do Not Delete)'!$A$1:$G$1000,7,false)</f>
        <v>296</v>
      </c>
      <c r="K195" s="40">
        <v>14188.0</v>
      </c>
      <c r="L195" s="22">
        <f t="shared" si="2"/>
        <v>549</v>
      </c>
      <c r="M195" s="23">
        <f t="shared" si="3"/>
        <v>0.03869467155</v>
      </c>
      <c r="N195" s="24" t="str">
        <f t="shared" si="4"/>
        <v>Beet with +549, +3.9% (14188 to 14737)</v>
      </c>
      <c r="O195" s="41"/>
      <c r="P195" s="40">
        <v>4090.0</v>
      </c>
      <c r="Q195" s="18">
        <f t="shared" si="5"/>
        <v>228</v>
      </c>
      <c r="R195" s="23">
        <f t="shared" si="6"/>
        <v>0.05574572127</v>
      </c>
      <c r="S195" s="24" t="str">
        <f t="shared" si="7"/>
        <v>Beet with +228, +5.6% (4090 to 4318)</v>
      </c>
      <c r="T195" s="18"/>
      <c r="U195" s="40">
        <v>124.0</v>
      </c>
      <c r="V195" s="22">
        <f t="shared" si="8"/>
        <v>20</v>
      </c>
      <c r="W195" s="23">
        <f t="shared" si="9"/>
        <v>0.1612903226</v>
      </c>
      <c r="X195" s="26" t="str">
        <f t="shared" si="10"/>
        <v>Beet with +20, +16.1% (124 to 144)</v>
      </c>
    </row>
    <row r="196">
      <c r="A196" s="18" t="s">
        <v>821</v>
      </c>
      <c r="B196" s="18">
        <v>455.0</v>
      </c>
      <c r="C196" s="40">
        <v>5829.0</v>
      </c>
      <c r="D196" s="40">
        <v>3127.0</v>
      </c>
      <c r="E196" s="40">
        <v>157.0</v>
      </c>
      <c r="F196" s="14">
        <v>101954.0</v>
      </c>
      <c r="G196" s="19"/>
      <c r="H196" s="19">
        <f>VLOOKUP(A196,'Kings Ratings'!$A$2:$B$1000,2,false)</f>
        <v>2</v>
      </c>
      <c r="I196" s="7">
        <f>vlookup(B196,'202405 MM (Do Not Delete)'!$A$1:$G$1000,7,false)</f>
        <v>291</v>
      </c>
      <c r="K196" s="40">
        <v>5590.0</v>
      </c>
      <c r="L196" s="22">
        <f t="shared" si="2"/>
        <v>239</v>
      </c>
      <c r="M196" s="23">
        <f t="shared" si="3"/>
        <v>0.0427549195</v>
      </c>
      <c r="N196" s="24" t="str">
        <f t="shared" si="4"/>
        <v>Wooden Bow with +239, +4.3% (5590 to 5829)</v>
      </c>
      <c r="O196" s="41"/>
      <c r="P196" s="40">
        <v>2994.0</v>
      </c>
      <c r="Q196" s="18">
        <f t="shared" si="5"/>
        <v>133</v>
      </c>
      <c r="R196" s="23">
        <f t="shared" si="6"/>
        <v>0.04442217769</v>
      </c>
      <c r="S196" s="24" t="str">
        <f t="shared" si="7"/>
        <v>Wooden Bow with +133, +4.4% (2994 to 3127)</v>
      </c>
      <c r="T196" s="18"/>
      <c r="U196" s="40">
        <v>139.0</v>
      </c>
      <c r="V196" s="22">
        <f t="shared" si="8"/>
        <v>18</v>
      </c>
      <c r="W196" s="23">
        <f t="shared" si="9"/>
        <v>0.1294964029</v>
      </c>
      <c r="X196" s="26" t="str">
        <f t="shared" si="10"/>
        <v>Wooden Bow with +18, +12.9% (139 to 157)</v>
      </c>
    </row>
    <row r="197">
      <c r="A197" s="18" t="s">
        <v>770</v>
      </c>
      <c r="B197" s="18">
        <v>456.0</v>
      </c>
      <c r="C197" s="40">
        <v>11275.0</v>
      </c>
      <c r="D197" s="40">
        <v>2383.0</v>
      </c>
      <c r="E197" s="40">
        <v>47.0</v>
      </c>
      <c r="F197" s="14">
        <v>27908.0</v>
      </c>
      <c r="G197" s="19"/>
      <c r="H197" s="19">
        <f>VLOOKUP(A197,'Kings Ratings'!$A$2:$B$1000,2,false)</f>
        <v>5</v>
      </c>
      <c r="I197" s="7">
        <f>vlookup(B197,'202405 MM (Do Not Delete)'!$A$1:$G$1000,7,false)</f>
        <v>321</v>
      </c>
      <c r="K197" s="40">
        <v>10903.0</v>
      </c>
      <c r="L197" s="22">
        <f t="shared" si="2"/>
        <v>372</v>
      </c>
      <c r="M197" s="23">
        <f t="shared" si="3"/>
        <v>0.0341190498</v>
      </c>
      <c r="N197" s="24" t="str">
        <f t="shared" si="4"/>
        <v>Sturdy Bow with +372, +3.4% (10903 to 11275)</v>
      </c>
      <c r="O197" s="41"/>
      <c r="P197" s="40">
        <v>2289.0</v>
      </c>
      <c r="Q197" s="18">
        <f t="shared" si="5"/>
        <v>94</v>
      </c>
      <c r="R197" s="23">
        <f t="shared" si="6"/>
        <v>0.04106596767</v>
      </c>
      <c r="S197" s="24" t="str">
        <f t="shared" si="7"/>
        <v>Sturdy Bow with +94, +4.1% (2289 to 2383)</v>
      </c>
      <c r="T197" s="18"/>
      <c r="U197" s="40">
        <v>43.0</v>
      </c>
      <c r="V197" s="22">
        <f t="shared" si="8"/>
        <v>4</v>
      </c>
      <c r="W197" s="23">
        <f t="shared" si="9"/>
        <v>0.09302325581</v>
      </c>
      <c r="X197" s="26" t="str">
        <f t="shared" si="10"/>
        <v>Sturdy Bow with +4, +9.3% (43 to 47)</v>
      </c>
    </row>
    <row r="198">
      <c r="A198" s="18" t="s">
        <v>401</v>
      </c>
      <c r="B198" s="18">
        <v>457.0</v>
      </c>
      <c r="C198" s="40">
        <v>1292.0</v>
      </c>
      <c r="D198" s="40">
        <v>15.0</v>
      </c>
      <c r="E198" s="40">
        <v>1.0</v>
      </c>
      <c r="F198" s="14">
        <v>13960.0</v>
      </c>
      <c r="G198" s="19"/>
      <c r="H198" s="19">
        <f>VLOOKUP(A198,'Kings Ratings'!$A$2:$B$1000,2,false)</f>
        <v>10</v>
      </c>
      <c r="I198" s="10"/>
      <c r="K198" s="40">
        <v>1147.0</v>
      </c>
      <c r="L198" s="22">
        <f t="shared" si="2"/>
        <v>145</v>
      </c>
      <c r="M198" s="23">
        <f t="shared" si="3"/>
        <v>0.1264167393</v>
      </c>
      <c r="N198" s="24" t="str">
        <f t="shared" si="4"/>
        <v>Gold Trout with +145, +12.6% (1147 to 1292)</v>
      </c>
      <c r="O198" s="41"/>
      <c r="P198" s="40">
        <v>10.0</v>
      </c>
      <c r="Q198" s="18">
        <f t="shared" si="5"/>
        <v>5</v>
      </c>
      <c r="R198" s="23">
        <f t="shared" si="6"/>
        <v>0.5</v>
      </c>
      <c r="S198" s="24" t="str">
        <f t="shared" si="7"/>
        <v>Gold Trout with +5, +50% (10 to 15)</v>
      </c>
      <c r="T198" s="18"/>
      <c r="U198" s="40">
        <v>1.0</v>
      </c>
      <c r="V198" s="22">
        <f t="shared" si="8"/>
        <v>0</v>
      </c>
      <c r="W198" s="23">
        <f t="shared" si="9"/>
        <v>0</v>
      </c>
      <c r="X198" s="26" t="str">
        <f t="shared" si="10"/>
        <v>Gold Trout with +0, +0% (1 to 1)</v>
      </c>
    </row>
    <row r="199">
      <c r="A199" s="18" t="s">
        <v>380</v>
      </c>
      <c r="B199" s="18">
        <v>458.0</v>
      </c>
      <c r="C199" s="40">
        <v>1028.0</v>
      </c>
      <c r="D199" s="40">
        <v>6.0</v>
      </c>
      <c r="E199" s="40">
        <v>0.0</v>
      </c>
      <c r="F199" s="14">
        <v>13663.0</v>
      </c>
      <c r="G199" s="19"/>
      <c r="H199" s="19">
        <f>VLOOKUP(A199,'Kings Ratings'!$A$2:$B$1000,2,false)</f>
        <v>10</v>
      </c>
      <c r="I199" s="10"/>
      <c r="K199" s="40">
        <v>910.0</v>
      </c>
      <c r="L199" s="22">
        <f t="shared" si="2"/>
        <v>118</v>
      </c>
      <c r="M199" s="23">
        <f t="shared" si="3"/>
        <v>0.1296703297</v>
      </c>
      <c r="N199" s="24" t="str">
        <f t="shared" si="4"/>
        <v>Gold Catfish with +118, +13% (910 to 1028)</v>
      </c>
      <c r="O199" s="41"/>
      <c r="P199" s="40">
        <v>6.0</v>
      </c>
      <c r="Q199" s="18">
        <f t="shared" si="5"/>
        <v>0</v>
      </c>
      <c r="R199" s="23">
        <f t="shared" si="6"/>
        <v>0</v>
      </c>
      <c r="S199" s="24" t="str">
        <f t="shared" si="7"/>
        <v>Gold Catfish with +0, +0% (6 to 6)</v>
      </c>
      <c r="T199" s="18"/>
      <c r="U199" s="40">
        <v>0.0</v>
      </c>
      <c r="V199" s="22">
        <f t="shared" si="8"/>
        <v>0</v>
      </c>
      <c r="W199" s="23" t="str">
        <f t="shared" si="9"/>
        <v>#DIV/0!</v>
      </c>
      <c r="X199" s="26" t="str">
        <f t="shared" si="10"/>
        <v>#DIV/0!</v>
      </c>
    </row>
    <row r="200">
      <c r="A200" s="18" t="s">
        <v>381</v>
      </c>
      <c r="B200" s="18">
        <v>459.0</v>
      </c>
      <c r="C200" s="40">
        <v>2969.0</v>
      </c>
      <c r="D200" s="40">
        <v>7.0</v>
      </c>
      <c r="E200" s="40">
        <v>0.0</v>
      </c>
      <c r="F200" s="14">
        <v>14278.0</v>
      </c>
      <c r="G200" s="19"/>
      <c r="H200" s="19">
        <f>VLOOKUP(A200,'Kings Ratings'!$A$2:$B$1000,2,false)</f>
        <v>10</v>
      </c>
      <c r="I200" s="10" t="str">
        <f>vlookup(B200,'202405 MM (Do Not Delete)'!$A$1:$G$1000,7,false)</f>
        <v/>
      </c>
      <c r="K200" s="40">
        <v>2760.0</v>
      </c>
      <c r="L200" s="22">
        <f t="shared" si="2"/>
        <v>209</v>
      </c>
      <c r="M200" s="23">
        <f t="shared" si="3"/>
        <v>0.07572463768</v>
      </c>
      <c r="N200" s="24" t="str">
        <f t="shared" si="4"/>
        <v>Gold Coral with +209, +7.6% (2760 to 2969)</v>
      </c>
      <c r="O200" s="41"/>
      <c r="P200" s="40">
        <v>5.0</v>
      </c>
      <c r="Q200" s="18">
        <f t="shared" si="5"/>
        <v>2</v>
      </c>
      <c r="R200" s="23">
        <f t="shared" si="6"/>
        <v>0.4</v>
      </c>
      <c r="S200" s="24" t="str">
        <f t="shared" si="7"/>
        <v>Gold Coral with +2, +40% (5 to 7)</v>
      </c>
      <c r="T200" s="18"/>
      <c r="U200" s="40">
        <v>0.0</v>
      </c>
      <c r="V200" s="22">
        <f t="shared" si="8"/>
        <v>0</v>
      </c>
      <c r="W200" s="23" t="str">
        <f t="shared" si="9"/>
        <v>#DIV/0!</v>
      </c>
      <c r="X200" s="26" t="str">
        <f t="shared" si="10"/>
        <v>#DIV/0!</v>
      </c>
    </row>
    <row r="201">
      <c r="A201" s="18" t="s">
        <v>385</v>
      </c>
      <c r="B201" s="18">
        <v>460.0</v>
      </c>
      <c r="C201" s="40">
        <v>1508.0</v>
      </c>
      <c r="D201" s="40">
        <v>7.0</v>
      </c>
      <c r="E201" s="40">
        <v>1.0</v>
      </c>
      <c r="F201" s="14">
        <v>17756.0</v>
      </c>
      <c r="G201" s="19"/>
      <c r="H201" s="19">
        <f>VLOOKUP(A201,'Kings Ratings'!$A$2:$B$1000,2,false)</f>
        <v>10</v>
      </c>
      <c r="I201" s="10"/>
      <c r="K201" s="40">
        <v>1387.0</v>
      </c>
      <c r="L201" s="22">
        <f t="shared" si="2"/>
        <v>121</v>
      </c>
      <c r="M201" s="23">
        <f t="shared" si="3"/>
        <v>0.08723864456</v>
      </c>
      <c r="N201" s="24" t="str">
        <f t="shared" si="4"/>
        <v>Gold Drum with +121, +8.7% (1387 to 1508)</v>
      </c>
      <c r="O201" s="41"/>
      <c r="P201" s="40">
        <v>5.0</v>
      </c>
      <c r="Q201" s="18">
        <f t="shared" si="5"/>
        <v>2</v>
      </c>
      <c r="R201" s="23">
        <f t="shared" si="6"/>
        <v>0.4</v>
      </c>
      <c r="S201" s="24" t="str">
        <f t="shared" si="7"/>
        <v>Gold Drum with +2, +40% (5 to 7)</v>
      </c>
      <c r="T201" s="18"/>
      <c r="U201" s="40">
        <v>0.0</v>
      </c>
      <c r="V201" s="22">
        <f t="shared" si="8"/>
        <v>1</v>
      </c>
      <c r="W201" s="23" t="str">
        <f t="shared" si="9"/>
        <v>#DIV/0!</v>
      </c>
      <c r="X201" s="26" t="str">
        <f t="shared" si="10"/>
        <v>#DIV/0!</v>
      </c>
    </row>
    <row r="202">
      <c r="A202" s="18" t="s">
        <v>355</v>
      </c>
      <c r="B202" s="18">
        <v>461.0</v>
      </c>
      <c r="C202" s="40">
        <v>833.0</v>
      </c>
      <c r="D202" s="40">
        <v>2.0</v>
      </c>
      <c r="E202" s="40">
        <v>0.0</v>
      </c>
      <c r="F202" s="14">
        <v>10533.0</v>
      </c>
      <c r="G202" s="19"/>
      <c r="H202" s="19">
        <f>VLOOKUP(A202,'Kings Ratings'!$A$2:$B$1000,2,false)</f>
        <v>10</v>
      </c>
      <c r="I202" s="10" t="str">
        <f>vlookup(B202,'202405 MM (Do Not Delete)'!$A$1:$G$1000,7,false)</f>
        <v/>
      </c>
      <c r="K202" s="40">
        <v>739.0</v>
      </c>
      <c r="L202" s="22">
        <f t="shared" si="2"/>
        <v>94</v>
      </c>
      <c r="M202" s="23">
        <f t="shared" si="3"/>
        <v>0.1271989175</v>
      </c>
      <c r="N202" s="24" t="str">
        <f t="shared" si="4"/>
        <v>Goldfin with +94, +12.7% (739 to 833)</v>
      </c>
      <c r="O202" s="41"/>
      <c r="P202" s="40">
        <v>2.0</v>
      </c>
      <c r="Q202" s="18">
        <f t="shared" si="5"/>
        <v>0</v>
      </c>
      <c r="R202" s="23">
        <f t="shared" si="6"/>
        <v>0</v>
      </c>
      <c r="S202" s="24" t="str">
        <f t="shared" si="7"/>
        <v>Goldfin with +0, +0% (2 to 2)</v>
      </c>
      <c r="T202" s="18"/>
      <c r="U202" s="40">
        <v>0.0</v>
      </c>
      <c r="V202" s="22">
        <f t="shared" si="8"/>
        <v>0</v>
      </c>
      <c r="W202" s="23" t="str">
        <f t="shared" si="9"/>
        <v>#DIV/0!</v>
      </c>
      <c r="X202" s="26" t="str">
        <f t="shared" si="10"/>
        <v>#DIV/0!</v>
      </c>
    </row>
    <row r="203">
      <c r="A203" s="18" t="s">
        <v>365</v>
      </c>
      <c r="B203" s="18">
        <v>462.0</v>
      </c>
      <c r="C203" s="40">
        <v>786.0</v>
      </c>
      <c r="D203" s="40">
        <v>2.0</v>
      </c>
      <c r="E203" s="40">
        <v>0.0</v>
      </c>
      <c r="F203" s="14">
        <v>6312.0</v>
      </c>
      <c r="G203" s="19"/>
      <c r="H203" s="19">
        <f>VLOOKUP(A203,'Kings Ratings'!$A$2:$B$1000,2,false)</f>
        <v>10</v>
      </c>
      <c r="I203" s="10" t="str">
        <f>vlookup(B203,'202405 MM (Do Not Delete)'!$A$1:$G$1000,7,false)</f>
        <v/>
      </c>
      <c r="K203" s="40">
        <v>717.0</v>
      </c>
      <c r="L203" s="22">
        <f t="shared" si="2"/>
        <v>69</v>
      </c>
      <c r="M203" s="23">
        <f t="shared" si="3"/>
        <v>0.09623430962</v>
      </c>
      <c r="N203" s="24" t="str">
        <f t="shared" si="4"/>
        <v>Gold Flier with +69, +9.6% (717 to 786)</v>
      </c>
      <c r="O203" s="41"/>
      <c r="P203" s="40">
        <v>1.0</v>
      </c>
      <c r="Q203" s="18">
        <f t="shared" si="5"/>
        <v>1</v>
      </c>
      <c r="R203" s="23">
        <f t="shared" si="6"/>
        <v>1</v>
      </c>
      <c r="S203" s="24" t="str">
        <f t="shared" si="7"/>
        <v>Gold Flier with +1, +100% (1 to 2)</v>
      </c>
      <c r="T203" s="18"/>
      <c r="U203" s="40">
        <v>0.0</v>
      </c>
      <c r="V203" s="22">
        <f t="shared" si="8"/>
        <v>0</v>
      </c>
      <c r="W203" s="23" t="str">
        <f t="shared" si="9"/>
        <v>#DIV/0!</v>
      </c>
      <c r="X203" s="26" t="str">
        <f t="shared" si="10"/>
        <v>#DIV/0!</v>
      </c>
    </row>
    <row r="204">
      <c r="A204" s="18" t="s">
        <v>403</v>
      </c>
      <c r="B204" s="18">
        <v>463.0</v>
      </c>
      <c r="C204" s="40">
        <v>3124.0</v>
      </c>
      <c r="D204" s="40">
        <v>10.0</v>
      </c>
      <c r="E204" s="40">
        <v>0.0</v>
      </c>
      <c r="F204" s="14">
        <v>13996.0</v>
      </c>
      <c r="G204" s="19"/>
      <c r="H204" s="19">
        <f>VLOOKUP(A204,'Kings Ratings'!$A$2:$B$1000,2,false)</f>
        <v>10</v>
      </c>
      <c r="I204" s="10" t="str">
        <f>vlookup(B204,'202405 MM (Do Not Delete)'!$A$1:$G$1000,7,false)</f>
        <v/>
      </c>
      <c r="K204" s="40">
        <v>2908.0</v>
      </c>
      <c r="L204" s="22">
        <f t="shared" si="2"/>
        <v>216</v>
      </c>
      <c r="M204" s="23">
        <f t="shared" si="3"/>
        <v>0.0742778542</v>
      </c>
      <c r="N204" s="24" t="str">
        <f t="shared" si="4"/>
        <v>Goldgill with +216, +7.4% (2908 to 3124)</v>
      </c>
      <c r="O204" s="41"/>
      <c r="P204" s="40">
        <v>9.0</v>
      </c>
      <c r="Q204" s="18">
        <f t="shared" si="5"/>
        <v>1</v>
      </c>
      <c r="R204" s="23">
        <f t="shared" si="6"/>
        <v>0.1111111111</v>
      </c>
      <c r="S204" s="24" t="str">
        <f t="shared" si="7"/>
        <v>Goldgill with +1, +11.1% (9 to 10)</v>
      </c>
      <c r="T204" s="18"/>
      <c r="U204" s="40">
        <v>0.0</v>
      </c>
      <c r="V204" s="22">
        <f t="shared" si="8"/>
        <v>0</v>
      </c>
      <c r="W204" s="23" t="str">
        <f t="shared" si="9"/>
        <v>#DIV/0!</v>
      </c>
      <c r="X204" s="26" t="str">
        <f t="shared" si="10"/>
        <v>#DIV/0!</v>
      </c>
    </row>
    <row r="205">
      <c r="A205" s="18" t="s">
        <v>379</v>
      </c>
      <c r="B205" s="18">
        <v>464.0</v>
      </c>
      <c r="C205" s="40">
        <v>1463.0</v>
      </c>
      <c r="D205" s="40">
        <v>2.0</v>
      </c>
      <c r="E205" s="40">
        <v>0.0</v>
      </c>
      <c r="F205" s="14">
        <v>6168.0</v>
      </c>
      <c r="G205" s="19"/>
      <c r="H205" s="19">
        <f>VLOOKUP(A205,'Kings Ratings'!$A$2:$B$1000,2,false)</f>
        <v>10</v>
      </c>
      <c r="I205" s="10"/>
      <c r="K205" s="40">
        <v>1313.0</v>
      </c>
      <c r="L205" s="22">
        <f t="shared" si="2"/>
        <v>150</v>
      </c>
      <c r="M205" s="23">
        <f t="shared" si="3"/>
        <v>0.1142421935</v>
      </c>
      <c r="N205" s="24" t="str">
        <f t="shared" si="4"/>
        <v>Goldray with +150, +11.4% (1313 to 1463)</v>
      </c>
      <c r="O205" s="41"/>
      <c r="P205" s="40">
        <v>2.0</v>
      </c>
      <c r="Q205" s="18">
        <f t="shared" si="5"/>
        <v>0</v>
      </c>
      <c r="R205" s="23">
        <f t="shared" si="6"/>
        <v>0</v>
      </c>
      <c r="S205" s="24" t="str">
        <f t="shared" si="7"/>
        <v>Goldray with +0, +0% (2 to 2)</v>
      </c>
      <c r="T205" s="18"/>
      <c r="U205" s="40">
        <v>0.0</v>
      </c>
      <c r="V205" s="22">
        <f t="shared" si="8"/>
        <v>0</v>
      </c>
      <c r="W205" s="23" t="str">
        <f t="shared" si="9"/>
        <v>#DIV/0!</v>
      </c>
      <c r="X205" s="26" t="str">
        <f t="shared" si="10"/>
        <v>#DIV/0!</v>
      </c>
    </row>
    <row r="206">
      <c r="A206" s="18" t="s">
        <v>377</v>
      </c>
      <c r="B206" s="18">
        <v>465.0</v>
      </c>
      <c r="C206" s="40">
        <v>1343.0</v>
      </c>
      <c r="D206" s="40">
        <v>2.0</v>
      </c>
      <c r="E206" s="40">
        <v>0.0</v>
      </c>
      <c r="F206" s="14">
        <v>10654.0</v>
      </c>
      <c r="G206" s="19"/>
      <c r="H206" s="19">
        <f>VLOOKUP(A206,'Kings Ratings'!$A$2:$B$1000,2,false)</f>
        <v>10</v>
      </c>
      <c r="I206" s="10"/>
      <c r="K206" s="40">
        <v>1245.0</v>
      </c>
      <c r="L206" s="22">
        <f t="shared" si="2"/>
        <v>98</v>
      </c>
      <c r="M206" s="23">
        <f t="shared" si="3"/>
        <v>0.07871485944</v>
      </c>
      <c r="N206" s="24" t="str">
        <f t="shared" si="4"/>
        <v>Gold Sea Bass with +98, +7.9% (1245 to 1343)</v>
      </c>
      <c r="O206" s="41"/>
      <c r="P206" s="40">
        <v>2.0</v>
      </c>
      <c r="Q206" s="18">
        <f t="shared" si="5"/>
        <v>0</v>
      </c>
      <c r="R206" s="23">
        <f t="shared" si="6"/>
        <v>0</v>
      </c>
      <c r="S206" s="24" t="str">
        <f t="shared" si="7"/>
        <v>Gold Sea Bass with +0, +0% (2 to 2)</v>
      </c>
      <c r="T206" s="18"/>
      <c r="U206" s="40">
        <v>0.0</v>
      </c>
      <c r="V206" s="22">
        <f t="shared" si="8"/>
        <v>0</v>
      </c>
      <c r="W206" s="23" t="str">
        <f t="shared" si="9"/>
        <v>#DIV/0!</v>
      </c>
      <c r="X206" s="26" t="str">
        <f t="shared" si="10"/>
        <v>#DIV/0!</v>
      </c>
    </row>
    <row r="207">
      <c r="A207" s="18" t="s">
        <v>404</v>
      </c>
      <c r="B207" s="18">
        <v>466.0</v>
      </c>
      <c r="C207" s="40">
        <v>924.0</v>
      </c>
      <c r="D207" s="40">
        <v>3.0</v>
      </c>
      <c r="E207" s="40">
        <v>0.0</v>
      </c>
      <c r="F207" s="14">
        <v>15012.0</v>
      </c>
      <c r="G207" s="19"/>
      <c r="H207" s="19">
        <f>VLOOKUP(A207,'Kings Ratings'!$A$2:$B$1000,2,false)</f>
        <v>10</v>
      </c>
      <c r="I207" s="10"/>
      <c r="K207" s="40">
        <v>824.0</v>
      </c>
      <c r="L207" s="22">
        <f t="shared" si="2"/>
        <v>100</v>
      </c>
      <c r="M207" s="23">
        <f t="shared" si="3"/>
        <v>0.1213592233</v>
      </c>
      <c r="N207" s="24" t="str">
        <f t="shared" si="4"/>
        <v>Goldjack with +100, +12.1% (824 to 924)</v>
      </c>
      <c r="O207" s="41"/>
      <c r="P207" s="40">
        <v>3.0</v>
      </c>
      <c r="Q207" s="18">
        <f t="shared" si="5"/>
        <v>0</v>
      </c>
      <c r="R207" s="23">
        <f t="shared" si="6"/>
        <v>0</v>
      </c>
      <c r="S207" s="24" t="str">
        <f t="shared" si="7"/>
        <v>Goldjack with +0, +0% (3 to 3)</v>
      </c>
      <c r="T207" s="18"/>
      <c r="U207" s="40">
        <v>0.0</v>
      </c>
      <c r="V207" s="22">
        <f t="shared" si="8"/>
        <v>0</v>
      </c>
      <c r="W207" s="23" t="str">
        <f t="shared" si="9"/>
        <v>#DIV/0!</v>
      </c>
      <c r="X207" s="26" t="str">
        <f t="shared" si="10"/>
        <v>#DIV/0!</v>
      </c>
    </row>
    <row r="208">
      <c r="A208" s="18" t="s">
        <v>591</v>
      </c>
      <c r="B208" s="18">
        <v>473.0</v>
      </c>
      <c r="C208" s="40">
        <v>3094.0</v>
      </c>
      <c r="D208" s="40">
        <v>7.0</v>
      </c>
      <c r="E208" s="40">
        <v>0.0</v>
      </c>
      <c r="F208" s="14">
        <v>14486.0</v>
      </c>
      <c r="G208" s="19"/>
      <c r="H208" s="19">
        <f>VLOOKUP(A208,'Kings Ratings'!$A$2:$B$1000,2,false)</f>
        <v>10</v>
      </c>
      <c r="I208" s="10">
        <f>vlookup(B208,'202405 MM (Do Not Delete)'!$A$1:$G$1000,7,false)</f>
        <v>323</v>
      </c>
      <c r="K208" s="40">
        <v>2838.0</v>
      </c>
      <c r="L208" s="22">
        <f t="shared" si="2"/>
        <v>256</v>
      </c>
      <c r="M208" s="23">
        <f t="shared" si="3"/>
        <v>0.09020436927</v>
      </c>
      <c r="N208" s="24" t="str">
        <f t="shared" si="4"/>
        <v>Spiked Shell with +256, +9% (2838 to 3094)</v>
      </c>
      <c r="O208" s="41"/>
      <c r="P208" s="40">
        <v>6.0</v>
      </c>
      <c r="Q208" s="18">
        <f t="shared" si="5"/>
        <v>1</v>
      </c>
      <c r="R208" s="23">
        <f t="shared" si="6"/>
        <v>0.1666666667</v>
      </c>
      <c r="S208" s="24" t="str">
        <f t="shared" si="7"/>
        <v>Spiked Shell with +1, +16.7% (6 to 7)</v>
      </c>
      <c r="T208" s="18"/>
      <c r="U208" s="40">
        <v>0.0</v>
      </c>
      <c r="V208" s="22">
        <f t="shared" si="8"/>
        <v>0</v>
      </c>
      <c r="W208" s="23" t="str">
        <f t="shared" si="9"/>
        <v>#DIV/0!</v>
      </c>
      <c r="X208" s="26" t="str">
        <f t="shared" si="10"/>
        <v>#DIV/0!</v>
      </c>
    </row>
    <row r="209">
      <c r="A209" s="18" t="s">
        <v>278</v>
      </c>
      <c r="B209" s="18">
        <v>474.0</v>
      </c>
      <c r="C209" s="40">
        <v>5354.0</v>
      </c>
      <c r="D209" s="40">
        <v>1151.0</v>
      </c>
      <c r="E209" s="40">
        <v>24.0</v>
      </c>
      <c r="F209" s="14">
        <v>40801.0</v>
      </c>
      <c r="G209" s="19"/>
      <c r="H209" s="19">
        <f>VLOOKUP(A209,'Kings Ratings'!$A$2:$B$1000,2,false)</f>
        <v>6</v>
      </c>
      <c r="I209" s="7">
        <f>vlookup(B209,'202405 MM (Do Not Delete)'!$A$1:$G$1000,7,false)</f>
        <v>295</v>
      </c>
      <c r="K209" s="40">
        <v>5130.0</v>
      </c>
      <c r="L209" s="22">
        <f t="shared" si="2"/>
        <v>224</v>
      </c>
      <c r="M209" s="23">
        <f t="shared" si="3"/>
        <v>0.04366471735</v>
      </c>
      <c r="N209" s="24" t="str">
        <f t="shared" si="4"/>
        <v>Fancy Drum with +224, +4.4% (5130 to 5354)</v>
      </c>
      <c r="O209" s="41"/>
      <c r="P209" s="40">
        <v>1115.0</v>
      </c>
      <c r="Q209" s="18">
        <f t="shared" si="5"/>
        <v>36</v>
      </c>
      <c r="R209" s="23">
        <f t="shared" si="6"/>
        <v>0.03228699552</v>
      </c>
      <c r="S209" s="24" t="str">
        <f t="shared" si="7"/>
        <v>Fancy Drum with +36, +3.2% (1115 to 1151)</v>
      </c>
      <c r="T209" s="18"/>
      <c r="U209" s="40">
        <v>24.0</v>
      </c>
      <c r="V209" s="22">
        <f t="shared" si="8"/>
        <v>0</v>
      </c>
      <c r="W209" s="23">
        <f t="shared" si="9"/>
        <v>0</v>
      </c>
      <c r="X209" s="26" t="str">
        <f t="shared" si="10"/>
        <v>Fancy Drum with +0, +0% (24 to 24)</v>
      </c>
    </row>
    <row r="210">
      <c r="A210" s="18" t="s">
        <v>229</v>
      </c>
      <c r="B210" s="18">
        <v>475.0</v>
      </c>
      <c r="C210" s="40">
        <v>5150.0</v>
      </c>
      <c r="D210" s="40">
        <v>48.0</v>
      </c>
      <c r="E210" s="40">
        <v>0.0</v>
      </c>
      <c r="F210" s="14">
        <v>28935.0</v>
      </c>
      <c r="G210" s="19"/>
      <c r="H210" s="19">
        <f>VLOOKUP(A210,'Kings Ratings'!$A$2:$B$1000,2,false)</f>
        <v>9</v>
      </c>
      <c r="I210" s="10">
        <f>vlookup(B210,'202405 MM (Do Not Delete)'!$A$1:$G$1000,7,false)</f>
        <v>307</v>
      </c>
      <c r="K210" s="40">
        <v>4813.0</v>
      </c>
      <c r="L210" s="22">
        <f t="shared" si="2"/>
        <v>337</v>
      </c>
      <c r="M210" s="23">
        <f t="shared" si="3"/>
        <v>0.07001869936</v>
      </c>
      <c r="N210" s="24" t="str">
        <f t="shared" si="4"/>
        <v>Crab Claw with +337, +7% (4813 to 5150)</v>
      </c>
      <c r="O210" s="41"/>
      <c r="P210" s="40">
        <v>37.0</v>
      </c>
      <c r="Q210" s="18">
        <f t="shared" si="5"/>
        <v>11</v>
      </c>
      <c r="R210" s="23">
        <f t="shared" si="6"/>
        <v>0.2972972973</v>
      </c>
      <c r="S210" s="24" t="str">
        <f t="shared" si="7"/>
        <v>Crab Claw with +11, +29.7% (37 to 48)</v>
      </c>
      <c r="T210" s="18"/>
      <c r="U210" s="40">
        <v>0.0</v>
      </c>
      <c r="V210" s="22">
        <f t="shared" si="8"/>
        <v>0</v>
      </c>
      <c r="W210" s="23" t="str">
        <f t="shared" si="9"/>
        <v>#DIV/0!</v>
      </c>
      <c r="X210" s="26" t="str">
        <f t="shared" si="10"/>
        <v>#DIV/0!</v>
      </c>
    </row>
    <row r="211">
      <c r="A211" s="18" t="s">
        <v>687</v>
      </c>
      <c r="B211" s="18">
        <v>478.0</v>
      </c>
      <c r="C211" s="40">
        <v>3879.0</v>
      </c>
      <c r="D211" s="40">
        <v>10.0</v>
      </c>
      <c r="E211" s="40">
        <v>0.0</v>
      </c>
      <c r="F211" s="14">
        <v>17778.0</v>
      </c>
      <c r="G211" s="19"/>
      <c r="H211" s="19">
        <f>VLOOKUP(A211,'Kings Ratings'!$A$2:$B$1000,2,false)</f>
        <v>10</v>
      </c>
      <c r="I211" s="10" t="str">
        <f>vlookup(B211,'202405 MM (Do Not Delete)'!$A$1:$G$1000,7,false)</f>
        <v/>
      </c>
      <c r="K211" s="40">
        <v>3554.0</v>
      </c>
      <c r="L211" s="22">
        <f t="shared" si="2"/>
        <v>325</v>
      </c>
      <c r="M211" s="23">
        <f t="shared" si="3"/>
        <v>0.09144625774</v>
      </c>
      <c r="N211" s="24" t="str">
        <f t="shared" si="4"/>
        <v>Sea Dragon with +325, +9.1% (3554 to 3879)</v>
      </c>
      <c r="O211" s="41"/>
      <c r="P211" s="40">
        <v>7.0</v>
      </c>
      <c r="Q211" s="18">
        <f t="shared" si="5"/>
        <v>3</v>
      </c>
      <c r="R211" s="23">
        <f t="shared" si="6"/>
        <v>0.4285714286</v>
      </c>
      <c r="S211" s="24" t="str">
        <f t="shared" si="7"/>
        <v>Sea Dragon with +3, +42.9% (7 to 10)</v>
      </c>
      <c r="T211" s="18"/>
      <c r="U211" s="40">
        <v>0.0</v>
      </c>
      <c r="V211" s="22">
        <f t="shared" si="8"/>
        <v>0</v>
      </c>
      <c r="W211" s="23" t="str">
        <f t="shared" si="9"/>
        <v>#DIV/0!</v>
      </c>
      <c r="X211" s="26" t="str">
        <f t="shared" si="10"/>
        <v>#DIV/0!</v>
      </c>
    </row>
    <row r="212">
      <c r="A212" s="18" t="s">
        <v>190</v>
      </c>
      <c r="B212" s="18">
        <v>481.0</v>
      </c>
      <c r="C212" s="40">
        <v>12022.0</v>
      </c>
      <c r="D212" s="40">
        <v>5915.0</v>
      </c>
      <c r="E212" s="40">
        <v>1804.0</v>
      </c>
      <c r="F212" s="14">
        <v>1005663.0</v>
      </c>
      <c r="G212" s="19"/>
      <c r="H212" s="19">
        <f>VLOOKUP(A212,'Kings Ratings'!$A$2:$B$1000,2,false)</f>
        <v>3</v>
      </c>
      <c r="I212" s="7">
        <f>vlookup(B212,'202405 MM (Do Not Delete)'!$A$1:$G$1000,7,false)</f>
        <v>249</v>
      </c>
      <c r="K212" s="40">
        <v>11528.0</v>
      </c>
      <c r="L212" s="22">
        <f t="shared" si="2"/>
        <v>494</v>
      </c>
      <c r="M212" s="23">
        <f t="shared" si="3"/>
        <v>0.04285218598</v>
      </c>
      <c r="N212" s="24" t="str">
        <f t="shared" si="4"/>
        <v>Chum with +494, +4.3% (11528 to 12022)</v>
      </c>
      <c r="O212" s="41"/>
      <c r="P212" s="40">
        <v>5648.0</v>
      </c>
      <c r="Q212" s="18">
        <f t="shared" si="5"/>
        <v>267</v>
      </c>
      <c r="R212" s="23">
        <f t="shared" si="6"/>
        <v>0.0472733711</v>
      </c>
      <c r="S212" s="24" t="str">
        <f t="shared" si="7"/>
        <v>Chum with +267, +4.7% (5648 to 5915)</v>
      </c>
      <c r="T212" s="18"/>
      <c r="U212" s="40">
        <v>1621.0</v>
      </c>
      <c r="V212" s="22">
        <f t="shared" si="8"/>
        <v>183</v>
      </c>
      <c r="W212" s="23">
        <f t="shared" si="9"/>
        <v>0.1128932758</v>
      </c>
      <c r="X212" s="26" t="str">
        <f t="shared" si="10"/>
        <v>Chum with +183, +11.3% (1621 to 1804)</v>
      </c>
    </row>
    <row r="213">
      <c r="A213" s="18" t="s">
        <v>444</v>
      </c>
      <c r="B213" s="18">
        <v>486.0</v>
      </c>
      <c r="C213" s="40">
        <v>2164.0</v>
      </c>
      <c r="D213" s="40">
        <v>12.0</v>
      </c>
      <c r="E213" s="40">
        <v>0.0</v>
      </c>
      <c r="F213" s="14">
        <v>236.0</v>
      </c>
      <c r="G213" s="19"/>
      <c r="H213" s="19">
        <f>VLOOKUP(A213,'Kings Ratings'!$A$2:$B$1000,2,false)</f>
        <v>11</v>
      </c>
      <c r="I213" s="10" t="str">
        <f>vlookup(B213,'202405 MM (Do Not Delete)'!$A$1:$G$1000,7,false)</f>
        <v/>
      </c>
      <c r="K213" s="40">
        <v>2164.0</v>
      </c>
      <c r="L213" s="22">
        <f t="shared" si="2"/>
        <v>0</v>
      </c>
      <c r="M213" s="23">
        <f t="shared" si="3"/>
        <v>0</v>
      </c>
      <c r="N213" s="24" t="str">
        <f t="shared" si="4"/>
        <v>Heart Necklace with +0, +0% (2164 to 2164)</v>
      </c>
      <c r="O213" s="41"/>
      <c r="P213" s="40">
        <v>12.0</v>
      </c>
      <c r="Q213" s="18">
        <f t="shared" si="5"/>
        <v>0</v>
      </c>
      <c r="R213" s="23">
        <f t="shared" si="6"/>
        <v>0</v>
      </c>
      <c r="S213" s="24" t="str">
        <f t="shared" si="7"/>
        <v>Heart Necklace with +0, +0% (12 to 12)</v>
      </c>
      <c r="T213" s="18"/>
      <c r="U213" s="40">
        <v>0.0</v>
      </c>
      <c r="V213" s="22">
        <f t="shared" si="8"/>
        <v>0</v>
      </c>
      <c r="W213" s="23" t="str">
        <f t="shared" si="9"/>
        <v>#DIV/0!</v>
      </c>
      <c r="X213" s="26" t="str">
        <f t="shared" si="10"/>
        <v>#DIV/0!</v>
      </c>
    </row>
    <row r="214">
      <c r="A214" s="18" t="s">
        <v>800</v>
      </c>
      <c r="B214" s="18">
        <v>488.0</v>
      </c>
      <c r="C214" s="40">
        <v>2570.0</v>
      </c>
      <c r="D214" s="40">
        <v>739.0</v>
      </c>
      <c r="E214" s="40">
        <v>9.0</v>
      </c>
      <c r="F214" s="14">
        <v>1818.0</v>
      </c>
      <c r="G214" s="19"/>
      <c r="H214" s="19">
        <f>VLOOKUP(A214,'Kings Ratings'!$A$2:$B$1000,2,false)</f>
        <v>11</v>
      </c>
      <c r="I214" s="7" t="str">
        <f>vlookup(B214,'202405 MM (Do Not Delete)'!$A$1:$G$1000,7,false)</f>
        <v/>
      </c>
      <c r="K214" s="40">
        <v>2570.0</v>
      </c>
      <c r="L214" s="22">
        <f t="shared" si="2"/>
        <v>0</v>
      </c>
      <c r="M214" s="23">
        <f t="shared" si="3"/>
        <v>0</v>
      </c>
      <c r="N214" s="24" t="str">
        <f t="shared" si="4"/>
        <v>Valentines Card with +0, +0% (2570 to 2570)</v>
      </c>
      <c r="O214" s="41"/>
      <c r="P214" s="40">
        <v>739.0</v>
      </c>
      <c r="Q214" s="18">
        <f t="shared" si="5"/>
        <v>0</v>
      </c>
      <c r="R214" s="23">
        <f t="shared" si="6"/>
        <v>0</v>
      </c>
      <c r="S214" s="24" t="str">
        <f t="shared" si="7"/>
        <v>Valentines Card with +0, +0% (739 to 739)</v>
      </c>
      <c r="T214" s="18"/>
      <c r="U214" s="40">
        <v>9.0</v>
      </c>
      <c r="V214" s="22">
        <f t="shared" si="8"/>
        <v>0</v>
      </c>
      <c r="W214" s="23">
        <f t="shared" si="9"/>
        <v>0</v>
      </c>
      <c r="X214" s="26" t="str">
        <f t="shared" si="10"/>
        <v>Valentines Card with +0, +0% (9 to 9)</v>
      </c>
    </row>
    <row r="215">
      <c r="A215" s="18" t="s">
        <v>268</v>
      </c>
      <c r="B215" s="18">
        <v>492.0</v>
      </c>
      <c r="C215" s="40">
        <v>11217.0</v>
      </c>
      <c r="D215" s="40">
        <v>4504.0</v>
      </c>
      <c r="E215" s="40">
        <v>235.0</v>
      </c>
      <c r="F215" s="14">
        <v>154356.0</v>
      </c>
      <c r="G215" s="19"/>
      <c r="H215" s="19">
        <f>VLOOKUP(A215,'Kings Ratings'!$A$2:$B$1000,2,false)</f>
        <v>3</v>
      </c>
      <c r="I215" s="7">
        <f>vlookup(B215,'202405 MM (Do Not Delete)'!$A$1:$G$1000,7,false)</f>
        <v>298</v>
      </c>
      <c r="K215" s="40">
        <v>10729.0</v>
      </c>
      <c r="L215" s="22">
        <f t="shared" si="2"/>
        <v>488</v>
      </c>
      <c r="M215" s="23">
        <f t="shared" si="3"/>
        <v>0.0454842017</v>
      </c>
      <c r="N215" s="24" t="str">
        <f t="shared" si="4"/>
        <v>Essence of Slime with +488, +4.5% (10729 to 11217)</v>
      </c>
      <c r="O215" s="41"/>
      <c r="P215" s="40">
        <v>4303.0</v>
      </c>
      <c r="Q215" s="18">
        <f t="shared" si="5"/>
        <v>201</v>
      </c>
      <c r="R215" s="23">
        <f t="shared" si="6"/>
        <v>0.04671159656</v>
      </c>
      <c r="S215" s="24" t="str">
        <f t="shared" si="7"/>
        <v>Essence of Slime with +201, +4.7% (4303 to 4504)</v>
      </c>
      <c r="T215" s="18"/>
      <c r="U215" s="40">
        <v>218.0</v>
      </c>
      <c r="V215" s="22">
        <f t="shared" si="8"/>
        <v>17</v>
      </c>
      <c r="W215" s="23">
        <f t="shared" si="9"/>
        <v>0.07798165138</v>
      </c>
      <c r="X215" s="26" t="str">
        <f t="shared" si="10"/>
        <v>Essence of Slime with +17, +7.8% (218 to 235)</v>
      </c>
    </row>
    <row r="216">
      <c r="A216" s="18" t="s">
        <v>506</v>
      </c>
      <c r="B216" s="18">
        <v>500.0</v>
      </c>
      <c r="C216" s="40">
        <v>15766.0</v>
      </c>
      <c r="D216" s="40">
        <v>7203.0</v>
      </c>
      <c r="E216" s="40">
        <v>1312.0</v>
      </c>
      <c r="F216" s="14">
        <v>387670.0</v>
      </c>
      <c r="G216" s="19"/>
      <c r="H216" s="19">
        <f>VLOOKUP(A216,'Kings Ratings'!$A$2:$B$1000,2,false)</f>
        <v>4</v>
      </c>
      <c r="I216" s="7">
        <f>vlookup(B216,'202405 MM (Do Not Delete)'!$A$1:$G$1000,7,false)</f>
        <v>250</v>
      </c>
      <c r="K216" s="40">
        <v>15241.0</v>
      </c>
      <c r="L216" s="22">
        <f t="shared" si="2"/>
        <v>525</v>
      </c>
      <c r="M216" s="23">
        <f t="shared" si="3"/>
        <v>0.03444655862</v>
      </c>
      <c r="N216" s="24" t="str">
        <f t="shared" si="4"/>
        <v>Large Net with +525, +3.4% (15241 to 15766)</v>
      </c>
      <c r="O216" s="41"/>
      <c r="P216" s="40">
        <v>6805.0</v>
      </c>
      <c r="Q216" s="18">
        <f t="shared" si="5"/>
        <v>398</v>
      </c>
      <c r="R216" s="23">
        <f t="shared" si="6"/>
        <v>0.05848640705</v>
      </c>
      <c r="S216" s="24" t="str">
        <f t="shared" si="7"/>
        <v>Large Net with +398, +5.8% (6805 to 7203)</v>
      </c>
      <c r="T216" s="18"/>
      <c r="U216" s="40">
        <v>1145.0</v>
      </c>
      <c r="V216" s="22">
        <f t="shared" si="8"/>
        <v>167</v>
      </c>
      <c r="W216" s="23">
        <f t="shared" si="9"/>
        <v>0.1458515284</v>
      </c>
      <c r="X216" s="26" t="str">
        <f t="shared" si="10"/>
        <v>Large Net with +167, +14.6% (1145 to 1312)</v>
      </c>
    </row>
    <row r="217">
      <c r="A217" s="18" t="s">
        <v>436</v>
      </c>
      <c r="B217" s="18">
        <v>506.0</v>
      </c>
      <c r="C217" s="40">
        <v>2156.0</v>
      </c>
      <c r="D217" s="40">
        <v>34.0</v>
      </c>
      <c r="E217" s="40">
        <v>0.0</v>
      </c>
      <c r="F217" s="14">
        <v>768.0</v>
      </c>
      <c r="G217" s="19"/>
      <c r="H217" s="19">
        <f>VLOOKUP(A217,'Kings Ratings'!$A$2:$B$1000,2,false)</f>
        <v>11</v>
      </c>
      <c r="I217" s="10" t="str">
        <f>vlookup(B217,'202405 MM (Do Not Delete)'!$A$1:$G$1000,7,false)</f>
        <v/>
      </c>
      <c r="K217" s="40">
        <v>2156.0</v>
      </c>
      <c r="L217" s="22">
        <f t="shared" si="2"/>
        <v>0</v>
      </c>
      <c r="M217" s="23">
        <f t="shared" si="3"/>
        <v>0</v>
      </c>
      <c r="N217" s="24" t="str">
        <f t="shared" si="4"/>
        <v>Green Top Hat with +0, +0% (2156 to 2156)</v>
      </c>
      <c r="O217" s="41"/>
      <c r="P217" s="40">
        <v>34.0</v>
      </c>
      <c r="Q217" s="18">
        <f t="shared" si="5"/>
        <v>0</v>
      </c>
      <c r="R217" s="23">
        <f t="shared" si="6"/>
        <v>0</v>
      </c>
      <c r="S217" s="24" t="str">
        <f t="shared" si="7"/>
        <v>Green Top Hat with +0, +0% (34 to 34)</v>
      </c>
      <c r="T217" s="18"/>
      <c r="U217" s="40">
        <v>0.0</v>
      </c>
      <c r="V217" s="22">
        <f t="shared" si="8"/>
        <v>0</v>
      </c>
      <c r="W217" s="23" t="str">
        <f t="shared" si="9"/>
        <v>#DIV/0!</v>
      </c>
      <c r="X217" s="26" t="str">
        <f t="shared" si="10"/>
        <v>#DIV/0!</v>
      </c>
    </row>
    <row r="218">
      <c r="A218" s="18" t="s">
        <v>41</v>
      </c>
      <c r="B218" s="18">
        <v>508.0</v>
      </c>
      <c r="C218" s="40">
        <v>11383.0</v>
      </c>
      <c r="D218" s="40">
        <v>3301.0</v>
      </c>
      <c r="E218" s="40">
        <v>1.0</v>
      </c>
      <c r="F218" s="14">
        <v>106678.0</v>
      </c>
      <c r="G218" s="19"/>
      <c r="H218" s="19">
        <f>VLOOKUP(A218,'Kings Ratings'!$A$2:$B$1000,2,false)</f>
        <v>8</v>
      </c>
      <c r="I218" s="7" t="str">
        <f>vlookup(B218,'202405 MM (Do Not Delete)'!$A$1:$G$1000,7,false)</f>
        <v/>
      </c>
      <c r="K218" s="40">
        <v>10844.0</v>
      </c>
      <c r="L218" s="22">
        <f t="shared" si="2"/>
        <v>539</v>
      </c>
      <c r="M218" s="23">
        <f t="shared" si="3"/>
        <v>0.04970490594</v>
      </c>
      <c r="N218" s="24" t="str">
        <f t="shared" si="4"/>
        <v>Arnold Palmer with +539, +5% (10844 to 11383)</v>
      </c>
      <c r="O218" s="41"/>
      <c r="P218" s="40">
        <v>3052.0</v>
      </c>
      <c r="Q218" s="18">
        <f t="shared" si="5"/>
        <v>249</v>
      </c>
      <c r="R218" s="23">
        <f t="shared" si="6"/>
        <v>0.08158584535</v>
      </c>
      <c r="S218" s="24" t="str">
        <f t="shared" si="7"/>
        <v>Arnold Palmer with +249, +8.2% (3052 to 3301)</v>
      </c>
      <c r="T218" s="18"/>
      <c r="U218" s="40">
        <v>0.0</v>
      </c>
      <c r="V218" s="22">
        <f t="shared" si="8"/>
        <v>1</v>
      </c>
      <c r="W218" s="23" t="str">
        <f t="shared" si="9"/>
        <v>#DIV/0!</v>
      </c>
      <c r="X218" s="26" t="str">
        <f t="shared" si="10"/>
        <v>#DIV/0!</v>
      </c>
    </row>
    <row r="219">
      <c r="A219" s="18" t="s">
        <v>93</v>
      </c>
      <c r="B219" s="18">
        <v>535.0</v>
      </c>
      <c r="C219" s="40">
        <v>14537.0</v>
      </c>
      <c r="D219" s="40">
        <v>6636.0</v>
      </c>
      <c r="E219" s="40">
        <v>426.0</v>
      </c>
      <c r="F219" s="14">
        <v>332032.0</v>
      </c>
      <c r="G219" s="19"/>
      <c r="H219" s="19">
        <f>VLOOKUP(A219,'Kings Ratings'!$A$2:$B$1000,2,false)</f>
        <v>3</v>
      </c>
      <c r="I219" s="7">
        <f>vlookup(B219,'202405 MM (Do Not Delete)'!$A$1:$G$1000,7,false)</f>
        <v>281</v>
      </c>
      <c r="K219" s="40">
        <v>14092.0</v>
      </c>
      <c r="L219" s="22">
        <f t="shared" si="2"/>
        <v>445</v>
      </c>
      <c r="M219" s="23">
        <f t="shared" si="3"/>
        <v>0.0315782004</v>
      </c>
      <c r="N219" s="24" t="str">
        <f t="shared" si="4"/>
        <v>Blue Dye with +445, +3.2% (14092 to 14537)</v>
      </c>
      <c r="O219" s="41"/>
      <c r="P219" s="40">
        <v>6359.0</v>
      </c>
      <c r="Q219" s="18">
        <f t="shared" si="5"/>
        <v>277</v>
      </c>
      <c r="R219" s="23">
        <f t="shared" si="6"/>
        <v>0.04356030822</v>
      </c>
      <c r="S219" s="24" t="str">
        <f t="shared" si="7"/>
        <v>Blue Dye with +277, +4.4% (6359 to 6636)</v>
      </c>
      <c r="T219" s="18"/>
      <c r="U219" s="40">
        <v>389.0</v>
      </c>
      <c r="V219" s="22">
        <f t="shared" si="8"/>
        <v>37</v>
      </c>
      <c r="W219" s="23">
        <f t="shared" si="9"/>
        <v>0.09511568123</v>
      </c>
      <c r="X219" s="26" t="str">
        <f t="shared" si="10"/>
        <v>Blue Dye with +37, +9.5% (389 to 426)</v>
      </c>
    </row>
    <row r="220">
      <c r="A220" s="18" t="s">
        <v>659</v>
      </c>
      <c r="B220" s="18">
        <v>536.0</v>
      </c>
      <c r="C220" s="40">
        <v>14148.0</v>
      </c>
      <c r="D220" s="40">
        <v>5596.0</v>
      </c>
      <c r="E220" s="40">
        <v>165.0</v>
      </c>
      <c r="F220" s="14">
        <v>247225.0</v>
      </c>
      <c r="G220" s="19"/>
      <c r="H220" s="19">
        <f>VLOOKUP(A220,'Kings Ratings'!$A$2:$B$1000,2,false)</f>
        <v>3</v>
      </c>
      <c r="I220" s="7">
        <f>vlookup(B220,'202405 MM (Do Not Delete)'!$A$1:$G$1000,7,false)</f>
        <v>296</v>
      </c>
      <c r="K220" s="40">
        <v>13733.0</v>
      </c>
      <c r="L220" s="22">
        <f t="shared" si="2"/>
        <v>415</v>
      </c>
      <c r="M220" s="23">
        <f t="shared" si="3"/>
        <v>0.03021918008</v>
      </c>
      <c r="N220" s="24" t="str">
        <f t="shared" si="4"/>
        <v>Red Dye with +415, +3% (13733 to 14148)</v>
      </c>
      <c r="O220" s="41"/>
      <c r="P220" s="40">
        <v>5310.0</v>
      </c>
      <c r="Q220" s="18">
        <f t="shared" si="5"/>
        <v>286</v>
      </c>
      <c r="R220" s="23">
        <f t="shared" si="6"/>
        <v>0.0538606403</v>
      </c>
      <c r="S220" s="24" t="str">
        <f t="shared" si="7"/>
        <v>Red Dye with +286, +5.4% (5310 to 5596)</v>
      </c>
      <c r="T220" s="18"/>
      <c r="U220" s="40">
        <v>148.0</v>
      </c>
      <c r="V220" s="22">
        <f t="shared" si="8"/>
        <v>17</v>
      </c>
      <c r="W220" s="23">
        <f t="shared" si="9"/>
        <v>0.1148648649</v>
      </c>
      <c r="X220" s="26" t="str">
        <f t="shared" si="10"/>
        <v>Red Dye with +17, +11.5% (148 to 165)</v>
      </c>
    </row>
    <row r="221">
      <c r="A221" s="18" t="s">
        <v>641</v>
      </c>
      <c r="B221" s="18">
        <v>537.0</v>
      </c>
      <c r="C221" s="40">
        <v>8862.0</v>
      </c>
      <c r="D221" s="40">
        <v>3320.0</v>
      </c>
      <c r="E221" s="40">
        <v>32.0</v>
      </c>
      <c r="F221" s="14">
        <v>118997.0</v>
      </c>
      <c r="G221" s="19"/>
      <c r="H221" s="19">
        <f>VLOOKUP(A221,'Kings Ratings'!$A$2:$B$1000,2,false)</f>
        <v>5</v>
      </c>
      <c r="I221" s="7" t="str">
        <f>vlookup(B221,'202405 MM (Do Not Delete)'!$A$1:$G$1000,7,false)</f>
        <v/>
      </c>
      <c r="K221" s="40">
        <v>8516.0</v>
      </c>
      <c r="L221" s="22">
        <f t="shared" si="2"/>
        <v>346</v>
      </c>
      <c r="M221" s="23">
        <f t="shared" si="3"/>
        <v>0.04062940348</v>
      </c>
      <c r="N221" s="24" t="str">
        <f t="shared" si="4"/>
        <v>Purple Dye with +346, +4.1% (8516 to 8862)</v>
      </c>
      <c r="O221" s="41"/>
      <c r="P221" s="40">
        <v>3150.0</v>
      </c>
      <c r="Q221" s="18">
        <f t="shared" si="5"/>
        <v>170</v>
      </c>
      <c r="R221" s="23">
        <f t="shared" si="6"/>
        <v>0.05396825397</v>
      </c>
      <c r="S221" s="24" t="str">
        <f t="shared" si="7"/>
        <v>Purple Dye with +170, +5.4% (3150 to 3320)</v>
      </c>
      <c r="T221" s="18"/>
      <c r="U221" s="40">
        <v>30.0</v>
      </c>
      <c r="V221" s="22">
        <f t="shared" si="8"/>
        <v>2</v>
      </c>
      <c r="W221" s="23">
        <f t="shared" si="9"/>
        <v>0.06666666667</v>
      </c>
      <c r="X221" s="26" t="str">
        <f t="shared" si="10"/>
        <v>Purple Dye with +2, +6.7% (30 to 32)</v>
      </c>
    </row>
    <row r="222">
      <c r="A222" s="18" t="s">
        <v>664</v>
      </c>
      <c r="B222" s="18">
        <v>538.0</v>
      </c>
      <c r="C222" s="40">
        <v>10062.0</v>
      </c>
      <c r="D222" s="40">
        <v>3659.0</v>
      </c>
      <c r="E222" s="40">
        <v>59.0</v>
      </c>
      <c r="F222" s="14">
        <v>100924.0</v>
      </c>
      <c r="G222" s="19"/>
      <c r="H222" s="19">
        <f>VLOOKUP(A222,'Kings Ratings'!$A$2:$B$1000,2,false)</f>
        <v>4</v>
      </c>
      <c r="I222" s="7" t="str">
        <f>vlookup(B222,'202405 MM (Do Not Delete)'!$A$1:$G$1000,7,false)</f>
        <v/>
      </c>
      <c r="K222" s="40">
        <v>9775.0</v>
      </c>
      <c r="L222" s="22">
        <f t="shared" si="2"/>
        <v>287</v>
      </c>
      <c r="M222" s="23">
        <f t="shared" si="3"/>
        <v>0.02936061381</v>
      </c>
      <c r="N222" s="24" t="str">
        <f t="shared" si="4"/>
        <v>Red Shield with +287, +2.9% (9775 to 10062)</v>
      </c>
      <c r="O222" s="41"/>
      <c r="P222" s="40">
        <v>3532.0</v>
      </c>
      <c r="Q222" s="18">
        <f t="shared" si="5"/>
        <v>127</v>
      </c>
      <c r="R222" s="23">
        <f t="shared" si="6"/>
        <v>0.03595696489</v>
      </c>
      <c r="S222" s="24" t="str">
        <f t="shared" si="7"/>
        <v>Red Shield with +127, +3.6% (3532 to 3659)</v>
      </c>
      <c r="T222" s="18"/>
      <c r="U222" s="40">
        <v>51.0</v>
      </c>
      <c r="V222" s="22">
        <f t="shared" si="8"/>
        <v>8</v>
      </c>
      <c r="W222" s="23">
        <f t="shared" si="9"/>
        <v>0.1568627451</v>
      </c>
      <c r="X222" s="26" t="str">
        <f t="shared" si="10"/>
        <v>Red Shield with +8, +15.7% (51 to 59)</v>
      </c>
    </row>
    <row r="223">
      <c r="A223" s="18" t="s">
        <v>636</v>
      </c>
      <c r="B223" s="18">
        <v>539.0</v>
      </c>
      <c r="C223" s="40">
        <v>6315.0</v>
      </c>
      <c r="D223" s="40">
        <v>2385.0</v>
      </c>
      <c r="E223" s="40">
        <v>29.0</v>
      </c>
      <c r="F223" s="14">
        <v>87181.0</v>
      </c>
      <c r="G223" s="19"/>
      <c r="H223" s="19">
        <f>VLOOKUP(A223,'Kings Ratings'!$A$2:$B$1000,2,false)</f>
        <v>5</v>
      </c>
      <c r="I223" s="7" t="str">
        <f>vlookup(B223,'202405 MM (Do Not Delete)'!$A$1:$G$1000,7,false)</f>
        <v/>
      </c>
      <c r="K223" s="40">
        <v>6064.0</v>
      </c>
      <c r="L223" s="22">
        <f t="shared" si="2"/>
        <v>251</v>
      </c>
      <c r="M223" s="23">
        <f t="shared" si="3"/>
        <v>0.04139182058</v>
      </c>
      <c r="N223" s="24" t="str">
        <f t="shared" si="4"/>
        <v>Purple Bag with +251, +4.1% (6064 to 6315)</v>
      </c>
      <c r="O223" s="41"/>
      <c r="P223" s="40">
        <v>2291.0</v>
      </c>
      <c r="Q223" s="18">
        <f t="shared" si="5"/>
        <v>94</v>
      </c>
      <c r="R223" s="23">
        <f t="shared" si="6"/>
        <v>0.04103011785</v>
      </c>
      <c r="S223" s="24" t="str">
        <f t="shared" si="7"/>
        <v>Purple Bag with +94, +4.1% (2291 to 2385)</v>
      </c>
      <c r="T223" s="18"/>
      <c r="U223" s="40">
        <v>25.0</v>
      </c>
      <c r="V223" s="22">
        <f t="shared" si="8"/>
        <v>4</v>
      </c>
      <c r="W223" s="23">
        <f t="shared" si="9"/>
        <v>0.16</v>
      </c>
      <c r="X223" s="26" t="str">
        <f t="shared" si="10"/>
        <v>Purple Bag with +4, +16% (25 to 29)</v>
      </c>
    </row>
    <row r="224">
      <c r="A224" s="18" t="s">
        <v>100</v>
      </c>
      <c r="B224" s="18">
        <v>540.0</v>
      </c>
      <c r="C224" s="40">
        <v>11375.0</v>
      </c>
      <c r="D224" s="40">
        <v>5979.0</v>
      </c>
      <c r="E224" s="40">
        <v>296.0</v>
      </c>
      <c r="F224" s="14">
        <v>148265.0</v>
      </c>
      <c r="G224" s="19"/>
      <c r="H224" s="19">
        <f>VLOOKUP(A224,'Kings Ratings'!$A$2:$B$1000,2,false)</f>
        <v>4</v>
      </c>
      <c r="I224" s="7">
        <f>vlookup(B224,'202405 MM (Do Not Delete)'!$A$1:$G$1000,7,false)</f>
        <v>293</v>
      </c>
      <c r="K224" s="40">
        <v>11006.0</v>
      </c>
      <c r="L224" s="22">
        <f t="shared" si="2"/>
        <v>369</v>
      </c>
      <c r="M224" s="23">
        <f t="shared" si="3"/>
        <v>0.033527167</v>
      </c>
      <c r="N224" s="24" t="str">
        <f t="shared" si="4"/>
        <v>Blue Purse with +369, +3.4% (11006 to 11375)</v>
      </c>
      <c r="O224" s="41"/>
      <c r="P224" s="40">
        <v>5764.0</v>
      </c>
      <c r="Q224" s="18">
        <f t="shared" si="5"/>
        <v>215</v>
      </c>
      <c r="R224" s="23">
        <f t="shared" si="6"/>
        <v>0.03730048577</v>
      </c>
      <c r="S224" s="24" t="str">
        <f t="shared" si="7"/>
        <v>Blue Purse with +215, +3.7% (5764 to 5979)</v>
      </c>
      <c r="T224" s="18"/>
      <c r="U224" s="40">
        <v>276.0</v>
      </c>
      <c r="V224" s="22">
        <f t="shared" si="8"/>
        <v>20</v>
      </c>
      <c r="W224" s="23">
        <f t="shared" si="9"/>
        <v>0.07246376812</v>
      </c>
      <c r="X224" s="26" t="str">
        <f t="shared" si="10"/>
        <v>Blue Purse with +20, +7.2% (276 to 296)</v>
      </c>
    </row>
    <row r="225">
      <c r="A225" s="11" t="s">
        <v>334</v>
      </c>
      <c r="B225" s="18">
        <v>565.0</v>
      </c>
      <c r="C225" s="40">
        <v>1408.0</v>
      </c>
      <c r="D225" s="40">
        <v>9.0</v>
      </c>
      <c r="E225" s="40">
        <v>0.0</v>
      </c>
      <c r="F225" s="14">
        <v>8459.0</v>
      </c>
      <c r="G225" s="19"/>
      <c r="H225" s="19">
        <f>VLOOKUP(A225,'Kings Ratings'!$A$2:$B$1000,2,false)</f>
        <v>11</v>
      </c>
      <c r="I225" s="10"/>
      <c r="K225" s="40">
        <v>1407.0</v>
      </c>
      <c r="L225" s="22">
        <f t="shared" si="2"/>
        <v>1</v>
      </c>
      <c r="M225" s="23">
        <f t="shared" si="3"/>
        <v>0.000710732054</v>
      </c>
      <c r="N225" s="24" t="str">
        <f t="shared" si="4"/>
        <v>Hot Potato with +1, +0.1% (1407 to 1408)</v>
      </c>
      <c r="O225" s="41"/>
      <c r="P225" s="40">
        <v>9.0</v>
      </c>
      <c r="Q225" s="18">
        <f t="shared" si="5"/>
        <v>0</v>
      </c>
      <c r="R225" s="23">
        <f t="shared" si="6"/>
        <v>0</v>
      </c>
      <c r="S225" s="24" t="str">
        <f t="shared" si="7"/>
        <v>Hot Potato with +0, +0% (9 to 9)</v>
      </c>
      <c r="T225" s="18"/>
      <c r="U225" s="40">
        <v>0.0</v>
      </c>
      <c r="V225" s="22">
        <f t="shared" si="8"/>
        <v>0</v>
      </c>
      <c r="W225" s="23" t="str">
        <f t="shared" si="9"/>
        <v>#DIV/0!</v>
      </c>
      <c r="X225" s="26" t="str">
        <f t="shared" si="10"/>
        <v>#DIV/0!</v>
      </c>
    </row>
    <row r="226">
      <c r="A226" s="18" t="s">
        <v>338</v>
      </c>
      <c r="B226" s="18">
        <v>570.0</v>
      </c>
      <c r="C226" s="40">
        <v>23149.0</v>
      </c>
      <c r="D226" s="40">
        <v>18359.0</v>
      </c>
      <c r="E226" s="40">
        <v>8739.0</v>
      </c>
      <c r="F226" s="14">
        <v>2784336.0</v>
      </c>
      <c r="G226" s="19"/>
      <c r="H226" s="19">
        <f>VLOOKUP(A226,'Kings Ratings'!$A$2:$B$1000,2,false)</f>
        <v>1</v>
      </c>
      <c r="I226" s="7">
        <f>vlookup(B226,'202405 MM (Do Not Delete)'!$A$1:$G$1000,7,false)</f>
        <v>205</v>
      </c>
      <c r="K226" s="40">
        <v>22355.0</v>
      </c>
      <c r="L226" s="22">
        <f t="shared" si="2"/>
        <v>794</v>
      </c>
      <c r="M226" s="23">
        <f t="shared" si="3"/>
        <v>0.03551778126</v>
      </c>
      <c r="N226" s="24" t="str">
        <f t="shared" si="4"/>
        <v>Purple Butterfly Fish with +794, +3.6% (22355 to 23149)</v>
      </c>
      <c r="O226" s="41"/>
      <c r="P226" s="40">
        <v>17805.0</v>
      </c>
      <c r="Q226" s="18">
        <f t="shared" si="5"/>
        <v>554</v>
      </c>
      <c r="R226" s="23">
        <f t="shared" si="6"/>
        <v>0.03111485538</v>
      </c>
      <c r="S226" s="24" t="str">
        <f t="shared" si="7"/>
        <v>Purple Butterfly Fish with +554, +3.1% (17805 to 18359)</v>
      </c>
      <c r="T226" s="18"/>
      <c r="U226" s="40">
        <v>8383.0</v>
      </c>
      <c r="V226" s="22">
        <f t="shared" si="8"/>
        <v>356</v>
      </c>
      <c r="W226" s="23">
        <f t="shared" si="9"/>
        <v>0.04246689729</v>
      </c>
      <c r="X226" s="26" t="str">
        <f t="shared" si="10"/>
        <v>Purple Butterfly Fish with +356, +4.2% (8383 to 8739)</v>
      </c>
    </row>
    <row r="227">
      <c r="A227" s="18" t="s">
        <v>226</v>
      </c>
      <c r="B227" s="18">
        <v>574.0</v>
      </c>
      <c r="C227" s="40">
        <v>22906.0</v>
      </c>
      <c r="D227" s="40">
        <v>18041.0</v>
      </c>
      <c r="E227" s="40">
        <v>8361.0</v>
      </c>
      <c r="F227" s="14">
        <v>2687246.0</v>
      </c>
      <c r="G227" s="19"/>
      <c r="H227" s="19">
        <f>VLOOKUP(A227,'Kings Ratings'!$A$2:$B$1000,2,false)</f>
        <v>1</v>
      </c>
      <c r="I227" s="7">
        <f>vlookup(B227,'202405 MM (Do Not Delete)'!$A$1:$G$1000,7,false)</f>
        <v>207</v>
      </c>
      <c r="K227" s="40">
        <v>22133.0</v>
      </c>
      <c r="L227" s="22">
        <f t="shared" si="2"/>
        <v>773</v>
      </c>
      <c r="M227" s="23">
        <f t="shared" si="3"/>
        <v>0.03492522478</v>
      </c>
      <c r="N227" s="24" t="str">
        <f t="shared" si="4"/>
        <v>Crab with +773, +3.5% (22133 to 22906)</v>
      </c>
      <c r="O227" s="41"/>
      <c r="P227" s="40">
        <v>17483.0</v>
      </c>
      <c r="Q227" s="18">
        <f t="shared" si="5"/>
        <v>558</v>
      </c>
      <c r="R227" s="23">
        <f t="shared" si="6"/>
        <v>0.0319167191</v>
      </c>
      <c r="S227" s="24" t="str">
        <f t="shared" si="7"/>
        <v>Crab with +558, +3.2% (17483 to 18041)</v>
      </c>
      <c r="T227" s="18"/>
      <c r="U227" s="40">
        <v>8018.0</v>
      </c>
      <c r="V227" s="22">
        <f t="shared" si="8"/>
        <v>343</v>
      </c>
      <c r="W227" s="23">
        <f t="shared" si="9"/>
        <v>0.04277874782</v>
      </c>
      <c r="X227" s="26" t="str">
        <f t="shared" si="10"/>
        <v>Crab with +343, +4.3% (8018 to 8361)</v>
      </c>
    </row>
    <row r="228">
      <c r="A228" s="18" t="s">
        <v>361</v>
      </c>
      <c r="B228" s="18">
        <v>575.0</v>
      </c>
      <c r="C228" s="40">
        <v>22543.0</v>
      </c>
      <c r="D228" s="40">
        <v>17357.0</v>
      </c>
      <c r="E228" s="40">
        <v>7276.0</v>
      </c>
      <c r="F228" s="14">
        <v>1910627.0</v>
      </c>
      <c r="G228" s="19"/>
      <c r="H228" s="19">
        <f>VLOOKUP(A228,'Kings Ratings'!$A$2:$B$1000,2,false)</f>
        <v>1</v>
      </c>
      <c r="I228" s="7">
        <f>vlookup(B228,'202405 MM (Do Not Delete)'!$A$1:$G$1000,7,false)</f>
        <v>217</v>
      </c>
      <c r="K228" s="40">
        <v>21779.0</v>
      </c>
      <c r="L228" s="22">
        <f t="shared" si="2"/>
        <v>764</v>
      </c>
      <c r="M228" s="23">
        <f t="shared" si="3"/>
        <v>0.0350796639</v>
      </c>
      <c r="N228" s="24" t="str">
        <f t="shared" si="4"/>
        <v>Green Barracuda with +764, +3.5% (21779 to 22543)</v>
      </c>
      <c r="O228" s="41"/>
      <c r="P228" s="40">
        <v>16792.0</v>
      </c>
      <c r="Q228" s="18">
        <f t="shared" si="5"/>
        <v>565</v>
      </c>
      <c r="R228" s="23">
        <f t="shared" si="6"/>
        <v>0.03364697475</v>
      </c>
      <c r="S228" s="24" t="str">
        <f t="shared" si="7"/>
        <v>Green Barracuda with +565, +3.4% (16792 to 17357)</v>
      </c>
      <c r="T228" s="18"/>
      <c r="U228" s="40">
        <v>6916.0</v>
      </c>
      <c r="V228" s="22">
        <f t="shared" si="8"/>
        <v>360</v>
      </c>
      <c r="W228" s="23">
        <f t="shared" si="9"/>
        <v>0.05205320995</v>
      </c>
      <c r="X228" s="26" t="str">
        <f t="shared" si="10"/>
        <v>Green Barracuda with +360, +5.2% (6916 to 7276)</v>
      </c>
    </row>
    <row r="229">
      <c r="A229" s="18" t="s">
        <v>384</v>
      </c>
      <c r="B229" s="18">
        <v>576.0</v>
      </c>
      <c r="C229" s="40">
        <v>22180.0</v>
      </c>
      <c r="D229" s="40">
        <v>16889.0</v>
      </c>
      <c r="E229" s="40">
        <v>6383.0</v>
      </c>
      <c r="F229" s="14">
        <v>1492622.0</v>
      </c>
      <c r="G229" s="19"/>
      <c r="H229" s="19">
        <f>VLOOKUP(A229,'Kings Ratings'!$A$2:$B$1000,2,false)</f>
        <v>1</v>
      </c>
      <c r="I229" s="7">
        <f>vlookup(B229,'202405 MM (Do Not Delete)'!$A$1:$G$1000,7,false)</f>
        <v>278</v>
      </c>
      <c r="K229" s="40">
        <v>21439.0</v>
      </c>
      <c r="L229" s="22">
        <f t="shared" si="2"/>
        <v>741</v>
      </c>
      <c r="M229" s="23">
        <f t="shared" si="3"/>
        <v>0.03456317925</v>
      </c>
      <c r="N229" s="24" t="str">
        <f t="shared" si="4"/>
        <v>Mulberry Snapper with +741, +3.5% (21439 to 22180)</v>
      </c>
      <c r="O229" s="41"/>
      <c r="P229" s="40">
        <v>16319.0</v>
      </c>
      <c r="Q229" s="18">
        <f t="shared" si="5"/>
        <v>570</v>
      </c>
      <c r="R229" s="23">
        <f t="shared" si="6"/>
        <v>0.03492861082</v>
      </c>
      <c r="S229" s="24" t="str">
        <f t="shared" si="7"/>
        <v>Mulberry Snapper with +570, +3.5% (16319 to 16889)</v>
      </c>
      <c r="T229" s="18"/>
      <c r="U229" s="40">
        <v>6022.0</v>
      </c>
      <c r="V229" s="22">
        <f t="shared" si="8"/>
        <v>361</v>
      </c>
      <c r="W229" s="23">
        <f t="shared" si="9"/>
        <v>0.05994686151</v>
      </c>
      <c r="X229" s="26" t="str">
        <f t="shared" si="10"/>
        <v>Mulberry Snapper with +361, +6% (6022 to 6383)</v>
      </c>
    </row>
    <row r="230">
      <c r="A230" s="18" t="s">
        <v>414</v>
      </c>
      <c r="B230" s="18">
        <v>577.0</v>
      </c>
      <c r="C230" s="40">
        <v>21896.0</v>
      </c>
      <c r="D230" s="40">
        <v>16510.0</v>
      </c>
      <c r="E230" s="40">
        <v>6081.0</v>
      </c>
      <c r="F230" s="14">
        <v>1325483.0</v>
      </c>
      <c r="G230" s="19"/>
      <c r="H230" s="19">
        <f>VLOOKUP(A230,'Kings Ratings'!$A$2:$B$1000,2,false)</f>
        <v>1</v>
      </c>
      <c r="I230" s="7">
        <f>vlookup(B230,'202405 MM (Do Not Delete)'!$A$1:$G$1000,7,false)</f>
        <v>264</v>
      </c>
      <c r="K230" s="40">
        <v>21180.0</v>
      </c>
      <c r="L230" s="22">
        <f t="shared" si="2"/>
        <v>716</v>
      </c>
      <c r="M230" s="23">
        <f t="shared" si="3"/>
        <v>0.03380547686</v>
      </c>
      <c r="N230" s="24" t="str">
        <f t="shared" si="4"/>
        <v>Jumbo Fish with +716, +3.4% (21180 to 21896)</v>
      </c>
      <c r="O230" s="41"/>
      <c r="P230" s="40">
        <v>15939.0</v>
      </c>
      <c r="Q230" s="18">
        <f t="shared" si="5"/>
        <v>571</v>
      </c>
      <c r="R230" s="23">
        <f t="shared" si="6"/>
        <v>0.0358240793</v>
      </c>
      <c r="S230" s="24" t="str">
        <f t="shared" si="7"/>
        <v>Jumbo Fish with +571, +3.6% (15939 to 16510)</v>
      </c>
      <c r="T230" s="18"/>
      <c r="U230" s="40">
        <v>5711.0</v>
      </c>
      <c r="V230" s="22">
        <f t="shared" si="8"/>
        <v>370</v>
      </c>
      <c r="W230" s="23">
        <f t="shared" si="9"/>
        <v>0.06478725267</v>
      </c>
      <c r="X230" s="26" t="str">
        <f t="shared" si="10"/>
        <v>Jumbo Fish with +370, +6.5% (5711 to 6081)</v>
      </c>
    </row>
    <row r="231">
      <c r="A231" s="18" t="s">
        <v>440</v>
      </c>
      <c r="B231" s="18">
        <v>578.0</v>
      </c>
      <c r="C231" s="40">
        <v>21370.0</v>
      </c>
      <c r="D231" s="40">
        <v>15837.0</v>
      </c>
      <c r="E231" s="40">
        <v>5461.0</v>
      </c>
      <c r="F231" s="14">
        <v>1014477.0</v>
      </c>
      <c r="G231" s="19"/>
      <c r="H231" s="19">
        <f>VLOOKUP(A231,'Kings Ratings'!$A$2:$B$1000,2,false)</f>
        <v>1</v>
      </c>
      <c r="I231" s="7">
        <f>vlookup(B231,'202405 MM (Do Not Delete)'!$A$1:$G$1000,7,false)</f>
        <v>268</v>
      </c>
      <c r="K231" s="40">
        <v>20680.0</v>
      </c>
      <c r="L231" s="22">
        <f t="shared" si="2"/>
        <v>690</v>
      </c>
      <c r="M231" s="23">
        <f t="shared" si="3"/>
        <v>0.0333655706</v>
      </c>
      <c r="N231" s="24" t="str">
        <f t="shared" si="4"/>
        <v>Speckled Grouper with +690, +3.3% (20680 to 21370)</v>
      </c>
      <c r="O231" s="41"/>
      <c r="P231" s="40">
        <v>15296.0</v>
      </c>
      <c r="Q231" s="18">
        <f t="shared" si="5"/>
        <v>541</v>
      </c>
      <c r="R231" s="23">
        <f t="shared" si="6"/>
        <v>0.03536872385</v>
      </c>
      <c r="S231" s="24" t="str">
        <f t="shared" si="7"/>
        <v>Speckled Grouper with +541, +3.5% (15296 to 15837)</v>
      </c>
      <c r="T231" s="18"/>
      <c r="U231" s="40">
        <v>5107.0</v>
      </c>
      <c r="V231" s="22">
        <f t="shared" si="8"/>
        <v>354</v>
      </c>
      <c r="W231" s="23">
        <f t="shared" si="9"/>
        <v>0.06931662424</v>
      </c>
      <c r="X231" s="26" t="str">
        <f t="shared" si="10"/>
        <v>Speckled Grouper with +354, +6.9% (5107 to 5461)</v>
      </c>
    </row>
    <row r="232">
      <c r="A232" s="18" t="s">
        <v>426</v>
      </c>
      <c r="B232" s="18">
        <v>579.0</v>
      </c>
      <c r="C232" s="40">
        <v>21627.0</v>
      </c>
      <c r="D232" s="40">
        <v>16156.0</v>
      </c>
      <c r="E232" s="40">
        <v>5648.0</v>
      </c>
      <c r="F232" s="14">
        <v>1110065.0</v>
      </c>
      <c r="G232" s="19"/>
      <c r="H232" s="19">
        <f>VLOOKUP(A232,'Kings Ratings'!$A$2:$B$1000,2,false)</f>
        <v>1</v>
      </c>
      <c r="I232" s="7">
        <f>vlookup(B232,'202405 MM (Do Not Delete)'!$A$1:$G$1000,7,false)</f>
        <v>266</v>
      </c>
      <c r="K232" s="40">
        <v>20914.0</v>
      </c>
      <c r="L232" s="22">
        <f t="shared" si="2"/>
        <v>713</v>
      </c>
      <c r="M232" s="23">
        <f t="shared" si="3"/>
        <v>0.03409199579</v>
      </c>
      <c r="N232" s="24" t="str">
        <f t="shared" si="4"/>
        <v>Orcafish with +713, +3.4% (20914 to 21627)</v>
      </c>
      <c r="O232" s="41"/>
      <c r="P232" s="40">
        <v>15600.0</v>
      </c>
      <c r="Q232" s="18">
        <f t="shared" si="5"/>
        <v>556</v>
      </c>
      <c r="R232" s="23">
        <f t="shared" si="6"/>
        <v>0.03564102564</v>
      </c>
      <c r="S232" s="24" t="str">
        <f t="shared" si="7"/>
        <v>Orcafish with +556, +3.6% (15600 to 16156)</v>
      </c>
      <c r="T232" s="18"/>
      <c r="U232" s="40">
        <v>5296.0</v>
      </c>
      <c r="V232" s="22">
        <f t="shared" si="8"/>
        <v>352</v>
      </c>
      <c r="W232" s="23">
        <f t="shared" si="9"/>
        <v>0.0664652568</v>
      </c>
      <c r="X232" s="26" t="str">
        <f t="shared" si="10"/>
        <v>Orcafish with +352, +6.6% (5296 to 5648)</v>
      </c>
    </row>
    <row r="233">
      <c r="A233" s="18" t="s">
        <v>391</v>
      </c>
      <c r="B233" s="18">
        <v>580.0</v>
      </c>
      <c r="C233" s="40">
        <v>851.0</v>
      </c>
      <c r="D233" s="40">
        <v>5.0</v>
      </c>
      <c r="E233" s="40">
        <v>0.0</v>
      </c>
      <c r="F233" s="14">
        <v>5405.0</v>
      </c>
      <c r="G233" s="19"/>
      <c r="H233" s="19">
        <f>VLOOKUP(A233,'Kings Ratings'!$A$2:$B$1000,2,false)</f>
        <v>10</v>
      </c>
      <c r="I233" s="10" t="str">
        <f>vlookup(B233,'202405 MM (Do Not Delete)'!$A$1:$G$1000,7,false)</f>
        <v/>
      </c>
      <c r="K233" s="40">
        <v>756.0</v>
      </c>
      <c r="L233" s="22">
        <f t="shared" si="2"/>
        <v>95</v>
      </c>
      <c r="M233" s="23">
        <f t="shared" si="3"/>
        <v>0.1256613757</v>
      </c>
      <c r="N233" s="24" t="str">
        <f t="shared" si="4"/>
        <v>Gold Jelly with +95, +12.6% (756 to 851)</v>
      </c>
      <c r="O233" s="41"/>
      <c r="P233" s="40">
        <v>4.0</v>
      </c>
      <c r="Q233" s="18">
        <f t="shared" si="5"/>
        <v>1</v>
      </c>
      <c r="R233" s="23">
        <f t="shared" si="6"/>
        <v>0.25</v>
      </c>
      <c r="S233" s="24" t="str">
        <f t="shared" si="7"/>
        <v>Gold Jelly with +1, +25% (4 to 5)</v>
      </c>
      <c r="T233" s="18"/>
      <c r="U233" s="40">
        <v>0.0</v>
      </c>
      <c r="V233" s="22">
        <f t="shared" si="8"/>
        <v>0</v>
      </c>
      <c r="W233" s="23" t="str">
        <f t="shared" si="9"/>
        <v>#DIV/0!</v>
      </c>
      <c r="X233" s="26" t="str">
        <f t="shared" si="10"/>
        <v>#DIV/0!</v>
      </c>
    </row>
    <row r="234">
      <c r="A234" s="18" t="s">
        <v>236</v>
      </c>
      <c r="B234" s="18">
        <v>585.0</v>
      </c>
      <c r="C234" s="40">
        <v>11486.0</v>
      </c>
      <c r="D234" s="40">
        <v>5847.0</v>
      </c>
      <c r="E234" s="40">
        <v>466.0</v>
      </c>
      <c r="F234" s="14">
        <v>272658.0</v>
      </c>
      <c r="G234" s="19"/>
      <c r="H234" s="19">
        <f>VLOOKUP(A234,'Kings Ratings'!$A$2:$B$1000,2,false)</f>
        <v>4</v>
      </c>
      <c r="I234" s="7">
        <f>vlookup(B234,'202405 MM (Do Not Delete)'!$A$1:$G$1000,7,false)</f>
        <v>277</v>
      </c>
      <c r="K234" s="40">
        <v>11143.0</v>
      </c>
      <c r="L234" s="22">
        <f t="shared" si="2"/>
        <v>343</v>
      </c>
      <c r="M234" s="23">
        <f t="shared" si="3"/>
        <v>0.03078165665</v>
      </c>
      <c r="N234" s="24" t="str">
        <f t="shared" si="4"/>
        <v>Crossbow with +343, +3.1% (11143 to 11486)</v>
      </c>
      <c r="O234" s="41"/>
      <c r="P234" s="40">
        <v>5634.0</v>
      </c>
      <c r="Q234" s="18">
        <f t="shared" si="5"/>
        <v>213</v>
      </c>
      <c r="R234" s="23">
        <f t="shared" si="6"/>
        <v>0.03780617678</v>
      </c>
      <c r="S234" s="24" t="str">
        <f t="shared" si="7"/>
        <v>Crossbow with +213, +3.8% (5634 to 5847)</v>
      </c>
      <c r="T234" s="18"/>
      <c r="U234" s="40">
        <v>431.0</v>
      </c>
      <c r="V234" s="22">
        <f t="shared" si="8"/>
        <v>35</v>
      </c>
      <c r="W234" s="23">
        <f t="shared" si="9"/>
        <v>0.08120649652</v>
      </c>
      <c r="X234" s="26" t="str">
        <f t="shared" si="10"/>
        <v>Crossbow with +35, +8.1% (431 to 466)</v>
      </c>
    </row>
    <row r="235">
      <c r="A235" s="18" t="s">
        <v>144</v>
      </c>
      <c r="B235" s="18">
        <v>587.0</v>
      </c>
      <c r="C235" s="40">
        <v>89.0</v>
      </c>
      <c r="D235" s="40">
        <v>0.0</v>
      </c>
      <c r="E235" s="40">
        <v>0.0</v>
      </c>
      <c r="F235" s="14">
        <v>4123.0</v>
      </c>
      <c r="G235" s="19"/>
      <c r="H235" s="19">
        <f>VLOOKUP(A235,'Kings Ratings'!$A$2:$B$1000,2,false)</f>
        <v>10</v>
      </c>
      <c r="I235" s="10" t="str">
        <f>vlookup(B235,'202405 MM (Do Not Delete)'!$A$1:$G$1000,7,false)</f>
        <v/>
      </c>
      <c r="K235" s="40">
        <v>75.0</v>
      </c>
      <c r="L235" s="22">
        <f t="shared" si="2"/>
        <v>14</v>
      </c>
      <c r="M235" s="23">
        <f t="shared" si="3"/>
        <v>0.1866666667</v>
      </c>
      <c r="N235" s="24" t="str">
        <f t="shared" si="4"/>
        <v>Peach Juice with +14, +18.7% (75 to 89)</v>
      </c>
      <c r="O235" s="41"/>
      <c r="P235" s="40">
        <v>0.0</v>
      </c>
      <c r="Q235" s="18">
        <f t="shared" si="5"/>
        <v>0</v>
      </c>
      <c r="R235" s="23" t="str">
        <f t="shared" si="6"/>
        <v>#DIV/0!</v>
      </c>
      <c r="S235" s="24" t="str">
        <f t="shared" si="7"/>
        <v>#DIV/0!</v>
      </c>
      <c r="T235" s="18"/>
      <c r="U235" s="40">
        <v>0.0</v>
      </c>
      <c r="V235" s="22">
        <f t="shared" si="8"/>
        <v>0</v>
      </c>
      <c r="W235" s="23" t="str">
        <f t="shared" si="9"/>
        <v>#DIV/0!</v>
      </c>
      <c r="X235" s="26" t="str">
        <f t="shared" si="10"/>
        <v>#DIV/0!</v>
      </c>
    </row>
    <row r="236">
      <c r="A236" s="18" t="s">
        <v>756</v>
      </c>
      <c r="B236" s="18">
        <v>592.0</v>
      </c>
      <c r="C236" s="40">
        <v>7379.0</v>
      </c>
      <c r="D236" s="40">
        <v>1114.0</v>
      </c>
      <c r="E236" s="40">
        <v>1.0</v>
      </c>
      <c r="F236" s="14">
        <v>67825.0</v>
      </c>
      <c r="G236" s="19"/>
      <c r="H236" s="19">
        <f>VLOOKUP(A236,'Kings Ratings'!$A$2:$B$1000,2,false)</f>
        <v>8</v>
      </c>
      <c r="I236" s="10"/>
      <c r="K236" s="40">
        <v>7018.0</v>
      </c>
      <c r="L236" s="22">
        <f t="shared" si="2"/>
        <v>361</v>
      </c>
      <c r="M236" s="23">
        <f t="shared" si="3"/>
        <v>0.05143915645</v>
      </c>
      <c r="N236" s="24" t="str">
        <f t="shared" si="4"/>
        <v>Steel Plate with +361, +5.1% (7018 to 7379)</v>
      </c>
      <c r="O236" s="41"/>
      <c r="P236" s="40">
        <v>1025.0</v>
      </c>
      <c r="Q236" s="18">
        <f t="shared" si="5"/>
        <v>89</v>
      </c>
      <c r="R236" s="23">
        <f t="shared" si="6"/>
        <v>0.08682926829</v>
      </c>
      <c r="S236" s="24" t="str">
        <f t="shared" si="7"/>
        <v>Steel Plate with +89, +8.7% (1025 to 1114)</v>
      </c>
      <c r="T236" s="18"/>
      <c r="U236" s="40">
        <v>1.0</v>
      </c>
      <c r="V236" s="22">
        <f t="shared" si="8"/>
        <v>0</v>
      </c>
      <c r="W236" s="23">
        <f t="shared" si="9"/>
        <v>0</v>
      </c>
      <c r="X236" s="26" t="str">
        <f t="shared" si="10"/>
        <v>Steel Plate with +0, +0% (1 to 1)</v>
      </c>
    </row>
    <row r="237">
      <c r="A237" s="18" t="s">
        <v>838</v>
      </c>
      <c r="B237" s="18">
        <v>594.0</v>
      </c>
      <c r="C237" s="40">
        <v>7311.0</v>
      </c>
      <c r="D237" s="40">
        <v>1110.0</v>
      </c>
      <c r="E237" s="40">
        <v>15.0</v>
      </c>
      <c r="F237" s="14">
        <v>38193.0</v>
      </c>
      <c r="G237" s="19"/>
      <c r="H237" s="19">
        <f>VLOOKUP(A237,'Kings Ratings'!$A$2:$B$1000,2,false)</f>
        <v>6</v>
      </c>
      <c r="I237" s="7">
        <f>vlookup(B237,'202405 MM (Do Not Delete)'!$A$1:$G$1000,7,false)</f>
        <v>298</v>
      </c>
      <c r="K237" s="40">
        <v>6971.0</v>
      </c>
      <c r="L237" s="22">
        <f t="shared" si="2"/>
        <v>340</v>
      </c>
      <c r="M237" s="23">
        <f t="shared" si="3"/>
        <v>0.04877349017</v>
      </c>
      <c r="N237" s="24" t="str">
        <f t="shared" si="4"/>
        <v>Wrench with +340, +4.9% (6971 to 7311)</v>
      </c>
      <c r="O237" s="41"/>
      <c r="P237" s="40">
        <v>1052.0</v>
      </c>
      <c r="Q237" s="18">
        <f t="shared" si="5"/>
        <v>58</v>
      </c>
      <c r="R237" s="23">
        <f t="shared" si="6"/>
        <v>0.05513307985</v>
      </c>
      <c r="S237" s="24" t="str">
        <f t="shared" si="7"/>
        <v>Wrench with +58, +5.5% (1052 to 1110)</v>
      </c>
      <c r="T237" s="18"/>
      <c r="U237" s="40">
        <v>11.0</v>
      </c>
      <c r="V237" s="22">
        <f t="shared" si="8"/>
        <v>4</v>
      </c>
      <c r="W237" s="23">
        <f t="shared" si="9"/>
        <v>0.3636363636</v>
      </c>
      <c r="X237" s="26" t="str">
        <f t="shared" si="10"/>
        <v>Wrench with +4, +36.4% (11 to 15)</v>
      </c>
    </row>
    <row r="238">
      <c r="A238" s="18" t="s">
        <v>170</v>
      </c>
      <c r="B238" s="18">
        <v>615.0</v>
      </c>
      <c r="C238" s="40">
        <v>4102.0</v>
      </c>
      <c r="D238" s="40">
        <v>279.0</v>
      </c>
      <c r="E238" s="40">
        <v>5.0</v>
      </c>
      <c r="F238" s="14">
        <v>7586.0</v>
      </c>
      <c r="G238" s="19"/>
      <c r="H238" s="19">
        <f>VLOOKUP(A238,'Kings Ratings'!$A$2:$B$1000,2,false)</f>
        <v>9</v>
      </c>
      <c r="I238" s="10"/>
      <c r="K238" s="40">
        <v>3900.0</v>
      </c>
      <c r="L238" s="22">
        <f t="shared" si="2"/>
        <v>202</v>
      </c>
      <c r="M238" s="23">
        <f t="shared" si="3"/>
        <v>0.05179487179</v>
      </c>
      <c r="N238" s="24" t="str">
        <f t="shared" si="4"/>
        <v>Canoe with +202, +5.2% (3900 to 4102)</v>
      </c>
      <c r="O238" s="41"/>
      <c r="P238" s="40">
        <v>266.0</v>
      </c>
      <c r="Q238" s="18">
        <f t="shared" si="5"/>
        <v>13</v>
      </c>
      <c r="R238" s="23">
        <f t="shared" si="6"/>
        <v>0.04887218045</v>
      </c>
      <c r="S238" s="24" t="str">
        <f t="shared" si="7"/>
        <v>Canoe with +13, +4.9% (266 to 279)</v>
      </c>
      <c r="T238" s="18"/>
      <c r="U238" s="40">
        <v>5.0</v>
      </c>
      <c r="V238" s="22">
        <f t="shared" si="8"/>
        <v>0</v>
      </c>
      <c r="W238" s="23">
        <f t="shared" si="9"/>
        <v>0</v>
      </c>
      <c r="X238" s="26" t="str">
        <f t="shared" si="10"/>
        <v>Canoe with +0, +0% (5 to 5)</v>
      </c>
    </row>
    <row r="239">
      <c r="A239" s="18" t="s">
        <v>786</v>
      </c>
      <c r="B239" s="18">
        <v>616.0</v>
      </c>
      <c r="C239" s="40">
        <v>4280.0</v>
      </c>
      <c r="D239" s="40">
        <v>329.0</v>
      </c>
      <c r="E239" s="40">
        <v>9.0</v>
      </c>
      <c r="F239" s="14">
        <v>152247.0</v>
      </c>
      <c r="G239" s="19"/>
      <c r="H239" s="19">
        <f>VLOOKUP(A239,'Kings Ratings'!$A$2:$B$1000,2,false)</f>
        <v>11</v>
      </c>
      <c r="I239" s="10"/>
      <c r="K239" s="40">
        <v>2917.0</v>
      </c>
      <c r="L239" s="22">
        <f t="shared" si="2"/>
        <v>1363</v>
      </c>
      <c r="M239" s="23">
        <f t="shared" si="3"/>
        <v>0.4672608845</v>
      </c>
      <c r="N239" s="24" t="str">
        <f t="shared" si="4"/>
        <v>Toilet Paper with +1363, +46.7% (2917 to 4280)</v>
      </c>
      <c r="O239" s="41"/>
      <c r="P239" s="40">
        <v>206.0</v>
      </c>
      <c r="Q239" s="18">
        <f t="shared" si="5"/>
        <v>123</v>
      </c>
      <c r="R239" s="23">
        <f t="shared" si="6"/>
        <v>0.5970873786</v>
      </c>
      <c r="S239" s="24" t="str">
        <f t="shared" si="7"/>
        <v>Toilet Paper with +123, +59.7% (206 to 329)</v>
      </c>
      <c r="T239" s="18"/>
      <c r="U239" s="40">
        <v>1.0</v>
      </c>
      <c r="V239" s="22">
        <f t="shared" si="8"/>
        <v>8</v>
      </c>
      <c r="W239" s="23">
        <f t="shared" si="9"/>
        <v>8</v>
      </c>
      <c r="X239" s="26" t="str">
        <f t="shared" si="10"/>
        <v>Toilet Paper with +8, +800% (1 to 9)</v>
      </c>
    </row>
    <row r="240">
      <c r="A240" s="18" t="s">
        <v>844</v>
      </c>
      <c r="B240" s="18">
        <v>623.0</v>
      </c>
      <c r="C240" s="40">
        <v>3439.0</v>
      </c>
      <c r="D240" s="40">
        <v>577.0</v>
      </c>
      <c r="E240" s="40">
        <v>5.0</v>
      </c>
      <c r="F240" s="14">
        <v>115387.0</v>
      </c>
      <c r="G240" s="19"/>
      <c r="H240" s="19">
        <f>VLOOKUP(A240,'Kings Ratings'!$A$2:$B$1000,2,false)</f>
        <v>11</v>
      </c>
      <c r="I240" s="10"/>
      <c r="K240" s="40">
        <v>3437.0</v>
      </c>
      <c r="L240" s="22">
        <f t="shared" si="2"/>
        <v>2</v>
      </c>
      <c r="M240" s="23">
        <f t="shared" si="3"/>
        <v>0.0005819028222</v>
      </c>
      <c r="N240" s="24" t="str">
        <f t="shared" si="4"/>
        <v>Milk Carton with +2, +0.1% (3437 to 3439)</v>
      </c>
      <c r="O240" s="41"/>
      <c r="P240" s="40">
        <v>577.0</v>
      </c>
      <c r="Q240" s="18">
        <f t="shared" si="5"/>
        <v>0</v>
      </c>
      <c r="R240" s="23">
        <f t="shared" si="6"/>
        <v>0</v>
      </c>
      <c r="S240" s="24" t="str">
        <f t="shared" si="7"/>
        <v>Milk Carton with +0, +0% (577 to 577)</v>
      </c>
      <c r="T240" s="18"/>
      <c r="U240" s="40">
        <v>5.0</v>
      </c>
      <c r="V240" s="22">
        <f t="shared" si="8"/>
        <v>0</v>
      </c>
      <c r="W240" s="23">
        <f t="shared" si="9"/>
        <v>0</v>
      </c>
      <c r="X240" s="26" t="str">
        <f t="shared" si="10"/>
        <v>Milk Carton with +0, +0% (5 to 5)</v>
      </c>
    </row>
    <row r="241">
      <c r="A241" s="18" t="s">
        <v>535</v>
      </c>
      <c r="B241" s="18">
        <v>628.0</v>
      </c>
      <c r="C241" s="40">
        <v>4513.0</v>
      </c>
      <c r="D241" s="40">
        <v>318.0</v>
      </c>
      <c r="E241" s="40">
        <v>0.0</v>
      </c>
      <c r="F241" s="14">
        <v>23022.0</v>
      </c>
      <c r="G241" s="19"/>
      <c r="H241" s="19">
        <f>VLOOKUP(A241,'Kings Ratings'!$A$2:$B$1000,2,false)</f>
        <v>8</v>
      </c>
      <c r="I241" s="10"/>
      <c r="K241" s="40">
        <v>4252.0</v>
      </c>
      <c r="L241" s="22">
        <f t="shared" si="2"/>
        <v>261</v>
      </c>
      <c r="M241" s="23">
        <f t="shared" si="3"/>
        <v>0.06138287865</v>
      </c>
      <c r="N241" s="24" t="str">
        <f t="shared" si="4"/>
        <v>Machine Press with +261, +6.1% (4252 to 4513)</v>
      </c>
      <c r="O241" s="41"/>
      <c r="P241" s="40">
        <v>288.0</v>
      </c>
      <c r="Q241" s="18">
        <f t="shared" si="5"/>
        <v>30</v>
      </c>
      <c r="R241" s="23">
        <f t="shared" si="6"/>
        <v>0.1041666667</v>
      </c>
      <c r="S241" s="24" t="str">
        <f t="shared" si="7"/>
        <v>Machine Press with +30, +10.4% (288 to 318)</v>
      </c>
      <c r="T241" s="18"/>
      <c r="U241" s="40">
        <v>0.0</v>
      </c>
      <c r="V241" s="22">
        <f t="shared" si="8"/>
        <v>0</v>
      </c>
      <c r="W241" s="23" t="str">
        <f t="shared" si="9"/>
        <v>#DIV/0!</v>
      </c>
      <c r="X241" s="26" t="str">
        <f t="shared" si="10"/>
        <v>#DIV/0!</v>
      </c>
    </row>
    <row r="242">
      <c r="A242" s="18" t="s">
        <v>222</v>
      </c>
      <c r="B242" s="18">
        <v>629.0</v>
      </c>
      <c r="C242" s="40">
        <v>4658.0</v>
      </c>
      <c r="D242" s="40">
        <v>177.0</v>
      </c>
      <c r="E242" s="40">
        <v>0.0</v>
      </c>
      <c r="F242" s="14">
        <v>20934.0</v>
      </c>
      <c r="G242" s="19"/>
      <c r="H242" s="19">
        <f>VLOOKUP(A242,'Kings Ratings'!$A$2:$B$1000,2,false)</f>
        <v>9</v>
      </c>
      <c r="I242" s="10">
        <f>vlookup(B242,'202405 MM (Do Not Delete)'!$A$1:$G$1000,7,false)</f>
        <v>301</v>
      </c>
      <c r="K242" s="40">
        <v>4324.0</v>
      </c>
      <c r="L242" s="22">
        <f t="shared" si="2"/>
        <v>334</v>
      </c>
      <c r="M242" s="23">
        <f t="shared" si="3"/>
        <v>0.07724329325</v>
      </c>
      <c r="N242" s="24" t="str">
        <f t="shared" si="4"/>
        <v>Corn Oil with +334, +7.7% (4324 to 4658)</v>
      </c>
      <c r="O242" s="41"/>
      <c r="P242" s="40">
        <v>150.0</v>
      </c>
      <c r="Q242" s="18">
        <f t="shared" si="5"/>
        <v>27</v>
      </c>
      <c r="R242" s="23">
        <f t="shared" si="6"/>
        <v>0.18</v>
      </c>
      <c r="S242" s="24" t="str">
        <f t="shared" si="7"/>
        <v>Corn Oil with +27, +18% (150 to 177)</v>
      </c>
      <c r="T242" s="18"/>
      <c r="U242" s="40">
        <v>0.0</v>
      </c>
      <c r="V242" s="22">
        <f t="shared" si="8"/>
        <v>0</v>
      </c>
      <c r="W242" s="23" t="str">
        <f t="shared" si="9"/>
        <v>#DIV/0!</v>
      </c>
      <c r="X242" s="26" t="str">
        <f t="shared" si="10"/>
        <v>#DIV/0!</v>
      </c>
    </row>
    <row r="243">
      <c r="A243" s="18" t="s">
        <v>675</v>
      </c>
      <c r="B243" s="18">
        <v>630.0</v>
      </c>
      <c r="C243" s="40">
        <v>8461.0</v>
      </c>
      <c r="D243" s="40">
        <v>581.0</v>
      </c>
      <c r="E243" s="40">
        <v>0.0</v>
      </c>
      <c r="F243" s="14">
        <v>30982.0</v>
      </c>
      <c r="G243" s="19"/>
      <c r="H243" s="19">
        <f>VLOOKUP(A243,'Kings Ratings'!$A$2:$B$1000,2,false)</f>
        <v>8</v>
      </c>
      <c r="I243" s="10"/>
      <c r="K243" s="40">
        <v>7957.0</v>
      </c>
      <c r="L243" s="22">
        <f t="shared" si="2"/>
        <v>504</v>
      </c>
      <c r="M243" s="23">
        <f t="shared" si="3"/>
        <v>0.06334045495</v>
      </c>
      <c r="N243" s="24" t="str">
        <f t="shared" si="4"/>
        <v>Rice with +504, +6.3% (7957 to 8461)</v>
      </c>
      <c r="O243" s="41"/>
      <c r="P243" s="40">
        <v>560.0</v>
      </c>
      <c r="Q243" s="18">
        <f t="shared" si="5"/>
        <v>21</v>
      </c>
      <c r="R243" s="23">
        <f t="shared" si="6"/>
        <v>0.0375</v>
      </c>
      <c r="S243" s="24" t="str">
        <f t="shared" si="7"/>
        <v>Rice with +21, +3.8% (560 to 581)</v>
      </c>
      <c r="T243" s="18"/>
      <c r="U243" s="40">
        <v>0.0</v>
      </c>
      <c r="V243" s="22">
        <f t="shared" si="8"/>
        <v>0</v>
      </c>
      <c r="W243" s="23" t="str">
        <f t="shared" si="9"/>
        <v>#DIV/0!</v>
      </c>
      <c r="X243" s="26" t="str">
        <f t="shared" si="10"/>
        <v>#DIV/0!</v>
      </c>
    </row>
    <row r="244">
      <c r="A244" s="18" t="s">
        <v>562</v>
      </c>
      <c r="B244" s="18">
        <v>634.0</v>
      </c>
      <c r="C244" s="40">
        <v>771.0</v>
      </c>
      <c r="D244" s="40">
        <v>40.0</v>
      </c>
      <c r="E244" s="40">
        <v>0.0</v>
      </c>
      <c r="F244" s="14">
        <v>7811.0</v>
      </c>
      <c r="G244" s="19"/>
      <c r="H244" s="19">
        <f>VLOOKUP(A244,'Kings Ratings'!$A$2:$B$1000,2,false)</f>
        <v>10</v>
      </c>
      <c r="I244" s="10"/>
      <c r="K244" s="40">
        <v>712.0</v>
      </c>
      <c r="L244" s="22">
        <f t="shared" si="2"/>
        <v>59</v>
      </c>
      <c r="M244" s="23">
        <f t="shared" si="3"/>
        <v>0.08286516854</v>
      </c>
      <c r="N244" s="24" t="str">
        <f t="shared" si="4"/>
        <v>Mushroom Stew with +59, +8.3% (712 to 771)</v>
      </c>
      <c r="O244" s="41"/>
      <c r="P244" s="40">
        <v>39.0</v>
      </c>
      <c r="Q244" s="18">
        <f t="shared" si="5"/>
        <v>1</v>
      </c>
      <c r="R244" s="23">
        <f t="shared" si="6"/>
        <v>0.02564102564</v>
      </c>
      <c r="S244" s="24" t="str">
        <f t="shared" si="7"/>
        <v>Mushroom Stew with +1, +2.6% (39 to 40)</v>
      </c>
      <c r="T244" s="18"/>
      <c r="U244" s="40">
        <v>0.0</v>
      </c>
      <c r="V244" s="22">
        <f t="shared" si="8"/>
        <v>0</v>
      </c>
      <c r="W244" s="23" t="str">
        <f t="shared" si="9"/>
        <v>#DIV/0!</v>
      </c>
      <c r="X244" s="26" t="str">
        <f t="shared" si="10"/>
        <v>#DIV/0!</v>
      </c>
    </row>
    <row r="245">
      <c r="A245" s="18" t="s">
        <v>311</v>
      </c>
      <c r="B245" s="18">
        <v>635.0</v>
      </c>
      <c r="C245" s="40">
        <v>89.0</v>
      </c>
      <c r="D245" s="40">
        <v>3.0</v>
      </c>
      <c r="E245" s="40">
        <v>0.0</v>
      </c>
      <c r="F245" s="14">
        <v>467.0</v>
      </c>
      <c r="G245" s="19"/>
      <c r="H245" s="19">
        <f>VLOOKUP(A245,'Kings Ratings'!$A$2:$B$1000,2,false)</f>
        <v>10</v>
      </c>
      <c r="I245" s="10" t="str">
        <f>vlookup(B245,'202405 MM (Do Not Delete)'!$A$1:$G$1000,7,false)</f>
        <v/>
      </c>
      <c r="K245" s="40">
        <v>83.0</v>
      </c>
      <c r="L245" s="22">
        <f t="shared" si="2"/>
        <v>6</v>
      </c>
      <c r="M245" s="23">
        <f t="shared" si="3"/>
        <v>0.07228915663</v>
      </c>
      <c r="N245" s="24" t="str">
        <f t="shared" si="4"/>
        <v>Onion Soup with +6, +7.2% (83 to 89)</v>
      </c>
      <c r="O245" s="41"/>
      <c r="P245" s="40">
        <v>3.0</v>
      </c>
      <c r="Q245" s="18">
        <f t="shared" si="5"/>
        <v>0</v>
      </c>
      <c r="R245" s="23">
        <f t="shared" si="6"/>
        <v>0</v>
      </c>
      <c r="S245" s="24" t="str">
        <f t="shared" si="7"/>
        <v>Onion Soup with +0, +0% (3 to 3)</v>
      </c>
      <c r="T245" s="18"/>
      <c r="U245" s="40">
        <v>0.0</v>
      </c>
      <c r="V245" s="22">
        <f t="shared" si="8"/>
        <v>0</v>
      </c>
      <c r="W245" s="23" t="str">
        <f t="shared" si="9"/>
        <v>#DIV/0!</v>
      </c>
      <c r="X245" s="26" t="str">
        <f t="shared" si="10"/>
        <v>#DIV/0!</v>
      </c>
    </row>
    <row r="246">
      <c r="A246" s="18" t="s">
        <v>212</v>
      </c>
      <c r="B246" s="18">
        <v>637.0</v>
      </c>
      <c r="C246" s="40">
        <v>3391.0</v>
      </c>
      <c r="D246" s="40">
        <v>80.0</v>
      </c>
      <c r="E246" s="40">
        <v>2.0</v>
      </c>
      <c r="F246" s="14">
        <v>14925.0</v>
      </c>
      <c r="G246" s="19"/>
      <c r="H246" s="19">
        <f>VLOOKUP(A246,'Kings Ratings'!$A$2:$B$1000,2,false)</f>
        <v>9</v>
      </c>
      <c r="I246" s="10" t="str">
        <f>vlookup(B246,'202405 MM (Do Not Delete)'!$A$1:$G$1000,7,false)</f>
        <v/>
      </c>
      <c r="K246" s="40">
        <v>3146.0</v>
      </c>
      <c r="L246" s="22">
        <f t="shared" si="2"/>
        <v>245</v>
      </c>
      <c r="M246" s="23">
        <f t="shared" si="3"/>
        <v>0.07787666879</v>
      </c>
      <c r="N246" s="24" t="str">
        <f t="shared" si="4"/>
        <v>Cooking Pot with +245, +7.8% (3146 to 3391)</v>
      </c>
      <c r="O246" s="41"/>
      <c r="P246" s="40">
        <v>74.0</v>
      </c>
      <c r="Q246" s="18">
        <f t="shared" si="5"/>
        <v>6</v>
      </c>
      <c r="R246" s="23">
        <f t="shared" si="6"/>
        <v>0.08108108108</v>
      </c>
      <c r="S246" s="24" t="str">
        <f t="shared" si="7"/>
        <v>Cooking Pot with +6, +8.1% (74 to 80)</v>
      </c>
      <c r="T246" s="18"/>
      <c r="U246" s="40">
        <v>2.0</v>
      </c>
      <c r="V246" s="22">
        <f t="shared" si="8"/>
        <v>0</v>
      </c>
      <c r="W246" s="23">
        <f t="shared" si="9"/>
        <v>0</v>
      </c>
      <c r="X246" s="26" t="str">
        <f t="shared" si="10"/>
        <v>Cooking Pot with +0, +0% (2 to 2)</v>
      </c>
    </row>
    <row r="247">
      <c r="A247" s="18" t="s">
        <v>124</v>
      </c>
      <c r="B247" s="18">
        <v>641.0</v>
      </c>
      <c r="C247" s="40">
        <v>1554.0</v>
      </c>
      <c r="D247" s="40">
        <v>3.0</v>
      </c>
      <c r="E247" s="40">
        <v>0.0</v>
      </c>
      <c r="F247" s="14">
        <v>4051.0</v>
      </c>
      <c r="G247" s="19"/>
      <c r="H247" s="19">
        <f>VLOOKUP(A247,'Kings Ratings'!$A$2:$B$1000,2,false)</f>
        <v>9</v>
      </c>
      <c r="I247" s="10"/>
      <c r="K247" s="40">
        <v>1415.0</v>
      </c>
      <c r="L247" s="22">
        <f t="shared" si="2"/>
        <v>139</v>
      </c>
      <c r="M247" s="23">
        <f t="shared" si="3"/>
        <v>0.09823321555</v>
      </c>
      <c r="N247" s="24" t="str">
        <f t="shared" si="4"/>
        <v>Bone Broth with +139, +9.8% (1415 to 1554)</v>
      </c>
      <c r="O247" s="41"/>
      <c r="P247" s="40">
        <v>3.0</v>
      </c>
      <c r="Q247" s="18">
        <f t="shared" si="5"/>
        <v>0</v>
      </c>
      <c r="R247" s="23">
        <f t="shared" si="6"/>
        <v>0</v>
      </c>
      <c r="S247" s="24" t="str">
        <f t="shared" si="7"/>
        <v>Bone Broth with +0, +0% (3 to 3)</v>
      </c>
      <c r="T247" s="18"/>
      <c r="U247" s="40">
        <v>0.0</v>
      </c>
      <c r="V247" s="22">
        <f t="shared" si="8"/>
        <v>0</v>
      </c>
      <c r="W247" s="23" t="str">
        <f t="shared" si="9"/>
        <v>#DIV/0!</v>
      </c>
      <c r="X247" s="26" t="str">
        <f t="shared" si="10"/>
        <v>#DIV/0!</v>
      </c>
    </row>
    <row r="248">
      <c r="A248" s="18" t="s">
        <v>180</v>
      </c>
      <c r="B248" s="18">
        <v>643.0</v>
      </c>
      <c r="C248" s="40">
        <v>450.0</v>
      </c>
      <c r="D248" s="40">
        <v>13.0</v>
      </c>
      <c r="E248" s="40">
        <v>0.0</v>
      </c>
      <c r="F248" s="14">
        <v>1848.0</v>
      </c>
      <c r="G248" s="19"/>
      <c r="H248" s="19">
        <f>VLOOKUP(A248,'Kings Ratings'!$A$2:$B$1000,2,false)</f>
        <v>9</v>
      </c>
      <c r="I248" s="10" t="str">
        <f>vlookup(B248,'202405 MM (Do Not Delete)'!$A$1:$G$1000,7,false)</f>
        <v/>
      </c>
      <c r="K248" s="40">
        <v>420.0</v>
      </c>
      <c r="L248" s="22">
        <f t="shared" si="2"/>
        <v>30</v>
      </c>
      <c r="M248" s="23">
        <f t="shared" si="3"/>
        <v>0.07142857143</v>
      </c>
      <c r="N248" s="24" t="str">
        <f t="shared" si="4"/>
        <v>Cat's Meow with +30, +7.1% (420 to 450)</v>
      </c>
      <c r="O248" s="41"/>
      <c r="P248" s="40">
        <v>10.0</v>
      </c>
      <c r="Q248" s="18">
        <f t="shared" si="5"/>
        <v>3</v>
      </c>
      <c r="R248" s="23">
        <f t="shared" si="6"/>
        <v>0.3</v>
      </c>
      <c r="S248" s="24" t="str">
        <f t="shared" si="7"/>
        <v>Cat's Meow with +3, +30% (10 to 13)</v>
      </c>
      <c r="T248" s="18"/>
      <c r="U248" s="40">
        <v>0.0</v>
      </c>
      <c r="V248" s="22">
        <f t="shared" si="8"/>
        <v>0</v>
      </c>
      <c r="W248" s="23" t="str">
        <f t="shared" si="9"/>
        <v>#DIV/0!</v>
      </c>
      <c r="X248" s="26" t="str">
        <f t="shared" si="10"/>
        <v>#DIV/0!</v>
      </c>
    </row>
    <row r="249">
      <c r="A249" s="18" t="s">
        <v>490</v>
      </c>
      <c r="B249" s="18">
        <v>644.0</v>
      </c>
      <c r="C249" s="40">
        <v>1164.0</v>
      </c>
      <c r="D249" s="40">
        <v>47.0</v>
      </c>
      <c r="E249" s="40">
        <v>0.0</v>
      </c>
      <c r="F249" s="14">
        <v>959.0</v>
      </c>
      <c r="G249" s="19"/>
      <c r="H249" s="19">
        <f>VLOOKUP(A249,'Kings Ratings'!$A$2:$B$1000,2,false)</f>
        <v>10</v>
      </c>
      <c r="I249" s="10"/>
      <c r="K249" s="40">
        <v>1092.0</v>
      </c>
      <c r="L249" s="22">
        <f t="shared" si="2"/>
        <v>72</v>
      </c>
      <c r="M249" s="23">
        <f t="shared" si="3"/>
        <v>0.06593406593</v>
      </c>
      <c r="N249" s="24" t="str">
        <f t="shared" si="4"/>
        <v>Quandary Chowder with +72, +6.6% (1092 to 1164)</v>
      </c>
      <c r="O249" s="41"/>
      <c r="P249" s="40">
        <v>46.0</v>
      </c>
      <c r="Q249" s="18">
        <f t="shared" si="5"/>
        <v>1</v>
      </c>
      <c r="R249" s="23">
        <f t="shared" si="6"/>
        <v>0.02173913043</v>
      </c>
      <c r="S249" s="24" t="str">
        <f t="shared" si="7"/>
        <v>Quandary Chowder with +1, +2.2% (46 to 47)</v>
      </c>
      <c r="T249" s="18"/>
      <c r="U249" s="40">
        <v>0.0</v>
      </c>
      <c r="V249" s="22">
        <f t="shared" si="8"/>
        <v>0</v>
      </c>
      <c r="W249" s="23" t="str">
        <f t="shared" si="9"/>
        <v>#DIV/0!</v>
      </c>
      <c r="X249" s="26" t="str">
        <f t="shared" si="10"/>
        <v>#DIV/0!</v>
      </c>
    </row>
    <row r="250">
      <c r="A250" s="18" t="s">
        <v>676</v>
      </c>
      <c r="B250" s="18">
        <v>645.0</v>
      </c>
      <c r="C250" s="40">
        <v>1814.0</v>
      </c>
      <c r="D250" s="40">
        <v>131.0</v>
      </c>
      <c r="E250" s="40">
        <v>0.0</v>
      </c>
      <c r="F250" s="14">
        <v>4745.0</v>
      </c>
      <c r="G250" s="19"/>
      <c r="H250" s="19">
        <f>VLOOKUP(A250,'Kings Ratings'!$A$2:$B$1000,2,false)</f>
        <v>9</v>
      </c>
      <c r="I250" s="10" t="str">
        <f>vlookup(B250,'202405 MM (Do Not Delete)'!$A$1:$G$1000,7,false)</f>
        <v/>
      </c>
      <c r="K250" s="40">
        <v>1721.0</v>
      </c>
      <c r="L250" s="22">
        <f t="shared" si="2"/>
        <v>93</v>
      </c>
      <c r="M250" s="23">
        <f t="shared" si="3"/>
        <v>0.0540383498</v>
      </c>
      <c r="N250" s="24" t="str">
        <f t="shared" si="4"/>
        <v>Sea Pincher Special with +93, +5.4% (1721 to 1814)</v>
      </c>
      <c r="O250" s="41"/>
      <c r="P250" s="40">
        <v>130.0</v>
      </c>
      <c r="Q250" s="18">
        <f t="shared" si="5"/>
        <v>1</v>
      </c>
      <c r="R250" s="23">
        <f t="shared" si="6"/>
        <v>0.007692307692</v>
      </c>
      <c r="S250" s="24" t="str">
        <f t="shared" si="7"/>
        <v>Sea Pincher Special with +1, +0.8% (130 to 131)</v>
      </c>
      <c r="T250" s="18"/>
      <c r="U250" s="40">
        <v>0.0</v>
      </c>
      <c r="V250" s="22">
        <f t="shared" si="8"/>
        <v>0</v>
      </c>
      <c r="W250" s="23" t="str">
        <f t="shared" si="9"/>
        <v>#DIV/0!</v>
      </c>
      <c r="X250" s="26" t="str">
        <f t="shared" si="10"/>
        <v>#DIV/0!</v>
      </c>
    </row>
    <row r="251">
      <c r="A251" s="18" t="s">
        <v>405</v>
      </c>
      <c r="B251" s="18">
        <v>646.0</v>
      </c>
      <c r="C251" s="40">
        <v>329.0</v>
      </c>
      <c r="D251" s="40">
        <v>14.0</v>
      </c>
      <c r="E251" s="40">
        <v>0.0</v>
      </c>
      <c r="F251" s="14">
        <v>2653.0</v>
      </c>
      <c r="G251" s="19"/>
      <c r="H251" s="19">
        <f>VLOOKUP(A251,'Kings Ratings'!$A$2:$B$1000,2,false)</f>
        <v>10</v>
      </c>
      <c r="I251" s="10" t="str">
        <f>vlookup(B251,'202405 MM (Do Not Delete)'!$A$1:$G$1000,7,false)</f>
        <v/>
      </c>
      <c r="K251" s="40">
        <v>318.0</v>
      </c>
      <c r="L251" s="22">
        <f t="shared" si="2"/>
        <v>11</v>
      </c>
      <c r="M251" s="23">
        <f t="shared" si="3"/>
        <v>0.03459119497</v>
      </c>
      <c r="N251" s="24" t="str">
        <f t="shared" si="4"/>
        <v>Shrimp-a-Plenty with +11, +3.5% (318 to 329)</v>
      </c>
      <c r="O251" s="41"/>
      <c r="P251" s="40">
        <v>14.0</v>
      </c>
      <c r="Q251" s="18">
        <f t="shared" si="5"/>
        <v>0</v>
      </c>
      <c r="R251" s="23">
        <f t="shared" si="6"/>
        <v>0</v>
      </c>
      <c r="S251" s="24" t="str">
        <f t="shared" si="7"/>
        <v>Shrimp-a-Plenty with +0, +0% (14 to 14)</v>
      </c>
      <c r="T251" s="18"/>
      <c r="U251" s="40">
        <v>0.0</v>
      </c>
      <c r="V251" s="22">
        <f t="shared" si="8"/>
        <v>0</v>
      </c>
      <c r="W251" s="23" t="str">
        <f t="shared" si="9"/>
        <v>#DIV/0!</v>
      </c>
      <c r="X251" s="26" t="str">
        <f t="shared" si="10"/>
        <v>#DIV/0!</v>
      </c>
    </row>
    <row r="252">
      <c r="A252" s="11" t="s">
        <v>669</v>
      </c>
      <c r="B252" s="18">
        <v>647.0</v>
      </c>
      <c r="C252" s="40">
        <v>1751.0</v>
      </c>
      <c r="D252" s="40">
        <v>23.0</v>
      </c>
      <c r="E252" s="40">
        <v>0.0</v>
      </c>
      <c r="F252" s="14">
        <v>11769.0</v>
      </c>
      <c r="G252" s="19"/>
      <c r="H252" s="19">
        <f>VLOOKUP(A252,'Kings Ratings'!$A$2:$B$1000,2,false)</f>
        <v>10</v>
      </c>
      <c r="I252" s="10"/>
      <c r="K252" s="40">
        <v>1696.0</v>
      </c>
      <c r="L252" s="22">
        <f t="shared" si="2"/>
        <v>55</v>
      </c>
      <c r="M252" s="23">
        <f t="shared" si="3"/>
        <v>0.03242924528</v>
      </c>
      <c r="N252" s="24" t="str">
        <f t="shared" si="4"/>
        <v>Over The Moon with +55, +3.2% (1696 to 1751)</v>
      </c>
      <c r="O252" s="41"/>
      <c r="P252" s="40">
        <v>21.0</v>
      </c>
      <c r="Q252" s="18">
        <f t="shared" si="5"/>
        <v>2</v>
      </c>
      <c r="R252" s="23">
        <f t="shared" si="6"/>
        <v>0.09523809524</v>
      </c>
      <c r="S252" s="24" t="str">
        <f t="shared" si="7"/>
        <v>Over The Moon with +2, +9.5% (21 to 23)</v>
      </c>
      <c r="T252" s="18"/>
      <c r="U252" s="40">
        <v>0.0</v>
      </c>
      <c r="V252" s="22">
        <f t="shared" si="8"/>
        <v>0</v>
      </c>
      <c r="W252" s="23" t="str">
        <f t="shared" si="9"/>
        <v>#DIV/0!</v>
      </c>
      <c r="X252" s="26" t="str">
        <f t="shared" si="10"/>
        <v>#DIV/0!</v>
      </c>
    </row>
    <row r="253">
      <c r="A253" s="18" t="s">
        <v>348</v>
      </c>
      <c r="B253" s="18">
        <v>653.0</v>
      </c>
      <c r="C253" s="40">
        <v>224.0</v>
      </c>
      <c r="D253" s="40">
        <v>5.0</v>
      </c>
      <c r="E253" s="40">
        <v>1.0</v>
      </c>
      <c r="F253" s="14">
        <v>1572.0</v>
      </c>
      <c r="G253" s="19"/>
      <c r="H253" s="19">
        <f>VLOOKUP(A253,'Kings Ratings'!$A$2:$B$1000,2,false)</f>
        <v>10</v>
      </c>
      <c r="I253" s="10" t="str">
        <f>vlookup(B253,'202405 MM (Do Not Delete)'!$A$1:$G$1000,7,false)</f>
        <v/>
      </c>
      <c r="K253" s="40">
        <v>188.0</v>
      </c>
      <c r="L253" s="22">
        <f t="shared" si="2"/>
        <v>36</v>
      </c>
      <c r="M253" s="23">
        <f t="shared" si="3"/>
        <v>0.1914893617</v>
      </c>
      <c r="N253" s="24" t="str">
        <f t="shared" si="4"/>
        <v>Fruit Punch with +36, +19.1% (188 to 224)</v>
      </c>
      <c r="O253" s="41"/>
      <c r="P253" s="40">
        <v>5.0</v>
      </c>
      <c r="Q253" s="18">
        <f t="shared" si="5"/>
        <v>0</v>
      </c>
      <c r="R253" s="23">
        <f t="shared" si="6"/>
        <v>0</v>
      </c>
      <c r="S253" s="24" t="str">
        <f t="shared" si="7"/>
        <v>Fruit Punch with +0, +0% (5 to 5)</v>
      </c>
      <c r="T253" s="18"/>
      <c r="U253" s="40">
        <v>0.0</v>
      </c>
      <c r="V253" s="22">
        <f t="shared" si="8"/>
        <v>1</v>
      </c>
      <c r="W253" s="23" t="str">
        <f t="shared" si="9"/>
        <v>#DIV/0!</v>
      </c>
      <c r="X253" s="26" t="str">
        <f t="shared" si="10"/>
        <v>#DIV/0!</v>
      </c>
    </row>
    <row r="254">
      <c r="A254" s="18" t="s">
        <v>461</v>
      </c>
      <c r="B254" s="18">
        <v>654.0</v>
      </c>
      <c r="C254" s="40">
        <v>666.0</v>
      </c>
      <c r="D254" s="40">
        <v>23.0</v>
      </c>
      <c r="E254" s="40">
        <v>0.0</v>
      </c>
      <c r="F254" s="14">
        <v>312.0</v>
      </c>
      <c r="G254" s="19"/>
      <c r="H254" s="19">
        <f>VLOOKUP(A254,'Kings Ratings'!$A$2:$B$1000,2,false)</f>
        <v>9</v>
      </c>
      <c r="I254" s="10"/>
      <c r="K254" s="40">
        <v>621.0</v>
      </c>
      <c r="L254" s="22">
        <f t="shared" si="2"/>
        <v>45</v>
      </c>
      <c r="M254" s="23">
        <f t="shared" si="3"/>
        <v>0.07246376812</v>
      </c>
      <c r="N254" s="24" t="str">
        <f t="shared" si="4"/>
        <v>Neigh with +45, +7.2% (621 to 666)</v>
      </c>
      <c r="O254" s="41"/>
      <c r="P254" s="40">
        <v>22.0</v>
      </c>
      <c r="Q254" s="18">
        <f t="shared" si="5"/>
        <v>1</v>
      </c>
      <c r="R254" s="23">
        <f t="shared" si="6"/>
        <v>0.04545454545</v>
      </c>
      <c r="S254" s="24" t="str">
        <f t="shared" si="7"/>
        <v>Neigh with +1, +4.5% (22 to 23)</v>
      </c>
      <c r="T254" s="18"/>
      <c r="U254" s="40">
        <v>0.0</v>
      </c>
      <c r="V254" s="22">
        <f t="shared" si="8"/>
        <v>0</v>
      </c>
      <c r="W254" s="23" t="str">
        <f t="shared" si="9"/>
        <v>#DIV/0!</v>
      </c>
      <c r="X254" s="26" t="str">
        <f t="shared" si="10"/>
        <v>#DIV/0!</v>
      </c>
    </row>
    <row r="255">
      <c r="A255" s="18" t="s">
        <v>158</v>
      </c>
      <c r="B255" s="18">
        <v>659.0</v>
      </c>
      <c r="C255" s="40">
        <v>7800.0</v>
      </c>
      <c r="D255" s="40">
        <v>4317.0</v>
      </c>
      <c r="E255" s="40">
        <v>743.0</v>
      </c>
      <c r="F255" s="14">
        <v>1000409.0</v>
      </c>
      <c r="G255" s="19"/>
      <c r="H255" s="19">
        <f>VLOOKUP(A255,'Kings Ratings'!$A$2:$B$1000,2,false)</f>
        <v>1</v>
      </c>
      <c r="I255" s="7">
        <f>vlookup(B255,'202405 MM (Do Not Delete)'!$A$1:$G$1000,7,false)</f>
        <v>277</v>
      </c>
      <c r="K255" s="40">
        <v>7452.0</v>
      </c>
      <c r="L255" s="22">
        <f t="shared" si="2"/>
        <v>348</v>
      </c>
      <c r="M255" s="23">
        <f t="shared" si="3"/>
        <v>0.04669887279</v>
      </c>
      <c r="N255" s="24" t="str">
        <f t="shared" si="4"/>
        <v>Butter Churn with +348, +4.7% (7452 to 7800)</v>
      </c>
      <c r="O255" s="41"/>
      <c r="P255" s="40">
        <v>4111.0</v>
      </c>
      <c r="Q255" s="18">
        <f t="shared" si="5"/>
        <v>206</v>
      </c>
      <c r="R255" s="23">
        <f t="shared" si="6"/>
        <v>0.05010946242</v>
      </c>
      <c r="S255" s="24" t="str">
        <f t="shared" si="7"/>
        <v>Butter Churn with +206, +5% (4111 to 4317)</v>
      </c>
      <c r="T255" s="18"/>
      <c r="U255" s="40">
        <v>695.0</v>
      </c>
      <c r="V255" s="22">
        <f t="shared" si="8"/>
        <v>48</v>
      </c>
      <c r="W255" s="23">
        <f t="shared" si="9"/>
        <v>0.0690647482</v>
      </c>
      <c r="X255" s="26" t="str">
        <f t="shared" si="10"/>
        <v>Butter Churn with +48, +6.9% (695 to 743)</v>
      </c>
    </row>
    <row r="256">
      <c r="A256" s="18" t="s">
        <v>154</v>
      </c>
      <c r="B256" s="18">
        <v>660.0</v>
      </c>
      <c r="C256" s="40">
        <v>5629.0</v>
      </c>
      <c r="D256" s="40">
        <v>469.0</v>
      </c>
      <c r="E256" s="40">
        <v>1.0</v>
      </c>
      <c r="F256" s="14">
        <v>30611.0</v>
      </c>
      <c r="G256" s="19"/>
      <c r="H256" s="19">
        <f>VLOOKUP(A256,'Kings Ratings'!$A$2:$B$1000,2,false)</f>
        <v>9</v>
      </c>
      <c r="I256" s="10"/>
      <c r="K256" s="40">
        <v>5238.0</v>
      </c>
      <c r="L256" s="22">
        <f t="shared" si="2"/>
        <v>391</v>
      </c>
      <c r="M256" s="23">
        <f t="shared" si="3"/>
        <v>0.07464681176</v>
      </c>
      <c r="N256" s="24" t="str">
        <f t="shared" si="4"/>
        <v>Butter with +391, +7.5% (5238 to 5629)</v>
      </c>
      <c r="O256" s="41"/>
      <c r="P256" s="40">
        <v>431.0</v>
      </c>
      <c r="Q256" s="18">
        <f t="shared" si="5"/>
        <v>38</v>
      </c>
      <c r="R256" s="23">
        <f t="shared" si="6"/>
        <v>0.08816705336</v>
      </c>
      <c r="S256" s="24" t="str">
        <f t="shared" si="7"/>
        <v>Butter with +38, +8.8% (431 to 469)</v>
      </c>
      <c r="T256" s="18"/>
      <c r="U256" s="40">
        <v>1.0</v>
      </c>
      <c r="V256" s="22">
        <f t="shared" si="8"/>
        <v>0</v>
      </c>
      <c r="W256" s="23">
        <f t="shared" si="9"/>
        <v>0</v>
      </c>
      <c r="X256" s="26" t="str">
        <f t="shared" si="10"/>
        <v>Butter with +0, +0% (1 to 1)</v>
      </c>
    </row>
    <row r="257">
      <c r="A257" s="18" t="s">
        <v>137</v>
      </c>
      <c r="B257" s="18">
        <v>661.0</v>
      </c>
      <c r="C257" s="40">
        <v>1372.0</v>
      </c>
      <c r="D257" s="40">
        <v>50.0</v>
      </c>
      <c r="E257" s="40">
        <v>0.0</v>
      </c>
      <c r="F257" s="14">
        <v>4992.0</v>
      </c>
      <c r="G257" s="19"/>
      <c r="H257" s="19">
        <f>VLOOKUP(A257,'Kings Ratings'!$A$2:$B$1000,2,false)</f>
        <v>7</v>
      </c>
      <c r="I257" s="10"/>
      <c r="K257" s="40">
        <v>1304.0</v>
      </c>
      <c r="L257" s="22">
        <f t="shared" si="2"/>
        <v>68</v>
      </c>
      <c r="M257" s="23">
        <f t="shared" si="3"/>
        <v>0.05214723926</v>
      </c>
      <c r="N257" s="24" t="str">
        <f t="shared" si="4"/>
        <v>Breakfast Boost with +68, +5.2% (1304 to 1372)</v>
      </c>
      <c r="O257" s="41"/>
      <c r="P257" s="40">
        <v>47.0</v>
      </c>
      <c r="Q257" s="18">
        <f t="shared" si="5"/>
        <v>3</v>
      </c>
      <c r="R257" s="23">
        <f t="shared" si="6"/>
        <v>0.06382978723</v>
      </c>
      <c r="S257" s="24" t="str">
        <f t="shared" si="7"/>
        <v>Breakfast Boost with +3, +6.4% (47 to 50)</v>
      </c>
      <c r="T257" s="18"/>
      <c r="U257" s="40">
        <v>0.0</v>
      </c>
      <c r="V257" s="22">
        <f t="shared" si="8"/>
        <v>0</v>
      </c>
      <c r="W257" s="23" t="str">
        <f t="shared" si="9"/>
        <v>#DIV/0!</v>
      </c>
      <c r="X257" s="26" t="str">
        <f t="shared" si="10"/>
        <v>#DIV/0!</v>
      </c>
    </row>
    <row r="258">
      <c r="A258" s="18" t="s">
        <v>153</v>
      </c>
      <c r="B258" s="18">
        <v>663.0</v>
      </c>
      <c r="C258" s="40">
        <v>302.0</v>
      </c>
      <c r="D258" s="40">
        <v>0.0</v>
      </c>
      <c r="E258" s="40">
        <v>0.0</v>
      </c>
      <c r="F258" s="14">
        <v>10012.0</v>
      </c>
      <c r="G258" s="19"/>
      <c r="H258" s="19">
        <f>VLOOKUP(A258,'Kings Ratings'!$A$2:$B$1000,2,false)</f>
        <v>11</v>
      </c>
      <c r="I258" s="10" t="str">
        <f>vlookup(B258,'202405 MM (Do Not Delete)'!$A$1:$G$1000,7,false)</f>
        <v/>
      </c>
      <c r="K258" s="40">
        <v>164.0</v>
      </c>
      <c r="L258" s="22">
        <f t="shared" si="2"/>
        <v>138</v>
      </c>
      <c r="M258" s="23">
        <f t="shared" si="3"/>
        <v>0.8414634146</v>
      </c>
      <c r="N258" s="24" t="str">
        <f t="shared" si="4"/>
        <v>Witch's Broom with +138, +84.1% (164 to 302)</v>
      </c>
      <c r="O258" s="41"/>
      <c r="P258" s="40">
        <v>0.0</v>
      </c>
      <c r="Q258" s="18">
        <f t="shared" si="5"/>
        <v>0</v>
      </c>
      <c r="R258" s="23" t="str">
        <f t="shared" si="6"/>
        <v>#DIV/0!</v>
      </c>
      <c r="S258" s="24" t="str">
        <f t="shared" si="7"/>
        <v>#DIV/0!</v>
      </c>
      <c r="T258" s="18"/>
      <c r="U258" s="40">
        <v>0.0</v>
      </c>
      <c r="V258" s="22">
        <f t="shared" si="8"/>
        <v>0</v>
      </c>
      <c r="W258" s="23" t="str">
        <f t="shared" si="9"/>
        <v>#DIV/0!</v>
      </c>
      <c r="X258" s="26" t="str">
        <f t="shared" si="10"/>
        <v>#DIV/0!</v>
      </c>
    </row>
    <row r="259">
      <c r="A259" s="18" t="s">
        <v>157</v>
      </c>
      <c r="B259" s="18">
        <v>666.0</v>
      </c>
      <c r="C259" s="40">
        <v>6.0</v>
      </c>
      <c r="D259" s="40">
        <v>0.0</v>
      </c>
      <c r="E259" s="40">
        <v>0.0</v>
      </c>
      <c r="F259" s="14">
        <v>115.0</v>
      </c>
      <c r="G259" s="19"/>
      <c r="H259" s="19">
        <f>VLOOKUP(A259,'Kings Ratings'!$A$2:$B$1000,2,false)</f>
        <v>11</v>
      </c>
      <c r="I259" s="10" t="str">
        <f>vlookup(B259,'202405 MM (Do Not Delete)'!$A$1:$G$1000,7,false)</f>
        <v/>
      </c>
      <c r="K259" s="40">
        <v>1.0</v>
      </c>
      <c r="L259" s="22">
        <f t="shared" si="2"/>
        <v>5</v>
      </c>
      <c r="M259" s="23">
        <f t="shared" si="3"/>
        <v>5</v>
      </c>
      <c r="N259" s="24" t="str">
        <f t="shared" si="4"/>
        <v>Witch's Brew with +5, +500% (1 to 6)</v>
      </c>
      <c r="O259" s="41"/>
      <c r="P259" s="40">
        <v>0.0</v>
      </c>
      <c r="Q259" s="18">
        <f t="shared" si="5"/>
        <v>0</v>
      </c>
      <c r="R259" s="23" t="str">
        <f t="shared" si="6"/>
        <v>#DIV/0!</v>
      </c>
      <c r="S259" s="24" t="str">
        <f t="shared" si="7"/>
        <v>#DIV/0!</v>
      </c>
      <c r="T259" s="18"/>
      <c r="U259" s="40">
        <v>0.0</v>
      </c>
      <c r="V259" s="22">
        <f t="shared" si="8"/>
        <v>0</v>
      </c>
      <c r="W259" s="23" t="str">
        <f t="shared" si="9"/>
        <v>#DIV/0!</v>
      </c>
      <c r="X259" s="26" t="str">
        <f t="shared" si="10"/>
        <v>#DIV/0!</v>
      </c>
    </row>
    <row r="260">
      <c r="A260" s="18" t="s">
        <v>746</v>
      </c>
      <c r="B260" s="18">
        <v>675.0</v>
      </c>
      <c r="C260" s="40">
        <v>6193.0</v>
      </c>
      <c r="D260" s="40">
        <v>2781.0</v>
      </c>
      <c r="E260" s="40">
        <v>125.0</v>
      </c>
      <c r="F260" s="14">
        <v>144576.0</v>
      </c>
      <c r="G260" s="19"/>
      <c r="H260" s="19">
        <f>VLOOKUP(A260,'Kings Ratings'!$A$2:$B$1000,2,false)</f>
        <v>5</v>
      </c>
      <c r="I260" s="7">
        <f>vlookup(B260,'202405 MM (Do Not Delete)'!$A$1:$G$1000,7,false)</f>
        <v>319</v>
      </c>
      <c r="K260" s="40">
        <v>5882.0</v>
      </c>
      <c r="L260" s="22">
        <f t="shared" si="2"/>
        <v>311</v>
      </c>
      <c r="M260" s="23">
        <f t="shared" si="3"/>
        <v>0.05287317239</v>
      </c>
      <c r="N260" s="24" t="str">
        <f t="shared" si="4"/>
        <v>Spoon with +311, +5.3% (5882 to 6193)</v>
      </c>
      <c r="O260" s="41"/>
      <c r="P260" s="40">
        <v>2634.0</v>
      </c>
      <c r="Q260" s="18">
        <f t="shared" si="5"/>
        <v>147</v>
      </c>
      <c r="R260" s="23">
        <f t="shared" si="6"/>
        <v>0.05580865604</v>
      </c>
      <c r="S260" s="24" t="str">
        <f t="shared" si="7"/>
        <v>Spoon with +147, +5.6% (2634 to 2781)</v>
      </c>
      <c r="T260" s="18"/>
      <c r="U260" s="40">
        <v>110.0</v>
      </c>
      <c r="V260" s="22">
        <f t="shared" si="8"/>
        <v>15</v>
      </c>
      <c r="W260" s="23">
        <f t="shared" si="9"/>
        <v>0.1363636364</v>
      </c>
      <c r="X260" s="26" t="str">
        <f t="shared" si="10"/>
        <v>Spoon with +15, +13.6% (110 to 125)</v>
      </c>
    </row>
    <row r="261">
      <c r="A261" s="18" t="s">
        <v>63</v>
      </c>
      <c r="B261" s="18">
        <v>677.0</v>
      </c>
      <c r="C261" s="40">
        <v>5694.0</v>
      </c>
      <c r="D261" s="40">
        <v>905.0</v>
      </c>
      <c r="E261" s="40">
        <v>3.0</v>
      </c>
      <c r="F261" s="14">
        <v>54052.0</v>
      </c>
      <c r="G261" s="19"/>
      <c r="H261" s="19">
        <f>VLOOKUP(A261,'Kings Ratings'!$A$2:$B$1000,2,false)</f>
        <v>7</v>
      </c>
      <c r="I261" s="10"/>
      <c r="K261" s="40">
        <v>5433.0</v>
      </c>
      <c r="L261" s="22">
        <f t="shared" si="2"/>
        <v>261</v>
      </c>
      <c r="M261" s="23">
        <f t="shared" si="3"/>
        <v>0.04803975704</v>
      </c>
      <c r="N261" s="24" t="str">
        <f t="shared" si="4"/>
        <v>Belt Drive with +261, +4.8% (5433 to 5694)</v>
      </c>
      <c r="O261" s="41"/>
      <c r="P261" s="40">
        <v>841.0</v>
      </c>
      <c r="Q261" s="18">
        <f t="shared" si="5"/>
        <v>64</v>
      </c>
      <c r="R261" s="23">
        <f t="shared" si="6"/>
        <v>0.07609988109</v>
      </c>
      <c r="S261" s="24" t="str">
        <f t="shared" si="7"/>
        <v>Belt Drive with +64, +7.6% (841 to 905)</v>
      </c>
      <c r="T261" s="18"/>
      <c r="U261" s="40">
        <v>2.0</v>
      </c>
      <c r="V261" s="22">
        <f t="shared" si="8"/>
        <v>1</v>
      </c>
      <c r="W261" s="23">
        <f t="shared" si="9"/>
        <v>0.5</v>
      </c>
      <c r="X261" s="26" t="str">
        <f t="shared" si="10"/>
        <v>Belt Drive with +1, +50% (2 to 3)</v>
      </c>
    </row>
    <row r="262">
      <c r="A262" s="18" t="s">
        <v>550</v>
      </c>
      <c r="B262" s="18">
        <v>678.0</v>
      </c>
      <c r="C262" s="40">
        <v>6919.0</v>
      </c>
      <c r="D262" s="40">
        <v>1101.0</v>
      </c>
      <c r="E262" s="40">
        <v>6.0</v>
      </c>
      <c r="F262" s="14">
        <v>160183.0</v>
      </c>
      <c r="G262" s="19"/>
      <c r="H262" s="19">
        <f>VLOOKUP(A262,'Kings Ratings'!$A$2:$B$1000,2,false)</f>
        <v>5</v>
      </c>
      <c r="I262" s="7" t="str">
        <f>vlookup(B262,'202405 MM (Do Not Delete)'!$A$1:$G$1000,7,false)</f>
        <v/>
      </c>
      <c r="K262" s="40">
        <v>6605.0</v>
      </c>
      <c r="L262" s="22">
        <f t="shared" si="2"/>
        <v>314</v>
      </c>
      <c r="M262" s="23">
        <f t="shared" si="3"/>
        <v>0.04753974262</v>
      </c>
      <c r="N262" s="24" t="str">
        <f t="shared" si="4"/>
        <v>Metal Spool with +314, +4.8% (6605 to 6919)</v>
      </c>
      <c r="O262" s="41"/>
      <c r="P262" s="40">
        <v>1036.0</v>
      </c>
      <c r="Q262" s="18">
        <f t="shared" si="5"/>
        <v>65</v>
      </c>
      <c r="R262" s="23">
        <f t="shared" si="6"/>
        <v>0.06274131274</v>
      </c>
      <c r="S262" s="24" t="str">
        <f t="shared" si="7"/>
        <v>Metal Spool with +65, +6.3% (1036 to 1101)</v>
      </c>
      <c r="T262" s="18"/>
      <c r="U262" s="40">
        <v>5.0</v>
      </c>
      <c r="V262" s="22">
        <f t="shared" si="8"/>
        <v>1</v>
      </c>
      <c r="W262" s="23">
        <f t="shared" si="9"/>
        <v>0.2</v>
      </c>
      <c r="X262" s="26" t="str">
        <f t="shared" si="10"/>
        <v>Metal Spool with +1, +20% (5 to 6)</v>
      </c>
    </row>
    <row r="263">
      <c r="A263" s="18" t="s">
        <v>738</v>
      </c>
      <c r="B263" s="18">
        <v>679.0</v>
      </c>
      <c r="C263" s="40">
        <v>6256.0</v>
      </c>
      <c r="D263" s="40">
        <v>136.0</v>
      </c>
      <c r="E263" s="40">
        <v>0.0</v>
      </c>
      <c r="F263" s="14">
        <v>34173.0</v>
      </c>
      <c r="G263" s="19"/>
      <c r="H263" s="19">
        <f>VLOOKUP(A263,'Kings Ratings'!$A$2:$B$1000,2,false)</f>
        <v>10</v>
      </c>
      <c r="I263" s="10"/>
      <c r="K263" s="40">
        <v>5945.0</v>
      </c>
      <c r="L263" s="22">
        <f t="shared" si="2"/>
        <v>311</v>
      </c>
      <c r="M263" s="23">
        <f t="shared" si="3"/>
        <v>0.05231286796</v>
      </c>
      <c r="N263" s="24" t="str">
        <f t="shared" si="4"/>
        <v>Spool of Copper with +311, +5.2% (5945 to 6256)</v>
      </c>
      <c r="O263" s="41"/>
      <c r="P263" s="40">
        <v>120.0</v>
      </c>
      <c r="Q263" s="18">
        <f t="shared" si="5"/>
        <v>16</v>
      </c>
      <c r="R263" s="23">
        <f t="shared" si="6"/>
        <v>0.1333333333</v>
      </c>
      <c r="S263" s="24" t="str">
        <f t="shared" si="7"/>
        <v>Spool of Copper with +16, +13.3% (120 to 136)</v>
      </c>
      <c r="T263" s="18"/>
      <c r="U263" s="40">
        <v>0.0</v>
      </c>
      <c r="V263" s="22">
        <f t="shared" si="8"/>
        <v>0</v>
      </c>
      <c r="W263" s="23" t="str">
        <f t="shared" si="9"/>
        <v>#DIV/0!</v>
      </c>
      <c r="X263" s="26" t="str">
        <f t="shared" si="10"/>
        <v>#DIV/0!</v>
      </c>
    </row>
    <row r="264">
      <c r="A264" s="18" t="s">
        <v>261</v>
      </c>
      <c r="B264" s="18">
        <v>680.0</v>
      </c>
      <c r="C264" s="40">
        <v>2994.0</v>
      </c>
      <c r="D264" s="40">
        <v>31.0</v>
      </c>
      <c r="E264" s="40">
        <v>0.0</v>
      </c>
      <c r="F264" s="14">
        <v>6072.0</v>
      </c>
      <c r="G264" s="19"/>
      <c r="H264" s="19">
        <f>VLOOKUP(A264,'Kings Ratings'!$A$2:$B$1000,2,false)</f>
        <v>9</v>
      </c>
      <c r="I264" s="10">
        <f>vlookup(B264,'202405 MM (Do Not Delete)'!$A$1:$G$1000,7,false)</f>
        <v>314</v>
      </c>
      <c r="K264" s="40">
        <v>2849.0</v>
      </c>
      <c r="L264" s="22">
        <f t="shared" si="2"/>
        <v>145</v>
      </c>
      <c r="M264" s="23">
        <f t="shared" si="3"/>
        <v>0.0508950509</v>
      </c>
      <c r="N264" s="24" t="str">
        <f t="shared" si="4"/>
        <v>Energy Coil with +145, +5.1% (2849 to 2994)</v>
      </c>
      <c r="O264" s="41"/>
      <c r="P264" s="40">
        <v>28.0</v>
      </c>
      <c r="Q264" s="18">
        <f t="shared" si="5"/>
        <v>3</v>
      </c>
      <c r="R264" s="23">
        <f t="shared" si="6"/>
        <v>0.1071428571</v>
      </c>
      <c r="S264" s="24" t="str">
        <f t="shared" si="7"/>
        <v>Energy Coil with +3, +10.7% (28 to 31)</v>
      </c>
      <c r="T264" s="18"/>
      <c r="U264" s="40">
        <v>0.0</v>
      </c>
      <c r="V264" s="22">
        <f t="shared" si="8"/>
        <v>0</v>
      </c>
      <c r="W264" s="23" t="str">
        <f t="shared" si="9"/>
        <v>#DIV/0!</v>
      </c>
      <c r="X264" s="26" t="str">
        <f t="shared" si="10"/>
        <v>#DIV/0!</v>
      </c>
    </row>
    <row r="265">
      <c r="A265" s="18" t="s">
        <v>208</v>
      </c>
      <c r="B265" s="18">
        <v>681.0</v>
      </c>
      <c r="C265" s="40">
        <v>1751.0</v>
      </c>
      <c r="D265" s="40">
        <v>1.0</v>
      </c>
      <c r="E265" s="40">
        <v>0.0</v>
      </c>
      <c r="F265" s="14">
        <v>4505.0</v>
      </c>
      <c r="G265" s="19"/>
      <c r="H265" s="19">
        <f>VLOOKUP(A265,'Kings Ratings'!$A$2:$B$1000,2,false)</f>
        <v>7</v>
      </c>
      <c r="I265" s="10"/>
      <c r="K265" s="40">
        <v>1642.0</v>
      </c>
      <c r="L265" s="22">
        <f t="shared" si="2"/>
        <v>109</v>
      </c>
      <c r="M265" s="23">
        <f t="shared" si="3"/>
        <v>0.06638246041</v>
      </c>
      <c r="N265" s="24" t="str">
        <f t="shared" si="4"/>
        <v>Control Box with +109, +6.6% (1642 to 1751)</v>
      </c>
      <c r="O265" s="41"/>
      <c r="P265" s="40">
        <v>1.0</v>
      </c>
      <c r="Q265" s="18">
        <f t="shared" si="5"/>
        <v>0</v>
      </c>
      <c r="R265" s="23">
        <f t="shared" si="6"/>
        <v>0</v>
      </c>
      <c r="S265" s="24" t="str">
        <f t="shared" si="7"/>
        <v>Control Box with +0, +0% (1 to 1)</v>
      </c>
      <c r="T265" s="18"/>
      <c r="U265" s="40">
        <v>0.0</v>
      </c>
      <c r="V265" s="22">
        <f t="shared" si="8"/>
        <v>0</v>
      </c>
      <c r="W265" s="23" t="str">
        <f t="shared" si="9"/>
        <v>#DIV/0!</v>
      </c>
      <c r="X265" s="26" t="str">
        <f t="shared" si="10"/>
        <v>#DIV/0!</v>
      </c>
    </row>
    <row r="266">
      <c r="A266" s="18" t="s">
        <v>498</v>
      </c>
      <c r="B266" s="18">
        <v>682.0</v>
      </c>
      <c r="C266" s="40">
        <v>3850.0</v>
      </c>
      <c r="D266" s="40">
        <v>273.0</v>
      </c>
      <c r="E266" s="40">
        <v>2.0</v>
      </c>
      <c r="F266" s="14">
        <v>38663.0</v>
      </c>
      <c r="G266" s="19"/>
      <c r="H266" s="19">
        <f>VLOOKUP(A266,'Kings Ratings'!$A$2:$B$1000,2,false)</f>
        <v>8</v>
      </c>
      <c r="I266" s="10"/>
      <c r="K266" s="40">
        <v>3662.0</v>
      </c>
      <c r="L266" s="22">
        <f t="shared" si="2"/>
        <v>188</v>
      </c>
      <c r="M266" s="23">
        <f t="shared" si="3"/>
        <v>0.05133806663</v>
      </c>
      <c r="N266" s="24" t="str">
        <f t="shared" si="4"/>
        <v>Kill Switch with +188, +5.1% (3662 to 3850)</v>
      </c>
      <c r="O266" s="41"/>
      <c r="P266" s="40">
        <v>262.0</v>
      </c>
      <c r="Q266" s="18">
        <f t="shared" si="5"/>
        <v>11</v>
      </c>
      <c r="R266" s="23">
        <f t="shared" si="6"/>
        <v>0.04198473282</v>
      </c>
      <c r="S266" s="24" t="str">
        <f t="shared" si="7"/>
        <v>Kill Switch with +11, +4.2% (262 to 273)</v>
      </c>
      <c r="T266" s="18"/>
      <c r="U266" s="40">
        <v>2.0</v>
      </c>
      <c r="V266" s="22">
        <f t="shared" si="8"/>
        <v>0</v>
      </c>
      <c r="W266" s="23">
        <f t="shared" si="9"/>
        <v>0</v>
      </c>
      <c r="X266" s="26" t="str">
        <f t="shared" si="10"/>
        <v>Kill Switch with +0, +0% (2 to 2)</v>
      </c>
    </row>
    <row r="267">
      <c r="A267" s="18" t="s">
        <v>593</v>
      </c>
      <c r="B267" s="18">
        <v>683.0</v>
      </c>
      <c r="C267" s="40">
        <v>4836.0</v>
      </c>
      <c r="D267" s="40">
        <v>78.0</v>
      </c>
      <c r="E267" s="40">
        <v>0.0</v>
      </c>
      <c r="F267" s="14">
        <v>28497.0</v>
      </c>
      <c r="G267" s="19"/>
      <c r="H267" s="19">
        <f>VLOOKUP(A267,'Kings Ratings'!$A$2:$B$1000,2,false)</f>
        <v>9</v>
      </c>
      <c r="I267" s="10" t="str">
        <f>vlookup(B267,'202405 MM (Do Not Delete)'!$A$1:$G$1000,7,false)</f>
        <v/>
      </c>
      <c r="K267" s="40">
        <v>4583.0</v>
      </c>
      <c r="L267" s="22">
        <f t="shared" si="2"/>
        <v>253</v>
      </c>
      <c r="M267" s="23">
        <f t="shared" si="3"/>
        <v>0.05520401484</v>
      </c>
      <c r="N267" s="24" t="str">
        <f t="shared" si="4"/>
        <v>Pear Grease with +253, +5.5% (4583 to 4836)</v>
      </c>
      <c r="O267" s="41"/>
      <c r="P267" s="40">
        <v>64.0</v>
      </c>
      <c r="Q267" s="18">
        <f t="shared" si="5"/>
        <v>14</v>
      </c>
      <c r="R267" s="23">
        <f t="shared" si="6"/>
        <v>0.21875</v>
      </c>
      <c r="S267" s="24" t="str">
        <f t="shared" si="7"/>
        <v>Pear Grease with +14, +21.9% (64 to 78)</v>
      </c>
      <c r="T267" s="18"/>
      <c r="U267" s="40">
        <v>0.0</v>
      </c>
      <c r="V267" s="22">
        <f t="shared" si="8"/>
        <v>0</v>
      </c>
      <c r="W267" s="23" t="str">
        <f t="shared" si="9"/>
        <v>#DIV/0!</v>
      </c>
      <c r="X267" s="26" t="str">
        <f t="shared" si="10"/>
        <v>#DIV/0!</v>
      </c>
    </row>
    <row r="268">
      <c r="A268" s="18" t="s">
        <v>587</v>
      </c>
      <c r="B268" s="18">
        <v>684.0</v>
      </c>
      <c r="C268" s="40">
        <v>1953.0</v>
      </c>
      <c r="D268" s="40">
        <v>52.0</v>
      </c>
      <c r="E268" s="40">
        <v>0.0</v>
      </c>
      <c r="F268" s="14">
        <v>6003.0</v>
      </c>
      <c r="G268" s="19"/>
      <c r="H268" s="19">
        <f>VLOOKUP(A268,'Kings Ratings'!$A$2:$B$1000,2,false)</f>
        <v>10</v>
      </c>
      <c r="I268" s="10"/>
      <c r="K268" s="40">
        <v>1847.0</v>
      </c>
      <c r="L268" s="22">
        <f t="shared" si="2"/>
        <v>106</v>
      </c>
      <c r="M268" s="23">
        <f t="shared" si="3"/>
        <v>0.05739036275</v>
      </c>
      <c r="N268" s="24" t="str">
        <f t="shared" si="4"/>
        <v>Power Monitor with +106, +5.7% (1847 to 1953)</v>
      </c>
      <c r="O268" s="41"/>
      <c r="P268" s="40">
        <v>48.0</v>
      </c>
      <c r="Q268" s="18">
        <f t="shared" si="5"/>
        <v>4</v>
      </c>
      <c r="R268" s="23">
        <f t="shared" si="6"/>
        <v>0.08333333333</v>
      </c>
      <c r="S268" s="24" t="str">
        <f t="shared" si="7"/>
        <v>Power Monitor with +4, +8.3% (48 to 52)</v>
      </c>
      <c r="T268" s="18"/>
      <c r="U268" s="40">
        <v>0.0</v>
      </c>
      <c r="V268" s="22">
        <f t="shared" si="8"/>
        <v>0</v>
      </c>
      <c r="W268" s="23" t="str">
        <f t="shared" si="9"/>
        <v>#DIV/0!</v>
      </c>
      <c r="X268" s="26" t="str">
        <f t="shared" si="10"/>
        <v>#DIV/0!</v>
      </c>
    </row>
    <row r="269">
      <c r="A269" s="18" t="s">
        <v>264</v>
      </c>
      <c r="B269" s="18">
        <v>685.0</v>
      </c>
      <c r="C269" s="40">
        <v>1023.0</v>
      </c>
      <c r="D269" s="40">
        <v>1.0</v>
      </c>
      <c r="E269" s="40">
        <v>0.0</v>
      </c>
      <c r="F269" s="14">
        <v>5646.0</v>
      </c>
      <c r="G269" s="19"/>
      <c r="H269" s="19">
        <f>VLOOKUP(A269,'Kings Ratings'!$A$2:$B$1000,2,false)</f>
        <v>10</v>
      </c>
      <c r="I269" s="10"/>
      <c r="K269" s="40">
        <v>930.0</v>
      </c>
      <c r="L269" s="22">
        <f t="shared" si="2"/>
        <v>93</v>
      </c>
      <c r="M269" s="23">
        <f t="shared" si="3"/>
        <v>0.1</v>
      </c>
      <c r="N269" s="24" t="str">
        <f t="shared" si="4"/>
        <v>Engine with +93, +10% (930 to 1023)</v>
      </c>
      <c r="O269" s="41"/>
      <c r="P269" s="40">
        <v>1.0</v>
      </c>
      <c r="Q269" s="18">
        <f t="shared" si="5"/>
        <v>0</v>
      </c>
      <c r="R269" s="23">
        <f t="shared" si="6"/>
        <v>0</v>
      </c>
      <c r="S269" s="24" t="str">
        <f t="shared" si="7"/>
        <v>Engine with +0, +0% (1 to 1)</v>
      </c>
      <c r="T269" s="18"/>
      <c r="U269" s="40">
        <v>0.0</v>
      </c>
      <c r="V269" s="22">
        <f t="shared" si="8"/>
        <v>0</v>
      </c>
      <c r="W269" s="23" t="str">
        <f t="shared" si="9"/>
        <v>#DIV/0!</v>
      </c>
      <c r="X269" s="26" t="str">
        <f t="shared" si="10"/>
        <v>#DIV/0!</v>
      </c>
    </row>
    <row r="270">
      <c r="A270" s="18" t="s">
        <v>481</v>
      </c>
      <c r="B270" s="18">
        <v>687.0</v>
      </c>
      <c r="C270" s="40">
        <v>1147.0</v>
      </c>
      <c r="D270" s="40">
        <v>10.0</v>
      </c>
      <c r="E270" s="40">
        <v>0.0</v>
      </c>
      <c r="F270" s="14">
        <v>5.0</v>
      </c>
      <c r="G270" s="19"/>
      <c r="H270" s="19">
        <f>VLOOKUP(A270,'Kings Ratings'!$A$2:$B$1000,2,false)</f>
        <v>11</v>
      </c>
      <c r="I270" s="10"/>
      <c r="K270" s="40">
        <v>1147.0</v>
      </c>
      <c r="L270" s="22">
        <f t="shared" si="2"/>
        <v>0</v>
      </c>
      <c r="M270" s="23">
        <f t="shared" si="3"/>
        <v>0</v>
      </c>
      <c r="N270" s="24" t="str">
        <f t="shared" si="4"/>
        <v>Holiday Wreath with +0, +0% (1147 to 1147)</v>
      </c>
      <c r="O270" s="41"/>
      <c r="P270" s="40">
        <v>10.0</v>
      </c>
      <c r="Q270" s="18">
        <f t="shared" si="5"/>
        <v>0</v>
      </c>
      <c r="R270" s="23">
        <f t="shared" si="6"/>
        <v>0</v>
      </c>
      <c r="S270" s="24" t="str">
        <f t="shared" si="7"/>
        <v>Holiday Wreath with +0, +0% (10 to 10)</v>
      </c>
      <c r="T270" s="18"/>
      <c r="U270" s="40">
        <v>0.0</v>
      </c>
      <c r="V270" s="22">
        <f t="shared" si="8"/>
        <v>0</v>
      </c>
      <c r="W270" s="23" t="str">
        <f t="shared" si="9"/>
        <v>#DIV/0!</v>
      </c>
      <c r="X270" s="26" t="str">
        <f t="shared" si="10"/>
        <v>#DIV/0!</v>
      </c>
    </row>
    <row r="271">
      <c r="A271" s="18" t="s">
        <v>340</v>
      </c>
      <c r="B271" s="18">
        <v>688.0</v>
      </c>
      <c r="C271" s="40">
        <v>12719.0</v>
      </c>
      <c r="D271" s="40">
        <v>11675.0</v>
      </c>
      <c r="E271" s="40">
        <v>7761.0</v>
      </c>
      <c r="F271" s="14">
        <v>1.0928149E7</v>
      </c>
      <c r="G271" s="19"/>
      <c r="H271" s="19">
        <f>VLOOKUP(A271,'Kings Ratings'!$A$2:$B$1000,2,false)</f>
        <v>1</v>
      </c>
      <c r="I271" s="7">
        <f>vlookup(B271,'202405 MM (Do Not Delete)'!$A$1:$G$1000,7,false)</f>
        <v>213</v>
      </c>
      <c r="K271" s="40">
        <v>12106.0</v>
      </c>
      <c r="L271" s="22">
        <f t="shared" si="2"/>
        <v>613</v>
      </c>
      <c r="M271" s="23">
        <f t="shared" si="3"/>
        <v>0.05063604824</v>
      </c>
      <c r="N271" s="24" t="str">
        <f t="shared" si="4"/>
        <v>Frosteye with +613, +5.1% (12106 to 12719)</v>
      </c>
      <c r="O271" s="41"/>
      <c r="P271" s="40">
        <v>11145.0</v>
      </c>
      <c r="Q271" s="18">
        <f t="shared" si="5"/>
        <v>530</v>
      </c>
      <c r="R271" s="23">
        <f t="shared" si="6"/>
        <v>0.04755495738</v>
      </c>
      <c r="S271" s="24" t="str">
        <f t="shared" si="7"/>
        <v>Frosteye with +530, +4.8% (11145 to 11675)</v>
      </c>
      <c r="T271" s="18"/>
      <c r="U271" s="40">
        <v>7328.0</v>
      </c>
      <c r="V271" s="22">
        <f t="shared" si="8"/>
        <v>433</v>
      </c>
      <c r="W271" s="23">
        <f t="shared" si="9"/>
        <v>0.05908842795</v>
      </c>
      <c r="X271" s="26" t="str">
        <f t="shared" si="10"/>
        <v>Frosteye with +433, +5.9% (7328 to 7761)</v>
      </c>
    </row>
    <row r="272">
      <c r="A272" s="18" t="s">
        <v>240</v>
      </c>
      <c r="B272" s="18">
        <v>689.0</v>
      </c>
      <c r="C272" s="40">
        <v>12689.0</v>
      </c>
      <c r="D272" s="40">
        <v>11631.0</v>
      </c>
      <c r="E272" s="40">
        <v>7726.0</v>
      </c>
      <c r="F272" s="14">
        <v>1.0920808E7</v>
      </c>
      <c r="G272" s="19"/>
      <c r="H272" s="19">
        <f>VLOOKUP(A272,'Kings Ratings'!$A$2:$B$1000,2,false)</f>
        <v>1</v>
      </c>
      <c r="I272" s="7">
        <f>vlookup(B272,'202405 MM (Do Not Delete)'!$A$1:$G$1000,7,false)</f>
        <v>214</v>
      </c>
      <c r="K272" s="40">
        <v>12083.0</v>
      </c>
      <c r="L272" s="22">
        <f t="shared" si="2"/>
        <v>606</v>
      </c>
      <c r="M272" s="23">
        <f t="shared" si="3"/>
        <v>0.05015310767</v>
      </c>
      <c r="N272" s="24" t="str">
        <f t="shared" si="4"/>
        <v>Crowfish with +606, +5% (12083 to 12689)</v>
      </c>
      <c r="O272" s="41"/>
      <c r="P272" s="40">
        <v>11111.0</v>
      </c>
      <c r="Q272" s="18">
        <f t="shared" si="5"/>
        <v>520</v>
      </c>
      <c r="R272" s="23">
        <f t="shared" si="6"/>
        <v>0.046800468</v>
      </c>
      <c r="S272" s="24" t="str">
        <f t="shared" si="7"/>
        <v>Crowfish with +520, +4.7% (11111 to 11631)</v>
      </c>
      <c r="T272" s="18"/>
      <c r="U272" s="40">
        <v>7294.0</v>
      </c>
      <c r="V272" s="22">
        <f t="shared" si="8"/>
        <v>432</v>
      </c>
      <c r="W272" s="23">
        <f t="shared" si="9"/>
        <v>0.05922676172</v>
      </c>
      <c r="X272" s="26" t="str">
        <f t="shared" si="10"/>
        <v>Crowfish with +432, +5.9% (7294 to 7726)</v>
      </c>
    </row>
    <row r="273">
      <c r="A273" s="18" t="s">
        <v>151</v>
      </c>
      <c r="B273" s="18">
        <v>690.0</v>
      </c>
      <c r="C273" s="40">
        <v>12632.0</v>
      </c>
      <c r="D273" s="40">
        <v>11457.0</v>
      </c>
      <c r="E273" s="40">
        <v>7198.0</v>
      </c>
      <c r="F273" s="14">
        <v>7688365.0</v>
      </c>
      <c r="G273" s="19"/>
      <c r="H273" s="19">
        <f>VLOOKUP(A273,'Kings Ratings'!$A$2:$B$1000,2,false)</f>
        <v>1</v>
      </c>
      <c r="I273" s="7">
        <f>vlookup(B273,'202405 MM (Do Not Delete)'!$A$1:$G$1000,7,false)</f>
        <v>218</v>
      </c>
      <c r="K273" s="40">
        <v>12022.0</v>
      </c>
      <c r="L273" s="22">
        <f t="shared" si="2"/>
        <v>610</v>
      </c>
      <c r="M273" s="23">
        <f t="shared" si="3"/>
        <v>0.05074030943</v>
      </c>
      <c r="N273" s="24" t="str">
        <f t="shared" si="4"/>
        <v>Bullfish with +610, +5.1% (12022 to 12632)</v>
      </c>
      <c r="O273" s="41"/>
      <c r="P273" s="40">
        <v>10932.0</v>
      </c>
      <c r="Q273" s="18">
        <f t="shared" si="5"/>
        <v>525</v>
      </c>
      <c r="R273" s="23">
        <f t="shared" si="6"/>
        <v>0.04802414929</v>
      </c>
      <c r="S273" s="24" t="str">
        <f t="shared" si="7"/>
        <v>Bullfish with +525, +4.8% (10932 to 11457)</v>
      </c>
      <c r="T273" s="18"/>
      <c r="U273" s="40">
        <v>6787.0</v>
      </c>
      <c r="V273" s="22">
        <f t="shared" si="8"/>
        <v>411</v>
      </c>
      <c r="W273" s="23">
        <f t="shared" si="9"/>
        <v>0.0605569471</v>
      </c>
      <c r="X273" s="26" t="str">
        <f t="shared" si="10"/>
        <v>Bullfish with +411, +6.1% (6787 to 7198)</v>
      </c>
    </row>
    <row r="274">
      <c r="A274" s="18" t="s">
        <v>370</v>
      </c>
      <c r="B274" s="18">
        <v>691.0</v>
      </c>
      <c r="C274" s="40">
        <v>12555.0</v>
      </c>
      <c r="D274" s="40">
        <v>11319.0</v>
      </c>
      <c r="E274" s="40">
        <v>6786.0</v>
      </c>
      <c r="F274" s="14">
        <v>5966857.0</v>
      </c>
      <c r="G274" s="19"/>
      <c r="H274" s="19">
        <f>VLOOKUP(A274,'Kings Ratings'!$A$2:$B$1000,2,false)</f>
        <v>1</v>
      </c>
      <c r="I274" s="7">
        <f>vlookup(B274,'202405 MM (Do Not Delete)'!$A$1:$G$1000,7,false)</f>
        <v>255</v>
      </c>
      <c r="K274" s="40">
        <v>11958.0</v>
      </c>
      <c r="L274" s="22">
        <f t="shared" si="2"/>
        <v>597</v>
      </c>
      <c r="M274" s="23">
        <f t="shared" si="3"/>
        <v>0.04992473658</v>
      </c>
      <c r="N274" s="24" t="str">
        <f t="shared" si="4"/>
        <v>Glassback with +597, +5% (11958 to 12555)</v>
      </c>
      <c r="O274" s="41"/>
      <c r="P274" s="40">
        <v>10789.0</v>
      </c>
      <c r="Q274" s="18">
        <f t="shared" si="5"/>
        <v>530</v>
      </c>
      <c r="R274" s="23">
        <f t="shared" si="6"/>
        <v>0.04912410789</v>
      </c>
      <c r="S274" s="24" t="str">
        <f t="shared" si="7"/>
        <v>Glassback with +530, +4.9% (10789 to 11319)</v>
      </c>
      <c r="T274" s="18"/>
      <c r="U274" s="40">
        <v>6435.0</v>
      </c>
      <c r="V274" s="22">
        <f t="shared" si="8"/>
        <v>351</v>
      </c>
      <c r="W274" s="23">
        <f t="shared" si="9"/>
        <v>0.05454545455</v>
      </c>
      <c r="X274" s="26" t="str">
        <f t="shared" si="10"/>
        <v>Glassback with +351, +5.5% (6435 to 6786)</v>
      </c>
    </row>
    <row r="275">
      <c r="A275" s="18" t="s">
        <v>702</v>
      </c>
      <c r="B275" s="18">
        <v>692.0</v>
      </c>
      <c r="C275" s="40">
        <v>12513.0</v>
      </c>
      <c r="D275" s="40">
        <v>11241.0</v>
      </c>
      <c r="E275" s="40">
        <v>6625.0</v>
      </c>
      <c r="F275" s="14">
        <v>5369918.0</v>
      </c>
      <c r="G275" s="19"/>
      <c r="H275" s="19">
        <f>VLOOKUP(A275,'Kings Ratings'!$A$2:$B$1000,2,false)</f>
        <v>1</v>
      </c>
      <c r="I275" s="7">
        <f>vlookup(B275,'202405 MM (Do Not Delete)'!$A$1:$G$1000,7,false)</f>
        <v>258</v>
      </c>
      <c r="K275" s="40">
        <v>11920.0</v>
      </c>
      <c r="L275" s="22">
        <f t="shared" si="2"/>
        <v>593</v>
      </c>
      <c r="M275" s="23">
        <f t="shared" si="3"/>
        <v>0.04974832215</v>
      </c>
      <c r="N275" s="24" t="str">
        <f t="shared" si="4"/>
        <v>Sea Crest with +593, +5% (11920 to 12513)</v>
      </c>
      <c r="O275" s="41"/>
      <c r="P275" s="40">
        <v>10713.0</v>
      </c>
      <c r="Q275" s="18">
        <f t="shared" si="5"/>
        <v>528</v>
      </c>
      <c r="R275" s="23">
        <f t="shared" si="6"/>
        <v>0.04928591431</v>
      </c>
      <c r="S275" s="24" t="str">
        <f t="shared" si="7"/>
        <v>Sea Crest with +528, +4.9% (10713 to 11241)</v>
      </c>
      <c r="T275" s="18"/>
      <c r="U275" s="40">
        <v>6300.0</v>
      </c>
      <c r="V275" s="22">
        <f t="shared" si="8"/>
        <v>325</v>
      </c>
      <c r="W275" s="23">
        <f t="shared" si="9"/>
        <v>0.05158730159</v>
      </c>
      <c r="X275" s="26" t="str">
        <f t="shared" si="10"/>
        <v>Sea Crest with +325, +5.2% (6300 to 6625)</v>
      </c>
    </row>
    <row r="276">
      <c r="A276" s="18" t="s">
        <v>710</v>
      </c>
      <c r="B276" s="18">
        <v>693.0</v>
      </c>
      <c r="C276" s="40">
        <v>12467.0</v>
      </c>
      <c r="D276" s="40">
        <v>11151.0</v>
      </c>
      <c r="E276" s="40">
        <v>6359.0</v>
      </c>
      <c r="F276" s="14">
        <v>4467050.0</v>
      </c>
      <c r="G276" s="19"/>
      <c r="H276" s="19">
        <f>VLOOKUP(A276,'Kings Ratings'!$A$2:$B$1000,2,false)</f>
        <v>1</v>
      </c>
      <c r="I276" s="7">
        <f>vlookup(B276,'202405 MM (Do Not Delete)'!$A$1:$G$1000,7,false)</f>
        <v>252</v>
      </c>
      <c r="K276" s="40">
        <v>11881.0</v>
      </c>
      <c r="L276" s="22">
        <f t="shared" si="2"/>
        <v>586</v>
      </c>
      <c r="M276" s="23">
        <f t="shared" si="3"/>
        <v>0.04932244761</v>
      </c>
      <c r="N276" s="24" t="str">
        <f t="shared" si="4"/>
        <v>Seeker with +586, +4.9% (11881 to 12467)</v>
      </c>
      <c r="O276" s="41"/>
      <c r="P276" s="40">
        <v>10619.0</v>
      </c>
      <c r="Q276" s="18">
        <f t="shared" si="5"/>
        <v>532</v>
      </c>
      <c r="R276" s="23">
        <f t="shared" si="6"/>
        <v>0.05009887937</v>
      </c>
      <c r="S276" s="24" t="str">
        <f t="shared" si="7"/>
        <v>Seeker with +532, +5% (10619 to 11151)</v>
      </c>
      <c r="T276" s="18"/>
      <c r="U276" s="40">
        <v>6033.0</v>
      </c>
      <c r="V276" s="22">
        <f t="shared" si="8"/>
        <v>326</v>
      </c>
      <c r="W276" s="23">
        <f t="shared" si="9"/>
        <v>0.05403613459</v>
      </c>
      <c r="X276" s="26" t="str">
        <f t="shared" si="10"/>
        <v>Seeker with +326, +5.4% (6033 to 6359)</v>
      </c>
    </row>
    <row r="277">
      <c r="A277" s="18" t="s">
        <v>737</v>
      </c>
      <c r="B277" s="18">
        <v>694.0</v>
      </c>
      <c r="C277" s="40">
        <v>12431.0</v>
      </c>
      <c r="D277" s="40">
        <v>11076.0</v>
      </c>
      <c r="E277" s="40">
        <v>6242.0</v>
      </c>
      <c r="F277" s="14">
        <v>4126543.0</v>
      </c>
      <c r="G277" s="19"/>
      <c r="H277" s="19">
        <f>VLOOKUP(A277,'Kings Ratings'!$A$2:$B$1000,2,false)</f>
        <v>1</v>
      </c>
      <c r="I277" s="7">
        <f>vlookup(B277,'202405 MM (Do Not Delete)'!$A$1:$G$1000,7,false)</f>
        <v>262</v>
      </c>
      <c r="K277" s="40">
        <v>11847.0</v>
      </c>
      <c r="L277" s="22">
        <f t="shared" si="2"/>
        <v>584</v>
      </c>
      <c r="M277" s="23">
        <f t="shared" si="3"/>
        <v>0.04929518021</v>
      </c>
      <c r="N277" s="24" t="str">
        <f t="shared" si="4"/>
        <v>Stone Jelly with +584, +4.9% (11847 to 12431)</v>
      </c>
      <c r="O277" s="41"/>
      <c r="P277" s="40">
        <v>10551.0</v>
      </c>
      <c r="Q277" s="18">
        <f t="shared" si="5"/>
        <v>525</v>
      </c>
      <c r="R277" s="23">
        <f t="shared" si="6"/>
        <v>0.04975831675</v>
      </c>
      <c r="S277" s="24" t="str">
        <f t="shared" si="7"/>
        <v>Stone Jelly with +525, +5% (10551 to 11076)</v>
      </c>
      <c r="T277" s="18"/>
      <c r="U277" s="40">
        <v>5928.0</v>
      </c>
      <c r="V277" s="22">
        <f t="shared" si="8"/>
        <v>314</v>
      </c>
      <c r="W277" s="23">
        <f t="shared" si="9"/>
        <v>0.05296896086</v>
      </c>
      <c r="X277" s="26" t="str">
        <f t="shared" si="10"/>
        <v>Stone Jelly with +314, +5.3% (5928 to 6242)</v>
      </c>
    </row>
    <row r="278">
      <c r="A278" s="18" t="s">
        <v>400</v>
      </c>
      <c r="B278" s="18">
        <v>695.0</v>
      </c>
      <c r="C278" s="40">
        <v>3408.0</v>
      </c>
      <c r="D278" s="40">
        <v>4.0</v>
      </c>
      <c r="E278" s="40">
        <v>0.0</v>
      </c>
      <c r="F278" s="14">
        <v>15547.0</v>
      </c>
      <c r="G278" s="19"/>
      <c r="H278" s="19">
        <f>VLOOKUP(A278,'Kings Ratings'!$A$2:$B$1000,2,false)</f>
        <v>10</v>
      </c>
      <c r="I278" s="10" t="str">
        <f>vlookup(B278,'202405 MM (Do Not Delete)'!$A$1:$G$1000,7,false)</f>
        <v/>
      </c>
      <c r="K278" s="40">
        <v>3098.0</v>
      </c>
      <c r="L278" s="22">
        <f t="shared" si="2"/>
        <v>310</v>
      </c>
      <c r="M278" s="23">
        <f t="shared" si="3"/>
        <v>0.1000645578</v>
      </c>
      <c r="N278" s="24" t="str">
        <f t="shared" si="4"/>
        <v>Gold Sea Crest with +310, +10% (3098 to 3408)</v>
      </c>
      <c r="O278" s="41"/>
      <c r="P278" s="40">
        <v>3.0</v>
      </c>
      <c r="Q278" s="18">
        <f t="shared" si="5"/>
        <v>1</v>
      </c>
      <c r="R278" s="23">
        <f t="shared" si="6"/>
        <v>0.3333333333</v>
      </c>
      <c r="S278" s="24" t="str">
        <f t="shared" si="7"/>
        <v>Gold Sea Crest with +1, +33.3% (3 to 4)</v>
      </c>
      <c r="T278" s="18"/>
      <c r="U278" s="40">
        <v>0.0</v>
      </c>
      <c r="V278" s="22">
        <f t="shared" si="8"/>
        <v>0</v>
      </c>
      <c r="W278" s="23" t="str">
        <f t="shared" si="9"/>
        <v>#DIV/0!</v>
      </c>
      <c r="X278" s="26" t="str">
        <f t="shared" si="10"/>
        <v>#DIV/0!</v>
      </c>
    </row>
    <row r="279">
      <c r="A279" s="18" t="s">
        <v>466</v>
      </c>
      <c r="B279" s="18">
        <v>696.0</v>
      </c>
      <c r="C279" s="40">
        <v>12424.0</v>
      </c>
      <c r="D279" s="40">
        <v>11043.0</v>
      </c>
      <c r="E279" s="40">
        <v>6140.0</v>
      </c>
      <c r="F279" s="14">
        <v>3828010.0</v>
      </c>
      <c r="G279" s="19"/>
      <c r="H279" s="19">
        <f>VLOOKUP(A279,'Kings Ratings'!$A$2:$B$1000,2,false)</f>
        <v>1</v>
      </c>
      <c r="I279" s="7">
        <f>vlookup(B279,'202405 MM (Do Not Delete)'!$A$1:$G$1000,7,false)</f>
        <v>263</v>
      </c>
      <c r="K279" s="40">
        <v>11836.0</v>
      </c>
      <c r="L279" s="22">
        <f t="shared" si="2"/>
        <v>588</v>
      </c>
      <c r="M279" s="23">
        <f t="shared" si="3"/>
        <v>0.04967894559</v>
      </c>
      <c r="N279" s="24" t="str">
        <f t="shared" si="4"/>
        <v>Ice Shark with +588, +5% (11836 to 12424)</v>
      </c>
      <c r="O279" s="41"/>
      <c r="P279" s="40">
        <v>10530.0</v>
      </c>
      <c r="Q279" s="18">
        <f t="shared" si="5"/>
        <v>513</v>
      </c>
      <c r="R279" s="23">
        <f t="shared" si="6"/>
        <v>0.04871794872</v>
      </c>
      <c r="S279" s="24" t="str">
        <f t="shared" si="7"/>
        <v>Ice Shark with +513, +4.9% (10530 to 11043)</v>
      </c>
      <c r="T279" s="18"/>
      <c r="U279" s="40">
        <v>5826.0</v>
      </c>
      <c r="V279" s="22">
        <f t="shared" si="8"/>
        <v>314</v>
      </c>
      <c r="W279" s="23">
        <f t="shared" si="9"/>
        <v>0.05389632681</v>
      </c>
      <c r="X279" s="26" t="str">
        <f t="shared" si="10"/>
        <v>Ice Shark with +314, +5.4% (5826 to 6140)</v>
      </c>
    </row>
    <row r="280">
      <c r="A280" s="18" t="s">
        <v>624</v>
      </c>
      <c r="B280" s="18">
        <v>712.0</v>
      </c>
      <c r="C280" s="40">
        <v>2140.0</v>
      </c>
      <c r="D280" s="40">
        <v>77.0</v>
      </c>
      <c r="E280" s="40">
        <v>0.0</v>
      </c>
      <c r="F280" s="14">
        <v>2981.0</v>
      </c>
      <c r="G280" s="19"/>
      <c r="H280" s="19">
        <f>VLOOKUP(A280,'Kings Ratings'!$A$2:$B$1000,2,false)</f>
        <v>10</v>
      </c>
      <c r="I280" s="10" t="str">
        <f>vlookup(B280,'202405 MM (Do Not Delete)'!$A$1:$G$1000,7,false)</f>
        <v/>
      </c>
      <c r="K280" s="40">
        <v>2010.0</v>
      </c>
      <c r="L280" s="22">
        <f t="shared" si="2"/>
        <v>130</v>
      </c>
      <c r="M280" s="23">
        <f t="shared" si="3"/>
        <v>0.06467661692</v>
      </c>
      <c r="N280" s="24" t="str">
        <f t="shared" si="4"/>
        <v>Polished Boot with +130, +6.5% (2010 to 2140)</v>
      </c>
      <c r="O280" s="41"/>
      <c r="P280" s="40">
        <v>72.0</v>
      </c>
      <c r="Q280" s="18">
        <f t="shared" si="5"/>
        <v>5</v>
      </c>
      <c r="R280" s="23">
        <f t="shared" si="6"/>
        <v>0.06944444444</v>
      </c>
      <c r="S280" s="24" t="str">
        <f t="shared" si="7"/>
        <v>Polished Boot with +5, +6.9% (72 to 77)</v>
      </c>
      <c r="T280" s="18"/>
      <c r="U280" s="40">
        <v>0.0</v>
      </c>
      <c r="V280" s="22">
        <f t="shared" si="8"/>
        <v>0</v>
      </c>
      <c r="W280" s="23" t="str">
        <f t="shared" si="9"/>
        <v>#DIV/0!</v>
      </c>
      <c r="X280" s="26" t="str">
        <f t="shared" si="10"/>
        <v>#DIV/0!</v>
      </c>
    </row>
    <row r="281">
      <c r="A281" s="18" t="s">
        <v>586</v>
      </c>
      <c r="B281" s="18">
        <v>713.0</v>
      </c>
      <c r="C281" s="40">
        <v>1598.0</v>
      </c>
      <c r="D281" s="40">
        <v>33.0</v>
      </c>
      <c r="E281" s="40">
        <v>0.0</v>
      </c>
      <c r="F281" s="14">
        <v>2638.0</v>
      </c>
      <c r="G281" s="19"/>
      <c r="H281" s="19">
        <f>VLOOKUP(A281,'Kings Ratings'!$A$2:$B$1000,2,false)</f>
        <v>10</v>
      </c>
      <c r="I281" s="10"/>
      <c r="K281" s="40">
        <v>1534.0</v>
      </c>
      <c r="L281" s="22">
        <f t="shared" si="2"/>
        <v>64</v>
      </c>
      <c r="M281" s="23">
        <f t="shared" si="3"/>
        <v>0.04172099087</v>
      </c>
      <c r="N281" s="24" t="str">
        <f t="shared" si="4"/>
        <v>Pair of Boots with +64, +4.2% (1534 to 1598)</v>
      </c>
      <c r="O281" s="41"/>
      <c r="P281" s="40">
        <v>31.0</v>
      </c>
      <c r="Q281" s="18">
        <f t="shared" si="5"/>
        <v>2</v>
      </c>
      <c r="R281" s="23">
        <f t="shared" si="6"/>
        <v>0.06451612903</v>
      </c>
      <c r="S281" s="24" t="str">
        <f t="shared" si="7"/>
        <v>Pair of Boots with +2, +6.5% (31 to 33)</v>
      </c>
      <c r="T281" s="18"/>
      <c r="U281" s="40">
        <v>0.0</v>
      </c>
      <c r="V281" s="22">
        <f t="shared" si="8"/>
        <v>0</v>
      </c>
      <c r="W281" s="23" t="str">
        <f t="shared" si="9"/>
        <v>#DIV/0!</v>
      </c>
      <c r="X281" s="26" t="str">
        <f t="shared" si="10"/>
        <v>#DIV/0!</v>
      </c>
    </row>
    <row r="282">
      <c r="A282" s="18" t="s">
        <v>337</v>
      </c>
      <c r="B282" s="18">
        <v>717.0</v>
      </c>
      <c r="C282" s="40">
        <v>2468.0</v>
      </c>
      <c r="D282" s="40">
        <v>5.0</v>
      </c>
      <c r="E282" s="40">
        <v>0.0</v>
      </c>
      <c r="F282" s="14">
        <v>8835.0</v>
      </c>
      <c r="G282" s="19"/>
      <c r="H282" s="19">
        <f>VLOOKUP(A282,'Kings Ratings'!$A$2:$B$1000,2,false)</f>
        <v>10</v>
      </c>
      <c r="I282" s="10" t="str">
        <f>vlookup(B282,'202405 MM (Do Not Delete)'!$A$1:$G$1000,7,false)</f>
        <v/>
      </c>
      <c r="K282" s="40">
        <v>2311.0</v>
      </c>
      <c r="L282" s="22">
        <f t="shared" si="2"/>
        <v>157</v>
      </c>
      <c r="M282" s="23">
        <f t="shared" si="3"/>
        <v>0.06793595846</v>
      </c>
      <c r="N282" s="24" t="str">
        <f t="shared" si="4"/>
        <v>Frost Shield with +157, +6.8% (2311 to 2468)</v>
      </c>
      <c r="O282" s="41"/>
      <c r="P282" s="40">
        <v>2.0</v>
      </c>
      <c r="Q282" s="18">
        <f t="shared" si="5"/>
        <v>3</v>
      </c>
      <c r="R282" s="23">
        <f t="shared" si="6"/>
        <v>1.5</v>
      </c>
      <c r="S282" s="24" t="str">
        <f t="shared" si="7"/>
        <v>Frost Shield with +3, +150% (2 to 5)</v>
      </c>
      <c r="T282" s="18"/>
      <c r="U282" s="40">
        <v>0.0</v>
      </c>
      <c r="V282" s="22">
        <f t="shared" si="8"/>
        <v>0</v>
      </c>
      <c r="W282" s="23" t="str">
        <f t="shared" si="9"/>
        <v>#DIV/0!</v>
      </c>
      <c r="X282" s="26" t="str">
        <f t="shared" si="10"/>
        <v>#DIV/0!</v>
      </c>
    </row>
    <row r="283">
      <c r="A283" s="18" t="s">
        <v>653</v>
      </c>
      <c r="B283" s="18">
        <v>723.0</v>
      </c>
      <c r="C283" s="40">
        <v>5865.0</v>
      </c>
      <c r="D283" s="40">
        <v>1768.0</v>
      </c>
      <c r="E283" s="40">
        <v>31.0</v>
      </c>
      <c r="F283" s="14">
        <v>57499.0</v>
      </c>
      <c r="G283" s="19"/>
      <c r="H283" s="19">
        <f>VLOOKUP(A283,'Kings Ratings'!$A$2:$B$1000,2,false)</f>
        <v>6</v>
      </c>
      <c r="I283" s="7" t="str">
        <f>vlookup(B283,'202405 MM (Do Not Delete)'!$A$1:$G$1000,7,false)</f>
        <v/>
      </c>
      <c r="K283" s="40">
        <v>5620.0</v>
      </c>
      <c r="L283" s="22">
        <f t="shared" si="2"/>
        <v>245</v>
      </c>
      <c r="M283" s="23">
        <f t="shared" si="3"/>
        <v>0.04359430605</v>
      </c>
      <c r="N283" s="24" t="str">
        <f t="shared" si="4"/>
        <v>Red Berry Pie with +245, +4.4% (5620 to 5865)</v>
      </c>
      <c r="O283" s="41"/>
      <c r="P283" s="40">
        <v>1648.0</v>
      </c>
      <c r="Q283" s="18">
        <f t="shared" si="5"/>
        <v>120</v>
      </c>
      <c r="R283" s="23">
        <f t="shared" si="6"/>
        <v>0.07281553398</v>
      </c>
      <c r="S283" s="24" t="str">
        <f t="shared" si="7"/>
        <v>Red Berry Pie with +120, +7.3% (1648 to 1768)</v>
      </c>
      <c r="T283" s="18"/>
      <c r="U283" s="40">
        <v>23.0</v>
      </c>
      <c r="V283" s="22">
        <f t="shared" si="8"/>
        <v>8</v>
      </c>
      <c r="W283" s="23">
        <f t="shared" si="9"/>
        <v>0.347826087</v>
      </c>
      <c r="X283" s="26" t="str">
        <f t="shared" si="10"/>
        <v>Red Berry Pie with +8, +34.8% (23 to 31)</v>
      </c>
    </row>
    <row r="284">
      <c r="A284" s="18" t="s">
        <v>607</v>
      </c>
      <c r="B284" s="18">
        <v>725.0</v>
      </c>
      <c r="C284" s="40">
        <v>3545.0</v>
      </c>
      <c r="D284" s="40">
        <v>280.0</v>
      </c>
      <c r="E284" s="40">
        <v>0.0</v>
      </c>
      <c r="F284" s="14">
        <v>45404.0</v>
      </c>
      <c r="G284" s="19"/>
      <c r="H284" s="19">
        <f>VLOOKUP(A284,'Kings Ratings'!$A$2:$B$1000,2,false)</f>
        <v>9</v>
      </c>
      <c r="I284" s="10" t="str">
        <f>vlookup(B284,'202405 MM (Do Not Delete)'!$A$1:$G$1000,7,false)</f>
        <v/>
      </c>
      <c r="K284" s="40">
        <v>3316.0</v>
      </c>
      <c r="L284" s="22">
        <f t="shared" si="2"/>
        <v>229</v>
      </c>
      <c r="M284" s="23">
        <f t="shared" si="3"/>
        <v>0.06905910736</v>
      </c>
      <c r="N284" s="24" t="str">
        <f t="shared" si="4"/>
        <v>Pie Pan with +229, +6.9% (3316 to 3545)</v>
      </c>
      <c r="O284" s="41"/>
      <c r="P284" s="40">
        <v>250.0</v>
      </c>
      <c r="Q284" s="18">
        <f t="shared" si="5"/>
        <v>30</v>
      </c>
      <c r="R284" s="23">
        <f t="shared" si="6"/>
        <v>0.12</v>
      </c>
      <c r="S284" s="24" t="str">
        <f t="shared" si="7"/>
        <v>Pie Pan with +30, +12% (250 to 280)</v>
      </c>
      <c r="T284" s="18"/>
      <c r="U284" s="40">
        <v>0.0</v>
      </c>
      <c r="V284" s="22">
        <f t="shared" si="8"/>
        <v>0</v>
      </c>
      <c r="W284" s="23" t="str">
        <f t="shared" si="9"/>
        <v>#DIV/0!</v>
      </c>
      <c r="X284" s="26" t="str">
        <f t="shared" si="10"/>
        <v>#DIV/0!</v>
      </c>
    </row>
    <row r="285">
      <c r="A285" s="18" t="s">
        <v>206</v>
      </c>
      <c r="B285" s="18">
        <v>726.0</v>
      </c>
      <c r="C285" s="40">
        <v>5342.0</v>
      </c>
      <c r="D285" s="40">
        <v>1991.0</v>
      </c>
      <c r="E285" s="40">
        <v>72.0</v>
      </c>
      <c r="F285" s="14">
        <v>126001.0</v>
      </c>
      <c r="G285" s="19"/>
      <c r="H285" s="19">
        <f>VLOOKUP(A285,'Kings Ratings'!$A$2:$B$1000,2,false)</f>
        <v>8</v>
      </c>
      <c r="I285" s="7" t="str">
        <f>vlookup(B285,'202405 MM (Do Not Delete)'!$A$1:$G$1000,7,false)</f>
        <v/>
      </c>
      <c r="K285" s="40">
        <v>5093.0</v>
      </c>
      <c r="L285" s="22">
        <f t="shared" si="2"/>
        <v>249</v>
      </c>
      <c r="M285" s="23">
        <f t="shared" si="3"/>
        <v>0.0488906342</v>
      </c>
      <c r="N285" s="24" t="str">
        <f t="shared" si="4"/>
        <v>Concord Grape Pie with +249, +4.9% (5093 to 5342)</v>
      </c>
      <c r="O285" s="41"/>
      <c r="P285" s="40">
        <v>1845.0</v>
      </c>
      <c r="Q285" s="18">
        <f t="shared" si="5"/>
        <v>146</v>
      </c>
      <c r="R285" s="23">
        <f t="shared" si="6"/>
        <v>0.07913279133</v>
      </c>
      <c r="S285" s="24" t="str">
        <f t="shared" si="7"/>
        <v>Concord Grape Pie with +146, +7.9% (1845 to 1991)</v>
      </c>
      <c r="T285" s="18"/>
      <c r="U285" s="40">
        <v>67.0</v>
      </c>
      <c r="V285" s="22">
        <f t="shared" si="8"/>
        <v>5</v>
      </c>
      <c r="W285" s="23">
        <f t="shared" si="9"/>
        <v>0.07462686567</v>
      </c>
      <c r="X285" s="26" t="str">
        <f t="shared" si="10"/>
        <v>Concord Grape Pie with +5, +7.5% (67 to 72)</v>
      </c>
    </row>
    <row r="286">
      <c r="A286" s="18" t="s">
        <v>275</v>
      </c>
      <c r="B286" s="18">
        <v>736.0</v>
      </c>
      <c r="C286" s="40">
        <v>2393.0</v>
      </c>
      <c r="D286" s="40">
        <v>28.0</v>
      </c>
      <c r="E286" s="40">
        <v>0.0</v>
      </c>
      <c r="F286" s="14">
        <v>13701.0</v>
      </c>
      <c r="G286" s="19"/>
      <c r="H286" s="19">
        <f>VLOOKUP(A286,'Kings Ratings'!$A$2:$B$1000,2,false)</f>
        <v>9</v>
      </c>
      <c r="I286" s="10" t="str">
        <f>vlookup(B286,'202405 MM (Do Not Delete)'!$A$1:$G$1000,7,false)</f>
        <v/>
      </c>
      <c r="K286" s="40">
        <v>2255.0</v>
      </c>
      <c r="L286" s="22">
        <f t="shared" si="2"/>
        <v>138</v>
      </c>
      <c r="M286" s="23">
        <f t="shared" si="3"/>
        <v>0.06119733925</v>
      </c>
      <c r="N286" s="24" t="str">
        <f t="shared" si="4"/>
        <v>Fancy Chair with +138, +6.1% (2255 to 2393)</v>
      </c>
      <c r="O286" s="41"/>
      <c r="P286" s="40">
        <v>28.0</v>
      </c>
      <c r="Q286" s="18">
        <f t="shared" si="5"/>
        <v>0</v>
      </c>
      <c r="R286" s="23">
        <f t="shared" si="6"/>
        <v>0</v>
      </c>
      <c r="S286" s="24" t="str">
        <f t="shared" si="7"/>
        <v>Fancy Chair with +0, +0% (28 to 28)</v>
      </c>
      <c r="T286" s="18"/>
      <c r="U286" s="40">
        <v>0.0</v>
      </c>
      <c r="V286" s="22">
        <f t="shared" si="8"/>
        <v>0</v>
      </c>
      <c r="W286" s="23" t="str">
        <f t="shared" si="9"/>
        <v>#DIV/0!</v>
      </c>
      <c r="X286" s="26" t="str">
        <f t="shared" si="10"/>
        <v>#DIV/0!</v>
      </c>
    </row>
    <row r="287">
      <c r="A287" s="18" t="s">
        <v>287</v>
      </c>
      <c r="B287" s="18">
        <v>737.0</v>
      </c>
      <c r="C287" s="40">
        <v>3054.0</v>
      </c>
      <c r="D287" s="40">
        <v>1112.0</v>
      </c>
      <c r="E287" s="40">
        <v>49.0</v>
      </c>
      <c r="F287" s="14">
        <v>53831.0</v>
      </c>
      <c r="G287" s="19"/>
      <c r="H287" s="19">
        <f>VLOOKUP(A287,'Kings Ratings'!$A$2:$B$1000,2,false)</f>
        <v>6</v>
      </c>
      <c r="I287" s="7">
        <f>vlookup(B287,'202405 MM (Do Not Delete)'!$A$1:$G$1000,7,false)</f>
        <v>295</v>
      </c>
      <c r="K287" s="40">
        <v>2918.0</v>
      </c>
      <c r="L287" s="22">
        <f t="shared" si="2"/>
        <v>136</v>
      </c>
      <c r="M287" s="23">
        <f t="shared" si="3"/>
        <v>0.04660726525</v>
      </c>
      <c r="N287" s="24" t="str">
        <f t="shared" si="4"/>
        <v>Fancy Pan Flute with +136, +4.7% (2918 to 3054)</v>
      </c>
      <c r="O287" s="41"/>
      <c r="P287" s="40">
        <v>1068.0</v>
      </c>
      <c r="Q287" s="18">
        <f t="shared" si="5"/>
        <v>44</v>
      </c>
      <c r="R287" s="23">
        <f t="shared" si="6"/>
        <v>0.04119850187</v>
      </c>
      <c r="S287" s="24" t="str">
        <f t="shared" si="7"/>
        <v>Fancy Pan Flute with +44, +4.1% (1068 to 1112)</v>
      </c>
      <c r="T287" s="18"/>
      <c r="U287" s="40">
        <v>46.0</v>
      </c>
      <c r="V287" s="22">
        <f t="shared" si="8"/>
        <v>3</v>
      </c>
      <c r="W287" s="23">
        <f t="shared" si="9"/>
        <v>0.0652173913</v>
      </c>
      <c r="X287" s="26" t="str">
        <f t="shared" si="10"/>
        <v>Fancy Pan Flute with +3, +6.5% (46 to 49)</v>
      </c>
    </row>
    <row r="288">
      <c r="A288" s="18" t="s">
        <v>835</v>
      </c>
      <c r="B288" s="18">
        <v>738.0</v>
      </c>
      <c r="C288" s="40">
        <v>6384.0</v>
      </c>
      <c r="D288" s="40">
        <v>4243.0</v>
      </c>
      <c r="E288" s="40">
        <v>747.0</v>
      </c>
      <c r="F288" s="14">
        <v>115487.0</v>
      </c>
      <c r="G288" s="19"/>
      <c r="H288" s="19">
        <f>VLOOKUP(A288,'Kings Ratings'!$A$2:$B$1000,2,false)</f>
        <v>2</v>
      </c>
      <c r="I288" s="7">
        <f>vlookup(B288,'202405 MM (Do Not Delete)'!$A$1:$G$1000,7,false)</f>
        <v>275</v>
      </c>
      <c r="K288" s="40">
        <v>6016.0</v>
      </c>
      <c r="L288" s="22">
        <f t="shared" si="2"/>
        <v>368</v>
      </c>
      <c r="M288" s="23">
        <f t="shared" si="3"/>
        <v>0.06117021277</v>
      </c>
      <c r="N288" s="24" t="str">
        <f t="shared" si="4"/>
        <v>Wooden Table with +368, +6.1% (6016 to 6384)</v>
      </c>
      <c r="O288" s="41"/>
      <c r="P288" s="40">
        <v>4017.0</v>
      </c>
      <c r="Q288" s="18">
        <f t="shared" si="5"/>
        <v>226</v>
      </c>
      <c r="R288" s="23">
        <f t="shared" si="6"/>
        <v>0.05626089121</v>
      </c>
      <c r="S288" s="24" t="str">
        <f t="shared" si="7"/>
        <v>Wooden Table with +226, +5.6% (4017 to 4243)</v>
      </c>
      <c r="T288" s="18"/>
      <c r="U288" s="40">
        <v>674.0</v>
      </c>
      <c r="V288" s="22">
        <f t="shared" si="8"/>
        <v>73</v>
      </c>
      <c r="W288" s="23">
        <f t="shared" si="9"/>
        <v>0.1083086053</v>
      </c>
      <c r="X288" s="26" t="str">
        <f t="shared" si="10"/>
        <v>Wooden Table with +73, +10.8% (674 to 747)</v>
      </c>
    </row>
    <row r="289">
      <c r="A289" s="18" t="s">
        <v>134</v>
      </c>
      <c r="B289" s="18">
        <v>742.0</v>
      </c>
      <c r="C289" s="40">
        <v>601.0</v>
      </c>
      <c r="D289" s="40">
        <v>3.0</v>
      </c>
      <c r="E289" s="40">
        <v>0.0</v>
      </c>
      <c r="F289" s="14">
        <v>404.0</v>
      </c>
      <c r="G289" s="19"/>
      <c r="H289" s="19">
        <f>VLOOKUP(A289,'Kings Ratings'!$A$2:$B$1000,2,false)</f>
        <v>10</v>
      </c>
      <c r="I289" s="10" t="str">
        <f>vlookup(B289,'202405 MM (Do Not Delete)'!$A$1:$G$1000,7,false)</f>
        <v/>
      </c>
      <c r="K289" s="40">
        <v>577.0</v>
      </c>
      <c r="L289" s="22">
        <f t="shared" si="2"/>
        <v>24</v>
      </c>
      <c r="M289" s="23">
        <f t="shared" si="3"/>
        <v>0.04159445407</v>
      </c>
      <c r="N289" s="24" t="str">
        <f t="shared" si="4"/>
        <v>Bouquet of Flowers with +24, +4.2% (577 to 601)</v>
      </c>
      <c r="O289" s="41"/>
      <c r="P289" s="40">
        <v>3.0</v>
      </c>
      <c r="Q289" s="18">
        <f t="shared" si="5"/>
        <v>0</v>
      </c>
      <c r="R289" s="23">
        <f t="shared" si="6"/>
        <v>0</v>
      </c>
      <c r="S289" s="24" t="str">
        <f t="shared" si="7"/>
        <v>Bouquet of Flowers with +0, +0% (3 to 3)</v>
      </c>
      <c r="T289" s="18"/>
      <c r="U289" s="40">
        <v>0.0</v>
      </c>
      <c r="V289" s="22">
        <f t="shared" si="8"/>
        <v>0</v>
      </c>
      <c r="W289" s="23" t="str">
        <f t="shared" si="9"/>
        <v>#DIV/0!</v>
      </c>
      <c r="X289" s="26" t="str">
        <f t="shared" si="10"/>
        <v>#DIV/0!</v>
      </c>
    </row>
    <row r="290">
      <c r="A290" s="18" t="s">
        <v>690</v>
      </c>
      <c r="B290" s="18">
        <v>743.0</v>
      </c>
      <c r="C290" s="40">
        <v>3351.0</v>
      </c>
      <c r="D290" s="40">
        <v>56.0</v>
      </c>
      <c r="E290" s="40">
        <v>0.0</v>
      </c>
      <c r="F290" s="14">
        <v>30566.0</v>
      </c>
      <c r="G290" s="19"/>
      <c r="H290" s="19">
        <f>VLOOKUP(A290,'Kings Ratings'!$A$2:$B$1000,2,false)</f>
        <v>10</v>
      </c>
      <c r="I290" s="10">
        <f>vlookup(B290,'202405 MM (Do Not Delete)'!$A$1:$G$1000,7,false)</f>
        <v>313</v>
      </c>
      <c r="K290" s="40">
        <v>3132.0</v>
      </c>
      <c r="L290" s="22">
        <f t="shared" si="2"/>
        <v>219</v>
      </c>
      <c r="M290" s="23">
        <f t="shared" si="3"/>
        <v>0.06992337165</v>
      </c>
      <c r="N290" s="24" t="str">
        <f t="shared" si="4"/>
        <v>Step Ladder with +219, +7% (3132 to 3351)</v>
      </c>
      <c r="O290" s="41"/>
      <c r="P290" s="40">
        <v>53.0</v>
      </c>
      <c r="Q290" s="18">
        <f t="shared" si="5"/>
        <v>3</v>
      </c>
      <c r="R290" s="23">
        <f t="shared" si="6"/>
        <v>0.05660377358</v>
      </c>
      <c r="S290" s="24" t="str">
        <f t="shared" si="7"/>
        <v>Step Ladder with +3, +5.7% (53 to 56)</v>
      </c>
      <c r="T290" s="18"/>
      <c r="U290" s="40">
        <v>0.0</v>
      </c>
      <c r="V290" s="22">
        <f t="shared" si="8"/>
        <v>0</v>
      </c>
      <c r="W290" s="23" t="str">
        <f t="shared" si="9"/>
        <v>#DIV/0!</v>
      </c>
      <c r="X290" s="26" t="str">
        <f t="shared" si="10"/>
        <v>#DIV/0!</v>
      </c>
    </row>
    <row r="291">
      <c r="A291" s="18" t="s">
        <v>629</v>
      </c>
      <c r="B291" s="18">
        <v>754.0</v>
      </c>
      <c r="C291" s="40">
        <v>5386.0</v>
      </c>
      <c r="D291" s="40">
        <v>89.0</v>
      </c>
      <c r="E291" s="40">
        <v>0.0</v>
      </c>
      <c r="F291" s="14">
        <v>36663.0</v>
      </c>
      <c r="G291" s="19"/>
      <c r="H291" s="19">
        <f>VLOOKUP(A291,'Kings Ratings'!$A$2:$B$1000,2,false)</f>
        <v>9</v>
      </c>
      <c r="I291" s="10" t="str">
        <f>vlookup(B291,'202405 MM (Do Not Delete)'!$A$1:$G$1000,7,false)</f>
        <v/>
      </c>
      <c r="K291" s="40">
        <v>5064.0</v>
      </c>
      <c r="L291" s="22">
        <f t="shared" si="2"/>
        <v>322</v>
      </c>
      <c r="M291" s="23">
        <f t="shared" si="3"/>
        <v>0.06358609795</v>
      </c>
      <c r="N291" s="24" t="str">
        <f t="shared" si="4"/>
        <v>Potato Battery with +322, +6.4% (5064 to 5386)</v>
      </c>
      <c r="O291" s="41"/>
      <c r="P291" s="40">
        <v>65.0</v>
      </c>
      <c r="Q291" s="18">
        <f t="shared" si="5"/>
        <v>24</v>
      </c>
      <c r="R291" s="23">
        <f t="shared" si="6"/>
        <v>0.3692307692</v>
      </c>
      <c r="S291" s="24" t="str">
        <f t="shared" si="7"/>
        <v>Potato Battery with +24, +36.9% (65 to 89)</v>
      </c>
      <c r="T291" s="18"/>
      <c r="U291" s="40">
        <v>0.0</v>
      </c>
      <c r="V291" s="22">
        <f t="shared" si="8"/>
        <v>0</v>
      </c>
      <c r="W291" s="23" t="str">
        <f t="shared" si="9"/>
        <v>#DIV/0!</v>
      </c>
      <c r="X291" s="26" t="str">
        <f t="shared" si="10"/>
        <v>#DIV/0!</v>
      </c>
    </row>
    <row r="292">
      <c r="A292" s="18" t="s">
        <v>446</v>
      </c>
      <c r="B292" s="18">
        <v>755.0</v>
      </c>
      <c r="C292" s="40">
        <v>1315.0</v>
      </c>
      <c r="D292" s="40">
        <v>102.0</v>
      </c>
      <c r="E292" s="40">
        <v>0.0</v>
      </c>
      <c r="F292" s="14">
        <v>2768.0</v>
      </c>
      <c r="G292" s="19"/>
      <c r="H292" s="19">
        <f>VLOOKUP(A292,'Kings Ratings'!$A$2:$B$1000,2,false)</f>
        <v>10</v>
      </c>
      <c r="I292" s="10"/>
      <c r="K292" s="40">
        <v>1235.0</v>
      </c>
      <c r="L292" s="22">
        <f t="shared" si="2"/>
        <v>80</v>
      </c>
      <c r="M292" s="23">
        <f t="shared" si="3"/>
        <v>0.06477732794</v>
      </c>
      <c r="N292" s="24" t="str">
        <f t="shared" si="4"/>
        <v>Hickory Omelette with +80, +6.5% (1235 to 1315)</v>
      </c>
      <c r="O292" s="41"/>
      <c r="P292" s="40">
        <v>90.0</v>
      </c>
      <c r="Q292" s="18">
        <f t="shared" si="5"/>
        <v>12</v>
      </c>
      <c r="R292" s="23">
        <f t="shared" si="6"/>
        <v>0.1333333333</v>
      </c>
      <c r="S292" s="24" t="str">
        <f t="shared" si="7"/>
        <v>Hickory Omelette with +12, +13.3% (90 to 102)</v>
      </c>
      <c r="T292" s="18"/>
      <c r="U292" s="40">
        <v>0.0</v>
      </c>
      <c r="V292" s="22">
        <f t="shared" si="8"/>
        <v>0</v>
      </c>
      <c r="W292" s="23" t="str">
        <f t="shared" si="9"/>
        <v>#DIV/0!</v>
      </c>
      <c r="X292" s="26" t="str">
        <f t="shared" si="10"/>
        <v>#DIV/0!</v>
      </c>
    </row>
    <row r="293">
      <c r="A293" s="18" t="s">
        <v>243</v>
      </c>
      <c r="B293" s="18">
        <v>756.0</v>
      </c>
      <c r="C293" s="40">
        <v>366.0</v>
      </c>
      <c r="D293" s="40">
        <v>13.0</v>
      </c>
      <c r="E293" s="40">
        <v>0.0</v>
      </c>
      <c r="F293" s="14">
        <v>238.0</v>
      </c>
      <c r="G293" s="19"/>
      <c r="H293" s="19">
        <f>VLOOKUP(A293,'Kings Ratings'!$A$2:$B$1000,2,false)</f>
        <v>11</v>
      </c>
      <c r="I293" s="10"/>
      <c r="K293" s="40">
        <v>366.0</v>
      </c>
      <c r="L293" s="22">
        <f t="shared" si="2"/>
        <v>0</v>
      </c>
      <c r="M293" s="23">
        <f t="shared" si="3"/>
        <v>0</v>
      </c>
      <c r="N293" s="24" t="str">
        <f t="shared" si="4"/>
        <v>Crunchy Omelette with +0, +0% (366 to 366)</v>
      </c>
      <c r="O293" s="41"/>
      <c r="P293" s="40">
        <v>13.0</v>
      </c>
      <c r="Q293" s="18">
        <f t="shared" si="5"/>
        <v>0</v>
      </c>
      <c r="R293" s="23">
        <f t="shared" si="6"/>
        <v>0</v>
      </c>
      <c r="S293" s="24" t="str">
        <f t="shared" si="7"/>
        <v>Crunchy Omelette with +0, +0% (13 to 13)</v>
      </c>
      <c r="T293" s="18"/>
      <c r="U293" s="40">
        <v>0.0</v>
      </c>
      <c r="V293" s="22">
        <f t="shared" si="8"/>
        <v>0</v>
      </c>
      <c r="W293" s="23" t="str">
        <f t="shared" si="9"/>
        <v>#DIV/0!</v>
      </c>
      <c r="X293" s="26" t="str">
        <f t="shared" si="10"/>
        <v>#DIV/0!</v>
      </c>
    </row>
    <row r="294">
      <c r="A294" s="18" t="s">
        <v>722</v>
      </c>
      <c r="B294" s="18">
        <v>759.0</v>
      </c>
      <c r="C294" s="40">
        <v>2940.0</v>
      </c>
      <c r="D294" s="40">
        <v>64.0</v>
      </c>
      <c r="E294" s="40">
        <v>1.0</v>
      </c>
      <c r="F294" s="14">
        <v>20872.0</v>
      </c>
      <c r="G294" s="19"/>
      <c r="H294" s="19">
        <f>VLOOKUP(A294,'Kings Ratings'!$A$2:$B$1000,2,false)</f>
        <v>10</v>
      </c>
      <c r="I294" s="10">
        <f>vlookup(B294,'202405 MM (Do Not Delete)'!$A$1:$G$1000,7,false)</f>
        <v>315</v>
      </c>
      <c r="K294" s="40">
        <v>2753.0</v>
      </c>
      <c r="L294" s="22">
        <f t="shared" si="2"/>
        <v>187</v>
      </c>
      <c r="M294" s="23">
        <f t="shared" si="3"/>
        <v>0.06792589902</v>
      </c>
      <c r="N294" s="24" t="str">
        <f t="shared" si="4"/>
        <v>Steel Vise with +187, +6.8% (2753 to 2940)</v>
      </c>
      <c r="O294" s="41"/>
      <c r="P294" s="40">
        <v>61.0</v>
      </c>
      <c r="Q294" s="18">
        <f t="shared" si="5"/>
        <v>3</v>
      </c>
      <c r="R294" s="23">
        <f t="shared" si="6"/>
        <v>0.04918032787</v>
      </c>
      <c r="S294" s="24" t="str">
        <f t="shared" si="7"/>
        <v>Steel Vise with +3, +4.9% (61 to 64)</v>
      </c>
      <c r="T294" s="18"/>
      <c r="U294" s="40">
        <v>1.0</v>
      </c>
      <c r="V294" s="22">
        <f t="shared" si="8"/>
        <v>0</v>
      </c>
      <c r="W294" s="23">
        <f t="shared" si="9"/>
        <v>0</v>
      </c>
      <c r="X294" s="26" t="str">
        <f t="shared" si="10"/>
        <v>Steel Vise with +0, +0% (1 to 1)</v>
      </c>
    </row>
    <row r="295">
      <c r="A295" s="18" t="s">
        <v>668</v>
      </c>
      <c r="B295" s="18">
        <v>760.0</v>
      </c>
      <c r="C295" s="40">
        <v>2626.0</v>
      </c>
      <c r="D295" s="40">
        <v>158.0</v>
      </c>
      <c r="E295" s="40">
        <v>6.0</v>
      </c>
      <c r="F295" s="14">
        <v>10213.0</v>
      </c>
      <c r="G295" s="19"/>
      <c r="H295" s="19">
        <f>VLOOKUP(A295,'Kings Ratings'!$A$2:$B$1000,2,false)</f>
        <v>9</v>
      </c>
      <c r="I295" s="10">
        <f>vlookup(B295,'202405 MM (Do Not Delete)'!$A$1:$G$1000,7,false)</f>
        <v>299</v>
      </c>
      <c r="K295" s="40">
        <v>2479.0</v>
      </c>
      <c r="L295" s="22">
        <f t="shared" si="2"/>
        <v>147</v>
      </c>
      <c r="M295" s="23">
        <f t="shared" si="3"/>
        <v>0.05929810407</v>
      </c>
      <c r="N295" s="24" t="str">
        <f t="shared" si="4"/>
        <v>Red Trunk with +147, +5.9% (2479 to 2626)</v>
      </c>
      <c r="O295" s="41"/>
      <c r="P295" s="40">
        <v>154.0</v>
      </c>
      <c r="Q295" s="18">
        <f t="shared" si="5"/>
        <v>4</v>
      </c>
      <c r="R295" s="23">
        <f t="shared" si="6"/>
        <v>0.02597402597</v>
      </c>
      <c r="S295" s="24" t="str">
        <f t="shared" si="7"/>
        <v>Red Trunk with +4, +2.6% (154 to 158)</v>
      </c>
      <c r="T295" s="18"/>
      <c r="U295" s="40">
        <v>6.0</v>
      </c>
      <c r="V295" s="22">
        <f t="shared" si="8"/>
        <v>0</v>
      </c>
      <c r="W295" s="23">
        <f t="shared" si="9"/>
        <v>0</v>
      </c>
      <c r="X295" s="26" t="str">
        <f t="shared" si="10"/>
        <v>Red Trunk with +0, +0% (6 to 6)</v>
      </c>
    </row>
    <row r="296">
      <c r="A296" s="18" t="s">
        <v>293</v>
      </c>
      <c r="B296" s="18">
        <v>774.0</v>
      </c>
      <c r="C296" s="40">
        <v>1838.0</v>
      </c>
      <c r="D296" s="40">
        <v>24.0</v>
      </c>
      <c r="E296" s="40">
        <v>0.0</v>
      </c>
      <c r="F296" s="14">
        <v>8016.0</v>
      </c>
      <c r="G296" s="19"/>
      <c r="H296" s="19">
        <f>VLOOKUP(A296,'Kings Ratings'!$A$2:$B$1000,2,false)</f>
        <v>9</v>
      </c>
      <c r="I296" s="10"/>
      <c r="K296" s="40">
        <v>1710.0</v>
      </c>
      <c r="L296" s="22">
        <f t="shared" si="2"/>
        <v>128</v>
      </c>
      <c r="M296" s="23">
        <f t="shared" si="3"/>
        <v>0.07485380117</v>
      </c>
      <c r="N296" s="24" t="str">
        <f t="shared" si="4"/>
        <v>Fancy Table with +128, +7.5% (1710 to 1838)</v>
      </c>
      <c r="O296" s="41"/>
      <c r="P296" s="40">
        <v>22.0</v>
      </c>
      <c r="Q296" s="18">
        <f t="shared" si="5"/>
        <v>2</v>
      </c>
      <c r="R296" s="23">
        <f t="shared" si="6"/>
        <v>0.09090909091</v>
      </c>
      <c r="S296" s="24" t="str">
        <f t="shared" si="7"/>
        <v>Fancy Table with +2, +9.1% (22 to 24)</v>
      </c>
      <c r="T296" s="18"/>
      <c r="U296" s="40">
        <v>0.0</v>
      </c>
      <c r="V296" s="22">
        <f t="shared" si="8"/>
        <v>0</v>
      </c>
      <c r="W296" s="23" t="str">
        <f t="shared" si="9"/>
        <v>#DIV/0!</v>
      </c>
      <c r="X296" s="26" t="str">
        <f t="shared" si="10"/>
        <v>#DIV/0!</v>
      </c>
    </row>
    <row r="297">
      <c r="A297" s="18" t="s">
        <v>165</v>
      </c>
      <c r="B297" s="18">
        <v>776.0</v>
      </c>
      <c r="C297" s="40">
        <v>5.0</v>
      </c>
      <c r="D297" s="40">
        <v>0.0</v>
      </c>
      <c r="E297" s="40">
        <v>0.0</v>
      </c>
      <c r="F297" s="14">
        <v>468.0</v>
      </c>
      <c r="G297" s="19"/>
      <c r="H297" s="19">
        <f>VLOOKUP(A297,'Kings Ratings'!$A$2:$B$1000,2,false)</f>
        <v>10</v>
      </c>
      <c r="I297" s="10" t="str">
        <f>vlookup(B297,'202405 MM (Do Not Delete)'!$A$1:$G$1000,7,false)</f>
        <v/>
      </c>
      <c r="K297" s="40">
        <v>3.0</v>
      </c>
      <c r="L297" s="22">
        <f t="shared" si="2"/>
        <v>2</v>
      </c>
      <c r="M297" s="23">
        <f t="shared" si="3"/>
        <v>0.6666666667</v>
      </c>
      <c r="N297" s="24" t="str">
        <f t="shared" si="4"/>
        <v>Ship in a Bottle with +2, +66.7% (3 to 5)</v>
      </c>
      <c r="O297" s="41"/>
      <c r="P297" s="40">
        <v>0.0</v>
      </c>
      <c r="Q297" s="18">
        <f t="shared" si="5"/>
        <v>0</v>
      </c>
      <c r="R297" s="23" t="str">
        <f t="shared" si="6"/>
        <v>#DIV/0!</v>
      </c>
      <c r="S297" s="24" t="str">
        <f t="shared" si="7"/>
        <v>#DIV/0!</v>
      </c>
      <c r="T297" s="18"/>
      <c r="U297" s="40">
        <v>0.0</v>
      </c>
      <c r="V297" s="22">
        <f t="shared" si="8"/>
        <v>0</v>
      </c>
      <c r="W297" s="23" t="str">
        <f t="shared" si="9"/>
        <v>#DIV/0!</v>
      </c>
      <c r="X297" s="26" t="str">
        <f t="shared" si="10"/>
        <v>#DIV/0!</v>
      </c>
    </row>
    <row r="298">
      <c r="A298" s="18" t="s">
        <v>164</v>
      </c>
      <c r="B298" s="18">
        <v>781.0</v>
      </c>
      <c r="C298" s="40">
        <v>542.0</v>
      </c>
      <c r="D298" s="40">
        <v>38.0</v>
      </c>
      <c r="E298" s="40">
        <v>0.0</v>
      </c>
      <c r="F298" s="14">
        <v>1498.0</v>
      </c>
      <c r="G298" s="19"/>
      <c r="H298" s="19">
        <f>VLOOKUP(A298,'Kings Ratings'!$A$2:$B$1000,2,false)</f>
        <v>10</v>
      </c>
      <c r="I298" s="10"/>
      <c r="K298" s="40">
        <v>508.0</v>
      </c>
      <c r="L298" s="22">
        <f t="shared" si="2"/>
        <v>34</v>
      </c>
      <c r="M298" s="23">
        <f t="shared" si="3"/>
        <v>0.06692913386</v>
      </c>
      <c r="N298" s="24" t="str">
        <f t="shared" si="4"/>
        <v>Cabbage Stew with +34, +6.7% (508 to 542)</v>
      </c>
      <c r="O298" s="41"/>
      <c r="P298" s="40">
        <v>36.0</v>
      </c>
      <c r="Q298" s="18">
        <f t="shared" si="5"/>
        <v>2</v>
      </c>
      <c r="R298" s="23">
        <f t="shared" si="6"/>
        <v>0.05555555556</v>
      </c>
      <c r="S298" s="24" t="str">
        <f t="shared" si="7"/>
        <v>Cabbage Stew with +2, +5.6% (36 to 38)</v>
      </c>
      <c r="T298" s="18"/>
      <c r="U298" s="40">
        <v>0.0</v>
      </c>
      <c r="V298" s="22">
        <f t="shared" si="8"/>
        <v>0</v>
      </c>
      <c r="W298" s="23" t="str">
        <f t="shared" si="9"/>
        <v>#DIV/0!</v>
      </c>
      <c r="X298" s="26" t="str">
        <f t="shared" si="10"/>
        <v>#DIV/0!</v>
      </c>
    </row>
    <row r="299">
      <c r="A299" s="18" t="s">
        <v>13</v>
      </c>
      <c r="B299" s="18">
        <v>787.0</v>
      </c>
      <c r="C299" s="40">
        <v>2642.0</v>
      </c>
      <c r="D299" s="40">
        <v>49.0</v>
      </c>
      <c r="E299" s="40">
        <v>1.0</v>
      </c>
      <c r="F299" s="14">
        <v>14536.0</v>
      </c>
      <c r="G299" s="19"/>
      <c r="H299" s="19">
        <f>VLOOKUP(A299,'Kings Ratings'!$A$2:$B$1000,2,false)</f>
        <v>10</v>
      </c>
      <c r="I299" s="10">
        <f>vlookup(B299,'202405 MM (Do Not Delete)'!$A$1:$G$1000,7,false)</f>
        <v>318</v>
      </c>
      <c r="K299" s="40">
        <v>2464.0</v>
      </c>
      <c r="L299" s="22">
        <f t="shared" si="2"/>
        <v>178</v>
      </c>
      <c r="M299" s="23">
        <f t="shared" si="3"/>
        <v>0.07224025974</v>
      </c>
      <c r="N299" s="24" t="str">
        <f t="shared" si="4"/>
        <v>Acorn Butter with +178, +7.2% (2464 to 2642)</v>
      </c>
      <c r="O299" s="41"/>
      <c r="P299" s="40">
        <v>43.0</v>
      </c>
      <c r="Q299" s="18">
        <f t="shared" si="5"/>
        <v>6</v>
      </c>
      <c r="R299" s="23">
        <f t="shared" si="6"/>
        <v>0.1395348837</v>
      </c>
      <c r="S299" s="24" t="str">
        <f t="shared" si="7"/>
        <v>Acorn Butter with +6, +14.% (43 to 49)</v>
      </c>
      <c r="T299" s="18"/>
      <c r="U299" s="40">
        <v>1.0</v>
      </c>
      <c r="V299" s="22">
        <f t="shared" si="8"/>
        <v>0</v>
      </c>
      <c r="W299" s="23">
        <f t="shared" si="9"/>
        <v>0</v>
      </c>
      <c r="X299" s="26" t="str">
        <f t="shared" si="10"/>
        <v>Acorn Butter with +0, +0% (1 to 1)</v>
      </c>
    </row>
    <row r="300">
      <c r="A300" s="18" t="s">
        <v>671</v>
      </c>
      <c r="B300" s="18">
        <v>788.0</v>
      </c>
      <c r="C300" s="40">
        <v>5556.0</v>
      </c>
      <c r="D300" s="40">
        <v>2706.0</v>
      </c>
      <c r="E300" s="40">
        <v>25.0</v>
      </c>
      <c r="F300" s="14">
        <v>112470.0</v>
      </c>
      <c r="G300" s="19"/>
      <c r="H300" s="19">
        <f>VLOOKUP(A300,'Kings Ratings'!$A$2:$B$1000,2,false)</f>
        <v>6</v>
      </c>
      <c r="I300" s="7">
        <f>vlookup(B300,'202405 MM (Do Not Delete)'!$A$1:$G$1000,7,false)</f>
        <v>324</v>
      </c>
      <c r="K300" s="40">
        <v>5281.0</v>
      </c>
      <c r="L300" s="22">
        <f t="shared" si="2"/>
        <v>275</v>
      </c>
      <c r="M300" s="23">
        <f t="shared" si="3"/>
        <v>0.05207347093</v>
      </c>
      <c r="N300" s="24" t="str">
        <f t="shared" si="4"/>
        <v>Red Twine with +275, +5.2% (5281 to 5556)</v>
      </c>
      <c r="O300" s="41"/>
      <c r="P300" s="40">
        <v>2539.0</v>
      </c>
      <c r="Q300" s="18">
        <f t="shared" si="5"/>
        <v>167</v>
      </c>
      <c r="R300" s="23">
        <f t="shared" si="6"/>
        <v>0.06577392674</v>
      </c>
      <c r="S300" s="24" t="str">
        <f t="shared" si="7"/>
        <v>Red Twine with +167, +6.6% (2539 to 2706)</v>
      </c>
      <c r="T300" s="18"/>
      <c r="U300" s="40">
        <v>22.0</v>
      </c>
      <c r="V300" s="22">
        <f t="shared" si="8"/>
        <v>3</v>
      </c>
      <c r="W300" s="23">
        <f t="shared" si="9"/>
        <v>0.1363636364</v>
      </c>
      <c r="X300" s="26" t="str">
        <f t="shared" si="10"/>
        <v>Red Twine with +3, +13.6% (22 to 25)</v>
      </c>
    </row>
    <row r="301">
      <c r="A301" s="18" t="s">
        <v>29</v>
      </c>
      <c r="B301" s="18">
        <v>800.0</v>
      </c>
      <c r="C301" s="40">
        <v>1404.0</v>
      </c>
      <c r="D301" s="40">
        <v>0.0</v>
      </c>
      <c r="E301" s="40">
        <v>0.0</v>
      </c>
      <c r="F301" s="14">
        <v>1694.0</v>
      </c>
      <c r="G301" s="19"/>
      <c r="H301" s="19">
        <f>VLOOKUP(A301,'Kings Ratings'!$A$2:$B$1000,2,false)</f>
        <v>10</v>
      </c>
      <c r="I301" s="10"/>
      <c r="K301" s="40">
        <v>1315.0</v>
      </c>
      <c r="L301" s="22">
        <f t="shared" si="2"/>
        <v>89</v>
      </c>
      <c r="M301" s="23">
        <f t="shared" si="3"/>
        <v>0.06768060837</v>
      </c>
      <c r="N301" s="24" t="str">
        <f t="shared" si="4"/>
        <v>Amber Cane with +89, +6.8% (1315 to 1404)</v>
      </c>
      <c r="O301" s="41"/>
      <c r="P301" s="40">
        <v>0.0</v>
      </c>
      <c r="Q301" s="18">
        <f t="shared" si="5"/>
        <v>0</v>
      </c>
      <c r="R301" s="23" t="str">
        <f t="shared" si="6"/>
        <v>#DIV/0!</v>
      </c>
      <c r="S301" s="24" t="str">
        <f t="shared" si="7"/>
        <v>#DIV/0!</v>
      </c>
      <c r="T301" s="18"/>
      <c r="U301" s="40">
        <v>0.0</v>
      </c>
      <c r="V301" s="22">
        <f t="shared" si="8"/>
        <v>0</v>
      </c>
      <c r="W301" s="23" t="str">
        <f t="shared" si="9"/>
        <v>#DIV/0!</v>
      </c>
      <c r="X301" s="26" t="str">
        <f t="shared" si="10"/>
        <v>#DIV/0!</v>
      </c>
    </row>
    <row r="302">
      <c r="A302" s="18" t="s">
        <v>317</v>
      </c>
      <c r="B302" s="18">
        <v>803.0</v>
      </c>
      <c r="C302" s="40">
        <v>2434.0</v>
      </c>
      <c r="D302" s="40">
        <v>8.0</v>
      </c>
      <c r="E302" s="40">
        <v>0.0</v>
      </c>
      <c r="F302" s="14">
        <v>14256.0</v>
      </c>
      <c r="G302" s="19"/>
      <c r="H302" s="19">
        <f>VLOOKUP(A302,'Kings Ratings'!$A$2:$B$1000,2,false)</f>
        <v>11</v>
      </c>
      <c r="I302" s="10" t="str">
        <f>vlookup(B302,'202405 MM (Do Not Delete)'!$A$1:$G$1000,7,false)</f>
        <v/>
      </c>
      <c r="K302" s="40">
        <v>2431.0</v>
      </c>
      <c r="L302" s="22">
        <f t="shared" si="2"/>
        <v>3</v>
      </c>
      <c r="M302" s="23">
        <f t="shared" si="3"/>
        <v>0.001234060058</v>
      </c>
      <c r="N302" s="24" t="str">
        <f t="shared" si="4"/>
        <v>Yellow Watermelon with +3, +0.1% (2431 to 2434)</v>
      </c>
      <c r="O302" s="41"/>
      <c r="P302" s="40">
        <v>8.0</v>
      </c>
      <c r="Q302" s="18">
        <f t="shared" si="5"/>
        <v>0</v>
      </c>
      <c r="R302" s="23">
        <f t="shared" si="6"/>
        <v>0</v>
      </c>
      <c r="S302" s="24" t="str">
        <f t="shared" si="7"/>
        <v>Yellow Watermelon with +0, +0% (8 to 8)</v>
      </c>
      <c r="T302" s="18"/>
      <c r="U302" s="40">
        <v>0.0</v>
      </c>
      <c r="V302" s="22">
        <f t="shared" si="8"/>
        <v>0</v>
      </c>
      <c r="W302" s="23" t="str">
        <f t="shared" si="9"/>
        <v>#DIV/0!</v>
      </c>
      <c r="X302" s="26" t="str">
        <f t="shared" si="10"/>
        <v>#DIV/0!</v>
      </c>
    </row>
    <row r="303">
      <c r="A303" s="18" t="s">
        <v>296</v>
      </c>
      <c r="B303" s="18">
        <v>817.0</v>
      </c>
      <c r="C303" s="40">
        <v>619.0</v>
      </c>
      <c r="D303" s="40">
        <v>6.0</v>
      </c>
      <c r="E303" s="40">
        <v>0.0</v>
      </c>
      <c r="F303" s="14">
        <v>1312.0</v>
      </c>
      <c r="G303" s="19"/>
      <c r="H303" s="19">
        <f>VLOOKUP(A303,'Kings Ratings'!$A$2:$B$1000,2,false)</f>
        <v>10</v>
      </c>
      <c r="I303" s="10" t="str">
        <f>vlookup(B303,'202405 MM (Do Not Delete)'!$A$1:$G$1000,7,false)</f>
        <v/>
      </c>
      <c r="K303" s="40">
        <v>559.0</v>
      </c>
      <c r="L303" s="22">
        <f t="shared" si="2"/>
        <v>60</v>
      </c>
      <c r="M303" s="23">
        <f t="shared" si="3"/>
        <v>0.1073345259</v>
      </c>
      <c r="N303" s="24" t="str">
        <f t="shared" si="4"/>
        <v>Fancy Violin with +60, +10.7% (559 to 619)</v>
      </c>
      <c r="O303" s="41"/>
      <c r="P303" s="40">
        <v>5.0</v>
      </c>
      <c r="Q303" s="18">
        <f t="shared" si="5"/>
        <v>1</v>
      </c>
      <c r="R303" s="23">
        <f t="shared" si="6"/>
        <v>0.2</v>
      </c>
      <c r="S303" s="24" t="str">
        <f t="shared" si="7"/>
        <v>Fancy Violin with +1, +20% (5 to 6)</v>
      </c>
      <c r="T303" s="18"/>
      <c r="U303" s="40">
        <v>0.0</v>
      </c>
      <c r="V303" s="22">
        <f t="shared" si="8"/>
        <v>0</v>
      </c>
      <c r="W303" s="23" t="str">
        <f t="shared" si="9"/>
        <v>#DIV/0!</v>
      </c>
      <c r="X303" s="26" t="str">
        <f t="shared" si="10"/>
        <v>#DIV/0!</v>
      </c>
    </row>
    <row r="304">
      <c r="A304" s="18" t="s">
        <v>870</v>
      </c>
      <c r="B304" s="11">
        <v>820.0</v>
      </c>
      <c r="C304" s="11">
        <v>3746.0</v>
      </c>
      <c r="D304" s="11">
        <v>600.0</v>
      </c>
      <c r="E304" s="11">
        <v>4.0</v>
      </c>
      <c r="F304" s="14">
        <v>120784.0</v>
      </c>
      <c r="G304" s="19"/>
      <c r="H304" s="19">
        <f>VLOOKUP(A304,'Kings Ratings'!$A$2:$B$1000,2,false)</f>
        <v>9</v>
      </c>
      <c r="K304" s="11">
        <v>2854.0</v>
      </c>
      <c r="L304" s="22">
        <f t="shared" si="2"/>
        <v>892</v>
      </c>
      <c r="M304" s="23">
        <f t="shared" si="3"/>
        <v>0.3125437982</v>
      </c>
      <c r="N304" s="24" t="str">
        <f t="shared" si="4"/>
        <v>Pickaxe with +892, +31.3% (2854 to 3746)</v>
      </c>
      <c r="O304" s="41"/>
      <c r="P304" s="11">
        <v>313.0</v>
      </c>
      <c r="Q304" s="18">
        <f t="shared" si="5"/>
        <v>287</v>
      </c>
      <c r="R304" s="23">
        <f t="shared" si="6"/>
        <v>0.9169329073</v>
      </c>
      <c r="S304" s="24" t="str">
        <f t="shared" si="7"/>
        <v>Pickaxe with +287, +91.7% (313 to 600)</v>
      </c>
      <c r="T304" s="18"/>
      <c r="U304" s="11">
        <v>1.0</v>
      </c>
      <c r="V304" s="22">
        <f t="shared" si="8"/>
        <v>3</v>
      </c>
      <c r="W304" s="23">
        <f t="shared" si="9"/>
        <v>3</v>
      </c>
      <c r="X304" s="26" t="str">
        <f t="shared" si="10"/>
        <v>Pickaxe with +3, +300% (1 to 4)</v>
      </c>
    </row>
    <row r="305">
      <c r="A305" s="18" t="s">
        <v>782</v>
      </c>
      <c r="B305" s="18">
        <v>825.0</v>
      </c>
      <c r="C305" s="40">
        <v>2483.0</v>
      </c>
      <c r="D305" s="40">
        <v>134.0</v>
      </c>
      <c r="E305" s="40">
        <v>0.0</v>
      </c>
      <c r="F305" s="14">
        <v>23095.0</v>
      </c>
      <c r="G305" s="19"/>
      <c r="H305" s="19">
        <f>VLOOKUP(A305,'Kings Ratings'!$A$2:$B$1000,2,false)</f>
        <v>10</v>
      </c>
      <c r="I305" s="10" t="str">
        <f>vlookup(B305,'202405 MM (Do Not Delete)'!$A$1:$G$1000,7,false)</f>
        <v/>
      </c>
      <c r="K305" s="40">
        <v>2288.0</v>
      </c>
      <c r="L305" s="22">
        <f t="shared" si="2"/>
        <v>195</v>
      </c>
      <c r="M305" s="23">
        <f t="shared" si="3"/>
        <v>0.08522727273</v>
      </c>
      <c r="N305" s="24" t="str">
        <f t="shared" si="4"/>
        <v>Sunflower Oil with +195, +8.5% (2288 to 2483)</v>
      </c>
      <c r="O305" s="41"/>
      <c r="P305" s="40">
        <v>125.0</v>
      </c>
      <c r="Q305" s="18">
        <f t="shared" si="5"/>
        <v>9</v>
      </c>
      <c r="R305" s="23">
        <f t="shared" si="6"/>
        <v>0.072</v>
      </c>
      <c r="S305" s="24" t="str">
        <f t="shared" si="7"/>
        <v>Sunflower Oil with +9, +7.2% (125 to 134)</v>
      </c>
      <c r="T305" s="18"/>
      <c r="U305" s="40">
        <v>0.0</v>
      </c>
      <c r="V305" s="22">
        <f t="shared" si="8"/>
        <v>0</v>
      </c>
      <c r="W305" s="23" t="str">
        <f t="shared" si="9"/>
        <v>#DIV/0!</v>
      </c>
      <c r="X305" s="26" t="str">
        <f t="shared" si="10"/>
        <v>#DIV/0!</v>
      </c>
    </row>
    <row r="306">
      <c r="A306" s="18" t="s">
        <v>615</v>
      </c>
      <c r="B306" s="18">
        <v>826.0</v>
      </c>
      <c r="C306" s="40">
        <v>4566.0</v>
      </c>
      <c r="D306" s="40">
        <v>483.0</v>
      </c>
      <c r="E306" s="40">
        <v>0.0</v>
      </c>
      <c r="F306" s="14">
        <v>12803.0</v>
      </c>
      <c r="G306" s="19"/>
      <c r="H306" s="19">
        <f>VLOOKUP(A306,'Kings Ratings'!$A$2:$B$1000,2,false)</f>
        <v>8</v>
      </c>
      <c r="I306" s="10"/>
      <c r="K306" s="40">
        <v>4283.0</v>
      </c>
      <c r="L306" s="22">
        <f t="shared" si="2"/>
        <v>283</v>
      </c>
      <c r="M306" s="23">
        <f t="shared" si="3"/>
        <v>0.06607518095</v>
      </c>
      <c r="N306" s="24" t="str">
        <f t="shared" si="4"/>
        <v>Pine Board with +283, +6.6% (4283 to 4566)</v>
      </c>
      <c r="O306" s="41"/>
      <c r="P306" s="40">
        <v>441.0</v>
      </c>
      <c r="Q306" s="18">
        <f t="shared" si="5"/>
        <v>42</v>
      </c>
      <c r="R306" s="23">
        <f t="shared" si="6"/>
        <v>0.09523809524</v>
      </c>
      <c r="S306" s="24" t="str">
        <f t="shared" si="7"/>
        <v>Pine Board with +42, +9.5% (441 to 483)</v>
      </c>
      <c r="T306" s="18"/>
      <c r="U306" s="40">
        <v>0.0</v>
      </c>
      <c r="V306" s="22">
        <f t="shared" si="8"/>
        <v>0</v>
      </c>
      <c r="W306" s="23" t="str">
        <f t="shared" si="9"/>
        <v>#DIV/0!</v>
      </c>
      <c r="X306" s="26" t="str">
        <f t="shared" si="10"/>
        <v>#DIV/0!</v>
      </c>
    </row>
    <row r="307">
      <c r="A307" s="18" t="s">
        <v>531</v>
      </c>
      <c r="B307" s="18">
        <v>837.0</v>
      </c>
      <c r="C307" s="40">
        <v>6442.0</v>
      </c>
      <c r="D307" s="40">
        <v>2306.0</v>
      </c>
      <c r="E307" s="40">
        <v>55.0</v>
      </c>
      <c r="F307" s="14">
        <v>81944.0</v>
      </c>
      <c r="G307" s="19"/>
      <c r="H307" s="19">
        <f>VLOOKUP(A307,'Kings Ratings'!$A$2:$B$1000,2,false)</f>
        <v>5</v>
      </c>
      <c r="I307" s="7" t="str">
        <f>vlookup(B307,'202405 MM (Do Not Delete)'!$A$1:$G$1000,7,false)</f>
        <v/>
      </c>
      <c r="K307" s="40">
        <v>6156.0</v>
      </c>
      <c r="L307" s="22">
        <f t="shared" si="2"/>
        <v>286</v>
      </c>
      <c r="M307" s="23">
        <f t="shared" si="3"/>
        <v>0.04645873944</v>
      </c>
      <c r="N307" s="24" t="str">
        <f t="shared" si="4"/>
        <v>Linked Lantern with +286, +4.6% (6156 to 6442)</v>
      </c>
      <c r="O307" s="41"/>
      <c r="P307" s="40">
        <v>2139.0</v>
      </c>
      <c r="Q307" s="18">
        <f t="shared" si="5"/>
        <v>167</v>
      </c>
      <c r="R307" s="23">
        <f t="shared" si="6"/>
        <v>0.07807386629</v>
      </c>
      <c r="S307" s="24" t="str">
        <f t="shared" si="7"/>
        <v>Linked Lantern with +167, +7.8% (2139 to 2306)</v>
      </c>
      <c r="T307" s="18"/>
      <c r="U307" s="40">
        <v>45.0</v>
      </c>
      <c r="V307" s="22">
        <f t="shared" si="8"/>
        <v>10</v>
      </c>
      <c r="W307" s="23">
        <f t="shared" si="9"/>
        <v>0.2222222222</v>
      </c>
      <c r="X307" s="26" t="str">
        <f t="shared" si="10"/>
        <v>Linked Lantern with +10, +22.2% (45 to 55)</v>
      </c>
    </row>
    <row r="308">
      <c r="A308" s="18" t="s">
        <v>516</v>
      </c>
      <c r="B308" s="18">
        <v>841.0</v>
      </c>
      <c r="C308" s="40">
        <v>4778.0</v>
      </c>
      <c r="D308" s="40">
        <v>1847.0</v>
      </c>
      <c r="E308" s="40">
        <v>44.0</v>
      </c>
      <c r="F308" s="14">
        <v>167259.0</v>
      </c>
      <c r="G308" s="19"/>
      <c r="H308" s="19">
        <f>VLOOKUP(A308,'Kings Ratings'!$A$2:$B$1000,2,false)</f>
        <v>3</v>
      </c>
      <c r="I308" s="7">
        <f>vlookup(B308,'202405 MM (Do Not Delete)'!$A$1:$G$1000,7,false)</f>
        <v>304</v>
      </c>
      <c r="K308" s="40">
        <v>4508.0</v>
      </c>
      <c r="L308" s="22">
        <f t="shared" si="2"/>
        <v>270</v>
      </c>
      <c r="M308" s="23">
        <f t="shared" si="3"/>
        <v>0.05989352263</v>
      </c>
      <c r="N308" s="24" t="str">
        <f t="shared" si="4"/>
        <v>Leather Belt with +270, +6% (4508 to 4778)</v>
      </c>
      <c r="O308" s="41"/>
      <c r="P308" s="40">
        <v>1702.0</v>
      </c>
      <c r="Q308" s="18">
        <f t="shared" si="5"/>
        <v>145</v>
      </c>
      <c r="R308" s="23">
        <f t="shared" si="6"/>
        <v>0.08519388954</v>
      </c>
      <c r="S308" s="24" t="str">
        <f t="shared" si="7"/>
        <v>Leather Belt with +145, +8.5% (1702 to 1847)</v>
      </c>
      <c r="T308" s="18"/>
      <c r="U308" s="40">
        <v>40.0</v>
      </c>
      <c r="V308" s="22">
        <f t="shared" si="8"/>
        <v>4</v>
      </c>
      <c r="W308" s="23">
        <f t="shared" si="9"/>
        <v>0.1</v>
      </c>
      <c r="X308" s="26" t="str">
        <f t="shared" si="10"/>
        <v>Leather Belt with +4, +10% (40 to 44)</v>
      </c>
    </row>
    <row r="309">
      <c r="A309" s="18" t="s">
        <v>571</v>
      </c>
      <c r="B309" s="18">
        <v>842.0</v>
      </c>
      <c r="C309" s="40">
        <v>8102.0</v>
      </c>
      <c r="D309" s="40">
        <v>6048.0</v>
      </c>
      <c r="E309" s="40">
        <v>2348.0</v>
      </c>
      <c r="F309" s="14">
        <v>1003730.0</v>
      </c>
      <c r="G309" s="19"/>
      <c r="H309" s="19">
        <f>VLOOKUP(A309,'Kings Ratings'!$A$2:$B$1000,2,false)</f>
        <v>1</v>
      </c>
      <c r="I309" s="7">
        <f>vlookup(B309,'202405 MM (Do Not Delete)'!$A$1:$G$1000,7,false)</f>
        <v>241</v>
      </c>
      <c r="K309" s="40">
        <v>7699.0</v>
      </c>
      <c r="L309" s="22">
        <f t="shared" si="2"/>
        <v>403</v>
      </c>
      <c r="M309" s="23">
        <f t="shared" si="3"/>
        <v>0.05234446032</v>
      </c>
      <c r="N309" s="24" t="str">
        <f t="shared" si="4"/>
        <v>Nailed Board with +403, +5.2% (7699 to 8102)</v>
      </c>
      <c r="O309" s="41"/>
      <c r="P309" s="40">
        <v>5710.0</v>
      </c>
      <c r="Q309" s="18">
        <f t="shared" si="5"/>
        <v>338</v>
      </c>
      <c r="R309" s="23">
        <f t="shared" si="6"/>
        <v>0.0591943958</v>
      </c>
      <c r="S309" s="24" t="str">
        <f t="shared" si="7"/>
        <v>Nailed Board with +338, +5.9% (5710 to 6048)</v>
      </c>
      <c r="T309" s="18"/>
      <c r="U309" s="40">
        <v>2138.0</v>
      </c>
      <c r="V309" s="22">
        <f t="shared" si="8"/>
        <v>210</v>
      </c>
      <c r="W309" s="23">
        <f t="shared" si="9"/>
        <v>0.09822263798</v>
      </c>
      <c r="X309" s="26" t="str">
        <f t="shared" si="10"/>
        <v>Nailed Board with +210, +9.8% (2138 to 2348)</v>
      </c>
    </row>
    <row r="310">
      <c r="A310" s="18" t="s">
        <v>754</v>
      </c>
      <c r="B310" s="18">
        <v>843.0</v>
      </c>
      <c r="C310" s="40">
        <v>5292.0</v>
      </c>
      <c r="D310" s="40">
        <v>2165.0</v>
      </c>
      <c r="E310" s="40">
        <v>36.0</v>
      </c>
      <c r="F310" s="14">
        <v>138127.0</v>
      </c>
      <c r="G310" s="19"/>
      <c r="H310" s="19">
        <f>VLOOKUP(A310,'Kings Ratings'!$A$2:$B$1000,2,false)</f>
        <v>3</v>
      </c>
      <c r="I310" s="7" t="str">
        <f>vlookup(B310,'202405 MM (Do Not Delete)'!$A$1:$G$1000,7,false)</f>
        <v/>
      </c>
      <c r="K310" s="40">
        <v>4938.0</v>
      </c>
      <c r="L310" s="22">
        <f t="shared" si="2"/>
        <v>354</v>
      </c>
      <c r="M310" s="23">
        <f t="shared" si="3"/>
        <v>0.07168894289</v>
      </c>
      <c r="N310" s="24" t="str">
        <f t="shared" si="4"/>
        <v>Steel Buckle with +354, +7.2% (4938 to 5292)</v>
      </c>
      <c r="O310" s="41"/>
      <c r="P310" s="40">
        <v>2016.0</v>
      </c>
      <c r="Q310" s="18">
        <f t="shared" si="5"/>
        <v>149</v>
      </c>
      <c r="R310" s="23">
        <f t="shared" si="6"/>
        <v>0.07390873016</v>
      </c>
      <c r="S310" s="24" t="str">
        <f t="shared" si="7"/>
        <v>Steel Buckle with +149, +7.4% (2016 to 2165)</v>
      </c>
      <c r="T310" s="18"/>
      <c r="U310" s="40">
        <v>33.0</v>
      </c>
      <c r="V310" s="22">
        <f t="shared" si="8"/>
        <v>3</v>
      </c>
      <c r="W310" s="23">
        <f t="shared" si="9"/>
        <v>0.09090909091</v>
      </c>
      <c r="X310" s="26" t="str">
        <f t="shared" si="10"/>
        <v>Steel Buckle with +3, +9.1% (33 to 36)</v>
      </c>
    </row>
    <row r="311">
      <c r="A311" s="18" t="s">
        <v>44</v>
      </c>
      <c r="B311" s="18">
        <v>844.0</v>
      </c>
      <c r="C311" s="40">
        <v>9135.0</v>
      </c>
      <c r="D311" s="40">
        <v>6152.0</v>
      </c>
      <c r="E311" s="40">
        <v>1771.0</v>
      </c>
      <c r="F311" s="14">
        <v>1614873.0</v>
      </c>
      <c r="G311" s="19"/>
      <c r="H311" s="19">
        <f>VLOOKUP(A311,'Kings Ratings'!$A$2:$B$1000,2,false)</f>
        <v>1</v>
      </c>
      <c r="I311" s="7">
        <f>vlookup(B311,'202405 MM (Do Not Delete)'!$A$1:$G$1000,7,false)</f>
        <v>249</v>
      </c>
      <c r="K311" s="40">
        <v>8526.0</v>
      </c>
      <c r="L311" s="22">
        <f t="shared" si="2"/>
        <v>609</v>
      </c>
      <c r="M311" s="23">
        <f t="shared" si="3"/>
        <v>0.07142857143</v>
      </c>
      <c r="N311" s="24" t="str">
        <f t="shared" si="4"/>
        <v>Awl with +609, +7.1% (8526 to 9135)</v>
      </c>
      <c r="O311" s="41"/>
      <c r="P311" s="40">
        <v>5718.0</v>
      </c>
      <c r="Q311" s="18">
        <f t="shared" si="5"/>
        <v>434</v>
      </c>
      <c r="R311" s="23">
        <f t="shared" si="6"/>
        <v>0.07590066457</v>
      </c>
      <c r="S311" s="24" t="str">
        <f t="shared" si="7"/>
        <v>Awl with +434, +7.6% (5718 to 6152)</v>
      </c>
      <c r="T311" s="18"/>
      <c r="U311" s="40">
        <v>1579.0</v>
      </c>
      <c r="V311" s="22">
        <f t="shared" si="8"/>
        <v>192</v>
      </c>
      <c r="W311" s="23">
        <f t="shared" si="9"/>
        <v>0.1215959468</v>
      </c>
      <c r="X311" s="26" t="str">
        <f t="shared" si="10"/>
        <v>Awl with +192, +12.2% (1579 to 1771)</v>
      </c>
    </row>
    <row r="312">
      <c r="A312" s="18" t="s">
        <v>824</v>
      </c>
      <c r="B312" s="18">
        <v>845.0</v>
      </c>
      <c r="C312" s="40">
        <v>7632.0</v>
      </c>
      <c r="D312" s="40">
        <v>5311.0</v>
      </c>
      <c r="E312" s="40">
        <v>1742.0</v>
      </c>
      <c r="F312" s="14">
        <v>1589193.0</v>
      </c>
      <c r="G312" s="19"/>
      <c r="H312" s="19">
        <f>VLOOKUP(A312,'Kings Ratings'!$A$2:$B$1000,2,false)</f>
        <v>1</v>
      </c>
      <c r="I312" s="7">
        <f>vlookup(B312,'202405 MM (Do Not Delete)'!$A$1:$G$1000,7,false)</f>
        <v>250</v>
      </c>
      <c r="K312" s="40">
        <v>6987.0</v>
      </c>
      <c r="L312" s="22">
        <f t="shared" si="2"/>
        <v>645</v>
      </c>
      <c r="M312" s="23">
        <f t="shared" si="3"/>
        <v>0.09231429798</v>
      </c>
      <c r="N312" s="24" t="str">
        <f t="shared" si="4"/>
        <v>Wooden Button with +645, +9.2% (6987 to 7632)</v>
      </c>
      <c r="O312" s="41"/>
      <c r="P312" s="40">
        <v>4877.0</v>
      </c>
      <c r="Q312" s="18">
        <f t="shared" si="5"/>
        <v>434</v>
      </c>
      <c r="R312" s="23">
        <f t="shared" si="6"/>
        <v>0.08898913266</v>
      </c>
      <c r="S312" s="24" t="str">
        <f t="shared" si="7"/>
        <v>Wooden Button with +434, +8.9% (4877 to 5311)</v>
      </c>
      <c r="T312" s="18"/>
      <c r="U312" s="40">
        <v>1551.0</v>
      </c>
      <c r="V312" s="22">
        <f t="shared" si="8"/>
        <v>191</v>
      </c>
      <c r="W312" s="23">
        <f t="shared" si="9"/>
        <v>0.1231463572</v>
      </c>
      <c r="X312" s="26" t="str">
        <f t="shared" si="10"/>
        <v>Wooden Button with +191, +12.3% (1551 to 1742)</v>
      </c>
    </row>
    <row r="313">
      <c r="A313" s="18" t="s">
        <v>219</v>
      </c>
      <c r="B313" s="18">
        <v>846.0</v>
      </c>
      <c r="C313" s="40">
        <v>2475.0</v>
      </c>
      <c r="D313" s="40">
        <v>27.0</v>
      </c>
      <c r="E313" s="40">
        <v>0.0</v>
      </c>
      <c r="F313" s="14">
        <v>15882.0</v>
      </c>
      <c r="G313" s="19"/>
      <c r="H313" s="19">
        <f>VLOOKUP(A313,'Kings Ratings'!$A$2:$B$1000,2,false)</f>
        <v>10</v>
      </c>
      <c r="I313" s="10">
        <f>vlookup(B313,'202405 MM (Do Not Delete)'!$A$1:$G$1000,7,false)</f>
        <v>320</v>
      </c>
      <c r="K313" s="40">
        <v>2303.0</v>
      </c>
      <c r="L313" s="22">
        <f t="shared" si="2"/>
        <v>172</v>
      </c>
      <c r="M313" s="23">
        <f t="shared" si="3"/>
        <v>0.07468519323</v>
      </c>
      <c r="N313" s="24" t="str">
        <f t="shared" si="4"/>
        <v>Corn Husk Doll with +172, +7.5% (2303 to 2475)</v>
      </c>
      <c r="O313" s="41"/>
      <c r="P313" s="40">
        <v>26.0</v>
      </c>
      <c r="Q313" s="18">
        <f t="shared" si="5"/>
        <v>1</v>
      </c>
      <c r="R313" s="23">
        <f t="shared" si="6"/>
        <v>0.03846153846</v>
      </c>
      <c r="S313" s="24" t="str">
        <f t="shared" si="7"/>
        <v>Corn Husk Doll with +1, +3.8% (26 to 27)</v>
      </c>
      <c r="T313" s="18"/>
      <c r="U313" s="40">
        <v>0.0</v>
      </c>
      <c r="V313" s="22">
        <f t="shared" si="8"/>
        <v>0</v>
      </c>
      <c r="W313" s="23" t="str">
        <f t="shared" si="9"/>
        <v>#DIV/0!</v>
      </c>
      <c r="X313" s="26" t="str">
        <f t="shared" si="10"/>
        <v>#DIV/0!</v>
      </c>
    </row>
    <row r="314">
      <c r="A314" s="18" t="s">
        <v>328</v>
      </c>
      <c r="B314" s="18">
        <v>870.0</v>
      </c>
      <c r="C314" s="40">
        <v>232.0</v>
      </c>
      <c r="D314" s="40">
        <v>1.0</v>
      </c>
      <c r="E314" s="40">
        <v>0.0</v>
      </c>
      <c r="F314" s="14">
        <v>5147.0</v>
      </c>
      <c r="G314" s="19"/>
      <c r="H314" s="19">
        <f>VLOOKUP(A314,'Kings Ratings'!$A$2:$B$1000,2,false)</f>
        <v>11</v>
      </c>
      <c r="I314" s="10" t="str">
        <f>vlookup(B314,'202405 MM (Do Not Delete)'!$A$1:$G$1000,7,false)</f>
        <v/>
      </c>
      <c r="K314" s="40">
        <v>83.0</v>
      </c>
      <c r="L314" s="22">
        <f t="shared" si="2"/>
        <v>149</v>
      </c>
      <c r="M314" s="23">
        <f t="shared" si="3"/>
        <v>1.795180723</v>
      </c>
      <c r="N314" s="24" t="str">
        <f t="shared" si="4"/>
        <v>QED Cell with +149, +179.5% (83 to 232)</v>
      </c>
      <c r="O314" s="41"/>
      <c r="P314" s="40">
        <v>0.0</v>
      </c>
      <c r="Q314" s="18">
        <f t="shared" si="5"/>
        <v>1</v>
      </c>
      <c r="R314" s="23" t="str">
        <f t="shared" si="6"/>
        <v>#DIV/0!</v>
      </c>
      <c r="S314" s="24" t="str">
        <f t="shared" si="7"/>
        <v>#DIV/0!</v>
      </c>
      <c r="T314" s="18"/>
      <c r="U314" s="40">
        <v>0.0</v>
      </c>
      <c r="V314" s="22">
        <f t="shared" si="8"/>
        <v>0</v>
      </c>
      <c r="W314" s="23" t="str">
        <f t="shared" si="9"/>
        <v>#DIV/0!</v>
      </c>
      <c r="X314" s="26" t="str">
        <f t="shared" si="10"/>
        <v>#DIV/0!</v>
      </c>
    </row>
    <row r="315">
      <c r="A315" s="18" t="s">
        <v>871</v>
      </c>
      <c r="B315" s="11">
        <v>879.0</v>
      </c>
      <c r="C315" s="11">
        <v>2831.0</v>
      </c>
      <c r="D315" s="11">
        <v>414.0</v>
      </c>
      <c r="E315" s="11">
        <v>4.0</v>
      </c>
      <c r="F315" s="14">
        <v>122124.0</v>
      </c>
      <c r="G315" s="19"/>
      <c r="H315" s="19">
        <f>VLOOKUP(A315,'Kings Ratings'!$A$2:$B$1000,2,false)</f>
        <v>9</v>
      </c>
      <c r="K315" s="11">
        <v>2018.0</v>
      </c>
      <c r="L315" s="22">
        <f t="shared" si="2"/>
        <v>813</v>
      </c>
      <c r="M315" s="23">
        <f t="shared" si="3"/>
        <v>0.4028741328</v>
      </c>
      <c r="N315" s="24" t="str">
        <f t="shared" si="4"/>
        <v>Bone Pickaxe with +813, +40.3% (2018 to 2831)</v>
      </c>
      <c r="O315" s="41"/>
      <c r="P315" s="11">
        <v>229.0</v>
      </c>
      <c r="Q315" s="18">
        <f t="shared" si="5"/>
        <v>185</v>
      </c>
      <c r="R315" s="23">
        <f t="shared" si="6"/>
        <v>0.807860262</v>
      </c>
      <c r="S315" s="24" t="str">
        <f t="shared" si="7"/>
        <v>Bone Pickaxe with +185, +80.8% (229 to 414)</v>
      </c>
      <c r="T315" s="18"/>
      <c r="U315" s="11">
        <v>0.0</v>
      </c>
      <c r="V315" s="22">
        <f t="shared" si="8"/>
        <v>4</v>
      </c>
      <c r="W315" s="23" t="str">
        <f t="shared" si="9"/>
        <v>#DIV/0!</v>
      </c>
      <c r="X315" s="26" t="str">
        <f t="shared" si="10"/>
        <v>#DIV/0!</v>
      </c>
    </row>
    <row r="316">
      <c r="A316" s="18" t="s">
        <v>329</v>
      </c>
      <c r="B316" s="18">
        <v>885.0</v>
      </c>
      <c r="C316" s="40">
        <v>71.0</v>
      </c>
      <c r="D316" s="40">
        <v>0.0</v>
      </c>
      <c r="E316" s="40">
        <v>0.0</v>
      </c>
      <c r="F316" s="14">
        <v>1056.0</v>
      </c>
      <c r="G316" s="19"/>
      <c r="H316" s="19">
        <f>VLOOKUP(A316,'Kings Ratings'!$A$2:$B$1000,2,false)</f>
        <v>10</v>
      </c>
      <c r="I316" s="10" t="str">
        <f>vlookup(B316,'202405 MM (Do Not Delete)'!$A$1:$G$1000,7,false)</f>
        <v/>
      </c>
      <c r="K316" s="40">
        <v>59.0</v>
      </c>
      <c r="L316" s="22">
        <f t="shared" si="2"/>
        <v>12</v>
      </c>
      <c r="M316" s="23">
        <f t="shared" si="3"/>
        <v>0.2033898305</v>
      </c>
      <c r="N316" s="24" t="str">
        <f t="shared" si="4"/>
        <v>Flying Machine with +12, +20.3% (59 to 71)</v>
      </c>
      <c r="O316" s="41"/>
      <c r="P316" s="40">
        <v>0.0</v>
      </c>
      <c r="Q316" s="18">
        <f t="shared" si="5"/>
        <v>0</v>
      </c>
      <c r="R316" s="23" t="str">
        <f t="shared" si="6"/>
        <v>#DIV/0!</v>
      </c>
      <c r="S316" s="24" t="str">
        <f t="shared" si="7"/>
        <v>#DIV/0!</v>
      </c>
      <c r="T316" s="18"/>
      <c r="U316" s="40">
        <v>0.0</v>
      </c>
      <c r="V316" s="22">
        <f t="shared" si="8"/>
        <v>0</v>
      </c>
      <c r="W316" s="23" t="str">
        <f t="shared" si="9"/>
        <v>#DIV/0!</v>
      </c>
      <c r="X316" s="26" t="str">
        <f t="shared" si="10"/>
        <v>#DIV/0!</v>
      </c>
    </row>
    <row r="317">
      <c r="A317" s="18" t="s">
        <v>831</v>
      </c>
      <c r="B317" s="18">
        <v>894.0</v>
      </c>
      <c r="C317" s="40">
        <v>5546.0</v>
      </c>
      <c r="D317" s="40">
        <v>3085.0</v>
      </c>
      <c r="E317" s="40">
        <v>321.0</v>
      </c>
      <c r="F317" s="14">
        <v>109351.0</v>
      </c>
      <c r="G317" s="19"/>
      <c r="H317" s="19">
        <f>VLOOKUP(A317,'Kings Ratings'!$A$2:$B$1000,2,false)</f>
        <v>2</v>
      </c>
      <c r="I317" s="7">
        <f>vlookup(B317,'202405 MM (Do Not Delete)'!$A$1:$G$1000,7,false)</f>
        <v>286</v>
      </c>
      <c r="K317" s="40">
        <v>5246.0</v>
      </c>
      <c r="L317" s="22">
        <f t="shared" si="2"/>
        <v>300</v>
      </c>
      <c r="M317" s="23">
        <f t="shared" si="3"/>
        <v>0.05718642775</v>
      </c>
      <c r="N317" s="24" t="str">
        <f t="shared" si="4"/>
        <v>Wooden Spear with +300, +5.7% (5246 to 5546)</v>
      </c>
      <c r="O317" s="41"/>
      <c r="P317" s="40">
        <v>2889.0</v>
      </c>
      <c r="Q317" s="18">
        <f t="shared" si="5"/>
        <v>196</v>
      </c>
      <c r="R317" s="23">
        <f t="shared" si="6"/>
        <v>0.06784354448</v>
      </c>
      <c r="S317" s="24" t="str">
        <f t="shared" si="7"/>
        <v>Wooden Spear with +196, +6.8% (2889 to 3085)</v>
      </c>
      <c r="T317" s="18"/>
      <c r="U317" s="40">
        <v>302.0</v>
      </c>
      <c r="V317" s="22">
        <f t="shared" si="8"/>
        <v>19</v>
      </c>
      <c r="W317" s="23">
        <f t="shared" si="9"/>
        <v>0.06291390728</v>
      </c>
      <c r="X317" s="26" t="str">
        <f t="shared" si="10"/>
        <v>Wooden Spear with +19, +6.3% (302 to 321)</v>
      </c>
    </row>
    <row r="318">
      <c r="A318" s="18" t="s">
        <v>98</v>
      </c>
      <c r="B318" s="18">
        <v>895.0</v>
      </c>
      <c r="C318" s="40">
        <v>5797.0</v>
      </c>
      <c r="D318" s="40">
        <v>2436.0</v>
      </c>
      <c r="E318" s="40">
        <v>40.0</v>
      </c>
      <c r="F318" s="14">
        <v>129989.0</v>
      </c>
      <c r="G318" s="19"/>
      <c r="H318" s="19">
        <f>VLOOKUP(A318,'Kings Ratings'!$A$2:$B$1000,2,false)</f>
        <v>2</v>
      </c>
      <c r="I318" s="7" t="str">
        <f>vlookup(B318,'202405 MM (Do Not Delete)'!$A$1:$G$1000,7,false)</f>
        <v/>
      </c>
      <c r="K318" s="40">
        <v>5407.0</v>
      </c>
      <c r="L318" s="22">
        <f t="shared" si="2"/>
        <v>390</v>
      </c>
      <c r="M318" s="23">
        <f t="shared" si="3"/>
        <v>0.07212872203</v>
      </c>
      <c r="N318" s="24" t="str">
        <f t="shared" si="4"/>
        <v>Blue Parchment with +390, +7.2% (5407 to 5797)</v>
      </c>
      <c r="O318" s="41"/>
      <c r="P318" s="40">
        <v>2204.0</v>
      </c>
      <c r="Q318" s="18">
        <f t="shared" si="5"/>
        <v>232</v>
      </c>
      <c r="R318" s="23">
        <f t="shared" si="6"/>
        <v>0.1052631579</v>
      </c>
      <c r="S318" s="24" t="str">
        <f t="shared" si="7"/>
        <v>Blue Parchment with +232, +10.5% (2204 to 2436)</v>
      </c>
      <c r="T318" s="18"/>
      <c r="U318" s="40">
        <v>37.0</v>
      </c>
      <c r="V318" s="22">
        <f t="shared" si="8"/>
        <v>3</v>
      </c>
      <c r="W318" s="23">
        <f t="shared" si="9"/>
        <v>0.08108108108</v>
      </c>
      <c r="X318" s="26" t="str">
        <f t="shared" si="10"/>
        <v>Blue Parchment with +3, +8.1% (37 to 40)</v>
      </c>
    </row>
    <row r="319">
      <c r="A319" s="18" t="s">
        <v>82</v>
      </c>
      <c r="B319" s="18">
        <v>896.0</v>
      </c>
      <c r="C319" s="40">
        <v>4795.0</v>
      </c>
      <c r="D319" s="40">
        <v>2091.0</v>
      </c>
      <c r="E319" s="40">
        <v>46.0</v>
      </c>
      <c r="F319" s="14">
        <v>100981.0</v>
      </c>
      <c r="G319" s="19"/>
      <c r="H319" s="19">
        <f>VLOOKUP(A319,'Kings Ratings'!$A$2:$B$1000,2,false)</f>
        <v>2</v>
      </c>
      <c r="I319" s="7" t="str">
        <f>vlookup(B319,'202405 MM (Do Not Delete)'!$A$1:$G$1000,7,false)</f>
        <v/>
      </c>
      <c r="K319" s="40">
        <v>4502.0</v>
      </c>
      <c r="L319" s="22">
        <f t="shared" si="2"/>
        <v>293</v>
      </c>
      <c r="M319" s="23">
        <f t="shared" si="3"/>
        <v>0.0650821857</v>
      </c>
      <c r="N319" s="24" t="str">
        <f t="shared" si="4"/>
        <v>Blue Diary with +293, +6.5% (4502 to 4795)</v>
      </c>
      <c r="O319" s="41"/>
      <c r="P319" s="40">
        <v>1909.0</v>
      </c>
      <c r="Q319" s="18">
        <f t="shared" si="5"/>
        <v>182</v>
      </c>
      <c r="R319" s="23">
        <f t="shared" si="6"/>
        <v>0.09533787323</v>
      </c>
      <c r="S319" s="24" t="str">
        <f t="shared" si="7"/>
        <v>Blue Diary with +182, +9.5% (1909 to 2091)</v>
      </c>
      <c r="T319" s="18"/>
      <c r="U319" s="40">
        <v>43.0</v>
      </c>
      <c r="V319" s="22">
        <f t="shared" si="8"/>
        <v>3</v>
      </c>
      <c r="W319" s="23">
        <f t="shared" si="9"/>
        <v>0.06976744186</v>
      </c>
      <c r="X319" s="26" t="str">
        <f t="shared" si="10"/>
        <v>Blue Diary with +3, +7% (43 to 46)</v>
      </c>
    </row>
    <row r="320">
      <c r="A320" s="18" t="s">
        <v>662</v>
      </c>
      <c r="B320" s="18">
        <v>897.0</v>
      </c>
      <c r="C320" s="40">
        <v>4385.0</v>
      </c>
      <c r="D320" s="40">
        <v>619.0</v>
      </c>
      <c r="E320" s="40">
        <v>11.0</v>
      </c>
      <c r="F320" s="14">
        <v>36992.0</v>
      </c>
      <c r="G320" s="19"/>
      <c r="H320" s="19">
        <f>VLOOKUP(A320,'Kings Ratings'!$A$2:$B$1000,2,false)</f>
        <v>3</v>
      </c>
      <c r="I320" s="10"/>
      <c r="K320" s="40">
        <v>4025.0</v>
      </c>
      <c r="L320" s="22">
        <f t="shared" si="2"/>
        <v>360</v>
      </c>
      <c r="M320" s="23">
        <f t="shared" si="3"/>
        <v>0.08944099379</v>
      </c>
      <c r="N320" s="24" t="str">
        <f t="shared" si="4"/>
        <v>Red Parchment with +360, +8.9% (4025 to 4385)</v>
      </c>
      <c r="O320" s="41"/>
      <c r="P320" s="40">
        <v>539.0</v>
      </c>
      <c r="Q320" s="18">
        <f t="shared" si="5"/>
        <v>80</v>
      </c>
      <c r="R320" s="23">
        <f t="shared" si="6"/>
        <v>0.1484230056</v>
      </c>
      <c r="S320" s="24" t="str">
        <f t="shared" si="7"/>
        <v>Red Parchment with +80, +14.8% (539 to 619)</v>
      </c>
      <c r="T320" s="18"/>
      <c r="U320" s="40">
        <v>10.0</v>
      </c>
      <c r="V320" s="22">
        <f t="shared" si="8"/>
        <v>1</v>
      </c>
      <c r="W320" s="23">
        <f t="shared" si="9"/>
        <v>0.1</v>
      </c>
      <c r="X320" s="26" t="str">
        <f t="shared" si="10"/>
        <v>Red Parchment with +1, +10% (10 to 11)</v>
      </c>
    </row>
    <row r="321">
      <c r="A321" s="18" t="s">
        <v>657</v>
      </c>
      <c r="B321" s="18">
        <v>898.0</v>
      </c>
      <c r="C321" s="40">
        <v>3479.0</v>
      </c>
      <c r="D321" s="40">
        <v>561.0</v>
      </c>
      <c r="E321" s="40">
        <v>10.0</v>
      </c>
      <c r="F321" s="14">
        <v>20217.0</v>
      </c>
      <c r="G321" s="19"/>
      <c r="H321" s="19">
        <f>VLOOKUP(A321,'Kings Ratings'!$A$2:$B$1000,2,false)</f>
        <v>3</v>
      </c>
      <c r="I321" s="10"/>
      <c r="K321" s="40">
        <v>3234.0</v>
      </c>
      <c r="L321" s="22">
        <f t="shared" si="2"/>
        <v>245</v>
      </c>
      <c r="M321" s="23">
        <f t="shared" si="3"/>
        <v>0.07575757576</v>
      </c>
      <c r="N321" s="24" t="str">
        <f t="shared" si="4"/>
        <v>Red Diary with +245, +7.6% (3234 to 3479)</v>
      </c>
      <c r="O321" s="41"/>
      <c r="P321" s="40">
        <v>495.0</v>
      </c>
      <c r="Q321" s="18">
        <f t="shared" si="5"/>
        <v>66</v>
      </c>
      <c r="R321" s="23">
        <f t="shared" si="6"/>
        <v>0.1333333333</v>
      </c>
      <c r="S321" s="24" t="str">
        <f t="shared" si="7"/>
        <v>Red Diary with +66, +13.3% (495 to 561)</v>
      </c>
      <c r="T321" s="18"/>
      <c r="U321" s="40">
        <v>10.0</v>
      </c>
      <c r="V321" s="22">
        <f t="shared" si="8"/>
        <v>0</v>
      </c>
      <c r="W321" s="23">
        <f t="shared" si="9"/>
        <v>0</v>
      </c>
      <c r="X321" s="26" t="str">
        <f t="shared" si="10"/>
        <v>Red Diary with +0, +0% (10 to 10)</v>
      </c>
    </row>
    <row r="322">
      <c r="A322" s="18" t="s">
        <v>113</v>
      </c>
      <c r="B322" s="18">
        <v>899.0</v>
      </c>
      <c r="C322" s="40">
        <v>4452.0</v>
      </c>
      <c r="D322" s="40">
        <v>1749.0</v>
      </c>
      <c r="E322" s="40">
        <v>48.0</v>
      </c>
      <c r="F322" s="14">
        <v>102139.0</v>
      </c>
      <c r="G322" s="19"/>
      <c r="H322" s="19">
        <f>VLOOKUP(A322,'Kings Ratings'!$A$2:$B$1000,2,false)</f>
        <v>3</v>
      </c>
      <c r="I322" s="7">
        <f>vlookup(B322,'202405 MM (Do Not Delete)'!$A$1:$G$1000,7,false)</f>
        <v>327</v>
      </c>
      <c r="K322" s="40">
        <v>4147.0</v>
      </c>
      <c r="L322" s="22">
        <f t="shared" si="2"/>
        <v>305</v>
      </c>
      <c r="M322" s="23">
        <f t="shared" si="3"/>
        <v>0.07354714251</v>
      </c>
      <c r="N322" s="24" t="str">
        <f t="shared" si="4"/>
        <v>Blue Twine with +305, +7.4% (4147 to 4452)</v>
      </c>
      <c r="O322" s="41"/>
      <c r="P322" s="40">
        <v>1602.0</v>
      </c>
      <c r="Q322" s="18">
        <f t="shared" si="5"/>
        <v>147</v>
      </c>
      <c r="R322" s="23">
        <f t="shared" si="6"/>
        <v>0.09176029963</v>
      </c>
      <c r="S322" s="24" t="str">
        <f t="shared" si="7"/>
        <v>Blue Twine with +147, +9.2% (1602 to 1749)</v>
      </c>
      <c r="T322" s="18"/>
      <c r="U322" s="40">
        <v>44.0</v>
      </c>
      <c r="V322" s="22">
        <f t="shared" si="8"/>
        <v>4</v>
      </c>
      <c r="W322" s="23">
        <f t="shared" si="9"/>
        <v>0.09090909091</v>
      </c>
      <c r="X322" s="26" t="str">
        <f t="shared" si="10"/>
        <v>Blue Twine with +4, +9.1% (44 to 48)</v>
      </c>
    </row>
    <row r="323">
      <c r="A323" s="18" t="s">
        <v>619</v>
      </c>
      <c r="B323" s="18">
        <v>900.0</v>
      </c>
      <c r="C323" s="40">
        <v>2841.0</v>
      </c>
      <c r="D323" s="40">
        <v>625.0</v>
      </c>
      <c r="E323" s="40">
        <v>27.0</v>
      </c>
      <c r="F323" s="14">
        <v>25771.0</v>
      </c>
      <c r="G323" s="19"/>
      <c r="H323" s="19">
        <f>VLOOKUP(A323,'Kings Ratings'!$A$2:$B$1000,2,false)</f>
        <v>2</v>
      </c>
      <c r="I323" s="7">
        <f>vlookup(B323,'202405 MM (Do Not Delete)'!$A$1:$G$1000,7,false)</f>
        <v>290</v>
      </c>
      <c r="K323" s="40">
        <v>2601.0</v>
      </c>
      <c r="L323" s="22">
        <f t="shared" si="2"/>
        <v>240</v>
      </c>
      <c r="M323" s="23">
        <f t="shared" si="3"/>
        <v>0.092272203</v>
      </c>
      <c r="N323" s="24" t="str">
        <f t="shared" si="4"/>
        <v>Pitchfork with +240, +9.2% (2601 to 2841)</v>
      </c>
      <c r="O323" s="41"/>
      <c r="P323" s="40">
        <v>566.0</v>
      </c>
      <c r="Q323" s="18">
        <f t="shared" si="5"/>
        <v>59</v>
      </c>
      <c r="R323" s="23">
        <f t="shared" si="6"/>
        <v>0.1042402827</v>
      </c>
      <c r="S323" s="24" t="str">
        <f t="shared" si="7"/>
        <v>Pitchfork with +59, +10.4% (566 to 625)</v>
      </c>
      <c r="T323" s="18"/>
      <c r="U323" s="40">
        <v>24.0</v>
      </c>
      <c r="V323" s="22">
        <f t="shared" si="8"/>
        <v>3</v>
      </c>
      <c r="W323" s="23">
        <f t="shared" si="9"/>
        <v>0.125</v>
      </c>
      <c r="X323" s="26" t="str">
        <f t="shared" si="10"/>
        <v>Pitchfork with +3, +12.5% (24 to 27)</v>
      </c>
    </row>
    <row r="324">
      <c r="A324" s="18" t="s">
        <v>218</v>
      </c>
      <c r="B324" s="18">
        <v>901.0</v>
      </c>
      <c r="C324" s="40">
        <v>2.0</v>
      </c>
      <c r="D324" s="40">
        <v>0.0</v>
      </c>
      <c r="E324" s="40">
        <v>0.0</v>
      </c>
      <c r="F324" s="14">
        <v>823.0</v>
      </c>
      <c r="G324" s="19"/>
      <c r="H324" s="19">
        <f>VLOOKUP(A324,'Kings Ratings'!$A$2:$B$1000,2,false)</f>
        <v>10</v>
      </c>
      <c r="I324" s="7"/>
      <c r="K324" s="40">
        <v>0.0</v>
      </c>
      <c r="L324" s="22">
        <f t="shared" si="2"/>
        <v>2</v>
      </c>
      <c r="M324" s="23" t="str">
        <f t="shared" si="3"/>
        <v>#DIV/0!</v>
      </c>
      <c r="N324" s="24" t="str">
        <f t="shared" si="4"/>
        <v>#DIV/0!</v>
      </c>
      <c r="O324" s="41"/>
      <c r="P324" s="40">
        <v>0.0</v>
      </c>
      <c r="Q324" s="18">
        <f t="shared" si="5"/>
        <v>0</v>
      </c>
      <c r="R324" s="23" t="str">
        <f t="shared" si="6"/>
        <v>#DIV/0!</v>
      </c>
      <c r="S324" s="24" t="str">
        <f t="shared" si="7"/>
        <v>#DIV/0!</v>
      </c>
      <c r="T324" s="18"/>
      <c r="U324" s="40">
        <v>0.0</v>
      </c>
      <c r="V324" s="22">
        <f t="shared" si="8"/>
        <v>0</v>
      </c>
      <c r="W324" s="23" t="str">
        <f t="shared" si="9"/>
        <v>#DIV/0!</v>
      </c>
      <c r="X324" s="26" t="str">
        <f t="shared" si="10"/>
        <v>#DIV/0!</v>
      </c>
    </row>
    <row r="325">
      <c r="A325" s="18" t="s">
        <v>742</v>
      </c>
      <c r="B325" s="18">
        <v>921.0</v>
      </c>
      <c r="C325" s="40">
        <v>167.0</v>
      </c>
      <c r="D325" s="40">
        <v>5.0</v>
      </c>
      <c r="E325" s="40">
        <v>0.0</v>
      </c>
      <c r="F325" s="14">
        <v>14563.0</v>
      </c>
      <c r="G325" s="19"/>
      <c r="H325" s="19">
        <f>VLOOKUP(A325,'Kings Ratings'!$A$2:$B$1000,2,false)</f>
        <v>10</v>
      </c>
      <c r="I325" s="7"/>
      <c r="K325" s="40">
        <v>43.0</v>
      </c>
      <c r="L325" s="22">
        <f t="shared" si="2"/>
        <v>124</v>
      </c>
      <c r="M325" s="23">
        <f t="shared" si="3"/>
        <v>2.88372093</v>
      </c>
      <c r="N325" s="24" t="str">
        <f t="shared" si="4"/>
        <v>Crystal Pickaxe with +124, +288.4% (43 to 167)</v>
      </c>
      <c r="O325" s="41"/>
      <c r="P325" s="40">
        <v>0.0</v>
      </c>
      <c r="Q325" s="18">
        <f t="shared" si="5"/>
        <v>5</v>
      </c>
      <c r="R325" s="23" t="str">
        <f t="shared" si="6"/>
        <v>#DIV/0!</v>
      </c>
      <c r="S325" s="24" t="str">
        <f t="shared" si="7"/>
        <v>#DIV/0!</v>
      </c>
      <c r="T325" s="18"/>
      <c r="U325" s="40">
        <v>0.0</v>
      </c>
      <c r="V325" s="22">
        <f t="shared" si="8"/>
        <v>0</v>
      </c>
      <c r="W325" s="23" t="str">
        <f t="shared" si="9"/>
        <v>#DIV/0!</v>
      </c>
      <c r="X325" s="26" t="str">
        <f t="shared" si="10"/>
        <v>#DIV/0!</v>
      </c>
    </row>
    <row r="326">
      <c r="A326" s="18" t="s">
        <v>322</v>
      </c>
      <c r="B326" s="18">
        <v>922.0</v>
      </c>
      <c r="C326" s="40">
        <v>37.0</v>
      </c>
      <c r="D326" s="40">
        <v>0.0</v>
      </c>
      <c r="E326" s="40">
        <v>0.0</v>
      </c>
      <c r="F326" s="14">
        <v>9214.0</v>
      </c>
      <c r="G326" s="19"/>
      <c r="H326" s="19">
        <f>VLOOKUP(A326,'Kings Ratings'!$A$2:$B$1000,2,false)</f>
        <v>10</v>
      </c>
      <c r="I326" s="7"/>
      <c r="K326" s="40">
        <v>8.0</v>
      </c>
      <c r="L326" s="22">
        <f t="shared" si="2"/>
        <v>29</v>
      </c>
      <c r="M326" s="23">
        <f t="shared" si="3"/>
        <v>3.625</v>
      </c>
      <c r="N326" s="24" t="str">
        <f t="shared" si="4"/>
        <v>Sturdy Pickaxe with +29, +362.5% (8 to 37)</v>
      </c>
      <c r="O326" s="41"/>
      <c r="P326" s="40">
        <v>0.0</v>
      </c>
      <c r="Q326" s="18">
        <f t="shared" si="5"/>
        <v>0</v>
      </c>
      <c r="R326" s="23" t="str">
        <f t="shared" si="6"/>
        <v>#DIV/0!</v>
      </c>
      <c r="S326" s="24" t="str">
        <f t="shared" si="7"/>
        <v>#DIV/0!</v>
      </c>
      <c r="T326" s="18"/>
      <c r="U326" s="40">
        <v>0.0</v>
      </c>
      <c r="V326" s="22">
        <f t="shared" si="8"/>
        <v>0</v>
      </c>
      <c r="W326" s="23" t="str">
        <f t="shared" si="9"/>
        <v>#DIV/0!</v>
      </c>
      <c r="X326" s="26" t="str">
        <f t="shared" si="10"/>
        <v>#DIV/0!</v>
      </c>
    </row>
    <row r="327">
      <c r="A327" s="18" t="s">
        <v>248</v>
      </c>
      <c r="B327" s="18">
        <v>927.0</v>
      </c>
      <c r="C327" s="40">
        <v>3.0</v>
      </c>
      <c r="D327" s="40">
        <v>0.0</v>
      </c>
      <c r="E327" s="40">
        <v>0.0</v>
      </c>
      <c r="F327" s="14">
        <v>2377.0</v>
      </c>
      <c r="G327" s="19"/>
      <c r="H327" s="19">
        <f>VLOOKUP(A327,'Kings Ratings'!$A$2:$B$1000,2,false)</f>
        <v>10</v>
      </c>
      <c r="I327" s="7"/>
      <c r="K327" s="40">
        <v>0.0</v>
      </c>
      <c r="L327" s="22">
        <f t="shared" si="2"/>
        <v>3</v>
      </c>
      <c r="M327" s="23" t="str">
        <f t="shared" si="3"/>
        <v>#DIV/0!</v>
      </c>
      <c r="N327" s="24" t="str">
        <f t="shared" si="4"/>
        <v>#DIV/0!</v>
      </c>
      <c r="O327" s="41"/>
      <c r="P327" s="40">
        <v>0.0</v>
      </c>
      <c r="Q327" s="18">
        <f t="shared" si="5"/>
        <v>0</v>
      </c>
      <c r="R327" s="23" t="str">
        <f t="shared" si="6"/>
        <v>#DIV/0!</v>
      </c>
      <c r="S327" s="24" t="str">
        <f t="shared" si="7"/>
        <v>#DIV/0!</v>
      </c>
      <c r="T327" s="18"/>
      <c r="U327" s="40">
        <v>0.0</v>
      </c>
      <c r="V327" s="22">
        <f t="shared" si="8"/>
        <v>0</v>
      </c>
      <c r="W327" s="23" t="str">
        <f t="shared" si="9"/>
        <v>#DIV/0!</v>
      </c>
      <c r="X327" s="26" t="str">
        <f t="shared" si="10"/>
        <v>#DIV/0!</v>
      </c>
    </row>
    <row r="328">
      <c r="A328" s="18" t="s">
        <v>171</v>
      </c>
      <c r="B328" s="18">
        <v>930.0</v>
      </c>
      <c r="C328" s="40">
        <v>1.0</v>
      </c>
      <c r="D328" s="40">
        <v>0.0</v>
      </c>
      <c r="E328" s="40">
        <v>0.0</v>
      </c>
      <c r="F328" s="14">
        <v>271.0</v>
      </c>
      <c r="G328" s="19"/>
      <c r="H328" s="19">
        <f>VLOOKUP(A328,'Kings Ratings'!$A$2:$B$1000,2,false)</f>
        <v>10</v>
      </c>
      <c r="I328" s="7"/>
      <c r="K328" s="40">
        <v>0.0</v>
      </c>
      <c r="L328" s="22">
        <f t="shared" si="2"/>
        <v>1</v>
      </c>
      <c r="M328" s="23" t="str">
        <f t="shared" si="3"/>
        <v>#DIV/0!</v>
      </c>
      <c r="N328" s="24" t="str">
        <f t="shared" si="4"/>
        <v>#DIV/0!</v>
      </c>
      <c r="O328" s="41"/>
      <c r="P328" s="40">
        <v>0.0</v>
      </c>
      <c r="Q328" s="18">
        <f t="shared" si="5"/>
        <v>0</v>
      </c>
      <c r="R328" s="23" t="str">
        <f t="shared" si="6"/>
        <v>#DIV/0!</v>
      </c>
      <c r="S328" s="24" t="str">
        <f t="shared" si="7"/>
        <v>#DIV/0!</v>
      </c>
      <c r="T328" s="18"/>
      <c r="U328" s="40">
        <v>0.0</v>
      </c>
      <c r="V328" s="22">
        <f t="shared" si="8"/>
        <v>0</v>
      </c>
      <c r="W328" s="23" t="str">
        <f t="shared" si="9"/>
        <v>#DIV/0!</v>
      </c>
      <c r="X328" s="26" t="str">
        <f t="shared" si="10"/>
        <v>#DIV/0!</v>
      </c>
    </row>
    <row r="329">
      <c r="A329" s="18" t="s">
        <v>845</v>
      </c>
      <c r="B329" s="18">
        <v>942.0</v>
      </c>
      <c r="C329" s="40">
        <v>5300.0</v>
      </c>
      <c r="D329" s="40">
        <v>2744.0</v>
      </c>
      <c r="E329" s="40">
        <v>390.0</v>
      </c>
      <c r="F329" s="14">
        <v>1.0</v>
      </c>
      <c r="G329" s="19"/>
      <c r="H329" s="19">
        <f>VLOOKUP(A329,'Kings Ratings'!$A$2:$B$1000,2,false)</f>
        <v>11</v>
      </c>
      <c r="I329" s="7" t="str">
        <f>vlookup(B329,'202405 MM (Do Not Delete)'!$A$1:$G$1000,7,false)</f>
        <v/>
      </c>
      <c r="K329" s="40">
        <v>5299.0</v>
      </c>
      <c r="L329" s="22">
        <f t="shared" si="2"/>
        <v>1</v>
      </c>
      <c r="M329" s="23">
        <f t="shared" si="3"/>
        <v>0.0001887148519</v>
      </c>
      <c r="N329" s="24" t="str">
        <f t="shared" si="4"/>
        <v>Frozen Squid with +1, +0% (5299 to 5300)</v>
      </c>
      <c r="O329" s="41"/>
      <c r="P329" s="40">
        <v>2739.0</v>
      </c>
      <c r="Q329" s="18">
        <f t="shared" si="5"/>
        <v>5</v>
      </c>
      <c r="R329" s="23">
        <f t="shared" si="6"/>
        <v>0.001825483753</v>
      </c>
      <c r="S329" s="24" t="str">
        <f t="shared" si="7"/>
        <v>Frozen Squid with +5, +0.2% (2739 to 2744)</v>
      </c>
      <c r="T329" s="18"/>
      <c r="U329" s="40">
        <v>389.0</v>
      </c>
      <c r="V329" s="22">
        <f t="shared" si="8"/>
        <v>1</v>
      </c>
      <c r="W329" s="23">
        <f t="shared" si="9"/>
        <v>0.002570694087</v>
      </c>
      <c r="X329" s="26" t="str">
        <f t="shared" si="10"/>
        <v>Frozen Squid with +1, +0.3% (389 to 390)</v>
      </c>
    </row>
    <row r="330">
      <c r="A330" s="18" t="s">
        <v>861</v>
      </c>
      <c r="B330" s="18">
        <v>943.0</v>
      </c>
      <c r="C330" s="40">
        <v>3147.0</v>
      </c>
      <c r="D330" s="40">
        <v>1473.0</v>
      </c>
      <c r="E330" s="40">
        <v>18.0</v>
      </c>
      <c r="F330" s="14">
        <v>0.0</v>
      </c>
      <c r="G330" s="19"/>
      <c r="H330" s="19">
        <f>VLOOKUP(A330,'Kings Ratings'!$A$2:$B$1000,2,false)</f>
        <v>11</v>
      </c>
      <c r="I330" s="7" t="str">
        <f>vlookup(B330,'202405 MM (Do Not Delete)'!$A$1:$G$1000,7,false)</f>
        <v/>
      </c>
      <c r="K330" s="40">
        <v>3147.0</v>
      </c>
      <c r="L330" s="22">
        <f t="shared" si="2"/>
        <v>0</v>
      </c>
      <c r="M330" s="23">
        <f t="shared" si="3"/>
        <v>0</v>
      </c>
      <c r="N330" s="24" t="str">
        <f t="shared" si="4"/>
        <v>Frozen Sheepshead with +0, +0% (3147 to 3147)</v>
      </c>
      <c r="O330" s="41"/>
      <c r="P330" s="40">
        <v>1473.0</v>
      </c>
      <c r="Q330" s="18">
        <f t="shared" si="5"/>
        <v>0</v>
      </c>
      <c r="R330" s="23">
        <f t="shared" si="6"/>
        <v>0</v>
      </c>
      <c r="S330" s="24" t="str">
        <f t="shared" si="7"/>
        <v>Frozen Sheepshead with +0, +0% (1473 to 1473)</v>
      </c>
      <c r="T330" s="18"/>
      <c r="U330" s="40">
        <v>18.0</v>
      </c>
      <c r="V330" s="22">
        <f t="shared" si="8"/>
        <v>0</v>
      </c>
      <c r="W330" s="23">
        <f t="shared" si="9"/>
        <v>0</v>
      </c>
      <c r="X330" s="26" t="str">
        <f t="shared" si="10"/>
        <v>Frozen Sheepshead with +0, +0% (18 to 18)</v>
      </c>
    </row>
    <row r="331">
      <c r="A331" s="18" t="s">
        <v>856</v>
      </c>
      <c r="B331" s="18">
        <v>944.0</v>
      </c>
      <c r="C331" s="40">
        <v>6278.0</v>
      </c>
      <c r="D331" s="40">
        <v>2496.0</v>
      </c>
      <c r="E331" s="40">
        <v>52.0</v>
      </c>
      <c r="F331" s="14">
        <v>1.0</v>
      </c>
      <c r="G331" s="19"/>
      <c r="H331" s="19">
        <f>VLOOKUP(A331,'Kings Ratings'!$A$2:$B$1000,2,false)</f>
        <v>11</v>
      </c>
      <c r="I331" s="7" t="str">
        <f>vlookup(B331,'202405 MM (Do Not Delete)'!$A$1:$G$1000,7,false)</f>
        <v/>
      </c>
      <c r="K331" s="40">
        <v>6277.0</v>
      </c>
      <c r="L331" s="22">
        <f t="shared" si="2"/>
        <v>1</v>
      </c>
      <c r="M331" s="23">
        <f t="shared" si="3"/>
        <v>0.0001593117731</v>
      </c>
      <c r="N331" s="24" t="str">
        <f t="shared" si="4"/>
        <v>Frozen Spyfish with +1, +0% (6277 to 6278)</v>
      </c>
      <c r="O331" s="41"/>
      <c r="P331" s="40">
        <v>2494.0</v>
      </c>
      <c r="Q331" s="18">
        <f t="shared" si="5"/>
        <v>2</v>
      </c>
      <c r="R331" s="23">
        <f t="shared" si="6"/>
        <v>0.0008019246191</v>
      </c>
      <c r="S331" s="24" t="str">
        <f t="shared" si="7"/>
        <v>Frozen Spyfish with +2, +0.1% (2494 to 2496)</v>
      </c>
      <c r="T331" s="18"/>
      <c r="U331" s="40">
        <v>51.0</v>
      </c>
      <c r="V331" s="22">
        <f t="shared" si="8"/>
        <v>1</v>
      </c>
      <c r="W331" s="23">
        <f t="shared" si="9"/>
        <v>0.01960784314</v>
      </c>
      <c r="X331" s="26" t="str">
        <f t="shared" si="10"/>
        <v>Frozen Spyfish with +1, +2% (51 to 52)</v>
      </c>
    </row>
    <row r="332">
      <c r="A332" s="18" t="s">
        <v>846</v>
      </c>
      <c r="B332" s="18">
        <v>945.0</v>
      </c>
      <c r="C332" s="40">
        <v>5338.0</v>
      </c>
      <c r="D332" s="40">
        <v>2696.0</v>
      </c>
      <c r="E332" s="40">
        <v>333.0</v>
      </c>
      <c r="F332" s="14">
        <v>1.0</v>
      </c>
      <c r="G332" s="19"/>
      <c r="H332" s="19">
        <f>VLOOKUP(A332,'Kings Ratings'!$A$2:$B$1000,2,false)</f>
        <v>11</v>
      </c>
      <c r="I332" s="7" t="str">
        <f>vlookup(B332,'202405 MM (Do Not Delete)'!$A$1:$G$1000,7,false)</f>
        <v/>
      </c>
      <c r="K332" s="40">
        <v>5337.0</v>
      </c>
      <c r="L332" s="22">
        <f t="shared" si="2"/>
        <v>1</v>
      </c>
      <c r="M332" s="23">
        <f t="shared" si="3"/>
        <v>0.0001873711823</v>
      </c>
      <c r="N332" s="24" t="str">
        <f t="shared" si="4"/>
        <v>Frozen Manta Ray with +1, +0% (5337 to 5338)</v>
      </c>
      <c r="O332" s="41"/>
      <c r="P332" s="40">
        <v>2693.0</v>
      </c>
      <c r="Q332" s="18">
        <f t="shared" si="5"/>
        <v>3</v>
      </c>
      <c r="R332" s="23">
        <f t="shared" si="6"/>
        <v>0.001113999257</v>
      </c>
      <c r="S332" s="24" t="str">
        <f t="shared" si="7"/>
        <v>Frozen Manta Ray with +3, +0.1% (2693 to 2696)</v>
      </c>
      <c r="T332" s="18"/>
      <c r="U332" s="40">
        <v>333.0</v>
      </c>
      <c r="V332" s="22">
        <f t="shared" si="8"/>
        <v>0</v>
      </c>
      <c r="W332" s="23">
        <f t="shared" si="9"/>
        <v>0</v>
      </c>
      <c r="X332" s="26" t="str">
        <f t="shared" si="10"/>
        <v>Frozen Manta Ray with +0, +0% (333 to 333)</v>
      </c>
    </row>
    <row r="333">
      <c r="A333" s="18" t="s">
        <v>853</v>
      </c>
      <c r="B333" s="18">
        <v>946.0</v>
      </c>
      <c r="C333" s="40">
        <v>2668.0</v>
      </c>
      <c r="D333" s="40">
        <v>701.0</v>
      </c>
      <c r="E333" s="40">
        <v>4.0</v>
      </c>
      <c r="F333" s="14">
        <v>2.0</v>
      </c>
      <c r="G333" s="19"/>
      <c r="H333" s="19">
        <f>VLOOKUP(A333,'Kings Ratings'!$A$2:$B$1000,2,false)</f>
        <v>11</v>
      </c>
      <c r="I333" s="10"/>
      <c r="K333" s="40">
        <v>2668.0</v>
      </c>
      <c r="L333" s="22">
        <f t="shared" si="2"/>
        <v>0</v>
      </c>
      <c r="M333" s="23">
        <f t="shared" si="3"/>
        <v>0</v>
      </c>
      <c r="N333" s="24" t="str">
        <f t="shared" si="4"/>
        <v>Frozen Boot with +0, +0% (2668 to 2668)</v>
      </c>
      <c r="O333" s="41"/>
      <c r="P333" s="40">
        <v>701.0</v>
      </c>
      <c r="Q333" s="18">
        <f t="shared" si="5"/>
        <v>0</v>
      </c>
      <c r="R333" s="23">
        <f t="shared" si="6"/>
        <v>0</v>
      </c>
      <c r="S333" s="24" t="str">
        <f t="shared" si="7"/>
        <v>Frozen Boot with +0, +0% (701 to 701)</v>
      </c>
      <c r="T333" s="18"/>
      <c r="U333" s="40">
        <v>4.0</v>
      </c>
      <c r="V333" s="22">
        <f t="shared" si="8"/>
        <v>0</v>
      </c>
      <c r="W333" s="23">
        <f t="shared" si="9"/>
        <v>0</v>
      </c>
      <c r="X333" s="26" t="str">
        <f t="shared" si="10"/>
        <v>Frozen Boot with +0, +0% (4 to 4)</v>
      </c>
    </row>
    <row r="334">
      <c r="A334" s="18" t="s">
        <v>860</v>
      </c>
      <c r="B334" s="18">
        <v>947.0</v>
      </c>
      <c r="C334" s="40">
        <v>2613.0</v>
      </c>
      <c r="D334" s="40">
        <v>682.0</v>
      </c>
      <c r="E334" s="40">
        <v>1.0</v>
      </c>
      <c r="F334" s="14">
        <v>0.0</v>
      </c>
      <c r="G334" s="19"/>
      <c r="H334" s="19">
        <f>VLOOKUP(A334,'Kings Ratings'!$A$2:$B$1000,2,false)</f>
        <v>11</v>
      </c>
      <c r="I334" s="10"/>
      <c r="K334" s="40">
        <v>2613.0</v>
      </c>
      <c r="L334" s="22">
        <f t="shared" si="2"/>
        <v>0</v>
      </c>
      <c r="M334" s="23">
        <f t="shared" si="3"/>
        <v>0</v>
      </c>
      <c r="N334" s="24" t="str">
        <f t="shared" si="4"/>
        <v>Frozen Shell with +0, +0% (2613 to 2613)</v>
      </c>
      <c r="O334" s="41"/>
      <c r="P334" s="40">
        <v>682.0</v>
      </c>
      <c r="Q334" s="18">
        <f t="shared" si="5"/>
        <v>0</v>
      </c>
      <c r="R334" s="23">
        <f t="shared" si="6"/>
        <v>0</v>
      </c>
      <c r="S334" s="24" t="str">
        <f t="shared" si="7"/>
        <v>Frozen Shell with +0, +0% (682 to 682)</v>
      </c>
      <c r="T334" s="18"/>
      <c r="U334" s="40">
        <v>1.0</v>
      </c>
      <c r="V334" s="22">
        <f t="shared" si="8"/>
        <v>0</v>
      </c>
      <c r="W334" s="23">
        <f t="shared" si="9"/>
        <v>0</v>
      </c>
      <c r="X334" s="26" t="str">
        <f t="shared" si="10"/>
        <v>Frozen Shell with +0, +0% (1 to 1)</v>
      </c>
    </row>
    <row r="335">
      <c r="A335" s="18" t="s">
        <v>854</v>
      </c>
      <c r="B335" s="18">
        <v>948.0</v>
      </c>
      <c r="C335" s="40">
        <v>3138.0</v>
      </c>
      <c r="D335" s="40">
        <v>817.0</v>
      </c>
      <c r="E335" s="40">
        <v>3.0</v>
      </c>
      <c r="F335" s="14">
        <v>1.0</v>
      </c>
      <c r="G335" s="19"/>
      <c r="H335" s="19">
        <f>VLOOKUP(A335,'Kings Ratings'!$A$2:$B$1000,2,false)</f>
        <v>11</v>
      </c>
      <c r="I335" s="10"/>
      <c r="K335" s="40">
        <v>3138.0</v>
      </c>
      <c r="L335" s="22">
        <f t="shared" si="2"/>
        <v>0</v>
      </c>
      <c r="M335" s="23">
        <f t="shared" si="3"/>
        <v>0</v>
      </c>
      <c r="N335" s="24" t="str">
        <f t="shared" si="4"/>
        <v>Frozen Catfish with +0, +0% (3138 to 3138)</v>
      </c>
      <c r="O335" s="41"/>
      <c r="P335" s="40">
        <v>816.0</v>
      </c>
      <c r="Q335" s="18">
        <f t="shared" si="5"/>
        <v>1</v>
      </c>
      <c r="R335" s="23">
        <f t="shared" si="6"/>
        <v>0.001225490196</v>
      </c>
      <c r="S335" s="24" t="str">
        <f t="shared" si="7"/>
        <v>Frozen Catfish with +1, +0.1% (816 to 817)</v>
      </c>
      <c r="T335" s="18"/>
      <c r="U335" s="40">
        <v>3.0</v>
      </c>
      <c r="V335" s="22">
        <f t="shared" si="8"/>
        <v>0</v>
      </c>
      <c r="W335" s="23">
        <f t="shared" si="9"/>
        <v>0</v>
      </c>
      <c r="X335" s="26" t="str">
        <f t="shared" si="10"/>
        <v>Frozen Catfish with +0, +0% (3 to 3)</v>
      </c>
    </row>
    <row r="336">
      <c r="A336" s="18" t="s">
        <v>847</v>
      </c>
      <c r="B336" s="18">
        <v>949.0</v>
      </c>
      <c r="C336" s="40">
        <v>5090.0</v>
      </c>
      <c r="D336" s="40">
        <v>2850.0</v>
      </c>
      <c r="E336" s="40">
        <v>231.0</v>
      </c>
      <c r="F336" s="14">
        <v>0.0</v>
      </c>
      <c r="G336" s="19"/>
      <c r="H336" s="19">
        <f>VLOOKUP(A336,'Kings Ratings'!$A$2:$B$1000,2,false)</f>
        <v>11</v>
      </c>
      <c r="I336" s="7" t="str">
        <f>vlookup(B336,'202405 MM (Do Not Delete)'!$A$1:$G$1000,7,false)</f>
        <v/>
      </c>
      <c r="K336" s="40">
        <v>5090.0</v>
      </c>
      <c r="L336" s="22">
        <f t="shared" si="2"/>
        <v>0</v>
      </c>
      <c r="M336" s="23">
        <f t="shared" si="3"/>
        <v>0</v>
      </c>
      <c r="N336" s="24" t="str">
        <f t="shared" si="4"/>
        <v>Frozen Lobster with +0, +0% (5090 to 5090)</v>
      </c>
      <c r="O336" s="41"/>
      <c r="P336" s="40">
        <v>2849.0</v>
      </c>
      <c r="Q336" s="18">
        <f t="shared" si="5"/>
        <v>1</v>
      </c>
      <c r="R336" s="23">
        <f t="shared" si="6"/>
        <v>0.000351000351</v>
      </c>
      <c r="S336" s="24" t="str">
        <f t="shared" si="7"/>
        <v>Frozen Lobster with +1, +0% (2849 to 2850)</v>
      </c>
      <c r="T336" s="18"/>
      <c r="U336" s="40">
        <v>230.0</v>
      </c>
      <c r="V336" s="22">
        <f t="shared" si="8"/>
        <v>1</v>
      </c>
      <c r="W336" s="23">
        <f t="shared" si="9"/>
        <v>0.004347826087</v>
      </c>
      <c r="X336" s="26" t="str">
        <f t="shared" si="10"/>
        <v>Frozen Lobster with +1, +0.4% (230 to 231)</v>
      </c>
    </row>
    <row r="337">
      <c r="A337" s="18" t="s">
        <v>849</v>
      </c>
      <c r="B337" s="18">
        <v>950.0</v>
      </c>
      <c r="C337" s="40">
        <v>5102.0</v>
      </c>
      <c r="D337" s="40">
        <v>2768.0</v>
      </c>
      <c r="E337" s="40">
        <v>203.0</v>
      </c>
      <c r="F337" s="14">
        <v>1.0</v>
      </c>
      <c r="G337" s="19"/>
      <c r="H337" s="19">
        <f>VLOOKUP(A337,'Kings Ratings'!$A$2:$B$1000,2,false)</f>
        <v>11</v>
      </c>
      <c r="I337" s="7" t="str">
        <f>vlookup(B337,'202405 MM (Do Not Delete)'!$A$1:$G$1000,7,false)</f>
        <v/>
      </c>
      <c r="K337" s="40">
        <v>5102.0</v>
      </c>
      <c r="L337" s="22">
        <f t="shared" si="2"/>
        <v>0</v>
      </c>
      <c r="M337" s="23">
        <f t="shared" si="3"/>
        <v>0</v>
      </c>
      <c r="N337" s="24" t="str">
        <f t="shared" si="4"/>
        <v>Frozen Biter with +0, +0% (5102 to 5102)</v>
      </c>
      <c r="O337" s="41"/>
      <c r="P337" s="40">
        <v>2767.0</v>
      </c>
      <c r="Q337" s="18">
        <f t="shared" si="5"/>
        <v>1</v>
      </c>
      <c r="R337" s="23">
        <f t="shared" si="6"/>
        <v>0.0003614022407</v>
      </c>
      <c r="S337" s="24" t="str">
        <f t="shared" si="7"/>
        <v>Frozen Biter with +1, +0% (2767 to 2768)</v>
      </c>
      <c r="T337" s="18"/>
      <c r="U337" s="40">
        <v>203.0</v>
      </c>
      <c r="V337" s="22">
        <f t="shared" si="8"/>
        <v>0</v>
      </c>
      <c r="W337" s="23">
        <f t="shared" si="9"/>
        <v>0</v>
      </c>
      <c r="X337" s="26" t="str">
        <f t="shared" si="10"/>
        <v>Frozen Biter with +0, +0% (203 to 203)</v>
      </c>
    </row>
    <row r="338">
      <c r="A338" s="18" t="s">
        <v>343</v>
      </c>
      <c r="B338" s="18">
        <v>951.0</v>
      </c>
      <c r="C338" s="40">
        <v>5484.0</v>
      </c>
      <c r="D338" s="40">
        <v>1978.0</v>
      </c>
      <c r="E338" s="40">
        <v>22.0</v>
      </c>
      <c r="F338" s="14">
        <v>1.0</v>
      </c>
      <c r="G338" s="19"/>
      <c r="H338" s="19">
        <f>VLOOKUP(A338,'Kings Ratings'!$A$2:$B$1000,2,false)</f>
        <v>11</v>
      </c>
      <c r="I338" s="7" t="str">
        <f>vlookup(B338,'202405 MM (Do Not Delete)'!$A$1:$G$1000,7,false)</f>
        <v/>
      </c>
      <c r="K338" s="40">
        <v>5483.0</v>
      </c>
      <c r="L338" s="22">
        <f t="shared" si="2"/>
        <v>1</v>
      </c>
      <c r="M338" s="23">
        <f t="shared" si="3"/>
        <v>0.0001823819077</v>
      </c>
      <c r="N338" s="24" t="str">
        <f t="shared" si="4"/>
        <v>Frozen Bones with +1, +0% (5483 to 5484)</v>
      </c>
      <c r="O338" s="41"/>
      <c r="P338" s="40">
        <v>1978.0</v>
      </c>
      <c r="Q338" s="18">
        <f t="shared" si="5"/>
        <v>0</v>
      </c>
      <c r="R338" s="23">
        <f t="shared" si="6"/>
        <v>0</v>
      </c>
      <c r="S338" s="24" t="str">
        <f t="shared" si="7"/>
        <v>Frozen Bones with +0, +0% (1978 to 1978)</v>
      </c>
      <c r="T338" s="18"/>
      <c r="U338" s="40">
        <v>22.0</v>
      </c>
      <c r="V338" s="22">
        <f t="shared" si="8"/>
        <v>0</v>
      </c>
      <c r="W338" s="23">
        <f t="shared" si="9"/>
        <v>0</v>
      </c>
      <c r="X338" s="26" t="str">
        <f t="shared" si="10"/>
        <v>Frozen Bones with +0, +0% (22 to 22)</v>
      </c>
    </row>
    <row r="339">
      <c r="A339" s="18" t="s">
        <v>848</v>
      </c>
      <c r="B339" s="18">
        <v>952.0</v>
      </c>
      <c r="C339" s="40">
        <v>3944.0</v>
      </c>
      <c r="D339" s="40">
        <v>3001.0</v>
      </c>
      <c r="E339" s="40">
        <v>415.0</v>
      </c>
      <c r="F339" s="14">
        <v>0.0</v>
      </c>
      <c r="G339" s="19"/>
      <c r="H339" s="19">
        <f>VLOOKUP(A339,'Kings Ratings'!$A$2:$B$1000,2,false)</f>
        <v>11</v>
      </c>
      <c r="I339" s="7" t="str">
        <f>vlookup(B339,'202405 MM (Do Not Delete)'!$A$1:$G$1000,7,false)</f>
        <v/>
      </c>
      <c r="K339" s="40">
        <v>3944.0</v>
      </c>
      <c r="L339" s="22">
        <f t="shared" si="2"/>
        <v>0</v>
      </c>
      <c r="M339" s="23">
        <f t="shared" si="3"/>
        <v>0</v>
      </c>
      <c r="N339" s="24" t="str">
        <f t="shared" si="4"/>
        <v>Frozen Jelly with +0, +0% (3944 to 3944)</v>
      </c>
      <c r="O339" s="41"/>
      <c r="P339" s="40">
        <v>3001.0</v>
      </c>
      <c r="Q339" s="18">
        <f t="shared" si="5"/>
        <v>0</v>
      </c>
      <c r="R339" s="23">
        <f t="shared" si="6"/>
        <v>0</v>
      </c>
      <c r="S339" s="24" t="str">
        <f t="shared" si="7"/>
        <v>Frozen Jelly with +0, +0% (3001 to 3001)</v>
      </c>
      <c r="T339" s="18"/>
      <c r="U339" s="40">
        <v>415.0</v>
      </c>
      <c r="V339" s="22">
        <f t="shared" si="8"/>
        <v>0</v>
      </c>
      <c r="W339" s="23">
        <f t="shared" si="9"/>
        <v>0</v>
      </c>
      <c r="X339" s="26" t="str">
        <f t="shared" si="10"/>
        <v>Frozen Jelly with +0, +0% (415 to 415)</v>
      </c>
    </row>
    <row r="340">
      <c r="A340" s="18" t="s">
        <v>850</v>
      </c>
      <c r="B340" s="18">
        <v>953.0</v>
      </c>
      <c r="C340" s="40">
        <v>3922.0</v>
      </c>
      <c r="D340" s="40">
        <v>2976.0</v>
      </c>
      <c r="E340" s="40">
        <v>394.0</v>
      </c>
      <c r="F340" s="14">
        <v>0.0</v>
      </c>
      <c r="G340" s="19"/>
      <c r="H340" s="19">
        <f>VLOOKUP(A340,'Kings Ratings'!$A$2:$B$1000,2,false)</f>
        <v>11</v>
      </c>
      <c r="I340" s="7" t="str">
        <f>vlookup(B340,'202405 MM (Do Not Delete)'!$A$1:$G$1000,7,false)</f>
        <v/>
      </c>
      <c r="K340" s="40">
        <v>3922.0</v>
      </c>
      <c r="L340" s="22">
        <f t="shared" si="2"/>
        <v>0</v>
      </c>
      <c r="M340" s="23">
        <f t="shared" si="3"/>
        <v>0</v>
      </c>
      <c r="N340" s="24" t="str">
        <f t="shared" si="4"/>
        <v>Frozen Angelfish with +0, +0% (3922 to 3922)</v>
      </c>
      <c r="O340" s="41"/>
      <c r="P340" s="40">
        <v>2976.0</v>
      </c>
      <c r="Q340" s="18">
        <f t="shared" si="5"/>
        <v>0</v>
      </c>
      <c r="R340" s="23">
        <f t="shared" si="6"/>
        <v>0</v>
      </c>
      <c r="S340" s="24" t="str">
        <f t="shared" si="7"/>
        <v>Frozen Angelfish with +0, +0% (2976 to 2976)</v>
      </c>
      <c r="T340" s="18"/>
      <c r="U340" s="40">
        <v>394.0</v>
      </c>
      <c r="V340" s="22">
        <f t="shared" si="8"/>
        <v>0</v>
      </c>
      <c r="W340" s="23">
        <f t="shared" si="9"/>
        <v>0</v>
      </c>
      <c r="X340" s="26" t="str">
        <f t="shared" si="10"/>
        <v>Frozen Angelfish with +0, +0% (394 to 394)</v>
      </c>
    </row>
    <row r="341">
      <c r="A341" s="18" t="s">
        <v>347</v>
      </c>
      <c r="B341" s="18">
        <v>954.0</v>
      </c>
      <c r="C341" s="40">
        <v>774.0</v>
      </c>
      <c r="D341" s="40">
        <v>4.0</v>
      </c>
      <c r="E341" s="40">
        <v>0.0</v>
      </c>
      <c r="F341" s="14">
        <v>1.0</v>
      </c>
      <c r="G341" s="19"/>
      <c r="H341" s="19">
        <f>VLOOKUP(A341,'Kings Ratings'!$A$2:$B$1000,2,false)</f>
        <v>11</v>
      </c>
      <c r="I341" s="10"/>
      <c r="K341" s="40">
        <v>774.0</v>
      </c>
      <c r="L341" s="22">
        <f t="shared" si="2"/>
        <v>0</v>
      </c>
      <c r="M341" s="23">
        <f t="shared" si="3"/>
        <v>0</v>
      </c>
      <c r="N341" s="24" t="str">
        <f t="shared" si="4"/>
        <v>Frozen Starfish with +0, +0% (774 to 774)</v>
      </c>
      <c r="O341" s="41"/>
      <c r="P341" s="40">
        <v>4.0</v>
      </c>
      <c r="Q341" s="18">
        <f t="shared" si="5"/>
        <v>0</v>
      </c>
      <c r="R341" s="23">
        <f t="shared" si="6"/>
        <v>0</v>
      </c>
      <c r="S341" s="24" t="str">
        <f t="shared" si="7"/>
        <v>Frozen Starfish with +0, +0% (4 to 4)</v>
      </c>
      <c r="T341" s="18"/>
      <c r="U341" s="40">
        <v>0.0</v>
      </c>
      <c r="V341" s="22">
        <f t="shared" si="8"/>
        <v>0</v>
      </c>
      <c r="W341" s="23" t="str">
        <f t="shared" si="9"/>
        <v>#DIV/0!</v>
      </c>
      <c r="X341" s="26" t="str">
        <f t="shared" si="10"/>
        <v>#DIV/0!</v>
      </c>
    </row>
    <row r="342">
      <c r="A342" s="18" t="s">
        <v>855</v>
      </c>
      <c r="B342" s="18">
        <v>955.0</v>
      </c>
      <c r="C342" s="40">
        <v>2899.0</v>
      </c>
      <c r="D342" s="40">
        <v>443.0</v>
      </c>
      <c r="E342" s="40">
        <v>2.0</v>
      </c>
      <c r="F342" s="14">
        <v>1.0</v>
      </c>
      <c r="G342" s="19"/>
      <c r="H342" s="19">
        <f>VLOOKUP(A342,'Kings Ratings'!$A$2:$B$1000,2,false)</f>
        <v>11</v>
      </c>
      <c r="I342" s="10"/>
      <c r="K342" s="40">
        <v>2898.0</v>
      </c>
      <c r="L342" s="22">
        <f t="shared" si="2"/>
        <v>1</v>
      </c>
      <c r="M342" s="23">
        <f t="shared" si="3"/>
        <v>0.0003450655625</v>
      </c>
      <c r="N342" s="24" t="str">
        <f t="shared" si="4"/>
        <v>Frozen Wheel with +1, +0% (2898 to 2899)</v>
      </c>
      <c r="O342" s="41"/>
      <c r="P342" s="40">
        <v>443.0</v>
      </c>
      <c r="Q342" s="18">
        <f t="shared" si="5"/>
        <v>0</v>
      </c>
      <c r="R342" s="23">
        <f t="shared" si="6"/>
        <v>0</v>
      </c>
      <c r="S342" s="24" t="str">
        <f t="shared" si="7"/>
        <v>Frozen Wheel with +0, +0% (443 to 443)</v>
      </c>
      <c r="T342" s="18"/>
      <c r="U342" s="40">
        <v>2.0</v>
      </c>
      <c r="V342" s="22">
        <f t="shared" si="8"/>
        <v>0</v>
      </c>
      <c r="W342" s="23">
        <f t="shared" si="9"/>
        <v>0</v>
      </c>
      <c r="X342" s="26" t="str">
        <f t="shared" si="10"/>
        <v>Frozen Wheel with +0, +0% (2 to 2)</v>
      </c>
    </row>
    <row r="343">
      <c r="A343" s="18" t="s">
        <v>529</v>
      </c>
      <c r="B343" s="18">
        <v>956.0</v>
      </c>
      <c r="C343" s="40">
        <v>494.0</v>
      </c>
      <c r="D343" s="40">
        <v>5.0</v>
      </c>
      <c r="E343" s="40">
        <v>0.0</v>
      </c>
      <c r="F343" s="14">
        <v>0.0</v>
      </c>
      <c r="G343" s="19"/>
      <c r="H343" s="19">
        <f>VLOOKUP(A343,'Kings Ratings'!$A$2:$B$1000,2,false)</f>
        <v>11</v>
      </c>
      <c r="I343" s="10"/>
      <c r="K343" s="40">
        <v>493.0</v>
      </c>
      <c r="L343" s="22">
        <f t="shared" si="2"/>
        <v>1</v>
      </c>
      <c r="M343" s="23">
        <f t="shared" si="3"/>
        <v>0.002028397566</v>
      </c>
      <c r="N343" s="24" t="str">
        <f t="shared" si="4"/>
        <v>Frozen Skull with +1, +0.2% (493 to 494)</v>
      </c>
      <c r="O343" s="41"/>
      <c r="P343" s="40">
        <v>5.0</v>
      </c>
      <c r="Q343" s="18">
        <f t="shared" si="5"/>
        <v>0</v>
      </c>
      <c r="R343" s="23">
        <f t="shared" si="6"/>
        <v>0</v>
      </c>
      <c r="S343" s="24" t="str">
        <f t="shared" si="7"/>
        <v>Frozen Skull with +0, +0% (5 to 5)</v>
      </c>
      <c r="T343" s="18"/>
      <c r="U343" s="40">
        <v>0.0</v>
      </c>
      <c r="V343" s="22">
        <f t="shared" si="8"/>
        <v>0</v>
      </c>
      <c r="W343" s="23" t="str">
        <f t="shared" si="9"/>
        <v>#DIV/0!</v>
      </c>
      <c r="X343" s="26" t="str">
        <f t="shared" si="10"/>
        <v>#DIV/0!</v>
      </c>
    </row>
    <row r="344">
      <c r="A344" s="18" t="s">
        <v>556</v>
      </c>
      <c r="B344" s="18">
        <v>957.0</v>
      </c>
      <c r="C344" s="40">
        <v>727.0</v>
      </c>
      <c r="D344" s="40">
        <v>4.0</v>
      </c>
      <c r="E344" s="40">
        <v>0.0</v>
      </c>
      <c r="F344" s="14">
        <v>0.0</v>
      </c>
      <c r="G344" s="19"/>
      <c r="H344" s="19">
        <f>VLOOKUP(A344,'Kings Ratings'!$A$2:$B$1000,2,false)</f>
        <v>11</v>
      </c>
      <c r="I344" s="10"/>
      <c r="K344" s="40">
        <v>727.0</v>
      </c>
      <c r="L344" s="22">
        <f t="shared" si="2"/>
        <v>0</v>
      </c>
      <c r="M344" s="23">
        <f t="shared" si="3"/>
        <v>0</v>
      </c>
      <c r="N344" s="24" t="str">
        <f t="shared" si="4"/>
        <v>Frozen Feather with +0, +0% (727 to 727)</v>
      </c>
      <c r="O344" s="41"/>
      <c r="P344" s="40">
        <v>4.0</v>
      </c>
      <c r="Q344" s="18">
        <f t="shared" si="5"/>
        <v>0</v>
      </c>
      <c r="R344" s="23">
        <f t="shared" si="6"/>
        <v>0</v>
      </c>
      <c r="S344" s="24" t="str">
        <f t="shared" si="7"/>
        <v>Frozen Feather with +0, +0% (4 to 4)</v>
      </c>
      <c r="T344" s="18"/>
      <c r="U344" s="40">
        <v>0.0</v>
      </c>
      <c r="V344" s="22">
        <f t="shared" si="8"/>
        <v>0</v>
      </c>
      <c r="W344" s="23" t="str">
        <f t="shared" si="9"/>
        <v>#DIV/0!</v>
      </c>
      <c r="X344" s="26" t="str">
        <f t="shared" si="10"/>
        <v>#DIV/0!</v>
      </c>
    </row>
    <row r="345">
      <c r="A345" s="18" t="s">
        <v>864</v>
      </c>
      <c r="B345" s="18">
        <v>958.0</v>
      </c>
      <c r="C345" s="40">
        <v>3239.0</v>
      </c>
      <c r="D345" s="40">
        <v>1137.0</v>
      </c>
      <c r="E345" s="40">
        <v>2.0</v>
      </c>
      <c r="F345" s="14">
        <v>0.0</v>
      </c>
      <c r="G345" s="19"/>
      <c r="H345" s="19">
        <f>VLOOKUP(A345,'Kings Ratings'!$A$2:$B$1000,2,false)</f>
        <v>11</v>
      </c>
      <c r="I345" s="10"/>
      <c r="K345" s="40">
        <v>3239.0</v>
      </c>
      <c r="L345" s="22">
        <f t="shared" si="2"/>
        <v>0</v>
      </c>
      <c r="M345" s="23">
        <f t="shared" si="3"/>
        <v>0</v>
      </c>
      <c r="N345" s="24" t="str">
        <f t="shared" si="4"/>
        <v>Frozen Dagger with +0, +0% (3239 to 3239)</v>
      </c>
      <c r="O345" s="41"/>
      <c r="P345" s="40">
        <v>1137.0</v>
      </c>
      <c r="Q345" s="18">
        <f t="shared" si="5"/>
        <v>0</v>
      </c>
      <c r="R345" s="23">
        <f t="shared" si="6"/>
        <v>0</v>
      </c>
      <c r="S345" s="24" t="str">
        <f t="shared" si="7"/>
        <v>Frozen Dagger with +0, +0% (1137 to 1137)</v>
      </c>
      <c r="T345" s="18"/>
      <c r="U345" s="40">
        <v>2.0</v>
      </c>
      <c r="V345" s="22">
        <f t="shared" si="8"/>
        <v>0</v>
      </c>
      <c r="W345" s="23">
        <f t="shared" si="9"/>
        <v>0</v>
      </c>
      <c r="X345" s="26" t="str">
        <f t="shared" si="10"/>
        <v>Frozen Dagger with +0, +0% (2 to 2)</v>
      </c>
    </row>
    <row r="346">
      <c r="A346" s="18" t="s">
        <v>767</v>
      </c>
      <c r="B346" s="18">
        <v>959.0</v>
      </c>
      <c r="C346" s="40">
        <v>1341.0</v>
      </c>
      <c r="D346" s="40">
        <v>22.0</v>
      </c>
      <c r="E346" s="40">
        <v>0.0</v>
      </c>
      <c r="F346" s="14">
        <v>1.0</v>
      </c>
      <c r="G346" s="19"/>
      <c r="H346" s="19">
        <f>VLOOKUP(A346,'Kings Ratings'!$A$2:$B$1000,2,false)</f>
        <v>11</v>
      </c>
      <c r="I346" s="10"/>
      <c r="K346" s="40">
        <v>1341.0</v>
      </c>
      <c r="L346" s="22">
        <f t="shared" si="2"/>
        <v>0</v>
      </c>
      <c r="M346" s="23">
        <f t="shared" si="3"/>
        <v>0</v>
      </c>
      <c r="N346" s="24" t="str">
        <f t="shared" si="4"/>
        <v>Frozen Coin with +0, +0% (1341 to 1341)</v>
      </c>
      <c r="O346" s="41"/>
      <c r="P346" s="40">
        <v>22.0</v>
      </c>
      <c r="Q346" s="18">
        <f t="shared" si="5"/>
        <v>0</v>
      </c>
      <c r="R346" s="23">
        <f t="shared" si="6"/>
        <v>0</v>
      </c>
      <c r="S346" s="24" t="str">
        <f t="shared" si="7"/>
        <v>Frozen Coin with +0, +0% (22 to 22)</v>
      </c>
      <c r="T346" s="18"/>
      <c r="U346" s="40">
        <v>0.0</v>
      </c>
      <c r="V346" s="22">
        <f t="shared" si="8"/>
        <v>0</v>
      </c>
      <c r="W346" s="23" t="str">
        <f t="shared" si="9"/>
        <v>#DIV/0!</v>
      </c>
      <c r="X346" s="26" t="str">
        <f t="shared" si="10"/>
        <v>#DIV/0!</v>
      </c>
    </row>
    <row r="347">
      <c r="A347" s="18" t="s">
        <v>862</v>
      </c>
      <c r="B347" s="18">
        <v>960.0</v>
      </c>
      <c r="C347" s="40">
        <v>2180.0</v>
      </c>
      <c r="D347" s="40">
        <v>292.0</v>
      </c>
      <c r="E347" s="40">
        <v>0.0</v>
      </c>
      <c r="F347" s="14">
        <v>1.0</v>
      </c>
      <c r="G347" s="19"/>
      <c r="H347" s="19">
        <f>VLOOKUP(A347,'Kings Ratings'!$A$2:$B$1000,2,false)</f>
        <v>11</v>
      </c>
      <c r="I347" s="10"/>
      <c r="K347" s="40">
        <v>2180.0</v>
      </c>
      <c r="L347" s="22">
        <f t="shared" si="2"/>
        <v>0</v>
      </c>
      <c r="M347" s="23">
        <f t="shared" si="3"/>
        <v>0</v>
      </c>
      <c r="N347" s="24" t="str">
        <f t="shared" si="4"/>
        <v>Frozen Crab Claw with +0, +0% (2180 to 2180)</v>
      </c>
      <c r="O347" s="41"/>
      <c r="P347" s="40">
        <v>291.0</v>
      </c>
      <c r="Q347" s="18">
        <f t="shared" si="5"/>
        <v>1</v>
      </c>
      <c r="R347" s="23">
        <f t="shared" si="6"/>
        <v>0.003436426117</v>
      </c>
      <c r="S347" s="24" t="str">
        <f t="shared" si="7"/>
        <v>Frozen Crab Claw with +1, +0.3% (291 to 292)</v>
      </c>
      <c r="T347" s="18"/>
      <c r="U347" s="40">
        <v>0.0</v>
      </c>
      <c r="V347" s="22">
        <f t="shared" si="8"/>
        <v>0</v>
      </c>
      <c r="W347" s="23" t="str">
        <f t="shared" si="9"/>
        <v>#DIV/0!</v>
      </c>
      <c r="X347" s="26" t="str">
        <f t="shared" si="10"/>
        <v>#DIV/0!</v>
      </c>
    </row>
    <row r="348">
      <c r="A348" s="18" t="s">
        <v>346</v>
      </c>
      <c r="B348" s="18">
        <v>961.0</v>
      </c>
      <c r="C348" s="40">
        <v>1081.0</v>
      </c>
      <c r="D348" s="40">
        <v>12.0</v>
      </c>
      <c r="E348" s="40">
        <v>0.0</v>
      </c>
      <c r="F348" s="14">
        <v>2.0</v>
      </c>
      <c r="G348" s="19"/>
      <c r="H348" s="19">
        <f>VLOOKUP(A348,'Kings Ratings'!$A$2:$B$1000,2,false)</f>
        <v>11</v>
      </c>
      <c r="I348" s="10"/>
      <c r="K348" s="40">
        <v>1081.0</v>
      </c>
      <c r="L348" s="22">
        <f t="shared" si="2"/>
        <v>0</v>
      </c>
      <c r="M348" s="23">
        <f t="shared" si="3"/>
        <v>0</v>
      </c>
      <c r="N348" s="24" t="str">
        <f t="shared" si="4"/>
        <v>Frozen Book with +0, +0% (1081 to 1081)</v>
      </c>
      <c r="O348" s="41"/>
      <c r="P348" s="40">
        <v>12.0</v>
      </c>
      <c r="Q348" s="18">
        <f t="shared" si="5"/>
        <v>0</v>
      </c>
      <c r="R348" s="23">
        <f t="shared" si="6"/>
        <v>0</v>
      </c>
      <c r="S348" s="24" t="str">
        <f t="shared" si="7"/>
        <v>Frozen Book with +0, +0% (12 to 12)</v>
      </c>
      <c r="T348" s="18"/>
      <c r="U348" s="40">
        <v>0.0</v>
      </c>
      <c r="V348" s="22">
        <f t="shared" si="8"/>
        <v>0</v>
      </c>
      <c r="W348" s="23" t="str">
        <f t="shared" si="9"/>
        <v>#DIV/0!</v>
      </c>
      <c r="X348" s="26" t="str">
        <f t="shared" si="10"/>
        <v>#DIV/0!</v>
      </c>
    </row>
    <row r="349">
      <c r="A349" s="18" t="s">
        <v>438</v>
      </c>
      <c r="B349" s="18">
        <v>976.0</v>
      </c>
      <c r="C349" s="40">
        <v>4388.0</v>
      </c>
      <c r="D349" s="40">
        <v>1705.0</v>
      </c>
      <c r="E349" s="40">
        <v>28.0</v>
      </c>
      <c r="F349" s="14">
        <v>113788.0</v>
      </c>
      <c r="G349" s="19"/>
      <c r="H349" s="19">
        <f>VLOOKUP(A349,'Kings Ratings'!$A$2:$B$1000,2,false)</f>
        <v>2</v>
      </c>
      <c r="I349" s="7">
        <f>vlookup(B349,'202405 MM (Do Not Delete)'!$A$1:$G$1000,7,false)</f>
        <v>292</v>
      </c>
      <c r="K349" s="40">
        <v>4107.0</v>
      </c>
      <c r="L349" s="22">
        <f t="shared" si="2"/>
        <v>281</v>
      </c>
      <c r="M349" s="23">
        <f t="shared" si="3"/>
        <v>0.06841977112</v>
      </c>
      <c r="N349" s="24" t="str">
        <f t="shared" si="4"/>
        <v>Green Twine with +281, +6.8% (4107 to 4388)</v>
      </c>
      <c r="O349" s="41"/>
      <c r="P349" s="40">
        <v>1553.0</v>
      </c>
      <c r="Q349" s="18">
        <f t="shared" si="5"/>
        <v>152</v>
      </c>
      <c r="R349" s="23">
        <f t="shared" si="6"/>
        <v>0.09787508049</v>
      </c>
      <c r="S349" s="24" t="str">
        <f t="shared" si="7"/>
        <v>Green Twine with +152, +9.8% (1553 to 1705)</v>
      </c>
      <c r="T349" s="18"/>
      <c r="U349" s="40">
        <v>25.0</v>
      </c>
      <c r="V349" s="22">
        <f t="shared" si="8"/>
        <v>3</v>
      </c>
      <c r="W349" s="23">
        <f t="shared" si="9"/>
        <v>0.12</v>
      </c>
      <c r="X349" s="26" t="str">
        <f t="shared" si="10"/>
        <v>Green Twine with +3, +12% (25 to 28)</v>
      </c>
    </row>
    <row r="350">
      <c r="A350" s="18" t="s">
        <v>646</v>
      </c>
      <c r="B350" s="18">
        <v>977.0</v>
      </c>
      <c r="C350" s="40">
        <v>3240.0</v>
      </c>
      <c r="D350" s="40">
        <v>686.0</v>
      </c>
      <c r="E350" s="40">
        <v>9.0</v>
      </c>
      <c r="F350" s="14">
        <v>18166.0</v>
      </c>
      <c r="G350" s="19"/>
      <c r="H350" s="19">
        <f>VLOOKUP(A350,'Kings Ratings'!$A$2:$B$1000,2,false)</f>
        <v>5</v>
      </c>
      <c r="I350" s="10"/>
      <c r="K350" s="40">
        <v>3042.0</v>
      </c>
      <c r="L350" s="22">
        <f t="shared" si="2"/>
        <v>198</v>
      </c>
      <c r="M350" s="23">
        <f t="shared" si="3"/>
        <v>0.0650887574</v>
      </c>
      <c r="N350" s="24" t="str">
        <f t="shared" si="4"/>
        <v>Purple Twine with +198, +6.5% (3042 to 3240)</v>
      </c>
      <c r="O350" s="41"/>
      <c r="P350" s="40">
        <v>620.0</v>
      </c>
      <c r="Q350" s="18">
        <f t="shared" si="5"/>
        <v>66</v>
      </c>
      <c r="R350" s="23">
        <f t="shared" si="6"/>
        <v>0.1064516129</v>
      </c>
      <c r="S350" s="24" t="str">
        <f t="shared" si="7"/>
        <v>Purple Twine with +66, +10.6% (620 to 686)</v>
      </c>
      <c r="T350" s="18"/>
      <c r="U350" s="40">
        <v>8.0</v>
      </c>
      <c r="V350" s="22">
        <f t="shared" si="8"/>
        <v>1</v>
      </c>
      <c r="W350" s="23">
        <f t="shared" si="9"/>
        <v>0.125</v>
      </c>
      <c r="X350" s="26" t="str">
        <f t="shared" si="10"/>
        <v>Purple Twine with +1, +12.5% (8 to 9)</v>
      </c>
    </row>
    <row r="351">
      <c r="A351" s="18" t="s">
        <v>169</v>
      </c>
      <c r="B351" s="18">
        <v>978.0</v>
      </c>
      <c r="C351" s="40">
        <v>973.0</v>
      </c>
      <c r="D351" s="40">
        <v>22.0</v>
      </c>
      <c r="E351" s="40">
        <v>0.0</v>
      </c>
      <c r="F351" s="14">
        <v>1516.0</v>
      </c>
      <c r="G351" s="19"/>
      <c r="H351" s="19">
        <f>VLOOKUP(A351,'Kings Ratings'!$A$2:$B$1000,2,false)</f>
        <v>10</v>
      </c>
      <c r="I351" s="10" t="str">
        <f>vlookup(B351,'202405 MM (Do Not Delete)'!$A$1:$G$1000,7,false)</f>
        <v/>
      </c>
      <c r="K351" s="40">
        <v>855.0</v>
      </c>
      <c r="L351" s="22">
        <f t="shared" si="2"/>
        <v>118</v>
      </c>
      <c r="M351" s="23">
        <f t="shared" si="3"/>
        <v>0.1380116959</v>
      </c>
      <c r="N351" s="24" t="str">
        <f t="shared" si="4"/>
        <v>Cannon with +118, +13.8% (855 to 973)</v>
      </c>
      <c r="O351" s="41"/>
      <c r="P351" s="40">
        <v>19.0</v>
      </c>
      <c r="Q351" s="18">
        <f t="shared" si="5"/>
        <v>3</v>
      </c>
      <c r="R351" s="23">
        <f t="shared" si="6"/>
        <v>0.1578947368</v>
      </c>
      <c r="S351" s="24" t="str">
        <f t="shared" si="7"/>
        <v>Cannon with +3, +15.8% (19 to 22)</v>
      </c>
      <c r="T351" s="18"/>
      <c r="U351" s="40">
        <v>0.0</v>
      </c>
      <c r="V351" s="22">
        <f t="shared" si="8"/>
        <v>0</v>
      </c>
      <c r="W351" s="23" t="str">
        <f t="shared" si="9"/>
        <v>#DIV/0!</v>
      </c>
      <c r="X351" s="26" t="str">
        <f t="shared" si="10"/>
        <v>#DIV/0!</v>
      </c>
    </row>
    <row r="352">
      <c r="A352" s="18" t="s">
        <v>652</v>
      </c>
      <c r="B352" s="18">
        <v>1041.0</v>
      </c>
      <c r="C352" s="40">
        <v>349.0</v>
      </c>
      <c r="D352" s="40">
        <v>2.0</v>
      </c>
      <c r="E352" s="40">
        <v>0.0</v>
      </c>
      <c r="F352" s="14">
        <v>470.0</v>
      </c>
      <c r="G352" s="19"/>
      <c r="H352" s="19">
        <f>VLOOKUP(A352,'Kings Ratings'!$A$2:$B$1000,2,false)</f>
        <v>11</v>
      </c>
      <c r="I352" s="10" t="str">
        <f>vlookup(B352,'202405 MM (Do Not Delete)'!$A$1:$G$1000,7,false)</f>
        <v/>
      </c>
      <c r="K352" s="40">
        <v>349.0</v>
      </c>
      <c r="L352" s="22">
        <f t="shared" si="2"/>
        <v>0</v>
      </c>
      <c r="M352" s="23">
        <f t="shared" si="3"/>
        <v>0</v>
      </c>
      <c r="N352" s="24" t="str">
        <f t="shared" si="4"/>
        <v>Red Diamond Fish with +0, +0% (349 to 349)</v>
      </c>
      <c r="O352" s="41"/>
      <c r="P352" s="40">
        <v>2.0</v>
      </c>
      <c r="Q352" s="18">
        <f t="shared" si="5"/>
        <v>0</v>
      </c>
      <c r="R352" s="23">
        <f t="shared" si="6"/>
        <v>0</v>
      </c>
      <c r="S352" s="24" t="str">
        <f t="shared" si="7"/>
        <v>Red Diamond Fish with +0, +0% (2 to 2)</v>
      </c>
      <c r="T352" s="18"/>
      <c r="U352" s="40">
        <v>0.0</v>
      </c>
      <c r="V352" s="22">
        <f t="shared" si="8"/>
        <v>0</v>
      </c>
      <c r="W352" s="23" t="str">
        <f t="shared" si="9"/>
        <v>#DIV/0!</v>
      </c>
      <c r="X352" s="26" t="str">
        <f t="shared" si="10"/>
        <v>#DIV/0!</v>
      </c>
    </row>
    <row r="353">
      <c r="A353" s="18" t="s">
        <v>1004</v>
      </c>
      <c r="B353" s="18">
        <v>1045.0</v>
      </c>
      <c r="C353" s="40">
        <v>620.0</v>
      </c>
      <c r="D353" s="40">
        <v>25.0</v>
      </c>
      <c r="E353" s="40">
        <v>0.0</v>
      </c>
      <c r="F353" s="14">
        <v>1700.0</v>
      </c>
      <c r="G353" s="19"/>
      <c r="H353" s="19" t="str">
        <f>VLOOKUP(A353,'Kings Ratings'!$A$2:$B$1000,2,false)</f>
        <v>#N/A</v>
      </c>
      <c r="I353" s="10"/>
      <c r="K353" s="40">
        <v>620.0</v>
      </c>
      <c r="L353" s="22">
        <f t="shared" si="2"/>
        <v>0</v>
      </c>
      <c r="M353" s="23">
        <f t="shared" si="3"/>
        <v>0</v>
      </c>
      <c r="N353" s="24" t="str">
        <f t="shared" si="4"/>
        <v>Pi ata Whop Stick with +0, +0% (620 to 620)</v>
      </c>
      <c r="O353" s="41"/>
      <c r="P353" s="40">
        <v>25.0</v>
      </c>
      <c r="Q353" s="18">
        <f t="shared" si="5"/>
        <v>0</v>
      </c>
      <c r="R353" s="23">
        <f t="shared" si="6"/>
        <v>0</v>
      </c>
      <c r="S353" s="24" t="str">
        <f t="shared" si="7"/>
        <v>Pi ata Whop Stick with +0, +0% (25 to 25)</v>
      </c>
      <c r="T353" s="18"/>
      <c r="U353" s="40">
        <v>0.0</v>
      </c>
      <c r="V353" s="22">
        <f t="shared" si="8"/>
        <v>0</v>
      </c>
      <c r="W353" s="23" t="str">
        <f t="shared" si="9"/>
        <v>#DIV/0!</v>
      </c>
      <c r="X353" s="26" t="str">
        <f t="shared" si="10"/>
        <v>#DIV/0!</v>
      </c>
    </row>
    <row r="354">
      <c r="A354" s="18" t="s">
        <v>71</v>
      </c>
      <c r="B354" s="18">
        <v>1065.0</v>
      </c>
      <c r="C354" s="40">
        <v>2182.0</v>
      </c>
      <c r="D354" s="40">
        <v>82.0</v>
      </c>
      <c r="E354" s="40">
        <v>1.0</v>
      </c>
      <c r="F354" s="14">
        <v>13819.0</v>
      </c>
      <c r="G354" s="19"/>
      <c r="H354" s="19">
        <f>VLOOKUP(A354,'Kings Ratings'!$A$2:$B$1000,2,false)</f>
        <v>10</v>
      </c>
      <c r="I354" s="10" t="str">
        <f>vlookup(B354,'202405 MM (Do Not Delete)'!$A$1:$G$1000,7,false)</f>
        <v/>
      </c>
      <c r="K354" s="40">
        <v>1945.0</v>
      </c>
      <c r="L354" s="22">
        <f t="shared" si="2"/>
        <v>237</v>
      </c>
      <c r="M354" s="23">
        <f t="shared" si="3"/>
        <v>0.1218508997</v>
      </c>
      <c r="N354" s="24" t="str">
        <f t="shared" si="4"/>
        <v>Block of Wood with +237, +12.2% (1945 to 2182)</v>
      </c>
      <c r="O354" s="41"/>
      <c r="P354" s="40">
        <v>66.0</v>
      </c>
      <c r="Q354" s="18">
        <f t="shared" si="5"/>
        <v>16</v>
      </c>
      <c r="R354" s="23">
        <f t="shared" si="6"/>
        <v>0.2424242424</v>
      </c>
      <c r="S354" s="24" t="str">
        <f t="shared" si="7"/>
        <v>Block of Wood with +16, +24.2% (66 to 82)</v>
      </c>
      <c r="T354" s="18"/>
      <c r="U354" s="40">
        <v>1.0</v>
      </c>
      <c r="V354" s="22">
        <f t="shared" si="8"/>
        <v>0</v>
      </c>
      <c r="W354" s="23">
        <f t="shared" si="9"/>
        <v>0</v>
      </c>
      <c r="X354" s="26" t="str">
        <f t="shared" si="10"/>
        <v>Block of Wood with +0, +0% (1 to 1)</v>
      </c>
    </row>
    <row r="355">
      <c r="A355" s="18" t="s">
        <v>443</v>
      </c>
      <c r="B355" s="18">
        <v>1066.0</v>
      </c>
      <c r="C355" s="40">
        <v>3075.0</v>
      </c>
      <c r="D355" s="40">
        <v>251.0</v>
      </c>
      <c r="E355" s="40">
        <v>10.0</v>
      </c>
      <c r="F355" s="14">
        <v>29123.0</v>
      </c>
      <c r="G355" s="19"/>
      <c r="H355" s="19">
        <f>VLOOKUP(A355,'Kings Ratings'!$A$2:$B$1000,2,false)</f>
        <v>9</v>
      </c>
      <c r="I355" s="10">
        <f>vlookup(B355,'202405 MM (Do Not Delete)'!$A$1:$G$1000,7,false)</f>
        <v>317</v>
      </c>
      <c r="K355" s="40">
        <v>2736.0</v>
      </c>
      <c r="L355" s="22">
        <f t="shared" si="2"/>
        <v>339</v>
      </c>
      <c r="M355" s="23">
        <f t="shared" si="3"/>
        <v>0.1239035088</v>
      </c>
      <c r="N355" s="24" t="str">
        <f t="shared" si="4"/>
        <v>Handsaw with +339, +12.4% (2736 to 3075)</v>
      </c>
      <c r="O355" s="41"/>
      <c r="P355" s="40">
        <v>221.0</v>
      </c>
      <c r="Q355" s="18">
        <f t="shared" si="5"/>
        <v>30</v>
      </c>
      <c r="R355" s="23">
        <f t="shared" si="6"/>
        <v>0.1357466063</v>
      </c>
      <c r="S355" s="24" t="str">
        <f t="shared" si="7"/>
        <v>Handsaw with +30, +13.6% (221 to 251)</v>
      </c>
      <c r="T355" s="18"/>
      <c r="U355" s="40">
        <v>8.0</v>
      </c>
      <c r="V355" s="22">
        <f t="shared" si="8"/>
        <v>2</v>
      </c>
      <c r="W355" s="23">
        <f t="shared" si="9"/>
        <v>0.25</v>
      </c>
      <c r="X355" s="26" t="str">
        <f t="shared" si="10"/>
        <v>Handsaw with +2, +25% (8 to 10)</v>
      </c>
    </row>
    <row r="356">
      <c r="A356" s="18" t="s">
        <v>763</v>
      </c>
      <c r="B356" s="18">
        <v>1089.0</v>
      </c>
      <c r="C356" s="40">
        <v>95.0</v>
      </c>
      <c r="D356" s="40">
        <v>1.0</v>
      </c>
      <c r="E356" s="40">
        <v>0.0</v>
      </c>
      <c r="F356" s="14">
        <v>1749.0</v>
      </c>
      <c r="G356" s="19"/>
      <c r="H356" s="19">
        <f>VLOOKUP(A356,'Kings Ratings'!$A$2:$B$1000,2,false)</f>
        <v>10</v>
      </c>
      <c r="K356" s="40">
        <v>54.0</v>
      </c>
      <c r="L356" s="22">
        <f t="shared" si="2"/>
        <v>41</v>
      </c>
      <c r="M356" s="23">
        <f t="shared" si="3"/>
        <v>0.7592592593</v>
      </c>
      <c r="N356" s="24" t="str">
        <f t="shared" si="4"/>
        <v>Fire Ant Farm with +41, +75.9% (54 to 95)</v>
      </c>
      <c r="O356" s="41"/>
      <c r="P356" s="40">
        <v>1.0</v>
      </c>
      <c r="Q356" s="18">
        <f t="shared" si="5"/>
        <v>0</v>
      </c>
      <c r="R356" s="23">
        <f t="shared" si="6"/>
        <v>0</v>
      </c>
      <c r="S356" s="24" t="str">
        <f t="shared" si="7"/>
        <v>Fire Ant Farm with +0, +0% (1 to 1)</v>
      </c>
      <c r="T356" s="18"/>
      <c r="U356" s="40">
        <v>0.0</v>
      </c>
      <c r="V356" s="22">
        <f t="shared" si="8"/>
        <v>0</v>
      </c>
      <c r="W356" s="23" t="str">
        <f t="shared" si="9"/>
        <v>#DIV/0!</v>
      </c>
      <c r="X356" s="26" t="str">
        <f t="shared" si="10"/>
        <v>#DIV/0!</v>
      </c>
    </row>
    <row r="357">
      <c r="A357" s="18" t="s">
        <v>867</v>
      </c>
      <c r="B357" s="18">
        <v>1094.0</v>
      </c>
      <c r="C357" s="40">
        <v>2595.0</v>
      </c>
      <c r="D357" s="40">
        <v>332.0</v>
      </c>
      <c r="E357" s="40">
        <v>18.0</v>
      </c>
      <c r="F357" s="14">
        <v>21159.0</v>
      </c>
      <c r="G357" s="19"/>
      <c r="H357" s="19">
        <f>VLOOKUP(A357,'Kings Ratings'!$A$2:$B$1000,2,false)</f>
        <v>10</v>
      </c>
      <c r="K357" s="40">
        <v>2097.0</v>
      </c>
      <c r="L357" s="22">
        <f t="shared" si="2"/>
        <v>498</v>
      </c>
      <c r="M357" s="23">
        <f t="shared" si="3"/>
        <v>0.2374821173</v>
      </c>
      <c r="N357" s="24" t="str">
        <f t="shared" si="4"/>
        <v>Glass Jar with +498, +23.7% (2097 to 2595)</v>
      </c>
      <c r="O357" s="41"/>
      <c r="P357" s="40">
        <v>253.0</v>
      </c>
      <c r="Q357" s="18">
        <f t="shared" si="5"/>
        <v>79</v>
      </c>
      <c r="R357" s="23">
        <f t="shared" si="6"/>
        <v>0.3122529644</v>
      </c>
      <c r="S357" s="24" t="str">
        <f t="shared" si="7"/>
        <v>Glass Jar with +79, +31.2% (253 to 332)</v>
      </c>
      <c r="T357" s="18"/>
      <c r="U357" s="40">
        <v>12.0</v>
      </c>
      <c r="V357" s="22">
        <f t="shared" si="8"/>
        <v>6</v>
      </c>
      <c r="W357" s="23">
        <f t="shared" si="9"/>
        <v>0.5</v>
      </c>
      <c r="X357" s="26" t="str">
        <f t="shared" si="10"/>
        <v>Glass Jar with +6, +50% (12 to 18)</v>
      </c>
    </row>
    <row r="358">
      <c r="A358" s="18" t="s">
        <v>467</v>
      </c>
      <c r="B358" s="18">
        <v>1095.0</v>
      </c>
      <c r="C358" s="40">
        <v>456.0</v>
      </c>
      <c r="D358" s="40">
        <v>2.0</v>
      </c>
      <c r="E358" s="40">
        <v>0.0</v>
      </c>
      <c r="F358" s="14">
        <v>1001.0</v>
      </c>
      <c r="G358" s="19"/>
      <c r="H358" s="19">
        <f>VLOOKUP(A358,'Kings Ratings'!$A$2:$B$1000,2,false)</f>
        <v>10</v>
      </c>
      <c r="K358" s="40">
        <v>365.0</v>
      </c>
      <c r="L358" s="22">
        <f t="shared" si="2"/>
        <v>91</v>
      </c>
      <c r="M358" s="23">
        <f t="shared" si="3"/>
        <v>0.2493150685</v>
      </c>
      <c r="N358" s="24" t="str">
        <f t="shared" si="4"/>
        <v>Mayonnaise with +91, +24.9% (365 to 456)</v>
      </c>
      <c r="O358" s="41"/>
      <c r="P358" s="40">
        <v>1.0</v>
      </c>
      <c r="Q358" s="18">
        <f t="shared" si="5"/>
        <v>1</v>
      </c>
      <c r="R358" s="23">
        <f t="shared" si="6"/>
        <v>1</v>
      </c>
      <c r="S358" s="24" t="str">
        <f t="shared" si="7"/>
        <v>Mayonnaise with +1, +100% (1 to 2)</v>
      </c>
      <c r="T358" s="18"/>
      <c r="U358" s="40">
        <v>0.0</v>
      </c>
      <c r="V358" s="22">
        <f t="shared" si="8"/>
        <v>0</v>
      </c>
      <c r="W358" s="23" t="str">
        <f t="shared" si="9"/>
        <v>#DIV/0!</v>
      </c>
      <c r="X358" s="26" t="str">
        <f t="shared" si="10"/>
        <v>#DIV/0!</v>
      </c>
    </row>
    <row r="359">
      <c r="A359" s="18" t="s">
        <v>288</v>
      </c>
      <c r="B359" s="11">
        <v>1111.0</v>
      </c>
      <c r="C359" s="40">
        <v>17.0</v>
      </c>
      <c r="D359" s="40">
        <v>0.0</v>
      </c>
      <c r="E359" s="40">
        <v>0.0</v>
      </c>
      <c r="F359" s="14">
        <v>6616.0</v>
      </c>
      <c r="G359" s="19"/>
      <c r="H359" s="19">
        <f>VLOOKUP(A359,'Kings Ratings'!$A$2:$B$1000,2,false)</f>
        <v>10</v>
      </c>
      <c r="K359" s="40">
        <v>1.0</v>
      </c>
      <c r="L359" s="22">
        <f t="shared" si="2"/>
        <v>16</v>
      </c>
      <c r="M359" s="23">
        <f t="shared" si="3"/>
        <v>16</v>
      </c>
      <c r="N359" s="24" t="str">
        <f t="shared" si="4"/>
        <v>Steel Pickaxe with +16, +1600% (1 to 17)</v>
      </c>
      <c r="O359" s="41"/>
      <c r="P359" s="40">
        <v>0.0</v>
      </c>
      <c r="Q359" s="18">
        <f t="shared" si="5"/>
        <v>0</v>
      </c>
      <c r="R359" s="23" t="str">
        <f t="shared" si="6"/>
        <v>#DIV/0!</v>
      </c>
      <c r="S359" s="24" t="str">
        <f t="shared" si="7"/>
        <v>#DIV/0!</v>
      </c>
      <c r="T359" s="18"/>
      <c r="U359" s="40">
        <v>0.0</v>
      </c>
      <c r="V359" s="22">
        <f t="shared" si="8"/>
        <v>0</v>
      </c>
      <c r="W359" s="23" t="str">
        <f t="shared" si="9"/>
        <v>#DIV/0!</v>
      </c>
      <c r="X359" s="26" t="str">
        <f t="shared" si="10"/>
        <v>#DIV/0!</v>
      </c>
    </row>
    <row r="360">
      <c r="A360" s="11" t="s">
        <v>148</v>
      </c>
      <c r="B360" s="11">
        <v>1115.0</v>
      </c>
      <c r="C360" s="11">
        <v>1.0</v>
      </c>
      <c r="D360" s="11">
        <v>0.0</v>
      </c>
      <c r="E360" s="11">
        <v>0.0</v>
      </c>
      <c r="F360" s="14">
        <v>749.0</v>
      </c>
      <c r="G360" s="19"/>
      <c r="H360" s="19">
        <f>VLOOKUP(A360,'Kings Ratings'!$A$2:$B$1000,2,false)</f>
        <v>11</v>
      </c>
      <c r="K360" s="40">
        <v>0.0</v>
      </c>
      <c r="L360" s="22">
        <f t="shared" si="2"/>
        <v>1</v>
      </c>
      <c r="M360" s="23" t="str">
        <f t="shared" si="3"/>
        <v>#DIV/0!</v>
      </c>
      <c r="N360" s="24" t="str">
        <f t="shared" si="4"/>
        <v>#DIV/0!</v>
      </c>
      <c r="O360" s="41"/>
      <c r="P360" s="40">
        <v>0.0</v>
      </c>
      <c r="Q360" s="18">
        <f t="shared" si="5"/>
        <v>0</v>
      </c>
      <c r="R360" s="23" t="str">
        <f t="shared" si="6"/>
        <v>#DIV/0!</v>
      </c>
      <c r="S360" s="24" t="str">
        <f t="shared" si="7"/>
        <v>#DIV/0!</v>
      </c>
      <c r="T360" s="18"/>
      <c r="U360" s="40">
        <v>0.0</v>
      </c>
      <c r="V360" s="22">
        <f t="shared" si="8"/>
        <v>0</v>
      </c>
      <c r="W360" s="23" t="str">
        <f t="shared" si="9"/>
        <v>#DIV/0!</v>
      </c>
      <c r="X360" s="26" t="str">
        <f t="shared" si="10"/>
        <v>#DIV/0!</v>
      </c>
    </row>
    <row r="361">
      <c r="A361" s="11" t="s">
        <v>863</v>
      </c>
      <c r="B361" s="11">
        <v>1128.0</v>
      </c>
      <c r="C361" s="11">
        <v>144.0</v>
      </c>
      <c r="D361" s="11">
        <v>2.0</v>
      </c>
      <c r="E361" s="11">
        <v>0.0</v>
      </c>
      <c r="F361" s="14">
        <v>1309.0</v>
      </c>
      <c r="G361" s="19"/>
      <c r="H361" s="19">
        <f>VLOOKUP(A361,'Kings Ratings'!$A$2:$B$1000,2,false)</f>
        <v>8</v>
      </c>
      <c r="K361" s="40">
        <v>0.0</v>
      </c>
      <c r="L361" s="22">
        <f t="shared" si="2"/>
        <v>144</v>
      </c>
      <c r="M361" s="23" t="str">
        <f t="shared" si="3"/>
        <v>#DIV/0!</v>
      </c>
      <c r="N361" s="24" t="str">
        <f t="shared" si="4"/>
        <v>#DIV/0!</v>
      </c>
      <c r="O361" s="41"/>
      <c r="P361" s="40">
        <v>0.0</v>
      </c>
      <c r="Q361" s="18">
        <f t="shared" si="5"/>
        <v>2</v>
      </c>
      <c r="R361" s="23" t="str">
        <f t="shared" si="6"/>
        <v>#DIV/0!</v>
      </c>
      <c r="S361" s="24" t="str">
        <f t="shared" si="7"/>
        <v>#DIV/0!</v>
      </c>
      <c r="T361" s="18"/>
      <c r="U361" s="40">
        <v>0.0</v>
      </c>
      <c r="V361" s="22">
        <f t="shared" si="8"/>
        <v>0</v>
      </c>
      <c r="W361" s="23" t="str">
        <f t="shared" si="9"/>
        <v>#DIV/0!</v>
      </c>
      <c r="X361" s="26" t="str">
        <f t="shared" si="10"/>
        <v>#DIV/0!</v>
      </c>
    </row>
    <row r="362">
      <c r="A362" s="11" t="s">
        <v>873</v>
      </c>
      <c r="B362" s="11">
        <v>1129.0</v>
      </c>
      <c r="C362" s="11">
        <v>1405.0</v>
      </c>
      <c r="D362" s="11">
        <v>153.0</v>
      </c>
      <c r="E362" s="11">
        <v>2.0</v>
      </c>
      <c r="F362" s="14">
        <v>31951.0</v>
      </c>
      <c r="G362" s="19"/>
      <c r="H362" s="19">
        <f>VLOOKUP(A362,'Kings Ratings'!$A$2:$B$1000,2,false)</f>
        <v>4</v>
      </c>
      <c r="K362" s="40">
        <v>0.0</v>
      </c>
      <c r="L362" s="22">
        <f t="shared" si="2"/>
        <v>1405</v>
      </c>
      <c r="M362" s="23" t="str">
        <f t="shared" si="3"/>
        <v>#DIV/0!</v>
      </c>
      <c r="N362" s="24" t="str">
        <f t="shared" si="4"/>
        <v>#DIV/0!</v>
      </c>
      <c r="O362" s="41"/>
      <c r="P362" s="40">
        <v>0.0</v>
      </c>
      <c r="Q362" s="18">
        <f t="shared" si="5"/>
        <v>153</v>
      </c>
      <c r="R362" s="23" t="str">
        <f t="shared" si="6"/>
        <v>#DIV/0!</v>
      </c>
      <c r="S362" s="24" t="str">
        <f t="shared" si="7"/>
        <v>#DIV/0!</v>
      </c>
      <c r="T362" s="18"/>
      <c r="U362" s="40">
        <v>0.0</v>
      </c>
      <c r="V362" s="22">
        <f t="shared" si="8"/>
        <v>2</v>
      </c>
      <c r="W362" s="23" t="str">
        <f t="shared" si="9"/>
        <v>#DIV/0!</v>
      </c>
      <c r="X362" s="26" t="str">
        <f t="shared" si="10"/>
        <v>#DIV/0!</v>
      </c>
    </row>
    <row r="363">
      <c r="A363" s="11" t="s">
        <v>633</v>
      </c>
      <c r="B363" s="11">
        <v>1130.0</v>
      </c>
      <c r="C363" s="11">
        <v>4.0</v>
      </c>
      <c r="D363" s="11">
        <v>0.0</v>
      </c>
      <c r="E363" s="11">
        <v>0.0</v>
      </c>
      <c r="F363" s="14">
        <v>137.0</v>
      </c>
      <c r="G363" s="19"/>
      <c r="H363" s="19">
        <f>VLOOKUP(A363,'Kings Ratings'!$A$2:$B$1000,2,false)</f>
        <v>8</v>
      </c>
      <c r="K363" s="40">
        <v>0.0</v>
      </c>
      <c r="L363" s="22">
        <f t="shared" si="2"/>
        <v>4</v>
      </c>
      <c r="M363" s="23" t="str">
        <f t="shared" si="3"/>
        <v>#DIV/0!</v>
      </c>
      <c r="N363" s="24" t="str">
        <f t="shared" si="4"/>
        <v>#DIV/0!</v>
      </c>
      <c r="O363" s="41"/>
      <c r="P363" s="40">
        <v>0.0</v>
      </c>
      <c r="Q363" s="18">
        <f t="shared" si="5"/>
        <v>0</v>
      </c>
      <c r="R363" s="23" t="str">
        <f t="shared" si="6"/>
        <v>#DIV/0!</v>
      </c>
      <c r="S363" s="24" t="str">
        <f t="shared" si="7"/>
        <v>#DIV/0!</v>
      </c>
      <c r="T363" s="18"/>
      <c r="U363" s="40">
        <v>0.0</v>
      </c>
      <c r="V363" s="22">
        <f t="shared" si="8"/>
        <v>0</v>
      </c>
      <c r="W363" s="23" t="str">
        <f t="shared" si="9"/>
        <v>#DIV/0!</v>
      </c>
      <c r="X363" s="26" t="str">
        <f t="shared" si="10"/>
        <v>#DIV/0!</v>
      </c>
    </row>
    <row r="364">
      <c r="A364" s="11" t="s">
        <v>858</v>
      </c>
      <c r="B364" s="11">
        <v>1131.0</v>
      </c>
      <c r="C364" s="11">
        <v>14.0</v>
      </c>
      <c r="D364" s="11">
        <v>0.0</v>
      </c>
      <c r="E364" s="11">
        <v>0.0</v>
      </c>
      <c r="F364" s="14">
        <v>280.0</v>
      </c>
      <c r="G364" s="19"/>
      <c r="H364" s="19">
        <f>VLOOKUP(A364,'Kings Ratings'!$A$2:$B$1000,2,false)</f>
        <v>7</v>
      </c>
      <c r="K364" s="40">
        <v>0.0</v>
      </c>
      <c r="L364" s="22">
        <f t="shared" si="2"/>
        <v>14</v>
      </c>
      <c r="M364" s="23" t="str">
        <f t="shared" si="3"/>
        <v>#DIV/0!</v>
      </c>
      <c r="N364" s="24" t="str">
        <f t="shared" si="4"/>
        <v>#DIV/0!</v>
      </c>
      <c r="O364" s="41"/>
      <c r="P364" s="40">
        <v>0.0</v>
      </c>
      <c r="Q364" s="18">
        <f t="shared" si="5"/>
        <v>0</v>
      </c>
      <c r="R364" s="23" t="str">
        <f t="shared" si="6"/>
        <v>#DIV/0!</v>
      </c>
      <c r="S364" s="24" t="str">
        <f t="shared" si="7"/>
        <v>#DIV/0!</v>
      </c>
      <c r="T364" s="18"/>
      <c r="U364" s="40">
        <v>0.0</v>
      </c>
      <c r="V364" s="22">
        <f t="shared" si="8"/>
        <v>0</v>
      </c>
      <c r="W364" s="23" t="str">
        <f t="shared" si="9"/>
        <v>#DIV/0!</v>
      </c>
      <c r="X364" s="26" t="str">
        <f t="shared" si="10"/>
        <v>#DIV/0!</v>
      </c>
    </row>
    <row r="365">
      <c r="A365" s="11" t="s">
        <v>874</v>
      </c>
      <c r="B365" s="11">
        <v>1132.0</v>
      </c>
      <c r="C365" s="11">
        <v>46.0</v>
      </c>
      <c r="D365" s="11">
        <v>0.0</v>
      </c>
      <c r="E365" s="11">
        <v>0.0</v>
      </c>
      <c r="F365" s="14">
        <v>2771.0</v>
      </c>
      <c r="G365" s="19"/>
      <c r="H365" s="19">
        <f>VLOOKUP(A365,'Kings Ratings'!$A$2:$B$1000,2,false)</f>
        <v>6</v>
      </c>
      <c r="K365" s="40">
        <v>0.0</v>
      </c>
      <c r="L365" s="22">
        <f t="shared" si="2"/>
        <v>46</v>
      </c>
      <c r="M365" s="23" t="str">
        <f t="shared" si="3"/>
        <v>#DIV/0!</v>
      </c>
      <c r="N365" s="24" t="str">
        <f t="shared" si="4"/>
        <v>#DIV/0!</v>
      </c>
      <c r="O365" s="41"/>
      <c r="P365" s="40">
        <v>0.0</v>
      </c>
      <c r="Q365" s="18">
        <f t="shared" si="5"/>
        <v>0</v>
      </c>
      <c r="R365" s="23" t="str">
        <f t="shared" si="6"/>
        <v>#DIV/0!</v>
      </c>
      <c r="S365" s="24" t="str">
        <f t="shared" si="7"/>
        <v>#DIV/0!</v>
      </c>
      <c r="T365" s="18"/>
      <c r="U365" s="40">
        <v>0.0</v>
      </c>
      <c r="V365" s="22">
        <f t="shared" si="8"/>
        <v>0</v>
      </c>
      <c r="W365" s="23" t="str">
        <f t="shared" si="9"/>
        <v>#DIV/0!</v>
      </c>
      <c r="X365" s="26" t="str">
        <f t="shared" si="10"/>
        <v>#DIV/0!</v>
      </c>
    </row>
    <row r="366">
      <c r="A366" s="11" t="s">
        <v>680</v>
      </c>
      <c r="B366" s="11">
        <v>1133.0</v>
      </c>
      <c r="C366" s="11">
        <v>203.0</v>
      </c>
      <c r="D366" s="11">
        <v>7.0</v>
      </c>
      <c r="E366" s="11">
        <v>0.0</v>
      </c>
      <c r="F366" s="14">
        <v>1002.0</v>
      </c>
      <c r="G366" s="19"/>
      <c r="H366" s="19">
        <f>VLOOKUP(A366,'Kings Ratings'!$A$2:$B$1000,2,false)</f>
        <v>9</v>
      </c>
      <c r="K366" s="40">
        <v>0.0</v>
      </c>
      <c r="L366" s="22">
        <f t="shared" si="2"/>
        <v>203</v>
      </c>
      <c r="M366" s="23" t="str">
        <f t="shared" si="3"/>
        <v>#DIV/0!</v>
      </c>
      <c r="N366" s="24" t="str">
        <f t="shared" si="4"/>
        <v>#DIV/0!</v>
      </c>
      <c r="O366" s="41"/>
      <c r="P366" s="40">
        <v>0.0</v>
      </c>
      <c r="Q366" s="18">
        <f t="shared" si="5"/>
        <v>7</v>
      </c>
      <c r="R366" s="23" t="str">
        <f t="shared" si="6"/>
        <v>#DIV/0!</v>
      </c>
      <c r="S366" s="24" t="str">
        <f t="shared" si="7"/>
        <v>#DIV/0!</v>
      </c>
      <c r="T366" s="18"/>
      <c r="U366" s="40">
        <v>0.0</v>
      </c>
      <c r="V366" s="22">
        <f t="shared" si="8"/>
        <v>0</v>
      </c>
      <c r="W366" s="23" t="str">
        <f t="shared" si="9"/>
        <v>#DIV/0!</v>
      </c>
      <c r="X366" s="26" t="str">
        <f t="shared" si="10"/>
        <v>#DIV/0!</v>
      </c>
    </row>
    <row r="367">
      <c r="A367" s="11" t="s">
        <v>122</v>
      </c>
      <c r="B367" s="11">
        <v>1134.0</v>
      </c>
      <c r="C367" s="11">
        <v>0.0</v>
      </c>
      <c r="D367" s="11">
        <v>0.0</v>
      </c>
      <c r="E367" s="11">
        <v>0.0</v>
      </c>
      <c r="F367" s="14">
        <v>0.0</v>
      </c>
      <c r="G367" s="19"/>
      <c r="H367" s="19">
        <f>VLOOKUP(A367,'Kings Ratings'!$A$2:$B$1000,2,false)</f>
        <v>10</v>
      </c>
      <c r="K367" s="40">
        <v>0.0</v>
      </c>
      <c r="L367" s="22">
        <f t="shared" si="2"/>
        <v>0</v>
      </c>
      <c r="M367" s="23" t="str">
        <f t="shared" si="3"/>
        <v>#DIV/0!</v>
      </c>
      <c r="N367" s="24" t="str">
        <f t="shared" si="4"/>
        <v>#DIV/0!</v>
      </c>
      <c r="O367" s="41"/>
      <c r="P367" s="40">
        <v>0.0</v>
      </c>
      <c r="Q367" s="18">
        <f t="shared" si="5"/>
        <v>0</v>
      </c>
      <c r="R367" s="23" t="str">
        <f t="shared" si="6"/>
        <v>#DIV/0!</v>
      </c>
      <c r="S367" s="24" t="str">
        <f t="shared" si="7"/>
        <v>#DIV/0!</v>
      </c>
      <c r="T367" s="18"/>
      <c r="U367" s="40">
        <v>0.0</v>
      </c>
      <c r="V367" s="22">
        <f t="shared" si="8"/>
        <v>0</v>
      </c>
      <c r="W367" s="23" t="str">
        <f t="shared" si="9"/>
        <v>#DIV/0!</v>
      </c>
      <c r="X367" s="26" t="str">
        <f t="shared" si="10"/>
        <v>#DIV/0!</v>
      </c>
    </row>
    <row r="368">
      <c r="A368" s="11" t="s">
        <v>842</v>
      </c>
      <c r="B368" s="11">
        <v>1135.0</v>
      </c>
      <c r="C368" s="11">
        <v>124.0</v>
      </c>
      <c r="D368" s="11">
        <v>1.0</v>
      </c>
      <c r="E368" s="11">
        <v>0.0</v>
      </c>
      <c r="F368" s="14">
        <v>5856.0</v>
      </c>
      <c r="G368" s="19"/>
      <c r="H368" s="19">
        <f>VLOOKUP(A368,'Kings Ratings'!$A$2:$B$1000,2,false)</f>
        <v>7</v>
      </c>
      <c r="K368" s="40">
        <v>0.0</v>
      </c>
      <c r="L368" s="22">
        <f t="shared" si="2"/>
        <v>124</v>
      </c>
      <c r="M368" s="23" t="str">
        <f t="shared" si="3"/>
        <v>#DIV/0!</v>
      </c>
      <c r="N368" s="24" t="str">
        <f t="shared" si="4"/>
        <v>#DIV/0!</v>
      </c>
      <c r="O368" s="41"/>
      <c r="P368" s="40">
        <v>0.0</v>
      </c>
      <c r="Q368" s="18">
        <f t="shared" si="5"/>
        <v>1</v>
      </c>
      <c r="R368" s="23" t="str">
        <f t="shared" si="6"/>
        <v>#DIV/0!</v>
      </c>
      <c r="S368" s="24" t="str">
        <f t="shared" si="7"/>
        <v>#DIV/0!</v>
      </c>
      <c r="T368" s="18"/>
      <c r="U368" s="40">
        <v>0.0</v>
      </c>
      <c r="V368" s="22">
        <f t="shared" si="8"/>
        <v>0</v>
      </c>
      <c r="W368" s="23" t="str">
        <f t="shared" si="9"/>
        <v>#DIV/0!</v>
      </c>
      <c r="X368" s="26" t="str">
        <f t="shared" si="10"/>
        <v>#DIV/0!</v>
      </c>
    </row>
    <row r="369">
      <c r="A369" s="11" t="s">
        <v>135</v>
      </c>
      <c r="B369" s="11">
        <v>1136.0</v>
      </c>
      <c r="C369" s="11">
        <v>52.0</v>
      </c>
      <c r="D369" s="11">
        <v>0.0</v>
      </c>
      <c r="E369" s="11">
        <v>0.0</v>
      </c>
      <c r="F369" s="14">
        <v>810.0</v>
      </c>
      <c r="G369" s="19"/>
      <c r="H369" s="19">
        <f>VLOOKUP(A369,'Kings Ratings'!$A$2:$B$1000,2,false)</f>
        <v>10</v>
      </c>
      <c r="K369" s="40">
        <v>0.0</v>
      </c>
      <c r="L369" s="22">
        <f t="shared" si="2"/>
        <v>52</v>
      </c>
      <c r="M369" s="23" t="str">
        <f t="shared" si="3"/>
        <v>#DIV/0!</v>
      </c>
      <c r="N369" s="24" t="str">
        <f t="shared" si="4"/>
        <v>#DIV/0!</v>
      </c>
      <c r="O369" s="41"/>
      <c r="P369" s="40">
        <v>0.0</v>
      </c>
      <c r="Q369" s="18">
        <f t="shared" si="5"/>
        <v>0</v>
      </c>
      <c r="R369" s="23" t="str">
        <f t="shared" si="6"/>
        <v>#DIV/0!</v>
      </c>
      <c r="S369" s="24" t="str">
        <f t="shared" si="7"/>
        <v>#DIV/0!</v>
      </c>
      <c r="T369" s="18"/>
      <c r="U369" s="40">
        <v>0.0</v>
      </c>
      <c r="V369" s="22">
        <f t="shared" si="8"/>
        <v>0</v>
      </c>
      <c r="W369" s="23" t="str">
        <f t="shared" si="9"/>
        <v>#DIV/0!</v>
      </c>
      <c r="X369" s="26" t="str">
        <f t="shared" si="10"/>
        <v>#DIV/0!</v>
      </c>
    </row>
    <row r="370">
      <c r="A370" s="11" t="s">
        <v>655</v>
      </c>
      <c r="B370" s="11">
        <v>1137.0</v>
      </c>
      <c r="C370" s="11">
        <v>101.0</v>
      </c>
      <c r="D370" s="11">
        <v>0.0</v>
      </c>
      <c r="E370" s="11">
        <v>0.0</v>
      </c>
      <c r="F370" s="14">
        <v>11396.0</v>
      </c>
      <c r="G370" s="19"/>
      <c r="H370" s="19">
        <f>VLOOKUP(A370,'Kings Ratings'!$A$2:$B$1000,2,false)</f>
        <v>7</v>
      </c>
      <c r="K370" s="40">
        <v>0.0</v>
      </c>
      <c r="L370" s="22">
        <f t="shared" si="2"/>
        <v>101</v>
      </c>
      <c r="M370" s="23" t="str">
        <f t="shared" si="3"/>
        <v>#DIV/0!</v>
      </c>
      <c r="N370" s="24" t="str">
        <f t="shared" si="4"/>
        <v>#DIV/0!</v>
      </c>
      <c r="O370" s="41"/>
      <c r="P370" s="40">
        <v>0.0</v>
      </c>
      <c r="Q370" s="18">
        <f t="shared" si="5"/>
        <v>0</v>
      </c>
      <c r="R370" s="23" t="str">
        <f t="shared" si="6"/>
        <v>#DIV/0!</v>
      </c>
      <c r="S370" s="24" t="str">
        <f t="shared" si="7"/>
        <v>#DIV/0!</v>
      </c>
      <c r="T370" s="18"/>
      <c r="U370" s="40">
        <v>0.0</v>
      </c>
      <c r="V370" s="22">
        <f t="shared" si="8"/>
        <v>0</v>
      </c>
      <c r="W370" s="23" t="str">
        <f t="shared" si="9"/>
        <v>#DIV/0!</v>
      </c>
      <c r="X370" s="26" t="str">
        <f t="shared" si="10"/>
        <v>#DIV/0!</v>
      </c>
    </row>
    <row r="371">
      <c r="F371" s="19"/>
      <c r="G371" s="19"/>
      <c r="H371" s="19"/>
      <c r="N371" s="26"/>
      <c r="O371" s="25"/>
      <c r="S371" s="26"/>
    </row>
    <row r="372">
      <c r="F372" s="19"/>
      <c r="G372" s="19"/>
      <c r="H372" s="19"/>
      <c r="N372" s="26"/>
      <c r="O372" s="25"/>
      <c r="S372" s="26"/>
    </row>
    <row r="373">
      <c r="F373" s="19"/>
      <c r="G373" s="19"/>
      <c r="H373" s="19"/>
      <c r="N373" s="26"/>
      <c r="O373" s="25"/>
      <c r="S373" s="26"/>
    </row>
    <row r="374">
      <c r="F374" s="19"/>
      <c r="G374" s="19"/>
      <c r="H374" s="19"/>
      <c r="N374" s="26"/>
      <c r="O374" s="25"/>
      <c r="S374" s="26"/>
    </row>
    <row r="375">
      <c r="F375" s="19"/>
      <c r="G375" s="19"/>
      <c r="H375" s="19"/>
      <c r="N375" s="26"/>
      <c r="O375" s="25"/>
      <c r="S375" s="26"/>
    </row>
    <row r="376">
      <c r="F376" s="19"/>
      <c r="G376" s="19"/>
      <c r="H376" s="19"/>
      <c r="N376" s="26"/>
      <c r="O376" s="25"/>
      <c r="S376" s="26"/>
    </row>
    <row r="377">
      <c r="F377" s="19"/>
      <c r="G377" s="19"/>
      <c r="H377" s="19"/>
      <c r="N377" s="26"/>
      <c r="O377" s="25"/>
      <c r="S377" s="26"/>
    </row>
    <row r="378">
      <c r="F378" s="19"/>
      <c r="G378" s="19"/>
      <c r="H378" s="19"/>
      <c r="N378" s="26"/>
      <c r="O378" s="25"/>
      <c r="S378" s="26"/>
    </row>
    <row r="379">
      <c r="F379" s="19"/>
      <c r="G379" s="19"/>
      <c r="H379" s="19"/>
      <c r="N379" s="26"/>
      <c r="O379" s="25"/>
      <c r="S379" s="26"/>
    </row>
    <row r="380">
      <c r="F380" s="19"/>
      <c r="G380" s="19"/>
      <c r="H380" s="19"/>
      <c r="N380" s="26"/>
      <c r="O380" s="25"/>
      <c r="S380" s="26"/>
    </row>
    <row r="381">
      <c r="F381" s="19"/>
      <c r="G381" s="19"/>
      <c r="H381" s="19"/>
      <c r="N381" s="26"/>
      <c r="O381" s="25"/>
      <c r="S381" s="26"/>
    </row>
    <row r="382">
      <c r="F382" s="19"/>
      <c r="G382" s="19"/>
      <c r="H382" s="19"/>
      <c r="N382" s="26"/>
      <c r="O382" s="25"/>
      <c r="S382" s="26"/>
    </row>
    <row r="383">
      <c r="F383" s="19"/>
      <c r="G383" s="19"/>
      <c r="H383" s="19"/>
      <c r="N383" s="26"/>
      <c r="O383" s="25"/>
      <c r="S383" s="26"/>
    </row>
    <row r="384">
      <c r="F384" s="19"/>
      <c r="G384" s="19"/>
      <c r="H384" s="19"/>
      <c r="N384" s="26"/>
      <c r="O384" s="25"/>
      <c r="S384" s="26"/>
    </row>
    <row r="385">
      <c r="F385" s="19"/>
      <c r="G385" s="19"/>
      <c r="H385" s="19"/>
      <c r="N385" s="26"/>
      <c r="O385" s="25"/>
      <c r="S385" s="26"/>
    </row>
    <row r="386">
      <c r="F386" s="19"/>
      <c r="G386" s="19"/>
      <c r="H386" s="19"/>
      <c r="N386" s="26"/>
      <c r="O386" s="25"/>
      <c r="S386" s="26"/>
    </row>
    <row r="387">
      <c r="F387" s="19"/>
      <c r="G387" s="19"/>
      <c r="H387" s="19"/>
      <c r="N387" s="26"/>
      <c r="O387" s="25"/>
      <c r="S387" s="26"/>
    </row>
    <row r="388">
      <c r="F388" s="19"/>
      <c r="G388" s="19"/>
      <c r="H388" s="19"/>
      <c r="N388" s="26"/>
      <c r="O388" s="25"/>
      <c r="S388" s="26"/>
    </row>
    <row r="389">
      <c r="F389" s="19"/>
      <c r="G389" s="19"/>
      <c r="H389" s="19"/>
      <c r="N389" s="26"/>
      <c r="O389" s="25"/>
      <c r="S389" s="26"/>
    </row>
    <row r="390">
      <c r="F390" s="19"/>
      <c r="G390" s="19"/>
      <c r="H390" s="19"/>
      <c r="N390" s="26"/>
      <c r="O390" s="25"/>
      <c r="S390" s="26"/>
    </row>
    <row r="391">
      <c r="F391" s="19"/>
      <c r="G391" s="19"/>
      <c r="H391" s="19"/>
      <c r="N391" s="26"/>
      <c r="O391" s="25"/>
      <c r="S391" s="26"/>
    </row>
    <row r="392">
      <c r="F392" s="19"/>
      <c r="G392" s="19"/>
      <c r="H392" s="19"/>
      <c r="N392" s="26"/>
      <c r="O392" s="25"/>
      <c r="S392" s="26"/>
    </row>
    <row r="393">
      <c r="F393" s="19"/>
      <c r="G393" s="19"/>
      <c r="H393" s="19"/>
      <c r="N393" s="26"/>
      <c r="O393" s="25"/>
      <c r="S393" s="26"/>
    </row>
    <row r="394">
      <c r="F394" s="19"/>
      <c r="G394" s="19"/>
      <c r="H394" s="19"/>
      <c r="N394" s="26"/>
      <c r="O394" s="25"/>
      <c r="S394" s="26"/>
    </row>
    <row r="395">
      <c r="F395" s="19"/>
      <c r="G395" s="19"/>
      <c r="H395" s="19"/>
      <c r="N395" s="26"/>
      <c r="O395" s="25"/>
      <c r="S395" s="26"/>
    </row>
    <row r="396">
      <c r="F396" s="19"/>
      <c r="G396" s="19"/>
      <c r="H396" s="19"/>
      <c r="N396" s="26"/>
      <c r="O396" s="25"/>
      <c r="S396" s="26"/>
    </row>
    <row r="397">
      <c r="F397" s="19"/>
      <c r="G397" s="19"/>
      <c r="H397" s="19"/>
      <c r="N397" s="26"/>
      <c r="O397" s="25"/>
      <c r="S397" s="26"/>
    </row>
    <row r="398">
      <c r="F398" s="19"/>
      <c r="G398" s="19"/>
      <c r="H398" s="19"/>
      <c r="N398" s="26"/>
      <c r="O398" s="25"/>
      <c r="S398" s="26"/>
    </row>
    <row r="399">
      <c r="F399" s="19"/>
      <c r="G399" s="19"/>
      <c r="H399" s="19"/>
      <c r="N399" s="26"/>
      <c r="O399" s="25"/>
      <c r="S399" s="26"/>
    </row>
    <row r="400">
      <c r="F400" s="19"/>
      <c r="G400" s="19"/>
      <c r="H400" s="19"/>
      <c r="N400" s="26"/>
      <c r="O400" s="25"/>
      <c r="S400" s="26"/>
    </row>
    <row r="401">
      <c r="F401" s="19"/>
      <c r="G401" s="19"/>
      <c r="H401" s="19"/>
      <c r="N401" s="26"/>
      <c r="O401" s="25"/>
      <c r="S401" s="26"/>
    </row>
    <row r="402">
      <c r="F402" s="19"/>
      <c r="G402" s="19"/>
      <c r="H402" s="19"/>
      <c r="N402" s="26"/>
      <c r="O402" s="25"/>
      <c r="S402" s="26"/>
    </row>
    <row r="403">
      <c r="F403" s="19"/>
      <c r="G403" s="19"/>
      <c r="H403" s="19"/>
      <c r="N403" s="26"/>
      <c r="O403" s="25"/>
      <c r="S403" s="26"/>
    </row>
    <row r="404">
      <c r="F404" s="19"/>
      <c r="G404" s="19"/>
      <c r="H404" s="19"/>
      <c r="N404" s="26"/>
      <c r="O404" s="25"/>
      <c r="S404" s="26"/>
    </row>
    <row r="405">
      <c r="F405" s="19"/>
      <c r="G405" s="19"/>
      <c r="H405" s="19"/>
      <c r="N405" s="26"/>
      <c r="O405" s="25"/>
      <c r="S405" s="26"/>
    </row>
    <row r="406">
      <c r="F406" s="19"/>
      <c r="G406" s="19"/>
      <c r="H406" s="19"/>
      <c r="N406" s="26"/>
      <c r="O406" s="25"/>
      <c r="S406" s="26"/>
    </row>
    <row r="407">
      <c r="F407" s="19"/>
      <c r="G407" s="19"/>
      <c r="H407" s="19"/>
      <c r="N407" s="26"/>
      <c r="O407" s="25"/>
      <c r="S407" s="26"/>
    </row>
    <row r="408">
      <c r="F408" s="19"/>
      <c r="G408" s="19"/>
      <c r="H408" s="19"/>
      <c r="N408" s="26"/>
      <c r="O408" s="25"/>
      <c r="S408" s="26"/>
    </row>
    <row r="409">
      <c r="F409" s="19"/>
      <c r="G409" s="19"/>
      <c r="H409" s="19"/>
      <c r="N409" s="26"/>
      <c r="O409" s="25"/>
      <c r="S409" s="26"/>
    </row>
    <row r="410">
      <c r="F410" s="19"/>
      <c r="G410" s="19"/>
      <c r="H410" s="19"/>
      <c r="N410" s="26"/>
      <c r="O410" s="25"/>
      <c r="S410" s="26"/>
    </row>
    <row r="411">
      <c r="F411" s="19"/>
      <c r="G411" s="19"/>
      <c r="H411" s="19"/>
      <c r="N411" s="26"/>
      <c r="O411" s="25"/>
      <c r="S411" s="26"/>
    </row>
    <row r="412">
      <c r="F412" s="19"/>
      <c r="G412" s="19"/>
      <c r="H412" s="19"/>
      <c r="N412" s="26"/>
      <c r="O412" s="25"/>
      <c r="S412" s="26"/>
    </row>
    <row r="413">
      <c r="F413" s="19"/>
      <c r="G413" s="19"/>
      <c r="H413" s="19"/>
      <c r="N413" s="26"/>
      <c r="O413" s="25"/>
      <c r="S413" s="26"/>
    </row>
    <row r="414">
      <c r="F414" s="19"/>
      <c r="G414" s="19"/>
      <c r="H414" s="19"/>
      <c r="N414" s="26"/>
      <c r="O414" s="25"/>
      <c r="S414" s="26"/>
    </row>
    <row r="415">
      <c r="F415" s="19"/>
      <c r="G415" s="19"/>
      <c r="H415" s="19"/>
      <c r="N415" s="26"/>
      <c r="O415" s="25"/>
      <c r="S415" s="26"/>
    </row>
    <row r="416">
      <c r="F416" s="19"/>
      <c r="G416" s="19"/>
      <c r="H416" s="19"/>
      <c r="N416" s="26"/>
      <c r="O416" s="25"/>
      <c r="S416" s="26"/>
    </row>
    <row r="417">
      <c r="F417" s="19"/>
      <c r="G417" s="19"/>
      <c r="H417" s="19"/>
      <c r="N417" s="26"/>
      <c r="O417" s="25"/>
      <c r="S417" s="26"/>
    </row>
    <row r="418">
      <c r="F418" s="19"/>
      <c r="G418" s="19"/>
      <c r="H418" s="19"/>
      <c r="N418" s="26"/>
      <c r="O418" s="25"/>
      <c r="S418" s="26"/>
    </row>
    <row r="419">
      <c r="F419" s="19"/>
      <c r="G419" s="19"/>
      <c r="H419" s="19"/>
      <c r="N419" s="26"/>
      <c r="O419" s="25"/>
      <c r="S419" s="26"/>
    </row>
    <row r="420">
      <c r="F420" s="19"/>
      <c r="G420" s="19"/>
      <c r="H420" s="19"/>
      <c r="N420" s="26"/>
      <c r="O420" s="25"/>
      <c r="S420" s="26"/>
    </row>
    <row r="421">
      <c r="F421" s="19"/>
      <c r="G421" s="19"/>
      <c r="H421" s="19"/>
      <c r="N421" s="26"/>
      <c r="O421" s="25"/>
      <c r="S421" s="26"/>
    </row>
    <row r="422">
      <c r="F422" s="19"/>
      <c r="G422" s="19"/>
      <c r="H422" s="19"/>
      <c r="N422" s="26"/>
      <c r="O422" s="25"/>
      <c r="S422" s="26"/>
    </row>
    <row r="423">
      <c r="F423" s="19"/>
      <c r="G423" s="19"/>
      <c r="H423" s="19"/>
      <c r="N423" s="26"/>
      <c r="O423" s="25"/>
      <c r="S423" s="26"/>
    </row>
    <row r="424">
      <c r="F424" s="19"/>
      <c r="G424" s="19"/>
      <c r="H424" s="19"/>
      <c r="N424" s="26"/>
      <c r="O424" s="25"/>
      <c r="S424" s="26"/>
    </row>
    <row r="425">
      <c r="F425" s="19"/>
      <c r="G425" s="19"/>
      <c r="H425" s="19"/>
      <c r="N425" s="26"/>
      <c r="O425" s="25"/>
      <c r="S425" s="26"/>
    </row>
    <row r="426">
      <c r="F426" s="19"/>
      <c r="G426" s="19"/>
      <c r="H426" s="19"/>
      <c r="N426" s="26"/>
      <c r="O426" s="25"/>
      <c r="S426" s="26"/>
    </row>
    <row r="427">
      <c r="F427" s="19"/>
      <c r="G427" s="19"/>
      <c r="H427" s="19"/>
      <c r="N427" s="26"/>
      <c r="O427" s="25"/>
      <c r="S427" s="26"/>
    </row>
    <row r="428">
      <c r="F428" s="19"/>
      <c r="G428" s="19"/>
      <c r="H428" s="19"/>
      <c r="N428" s="26"/>
      <c r="O428" s="25"/>
      <c r="S428" s="26"/>
    </row>
    <row r="429">
      <c r="F429" s="19"/>
      <c r="G429" s="19"/>
      <c r="H429" s="19"/>
      <c r="N429" s="26"/>
      <c r="O429" s="25"/>
      <c r="S429" s="26"/>
    </row>
    <row r="430">
      <c r="F430" s="19"/>
      <c r="G430" s="19"/>
      <c r="H430" s="19"/>
      <c r="N430" s="26"/>
      <c r="O430" s="25"/>
      <c r="S430" s="26"/>
    </row>
    <row r="431">
      <c r="F431" s="19"/>
      <c r="G431" s="19"/>
      <c r="H431" s="19"/>
      <c r="N431" s="26"/>
      <c r="O431" s="25"/>
      <c r="S431" s="26"/>
    </row>
    <row r="432">
      <c r="F432" s="19"/>
      <c r="G432" s="19"/>
      <c r="H432" s="19"/>
      <c r="N432" s="26"/>
      <c r="O432" s="25"/>
      <c r="S432" s="26"/>
    </row>
    <row r="433">
      <c r="F433" s="19"/>
      <c r="G433" s="19"/>
      <c r="H433" s="19"/>
      <c r="N433" s="26"/>
      <c r="O433" s="25"/>
      <c r="S433" s="26"/>
    </row>
    <row r="434">
      <c r="F434" s="19"/>
      <c r="G434" s="19"/>
      <c r="H434" s="19"/>
      <c r="N434" s="26"/>
      <c r="O434" s="25"/>
      <c r="S434" s="26"/>
    </row>
    <row r="435">
      <c r="F435" s="19"/>
      <c r="G435" s="19"/>
      <c r="H435" s="19"/>
      <c r="N435" s="26"/>
      <c r="O435" s="25"/>
      <c r="S435" s="26"/>
    </row>
    <row r="436">
      <c r="F436" s="19"/>
      <c r="G436" s="19"/>
      <c r="H436" s="19"/>
      <c r="N436" s="26"/>
      <c r="O436" s="25"/>
      <c r="S436" s="26"/>
    </row>
    <row r="437">
      <c r="F437" s="19"/>
      <c r="G437" s="19"/>
      <c r="H437" s="19"/>
      <c r="N437" s="26"/>
      <c r="O437" s="25"/>
      <c r="S437" s="26"/>
    </row>
    <row r="438">
      <c r="F438" s="19"/>
      <c r="G438" s="19"/>
      <c r="H438" s="19"/>
      <c r="N438" s="26"/>
      <c r="O438" s="25"/>
      <c r="S438" s="26"/>
    </row>
    <row r="439">
      <c r="F439" s="19"/>
      <c r="G439" s="19"/>
      <c r="H439" s="19"/>
      <c r="N439" s="26"/>
      <c r="O439" s="25"/>
      <c r="S439" s="26"/>
    </row>
    <row r="440">
      <c r="F440" s="19"/>
      <c r="G440" s="19"/>
      <c r="H440" s="19"/>
      <c r="N440" s="26"/>
      <c r="O440" s="25"/>
      <c r="S440" s="26"/>
    </row>
    <row r="441">
      <c r="F441" s="19"/>
      <c r="G441" s="19"/>
      <c r="H441" s="19"/>
      <c r="N441" s="26"/>
      <c r="O441" s="25"/>
      <c r="S441" s="26"/>
    </row>
    <row r="442">
      <c r="F442" s="19"/>
      <c r="G442" s="19"/>
      <c r="H442" s="19"/>
      <c r="N442" s="26"/>
      <c r="O442" s="25"/>
      <c r="S442" s="26"/>
    </row>
    <row r="443">
      <c r="F443" s="19"/>
      <c r="G443" s="19"/>
      <c r="H443" s="19"/>
      <c r="N443" s="26"/>
      <c r="O443" s="25"/>
      <c r="S443" s="26"/>
    </row>
    <row r="444">
      <c r="F444" s="19"/>
      <c r="G444" s="19"/>
      <c r="H444" s="19"/>
      <c r="N444" s="26"/>
      <c r="O444" s="25"/>
      <c r="S444" s="26"/>
    </row>
    <row r="445">
      <c r="F445" s="19"/>
      <c r="G445" s="19"/>
      <c r="H445" s="19"/>
      <c r="N445" s="26"/>
      <c r="O445" s="25"/>
      <c r="S445" s="26"/>
    </row>
    <row r="446">
      <c r="F446" s="19"/>
      <c r="G446" s="19"/>
      <c r="H446" s="19"/>
      <c r="N446" s="26"/>
      <c r="O446" s="25"/>
      <c r="S446" s="26"/>
    </row>
    <row r="447">
      <c r="F447" s="19"/>
      <c r="G447" s="19"/>
      <c r="H447" s="19"/>
      <c r="N447" s="26"/>
      <c r="O447" s="25"/>
      <c r="S447" s="26"/>
    </row>
    <row r="448">
      <c r="F448" s="19"/>
      <c r="G448" s="19"/>
      <c r="H448" s="19"/>
      <c r="N448" s="26"/>
      <c r="O448" s="25"/>
      <c r="S448" s="26"/>
    </row>
    <row r="449">
      <c r="F449" s="19"/>
      <c r="G449" s="19"/>
      <c r="H449" s="19"/>
      <c r="N449" s="26"/>
      <c r="O449" s="25"/>
      <c r="S449" s="26"/>
    </row>
    <row r="450">
      <c r="F450" s="19"/>
      <c r="G450" s="19"/>
      <c r="H450" s="19"/>
      <c r="N450" s="26"/>
      <c r="O450" s="25"/>
      <c r="S450" s="26"/>
    </row>
    <row r="451">
      <c r="F451" s="19"/>
      <c r="G451" s="19"/>
      <c r="H451" s="19"/>
      <c r="N451" s="26"/>
      <c r="O451" s="25"/>
      <c r="S451" s="26"/>
    </row>
    <row r="452">
      <c r="F452" s="19"/>
      <c r="G452" s="19"/>
      <c r="H452" s="19"/>
      <c r="N452" s="26"/>
      <c r="O452" s="25"/>
      <c r="S452" s="26"/>
    </row>
    <row r="453">
      <c r="F453" s="19"/>
      <c r="G453" s="19"/>
      <c r="H453" s="19"/>
      <c r="N453" s="26"/>
      <c r="O453" s="25"/>
      <c r="S453" s="26"/>
    </row>
    <row r="454">
      <c r="F454" s="19"/>
      <c r="G454" s="19"/>
      <c r="H454" s="19"/>
      <c r="N454" s="26"/>
      <c r="O454" s="25"/>
      <c r="S454" s="26"/>
    </row>
    <row r="455">
      <c r="F455" s="19"/>
      <c r="G455" s="19"/>
      <c r="H455" s="19"/>
      <c r="N455" s="26"/>
      <c r="O455" s="25"/>
      <c r="S455" s="26"/>
    </row>
    <row r="456">
      <c r="F456" s="19"/>
      <c r="G456" s="19"/>
      <c r="H456" s="19"/>
      <c r="N456" s="26"/>
      <c r="O456" s="25"/>
      <c r="S456" s="26"/>
    </row>
    <row r="457">
      <c r="F457" s="19"/>
      <c r="G457" s="19"/>
      <c r="H457" s="19"/>
      <c r="N457" s="26"/>
      <c r="O457" s="25"/>
      <c r="S457" s="26"/>
    </row>
    <row r="458">
      <c r="F458" s="19"/>
      <c r="G458" s="19"/>
      <c r="H458" s="19"/>
      <c r="N458" s="26"/>
      <c r="O458" s="25"/>
      <c r="S458" s="26"/>
    </row>
    <row r="459">
      <c r="F459" s="19"/>
      <c r="G459" s="19"/>
      <c r="H459" s="19"/>
      <c r="N459" s="26"/>
      <c r="O459" s="25"/>
      <c r="S459" s="26"/>
    </row>
    <row r="460">
      <c r="F460" s="19"/>
      <c r="G460" s="19"/>
      <c r="H460" s="19"/>
      <c r="N460" s="26"/>
      <c r="O460" s="25"/>
      <c r="S460" s="26"/>
    </row>
    <row r="461">
      <c r="F461" s="19"/>
      <c r="G461" s="19"/>
      <c r="H461" s="19"/>
      <c r="N461" s="26"/>
      <c r="O461" s="25"/>
      <c r="S461" s="26"/>
    </row>
    <row r="462">
      <c r="F462" s="19"/>
      <c r="G462" s="19"/>
      <c r="H462" s="19"/>
      <c r="N462" s="26"/>
      <c r="O462" s="25"/>
      <c r="S462" s="26"/>
    </row>
    <row r="463">
      <c r="F463" s="19"/>
      <c r="G463" s="19"/>
      <c r="H463" s="19"/>
      <c r="N463" s="26"/>
      <c r="O463" s="25"/>
      <c r="S463" s="26"/>
    </row>
    <row r="464">
      <c r="F464" s="19"/>
      <c r="G464" s="19"/>
      <c r="H464" s="19"/>
      <c r="N464" s="26"/>
      <c r="O464" s="25"/>
      <c r="S464" s="26"/>
    </row>
    <row r="465">
      <c r="F465" s="19"/>
      <c r="G465" s="19"/>
      <c r="H465" s="19"/>
      <c r="N465" s="26"/>
      <c r="O465" s="25"/>
      <c r="S465" s="26"/>
    </row>
    <row r="466">
      <c r="F466" s="19"/>
      <c r="G466" s="19"/>
      <c r="H466" s="19"/>
      <c r="N466" s="26"/>
      <c r="O466" s="25"/>
      <c r="S466" s="26"/>
    </row>
    <row r="467">
      <c r="F467" s="19"/>
      <c r="G467" s="19"/>
      <c r="H467" s="19"/>
      <c r="N467" s="26"/>
      <c r="O467" s="25"/>
      <c r="S467" s="26"/>
    </row>
    <row r="468">
      <c r="F468" s="19"/>
      <c r="G468" s="19"/>
      <c r="H468" s="19"/>
      <c r="N468" s="26"/>
      <c r="O468" s="25"/>
      <c r="S468" s="26"/>
    </row>
    <row r="469">
      <c r="F469" s="19"/>
      <c r="G469" s="19"/>
      <c r="H469" s="19"/>
      <c r="N469" s="26"/>
      <c r="O469" s="25"/>
      <c r="S469" s="26"/>
    </row>
    <row r="470">
      <c r="F470" s="19"/>
      <c r="G470" s="19"/>
      <c r="H470" s="19"/>
      <c r="N470" s="26"/>
      <c r="O470" s="25"/>
      <c r="S470" s="26"/>
    </row>
    <row r="471">
      <c r="F471" s="19"/>
      <c r="G471" s="19"/>
      <c r="H471" s="19"/>
      <c r="N471" s="26"/>
      <c r="O471" s="25"/>
      <c r="S471" s="26"/>
    </row>
    <row r="472">
      <c r="F472" s="19"/>
      <c r="G472" s="19"/>
      <c r="H472" s="19"/>
      <c r="N472" s="26"/>
      <c r="O472" s="25"/>
      <c r="S472" s="26"/>
    </row>
    <row r="473">
      <c r="F473" s="19"/>
      <c r="G473" s="19"/>
      <c r="H473" s="19"/>
      <c r="N473" s="26"/>
      <c r="O473" s="25"/>
      <c r="S473" s="26"/>
    </row>
    <row r="474">
      <c r="F474" s="19"/>
      <c r="G474" s="19"/>
      <c r="H474" s="19"/>
      <c r="N474" s="26"/>
      <c r="O474" s="25"/>
      <c r="S474" s="26"/>
    </row>
    <row r="475">
      <c r="F475" s="19"/>
      <c r="G475" s="19"/>
      <c r="H475" s="19"/>
      <c r="N475" s="26"/>
      <c r="O475" s="25"/>
      <c r="S475" s="26"/>
    </row>
    <row r="476">
      <c r="F476" s="19"/>
      <c r="G476" s="19"/>
      <c r="H476" s="19"/>
      <c r="N476" s="26"/>
      <c r="O476" s="25"/>
      <c r="S476" s="26"/>
    </row>
    <row r="477">
      <c r="F477" s="19"/>
      <c r="G477" s="19"/>
      <c r="H477" s="19"/>
      <c r="N477" s="26"/>
      <c r="O477" s="25"/>
      <c r="S477" s="26"/>
    </row>
    <row r="478">
      <c r="F478" s="19"/>
      <c r="G478" s="19"/>
      <c r="H478" s="19"/>
      <c r="N478" s="26"/>
      <c r="O478" s="25"/>
      <c r="S478" s="26"/>
    </row>
    <row r="479">
      <c r="F479" s="19"/>
      <c r="G479" s="19"/>
      <c r="H479" s="19"/>
      <c r="N479" s="26"/>
      <c r="O479" s="25"/>
      <c r="S479" s="26"/>
    </row>
    <row r="480">
      <c r="F480" s="19"/>
      <c r="G480" s="19"/>
      <c r="H480" s="19"/>
      <c r="N480" s="26"/>
      <c r="O480" s="25"/>
      <c r="S480" s="26"/>
    </row>
    <row r="481">
      <c r="F481" s="19"/>
      <c r="G481" s="19"/>
      <c r="H481" s="19"/>
      <c r="N481" s="26"/>
      <c r="O481" s="25"/>
      <c r="S481" s="26"/>
    </row>
    <row r="482">
      <c r="F482" s="19"/>
      <c r="G482" s="19"/>
      <c r="H482" s="19"/>
      <c r="N482" s="26"/>
      <c r="O482" s="25"/>
      <c r="S482" s="26"/>
    </row>
    <row r="483">
      <c r="F483" s="19"/>
      <c r="G483" s="19"/>
      <c r="H483" s="19"/>
      <c r="N483" s="26"/>
      <c r="O483" s="25"/>
      <c r="S483" s="26"/>
    </row>
    <row r="484">
      <c r="F484" s="19"/>
      <c r="G484" s="19"/>
      <c r="H484" s="19"/>
      <c r="N484" s="26"/>
      <c r="O484" s="25"/>
      <c r="S484" s="26"/>
    </row>
    <row r="485">
      <c r="F485" s="19"/>
      <c r="G485" s="19"/>
      <c r="H485" s="19"/>
      <c r="N485" s="26"/>
      <c r="O485" s="25"/>
      <c r="S485" s="26"/>
    </row>
    <row r="486">
      <c r="F486" s="19"/>
      <c r="G486" s="19"/>
      <c r="H486" s="19"/>
      <c r="N486" s="26"/>
      <c r="O486" s="25"/>
      <c r="S486" s="26"/>
    </row>
    <row r="487">
      <c r="F487" s="19"/>
      <c r="G487" s="19"/>
      <c r="H487" s="19"/>
      <c r="N487" s="26"/>
      <c r="O487" s="25"/>
      <c r="S487" s="26"/>
    </row>
    <row r="488">
      <c r="F488" s="19"/>
      <c r="G488" s="19"/>
      <c r="H488" s="19"/>
      <c r="N488" s="26"/>
      <c r="O488" s="25"/>
      <c r="S488" s="26"/>
    </row>
    <row r="489">
      <c r="F489" s="19"/>
      <c r="G489" s="19"/>
      <c r="H489" s="19"/>
      <c r="N489" s="26"/>
      <c r="O489" s="25"/>
      <c r="S489" s="26"/>
    </row>
    <row r="490">
      <c r="F490" s="19"/>
      <c r="G490" s="19"/>
      <c r="H490" s="19"/>
      <c r="N490" s="26"/>
      <c r="O490" s="25"/>
      <c r="S490" s="26"/>
    </row>
    <row r="491">
      <c r="F491" s="19"/>
      <c r="G491" s="19"/>
      <c r="H491" s="19"/>
      <c r="N491" s="26"/>
      <c r="O491" s="25"/>
      <c r="S491" s="26"/>
    </row>
    <row r="492">
      <c r="F492" s="19"/>
      <c r="G492" s="19"/>
      <c r="H492" s="19"/>
      <c r="N492" s="26"/>
      <c r="O492" s="25"/>
      <c r="S492" s="26"/>
    </row>
    <row r="493">
      <c r="F493" s="19"/>
      <c r="G493" s="19"/>
      <c r="H493" s="19"/>
      <c r="N493" s="26"/>
      <c r="O493" s="25"/>
      <c r="S493" s="26"/>
    </row>
    <row r="494">
      <c r="F494" s="19"/>
      <c r="G494" s="19"/>
      <c r="H494" s="19"/>
      <c r="N494" s="26"/>
      <c r="O494" s="25"/>
      <c r="S494" s="26"/>
    </row>
    <row r="495">
      <c r="F495" s="19"/>
      <c r="G495" s="19"/>
      <c r="H495" s="19"/>
      <c r="N495" s="26"/>
      <c r="O495" s="25"/>
      <c r="S495" s="26"/>
    </row>
    <row r="496">
      <c r="F496" s="19"/>
      <c r="G496" s="19"/>
      <c r="H496" s="19"/>
      <c r="N496" s="26"/>
      <c r="O496" s="25"/>
      <c r="S496" s="26"/>
    </row>
    <row r="497">
      <c r="F497" s="19"/>
      <c r="G497" s="19"/>
      <c r="H497" s="19"/>
      <c r="N497" s="26"/>
      <c r="O497" s="25"/>
      <c r="S497" s="26"/>
    </row>
    <row r="498">
      <c r="F498" s="19"/>
      <c r="G498" s="19"/>
      <c r="H498" s="19"/>
      <c r="N498" s="26"/>
      <c r="O498" s="25"/>
      <c r="S498" s="26"/>
    </row>
    <row r="499">
      <c r="F499" s="19"/>
      <c r="G499" s="19"/>
      <c r="H499" s="19"/>
      <c r="N499" s="26"/>
      <c r="O499" s="25"/>
      <c r="S499" s="26"/>
    </row>
    <row r="500">
      <c r="F500" s="19"/>
      <c r="G500" s="19"/>
      <c r="H500" s="19"/>
      <c r="N500" s="26"/>
      <c r="O500" s="25"/>
      <c r="S500" s="26"/>
    </row>
    <row r="501">
      <c r="F501" s="19"/>
      <c r="G501" s="19"/>
      <c r="H501" s="19"/>
      <c r="N501" s="26"/>
      <c r="O501" s="25"/>
      <c r="S501" s="26"/>
    </row>
    <row r="502">
      <c r="F502" s="19"/>
      <c r="G502" s="19"/>
      <c r="H502" s="19"/>
      <c r="N502" s="26"/>
      <c r="O502" s="25"/>
      <c r="S502" s="26"/>
    </row>
    <row r="503">
      <c r="F503" s="19"/>
      <c r="G503" s="19"/>
      <c r="H503" s="19"/>
      <c r="N503" s="26"/>
      <c r="O503" s="25"/>
      <c r="S503" s="26"/>
    </row>
    <row r="504">
      <c r="F504" s="19"/>
      <c r="G504" s="19"/>
      <c r="H504" s="19"/>
      <c r="N504" s="26"/>
      <c r="O504" s="25"/>
      <c r="S504" s="26"/>
    </row>
    <row r="505">
      <c r="F505" s="19"/>
      <c r="G505" s="19"/>
      <c r="H505" s="19"/>
      <c r="N505" s="26"/>
      <c r="O505" s="25"/>
      <c r="S505" s="26"/>
    </row>
    <row r="506">
      <c r="F506" s="19"/>
      <c r="G506" s="19"/>
      <c r="H506" s="19"/>
      <c r="N506" s="26"/>
      <c r="O506" s="25"/>
      <c r="S506" s="26"/>
    </row>
    <row r="507">
      <c r="F507" s="19"/>
      <c r="G507" s="19"/>
      <c r="H507" s="19"/>
      <c r="N507" s="26"/>
      <c r="O507" s="25"/>
      <c r="S507" s="26"/>
    </row>
    <row r="508">
      <c r="F508" s="19"/>
      <c r="G508" s="19"/>
      <c r="H508" s="19"/>
      <c r="N508" s="26"/>
      <c r="O508" s="25"/>
      <c r="S508" s="26"/>
    </row>
    <row r="509">
      <c r="F509" s="19"/>
      <c r="G509" s="19"/>
      <c r="H509" s="19"/>
      <c r="N509" s="26"/>
      <c r="O509" s="25"/>
      <c r="S509" s="26"/>
    </row>
    <row r="510">
      <c r="F510" s="19"/>
      <c r="G510" s="19"/>
      <c r="H510" s="19"/>
      <c r="N510" s="26"/>
      <c r="O510" s="25"/>
      <c r="S510" s="26"/>
    </row>
    <row r="511">
      <c r="F511" s="19"/>
      <c r="G511" s="19"/>
      <c r="H511" s="19"/>
      <c r="N511" s="26"/>
      <c r="O511" s="25"/>
      <c r="S511" s="26"/>
    </row>
    <row r="512">
      <c r="F512" s="19"/>
      <c r="G512" s="19"/>
      <c r="H512" s="19"/>
      <c r="N512" s="26"/>
      <c r="O512" s="25"/>
      <c r="S512" s="26"/>
    </row>
    <row r="513">
      <c r="F513" s="19"/>
      <c r="G513" s="19"/>
      <c r="H513" s="19"/>
      <c r="N513" s="26"/>
      <c r="O513" s="25"/>
      <c r="S513" s="26"/>
    </row>
    <row r="514">
      <c r="F514" s="19"/>
      <c r="G514" s="19"/>
      <c r="H514" s="19"/>
      <c r="N514" s="26"/>
      <c r="O514" s="25"/>
      <c r="S514" s="26"/>
    </row>
    <row r="515">
      <c r="F515" s="19"/>
      <c r="G515" s="19"/>
      <c r="H515" s="19"/>
      <c r="N515" s="26"/>
      <c r="O515" s="25"/>
      <c r="S515" s="26"/>
    </row>
    <row r="516">
      <c r="F516" s="19"/>
      <c r="G516" s="19"/>
      <c r="H516" s="19"/>
      <c r="N516" s="26"/>
      <c r="O516" s="25"/>
      <c r="S516" s="26"/>
    </row>
    <row r="517">
      <c r="F517" s="19"/>
      <c r="G517" s="19"/>
      <c r="H517" s="19"/>
      <c r="N517" s="26"/>
      <c r="O517" s="25"/>
      <c r="S517" s="26"/>
    </row>
    <row r="518">
      <c r="F518" s="19"/>
      <c r="G518" s="19"/>
      <c r="H518" s="19"/>
      <c r="N518" s="26"/>
      <c r="O518" s="25"/>
      <c r="S518" s="26"/>
    </row>
    <row r="519">
      <c r="F519" s="19"/>
      <c r="G519" s="19"/>
      <c r="H519" s="19"/>
      <c r="N519" s="26"/>
      <c r="O519" s="25"/>
      <c r="S519" s="26"/>
    </row>
    <row r="520">
      <c r="F520" s="19"/>
      <c r="G520" s="19"/>
      <c r="H520" s="19"/>
      <c r="N520" s="26"/>
      <c r="O520" s="25"/>
      <c r="S520" s="26"/>
    </row>
    <row r="521">
      <c r="F521" s="19"/>
      <c r="G521" s="19"/>
      <c r="H521" s="19"/>
      <c r="N521" s="26"/>
      <c r="O521" s="25"/>
      <c r="S521" s="26"/>
    </row>
    <row r="522">
      <c r="F522" s="19"/>
      <c r="G522" s="19"/>
      <c r="H522" s="19"/>
      <c r="N522" s="26"/>
      <c r="O522" s="25"/>
      <c r="S522" s="26"/>
    </row>
    <row r="523">
      <c r="F523" s="19"/>
      <c r="G523" s="19"/>
      <c r="H523" s="19"/>
      <c r="N523" s="26"/>
      <c r="O523" s="25"/>
      <c r="S523" s="26"/>
    </row>
    <row r="524">
      <c r="F524" s="19"/>
      <c r="G524" s="19"/>
      <c r="H524" s="19"/>
      <c r="N524" s="26"/>
      <c r="O524" s="25"/>
      <c r="S524" s="26"/>
    </row>
    <row r="525">
      <c r="F525" s="19"/>
      <c r="G525" s="19"/>
      <c r="H525" s="19"/>
      <c r="N525" s="26"/>
      <c r="O525" s="25"/>
      <c r="S525" s="26"/>
    </row>
    <row r="526">
      <c r="F526" s="19"/>
      <c r="G526" s="19"/>
      <c r="H526" s="19"/>
      <c r="N526" s="26"/>
      <c r="O526" s="25"/>
      <c r="S526" s="26"/>
    </row>
    <row r="527">
      <c r="F527" s="19"/>
      <c r="G527" s="19"/>
      <c r="H527" s="19"/>
      <c r="N527" s="26"/>
      <c r="O527" s="25"/>
      <c r="S527" s="26"/>
    </row>
    <row r="528">
      <c r="F528" s="19"/>
      <c r="G528" s="19"/>
      <c r="H528" s="19"/>
      <c r="N528" s="26"/>
      <c r="O528" s="25"/>
      <c r="S528" s="26"/>
    </row>
    <row r="529">
      <c r="F529" s="19"/>
      <c r="G529" s="19"/>
      <c r="H529" s="19"/>
      <c r="N529" s="26"/>
      <c r="O529" s="25"/>
      <c r="S529" s="26"/>
    </row>
    <row r="530">
      <c r="F530" s="19"/>
      <c r="G530" s="19"/>
      <c r="H530" s="19"/>
      <c r="N530" s="26"/>
      <c r="O530" s="25"/>
      <c r="S530" s="26"/>
    </row>
    <row r="531">
      <c r="F531" s="19"/>
      <c r="G531" s="19"/>
      <c r="H531" s="19"/>
      <c r="N531" s="26"/>
      <c r="O531" s="25"/>
      <c r="S531" s="26"/>
    </row>
    <row r="532">
      <c r="F532" s="19"/>
      <c r="G532" s="19"/>
      <c r="H532" s="19"/>
      <c r="N532" s="26"/>
      <c r="O532" s="25"/>
      <c r="S532" s="26"/>
    </row>
    <row r="533">
      <c r="F533" s="19"/>
      <c r="G533" s="19"/>
      <c r="H533" s="19"/>
      <c r="N533" s="26"/>
      <c r="O533" s="25"/>
      <c r="S533" s="26"/>
    </row>
    <row r="534">
      <c r="F534" s="19"/>
      <c r="G534" s="19"/>
      <c r="H534" s="19"/>
      <c r="N534" s="26"/>
      <c r="O534" s="25"/>
      <c r="S534" s="26"/>
    </row>
    <row r="535">
      <c r="F535" s="19"/>
      <c r="G535" s="19"/>
      <c r="H535" s="19"/>
      <c r="N535" s="26"/>
      <c r="O535" s="25"/>
      <c r="S535" s="26"/>
    </row>
    <row r="536">
      <c r="F536" s="19"/>
      <c r="G536" s="19"/>
      <c r="H536" s="19"/>
      <c r="N536" s="26"/>
      <c r="O536" s="25"/>
      <c r="S536" s="26"/>
    </row>
    <row r="537">
      <c r="F537" s="19"/>
      <c r="G537" s="19"/>
      <c r="H537" s="19"/>
      <c r="N537" s="26"/>
      <c r="O537" s="25"/>
      <c r="S537" s="26"/>
    </row>
    <row r="538">
      <c r="F538" s="19"/>
      <c r="G538" s="19"/>
      <c r="H538" s="19"/>
      <c r="N538" s="26"/>
      <c r="O538" s="25"/>
      <c r="S538" s="26"/>
    </row>
    <row r="539">
      <c r="F539" s="19"/>
      <c r="G539" s="19"/>
      <c r="H539" s="19"/>
      <c r="N539" s="26"/>
      <c r="O539" s="25"/>
      <c r="S539" s="26"/>
    </row>
    <row r="540">
      <c r="F540" s="19"/>
      <c r="G540" s="19"/>
      <c r="H540" s="19"/>
      <c r="N540" s="26"/>
      <c r="O540" s="25"/>
      <c r="S540" s="26"/>
    </row>
    <row r="541">
      <c r="F541" s="19"/>
      <c r="G541" s="19"/>
      <c r="H541" s="19"/>
      <c r="N541" s="26"/>
      <c r="O541" s="25"/>
      <c r="S541" s="26"/>
    </row>
    <row r="542">
      <c r="F542" s="19"/>
      <c r="G542" s="19"/>
      <c r="H542" s="19"/>
      <c r="N542" s="26"/>
      <c r="O542" s="25"/>
      <c r="S542" s="26"/>
    </row>
    <row r="543">
      <c r="F543" s="19"/>
      <c r="G543" s="19"/>
      <c r="H543" s="19"/>
      <c r="N543" s="26"/>
      <c r="O543" s="25"/>
      <c r="S543" s="26"/>
    </row>
    <row r="544">
      <c r="F544" s="19"/>
      <c r="G544" s="19"/>
      <c r="H544" s="19"/>
      <c r="N544" s="26"/>
      <c r="O544" s="25"/>
      <c r="S544" s="26"/>
    </row>
    <row r="545">
      <c r="F545" s="19"/>
      <c r="G545" s="19"/>
      <c r="H545" s="19"/>
      <c r="N545" s="26"/>
      <c r="O545" s="25"/>
      <c r="S545" s="26"/>
    </row>
    <row r="546">
      <c r="F546" s="19"/>
      <c r="G546" s="19"/>
      <c r="H546" s="19"/>
      <c r="N546" s="26"/>
      <c r="O546" s="25"/>
      <c r="S546" s="26"/>
    </row>
    <row r="547">
      <c r="F547" s="19"/>
      <c r="G547" s="19"/>
      <c r="H547" s="19"/>
      <c r="N547" s="26"/>
      <c r="O547" s="25"/>
      <c r="S547" s="26"/>
    </row>
    <row r="548">
      <c r="F548" s="19"/>
      <c r="G548" s="19"/>
      <c r="H548" s="19"/>
      <c r="N548" s="26"/>
      <c r="O548" s="25"/>
      <c r="S548" s="26"/>
    </row>
    <row r="549">
      <c r="F549" s="19"/>
      <c r="G549" s="19"/>
      <c r="H549" s="19"/>
      <c r="N549" s="26"/>
      <c r="O549" s="25"/>
      <c r="S549" s="26"/>
    </row>
    <row r="550">
      <c r="F550" s="19"/>
      <c r="G550" s="19"/>
      <c r="H550" s="19"/>
      <c r="N550" s="26"/>
      <c r="O550" s="25"/>
      <c r="S550" s="26"/>
    </row>
    <row r="551">
      <c r="F551" s="19"/>
      <c r="G551" s="19"/>
      <c r="H551" s="19"/>
      <c r="N551" s="26"/>
      <c r="O551" s="25"/>
      <c r="S551" s="26"/>
    </row>
    <row r="552">
      <c r="F552" s="19"/>
      <c r="G552" s="19"/>
      <c r="H552" s="19"/>
      <c r="N552" s="26"/>
      <c r="O552" s="25"/>
      <c r="S552" s="26"/>
    </row>
    <row r="553">
      <c r="F553" s="19"/>
      <c r="G553" s="19"/>
      <c r="H553" s="19"/>
      <c r="N553" s="26"/>
      <c r="O553" s="25"/>
      <c r="S553" s="26"/>
    </row>
    <row r="554">
      <c r="F554" s="19"/>
      <c r="G554" s="19"/>
      <c r="H554" s="19"/>
      <c r="N554" s="26"/>
      <c r="O554" s="25"/>
      <c r="S554" s="26"/>
    </row>
    <row r="555">
      <c r="F555" s="19"/>
      <c r="G555" s="19"/>
      <c r="H555" s="19"/>
      <c r="N555" s="26"/>
      <c r="O555" s="25"/>
      <c r="S555" s="26"/>
    </row>
    <row r="556">
      <c r="F556" s="19"/>
      <c r="G556" s="19"/>
      <c r="H556" s="19"/>
      <c r="N556" s="26"/>
      <c r="O556" s="25"/>
      <c r="S556" s="26"/>
    </row>
    <row r="557">
      <c r="F557" s="19"/>
      <c r="G557" s="19"/>
      <c r="H557" s="19"/>
      <c r="N557" s="26"/>
      <c r="O557" s="25"/>
      <c r="S557" s="26"/>
    </row>
    <row r="558">
      <c r="F558" s="19"/>
      <c r="G558" s="19"/>
      <c r="H558" s="19"/>
      <c r="N558" s="26"/>
      <c r="O558" s="25"/>
      <c r="S558" s="26"/>
    </row>
    <row r="559">
      <c r="F559" s="19"/>
      <c r="G559" s="19"/>
      <c r="H559" s="19"/>
      <c r="N559" s="26"/>
      <c r="O559" s="25"/>
      <c r="S559" s="26"/>
    </row>
    <row r="560">
      <c r="F560" s="19"/>
      <c r="G560" s="19"/>
      <c r="H560" s="19"/>
      <c r="N560" s="26"/>
      <c r="O560" s="25"/>
      <c r="S560" s="26"/>
    </row>
    <row r="561">
      <c r="F561" s="19"/>
      <c r="G561" s="19"/>
      <c r="H561" s="19"/>
      <c r="N561" s="26"/>
      <c r="O561" s="25"/>
      <c r="S561" s="26"/>
    </row>
    <row r="562">
      <c r="F562" s="19"/>
      <c r="G562" s="19"/>
      <c r="H562" s="19"/>
      <c r="N562" s="26"/>
      <c r="O562" s="25"/>
      <c r="S562" s="26"/>
    </row>
    <row r="563">
      <c r="F563" s="19"/>
      <c r="G563" s="19"/>
      <c r="H563" s="19"/>
      <c r="N563" s="26"/>
      <c r="O563" s="25"/>
      <c r="S563" s="26"/>
    </row>
    <row r="564">
      <c r="F564" s="19"/>
      <c r="G564" s="19"/>
      <c r="H564" s="19"/>
      <c r="N564" s="26"/>
      <c r="O564" s="25"/>
      <c r="S564" s="26"/>
    </row>
    <row r="565">
      <c r="F565" s="19"/>
      <c r="G565" s="19"/>
      <c r="H565" s="19"/>
      <c r="N565" s="26"/>
      <c r="O565" s="25"/>
      <c r="S565" s="26"/>
    </row>
    <row r="566">
      <c r="F566" s="19"/>
      <c r="G566" s="19"/>
      <c r="H566" s="19"/>
      <c r="N566" s="26"/>
      <c r="O566" s="25"/>
      <c r="S566" s="26"/>
    </row>
    <row r="567">
      <c r="F567" s="19"/>
      <c r="G567" s="19"/>
      <c r="H567" s="19"/>
      <c r="N567" s="26"/>
      <c r="O567" s="25"/>
      <c r="S567" s="26"/>
    </row>
    <row r="568">
      <c r="F568" s="19"/>
      <c r="G568" s="19"/>
      <c r="H568" s="19"/>
      <c r="N568" s="26"/>
      <c r="O568" s="25"/>
      <c r="S568" s="26"/>
    </row>
    <row r="569">
      <c r="F569" s="19"/>
      <c r="G569" s="19"/>
      <c r="H569" s="19"/>
      <c r="N569" s="26"/>
      <c r="O569" s="25"/>
      <c r="S569" s="26"/>
    </row>
    <row r="570">
      <c r="F570" s="19"/>
      <c r="G570" s="19"/>
      <c r="H570" s="19"/>
      <c r="N570" s="26"/>
      <c r="O570" s="25"/>
      <c r="S570" s="26"/>
    </row>
    <row r="571">
      <c r="F571" s="19"/>
      <c r="G571" s="19"/>
      <c r="H571" s="19"/>
      <c r="N571" s="26"/>
      <c r="O571" s="25"/>
      <c r="S571" s="26"/>
    </row>
    <row r="572">
      <c r="F572" s="19"/>
      <c r="G572" s="19"/>
      <c r="H572" s="19"/>
      <c r="N572" s="26"/>
      <c r="O572" s="25"/>
      <c r="S572" s="26"/>
    </row>
    <row r="573">
      <c r="F573" s="19"/>
      <c r="G573" s="19"/>
      <c r="H573" s="19"/>
      <c r="N573" s="26"/>
      <c r="O573" s="25"/>
      <c r="S573" s="26"/>
    </row>
    <row r="574">
      <c r="F574" s="19"/>
      <c r="G574" s="19"/>
      <c r="H574" s="19"/>
      <c r="N574" s="26"/>
      <c r="O574" s="25"/>
      <c r="S574" s="26"/>
    </row>
    <row r="575">
      <c r="F575" s="19"/>
      <c r="G575" s="19"/>
      <c r="H575" s="19"/>
      <c r="N575" s="26"/>
      <c r="O575" s="25"/>
      <c r="S575" s="26"/>
    </row>
    <row r="576">
      <c r="F576" s="19"/>
      <c r="G576" s="19"/>
      <c r="H576" s="19"/>
      <c r="N576" s="26"/>
      <c r="O576" s="25"/>
      <c r="S576" s="26"/>
    </row>
    <row r="577">
      <c r="F577" s="19"/>
      <c r="G577" s="19"/>
      <c r="H577" s="19"/>
      <c r="N577" s="26"/>
      <c r="O577" s="25"/>
      <c r="S577" s="26"/>
    </row>
    <row r="578">
      <c r="F578" s="19"/>
      <c r="G578" s="19"/>
      <c r="H578" s="19"/>
      <c r="N578" s="26"/>
      <c r="O578" s="25"/>
      <c r="S578" s="26"/>
    </row>
    <row r="579">
      <c r="F579" s="19"/>
      <c r="G579" s="19"/>
      <c r="H579" s="19"/>
      <c r="N579" s="26"/>
      <c r="O579" s="25"/>
      <c r="S579" s="26"/>
    </row>
    <row r="580">
      <c r="F580" s="19"/>
      <c r="G580" s="19"/>
      <c r="H580" s="19"/>
      <c r="N580" s="26"/>
      <c r="O580" s="25"/>
      <c r="S580" s="26"/>
    </row>
    <row r="581">
      <c r="F581" s="19"/>
      <c r="G581" s="19"/>
      <c r="H581" s="19"/>
      <c r="N581" s="26"/>
      <c r="O581" s="25"/>
      <c r="S581" s="26"/>
    </row>
    <row r="582">
      <c r="F582" s="19"/>
      <c r="G582" s="19"/>
      <c r="H582" s="19"/>
      <c r="N582" s="26"/>
      <c r="O582" s="25"/>
      <c r="S582" s="26"/>
    </row>
    <row r="583">
      <c r="F583" s="19"/>
      <c r="G583" s="19"/>
      <c r="H583" s="19"/>
      <c r="N583" s="26"/>
      <c r="O583" s="25"/>
      <c r="S583" s="26"/>
    </row>
    <row r="584">
      <c r="F584" s="19"/>
      <c r="G584" s="19"/>
      <c r="H584" s="19"/>
      <c r="N584" s="26"/>
      <c r="O584" s="25"/>
      <c r="S584" s="26"/>
    </row>
    <row r="585">
      <c r="F585" s="19"/>
      <c r="G585" s="19"/>
      <c r="H585" s="19"/>
      <c r="N585" s="26"/>
      <c r="O585" s="25"/>
      <c r="S585" s="26"/>
    </row>
    <row r="586">
      <c r="F586" s="19"/>
      <c r="G586" s="19"/>
      <c r="H586" s="19"/>
      <c r="N586" s="26"/>
      <c r="O586" s="25"/>
      <c r="S586" s="26"/>
    </row>
    <row r="587">
      <c r="F587" s="19"/>
      <c r="G587" s="19"/>
      <c r="H587" s="19"/>
      <c r="N587" s="26"/>
      <c r="O587" s="25"/>
      <c r="S587" s="26"/>
    </row>
    <row r="588">
      <c r="F588" s="19"/>
      <c r="G588" s="19"/>
      <c r="H588" s="19"/>
      <c r="N588" s="26"/>
      <c r="O588" s="25"/>
      <c r="S588" s="26"/>
    </row>
    <row r="589">
      <c r="F589" s="19"/>
      <c r="G589" s="19"/>
      <c r="H589" s="19"/>
      <c r="N589" s="26"/>
      <c r="O589" s="25"/>
      <c r="S589" s="26"/>
    </row>
    <row r="590">
      <c r="F590" s="19"/>
      <c r="G590" s="19"/>
      <c r="H590" s="19"/>
      <c r="N590" s="26"/>
      <c r="O590" s="25"/>
      <c r="S590" s="26"/>
    </row>
    <row r="591">
      <c r="F591" s="19"/>
      <c r="G591" s="19"/>
      <c r="H591" s="19"/>
      <c r="N591" s="26"/>
      <c r="O591" s="25"/>
      <c r="S591" s="26"/>
    </row>
    <row r="592">
      <c r="F592" s="19"/>
      <c r="G592" s="19"/>
      <c r="H592" s="19"/>
      <c r="N592" s="26"/>
      <c r="O592" s="25"/>
      <c r="S592" s="26"/>
    </row>
    <row r="593">
      <c r="F593" s="19"/>
      <c r="G593" s="19"/>
      <c r="H593" s="19"/>
      <c r="N593" s="26"/>
      <c r="O593" s="25"/>
      <c r="S593" s="26"/>
    </row>
    <row r="594">
      <c r="F594" s="19"/>
      <c r="G594" s="19"/>
      <c r="H594" s="19"/>
      <c r="N594" s="26"/>
      <c r="O594" s="25"/>
      <c r="S594" s="26"/>
    </row>
    <row r="595">
      <c r="F595" s="19"/>
      <c r="G595" s="19"/>
      <c r="H595" s="19"/>
      <c r="N595" s="26"/>
      <c r="O595" s="25"/>
      <c r="S595" s="26"/>
    </row>
    <row r="596">
      <c r="F596" s="19"/>
      <c r="G596" s="19"/>
      <c r="H596" s="19"/>
      <c r="N596" s="26"/>
      <c r="O596" s="25"/>
      <c r="S596" s="26"/>
    </row>
    <row r="597">
      <c r="F597" s="19"/>
      <c r="G597" s="19"/>
      <c r="H597" s="19"/>
      <c r="N597" s="26"/>
      <c r="O597" s="25"/>
      <c r="S597" s="26"/>
    </row>
    <row r="598">
      <c r="F598" s="19"/>
      <c r="G598" s="19"/>
      <c r="H598" s="19"/>
      <c r="N598" s="26"/>
      <c r="O598" s="25"/>
      <c r="S598" s="26"/>
    </row>
    <row r="599">
      <c r="F599" s="19"/>
      <c r="G599" s="19"/>
      <c r="H599" s="19"/>
      <c r="N599" s="26"/>
      <c r="O599" s="25"/>
      <c r="S599" s="26"/>
    </row>
    <row r="600">
      <c r="F600" s="19"/>
      <c r="G600" s="19"/>
      <c r="H600" s="19"/>
      <c r="N600" s="26"/>
      <c r="O600" s="25"/>
      <c r="S600" s="26"/>
    </row>
    <row r="601">
      <c r="F601" s="19"/>
      <c r="G601" s="19"/>
      <c r="H601" s="19"/>
      <c r="N601" s="26"/>
      <c r="O601" s="25"/>
      <c r="S601" s="26"/>
    </row>
    <row r="602">
      <c r="F602" s="19"/>
      <c r="G602" s="19"/>
      <c r="H602" s="19"/>
      <c r="N602" s="26"/>
      <c r="O602" s="25"/>
      <c r="S602" s="26"/>
    </row>
    <row r="603">
      <c r="F603" s="19"/>
      <c r="G603" s="19"/>
      <c r="H603" s="19"/>
      <c r="N603" s="26"/>
      <c r="O603" s="25"/>
      <c r="S603" s="26"/>
    </row>
    <row r="604">
      <c r="F604" s="19"/>
      <c r="G604" s="19"/>
      <c r="H604" s="19"/>
      <c r="N604" s="26"/>
      <c r="O604" s="25"/>
      <c r="S604" s="26"/>
    </row>
    <row r="605">
      <c r="F605" s="19"/>
      <c r="G605" s="19"/>
      <c r="H605" s="19"/>
      <c r="N605" s="26"/>
      <c r="O605" s="25"/>
      <c r="S605" s="26"/>
    </row>
    <row r="606">
      <c r="F606" s="19"/>
      <c r="G606" s="19"/>
      <c r="H606" s="19"/>
      <c r="N606" s="26"/>
      <c r="O606" s="25"/>
      <c r="S606" s="26"/>
    </row>
    <row r="607">
      <c r="F607" s="19"/>
      <c r="G607" s="19"/>
      <c r="H607" s="19"/>
      <c r="N607" s="26"/>
      <c r="O607" s="25"/>
      <c r="S607" s="26"/>
    </row>
    <row r="608">
      <c r="F608" s="19"/>
      <c r="G608" s="19"/>
      <c r="H608" s="19"/>
      <c r="N608" s="26"/>
      <c r="O608" s="25"/>
      <c r="S608" s="26"/>
    </row>
    <row r="609">
      <c r="F609" s="19"/>
      <c r="G609" s="19"/>
      <c r="H609" s="19"/>
      <c r="N609" s="26"/>
      <c r="O609" s="25"/>
      <c r="S609" s="26"/>
    </row>
    <row r="610">
      <c r="F610" s="19"/>
      <c r="G610" s="19"/>
      <c r="H610" s="19"/>
      <c r="N610" s="26"/>
      <c r="O610" s="25"/>
      <c r="S610" s="26"/>
    </row>
    <row r="611">
      <c r="F611" s="19"/>
      <c r="G611" s="19"/>
      <c r="H611" s="19"/>
      <c r="N611" s="26"/>
      <c r="O611" s="25"/>
      <c r="S611" s="26"/>
    </row>
    <row r="612">
      <c r="F612" s="19"/>
      <c r="G612" s="19"/>
      <c r="H612" s="19"/>
      <c r="N612" s="26"/>
      <c r="O612" s="25"/>
      <c r="S612" s="26"/>
    </row>
    <row r="613">
      <c r="F613" s="19"/>
      <c r="G613" s="19"/>
      <c r="H613" s="19"/>
      <c r="N613" s="26"/>
      <c r="O613" s="25"/>
      <c r="S613" s="26"/>
    </row>
    <row r="614">
      <c r="F614" s="19"/>
      <c r="G614" s="19"/>
      <c r="H614" s="19"/>
      <c r="N614" s="26"/>
      <c r="O614" s="25"/>
      <c r="S614" s="26"/>
    </row>
    <row r="615">
      <c r="F615" s="19"/>
      <c r="G615" s="19"/>
      <c r="H615" s="19"/>
      <c r="N615" s="26"/>
      <c r="O615" s="25"/>
      <c r="S615" s="26"/>
    </row>
    <row r="616">
      <c r="F616" s="19"/>
      <c r="G616" s="19"/>
      <c r="H616" s="19"/>
      <c r="N616" s="26"/>
      <c r="O616" s="25"/>
      <c r="S616" s="26"/>
    </row>
    <row r="617">
      <c r="F617" s="19"/>
      <c r="G617" s="19"/>
      <c r="H617" s="19"/>
      <c r="N617" s="26"/>
      <c r="O617" s="25"/>
      <c r="S617" s="26"/>
    </row>
    <row r="618">
      <c r="F618" s="19"/>
      <c r="G618" s="19"/>
      <c r="H618" s="19"/>
      <c r="N618" s="26"/>
      <c r="O618" s="25"/>
      <c r="S618" s="26"/>
    </row>
    <row r="619">
      <c r="F619" s="19"/>
      <c r="G619" s="19"/>
      <c r="H619" s="19"/>
      <c r="N619" s="26"/>
      <c r="O619" s="25"/>
      <c r="S619" s="26"/>
    </row>
    <row r="620">
      <c r="F620" s="19"/>
      <c r="G620" s="19"/>
      <c r="H620" s="19"/>
      <c r="N620" s="26"/>
      <c r="O620" s="25"/>
      <c r="S620" s="26"/>
    </row>
    <row r="621">
      <c r="F621" s="19"/>
      <c r="G621" s="19"/>
      <c r="H621" s="19"/>
      <c r="N621" s="26"/>
      <c r="O621" s="25"/>
      <c r="S621" s="26"/>
    </row>
    <row r="622">
      <c r="F622" s="19"/>
      <c r="G622" s="19"/>
      <c r="H622" s="19"/>
      <c r="N622" s="26"/>
      <c r="O622" s="25"/>
      <c r="S622" s="26"/>
    </row>
    <row r="623">
      <c r="F623" s="19"/>
      <c r="G623" s="19"/>
      <c r="H623" s="19"/>
      <c r="N623" s="26"/>
      <c r="O623" s="25"/>
      <c r="S623" s="26"/>
    </row>
    <row r="624">
      <c r="F624" s="19"/>
      <c r="G624" s="19"/>
      <c r="H624" s="19"/>
      <c r="N624" s="26"/>
      <c r="O624" s="25"/>
      <c r="S624" s="26"/>
    </row>
    <row r="625">
      <c r="F625" s="19"/>
      <c r="G625" s="19"/>
      <c r="H625" s="19"/>
      <c r="N625" s="26"/>
      <c r="O625" s="25"/>
      <c r="S625" s="26"/>
    </row>
    <row r="626">
      <c r="F626" s="19"/>
      <c r="G626" s="19"/>
      <c r="H626" s="19"/>
      <c r="N626" s="26"/>
      <c r="O626" s="25"/>
      <c r="S626" s="26"/>
    </row>
    <row r="627">
      <c r="F627" s="19"/>
      <c r="G627" s="19"/>
      <c r="H627" s="19"/>
      <c r="N627" s="26"/>
      <c r="O627" s="25"/>
      <c r="S627" s="26"/>
    </row>
    <row r="628">
      <c r="F628" s="19"/>
      <c r="G628" s="19"/>
      <c r="H628" s="19"/>
      <c r="N628" s="26"/>
      <c r="O628" s="25"/>
      <c r="S628" s="26"/>
    </row>
    <row r="629">
      <c r="F629" s="19"/>
      <c r="G629" s="19"/>
      <c r="H629" s="19"/>
      <c r="N629" s="26"/>
      <c r="O629" s="25"/>
      <c r="S629" s="26"/>
    </row>
    <row r="630">
      <c r="F630" s="19"/>
      <c r="G630" s="19"/>
      <c r="H630" s="19"/>
      <c r="N630" s="26"/>
      <c r="O630" s="25"/>
      <c r="S630" s="26"/>
    </row>
    <row r="631">
      <c r="F631" s="19"/>
      <c r="G631" s="19"/>
      <c r="H631" s="19"/>
      <c r="N631" s="26"/>
      <c r="O631" s="25"/>
      <c r="S631" s="26"/>
    </row>
    <row r="632">
      <c r="F632" s="19"/>
      <c r="G632" s="19"/>
      <c r="H632" s="19"/>
      <c r="N632" s="26"/>
      <c r="O632" s="25"/>
      <c r="S632" s="26"/>
    </row>
    <row r="633">
      <c r="F633" s="19"/>
      <c r="G633" s="19"/>
      <c r="H633" s="19"/>
      <c r="N633" s="26"/>
      <c r="O633" s="25"/>
      <c r="S633" s="26"/>
    </row>
    <row r="634">
      <c r="F634" s="19"/>
      <c r="G634" s="19"/>
      <c r="H634" s="19"/>
      <c r="N634" s="26"/>
      <c r="O634" s="25"/>
      <c r="S634" s="26"/>
    </row>
    <row r="635">
      <c r="F635" s="19"/>
      <c r="G635" s="19"/>
      <c r="H635" s="19"/>
      <c r="N635" s="26"/>
      <c r="O635" s="25"/>
      <c r="S635" s="26"/>
    </row>
    <row r="636">
      <c r="F636" s="19"/>
      <c r="G636" s="19"/>
      <c r="H636" s="19"/>
      <c r="N636" s="26"/>
      <c r="O636" s="25"/>
      <c r="S636" s="26"/>
    </row>
    <row r="637">
      <c r="F637" s="19"/>
      <c r="G637" s="19"/>
      <c r="H637" s="19"/>
      <c r="N637" s="26"/>
      <c r="O637" s="25"/>
      <c r="S637" s="26"/>
    </row>
    <row r="638">
      <c r="F638" s="19"/>
      <c r="G638" s="19"/>
      <c r="H638" s="19"/>
      <c r="N638" s="26"/>
      <c r="O638" s="25"/>
      <c r="S638" s="26"/>
    </row>
    <row r="639">
      <c r="F639" s="19"/>
      <c r="G639" s="19"/>
      <c r="H639" s="19"/>
      <c r="N639" s="26"/>
      <c r="O639" s="25"/>
      <c r="S639" s="26"/>
    </row>
    <row r="640">
      <c r="F640" s="19"/>
      <c r="G640" s="19"/>
      <c r="H640" s="19"/>
      <c r="N640" s="26"/>
      <c r="O640" s="25"/>
      <c r="S640" s="26"/>
    </row>
    <row r="641">
      <c r="F641" s="19"/>
      <c r="G641" s="19"/>
      <c r="H641" s="19"/>
      <c r="N641" s="26"/>
      <c r="O641" s="25"/>
      <c r="S641" s="26"/>
    </row>
    <row r="642">
      <c r="F642" s="19"/>
      <c r="G642" s="19"/>
      <c r="H642" s="19"/>
      <c r="N642" s="26"/>
      <c r="O642" s="25"/>
      <c r="S642" s="26"/>
    </row>
    <row r="643">
      <c r="F643" s="19"/>
      <c r="G643" s="19"/>
      <c r="H643" s="19"/>
      <c r="N643" s="26"/>
      <c r="O643" s="25"/>
      <c r="S643" s="26"/>
    </row>
    <row r="644">
      <c r="F644" s="19"/>
      <c r="G644" s="19"/>
      <c r="H644" s="19"/>
      <c r="N644" s="26"/>
      <c r="O644" s="25"/>
      <c r="S644" s="26"/>
    </row>
    <row r="645">
      <c r="F645" s="19"/>
      <c r="G645" s="19"/>
      <c r="H645" s="19"/>
      <c r="N645" s="26"/>
      <c r="O645" s="25"/>
      <c r="S645" s="26"/>
    </row>
    <row r="646">
      <c r="F646" s="19"/>
      <c r="G646" s="19"/>
      <c r="H646" s="19"/>
      <c r="N646" s="26"/>
      <c r="O646" s="25"/>
      <c r="S646" s="26"/>
    </row>
    <row r="647">
      <c r="F647" s="19"/>
      <c r="G647" s="19"/>
      <c r="H647" s="19"/>
      <c r="N647" s="26"/>
      <c r="O647" s="25"/>
      <c r="S647" s="26"/>
    </row>
    <row r="648">
      <c r="F648" s="19"/>
      <c r="G648" s="19"/>
      <c r="H648" s="19"/>
      <c r="N648" s="26"/>
      <c r="O648" s="25"/>
      <c r="S648" s="26"/>
    </row>
    <row r="649">
      <c r="F649" s="19"/>
      <c r="G649" s="19"/>
      <c r="H649" s="19"/>
      <c r="N649" s="26"/>
      <c r="O649" s="25"/>
      <c r="S649" s="26"/>
    </row>
    <row r="650">
      <c r="F650" s="19"/>
      <c r="G650" s="19"/>
      <c r="H650" s="19"/>
      <c r="N650" s="26"/>
      <c r="O650" s="25"/>
      <c r="S650" s="26"/>
    </row>
    <row r="651">
      <c r="F651" s="19"/>
      <c r="G651" s="19"/>
      <c r="H651" s="19"/>
      <c r="N651" s="26"/>
      <c r="O651" s="25"/>
      <c r="S651" s="26"/>
    </row>
    <row r="652">
      <c r="F652" s="19"/>
      <c r="G652" s="19"/>
      <c r="H652" s="19"/>
      <c r="N652" s="26"/>
      <c r="O652" s="25"/>
      <c r="S652" s="26"/>
    </row>
    <row r="653">
      <c r="F653" s="19"/>
      <c r="G653" s="19"/>
      <c r="H653" s="19"/>
      <c r="N653" s="26"/>
      <c r="O653" s="25"/>
      <c r="S653" s="26"/>
    </row>
    <row r="654">
      <c r="F654" s="19"/>
      <c r="G654" s="19"/>
      <c r="H654" s="19"/>
      <c r="N654" s="26"/>
      <c r="O654" s="25"/>
      <c r="S654" s="26"/>
    </row>
    <row r="655">
      <c r="F655" s="19"/>
      <c r="G655" s="19"/>
      <c r="H655" s="19"/>
      <c r="N655" s="26"/>
      <c r="O655" s="25"/>
      <c r="S655" s="26"/>
    </row>
    <row r="656">
      <c r="F656" s="19"/>
      <c r="G656" s="19"/>
      <c r="H656" s="19"/>
      <c r="N656" s="26"/>
      <c r="O656" s="25"/>
      <c r="S656" s="26"/>
    </row>
    <row r="657">
      <c r="F657" s="19"/>
      <c r="G657" s="19"/>
      <c r="H657" s="19"/>
      <c r="N657" s="26"/>
      <c r="O657" s="25"/>
      <c r="S657" s="26"/>
    </row>
    <row r="658">
      <c r="F658" s="19"/>
      <c r="G658" s="19"/>
      <c r="H658" s="19"/>
      <c r="N658" s="26"/>
      <c r="O658" s="25"/>
      <c r="S658" s="26"/>
    </row>
    <row r="659">
      <c r="F659" s="19"/>
      <c r="G659" s="19"/>
      <c r="H659" s="19"/>
      <c r="N659" s="26"/>
      <c r="O659" s="25"/>
      <c r="S659" s="26"/>
    </row>
    <row r="660">
      <c r="F660" s="19"/>
      <c r="G660" s="19"/>
      <c r="H660" s="19"/>
      <c r="N660" s="26"/>
      <c r="O660" s="25"/>
      <c r="S660" s="26"/>
    </row>
    <row r="661">
      <c r="F661" s="19"/>
      <c r="G661" s="19"/>
      <c r="H661" s="19"/>
      <c r="N661" s="26"/>
      <c r="O661" s="25"/>
      <c r="S661" s="26"/>
    </row>
    <row r="662">
      <c r="F662" s="19"/>
      <c r="G662" s="19"/>
      <c r="H662" s="19"/>
      <c r="N662" s="26"/>
      <c r="O662" s="25"/>
      <c r="S662" s="26"/>
    </row>
    <row r="663">
      <c r="F663" s="19"/>
      <c r="G663" s="19"/>
      <c r="H663" s="19"/>
      <c r="N663" s="26"/>
      <c r="O663" s="25"/>
      <c r="S663" s="26"/>
    </row>
    <row r="664">
      <c r="F664" s="19"/>
      <c r="G664" s="19"/>
      <c r="H664" s="19"/>
      <c r="N664" s="26"/>
      <c r="O664" s="25"/>
      <c r="S664" s="26"/>
    </row>
    <row r="665">
      <c r="F665" s="19"/>
      <c r="G665" s="19"/>
      <c r="H665" s="19"/>
      <c r="N665" s="26"/>
      <c r="O665" s="25"/>
      <c r="S665" s="26"/>
    </row>
    <row r="666">
      <c r="F666" s="19"/>
      <c r="G666" s="19"/>
      <c r="H666" s="19"/>
      <c r="N666" s="26"/>
      <c r="O666" s="25"/>
      <c r="S666" s="26"/>
    </row>
    <row r="667">
      <c r="F667" s="19"/>
      <c r="G667" s="19"/>
      <c r="H667" s="19"/>
      <c r="N667" s="26"/>
      <c r="O667" s="25"/>
      <c r="S667" s="26"/>
    </row>
    <row r="668">
      <c r="F668" s="19"/>
      <c r="G668" s="19"/>
      <c r="H668" s="19"/>
      <c r="N668" s="26"/>
      <c r="O668" s="25"/>
      <c r="S668" s="26"/>
    </row>
    <row r="669">
      <c r="F669" s="19"/>
      <c r="G669" s="19"/>
      <c r="H669" s="19"/>
      <c r="N669" s="26"/>
      <c r="O669" s="25"/>
      <c r="S669" s="26"/>
    </row>
    <row r="670">
      <c r="F670" s="19"/>
      <c r="G670" s="19"/>
      <c r="H670" s="19"/>
      <c r="N670" s="26"/>
      <c r="O670" s="25"/>
      <c r="S670" s="26"/>
    </row>
    <row r="671">
      <c r="F671" s="19"/>
      <c r="G671" s="19"/>
      <c r="H671" s="19"/>
      <c r="N671" s="26"/>
      <c r="O671" s="25"/>
      <c r="S671" s="26"/>
    </row>
    <row r="672">
      <c r="F672" s="19"/>
      <c r="G672" s="19"/>
      <c r="H672" s="19"/>
      <c r="N672" s="26"/>
      <c r="O672" s="25"/>
      <c r="S672" s="26"/>
    </row>
    <row r="673">
      <c r="F673" s="19"/>
      <c r="G673" s="19"/>
      <c r="H673" s="19"/>
      <c r="N673" s="26"/>
      <c r="O673" s="25"/>
      <c r="S673" s="26"/>
    </row>
    <row r="674">
      <c r="F674" s="19"/>
      <c r="G674" s="19"/>
      <c r="H674" s="19"/>
      <c r="N674" s="26"/>
      <c r="O674" s="25"/>
      <c r="S674" s="26"/>
    </row>
    <row r="675">
      <c r="F675" s="19"/>
      <c r="G675" s="19"/>
      <c r="H675" s="19"/>
      <c r="N675" s="26"/>
      <c r="O675" s="25"/>
      <c r="S675" s="26"/>
    </row>
    <row r="676">
      <c r="F676" s="19"/>
      <c r="G676" s="19"/>
      <c r="H676" s="19"/>
      <c r="N676" s="26"/>
      <c r="O676" s="25"/>
      <c r="S676" s="26"/>
    </row>
    <row r="677">
      <c r="F677" s="19"/>
      <c r="G677" s="19"/>
      <c r="H677" s="19"/>
      <c r="N677" s="26"/>
      <c r="O677" s="25"/>
      <c r="S677" s="26"/>
    </row>
    <row r="678">
      <c r="F678" s="19"/>
      <c r="G678" s="19"/>
      <c r="H678" s="19"/>
      <c r="N678" s="26"/>
      <c r="O678" s="25"/>
      <c r="S678" s="26"/>
    </row>
    <row r="679">
      <c r="F679" s="19"/>
      <c r="G679" s="19"/>
      <c r="H679" s="19"/>
      <c r="N679" s="26"/>
      <c r="O679" s="25"/>
      <c r="S679" s="26"/>
    </row>
    <row r="680">
      <c r="F680" s="19"/>
      <c r="G680" s="19"/>
      <c r="H680" s="19"/>
      <c r="N680" s="26"/>
      <c r="O680" s="25"/>
      <c r="S680" s="26"/>
    </row>
    <row r="681">
      <c r="F681" s="19"/>
      <c r="G681" s="19"/>
      <c r="H681" s="19"/>
      <c r="N681" s="26"/>
      <c r="O681" s="25"/>
      <c r="S681" s="26"/>
    </row>
    <row r="682">
      <c r="F682" s="19"/>
      <c r="G682" s="19"/>
      <c r="H682" s="19"/>
      <c r="N682" s="26"/>
      <c r="O682" s="25"/>
      <c r="S682" s="26"/>
    </row>
    <row r="683">
      <c r="F683" s="19"/>
      <c r="G683" s="19"/>
      <c r="H683" s="19"/>
      <c r="N683" s="26"/>
      <c r="O683" s="25"/>
      <c r="S683" s="26"/>
    </row>
    <row r="684">
      <c r="F684" s="19"/>
      <c r="G684" s="19"/>
      <c r="H684" s="19"/>
      <c r="N684" s="26"/>
      <c r="O684" s="25"/>
      <c r="S684" s="26"/>
    </row>
    <row r="685">
      <c r="F685" s="19"/>
      <c r="G685" s="19"/>
      <c r="H685" s="19"/>
      <c r="N685" s="26"/>
      <c r="O685" s="25"/>
      <c r="S685" s="26"/>
    </row>
    <row r="686">
      <c r="F686" s="19"/>
      <c r="G686" s="19"/>
      <c r="H686" s="19"/>
      <c r="N686" s="26"/>
      <c r="O686" s="25"/>
      <c r="S686" s="26"/>
    </row>
    <row r="687">
      <c r="F687" s="19"/>
      <c r="G687" s="19"/>
      <c r="H687" s="19"/>
      <c r="N687" s="26"/>
      <c r="O687" s="25"/>
      <c r="S687" s="26"/>
    </row>
    <row r="688">
      <c r="F688" s="19"/>
      <c r="G688" s="19"/>
      <c r="H688" s="19"/>
      <c r="N688" s="26"/>
      <c r="O688" s="25"/>
      <c r="S688" s="26"/>
    </row>
    <row r="689">
      <c r="F689" s="19"/>
      <c r="G689" s="19"/>
      <c r="H689" s="19"/>
      <c r="N689" s="26"/>
      <c r="O689" s="25"/>
      <c r="S689" s="26"/>
    </row>
    <row r="690">
      <c r="F690" s="19"/>
      <c r="G690" s="19"/>
      <c r="H690" s="19"/>
      <c r="N690" s="26"/>
      <c r="O690" s="25"/>
      <c r="S690" s="26"/>
    </row>
    <row r="691">
      <c r="F691" s="19"/>
      <c r="G691" s="19"/>
      <c r="H691" s="19"/>
      <c r="N691" s="26"/>
      <c r="O691" s="25"/>
      <c r="S691" s="26"/>
    </row>
    <row r="692">
      <c r="F692" s="19"/>
      <c r="G692" s="19"/>
      <c r="H692" s="19"/>
      <c r="N692" s="26"/>
      <c r="O692" s="25"/>
      <c r="S692" s="26"/>
    </row>
    <row r="693">
      <c r="F693" s="19"/>
      <c r="G693" s="19"/>
      <c r="H693" s="19"/>
      <c r="N693" s="26"/>
      <c r="O693" s="25"/>
      <c r="S693" s="26"/>
    </row>
    <row r="694">
      <c r="F694" s="19"/>
      <c r="G694" s="19"/>
      <c r="H694" s="19"/>
      <c r="N694" s="26"/>
      <c r="O694" s="25"/>
      <c r="S694" s="26"/>
    </row>
    <row r="695">
      <c r="F695" s="19"/>
      <c r="G695" s="19"/>
      <c r="H695" s="19"/>
      <c r="N695" s="26"/>
      <c r="O695" s="25"/>
      <c r="S695" s="26"/>
    </row>
    <row r="696">
      <c r="F696" s="19"/>
      <c r="G696" s="19"/>
      <c r="H696" s="19"/>
      <c r="N696" s="26"/>
      <c r="O696" s="25"/>
      <c r="S696" s="26"/>
    </row>
    <row r="697">
      <c r="F697" s="19"/>
      <c r="G697" s="19"/>
      <c r="H697" s="19"/>
      <c r="N697" s="26"/>
      <c r="O697" s="25"/>
      <c r="S697" s="26"/>
    </row>
    <row r="698">
      <c r="F698" s="19"/>
      <c r="G698" s="19"/>
      <c r="H698" s="19"/>
      <c r="N698" s="26"/>
      <c r="O698" s="25"/>
      <c r="S698" s="26"/>
    </row>
    <row r="699">
      <c r="F699" s="19"/>
      <c r="G699" s="19"/>
      <c r="H699" s="19"/>
      <c r="N699" s="26"/>
      <c r="O699" s="25"/>
      <c r="S699" s="26"/>
    </row>
    <row r="700">
      <c r="F700" s="19"/>
      <c r="G700" s="19"/>
      <c r="H700" s="19"/>
      <c r="N700" s="26"/>
      <c r="O700" s="25"/>
      <c r="S700" s="26"/>
    </row>
    <row r="701">
      <c r="F701" s="19"/>
      <c r="G701" s="19"/>
      <c r="H701" s="19"/>
      <c r="N701" s="26"/>
      <c r="O701" s="25"/>
      <c r="S701" s="26"/>
    </row>
    <row r="702">
      <c r="F702" s="19"/>
      <c r="G702" s="19"/>
      <c r="H702" s="19"/>
      <c r="N702" s="26"/>
      <c r="O702" s="25"/>
      <c r="S702" s="26"/>
    </row>
    <row r="703">
      <c r="F703" s="19"/>
      <c r="G703" s="19"/>
      <c r="H703" s="19"/>
      <c r="N703" s="26"/>
      <c r="O703" s="25"/>
      <c r="S703" s="26"/>
    </row>
    <row r="704">
      <c r="F704" s="19"/>
      <c r="G704" s="19"/>
      <c r="H704" s="19"/>
      <c r="N704" s="26"/>
      <c r="O704" s="25"/>
      <c r="S704" s="26"/>
    </row>
    <row r="705">
      <c r="F705" s="19"/>
      <c r="G705" s="19"/>
      <c r="H705" s="19"/>
      <c r="N705" s="26"/>
      <c r="O705" s="25"/>
      <c r="S705" s="26"/>
    </row>
    <row r="706">
      <c r="F706" s="19"/>
      <c r="G706" s="19"/>
      <c r="H706" s="19"/>
      <c r="N706" s="26"/>
      <c r="O706" s="25"/>
      <c r="S706" s="26"/>
    </row>
    <row r="707">
      <c r="F707" s="19"/>
      <c r="G707" s="19"/>
      <c r="H707" s="19"/>
      <c r="N707" s="26"/>
      <c r="O707" s="25"/>
      <c r="S707" s="26"/>
    </row>
    <row r="708">
      <c r="F708" s="19"/>
      <c r="G708" s="19"/>
      <c r="H708" s="19"/>
      <c r="N708" s="26"/>
      <c r="O708" s="25"/>
      <c r="S708" s="26"/>
    </row>
    <row r="709">
      <c r="F709" s="19"/>
      <c r="G709" s="19"/>
      <c r="H709" s="19"/>
      <c r="N709" s="26"/>
      <c r="O709" s="25"/>
      <c r="S709" s="26"/>
    </row>
    <row r="710">
      <c r="F710" s="19"/>
      <c r="G710" s="19"/>
      <c r="H710" s="19"/>
      <c r="N710" s="26"/>
      <c r="O710" s="25"/>
      <c r="S710" s="26"/>
    </row>
    <row r="711">
      <c r="F711" s="19"/>
      <c r="G711" s="19"/>
      <c r="H711" s="19"/>
      <c r="N711" s="26"/>
      <c r="O711" s="25"/>
      <c r="S711" s="26"/>
    </row>
    <row r="712">
      <c r="F712" s="19"/>
      <c r="G712" s="19"/>
      <c r="H712" s="19"/>
      <c r="N712" s="26"/>
      <c r="O712" s="25"/>
      <c r="S712" s="26"/>
    </row>
    <row r="713">
      <c r="F713" s="19"/>
      <c r="G713" s="19"/>
      <c r="H713" s="19"/>
      <c r="N713" s="26"/>
      <c r="O713" s="25"/>
      <c r="S713" s="26"/>
    </row>
    <row r="714">
      <c r="F714" s="19"/>
      <c r="G714" s="19"/>
      <c r="H714" s="19"/>
      <c r="N714" s="26"/>
      <c r="O714" s="25"/>
      <c r="S714" s="26"/>
    </row>
    <row r="715">
      <c r="F715" s="19"/>
      <c r="G715" s="19"/>
      <c r="H715" s="19"/>
      <c r="N715" s="26"/>
      <c r="O715" s="25"/>
      <c r="S715" s="26"/>
    </row>
    <row r="716">
      <c r="F716" s="19"/>
      <c r="G716" s="19"/>
      <c r="H716" s="19"/>
      <c r="N716" s="26"/>
      <c r="O716" s="25"/>
      <c r="S716" s="26"/>
    </row>
    <row r="717">
      <c r="F717" s="19"/>
      <c r="G717" s="19"/>
      <c r="H717" s="19"/>
      <c r="N717" s="26"/>
      <c r="O717" s="25"/>
      <c r="S717" s="26"/>
    </row>
    <row r="718">
      <c r="F718" s="19"/>
      <c r="G718" s="19"/>
      <c r="H718" s="19"/>
      <c r="N718" s="26"/>
      <c r="O718" s="25"/>
      <c r="S718" s="26"/>
    </row>
    <row r="719">
      <c r="F719" s="19"/>
      <c r="G719" s="19"/>
      <c r="H719" s="19"/>
      <c r="N719" s="26"/>
      <c r="O719" s="25"/>
      <c r="S719" s="26"/>
    </row>
    <row r="720">
      <c r="F720" s="19"/>
      <c r="G720" s="19"/>
      <c r="H720" s="19"/>
      <c r="N720" s="26"/>
      <c r="O720" s="25"/>
      <c r="S720" s="26"/>
    </row>
    <row r="721">
      <c r="F721" s="19"/>
      <c r="G721" s="19"/>
      <c r="H721" s="19"/>
      <c r="N721" s="26"/>
      <c r="O721" s="25"/>
      <c r="S721" s="26"/>
    </row>
    <row r="722">
      <c r="F722" s="19"/>
      <c r="G722" s="19"/>
      <c r="H722" s="19"/>
      <c r="N722" s="26"/>
      <c r="O722" s="25"/>
      <c r="S722" s="26"/>
    </row>
    <row r="723">
      <c r="F723" s="19"/>
      <c r="G723" s="19"/>
      <c r="H723" s="19"/>
      <c r="N723" s="26"/>
      <c r="O723" s="25"/>
      <c r="S723" s="26"/>
    </row>
    <row r="724">
      <c r="F724" s="19"/>
      <c r="G724" s="19"/>
      <c r="H724" s="19"/>
      <c r="N724" s="26"/>
      <c r="O724" s="25"/>
      <c r="S724" s="26"/>
    </row>
    <row r="725">
      <c r="F725" s="19"/>
      <c r="G725" s="19"/>
      <c r="H725" s="19"/>
      <c r="N725" s="26"/>
      <c r="O725" s="25"/>
      <c r="S725" s="26"/>
    </row>
    <row r="726">
      <c r="F726" s="19"/>
      <c r="G726" s="19"/>
      <c r="H726" s="19"/>
      <c r="N726" s="26"/>
      <c r="O726" s="25"/>
      <c r="S726" s="26"/>
    </row>
    <row r="727">
      <c r="F727" s="19"/>
      <c r="G727" s="19"/>
      <c r="H727" s="19"/>
      <c r="N727" s="26"/>
      <c r="O727" s="25"/>
      <c r="S727" s="26"/>
    </row>
    <row r="728">
      <c r="F728" s="19"/>
      <c r="G728" s="19"/>
      <c r="H728" s="19"/>
      <c r="N728" s="26"/>
      <c r="O728" s="25"/>
      <c r="S728" s="26"/>
    </row>
    <row r="729">
      <c r="F729" s="19"/>
      <c r="G729" s="19"/>
      <c r="H729" s="19"/>
      <c r="N729" s="26"/>
      <c r="O729" s="25"/>
      <c r="S729" s="26"/>
    </row>
    <row r="730">
      <c r="F730" s="19"/>
      <c r="G730" s="19"/>
      <c r="H730" s="19"/>
      <c r="N730" s="26"/>
      <c r="O730" s="25"/>
      <c r="S730" s="26"/>
    </row>
    <row r="731">
      <c r="F731" s="19"/>
      <c r="G731" s="19"/>
      <c r="H731" s="19"/>
      <c r="N731" s="26"/>
      <c r="O731" s="25"/>
      <c r="S731" s="26"/>
    </row>
    <row r="732">
      <c r="F732" s="19"/>
      <c r="G732" s="19"/>
      <c r="H732" s="19"/>
      <c r="N732" s="26"/>
      <c r="O732" s="25"/>
      <c r="S732" s="26"/>
    </row>
    <row r="733">
      <c r="F733" s="19"/>
      <c r="G733" s="19"/>
      <c r="H733" s="19"/>
      <c r="N733" s="26"/>
      <c r="O733" s="25"/>
      <c r="S733" s="26"/>
    </row>
    <row r="734">
      <c r="F734" s="19"/>
      <c r="G734" s="19"/>
      <c r="H734" s="19"/>
      <c r="N734" s="26"/>
      <c r="O734" s="25"/>
      <c r="S734" s="26"/>
    </row>
    <row r="735">
      <c r="F735" s="19"/>
      <c r="G735" s="19"/>
      <c r="H735" s="19"/>
      <c r="N735" s="26"/>
      <c r="O735" s="25"/>
      <c r="S735" s="26"/>
    </row>
    <row r="736">
      <c r="F736" s="19"/>
      <c r="G736" s="19"/>
      <c r="H736" s="19"/>
      <c r="N736" s="26"/>
      <c r="O736" s="25"/>
      <c r="S736" s="26"/>
    </row>
    <row r="737">
      <c r="F737" s="19"/>
      <c r="G737" s="19"/>
      <c r="H737" s="19"/>
      <c r="N737" s="26"/>
      <c r="O737" s="25"/>
      <c r="S737" s="26"/>
    </row>
    <row r="738">
      <c r="F738" s="19"/>
      <c r="G738" s="19"/>
      <c r="H738" s="19"/>
      <c r="N738" s="26"/>
      <c r="O738" s="25"/>
      <c r="S738" s="26"/>
    </row>
    <row r="739">
      <c r="F739" s="19"/>
      <c r="G739" s="19"/>
      <c r="H739" s="19"/>
      <c r="N739" s="26"/>
      <c r="O739" s="25"/>
      <c r="S739" s="26"/>
    </row>
    <row r="740">
      <c r="F740" s="19"/>
      <c r="G740" s="19"/>
      <c r="H740" s="19"/>
      <c r="N740" s="26"/>
      <c r="O740" s="25"/>
      <c r="S740" s="26"/>
    </row>
    <row r="741">
      <c r="F741" s="19"/>
      <c r="G741" s="19"/>
      <c r="H741" s="19"/>
      <c r="N741" s="26"/>
      <c r="O741" s="25"/>
      <c r="S741" s="26"/>
    </row>
    <row r="742">
      <c r="F742" s="19"/>
      <c r="G742" s="19"/>
      <c r="H742" s="19"/>
      <c r="N742" s="26"/>
      <c r="O742" s="25"/>
      <c r="S742" s="26"/>
    </row>
    <row r="743">
      <c r="F743" s="19"/>
      <c r="G743" s="19"/>
      <c r="H743" s="19"/>
      <c r="N743" s="26"/>
      <c r="O743" s="25"/>
      <c r="S743" s="26"/>
    </row>
    <row r="744">
      <c r="F744" s="19"/>
      <c r="G744" s="19"/>
      <c r="H744" s="19"/>
      <c r="N744" s="26"/>
      <c r="O744" s="25"/>
      <c r="S744" s="26"/>
    </row>
    <row r="745">
      <c r="F745" s="19"/>
      <c r="G745" s="19"/>
      <c r="H745" s="19"/>
      <c r="N745" s="26"/>
      <c r="O745" s="25"/>
      <c r="S745" s="26"/>
    </row>
    <row r="746">
      <c r="F746" s="19"/>
      <c r="G746" s="19"/>
      <c r="H746" s="19"/>
      <c r="N746" s="26"/>
      <c r="O746" s="25"/>
      <c r="S746" s="26"/>
    </row>
    <row r="747">
      <c r="F747" s="19"/>
      <c r="G747" s="19"/>
      <c r="H747" s="19"/>
      <c r="N747" s="26"/>
      <c r="O747" s="25"/>
      <c r="S747" s="26"/>
    </row>
    <row r="748">
      <c r="F748" s="19"/>
      <c r="G748" s="19"/>
      <c r="H748" s="19"/>
      <c r="N748" s="26"/>
      <c r="O748" s="25"/>
      <c r="S748" s="26"/>
    </row>
    <row r="749">
      <c r="F749" s="19"/>
      <c r="G749" s="19"/>
      <c r="H749" s="19"/>
      <c r="N749" s="26"/>
      <c r="O749" s="25"/>
      <c r="S749" s="26"/>
    </row>
    <row r="750">
      <c r="F750" s="19"/>
      <c r="G750" s="19"/>
      <c r="H750" s="19"/>
      <c r="N750" s="26"/>
      <c r="O750" s="25"/>
      <c r="S750" s="26"/>
    </row>
    <row r="751">
      <c r="F751" s="19"/>
      <c r="G751" s="19"/>
      <c r="H751" s="19"/>
      <c r="N751" s="26"/>
      <c r="O751" s="25"/>
      <c r="S751" s="26"/>
    </row>
    <row r="752">
      <c r="F752" s="19"/>
      <c r="G752" s="19"/>
      <c r="H752" s="19"/>
      <c r="N752" s="26"/>
      <c r="O752" s="25"/>
      <c r="S752" s="26"/>
    </row>
    <row r="753">
      <c r="F753" s="19"/>
      <c r="G753" s="19"/>
      <c r="H753" s="19"/>
      <c r="N753" s="26"/>
      <c r="O753" s="25"/>
      <c r="S753" s="26"/>
    </row>
    <row r="754">
      <c r="F754" s="19"/>
      <c r="G754" s="19"/>
      <c r="H754" s="19"/>
      <c r="N754" s="26"/>
      <c r="O754" s="25"/>
      <c r="S754" s="26"/>
    </row>
    <row r="755">
      <c r="F755" s="19"/>
      <c r="G755" s="19"/>
      <c r="H755" s="19"/>
      <c r="N755" s="26"/>
      <c r="O755" s="25"/>
      <c r="S755" s="26"/>
    </row>
    <row r="756">
      <c r="F756" s="19"/>
      <c r="G756" s="19"/>
      <c r="H756" s="19"/>
      <c r="N756" s="26"/>
      <c r="O756" s="25"/>
      <c r="S756" s="26"/>
    </row>
    <row r="757">
      <c r="F757" s="19"/>
      <c r="G757" s="19"/>
      <c r="H757" s="19"/>
      <c r="N757" s="26"/>
      <c r="O757" s="25"/>
      <c r="S757" s="26"/>
    </row>
    <row r="758">
      <c r="F758" s="19"/>
      <c r="G758" s="19"/>
      <c r="H758" s="19"/>
      <c r="N758" s="26"/>
      <c r="O758" s="25"/>
      <c r="S758" s="26"/>
    </row>
    <row r="759">
      <c r="F759" s="19"/>
      <c r="G759" s="19"/>
      <c r="H759" s="19"/>
      <c r="N759" s="26"/>
      <c r="O759" s="25"/>
      <c r="S759" s="26"/>
    </row>
    <row r="760">
      <c r="F760" s="19"/>
      <c r="G760" s="19"/>
      <c r="H760" s="19"/>
      <c r="N760" s="26"/>
      <c r="O760" s="25"/>
      <c r="S760" s="26"/>
    </row>
    <row r="761">
      <c r="F761" s="19"/>
      <c r="G761" s="19"/>
      <c r="H761" s="19"/>
      <c r="N761" s="26"/>
      <c r="O761" s="25"/>
      <c r="S761" s="26"/>
    </row>
    <row r="762">
      <c r="F762" s="19"/>
      <c r="G762" s="19"/>
      <c r="H762" s="19"/>
      <c r="N762" s="26"/>
      <c r="O762" s="25"/>
      <c r="S762" s="26"/>
    </row>
    <row r="763">
      <c r="F763" s="19"/>
      <c r="G763" s="19"/>
      <c r="H763" s="19"/>
      <c r="N763" s="26"/>
      <c r="O763" s="25"/>
      <c r="S763" s="26"/>
    </row>
    <row r="764">
      <c r="F764" s="19"/>
      <c r="G764" s="19"/>
      <c r="H764" s="19"/>
      <c r="N764" s="26"/>
      <c r="O764" s="25"/>
      <c r="S764" s="26"/>
    </row>
    <row r="765">
      <c r="F765" s="19"/>
      <c r="G765" s="19"/>
      <c r="H765" s="19"/>
      <c r="N765" s="26"/>
      <c r="O765" s="25"/>
      <c r="S765" s="26"/>
    </row>
    <row r="766">
      <c r="F766" s="19"/>
      <c r="G766" s="19"/>
      <c r="H766" s="19"/>
      <c r="N766" s="26"/>
      <c r="O766" s="25"/>
      <c r="S766" s="26"/>
    </row>
    <row r="767">
      <c r="F767" s="19"/>
      <c r="G767" s="19"/>
      <c r="H767" s="19"/>
      <c r="N767" s="26"/>
      <c r="O767" s="25"/>
      <c r="S767" s="26"/>
    </row>
    <row r="768">
      <c r="F768" s="19"/>
      <c r="G768" s="19"/>
      <c r="H768" s="19"/>
      <c r="N768" s="26"/>
      <c r="O768" s="25"/>
      <c r="S768" s="26"/>
    </row>
    <row r="769">
      <c r="F769" s="19"/>
      <c r="G769" s="19"/>
      <c r="H769" s="19"/>
      <c r="N769" s="26"/>
      <c r="O769" s="25"/>
      <c r="S769" s="26"/>
    </row>
    <row r="770">
      <c r="F770" s="19"/>
      <c r="G770" s="19"/>
      <c r="H770" s="19"/>
      <c r="N770" s="26"/>
      <c r="O770" s="25"/>
      <c r="S770" s="26"/>
    </row>
    <row r="771">
      <c r="F771" s="19"/>
      <c r="G771" s="19"/>
      <c r="H771" s="19"/>
      <c r="N771" s="26"/>
      <c r="O771" s="25"/>
      <c r="S771" s="26"/>
    </row>
    <row r="772">
      <c r="F772" s="19"/>
      <c r="G772" s="19"/>
      <c r="H772" s="19"/>
      <c r="N772" s="26"/>
      <c r="O772" s="25"/>
      <c r="S772" s="26"/>
    </row>
    <row r="773">
      <c r="F773" s="19"/>
      <c r="G773" s="19"/>
      <c r="H773" s="19"/>
      <c r="N773" s="26"/>
      <c r="O773" s="25"/>
      <c r="S773" s="26"/>
    </row>
    <row r="774">
      <c r="F774" s="19"/>
      <c r="G774" s="19"/>
      <c r="H774" s="19"/>
      <c r="N774" s="26"/>
      <c r="O774" s="25"/>
      <c r="S774" s="26"/>
    </row>
    <row r="775">
      <c r="F775" s="19"/>
      <c r="G775" s="19"/>
      <c r="H775" s="19"/>
      <c r="N775" s="26"/>
      <c r="O775" s="25"/>
      <c r="S775" s="26"/>
    </row>
    <row r="776">
      <c r="F776" s="19"/>
      <c r="G776" s="19"/>
      <c r="H776" s="19"/>
      <c r="N776" s="26"/>
      <c r="O776" s="25"/>
      <c r="S776" s="26"/>
    </row>
    <row r="777">
      <c r="F777" s="19"/>
      <c r="G777" s="19"/>
      <c r="H777" s="19"/>
      <c r="N777" s="26"/>
      <c r="O777" s="25"/>
      <c r="S777" s="26"/>
    </row>
    <row r="778">
      <c r="F778" s="19"/>
      <c r="G778" s="19"/>
      <c r="H778" s="19"/>
      <c r="N778" s="26"/>
      <c r="O778" s="25"/>
      <c r="S778" s="26"/>
    </row>
    <row r="779">
      <c r="F779" s="19"/>
      <c r="G779" s="19"/>
      <c r="H779" s="19"/>
      <c r="N779" s="26"/>
      <c r="O779" s="25"/>
      <c r="S779" s="26"/>
    </row>
    <row r="780">
      <c r="F780" s="19"/>
      <c r="G780" s="19"/>
      <c r="H780" s="19"/>
      <c r="N780" s="26"/>
      <c r="O780" s="25"/>
      <c r="S780" s="26"/>
    </row>
    <row r="781">
      <c r="F781" s="19"/>
      <c r="G781" s="19"/>
      <c r="H781" s="19"/>
      <c r="N781" s="26"/>
      <c r="O781" s="25"/>
      <c r="S781" s="26"/>
    </row>
    <row r="782">
      <c r="F782" s="19"/>
      <c r="G782" s="19"/>
      <c r="H782" s="19"/>
      <c r="N782" s="26"/>
      <c r="O782" s="25"/>
      <c r="S782" s="26"/>
    </row>
    <row r="783">
      <c r="F783" s="19"/>
      <c r="G783" s="19"/>
      <c r="H783" s="19"/>
      <c r="N783" s="26"/>
      <c r="O783" s="25"/>
      <c r="S783" s="26"/>
    </row>
    <row r="784">
      <c r="F784" s="19"/>
      <c r="G784" s="19"/>
      <c r="H784" s="19"/>
      <c r="N784" s="26"/>
      <c r="O784" s="25"/>
      <c r="S784" s="26"/>
    </row>
    <row r="785">
      <c r="F785" s="19"/>
      <c r="G785" s="19"/>
      <c r="H785" s="19"/>
      <c r="N785" s="26"/>
      <c r="O785" s="25"/>
      <c r="S785" s="26"/>
    </row>
    <row r="786">
      <c r="F786" s="19"/>
      <c r="G786" s="19"/>
      <c r="H786" s="19"/>
      <c r="N786" s="26"/>
      <c r="O786" s="25"/>
      <c r="S786" s="26"/>
    </row>
    <row r="787">
      <c r="F787" s="19"/>
      <c r="G787" s="19"/>
      <c r="H787" s="19"/>
      <c r="N787" s="26"/>
      <c r="O787" s="25"/>
      <c r="S787" s="26"/>
    </row>
    <row r="788">
      <c r="F788" s="19"/>
      <c r="G788" s="19"/>
      <c r="H788" s="19"/>
      <c r="N788" s="26"/>
      <c r="O788" s="25"/>
      <c r="S788" s="26"/>
    </row>
    <row r="789">
      <c r="F789" s="19"/>
      <c r="G789" s="19"/>
      <c r="H789" s="19"/>
      <c r="N789" s="26"/>
      <c r="O789" s="25"/>
      <c r="S789" s="26"/>
    </row>
    <row r="790">
      <c r="F790" s="19"/>
      <c r="G790" s="19"/>
      <c r="H790" s="19"/>
      <c r="N790" s="26"/>
      <c r="O790" s="25"/>
      <c r="S790" s="26"/>
    </row>
    <row r="791">
      <c r="F791" s="19"/>
      <c r="G791" s="19"/>
      <c r="H791" s="19"/>
      <c r="N791" s="26"/>
      <c r="O791" s="25"/>
      <c r="S791" s="26"/>
    </row>
    <row r="792">
      <c r="F792" s="19"/>
      <c r="G792" s="19"/>
      <c r="H792" s="19"/>
      <c r="N792" s="26"/>
      <c r="O792" s="25"/>
      <c r="S792" s="26"/>
    </row>
    <row r="793">
      <c r="F793" s="19"/>
      <c r="G793" s="19"/>
      <c r="H793" s="19"/>
      <c r="N793" s="26"/>
      <c r="O793" s="25"/>
      <c r="S793" s="26"/>
    </row>
    <row r="794">
      <c r="F794" s="19"/>
      <c r="G794" s="19"/>
      <c r="H794" s="19"/>
      <c r="N794" s="26"/>
      <c r="O794" s="25"/>
      <c r="S794" s="26"/>
    </row>
    <row r="795">
      <c r="F795" s="19"/>
      <c r="G795" s="19"/>
      <c r="H795" s="19"/>
      <c r="N795" s="26"/>
      <c r="O795" s="25"/>
      <c r="S795" s="26"/>
    </row>
    <row r="796">
      <c r="F796" s="19"/>
      <c r="G796" s="19"/>
      <c r="H796" s="19"/>
      <c r="N796" s="26"/>
      <c r="O796" s="25"/>
      <c r="S796" s="26"/>
    </row>
    <row r="797">
      <c r="F797" s="19"/>
      <c r="G797" s="19"/>
      <c r="H797" s="19"/>
      <c r="N797" s="26"/>
      <c r="O797" s="25"/>
      <c r="S797" s="26"/>
    </row>
    <row r="798">
      <c r="F798" s="19"/>
      <c r="G798" s="19"/>
      <c r="H798" s="19"/>
      <c r="N798" s="26"/>
      <c r="O798" s="25"/>
      <c r="S798" s="26"/>
    </row>
    <row r="799">
      <c r="F799" s="19"/>
      <c r="G799" s="19"/>
      <c r="H799" s="19"/>
      <c r="N799" s="26"/>
      <c r="O799" s="25"/>
      <c r="S799" s="26"/>
    </row>
    <row r="800">
      <c r="F800" s="19"/>
      <c r="G800" s="19"/>
      <c r="H800" s="19"/>
      <c r="N800" s="26"/>
      <c r="O800" s="25"/>
      <c r="S800" s="26"/>
    </row>
    <row r="801">
      <c r="F801" s="19"/>
      <c r="G801" s="19"/>
      <c r="H801" s="19"/>
      <c r="N801" s="26"/>
      <c r="O801" s="25"/>
      <c r="S801" s="26"/>
    </row>
    <row r="802">
      <c r="F802" s="19"/>
      <c r="G802" s="19"/>
      <c r="H802" s="19"/>
      <c r="N802" s="26"/>
      <c r="O802" s="25"/>
      <c r="S802" s="26"/>
    </row>
    <row r="803">
      <c r="F803" s="19"/>
      <c r="G803" s="19"/>
      <c r="H803" s="19"/>
      <c r="N803" s="26"/>
      <c r="O803" s="25"/>
      <c r="S803" s="26"/>
    </row>
    <row r="804">
      <c r="F804" s="19"/>
      <c r="G804" s="19"/>
      <c r="H804" s="19"/>
      <c r="N804" s="26"/>
      <c r="O804" s="25"/>
      <c r="S804" s="26"/>
    </row>
    <row r="805">
      <c r="F805" s="19"/>
      <c r="G805" s="19"/>
      <c r="H805" s="19"/>
      <c r="N805" s="26"/>
      <c r="O805" s="25"/>
      <c r="S805" s="26"/>
    </row>
    <row r="806">
      <c r="F806" s="19"/>
      <c r="G806" s="19"/>
      <c r="H806" s="19"/>
      <c r="N806" s="26"/>
      <c r="O806" s="25"/>
      <c r="S806" s="26"/>
    </row>
    <row r="807">
      <c r="F807" s="19"/>
      <c r="G807" s="19"/>
      <c r="H807" s="19"/>
      <c r="N807" s="26"/>
      <c r="O807" s="25"/>
      <c r="S807" s="26"/>
    </row>
    <row r="808">
      <c r="F808" s="19"/>
      <c r="G808" s="19"/>
      <c r="H808" s="19"/>
      <c r="N808" s="26"/>
      <c r="O808" s="25"/>
      <c r="S808" s="26"/>
    </row>
    <row r="809">
      <c r="F809" s="19"/>
      <c r="G809" s="19"/>
      <c r="H809" s="19"/>
      <c r="N809" s="26"/>
      <c r="O809" s="25"/>
      <c r="S809" s="26"/>
    </row>
    <row r="810">
      <c r="F810" s="19"/>
      <c r="G810" s="19"/>
      <c r="H810" s="19"/>
      <c r="N810" s="26"/>
      <c r="O810" s="25"/>
      <c r="S810" s="26"/>
    </row>
    <row r="811">
      <c r="F811" s="19"/>
      <c r="G811" s="19"/>
      <c r="H811" s="19"/>
      <c r="N811" s="26"/>
      <c r="O811" s="25"/>
      <c r="S811" s="26"/>
    </row>
    <row r="812">
      <c r="F812" s="19"/>
      <c r="G812" s="19"/>
      <c r="H812" s="19"/>
      <c r="N812" s="26"/>
      <c r="O812" s="25"/>
      <c r="S812" s="26"/>
    </row>
    <row r="813">
      <c r="F813" s="19"/>
      <c r="G813" s="19"/>
      <c r="H813" s="19"/>
      <c r="N813" s="26"/>
      <c r="O813" s="25"/>
      <c r="S813" s="26"/>
    </row>
    <row r="814">
      <c r="F814" s="19"/>
      <c r="G814" s="19"/>
      <c r="H814" s="19"/>
      <c r="N814" s="26"/>
      <c r="O814" s="25"/>
      <c r="S814" s="26"/>
    </row>
    <row r="815">
      <c r="F815" s="19"/>
      <c r="G815" s="19"/>
      <c r="H815" s="19"/>
      <c r="N815" s="26"/>
      <c r="O815" s="25"/>
      <c r="S815" s="26"/>
    </row>
    <row r="816">
      <c r="F816" s="19"/>
      <c r="G816" s="19"/>
      <c r="H816" s="19"/>
      <c r="N816" s="26"/>
      <c r="O816" s="25"/>
      <c r="S816" s="26"/>
    </row>
    <row r="817">
      <c r="F817" s="19"/>
      <c r="G817" s="19"/>
      <c r="H817" s="19"/>
      <c r="N817" s="26"/>
      <c r="O817" s="25"/>
      <c r="S817" s="26"/>
    </row>
    <row r="818">
      <c r="F818" s="19"/>
      <c r="G818" s="19"/>
      <c r="H818" s="19"/>
      <c r="N818" s="26"/>
      <c r="O818" s="25"/>
      <c r="S818" s="26"/>
    </row>
    <row r="819">
      <c r="F819" s="19"/>
      <c r="G819" s="19"/>
      <c r="H819" s="19"/>
      <c r="N819" s="26"/>
      <c r="O819" s="25"/>
      <c r="S819" s="26"/>
    </row>
    <row r="820">
      <c r="F820" s="19"/>
      <c r="G820" s="19"/>
      <c r="H820" s="19"/>
      <c r="N820" s="26"/>
      <c r="O820" s="25"/>
      <c r="S820" s="26"/>
    </row>
    <row r="821">
      <c r="F821" s="19"/>
      <c r="G821" s="19"/>
      <c r="H821" s="19"/>
      <c r="N821" s="26"/>
      <c r="O821" s="25"/>
      <c r="S821" s="26"/>
    </row>
    <row r="822">
      <c r="F822" s="19"/>
      <c r="G822" s="19"/>
      <c r="H822" s="19"/>
      <c r="N822" s="26"/>
      <c r="O822" s="25"/>
      <c r="S822" s="26"/>
    </row>
    <row r="823">
      <c r="F823" s="19"/>
      <c r="G823" s="19"/>
      <c r="H823" s="19"/>
      <c r="N823" s="26"/>
      <c r="O823" s="25"/>
      <c r="S823" s="26"/>
    </row>
    <row r="824">
      <c r="F824" s="19"/>
      <c r="G824" s="19"/>
      <c r="H824" s="19"/>
      <c r="N824" s="26"/>
      <c r="O824" s="25"/>
      <c r="S824" s="26"/>
    </row>
    <row r="825">
      <c r="F825" s="19"/>
      <c r="G825" s="19"/>
      <c r="H825" s="19"/>
      <c r="N825" s="26"/>
      <c r="O825" s="25"/>
      <c r="S825" s="26"/>
    </row>
    <row r="826">
      <c r="F826" s="19"/>
      <c r="G826" s="19"/>
      <c r="H826" s="19"/>
      <c r="N826" s="26"/>
      <c r="O826" s="25"/>
      <c r="S826" s="26"/>
    </row>
    <row r="827">
      <c r="F827" s="19"/>
      <c r="G827" s="19"/>
      <c r="H827" s="19"/>
      <c r="N827" s="26"/>
      <c r="O827" s="25"/>
      <c r="S827" s="26"/>
    </row>
    <row r="828">
      <c r="F828" s="19"/>
      <c r="G828" s="19"/>
      <c r="H828" s="19"/>
      <c r="N828" s="26"/>
      <c r="O828" s="25"/>
      <c r="S828" s="26"/>
    </row>
    <row r="829">
      <c r="F829" s="19"/>
      <c r="G829" s="19"/>
      <c r="H829" s="19"/>
      <c r="N829" s="26"/>
      <c r="O829" s="25"/>
      <c r="S829" s="26"/>
    </row>
    <row r="830">
      <c r="F830" s="19"/>
      <c r="G830" s="19"/>
      <c r="H830" s="19"/>
      <c r="N830" s="26"/>
      <c r="O830" s="25"/>
      <c r="S830" s="26"/>
    </row>
    <row r="831">
      <c r="F831" s="19"/>
      <c r="G831" s="19"/>
      <c r="H831" s="19"/>
      <c r="N831" s="26"/>
      <c r="O831" s="25"/>
      <c r="S831" s="26"/>
    </row>
    <row r="832">
      <c r="F832" s="19"/>
      <c r="G832" s="19"/>
      <c r="H832" s="19"/>
      <c r="N832" s="26"/>
      <c r="O832" s="25"/>
      <c r="S832" s="26"/>
    </row>
    <row r="833">
      <c r="F833" s="19"/>
      <c r="G833" s="19"/>
      <c r="H833" s="19"/>
      <c r="N833" s="26"/>
      <c r="O833" s="25"/>
      <c r="S833" s="26"/>
    </row>
    <row r="834">
      <c r="F834" s="19"/>
      <c r="G834" s="19"/>
      <c r="H834" s="19"/>
      <c r="N834" s="26"/>
      <c r="O834" s="25"/>
      <c r="S834" s="26"/>
    </row>
    <row r="835">
      <c r="F835" s="19"/>
      <c r="G835" s="19"/>
      <c r="H835" s="19"/>
      <c r="N835" s="26"/>
      <c r="O835" s="25"/>
      <c r="S835" s="26"/>
    </row>
    <row r="836">
      <c r="F836" s="19"/>
      <c r="G836" s="19"/>
      <c r="H836" s="19"/>
      <c r="N836" s="26"/>
      <c r="O836" s="25"/>
      <c r="S836" s="26"/>
    </row>
    <row r="837">
      <c r="F837" s="19"/>
      <c r="G837" s="19"/>
      <c r="H837" s="19"/>
      <c r="N837" s="26"/>
      <c r="O837" s="25"/>
      <c r="S837" s="26"/>
    </row>
    <row r="838">
      <c r="F838" s="19"/>
      <c r="G838" s="19"/>
      <c r="H838" s="19"/>
      <c r="N838" s="26"/>
      <c r="O838" s="25"/>
      <c r="S838" s="26"/>
    </row>
    <row r="839">
      <c r="F839" s="19"/>
      <c r="G839" s="19"/>
      <c r="H839" s="19"/>
      <c r="N839" s="26"/>
      <c r="O839" s="25"/>
      <c r="S839" s="26"/>
    </row>
    <row r="840">
      <c r="F840" s="19"/>
      <c r="G840" s="19"/>
      <c r="H840" s="19"/>
      <c r="N840" s="26"/>
      <c r="O840" s="25"/>
      <c r="S840" s="26"/>
    </row>
    <row r="841">
      <c r="F841" s="19"/>
      <c r="G841" s="19"/>
      <c r="H841" s="19"/>
      <c r="N841" s="26"/>
      <c r="O841" s="25"/>
      <c r="S841" s="26"/>
    </row>
    <row r="842">
      <c r="F842" s="19"/>
      <c r="G842" s="19"/>
      <c r="H842" s="19"/>
      <c r="N842" s="26"/>
      <c r="O842" s="25"/>
      <c r="S842" s="26"/>
    </row>
    <row r="843">
      <c r="F843" s="19"/>
      <c r="G843" s="19"/>
      <c r="H843" s="19"/>
      <c r="N843" s="26"/>
      <c r="O843" s="25"/>
      <c r="S843" s="26"/>
    </row>
    <row r="844">
      <c r="F844" s="19"/>
      <c r="G844" s="19"/>
      <c r="H844" s="19"/>
      <c r="N844" s="26"/>
      <c r="O844" s="25"/>
      <c r="S844" s="26"/>
    </row>
    <row r="845">
      <c r="F845" s="19"/>
      <c r="G845" s="19"/>
      <c r="H845" s="19"/>
      <c r="N845" s="26"/>
      <c r="O845" s="25"/>
      <c r="S845" s="26"/>
    </row>
    <row r="846">
      <c r="F846" s="19"/>
      <c r="G846" s="19"/>
      <c r="H846" s="19"/>
      <c r="N846" s="26"/>
      <c r="O846" s="25"/>
      <c r="S846" s="26"/>
    </row>
    <row r="847">
      <c r="F847" s="19"/>
      <c r="G847" s="19"/>
      <c r="H847" s="19"/>
      <c r="N847" s="26"/>
      <c r="O847" s="25"/>
      <c r="S847" s="26"/>
    </row>
    <row r="848">
      <c r="F848" s="19"/>
      <c r="G848" s="19"/>
      <c r="H848" s="19"/>
      <c r="N848" s="26"/>
      <c r="O848" s="25"/>
      <c r="S848" s="26"/>
    </row>
    <row r="849">
      <c r="F849" s="19"/>
      <c r="G849" s="19"/>
      <c r="H849" s="19"/>
      <c r="N849" s="26"/>
      <c r="O849" s="25"/>
      <c r="S849" s="26"/>
    </row>
    <row r="850">
      <c r="F850" s="19"/>
      <c r="G850" s="19"/>
      <c r="H850" s="19"/>
      <c r="N850" s="26"/>
      <c r="O850" s="25"/>
      <c r="S850" s="26"/>
    </row>
    <row r="851">
      <c r="F851" s="19"/>
      <c r="G851" s="19"/>
      <c r="H851" s="19"/>
      <c r="N851" s="26"/>
      <c r="O851" s="25"/>
      <c r="S851" s="26"/>
    </row>
    <row r="852">
      <c r="F852" s="19"/>
      <c r="G852" s="19"/>
      <c r="H852" s="19"/>
      <c r="N852" s="26"/>
      <c r="O852" s="25"/>
      <c r="S852" s="26"/>
    </row>
    <row r="853">
      <c r="F853" s="19"/>
      <c r="G853" s="19"/>
      <c r="H853" s="19"/>
      <c r="N853" s="26"/>
      <c r="O853" s="25"/>
      <c r="S853" s="26"/>
    </row>
    <row r="854">
      <c r="F854" s="19"/>
      <c r="G854" s="19"/>
      <c r="H854" s="19"/>
      <c r="N854" s="26"/>
      <c r="O854" s="25"/>
      <c r="S854" s="26"/>
    </row>
    <row r="855">
      <c r="F855" s="19"/>
      <c r="G855" s="19"/>
      <c r="H855" s="19"/>
      <c r="N855" s="26"/>
      <c r="O855" s="25"/>
      <c r="S855" s="26"/>
    </row>
    <row r="856">
      <c r="F856" s="19"/>
      <c r="G856" s="19"/>
      <c r="H856" s="19"/>
      <c r="N856" s="26"/>
      <c r="O856" s="25"/>
      <c r="S856" s="26"/>
    </row>
    <row r="857">
      <c r="F857" s="19"/>
      <c r="G857" s="19"/>
      <c r="H857" s="19"/>
      <c r="N857" s="26"/>
      <c r="O857" s="25"/>
      <c r="S857" s="26"/>
    </row>
    <row r="858">
      <c r="F858" s="19"/>
      <c r="G858" s="19"/>
      <c r="H858" s="19"/>
      <c r="N858" s="26"/>
      <c r="O858" s="25"/>
      <c r="S858" s="26"/>
    </row>
    <row r="859">
      <c r="F859" s="19"/>
      <c r="G859" s="19"/>
      <c r="H859" s="19"/>
      <c r="N859" s="26"/>
      <c r="O859" s="25"/>
      <c r="S859" s="26"/>
    </row>
    <row r="860">
      <c r="F860" s="19"/>
      <c r="G860" s="19"/>
      <c r="H860" s="19"/>
      <c r="N860" s="26"/>
      <c r="O860" s="25"/>
      <c r="S860" s="26"/>
    </row>
    <row r="861">
      <c r="F861" s="19"/>
      <c r="G861" s="19"/>
      <c r="H861" s="19"/>
      <c r="N861" s="26"/>
      <c r="O861" s="25"/>
      <c r="S861" s="26"/>
    </row>
    <row r="862">
      <c r="F862" s="19"/>
      <c r="G862" s="19"/>
      <c r="H862" s="19"/>
      <c r="N862" s="26"/>
      <c r="O862" s="25"/>
      <c r="S862" s="26"/>
    </row>
    <row r="863">
      <c r="F863" s="19"/>
      <c r="G863" s="19"/>
      <c r="H863" s="19"/>
      <c r="N863" s="26"/>
      <c r="O863" s="25"/>
      <c r="S863" s="26"/>
    </row>
    <row r="864">
      <c r="F864" s="19"/>
      <c r="G864" s="19"/>
      <c r="H864" s="19"/>
      <c r="N864" s="26"/>
      <c r="O864" s="25"/>
      <c r="S864" s="26"/>
    </row>
    <row r="865">
      <c r="F865" s="19"/>
      <c r="G865" s="19"/>
      <c r="H865" s="19"/>
      <c r="N865" s="26"/>
      <c r="O865" s="25"/>
      <c r="S865" s="26"/>
    </row>
    <row r="866">
      <c r="F866" s="19"/>
      <c r="G866" s="19"/>
      <c r="H866" s="19"/>
      <c r="N866" s="26"/>
      <c r="O866" s="25"/>
      <c r="S866" s="26"/>
    </row>
    <row r="867">
      <c r="F867" s="19"/>
      <c r="G867" s="19"/>
      <c r="H867" s="19"/>
      <c r="N867" s="26"/>
      <c r="O867" s="25"/>
      <c r="S867" s="26"/>
    </row>
    <row r="868">
      <c r="F868" s="19"/>
      <c r="G868" s="19"/>
      <c r="H868" s="19"/>
      <c r="N868" s="26"/>
      <c r="O868" s="25"/>
      <c r="S868" s="26"/>
    </row>
    <row r="869">
      <c r="F869" s="19"/>
      <c r="G869" s="19"/>
      <c r="H869" s="19"/>
      <c r="N869" s="26"/>
      <c r="O869" s="25"/>
      <c r="S869" s="26"/>
    </row>
    <row r="870">
      <c r="F870" s="19"/>
      <c r="G870" s="19"/>
      <c r="H870" s="19"/>
      <c r="N870" s="26"/>
      <c r="O870" s="25"/>
      <c r="S870" s="26"/>
    </row>
    <row r="871">
      <c r="F871" s="19"/>
      <c r="G871" s="19"/>
      <c r="H871" s="19"/>
      <c r="N871" s="26"/>
      <c r="O871" s="25"/>
      <c r="S871" s="26"/>
    </row>
    <row r="872">
      <c r="F872" s="19"/>
      <c r="G872" s="19"/>
      <c r="H872" s="19"/>
      <c r="N872" s="26"/>
      <c r="O872" s="25"/>
      <c r="S872" s="26"/>
    </row>
    <row r="873">
      <c r="F873" s="19"/>
      <c r="G873" s="19"/>
      <c r="H873" s="19"/>
      <c r="N873" s="26"/>
      <c r="O873" s="25"/>
      <c r="S873" s="26"/>
    </row>
    <row r="874">
      <c r="F874" s="19"/>
      <c r="G874" s="19"/>
      <c r="H874" s="19"/>
      <c r="N874" s="26"/>
      <c r="O874" s="25"/>
      <c r="S874" s="26"/>
    </row>
    <row r="875">
      <c r="F875" s="19"/>
      <c r="G875" s="19"/>
      <c r="H875" s="19"/>
      <c r="N875" s="26"/>
      <c r="O875" s="25"/>
      <c r="S875" s="26"/>
    </row>
    <row r="876">
      <c r="F876" s="19"/>
      <c r="G876" s="19"/>
      <c r="H876" s="19"/>
      <c r="N876" s="26"/>
      <c r="O876" s="25"/>
      <c r="S876" s="26"/>
    </row>
    <row r="877">
      <c r="F877" s="19"/>
      <c r="G877" s="19"/>
      <c r="H877" s="19"/>
      <c r="N877" s="26"/>
      <c r="O877" s="25"/>
      <c r="S877" s="26"/>
    </row>
    <row r="878">
      <c r="F878" s="19"/>
      <c r="G878" s="19"/>
      <c r="H878" s="19"/>
      <c r="N878" s="26"/>
      <c r="O878" s="25"/>
      <c r="S878" s="26"/>
    </row>
    <row r="879">
      <c r="F879" s="19"/>
      <c r="G879" s="19"/>
      <c r="H879" s="19"/>
      <c r="N879" s="26"/>
      <c r="O879" s="25"/>
      <c r="S879" s="26"/>
    </row>
    <row r="880">
      <c r="F880" s="19"/>
      <c r="G880" s="19"/>
      <c r="H880" s="19"/>
      <c r="N880" s="26"/>
      <c r="O880" s="25"/>
      <c r="S880" s="26"/>
    </row>
    <row r="881">
      <c r="F881" s="19"/>
      <c r="G881" s="19"/>
      <c r="H881" s="19"/>
      <c r="N881" s="26"/>
      <c r="O881" s="25"/>
      <c r="S881" s="26"/>
    </row>
    <row r="882">
      <c r="F882" s="19"/>
      <c r="G882" s="19"/>
      <c r="H882" s="19"/>
      <c r="N882" s="26"/>
      <c r="O882" s="25"/>
      <c r="S882" s="26"/>
    </row>
    <row r="883">
      <c r="F883" s="19"/>
      <c r="G883" s="19"/>
      <c r="H883" s="19"/>
      <c r="N883" s="26"/>
      <c r="O883" s="25"/>
      <c r="S883" s="26"/>
    </row>
    <row r="884">
      <c r="F884" s="19"/>
      <c r="G884" s="19"/>
      <c r="H884" s="19"/>
      <c r="N884" s="26"/>
      <c r="O884" s="25"/>
      <c r="S884" s="26"/>
    </row>
    <row r="885">
      <c r="F885" s="19"/>
      <c r="G885" s="19"/>
      <c r="H885" s="19"/>
      <c r="N885" s="26"/>
      <c r="O885" s="25"/>
      <c r="S885" s="26"/>
    </row>
    <row r="886">
      <c r="F886" s="19"/>
      <c r="G886" s="19"/>
      <c r="H886" s="19"/>
      <c r="N886" s="26"/>
      <c r="O886" s="25"/>
      <c r="S886" s="26"/>
    </row>
    <row r="887">
      <c r="F887" s="19"/>
      <c r="G887" s="19"/>
      <c r="H887" s="19"/>
      <c r="N887" s="26"/>
      <c r="O887" s="25"/>
      <c r="S887" s="26"/>
    </row>
    <row r="888">
      <c r="F888" s="19"/>
      <c r="G888" s="19"/>
      <c r="H888" s="19"/>
      <c r="N888" s="26"/>
      <c r="O888" s="25"/>
      <c r="S888" s="26"/>
    </row>
    <row r="889">
      <c r="F889" s="19"/>
      <c r="G889" s="19"/>
      <c r="H889" s="19"/>
      <c r="N889" s="26"/>
      <c r="O889" s="25"/>
      <c r="S889" s="26"/>
    </row>
    <row r="890">
      <c r="F890" s="19"/>
      <c r="G890" s="19"/>
      <c r="H890" s="19"/>
      <c r="N890" s="26"/>
      <c r="O890" s="25"/>
      <c r="S890" s="26"/>
    </row>
    <row r="891">
      <c r="F891" s="19"/>
      <c r="G891" s="19"/>
      <c r="H891" s="19"/>
      <c r="N891" s="26"/>
      <c r="O891" s="25"/>
      <c r="S891" s="26"/>
    </row>
    <row r="892">
      <c r="F892" s="19"/>
      <c r="G892" s="19"/>
      <c r="H892" s="19"/>
      <c r="N892" s="26"/>
      <c r="O892" s="25"/>
      <c r="S892" s="26"/>
    </row>
    <row r="893">
      <c r="F893" s="19"/>
      <c r="G893" s="19"/>
      <c r="H893" s="19"/>
      <c r="N893" s="26"/>
      <c r="O893" s="25"/>
      <c r="S893" s="26"/>
    </row>
    <row r="894">
      <c r="F894" s="19"/>
      <c r="G894" s="19"/>
      <c r="H894" s="19"/>
      <c r="N894" s="26"/>
      <c r="O894" s="25"/>
      <c r="S894" s="26"/>
    </row>
    <row r="895">
      <c r="F895" s="19"/>
      <c r="G895" s="19"/>
      <c r="H895" s="19"/>
      <c r="N895" s="26"/>
      <c r="O895" s="25"/>
      <c r="S895" s="26"/>
    </row>
    <row r="896">
      <c r="F896" s="19"/>
      <c r="G896" s="19"/>
      <c r="H896" s="19"/>
      <c r="N896" s="26"/>
      <c r="O896" s="25"/>
      <c r="S896" s="26"/>
    </row>
    <row r="897">
      <c r="F897" s="19"/>
      <c r="G897" s="19"/>
      <c r="H897" s="19"/>
      <c r="N897" s="26"/>
      <c r="O897" s="25"/>
      <c r="S897" s="26"/>
    </row>
    <row r="898">
      <c r="F898" s="19"/>
      <c r="G898" s="19"/>
      <c r="H898" s="19"/>
      <c r="N898" s="26"/>
      <c r="O898" s="25"/>
      <c r="S898" s="26"/>
    </row>
    <row r="899">
      <c r="F899" s="19"/>
      <c r="G899" s="19"/>
      <c r="H899" s="19"/>
      <c r="N899" s="26"/>
      <c r="O899" s="25"/>
      <c r="S899" s="26"/>
    </row>
    <row r="900">
      <c r="F900" s="19"/>
      <c r="G900" s="19"/>
      <c r="H900" s="19"/>
      <c r="N900" s="26"/>
      <c r="O900" s="25"/>
      <c r="S900" s="26"/>
    </row>
    <row r="901">
      <c r="F901" s="19"/>
      <c r="G901" s="19"/>
      <c r="H901" s="19"/>
      <c r="N901" s="26"/>
      <c r="O901" s="25"/>
      <c r="S901" s="26"/>
    </row>
    <row r="902">
      <c r="F902" s="19"/>
      <c r="G902" s="19"/>
      <c r="H902" s="19"/>
      <c r="N902" s="26"/>
      <c r="O902" s="25"/>
      <c r="S902" s="26"/>
    </row>
    <row r="903">
      <c r="F903" s="19"/>
      <c r="G903" s="19"/>
      <c r="H903" s="19"/>
      <c r="N903" s="26"/>
      <c r="O903" s="25"/>
      <c r="S903" s="26"/>
    </row>
    <row r="904">
      <c r="F904" s="19"/>
      <c r="G904" s="19"/>
      <c r="H904" s="19"/>
      <c r="N904" s="26"/>
      <c r="O904" s="25"/>
      <c r="S904" s="26"/>
    </row>
    <row r="905">
      <c r="F905" s="19"/>
      <c r="G905" s="19"/>
      <c r="H905" s="19"/>
      <c r="N905" s="26"/>
      <c r="O905" s="25"/>
      <c r="S905" s="26"/>
    </row>
    <row r="906">
      <c r="F906" s="19"/>
      <c r="G906" s="19"/>
      <c r="H906" s="19"/>
      <c r="N906" s="26"/>
      <c r="O906" s="25"/>
      <c r="S906" s="26"/>
    </row>
    <row r="907">
      <c r="F907" s="19"/>
      <c r="G907" s="19"/>
      <c r="H907" s="19"/>
      <c r="N907" s="26"/>
      <c r="O907" s="25"/>
      <c r="S907" s="26"/>
    </row>
    <row r="908">
      <c r="F908" s="19"/>
      <c r="G908" s="19"/>
      <c r="H908" s="19"/>
      <c r="N908" s="26"/>
      <c r="O908" s="25"/>
      <c r="S908" s="26"/>
    </row>
    <row r="909">
      <c r="F909" s="19"/>
      <c r="G909" s="19"/>
      <c r="H909" s="19"/>
      <c r="N909" s="26"/>
      <c r="O909" s="25"/>
      <c r="S909" s="26"/>
    </row>
    <row r="910">
      <c r="F910" s="19"/>
      <c r="G910" s="19"/>
      <c r="H910" s="19"/>
      <c r="N910" s="26"/>
      <c r="O910" s="25"/>
      <c r="S910" s="26"/>
    </row>
    <row r="911">
      <c r="F911" s="19"/>
      <c r="G911" s="19"/>
      <c r="H911" s="19"/>
      <c r="N911" s="26"/>
      <c r="O911" s="25"/>
      <c r="S911" s="26"/>
    </row>
    <row r="912">
      <c r="F912" s="19"/>
      <c r="G912" s="19"/>
      <c r="H912" s="19"/>
      <c r="N912" s="26"/>
      <c r="O912" s="25"/>
      <c r="S912" s="26"/>
    </row>
    <row r="913">
      <c r="F913" s="19"/>
      <c r="G913" s="19"/>
      <c r="H913" s="19"/>
      <c r="N913" s="26"/>
      <c r="O913" s="25"/>
      <c r="S913" s="26"/>
    </row>
    <row r="914">
      <c r="F914" s="19"/>
      <c r="G914" s="19"/>
      <c r="H914" s="19"/>
      <c r="N914" s="26"/>
      <c r="O914" s="25"/>
      <c r="S914" s="26"/>
    </row>
    <row r="915">
      <c r="F915" s="19"/>
      <c r="G915" s="19"/>
      <c r="H915" s="19"/>
      <c r="N915" s="26"/>
      <c r="O915" s="25"/>
      <c r="S915" s="26"/>
    </row>
    <row r="916">
      <c r="F916" s="19"/>
      <c r="G916" s="19"/>
      <c r="H916" s="19"/>
      <c r="N916" s="26"/>
      <c r="O916" s="25"/>
      <c r="S916" s="26"/>
    </row>
    <row r="917">
      <c r="F917" s="19"/>
      <c r="G917" s="19"/>
      <c r="H917" s="19"/>
      <c r="N917" s="26"/>
      <c r="O917" s="25"/>
      <c r="S917" s="26"/>
    </row>
    <row r="918">
      <c r="F918" s="19"/>
      <c r="G918" s="19"/>
      <c r="H918" s="19"/>
      <c r="N918" s="26"/>
      <c r="O918" s="25"/>
      <c r="S918" s="26"/>
    </row>
    <row r="919">
      <c r="F919" s="19"/>
      <c r="G919" s="19"/>
      <c r="H919" s="19"/>
      <c r="N919" s="26"/>
      <c r="O919" s="25"/>
      <c r="S919" s="26"/>
    </row>
    <row r="920">
      <c r="F920" s="19"/>
      <c r="G920" s="19"/>
      <c r="H920" s="19"/>
      <c r="N920" s="26"/>
      <c r="O920" s="25"/>
      <c r="S920" s="26"/>
    </row>
    <row r="921">
      <c r="F921" s="19"/>
      <c r="G921" s="19"/>
      <c r="H921" s="19"/>
      <c r="N921" s="26"/>
      <c r="O921" s="25"/>
      <c r="S921" s="26"/>
    </row>
    <row r="922">
      <c r="F922" s="19"/>
      <c r="G922" s="19"/>
      <c r="H922" s="19"/>
      <c r="N922" s="26"/>
      <c r="O922" s="25"/>
      <c r="S922" s="26"/>
    </row>
    <row r="923">
      <c r="F923" s="19"/>
      <c r="G923" s="19"/>
      <c r="H923" s="19"/>
      <c r="N923" s="26"/>
      <c r="O923" s="25"/>
      <c r="S923" s="26"/>
    </row>
    <row r="924">
      <c r="F924" s="19"/>
      <c r="G924" s="19"/>
      <c r="H924" s="19"/>
      <c r="N924" s="26"/>
      <c r="O924" s="25"/>
      <c r="S924" s="26"/>
    </row>
    <row r="925">
      <c r="F925" s="19"/>
      <c r="G925" s="19"/>
      <c r="H925" s="19"/>
      <c r="N925" s="26"/>
      <c r="O925" s="25"/>
      <c r="S925" s="26"/>
    </row>
    <row r="926">
      <c r="F926" s="19"/>
      <c r="G926" s="19"/>
      <c r="H926" s="19"/>
      <c r="N926" s="26"/>
      <c r="O926" s="25"/>
      <c r="S926" s="26"/>
    </row>
    <row r="927">
      <c r="F927" s="19"/>
      <c r="G927" s="19"/>
      <c r="H927" s="19"/>
      <c r="N927" s="26"/>
      <c r="O927" s="25"/>
      <c r="S927" s="26"/>
    </row>
    <row r="928">
      <c r="F928" s="19"/>
      <c r="G928" s="19"/>
      <c r="H928" s="19"/>
      <c r="N928" s="26"/>
      <c r="O928" s="25"/>
      <c r="S928" s="26"/>
    </row>
    <row r="929">
      <c r="F929" s="19"/>
      <c r="G929" s="19"/>
      <c r="H929" s="19"/>
      <c r="N929" s="26"/>
      <c r="O929" s="25"/>
      <c r="S929" s="26"/>
    </row>
    <row r="930">
      <c r="F930" s="19"/>
      <c r="G930" s="19"/>
      <c r="H930" s="19"/>
      <c r="N930" s="26"/>
      <c r="O930" s="25"/>
      <c r="S930" s="26"/>
    </row>
    <row r="931">
      <c r="F931" s="19"/>
      <c r="G931" s="19"/>
      <c r="H931" s="19"/>
      <c r="N931" s="26"/>
      <c r="O931" s="25"/>
      <c r="S931" s="26"/>
    </row>
    <row r="932">
      <c r="F932" s="19"/>
      <c r="G932" s="19"/>
      <c r="H932" s="19"/>
      <c r="N932" s="26"/>
      <c r="O932" s="25"/>
      <c r="S932" s="26"/>
    </row>
    <row r="933">
      <c r="F933" s="19"/>
      <c r="G933" s="19"/>
      <c r="H933" s="19"/>
      <c r="N933" s="26"/>
      <c r="O933" s="25"/>
      <c r="S933" s="26"/>
    </row>
    <row r="934">
      <c r="F934" s="19"/>
      <c r="G934" s="19"/>
      <c r="H934" s="19"/>
      <c r="N934" s="26"/>
      <c r="O934" s="25"/>
      <c r="S934" s="26"/>
    </row>
    <row r="935">
      <c r="F935" s="19"/>
      <c r="G935" s="19"/>
      <c r="H935" s="19"/>
      <c r="N935" s="26"/>
      <c r="O935" s="25"/>
      <c r="S935" s="26"/>
    </row>
    <row r="936">
      <c r="F936" s="19"/>
      <c r="G936" s="19"/>
      <c r="H936" s="19"/>
      <c r="N936" s="26"/>
      <c r="O936" s="25"/>
      <c r="S936" s="26"/>
    </row>
    <row r="937">
      <c r="F937" s="19"/>
      <c r="G937" s="19"/>
      <c r="H937" s="19"/>
      <c r="N937" s="26"/>
      <c r="O937" s="25"/>
      <c r="S937" s="26"/>
    </row>
    <row r="938">
      <c r="F938" s="19"/>
      <c r="G938" s="19"/>
      <c r="H938" s="19"/>
      <c r="N938" s="26"/>
      <c r="O938" s="25"/>
      <c r="S938" s="26"/>
    </row>
    <row r="939">
      <c r="F939" s="19"/>
      <c r="G939" s="19"/>
      <c r="H939" s="19"/>
      <c r="N939" s="26"/>
      <c r="O939" s="25"/>
      <c r="S939" s="26"/>
    </row>
    <row r="940">
      <c r="F940" s="19"/>
      <c r="G940" s="19"/>
      <c r="H940" s="19"/>
      <c r="N940" s="26"/>
      <c r="O940" s="25"/>
      <c r="S940" s="26"/>
    </row>
    <row r="941">
      <c r="F941" s="19"/>
      <c r="G941" s="19"/>
      <c r="H941" s="19"/>
      <c r="N941" s="26"/>
      <c r="O941" s="25"/>
      <c r="S941" s="26"/>
    </row>
    <row r="942">
      <c r="F942" s="19"/>
      <c r="G942" s="19"/>
      <c r="H942" s="19"/>
      <c r="N942" s="26"/>
      <c r="O942" s="25"/>
      <c r="S942" s="26"/>
    </row>
    <row r="943">
      <c r="F943" s="19"/>
      <c r="G943" s="19"/>
      <c r="H943" s="19"/>
      <c r="N943" s="26"/>
      <c r="O943" s="25"/>
      <c r="S943" s="26"/>
    </row>
    <row r="944">
      <c r="F944" s="19"/>
      <c r="G944" s="19"/>
      <c r="H944" s="19"/>
      <c r="N944" s="26"/>
      <c r="O944" s="25"/>
      <c r="S944" s="26"/>
    </row>
    <row r="945">
      <c r="F945" s="19"/>
      <c r="G945" s="19"/>
      <c r="H945" s="19"/>
      <c r="N945" s="26"/>
      <c r="O945" s="25"/>
      <c r="S945" s="26"/>
    </row>
    <row r="946">
      <c r="F946" s="19"/>
      <c r="G946" s="19"/>
      <c r="H946" s="19"/>
      <c r="N946" s="26"/>
      <c r="O946" s="25"/>
      <c r="S946" s="26"/>
    </row>
    <row r="947">
      <c r="F947" s="19"/>
      <c r="G947" s="19"/>
      <c r="H947" s="19"/>
      <c r="N947" s="26"/>
      <c r="O947" s="25"/>
      <c r="S947" s="26"/>
    </row>
    <row r="948">
      <c r="F948" s="19"/>
      <c r="G948" s="19"/>
      <c r="H948" s="19"/>
      <c r="N948" s="26"/>
      <c r="O948" s="25"/>
      <c r="S948" s="26"/>
    </row>
    <row r="949">
      <c r="F949" s="19"/>
      <c r="G949" s="19"/>
      <c r="H949" s="19"/>
      <c r="N949" s="26"/>
      <c r="O949" s="25"/>
      <c r="S949" s="26"/>
    </row>
    <row r="950">
      <c r="F950" s="19"/>
      <c r="G950" s="19"/>
      <c r="H950" s="19"/>
      <c r="N950" s="26"/>
      <c r="O950" s="25"/>
      <c r="S950" s="26"/>
    </row>
    <row r="951">
      <c r="F951" s="19"/>
      <c r="G951" s="19"/>
      <c r="H951" s="19"/>
      <c r="N951" s="26"/>
      <c r="O951" s="25"/>
      <c r="S951" s="26"/>
    </row>
    <row r="952">
      <c r="F952" s="19"/>
      <c r="G952" s="19"/>
      <c r="H952" s="19"/>
      <c r="N952" s="26"/>
      <c r="O952" s="25"/>
      <c r="S952" s="26"/>
    </row>
    <row r="953">
      <c r="F953" s="19"/>
      <c r="G953" s="19"/>
      <c r="H953" s="19"/>
      <c r="N953" s="26"/>
      <c r="O953" s="25"/>
      <c r="S953" s="26"/>
    </row>
    <row r="954">
      <c r="F954" s="19"/>
      <c r="G954" s="19"/>
      <c r="H954" s="19"/>
      <c r="N954" s="26"/>
      <c r="O954" s="25"/>
      <c r="S954" s="26"/>
    </row>
    <row r="955">
      <c r="F955" s="19"/>
      <c r="G955" s="19"/>
      <c r="H955" s="19"/>
      <c r="N955" s="26"/>
      <c r="O955" s="25"/>
      <c r="S955" s="26"/>
    </row>
    <row r="956">
      <c r="F956" s="19"/>
      <c r="G956" s="19"/>
      <c r="H956" s="19"/>
      <c r="N956" s="26"/>
      <c r="O956" s="25"/>
      <c r="S956" s="26"/>
    </row>
    <row r="957">
      <c r="F957" s="19"/>
      <c r="G957" s="19"/>
      <c r="H957" s="19"/>
      <c r="N957" s="26"/>
      <c r="O957" s="25"/>
      <c r="S957" s="26"/>
    </row>
    <row r="958">
      <c r="F958" s="19"/>
      <c r="G958" s="19"/>
      <c r="H958" s="19"/>
      <c r="N958" s="26"/>
      <c r="O958" s="25"/>
      <c r="S958" s="26"/>
    </row>
    <row r="959">
      <c r="F959" s="19"/>
      <c r="G959" s="19"/>
      <c r="H959" s="19"/>
      <c r="N959" s="26"/>
      <c r="O959" s="25"/>
      <c r="S959" s="26"/>
    </row>
    <row r="960">
      <c r="F960" s="19"/>
      <c r="G960" s="19"/>
      <c r="H960" s="19"/>
      <c r="N960" s="26"/>
      <c r="O960" s="25"/>
      <c r="S960" s="26"/>
    </row>
    <row r="961">
      <c r="F961" s="19"/>
      <c r="G961" s="19"/>
      <c r="H961" s="19"/>
      <c r="N961" s="26"/>
      <c r="O961" s="25"/>
      <c r="S961" s="26"/>
    </row>
    <row r="962">
      <c r="F962" s="19"/>
      <c r="G962" s="19"/>
      <c r="H962" s="19"/>
      <c r="N962" s="26"/>
      <c r="O962" s="25"/>
      <c r="S962" s="26"/>
    </row>
    <row r="963">
      <c r="F963" s="19"/>
      <c r="G963" s="19"/>
      <c r="H963" s="19"/>
      <c r="N963" s="26"/>
      <c r="O963" s="25"/>
      <c r="S963" s="26"/>
    </row>
    <row r="964">
      <c r="F964" s="19"/>
      <c r="G964" s="19"/>
      <c r="H964" s="19"/>
      <c r="N964" s="26"/>
      <c r="O964" s="25"/>
      <c r="S964" s="26"/>
    </row>
    <row r="965">
      <c r="F965" s="19"/>
      <c r="G965" s="19"/>
      <c r="H965" s="19"/>
      <c r="N965" s="26"/>
      <c r="O965" s="25"/>
      <c r="S965" s="26"/>
    </row>
    <row r="966">
      <c r="F966" s="19"/>
      <c r="G966" s="19"/>
      <c r="H966" s="19"/>
      <c r="N966" s="26"/>
      <c r="O966" s="25"/>
      <c r="S966" s="26"/>
    </row>
    <row r="967">
      <c r="F967" s="19"/>
      <c r="G967" s="19"/>
      <c r="H967" s="19"/>
      <c r="N967" s="26"/>
      <c r="O967" s="25"/>
      <c r="S967" s="26"/>
    </row>
    <row r="968">
      <c r="F968" s="19"/>
      <c r="G968" s="19"/>
      <c r="H968" s="19"/>
      <c r="N968" s="26"/>
      <c r="O968" s="25"/>
      <c r="S968" s="26"/>
    </row>
    <row r="969">
      <c r="F969" s="19"/>
      <c r="G969" s="19"/>
      <c r="H969" s="19"/>
      <c r="N969" s="26"/>
      <c r="O969" s="25"/>
      <c r="S969" s="26"/>
    </row>
    <row r="970">
      <c r="F970" s="19"/>
      <c r="G970" s="19"/>
      <c r="H970" s="19"/>
      <c r="N970" s="26"/>
      <c r="O970" s="25"/>
      <c r="S970" s="26"/>
    </row>
    <row r="971">
      <c r="F971" s="19"/>
      <c r="G971" s="19"/>
      <c r="H971" s="19"/>
      <c r="N971" s="26"/>
      <c r="O971" s="25"/>
      <c r="S971" s="26"/>
    </row>
    <row r="972">
      <c r="F972" s="19"/>
      <c r="G972" s="19"/>
      <c r="H972" s="19"/>
      <c r="N972" s="26"/>
      <c r="O972" s="25"/>
      <c r="S972" s="26"/>
    </row>
    <row r="973">
      <c r="F973" s="19"/>
      <c r="G973" s="19"/>
      <c r="H973" s="19"/>
      <c r="N973" s="26"/>
      <c r="O973" s="25"/>
      <c r="S973" s="26"/>
    </row>
    <row r="974">
      <c r="F974" s="19"/>
      <c r="G974" s="19"/>
      <c r="H974" s="19"/>
      <c r="N974" s="26"/>
      <c r="O974" s="25"/>
      <c r="S974" s="26"/>
    </row>
    <row r="975">
      <c r="F975" s="19"/>
      <c r="G975" s="19"/>
      <c r="H975" s="19"/>
      <c r="N975" s="26"/>
      <c r="O975" s="25"/>
      <c r="S975" s="26"/>
    </row>
    <row r="976">
      <c r="F976" s="19"/>
      <c r="G976" s="19"/>
      <c r="H976" s="19"/>
      <c r="N976" s="26"/>
      <c r="O976" s="25"/>
      <c r="S976" s="26"/>
    </row>
    <row r="977">
      <c r="F977" s="19"/>
      <c r="G977" s="19"/>
      <c r="H977" s="19"/>
      <c r="N977" s="26"/>
      <c r="O977" s="25"/>
      <c r="S977" s="26"/>
    </row>
    <row r="978">
      <c r="F978" s="19"/>
      <c r="G978" s="19"/>
      <c r="H978" s="19"/>
      <c r="N978" s="26"/>
      <c r="O978" s="25"/>
      <c r="S978" s="26"/>
    </row>
    <row r="979">
      <c r="F979" s="19"/>
      <c r="G979" s="19"/>
      <c r="H979" s="19"/>
      <c r="N979" s="26"/>
      <c r="O979" s="25"/>
      <c r="S979" s="26"/>
    </row>
    <row r="980">
      <c r="F980" s="19"/>
      <c r="G980" s="19"/>
      <c r="H980" s="19"/>
      <c r="N980" s="26"/>
      <c r="O980" s="25"/>
      <c r="S980" s="26"/>
    </row>
    <row r="981">
      <c r="F981" s="19"/>
      <c r="G981" s="19"/>
      <c r="H981" s="19"/>
      <c r="N981" s="26"/>
      <c r="O981" s="25"/>
      <c r="S981" s="26"/>
    </row>
    <row r="982">
      <c r="F982" s="19"/>
      <c r="G982" s="19"/>
      <c r="H982" s="19"/>
      <c r="N982" s="26"/>
      <c r="O982" s="25"/>
      <c r="S982" s="26"/>
    </row>
    <row r="983">
      <c r="F983" s="19"/>
      <c r="G983" s="19"/>
      <c r="H983" s="19"/>
      <c r="N983" s="26"/>
      <c r="O983" s="25"/>
      <c r="S983" s="26"/>
    </row>
    <row r="984">
      <c r="F984" s="19"/>
      <c r="G984" s="19"/>
      <c r="H984" s="19"/>
      <c r="N984" s="26"/>
      <c r="O984" s="25"/>
      <c r="S984" s="26"/>
    </row>
    <row r="985">
      <c r="F985" s="19"/>
      <c r="G985" s="19"/>
      <c r="H985" s="19"/>
      <c r="N985" s="26"/>
      <c r="O985" s="25"/>
      <c r="S985" s="26"/>
    </row>
    <row r="986">
      <c r="F986" s="19"/>
      <c r="G986" s="19"/>
      <c r="H986" s="19"/>
      <c r="N986" s="26"/>
      <c r="O986" s="25"/>
      <c r="S986" s="26"/>
    </row>
    <row r="987">
      <c r="F987" s="19"/>
      <c r="G987" s="19"/>
      <c r="H987" s="19"/>
      <c r="N987" s="26"/>
      <c r="O987" s="25"/>
      <c r="S987" s="26"/>
    </row>
    <row r="988">
      <c r="F988" s="19"/>
      <c r="G988" s="19"/>
      <c r="H988" s="19"/>
      <c r="N988" s="26"/>
      <c r="O988" s="25"/>
      <c r="S988" s="26"/>
    </row>
    <row r="989">
      <c r="F989" s="19"/>
      <c r="G989" s="19"/>
      <c r="H989" s="19"/>
      <c r="N989" s="26"/>
      <c r="O989" s="25"/>
      <c r="S989" s="26"/>
    </row>
    <row r="990">
      <c r="F990" s="19"/>
      <c r="G990" s="19"/>
      <c r="H990" s="19"/>
      <c r="N990" s="26"/>
      <c r="O990" s="25"/>
      <c r="S990" s="26"/>
    </row>
    <row r="991">
      <c r="F991" s="19"/>
      <c r="G991" s="19"/>
      <c r="H991" s="19"/>
      <c r="N991" s="26"/>
      <c r="O991" s="25"/>
      <c r="S991" s="26"/>
    </row>
    <row r="992">
      <c r="F992" s="19"/>
      <c r="G992" s="19"/>
      <c r="H992" s="19"/>
      <c r="N992" s="26"/>
      <c r="O992" s="25"/>
      <c r="S992" s="26"/>
    </row>
    <row r="993">
      <c r="F993" s="19"/>
      <c r="G993" s="19"/>
      <c r="H993" s="19"/>
      <c r="N993" s="26"/>
      <c r="O993" s="25"/>
      <c r="S993" s="26"/>
    </row>
    <row r="994">
      <c r="F994" s="19"/>
      <c r="G994" s="19"/>
      <c r="H994" s="19"/>
      <c r="N994" s="26"/>
      <c r="O994" s="25"/>
      <c r="S994" s="26"/>
    </row>
    <row r="995">
      <c r="F995" s="19"/>
      <c r="G995" s="19"/>
      <c r="H995" s="19"/>
      <c r="N995" s="26"/>
      <c r="O995" s="25"/>
      <c r="S995" s="26"/>
    </row>
    <row r="996">
      <c r="F996" s="19"/>
      <c r="G996" s="19"/>
      <c r="H996" s="19"/>
      <c r="N996" s="26"/>
      <c r="O996" s="25"/>
      <c r="S996" s="26"/>
    </row>
    <row r="997">
      <c r="F997" s="19"/>
      <c r="G997" s="19"/>
      <c r="H997" s="19"/>
      <c r="N997" s="26"/>
      <c r="O997" s="25"/>
      <c r="S997" s="26"/>
    </row>
    <row r="998">
      <c r="F998" s="19"/>
      <c r="G998" s="19"/>
      <c r="H998" s="19"/>
      <c r="N998" s="26"/>
      <c r="O998" s="25"/>
      <c r="S998" s="26"/>
    </row>
    <row r="999">
      <c r="F999" s="19"/>
      <c r="G999" s="19"/>
      <c r="H999" s="19"/>
      <c r="N999" s="26"/>
      <c r="O999" s="25"/>
      <c r="S999" s="26"/>
    </row>
    <row r="1000">
      <c r="F1000" s="19"/>
      <c r="G1000" s="19"/>
      <c r="H1000" s="19"/>
      <c r="N1000" s="26"/>
      <c r="O1000" s="25"/>
      <c r="S1000" s="26"/>
    </row>
    <row r="1001">
      <c r="F1001" s="19"/>
      <c r="G1001" s="19"/>
      <c r="H1001" s="19"/>
      <c r="N1001" s="26"/>
      <c r="O1001" s="25"/>
      <c r="S1001" s="26"/>
    </row>
    <row r="1002">
      <c r="F1002" s="19"/>
      <c r="G1002" s="19"/>
      <c r="H1002" s="19"/>
      <c r="N1002" s="26"/>
      <c r="O1002" s="25"/>
      <c r="S1002" s="26"/>
    </row>
    <row r="1003">
      <c r="F1003" s="19"/>
      <c r="G1003" s="19"/>
      <c r="H1003" s="19"/>
      <c r="N1003" s="26"/>
      <c r="O1003" s="25"/>
      <c r="S1003" s="26"/>
    </row>
    <row r="1004">
      <c r="F1004" s="19"/>
      <c r="G1004" s="19"/>
      <c r="H1004" s="19"/>
      <c r="N1004" s="26"/>
      <c r="O1004" s="25"/>
      <c r="S1004" s="26"/>
    </row>
    <row r="1005">
      <c r="F1005" s="19"/>
      <c r="G1005" s="19"/>
      <c r="H1005" s="19"/>
      <c r="N1005" s="26"/>
      <c r="O1005" s="75"/>
      <c r="S1005" s="26"/>
    </row>
  </sheetData>
  <autoFilter ref="$A$2:$AH$1005">
    <sortState ref="A2:AH1005">
      <sortCondition ref="B2:B1005"/>
      <sortCondition descending="1" ref="R2:R1005"/>
      <sortCondition descending="1" ref="W2:W1005"/>
      <sortCondition descending="1" ref="M2:M1005"/>
    </sortState>
  </autoFilter>
  <conditionalFormatting sqref="F3:G359 H3:H370">
    <cfRule type="cellIs" dxfId="0" priority="1" operator="lessThan">
      <formula>4</formula>
    </cfRule>
  </conditionalFormatting>
  <conditionalFormatting sqref="F3:G359 H3:H370">
    <cfRule type="cellIs" dxfId="1" priority="2" operator="lessThan">
      <formula>8</formula>
    </cfRule>
  </conditionalFormatting>
  <conditionalFormatting sqref="F3:G359 H3:H370">
    <cfRule type="cellIs" dxfId="2" priority="3" operator="equal">
      <formula>11</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7" max="7" width="12.5"/>
    <col customWidth="1" min="13" max="13" width="15.13"/>
    <col customWidth="1" min="14" max="14" width="3.25"/>
    <col customWidth="1" min="18" max="18" width="11.0"/>
    <col customWidth="1" min="19" max="19" width="3.63"/>
    <col customWidth="1" min="23" max="23" width="30.0"/>
  </cols>
  <sheetData>
    <row r="1">
      <c r="A1" s="10"/>
      <c r="B1" s="10"/>
      <c r="C1" s="5"/>
      <c r="D1" s="10">
        <f t="shared" ref="D1:F1" si="1">SUM(D3:D360)</f>
        <v>3738982</v>
      </c>
      <c r="E1" s="10">
        <f t="shared" si="1"/>
        <v>1672614</v>
      </c>
      <c r="F1" s="10">
        <f t="shared" si="1"/>
        <v>451286</v>
      </c>
      <c r="G1" s="3"/>
      <c r="H1" s="7"/>
      <c r="J1" s="11"/>
      <c r="K1" s="11"/>
      <c r="L1" s="5"/>
      <c r="M1" s="12"/>
      <c r="N1" s="78"/>
      <c r="O1" s="5"/>
      <c r="P1" s="5"/>
      <c r="Q1" s="5"/>
      <c r="R1" s="12"/>
      <c r="S1" s="5"/>
      <c r="T1" s="5"/>
      <c r="U1" s="11"/>
      <c r="V1" s="5"/>
    </row>
    <row r="2">
      <c r="A2" s="10" t="s">
        <v>1</v>
      </c>
      <c r="B2" s="10" t="s">
        <v>1008</v>
      </c>
      <c r="C2" s="5"/>
      <c r="D2" s="10" t="s">
        <v>4</v>
      </c>
      <c r="E2" s="10" t="s">
        <v>5</v>
      </c>
      <c r="F2" s="10" t="s">
        <v>7</v>
      </c>
      <c r="G2" s="3" t="s">
        <v>8</v>
      </c>
      <c r="H2" s="7" t="s">
        <v>11</v>
      </c>
      <c r="J2" s="11" t="s">
        <v>1005</v>
      </c>
      <c r="K2" s="11" t="s">
        <v>20</v>
      </c>
      <c r="L2" s="5" t="s">
        <v>22</v>
      </c>
      <c r="M2" s="12"/>
      <c r="N2" s="15"/>
      <c r="O2" s="5" t="s">
        <v>1006</v>
      </c>
      <c r="P2" s="5" t="s">
        <v>24</v>
      </c>
      <c r="Q2" s="5" t="s">
        <v>22</v>
      </c>
      <c r="R2" s="12"/>
      <c r="S2" s="5"/>
      <c r="T2" s="5" t="s">
        <v>1007</v>
      </c>
      <c r="U2" s="11" t="s">
        <v>25</v>
      </c>
      <c r="V2" s="5" t="s">
        <v>22</v>
      </c>
    </row>
    <row r="3">
      <c r="A3" s="18">
        <v>11.0</v>
      </c>
      <c r="B3" s="18" t="str">
        <f>VLOOKUP(A3,'202405 MM (Do Not Delete)'!$S$2:$T$1000,2,false)</f>
        <v>Peppers</v>
      </c>
      <c r="C3" s="18" t="str">
        <f t="shared" ref="C3:C360" si="2">CONCATENATE("((",B3,"))")</f>
        <v>((Peppers))</v>
      </c>
      <c r="D3" s="40">
        <v>14615.0</v>
      </c>
      <c r="E3" s="40">
        <v>4475.0</v>
      </c>
      <c r="F3" s="40">
        <v>142.0</v>
      </c>
      <c r="G3" s="19">
        <f>VLOOKUP(B3,'Kings Ratings'!$A$2:$B$1000,2,false)</f>
        <v>1</v>
      </c>
      <c r="H3" s="7">
        <f>vlookup(A3,'202405 MM (Do Not Delete)'!$A$1:$G$1000,7,false)</f>
        <v>275</v>
      </c>
      <c r="J3" s="18">
        <v>13816.0</v>
      </c>
      <c r="K3" s="80">
        <f t="shared" ref="K3:K360" si="3">D3-J3</f>
        <v>799</v>
      </c>
      <c r="L3" s="23">
        <f t="shared" ref="L3:L360" si="4">K3/J3</f>
        <v>0.05783149971</v>
      </c>
      <c r="M3" s="24" t="str">
        <f t="shared" ref="M3:M360" si="5">CONCATENATE(B3, " with +",K3, ", +", 100*round(L3,3), "% (",J3, " to ",D3,")")</f>
        <v>Peppers with +799, +5.8% (13816 to 14615)</v>
      </c>
      <c r="N3" s="41"/>
      <c r="O3" s="18">
        <v>4192.0</v>
      </c>
      <c r="P3" s="18">
        <f t="shared" ref="P3:P360" si="6">E3-O3</f>
        <v>283</v>
      </c>
      <c r="Q3" s="23">
        <f t="shared" ref="Q3:Q360" si="7">P3/O3</f>
        <v>0.06750954198</v>
      </c>
      <c r="R3" s="24" t="str">
        <f t="shared" ref="R3:R360" si="8">CONCATENATE(B3, " with +",P3, ", +", 100*round(Q3,3), "% (",O3, " to ",E3,")")</f>
        <v>Peppers with +283, +6.8% (4192 to 4475)</v>
      </c>
      <c r="S3" s="18"/>
      <c r="T3" s="18">
        <v>129.0</v>
      </c>
      <c r="U3" s="80">
        <f t="shared" ref="U3:U360" si="9">F3-T3</f>
        <v>13</v>
      </c>
      <c r="V3" s="23">
        <f t="shared" ref="V3:V360" si="10">U3/T3</f>
        <v>0.1007751938</v>
      </c>
      <c r="W3" s="26" t="str">
        <f t="shared" ref="W3:W360" si="11">CONCATENATE(B3, " with +",U3, ", +", 100*round(V3,3), "% (",T3, " to ",F3,")")</f>
        <v>Peppers with +13, +10.1% (129 to 142)</v>
      </c>
    </row>
    <row r="4">
      <c r="A4" s="18">
        <v>13.0</v>
      </c>
      <c r="B4" s="18" t="str">
        <f>VLOOKUP(A4,'202405 MM (Do Not Delete)'!$S$2:$T$1000,2,false)</f>
        <v>Eggplant</v>
      </c>
      <c r="C4" s="18" t="str">
        <f t="shared" si="2"/>
        <v>((Eggplant))</v>
      </c>
      <c r="D4" s="40">
        <v>13241.0</v>
      </c>
      <c r="E4" s="40">
        <v>3083.0</v>
      </c>
      <c r="F4" s="40">
        <v>153.0</v>
      </c>
      <c r="G4" s="19">
        <f>VLOOKUP(B4,'Kings Ratings'!$A$2:$B$1000,2,false)</f>
        <v>2</v>
      </c>
      <c r="H4" s="7" t="str">
        <f>vlookup(A4,'202405 MM (Do Not Delete)'!$A$1:$G$1000,7,false)</f>
        <v/>
      </c>
      <c r="J4" s="18">
        <v>12393.0</v>
      </c>
      <c r="K4" s="80">
        <f t="shared" si="3"/>
        <v>848</v>
      </c>
      <c r="L4" s="23">
        <f t="shared" si="4"/>
        <v>0.0684257242</v>
      </c>
      <c r="M4" s="24" t="str">
        <f t="shared" si="5"/>
        <v>Eggplant with +848, +6.8% (12393 to 13241)</v>
      </c>
      <c r="N4" s="41"/>
      <c r="O4" s="18">
        <v>2838.0</v>
      </c>
      <c r="P4" s="18">
        <f t="shared" si="6"/>
        <v>245</v>
      </c>
      <c r="Q4" s="23">
        <f t="shared" si="7"/>
        <v>0.08632840028</v>
      </c>
      <c r="R4" s="24" t="str">
        <f t="shared" si="8"/>
        <v>Eggplant with +245, +8.6% (2838 to 3083)</v>
      </c>
      <c r="S4" s="18"/>
      <c r="T4" s="18">
        <v>131.0</v>
      </c>
      <c r="U4" s="80">
        <f t="shared" si="9"/>
        <v>22</v>
      </c>
      <c r="V4" s="23">
        <f t="shared" si="10"/>
        <v>0.1679389313</v>
      </c>
      <c r="W4" s="26" t="str">
        <f t="shared" si="11"/>
        <v>Eggplant with +22, +16.8% (131 to 153)</v>
      </c>
    </row>
    <row r="5">
      <c r="A5" s="18">
        <v>15.0</v>
      </c>
      <c r="B5" s="18" t="str">
        <f>VLOOKUP(A5,'202405 MM (Do Not Delete)'!$S$2:$T$1000,2,false)</f>
        <v>Tomato</v>
      </c>
      <c r="C5" s="18" t="str">
        <f t="shared" si="2"/>
        <v>((Tomato))</v>
      </c>
      <c r="D5" s="40">
        <v>8427.0</v>
      </c>
      <c r="E5" s="40">
        <v>690.0</v>
      </c>
      <c r="F5" s="40">
        <v>1.0</v>
      </c>
      <c r="G5" s="19">
        <f>VLOOKUP(B5,'Kings Ratings'!$A$2:$B$1000,2,false)</f>
        <v>7</v>
      </c>
      <c r="H5" s="10"/>
      <c r="J5" s="18">
        <v>7791.0</v>
      </c>
      <c r="K5" s="80">
        <f t="shared" si="3"/>
        <v>636</v>
      </c>
      <c r="L5" s="23">
        <f t="shared" si="4"/>
        <v>0.08163265306</v>
      </c>
      <c r="M5" s="24" t="str">
        <f t="shared" si="5"/>
        <v>Tomato with +636, +8.2% (7791 to 8427)</v>
      </c>
      <c r="N5" s="41"/>
      <c r="O5" s="18">
        <v>627.0</v>
      </c>
      <c r="P5" s="18">
        <f t="shared" si="6"/>
        <v>63</v>
      </c>
      <c r="Q5" s="23">
        <f t="shared" si="7"/>
        <v>0.1004784689</v>
      </c>
      <c r="R5" s="24" t="str">
        <f t="shared" si="8"/>
        <v>Tomato with +63, +10% (627 to 690)</v>
      </c>
      <c r="S5" s="18"/>
      <c r="T5" s="18">
        <v>0.0</v>
      </c>
      <c r="U5" s="80">
        <f t="shared" si="9"/>
        <v>1</v>
      </c>
      <c r="V5" s="23" t="str">
        <f t="shared" si="10"/>
        <v>#DIV/0!</v>
      </c>
      <c r="W5" s="26" t="str">
        <f t="shared" si="11"/>
        <v>#DIV/0!</v>
      </c>
    </row>
    <row r="6">
      <c r="A6" s="18">
        <v>17.0</v>
      </c>
      <c r="B6" s="18" t="str">
        <f>VLOOKUP(A6,'202405 MM (Do Not Delete)'!$S$2:$T$1000,2,false)</f>
        <v>Drum</v>
      </c>
      <c r="C6" s="18" t="str">
        <f t="shared" si="2"/>
        <v>((Drum))</v>
      </c>
      <c r="D6" s="40">
        <v>35584.0</v>
      </c>
      <c r="E6" s="40">
        <v>15852.0</v>
      </c>
      <c r="F6" s="40">
        <v>6319.0</v>
      </c>
      <c r="G6" s="19">
        <f>VLOOKUP(B6,'Kings Ratings'!$A$2:$B$1000,2,false)</f>
        <v>1</v>
      </c>
      <c r="H6" s="7">
        <f>vlookup(A6,'202405 MM (Do Not Delete)'!$A$1:$G$1000,7,false)</f>
        <v>219</v>
      </c>
      <c r="J6" s="18">
        <v>33949.0</v>
      </c>
      <c r="K6" s="80">
        <f t="shared" si="3"/>
        <v>1635</v>
      </c>
      <c r="L6" s="23">
        <f t="shared" si="4"/>
        <v>0.04816047601</v>
      </c>
      <c r="M6" s="24" t="str">
        <f t="shared" si="5"/>
        <v>Drum with +1635, +4.8% (33949 to 35584)</v>
      </c>
      <c r="N6" s="41"/>
      <c r="O6" s="18">
        <v>14797.0</v>
      </c>
      <c r="P6" s="18">
        <f t="shared" si="6"/>
        <v>1055</v>
      </c>
      <c r="Q6" s="23">
        <f t="shared" si="7"/>
        <v>0.07129823613</v>
      </c>
      <c r="R6" s="24" t="str">
        <f t="shared" si="8"/>
        <v>Drum with +1055, +7.1% (14797 to 15852)</v>
      </c>
      <c r="S6" s="18"/>
      <c r="T6" s="18">
        <v>5551.0</v>
      </c>
      <c r="U6" s="80">
        <f t="shared" si="9"/>
        <v>768</v>
      </c>
      <c r="V6" s="23">
        <f t="shared" si="10"/>
        <v>0.1383534498</v>
      </c>
      <c r="W6" s="26" t="str">
        <f t="shared" si="11"/>
        <v>Drum with +768, +13.8% (5551 to 6319)</v>
      </c>
    </row>
    <row r="7">
      <c r="A7" s="18">
        <v>19.0</v>
      </c>
      <c r="B7" s="18" t="str">
        <f>VLOOKUP(A7,'202405 MM (Do Not Delete)'!$S$2:$T$1000,2,false)</f>
        <v>Carrot</v>
      </c>
      <c r="C7" s="18" t="str">
        <f t="shared" si="2"/>
        <v>((Carrot))</v>
      </c>
      <c r="D7" s="40">
        <v>17243.0</v>
      </c>
      <c r="E7" s="40">
        <v>5209.0</v>
      </c>
      <c r="F7" s="40">
        <v>214.0</v>
      </c>
      <c r="G7" s="19">
        <f>VLOOKUP(B7,'Kings Ratings'!$A$2:$B$1000,2,false)</f>
        <v>3</v>
      </c>
      <c r="H7" s="7">
        <f>vlookup(A7,'202405 MM (Do Not Delete)'!$A$1:$G$1000,7,false)</f>
        <v>283</v>
      </c>
      <c r="J7" s="18">
        <v>16318.0</v>
      </c>
      <c r="K7" s="80">
        <f t="shared" si="3"/>
        <v>925</v>
      </c>
      <c r="L7" s="23">
        <f t="shared" si="4"/>
        <v>0.05668586837</v>
      </c>
      <c r="M7" s="24" t="str">
        <f t="shared" si="5"/>
        <v>Carrot with +925, +5.7% (16318 to 17243)</v>
      </c>
      <c r="N7" s="41"/>
      <c r="O7" s="18">
        <v>4795.0</v>
      </c>
      <c r="P7" s="18">
        <f t="shared" si="6"/>
        <v>414</v>
      </c>
      <c r="Q7" s="23">
        <f t="shared" si="7"/>
        <v>0.08633993743</v>
      </c>
      <c r="R7" s="24" t="str">
        <f t="shared" si="8"/>
        <v>Carrot with +414, +8.6% (4795 to 5209)</v>
      </c>
      <c r="S7" s="18"/>
      <c r="T7" s="18">
        <v>182.0</v>
      </c>
      <c r="U7" s="80">
        <f t="shared" si="9"/>
        <v>32</v>
      </c>
      <c r="V7" s="23">
        <f t="shared" si="10"/>
        <v>0.1758241758</v>
      </c>
      <c r="W7" s="26" t="str">
        <f t="shared" si="11"/>
        <v>Carrot with +32, +17.6% (182 to 214)</v>
      </c>
    </row>
    <row r="8">
      <c r="A8" s="18">
        <v>21.0</v>
      </c>
      <c r="B8" s="18" t="str">
        <f>VLOOKUP(A8,'202405 MM (Do Not Delete)'!$S$2:$T$1000,2,false)</f>
        <v>Board</v>
      </c>
      <c r="C8" s="18" t="str">
        <f t="shared" si="2"/>
        <v>((Board))</v>
      </c>
      <c r="D8" s="40">
        <v>60076.0</v>
      </c>
      <c r="E8" s="40">
        <v>42166.0</v>
      </c>
      <c r="F8" s="40">
        <v>16969.0</v>
      </c>
      <c r="G8" s="19">
        <f>VLOOKUP(B8,'Kings Ratings'!$A$2:$B$1000,2,false)</f>
        <v>1</v>
      </c>
      <c r="H8" s="7">
        <f>vlookup(A8,'202405 MM (Do Not Delete)'!$A$1:$G$1000,7,false)</f>
        <v>201</v>
      </c>
      <c r="J8" s="18">
        <v>57639.0</v>
      </c>
      <c r="K8" s="80">
        <f t="shared" si="3"/>
        <v>2437</v>
      </c>
      <c r="L8" s="23">
        <f t="shared" si="4"/>
        <v>0.04228040042</v>
      </c>
      <c r="M8" s="24" t="str">
        <f t="shared" si="5"/>
        <v>Board with +2437, +4.2% (57639 to 60076)</v>
      </c>
      <c r="N8" s="41"/>
      <c r="O8" s="18">
        <v>40279.0</v>
      </c>
      <c r="P8" s="18">
        <f t="shared" si="6"/>
        <v>1887</v>
      </c>
      <c r="Q8" s="23">
        <f t="shared" si="7"/>
        <v>0.04684823357</v>
      </c>
      <c r="R8" s="24" t="str">
        <f t="shared" si="8"/>
        <v>Board with +1887, +4.7% (40279 to 42166)</v>
      </c>
      <c r="S8" s="18"/>
      <c r="T8" s="18">
        <v>15623.0</v>
      </c>
      <c r="U8" s="80">
        <f t="shared" si="9"/>
        <v>1346</v>
      </c>
      <c r="V8" s="23">
        <f t="shared" si="10"/>
        <v>0.08615502784</v>
      </c>
      <c r="W8" s="26" t="str">
        <f t="shared" si="11"/>
        <v>Board with +1346, +8.6% (15623 to 16969)</v>
      </c>
    </row>
    <row r="9">
      <c r="A9" s="18">
        <v>23.0</v>
      </c>
      <c r="B9" s="18" t="str">
        <f>VLOOKUP(A9,'202405 MM (Do Not Delete)'!$S$2:$T$1000,2,false)</f>
        <v>Bucket</v>
      </c>
      <c r="C9" s="18" t="str">
        <f t="shared" si="2"/>
        <v>((Bucket))</v>
      </c>
      <c r="D9" s="40">
        <v>15600.0</v>
      </c>
      <c r="E9" s="40">
        <v>7631.0</v>
      </c>
      <c r="F9" s="40">
        <v>1785.0</v>
      </c>
      <c r="G9" s="19">
        <f>VLOOKUP(B9,'Kings Ratings'!$A$2:$B$1000,2,false)</f>
        <v>1</v>
      </c>
      <c r="H9" s="7">
        <f>vlookup(A9,'202405 MM (Do Not Delete)'!$A$1:$G$1000,7,false)</f>
        <v>243</v>
      </c>
      <c r="J9" s="18">
        <v>14584.0</v>
      </c>
      <c r="K9" s="80">
        <f t="shared" si="3"/>
        <v>1016</v>
      </c>
      <c r="L9" s="23">
        <f t="shared" si="4"/>
        <v>0.06966538673</v>
      </c>
      <c r="M9" s="24" t="str">
        <f t="shared" si="5"/>
        <v>Bucket with +1016, +7% (14584 to 15600)</v>
      </c>
      <c r="N9" s="41"/>
      <c r="O9" s="18">
        <v>7007.0</v>
      </c>
      <c r="P9" s="18">
        <f t="shared" si="6"/>
        <v>624</v>
      </c>
      <c r="Q9" s="23">
        <f t="shared" si="7"/>
        <v>0.08905380334</v>
      </c>
      <c r="R9" s="24" t="str">
        <f t="shared" si="8"/>
        <v>Bucket with +624, +8.9% (7007 to 7631)</v>
      </c>
      <c r="S9" s="18"/>
      <c r="T9" s="18">
        <v>1508.0</v>
      </c>
      <c r="U9" s="80">
        <f t="shared" si="9"/>
        <v>277</v>
      </c>
      <c r="V9" s="23">
        <f t="shared" si="10"/>
        <v>0.1836870027</v>
      </c>
      <c r="W9" s="26" t="str">
        <f t="shared" si="11"/>
        <v>Bucket with +277, +18.4% (1508 to 1785)</v>
      </c>
    </row>
    <row r="10">
      <c r="A10" s="18">
        <v>24.0</v>
      </c>
      <c r="B10" s="18" t="str">
        <f>VLOOKUP(A10,'202405 MM (Do Not Delete)'!$S$2:$T$1000,2,false)</f>
        <v>Yellow Perch</v>
      </c>
      <c r="C10" s="18" t="str">
        <f t="shared" si="2"/>
        <v>((Yellow Perch))</v>
      </c>
      <c r="D10" s="40">
        <v>34587.0</v>
      </c>
      <c r="E10" s="40">
        <v>15795.0</v>
      </c>
      <c r="F10" s="40">
        <v>6316.0</v>
      </c>
      <c r="G10" s="19">
        <f>VLOOKUP(B10,'Kings Ratings'!$A$2:$B$1000,2,false)</f>
        <v>1</v>
      </c>
      <c r="H10" s="7">
        <f>vlookup(A10,'202405 MM (Do Not Delete)'!$A$1:$G$1000,7,false)</f>
        <v>261</v>
      </c>
      <c r="J10" s="18">
        <v>32985.0</v>
      </c>
      <c r="K10" s="80">
        <f t="shared" si="3"/>
        <v>1602</v>
      </c>
      <c r="L10" s="23">
        <f t="shared" si="4"/>
        <v>0.0485675307</v>
      </c>
      <c r="M10" s="24" t="str">
        <f t="shared" si="5"/>
        <v>Yellow Perch with +1602, +4.9% (32985 to 34587)</v>
      </c>
      <c r="N10" s="41"/>
      <c r="O10" s="18">
        <v>14758.0</v>
      </c>
      <c r="P10" s="18">
        <f t="shared" si="6"/>
        <v>1037</v>
      </c>
      <c r="Q10" s="23">
        <f t="shared" si="7"/>
        <v>0.07026697384</v>
      </c>
      <c r="R10" s="24" t="str">
        <f t="shared" si="8"/>
        <v>Yellow Perch with +1037, +7% (14758 to 15795)</v>
      </c>
      <c r="S10" s="18"/>
      <c r="T10" s="18">
        <v>5549.0</v>
      </c>
      <c r="U10" s="80">
        <f t="shared" si="9"/>
        <v>767</v>
      </c>
      <c r="V10" s="23">
        <f t="shared" si="10"/>
        <v>0.1382231033</v>
      </c>
      <c r="W10" s="26" t="str">
        <f t="shared" si="11"/>
        <v>Yellow Perch with +767, +13.8% (5549 to 6316)</v>
      </c>
    </row>
    <row r="11">
      <c r="A11" s="18">
        <v>25.0</v>
      </c>
      <c r="B11" s="18" t="str">
        <f>VLOOKUP(A11,'202405 MM (Do Not Delete)'!$S$2:$T$1000,2,false)</f>
        <v>Largemouth Bass</v>
      </c>
      <c r="C11" s="18" t="str">
        <f t="shared" si="2"/>
        <v>((Largemouth Bass))</v>
      </c>
      <c r="D11" s="40">
        <v>29271.0</v>
      </c>
      <c r="E11" s="40">
        <v>13831.0</v>
      </c>
      <c r="F11" s="40">
        <v>6026.0</v>
      </c>
      <c r="G11" s="19">
        <f>VLOOKUP(B11,'Kings Ratings'!$A$2:$B$1000,2,false)</f>
        <v>1</v>
      </c>
      <c r="H11" s="7">
        <f>vlookup(A11,'202405 MM (Do Not Delete)'!$A$1:$G$1000,7,false)</f>
        <v>254</v>
      </c>
      <c r="J11" s="18">
        <v>27789.0</v>
      </c>
      <c r="K11" s="80">
        <f t="shared" si="3"/>
        <v>1482</v>
      </c>
      <c r="L11" s="23">
        <f t="shared" si="4"/>
        <v>0.0533304545</v>
      </c>
      <c r="M11" s="24" t="str">
        <f t="shared" si="5"/>
        <v>Largemouth Bass with +1482, +5.3% (27789 to 29271)</v>
      </c>
      <c r="N11" s="41"/>
      <c r="O11" s="18">
        <v>12830.0</v>
      </c>
      <c r="P11" s="18">
        <f t="shared" si="6"/>
        <v>1001</v>
      </c>
      <c r="Q11" s="23">
        <f t="shared" si="7"/>
        <v>0.078020265</v>
      </c>
      <c r="R11" s="24" t="str">
        <f t="shared" si="8"/>
        <v>Largemouth Bass with +1001, +7.8% (12830 to 13831)</v>
      </c>
      <c r="S11" s="18"/>
      <c r="T11" s="18">
        <v>5295.0</v>
      </c>
      <c r="U11" s="80">
        <f t="shared" si="9"/>
        <v>731</v>
      </c>
      <c r="V11" s="23">
        <f t="shared" si="10"/>
        <v>0.1380547686</v>
      </c>
      <c r="W11" s="26" t="str">
        <f t="shared" si="11"/>
        <v>Largemouth Bass with +731, +13.8% (5295 to 6026)</v>
      </c>
    </row>
    <row r="12">
      <c r="A12" s="18">
        <v>27.0</v>
      </c>
      <c r="B12" s="18" t="str">
        <f>VLOOKUP(A12,'202405 MM (Do Not Delete)'!$S$2:$T$1000,2,false)</f>
        <v>Peas</v>
      </c>
      <c r="C12" s="18" t="str">
        <f t="shared" si="2"/>
        <v>((Peas))</v>
      </c>
      <c r="D12" s="40">
        <v>12447.0</v>
      </c>
      <c r="E12" s="40">
        <v>4994.0</v>
      </c>
      <c r="F12" s="40">
        <v>178.0</v>
      </c>
      <c r="G12" s="19">
        <f>VLOOKUP(B12,'Kings Ratings'!$A$2:$B$1000,2,false)</f>
        <v>1</v>
      </c>
      <c r="H12" s="7">
        <f>vlookup(A12,'202405 MM (Do Not Delete)'!$A$1:$G$1000,7,false)</f>
        <v>276</v>
      </c>
      <c r="J12" s="18">
        <v>11741.0</v>
      </c>
      <c r="K12" s="80">
        <f t="shared" si="3"/>
        <v>706</v>
      </c>
      <c r="L12" s="23">
        <f t="shared" si="4"/>
        <v>0.0601311643</v>
      </c>
      <c r="M12" s="24" t="str">
        <f t="shared" si="5"/>
        <v>Peas with +706, +6% (11741 to 12447)</v>
      </c>
      <c r="N12" s="41"/>
      <c r="O12" s="18">
        <v>4745.0</v>
      </c>
      <c r="P12" s="18">
        <f t="shared" si="6"/>
        <v>249</v>
      </c>
      <c r="Q12" s="23">
        <f t="shared" si="7"/>
        <v>0.05247629083</v>
      </c>
      <c r="R12" s="24" t="str">
        <f t="shared" si="8"/>
        <v>Peas with +249, +5.2% (4745 to 4994)</v>
      </c>
      <c r="S12" s="18"/>
      <c r="T12" s="18">
        <v>161.0</v>
      </c>
      <c r="U12" s="80">
        <f t="shared" si="9"/>
        <v>17</v>
      </c>
      <c r="V12" s="23">
        <f t="shared" si="10"/>
        <v>0.1055900621</v>
      </c>
      <c r="W12" s="26" t="str">
        <f t="shared" si="11"/>
        <v>Peas with +17, +10.6% (161 to 178)</v>
      </c>
    </row>
    <row r="13">
      <c r="A13" s="18">
        <v>29.0</v>
      </c>
      <c r="B13" s="18" t="str">
        <f>VLOOKUP(A13,'202405 MM (Do Not Delete)'!$S$2:$T$1000,2,false)</f>
        <v>Cucumber</v>
      </c>
      <c r="C13" s="18" t="str">
        <f t="shared" si="2"/>
        <v>((Cucumber))</v>
      </c>
      <c r="D13" s="40">
        <v>9557.0</v>
      </c>
      <c r="E13" s="40">
        <v>2842.0</v>
      </c>
      <c r="F13" s="40">
        <v>100.0</v>
      </c>
      <c r="G13" s="19">
        <f>VLOOKUP(B13,'Kings Ratings'!$A$2:$B$1000,2,false)</f>
        <v>2</v>
      </c>
      <c r="H13" s="7" t="str">
        <f>vlookup(A13,'202405 MM (Do Not Delete)'!$A$1:$G$1000,7,false)</f>
        <v/>
      </c>
      <c r="J13" s="18">
        <v>8857.0</v>
      </c>
      <c r="K13" s="80">
        <f t="shared" si="3"/>
        <v>700</v>
      </c>
      <c r="L13" s="23">
        <f t="shared" si="4"/>
        <v>0.0790335328</v>
      </c>
      <c r="M13" s="24" t="str">
        <f t="shared" si="5"/>
        <v>Cucumber with +700, +7.9% (8857 to 9557)</v>
      </c>
      <c r="N13" s="41"/>
      <c r="O13" s="18">
        <v>2619.0</v>
      </c>
      <c r="P13" s="18">
        <f t="shared" si="6"/>
        <v>223</v>
      </c>
      <c r="Q13" s="23">
        <f t="shared" si="7"/>
        <v>0.08514700267</v>
      </c>
      <c r="R13" s="24" t="str">
        <f t="shared" si="8"/>
        <v>Cucumber with +223, +8.5% (2619 to 2842)</v>
      </c>
      <c r="S13" s="18"/>
      <c r="T13" s="18">
        <v>87.0</v>
      </c>
      <c r="U13" s="80">
        <f t="shared" si="9"/>
        <v>13</v>
      </c>
      <c r="V13" s="23">
        <f t="shared" si="10"/>
        <v>0.1494252874</v>
      </c>
      <c r="W13" s="26" t="str">
        <f t="shared" si="11"/>
        <v>Cucumber with +13, +14.9% (87 to 100)</v>
      </c>
    </row>
    <row r="14">
      <c r="A14" s="18">
        <v>31.0</v>
      </c>
      <c r="B14" s="18" t="str">
        <f>VLOOKUP(A14,'202405 MM (Do Not Delete)'!$S$2:$T$1000,2,false)</f>
        <v>Radish</v>
      </c>
      <c r="C14" s="18" t="str">
        <f t="shared" si="2"/>
        <v>((Radish))</v>
      </c>
      <c r="D14" s="40">
        <v>4888.0</v>
      </c>
      <c r="E14" s="40">
        <v>350.0</v>
      </c>
      <c r="F14" s="40">
        <v>4.0</v>
      </c>
      <c r="G14" s="19">
        <f>VLOOKUP(B14,'Kings Ratings'!$A$2:$B$1000,2,false)</f>
        <v>8</v>
      </c>
      <c r="H14" s="10"/>
      <c r="J14" s="18">
        <v>4467.0</v>
      </c>
      <c r="K14" s="80">
        <f t="shared" si="3"/>
        <v>421</v>
      </c>
      <c r="L14" s="23">
        <f t="shared" si="4"/>
        <v>0.09424669801</v>
      </c>
      <c r="M14" s="24" t="str">
        <f t="shared" si="5"/>
        <v>Radish with +421, +9.4% (4467 to 4888)</v>
      </c>
      <c r="N14" s="41"/>
      <c r="O14" s="18">
        <v>329.0</v>
      </c>
      <c r="P14" s="18">
        <f t="shared" si="6"/>
        <v>21</v>
      </c>
      <c r="Q14" s="23">
        <f t="shared" si="7"/>
        <v>0.06382978723</v>
      </c>
      <c r="R14" s="24" t="str">
        <f t="shared" si="8"/>
        <v>Radish with +21, +6.4% (329 to 350)</v>
      </c>
      <c r="S14" s="18"/>
      <c r="T14" s="18">
        <v>3.0</v>
      </c>
      <c r="U14" s="80">
        <f t="shared" si="9"/>
        <v>1</v>
      </c>
      <c r="V14" s="23">
        <f t="shared" si="10"/>
        <v>0.3333333333</v>
      </c>
      <c r="W14" s="26" t="str">
        <f t="shared" si="11"/>
        <v>Radish with +1, +33.3% (3 to 4)</v>
      </c>
    </row>
    <row r="15">
      <c r="A15" s="18">
        <v>33.0</v>
      </c>
      <c r="B15" s="18" t="str">
        <f>VLOOKUP(A15,'202405 MM (Do Not Delete)'!$S$2:$T$1000,2,false)</f>
        <v>Onion</v>
      </c>
      <c r="C15" s="18" t="str">
        <f t="shared" si="2"/>
        <v>((Onion))</v>
      </c>
      <c r="D15" s="40">
        <v>10828.0</v>
      </c>
      <c r="E15" s="40">
        <v>724.0</v>
      </c>
      <c r="F15" s="40">
        <v>7.0</v>
      </c>
      <c r="G15" s="19">
        <f>VLOOKUP(B15,'Kings Ratings'!$A$2:$B$1000,2,false)</f>
        <v>7</v>
      </c>
      <c r="H15" s="7" t="str">
        <f>vlookup(A15,'202405 MM (Do Not Delete)'!$A$1:$G$1000,7,false)</f>
        <v/>
      </c>
      <c r="J15" s="18">
        <v>9981.0</v>
      </c>
      <c r="K15" s="80">
        <f t="shared" si="3"/>
        <v>847</v>
      </c>
      <c r="L15" s="23">
        <f t="shared" si="4"/>
        <v>0.08486123635</v>
      </c>
      <c r="M15" s="24" t="str">
        <f t="shared" si="5"/>
        <v>Onion with +847, +8.5% (9981 to 10828)</v>
      </c>
      <c r="N15" s="41"/>
      <c r="O15" s="18">
        <v>645.0</v>
      </c>
      <c r="P15" s="18">
        <f t="shared" si="6"/>
        <v>79</v>
      </c>
      <c r="Q15" s="23">
        <f t="shared" si="7"/>
        <v>0.1224806202</v>
      </c>
      <c r="R15" s="24" t="str">
        <f t="shared" si="8"/>
        <v>Onion with +79, +12.2% (645 to 724)</v>
      </c>
      <c r="S15" s="18"/>
      <c r="T15" s="18">
        <v>6.0</v>
      </c>
      <c r="U15" s="80">
        <f t="shared" si="9"/>
        <v>1</v>
      </c>
      <c r="V15" s="23">
        <f t="shared" si="10"/>
        <v>0.1666666667</v>
      </c>
      <c r="W15" s="26" t="str">
        <f t="shared" si="11"/>
        <v>Onion with +1, +16.7% (6 to 7)</v>
      </c>
    </row>
    <row r="16">
      <c r="A16" s="18">
        <v>36.0</v>
      </c>
      <c r="B16" s="18" t="str">
        <f>VLOOKUP(A16,'202405 MM (Do Not Delete)'!$S$2:$T$1000,2,false)</f>
        <v>Wooden Plank</v>
      </c>
      <c r="C16" s="18" t="str">
        <f t="shared" si="2"/>
        <v>((Wooden Plank))</v>
      </c>
      <c r="D16" s="40">
        <v>36714.0</v>
      </c>
      <c r="E16" s="40">
        <v>16760.0</v>
      </c>
      <c r="F16" s="40">
        <v>5098.0</v>
      </c>
      <c r="G16" s="19">
        <f>VLOOKUP(B16,'Kings Ratings'!$A$2:$B$1000,2,false)</f>
        <v>1</v>
      </c>
      <c r="H16" s="7">
        <f>vlookup(A16,'202405 MM (Do Not Delete)'!$A$1:$G$1000,7,false)</f>
        <v>267</v>
      </c>
      <c r="J16" s="18">
        <v>35068.0</v>
      </c>
      <c r="K16" s="80">
        <f t="shared" si="3"/>
        <v>1646</v>
      </c>
      <c r="L16" s="23">
        <f t="shared" si="4"/>
        <v>0.04693737881</v>
      </c>
      <c r="M16" s="24" t="str">
        <f t="shared" si="5"/>
        <v>Wooden Plank with +1646, +4.7% (35068 to 36714)</v>
      </c>
      <c r="N16" s="41"/>
      <c r="O16" s="18">
        <v>15819.0</v>
      </c>
      <c r="P16" s="18">
        <f t="shared" si="6"/>
        <v>941</v>
      </c>
      <c r="Q16" s="23">
        <f t="shared" si="7"/>
        <v>0.05948542891</v>
      </c>
      <c r="R16" s="24" t="str">
        <f t="shared" si="8"/>
        <v>Wooden Plank with +941, +5.9% (15819 to 16760)</v>
      </c>
      <c r="S16" s="18"/>
      <c r="T16" s="18">
        <v>4558.0</v>
      </c>
      <c r="U16" s="80">
        <f t="shared" si="9"/>
        <v>540</v>
      </c>
      <c r="V16" s="23">
        <f t="shared" si="10"/>
        <v>0.1184730145</v>
      </c>
      <c r="W16" s="26" t="str">
        <f t="shared" si="11"/>
        <v>Wooden Plank with +540, +11.8% (4558 to 5098)</v>
      </c>
    </row>
    <row r="17">
      <c r="A17" s="18">
        <v>37.0</v>
      </c>
      <c r="B17" s="18" t="str">
        <f>VLOOKUP(A17,'202405 MM (Do Not Delete)'!$S$2:$T$1000,2,false)</f>
        <v>Wooden Box</v>
      </c>
      <c r="C17" s="18" t="str">
        <f t="shared" si="2"/>
        <v>((Wooden Box))</v>
      </c>
      <c r="D17" s="40">
        <v>11122.0</v>
      </c>
      <c r="E17" s="40">
        <v>6022.0</v>
      </c>
      <c r="F17" s="40">
        <v>1462.0</v>
      </c>
      <c r="G17" s="19">
        <f>VLOOKUP(B17,'Kings Ratings'!$A$2:$B$1000,2,false)</f>
        <v>2</v>
      </c>
      <c r="H17" s="7">
        <f>vlookup(A17,'202405 MM (Do Not Delete)'!$A$1:$G$1000,7,false)</f>
        <v>248</v>
      </c>
      <c r="J17" s="18">
        <v>10306.0</v>
      </c>
      <c r="K17" s="80">
        <f t="shared" si="3"/>
        <v>816</v>
      </c>
      <c r="L17" s="23">
        <f t="shared" si="4"/>
        <v>0.07917717834</v>
      </c>
      <c r="M17" s="24" t="str">
        <f t="shared" si="5"/>
        <v>Wooden Box with +816, +7.9% (10306 to 11122)</v>
      </c>
      <c r="N17" s="41"/>
      <c r="O17" s="18">
        <v>5453.0</v>
      </c>
      <c r="P17" s="18">
        <f t="shared" si="6"/>
        <v>569</v>
      </c>
      <c r="Q17" s="23">
        <f t="shared" si="7"/>
        <v>0.1043462314</v>
      </c>
      <c r="R17" s="24" t="str">
        <f t="shared" si="8"/>
        <v>Wooden Box with +569, +10.4% (5453 to 6022)</v>
      </c>
      <c r="S17" s="18"/>
      <c r="T17" s="18">
        <v>1221.0</v>
      </c>
      <c r="U17" s="80">
        <f t="shared" si="9"/>
        <v>241</v>
      </c>
      <c r="V17" s="23">
        <f t="shared" si="10"/>
        <v>0.1973791974</v>
      </c>
      <c r="W17" s="26" t="str">
        <f t="shared" si="11"/>
        <v>Wooden Box with +241, +19.7% (1221 to 1462)</v>
      </c>
    </row>
    <row r="18">
      <c r="A18" s="18">
        <v>39.0</v>
      </c>
      <c r="B18" s="18" t="str">
        <f>VLOOKUP(A18,'202405 MM (Do Not Delete)'!$S$2:$T$1000,2,false)</f>
        <v>Crappie</v>
      </c>
      <c r="C18" s="18" t="str">
        <f t="shared" si="2"/>
        <v>((Crappie))</v>
      </c>
      <c r="D18" s="40">
        <v>20792.0</v>
      </c>
      <c r="E18" s="40">
        <v>9628.0</v>
      </c>
      <c r="F18" s="40">
        <v>2731.0</v>
      </c>
      <c r="G18" s="19">
        <f>VLOOKUP(B18,'Kings Ratings'!$A$2:$B$1000,2,false)</f>
        <v>1</v>
      </c>
      <c r="H18" s="7">
        <f>vlookup(A18,'202405 MM (Do Not Delete)'!$A$1:$G$1000,7,false)</f>
        <v>234</v>
      </c>
      <c r="J18" s="18">
        <v>19570.0</v>
      </c>
      <c r="K18" s="80">
        <f t="shared" si="3"/>
        <v>1222</v>
      </c>
      <c r="L18" s="23">
        <f t="shared" si="4"/>
        <v>0.06244251405</v>
      </c>
      <c r="M18" s="24" t="str">
        <f t="shared" si="5"/>
        <v>Crappie with +1222, +6.2% (19570 to 20792)</v>
      </c>
      <c r="N18" s="41"/>
      <c r="O18" s="18">
        <v>8818.0</v>
      </c>
      <c r="P18" s="18">
        <f t="shared" si="6"/>
        <v>810</v>
      </c>
      <c r="Q18" s="23">
        <f t="shared" si="7"/>
        <v>0.09185756407</v>
      </c>
      <c r="R18" s="24" t="str">
        <f t="shared" si="8"/>
        <v>Crappie with +810, +9.2% (8818 to 9628)</v>
      </c>
      <c r="S18" s="18"/>
      <c r="T18" s="18">
        <v>2415.0</v>
      </c>
      <c r="U18" s="80">
        <f t="shared" si="9"/>
        <v>316</v>
      </c>
      <c r="V18" s="23">
        <f t="shared" si="10"/>
        <v>0.1308488613</v>
      </c>
      <c r="W18" s="26" t="str">
        <f t="shared" si="11"/>
        <v>Crappie with +316, +13.1% (2415 to 2731)</v>
      </c>
    </row>
    <row r="19">
      <c r="A19" s="18">
        <v>43.0</v>
      </c>
      <c r="B19" s="18" t="str">
        <f>VLOOKUP(A19,'202405 MM (Do Not Delete)'!$S$2:$T$1000,2,false)</f>
        <v>Mushroom</v>
      </c>
      <c r="C19" s="18" t="str">
        <f t="shared" si="2"/>
        <v>((Mushroom))</v>
      </c>
      <c r="D19" s="40">
        <v>43390.0</v>
      </c>
      <c r="E19" s="40">
        <v>24032.0</v>
      </c>
      <c r="F19" s="40">
        <v>7641.0</v>
      </c>
      <c r="G19" s="19">
        <f>VLOOKUP(B19,'Kings Ratings'!$A$2:$B$1000,2,false)</f>
        <v>1</v>
      </c>
      <c r="H19" s="7">
        <f>vlookup(A19,'202405 MM (Do Not Delete)'!$A$1:$G$1000,7,false)</f>
        <v>208</v>
      </c>
      <c r="J19" s="18">
        <v>41466.0</v>
      </c>
      <c r="K19" s="80">
        <f t="shared" si="3"/>
        <v>1924</v>
      </c>
      <c r="L19" s="23">
        <f t="shared" si="4"/>
        <v>0.0463994598</v>
      </c>
      <c r="M19" s="24" t="str">
        <f t="shared" si="5"/>
        <v>Mushroom with +1924, +4.6% (41466 to 43390)</v>
      </c>
      <c r="N19" s="41"/>
      <c r="O19" s="18">
        <v>22873.0</v>
      </c>
      <c r="P19" s="18">
        <f t="shared" si="6"/>
        <v>1159</v>
      </c>
      <c r="Q19" s="23">
        <f t="shared" si="7"/>
        <v>0.05067109693</v>
      </c>
      <c r="R19" s="24" t="str">
        <f t="shared" si="8"/>
        <v>Mushroom with +1159, +5.1% (22873 to 24032)</v>
      </c>
      <c r="S19" s="18"/>
      <c r="T19" s="18">
        <v>6815.0</v>
      </c>
      <c r="U19" s="80">
        <f t="shared" si="9"/>
        <v>826</v>
      </c>
      <c r="V19" s="23">
        <f t="shared" si="10"/>
        <v>0.1212032282</v>
      </c>
      <c r="W19" s="26" t="str">
        <f t="shared" si="11"/>
        <v>Mushroom with +826, +12.1% (6815 to 7641)</v>
      </c>
    </row>
    <row r="20">
      <c r="A20" s="18">
        <v>45.0</v>
      </c>
      <c r="B20" s="18" t="str">
        <f>VLOOKUP(A20,'202405 MM (Do Not Delete)'!$S$2:$T$1000,2,false)</f>
        <v>Fish Bones</v>
      </c>
      <c r="C20" s="18" t="str">
        <f t="shared" si="2"/>
        <v>((Fish Bones))</v>
      </c>
      <c r="D20" s="40">
        <v>16033.0</v>
      </c>
      <c r="E20" s="40">
        <v>7116.0</v>
      </c>
      <c r="F20" s="40">
        <v>1543.0</v>
      </c>
      <c r="G20" s="19">
        <f>VLOOKUP(B20,'Kings Ratings'!$A$2:$B$1000,2,false)</f>
        <v>4</v>
      </c>
      <c r="H20" s="7">
        <f>vlookup(A20,'202405 MM (Do Not Delete)'!$A$1:$G$1000,7,false)</f>
        <v>270</v>
      </c>
      <c r="J20" s="18">
        <v>14921.0</v>
      </c>
      <c r="K20" s="80">
        <f t="shared" si="3"/>
        <v>1112</v>
      </c>
      <c r="L20" s="23">
        <f t="shared" si="4"/>
        <v>0.07452583607</v>
      </c>
      <c r="M20" s="24" t="str">
        <f t="shared" si="5"/>
        <v>Fish Bones with +1112, +7.5% (14921 to 16033)</v>
      </c>
      <c r="N20" s="41"/>
      <c r="O20" s="18">
        <v>6371.0</v>
      </c>
      <c r="P20" s="18">
        <f t="shared" si="6"/>
        <v>745</v>
      </c>
      <c r="Q20" s="23">
        <f t="shared" si="7"/>
        <v>0.1169361168</v>
      </c>
      <c r="R20" s="24" t="str">
        <f t="shared" si="8"/>
        <v>Fish Bones with +745, +11.7% (6371 to 7116)</v>
      </c>
      <c r="S20" s="18"/>
      <c r="T20" s="18">
        <v>1352.0</v>
      </c>
      <c r="U20" s="80">
        <f t="shared" si="9"/>
        <v>191</v>
      </c>
      <c r="V20" s="23">
        <f t="shared" si="10"/>
        <v>0.1412721893</v>
      </c>
      <c r="W20" s="26" t="str">
        <f t="shared" si="11"/>
        <v>Fish Bones with +191, +14.1% (1352 to 1543)</v>
      </c>
    </row>
    <row r="21">
      <c r="A21" s="18">
        <v>46.0</v>
      </c>
      <c r="B21" s="18" t="str">
        <f>VLOOKUP(A21,'202405 MM (Do Not Delete)'!$S$2:$T$1000,2,false)</f>
        <v>Hops</v>
      </c>
      <c r="C21" s="18" t="str">
        <f t="shared" si="2"/>
        <v>((Hops))</v>
      </c>
      <c r="D21" s="40">
        <v>16730.0</v>
      </c>
      <c r="E21" s="40">
        <v>439.0</v>
      </c>
      <c r="F21" s="40">
        <v>0.0</v>
      </c>
      <c r="G21" s="19">
        <f>VLOOKUP(B21,'Kings Ratings'!$A$2:$B$1000,2,false)</f>
        <v>8</v>
      </c>
      <c r="H21" s="7" t="str">
        <f>vlookup(A21,'202405 MM (Do Not Delete)'!$A$1:$G$1000,7,false)</f>
        <v/>
      </c>
      <c r="J21" s="18">
        <v>15599.0</v>
      </c>
      <c r="K21" s="80">
        <f t="shared" si="3"/>
        <v>1131</v>
      </c>
      <c r="L21" s="23">
        <f t="shared" si="4"/>
        <v>0.07250464773</v>
      </c>
      <c r="M21" s="24" t="str">
        <f t="shared" si="5"/>
        <v>Hops with +1131, +7.3% (15599 to 16730)</v>
      </c>
      <c r="N21" s="41"/>
      <c r="O21" s="18">
        <v>384.0</v>
      </c>
      <c r="P21" s="18">
        <f t="shared" si="6"/>
        <v>55</v>
      </c>
      <c r="Q21" s="23">
        <f t="shared" si="7"/>
        <v>0.1432291667</v>
      </c>
      <c r="R21" s="24" t="str">
        <f t="shared" si="8"/>
        <v>Hops with +55, +14.3% (384 to 439)</v>
      </c>
      <c r="S21" s="18"/>
      <c r="T21" s="18">
        <v>0.0</v>
      </c>
      <c r="U21" s="80">
        <f t="shared" si="9"/>
        <v>0</v>
      </c>
      <c r="V21" s="23" t="str">
        <f t="shared" si="10"/>
        <v>#DIV/0!</v>
      </c>
      <c r="W21" s="26" t="str">
        <f t="shared" si="11"/>
        <v>#DIV/0!</v>
      </c>
    </row>
    <row r="22">
      <c r="A22" s="18">
        <v>48.0</v>
      </c>
      <c r="B22" s="18" t="str">
        <f>VLOOKUP(A22,'202405 MM (Do Not Delete)'!$S$2:$T$1000,2,false)</f>
        <v>Potato</v>
      </c>
      <c r="C22" s="18" t="str">
        <f t="shared" si="2"/>
        <v>((Potato))</v>
      </c>
      <c r="D22" s="40">
        <v>15592.0</v>
      </c>
      <c r="E22" s="40">
        <v>5417.0</v>
      </c>
      <c r="F22" s="40">
        <v>173.0</v>
      </c>
      <c r="G22" s="19">
        <f>VLOOKUP(B22,'Kings Ratings'!$A$2:$B$1000,2,false)</f>
        <v>4</v>
      </c>
      <c r="H22" s="7">
        <f>vlookup(A22,'202405 MM (Do Not Delete)'!$A$1:$G$1000,7,false)</f>
        <v>290</v>
      </c>
      <c r="J22" s="18">
        <v>14698.0</v>
      </c>
      <c r="K22" s="80">
        <f t="shared" si="3"/>
        <v>894</v>
      </c>
      <c r="L22" s="23">
        <f t="shared" si="4"/>
        <v>0.06082460199</v>
      </c>
      <c r="M22" s="24" t="str">
        <f t="shared" si="5"/>
        <v>Potato with +894, +6.1% (14698 to 15592)</v>
      </c>
      <c r="N22" s="41"/>
      <c r="O22" s="18">
        <v>4914.0</v>
      </c>
      <c r="P22" s="18">
        <f t="shared" si="6"/>
        <v>503</v>
      </c>
      <c r="Q22" s="23">
        <f t="shared" si="7"/>
        <v>0.1023606024</v>
      </c>
      <c r="R22" s="24" t="str">
        <f t="shared" si="8"/>
        <v>Potato with +503, +10.2% (4914 to 5417)</v>
      </c>
      <c r="S22" s="18"/>
      <c r="T22" s="18">
        <v>133.0</v>
      </c>
      <c r="U22" s="80">
        <f t="shared" si="9"/>
        <v>40</v>
      </c>
      <c r="V22" s="23">
        <f t="shared" si="10"/>
        <v>0.3007518797</v>
      </c>
      <c r="W22" s="26" t="str">
        <f t="shared" si="11"/>
        <v>Potato with +40, +30.1% (133 to 173)</v>
      </c>
    </row>
    <row r="23">
      <c r="A23" s="18">
        <v>50.0</v>
      </c>
      <c r="B23" s="18" t="str">
        <f>VLOOKUP(A23,'202405 MM (Do Not Delete)'!$S$2:$T$1000,2,false)</f>
        <v>Leek</v>
      </c>
      <c r="C23" s="18" t="str">
        <f t="shared" si="2"/>
        <v>((Leek))</v>
      </c>
      <c r="D23" s="40">
        <v>8453.0</v>
      </c>
      <c r="E23" s="40">
        <v>524.0</v>
      </c>
      <c r="F23" s="40">
        <v>1.0</v>
      </c>
      <c r="G23" s="19">
        <f>VLOOKUP(B23,'Kings Ratings'!$A$2:$B$1000,2,false)</f>
        <v>7</v>
      </c>
      <c r="H23" s="10"/>
      <c r="J23" s="18">
        <v>7867.0</v>
      </c>
      <c r="K23" s="80">
        <f t="shared" si="3"/>
        <v>586</v>
      </c>
      <c r="L23" s="23">
        <f t="shared" si="4"/>
        <v>0.07448836914</v>
      </c>
      <c r="M23" s="24" t="str">
        <f t="shared" si="5"/>
        <v>Leek with +586, +7.4% (7867 to 8453)</v>
      </c>
      <c r="N23" s="41"/>
      <c r="O23" s="18">
        <v>482.0</v>
      </c>
      <c r="P23" s="18">
        <f t="shared" si="6"/>
        <v>42</v>
      </c>
      <c r="Q23" s="23">
        <f t="shared" si="7"/>
        <v>0.08713692946</v>
      </c>
      <c r="R23" s="24" t="str">
        <f t="shared" si="8"/>
        <v>Leek with +42, +8.7% (482 to 524)</v>
      </c>
      <c r="S23" s="18"/>
      <c r="T23" s="18">
        <v>1.0</v>
      </c>
      <c r="U23" s="80">
        <f t="shared" si="9"/>
        <v>0</v>
      </c>
      <c r="V23" s="23">
        <f t="shared" si="10"/>
        <v>0</v>
      </c>
      <c r="W23" s="26" t="str">
        <f t="shared" si="11"/>
        <v>Leek with +0, +0% (1 to 1)</v>
      </c>
    </row>
    <row r="24">
      <c r="A24" s="18">
        <v>55.0</v>
      </c>
      <c r="B24" s="18" t="str">
        <f>VLOOKUP(A24,'202405 MM (Do Not Delete)'!$S$2:$T$1000,2,false)</f>
        <v>Sturdy Box</v>
      </c>
      <c r="C24" s="18" t="str">
        <f t="shared" si="2"/>
        <v>((Sturdy Box))</v>
      </c>
      <c r="D24" s="40">
        <v>7683.0</v>
      </c>
      <c r="E24" s="40">
        <v>4710.0</v>
      </c>
      <c r="F24" s="40">
        <v>656.0</v>
      </c>
      <c r="G24" s="19">
        <f>VLOOKUP(B24,'Kings Ratings'!$A$2:$B$1000,2,false)</f>
        <v>2</v>
      </c>
      <c r="H24" s="7">
        <f>vlookup(A24,'202405 MM (Do Not Delete)'!$A$1:$G$1000,7,false)</f>
        <v>260</v>
      </c>
      <c r="J24" s="18">
        <v>7046.0</v>
      </c>
      <c r="K24" s="80">
        <f t="shared" si="3"/>
        <v>637</v>
      </c>
      <c r="L24" s="23">
        <f t="shared" si="4"/>
        <v>0.09040590406</v>
      </c>
      <c r="M24" s="24" t="str">
        <f t="shared" si="5"/>
        <v>Sturdy Box with +637, +9% (7046 to 7683)</v>
      </c>
      <c r="N24" s="41"/>
      <c r="O24" s="18">
        <v>4301.0</v>
      </c>
      <c r="P24" s="18">
        <f t="shared" si="6"/>
        <v>409</v>
      </c>
      <c r="Q24" s="23">
        <f t="shared" si="7"/>
        <v>0.09509416415</v>
      </c>
      <c r="R24" s="24" t="str">
        <f t="shared" si="8"/>
        <v>Sturdy Box with +409, +9.5% (4301 to 4710)</v>
      </c>
      <c r="S24" s="18"/>
      <c r="T24" s="18">
        <v>539.0</v>
      </c>
      <c r="U24" s="80">
        <f t="shared" si="9"/>
        <v>117</v>
      </c>
      <c r="V24" s="23">
        <f t="shared" si="10"/>
        <v>0.2170686456</v>
      </c>
      <c r="W24" s="26" t="str">
        <f t="shared" si="11"/>
        <v>Sturdy Box with +117, +21.7% (539 to 656)</v>
      </c>
    </row>
    <row r="25">
      <c r="A25" s="18">
        <v>56.0</v>
      </c>
      <c r="B25" s="18" t="str">
        <f>VLOOKUP(A25,'202405 MM (Do Not Delete)'!$S$2:$T$1000,2,false)</f>
        <v>Green Chromis</v>
      </c>
      <c r="C25" s="18" t="str">
        <f t="shared" si="2"/>
        <v>((Green Chromis))</v>
      </c>
      <c r="D25" s="40">
        <v>21170.0</v>
      </c>
      <c r="E25" s="40">
        <v>10826.0</v>
      </c>
      <c r="F25" s="40">
        <v>3380.0</v>
      </c>
      <c r="G25" s="19">
        <f>VLOOKUP(B25,'Kings Ratings'!$A$2:$B$1000,2,false)</f>
        <v>1</v>
      </c>
      <c r="H25" s="7">
        <f>vlookup(A25,'202405 MM (Do Not Delete)'!$A$1:$G$1000,7,false)</f>
        <v>228</v>
      </c>
      <c r="J25" s="18">
        <v>20034.0</v>
      </c>
      <c r="K25" s="80">
        <f t="shared" si="3"/>
        <v>1136</v>
      </c>
      <c r="L25" s="23">
        <f t="shared" si="4"/>
        <v>0.05670360387</v>
      </c>
      <c r="M25" s="24" t="str">
        <f t="shared" si="5"/>
        <v>Green Chromis with +1136, +5.7% (20034 to 21170)</v>
      </c>
      <c r="N25" s="41"/>
      <c r="O25" s="18">
        <v>10021.0</v>
      </c>
      <c r="P25" s="18">
        <f t="shared" si="6"/>
        <v>805</v>
      </c>
      <c r="Q25" s="23">
        <f t="shared" si="7"/>
        <v>0.08033130426</v>
      </c>
      <c r="R25" s="24" t="str">
        <f t="shared" si="8"/>
        <v>Green Chromis with +805, +8% (10021 to 10826)</v>
      </c>
      <c r="S25" s="18"/>
      <c r="T25" s="18">
        <v>2976.0</v>
      </c>
      <c r="U25" s="80">
        <f t="shared" si="9"/>
        <v>404</v>
      </c>
      <c r="V25" s="23">
        <f t="shared" si="10"/>
        <v>0.1357526882</v>
      </c>
      <c r="W25" s="26" t="str">
        <f t="shared" si="11"/>
        <v>Green Chromis with +404, +13.6% (2976 to 3380)</v>
      </c>
    </row>
    <row r="26">
      <c r="A26" s="18">
        <v>57.0</v>
      </c>
      <c r="B26" s="18" t="str">
        <f>VLOOKUP(A26,'202405 MM (Do Not Delete)'!$S$2:$T$1000,2,false)</f>
        <v>Blue Crab</v>
      </c>
      <c r="C26" s="18" t="str">
        <f t="shared" si="2"/>
        <v>((Blue Crab))</v>
      </c>
      <c r="D26" s="40">
        <v>20881.0</v>
      </c>
      <c r="E26" s="40">
        <v>10792.0</v>
      </c>
      <c r="F26" s="40">
        <v>3373.0</v>
      </c>
      <c r="G26" s="19">
        <f>VLOOKUP(B26,'Kings Ratings'!$A$2:$B$1000,2,false)</f>
        <v>2</v>
      </c>
      <c r="H26" s="7">
        <f>vlookup(A26,'202405 MM (Do Not Delete)'!$A$1:$G$1000,7,false)</f>
        <v>229</v>
      </c>
      <c r="J26" s="18">
        <v>19765.0</v>
      </c>
      <c r="K26" s="80">
        <f t="shared" si="3"/>
        <v>1116</v>
      </c>
      <c r="L26" s="23">
        <f t="shared" si="4"/>
        <v>0.05646344548</v>
      </c>
      <c r="M26" s="24" t="str">
        <f t="shared" si="5"/>
        <v>Blue Crab with +1116, +5.6% (19765 to 20881)</v>
      </c>
      <c r="N26" s="41"/>
      <c r="O26" s="18">
        <v>9991.0</v>
      </c>
      <c r="P26" s="18">
        <f t="shared" si="6"/>
        <v>801</v>
      </c>
      <c r="Q26" s="23">
        <f t="shared" si="7"/>
        <v>0.08017215494</v>
      </c>
      <c r="R26" s="24" t="str">
        <f t="shared" si="8"/>
        <v>Blue Crab with +801, +8% (9991 to 10792)</v>
      </c>
      <c r="S26" s="18"/>
      <c r="T26" s="18">
        <v>2969.0</v>
      </c>
      <c r="U26" s="80">
        <f t="shared" si="9"/>
        <v>404</v>
      </c>
      <c r="V26" s="23">
        <f t="shared" si="10"/>
        <v>0.1360727518</v>
      </c>
      <c r="W26" s="26" t="str">
        <f t="shared" si="11"/>
        <v>Blue Crab with +404, +13.6% (2969 to 3373)</v>
      </c>
    </row>
    <row r="27">
      <c r="A27" s="18">
        <v>58.0</v>
      </c>
      <c r="B27" s="18" t="str">
        <f>VLOOKUP(A27,'202405 MM (Do Not Delete)'!$S$2:$T$1000,2,false)</f>
        <v>Small Prawn</v>
      </c>
      <c r="C27" s="18" t="str">
        <f t="shared" si="2"/>
        <v>((Small Prawn))</v>
      </c>
      <c r="D27" s="40">
        <v>24086.0</v>
      </c>
      <c r="E27" s="40">
        <v>14894.0</v>
      </c>
      <c r="F27" s="40">
        <v>6009.0</v>
      </c>
      <c r="G27" s="19">
        <f>VLOOKUP(B27,'Kings Ratings'!$A$2:$B$1000,2,false)</f>
        <v>1</v>
      </c>
      <c r="H27" s="7">
        <f>vlookup(A27,'202405 MM (Do Not Delete)'!$A$1:$G$1000,7,false)</f>
        <v>256</v>
      </c>
      <c r="J27" s="18">
        <v>22940.0</v>
      </c>
      <c r="K27" s="80">
        <f t="shared" si="3"/>
        <v>1146</v>
      </c>
      <c r="L27" s="23">
        <f t="shared" si="4"/>
        <v>0.04995640802</v>
      </c>
      <c r="M27" s="24" t="str">
        <f t="shared" si="5"/>
        <v>Small Prawn with +1146, +5% (22940 to 24086)</v>
      </c>
      <c r="N27" s="41"/>
      <c r="O27" s="18">
        <v>13987.0</v>
      </c>
      <c r="P27" s="18">
        <f t="shared" si="6"/>
        <v>907</v>
      </c>
      <c r="Q27" s="23">
        <f t="shared" si="7"/>
        <v>0.06484592836</v>
      </c>
      <c r="R27" s="24" t="str">
        <f t="shared" si="8"/>
        <v>Small Prawn with +907, +6.5% (13987 to 14894)</v>
      </c>
      <c r="S27" s="18"/>
      <c r="T27" s="18">
        <v>5229.0</v>
      </c>
      <c r="U27" s="80">
        <f t="shared" si="9"/>
        <v>780</v>
      </c>
      <c r="V27" s="23">
        <f t="shared" si="10"/>
        <v>0.149168101</v>
      </c>
      <c r="W27" s="26" t="str">
        <f t="shared" si="11"/>
        <v>Small Prawn with +780, +14.9% (5229 to 6009)</v>
      </c>
    </row>
    <row r="28">
      <c r="A28" s="18">
        <v>59.0</v>
      </c>
      <c r="B28" s="18" t="str">
        <f>VLOOKUP(A28,'202405 MM (Do Not Delete)'!$S$2:$T$1000,2,false)</f>
        <v>Watermelon</v>
      </c>
      <c r="C28" s="18" t="str">
        <f t="shared" si="2"/>
        <v>((Watermelon))</v>
      </c>
      <c r="D28" s="40">
        <v>13195.0</v>
      </c>
      <c r="E28" s="40">
        <v>2749.0</v>
      </c>
      <c r="F28" s="40">
        <v>7.0</v>
      </c>
      <c r="G28" s="19">
        <f>VLOOKUP(B28,'Kings Ratings'!$A$2:$B$1000,2,false)</f>
        <v>8</v>
      </c>
      <c r="H28" s="7" t="str">
        <f>vlookup(A28,'202405 MM (Do Not Delete)'!$A$1:$G$1000,7,false)</f>
        <v/>
      </c>
      <c r="J28" s="18">
        <v>12218.0</v>
      </c>
      <c r="K28" s="80">
        <f t="shared" si="3"/>
        <v>977</v>
      </c>
      <c r="L28" s="23">
        <f t="shared" si="4"/>
        <v>0.07996398756</v>
      </c>
      <c r="M28" s="24" t="str">
        <f t="shared" si="5"/>
        <v>Watermelon with +977, +8% (12218 to 13195)</v>
      </c>
      <c r="N28" s="41"/>
      <c r="O28" s="18">
        <v>2222.0</v>
      </c>
      <c r="P28" s="18">
        <f t="shared" si="6"/>
        <v>527</v>
      </c>
      <c r="Q28" s="23">
        <f t="shared" si="7"/>
        <v>0.2371737174</v>
      </c>
      <c r="R28" s="24" t="str">
        <f t="shared" si="8"/>
        <v>Watermelon with +527, +23.7% (2222 to 2749)</v>
      </c>
      <c r="S28" s="18"/>
      <c r="T28" s="18">
        <v>6.0</v>
      </c>
      <c r="U28" s="80">
        <f t="shared" si="9"/>
        <v>1</v>
      </c>
      <c r="V28" s="23">
        <f t="shared" si="10"/>
        <v>0.1666666667</v>
      </c>
      <c r="W28" s="26" t="str">
        <f t="shared" si="11"/>
        <v>Watermelon with +1, +16.7% (6 to 7)</v>
      </c>
    </row>
    <row r="29">
      <c r="A29" s="18">
        <v>63.0</v>
      </c>
      <c r="B29" s="18" t="str">
        <f>VLOOKUP(A29,'202405 MM (Do Not Delete)'!$S$2:$T$1000,2,false)</f>
        <v>Trout</v>
      </c>
      <c r="C29" s="18" t="str">
        <f t="shared" si="2"/>
        <v>((Trout))</v>
      </c>
      <c r="D29" s="40">
        <v>29318.0</v>
      </c>
      <c r="E29" s="40">
        <v>15275.0</v>
      </c>
      <c r="F29" s="40">
        <v>5839.0</v>
      </c>
      <c r="G29" s="19">
        <f>VLOOKUP(B29,'Kings Ratings'!$A$2:$B$1000,2,false)</f>
        <v>1</v>
      </c>
      <c r="H29" s="7">
        <f>vlookup(A29,'202405 MM (Do Not Delete)'!$A$1:$G$1000,7,false)</f>
        <v>274</v>
      </c>
      <c r="J29" s="18">
        <v>27985.0</v>
      </c>
      <c r="K29" s="80">
        <f t="shared" si="3"/>
        <v>1333</v>
      </c>
      <c r="L29" s="23">
        <f t="shared" si="4"/>
        <v>0.04763266035</v>
      </c>
      <c r="M29" s="24" t="str">
        <f t="shared" si="5"/>
        <v>Trout with +1333, +4.8% (27985 to 29318)</v>
      </c>
      <c r="N29" s="41"/>
      <c r="O29" s="18">
        <v>14418.0</v>
      </c>
      <c r="P29" s="18">
        <f t="shared" si="6"/>
        <v>857</v>
      </c>
      <c r="Q29" s="23">
        <f t="shared" si="7"/>
        <v>0.0594395894</v>
      </c>
      <c r="R29" s="24" t="str">
        <f t="shared" si="8"/>
        <v>Trout with +857, +5.9% (14418 to 15275)</v>
      </c>
      <c r="S29" s="18"/>
      <c r="T29" s="18">
        <v>5280.0</v>
      </c>
      <c r="U29" s="80">
        <f t="shared" si="9"/>
        <v>559</v>
      </c>
      <c r="V29" s="23">
        <f t="shared" si="10"/>
        <v>0.1058712121</v>
      </c>
      <c r="W29" s="26" t="str">
        <f t="shared" si="11"/>
        <v>Trout with +559, +10.6% (5280 to 5839)</v>
      </c>
    </row>
    <row r="30">
      <c r="A30" s="18">
        <v>65.0</v>
      </c>
      <c r="B30" s="18" t="str">
        <f>VLOOKUP(A30,'202405 MM (Do Not Delete)'!$S$2:$T$1000,2,false)</f>
        <v>Corn</v>
      </c>
      <c r="C30" s="18" t="str">
        <f t="shared" si="2"/>
        <v>((Corn))</v>
      </c>
      <c r="D30" s="40">
        <v>28249.0</v>
      </c>
      <c r="E30" s="40">
        <v>4852.0</v>
      </c>
      <c r="F30" s="40">
        <v>58.0</v>
      </c>
      <c r="G30" s="19">
        <f>VLOOKUP(B30,'Kings Ratings'!$A$2:$B$1000,2,false)</f>
        <v>7</v>
      </c>
      <c r="H30" s="7" t="str">
        <f>vlookup(A30,'202405 MM (Do Not Delete)'!$A$1:$G$1000,7,false)</f>
        <v/>
      </c>
      <c r="J30" s="18">
        <v>26975.0</v>
      </c>
      <c r="K30" s="80">
        <f t="shared" si="3"/>
        <v>1274</v>
      </c>
      <c r="L30" s="23">
        <f t="shared" si="4"/>
        <v>0.04722891566</v>
      </c>
      <c r="M30" s="24" t="str">
        <f t="shared" si="5"/>
        <v>Corn with +1274, +4.7% (26975 to 28249)</v>
      </c>
      <c r="N30" s="41"/>
      <c r="O30" s="18">
        <v>4387.0</v>
      </c>
      <c r="P30" s="18">
        <f t="shared" si="6"/>
        <v>465</v>
      </c>
      <c r="Q30" s="23">
        <f t="shared" si="7"/>
        <v>0.1059949852</v>
      </c>
      <c r="R30" s="24" t="str">
        <f t="shared" si="8"/>
        <v>Corn with +465, +10.6% (4387 to 4852)</v>
      </c>
      <c r="S30" s="18"/>
      <c r="T30" s="18">
        <v>42.0</v>
      </c>
      <c r="U30" s="80">
        <f t="shared" si="9"/>
        <v>16</v>
      </c>
      <c r="V30" s="23">
        <f t="shared" si="10"/>
        <v>0.380952381</v>
      </c>
      <c r="W30" s="26" t="str">
        <f t="shared" si="11"/>
        <v>Corn with +16, +38.1% (42 to 58)</v>
      </c>
    </row>
    <row r="31">
      <c r="A31" s="18">
        <v>67.0</v>
      </c>
      <c r="B31" s="18" t="str">
        <f>VLOOKUP(A31,'202405 MM (Do Not Delete)'!$S$2:$T$1000,2,false)</f>
        <v>Cabbage</v>
      </c>
      <c r="C31" s="18" t="str">
        <f t="shared" si="2"/>
        <v>((Cabbage))</v>
      </c>
      <c r="D31" s="40">
        <v>12526.0</v>
      </c>
      <c r="E31" s="40">
        <v>2091.0</v>
      </c>
      <c r="F31" s="40">
        <v>1.0</v>
      </c>
      <c r="G31" s="19">
        <f>VLOOKUP(B31,'Kings Ratings'!$A$2:$B$1000,2,false)</f>
        <v>8</v>
      </c>
      <c r="H31" s="7" t="str">
        <f>vlookup(A31,'202405 MM (Do Not Delete)'!$A$1:$G$1000,7,false)</f>
        <v/>
      </c>
      <c r="J31" s="18">
        <v>11560.0</v>
      </c>
      <c r="K31" s="80">
        <f t="shared" si="3"/>
        <v>966</v>
      </c>
      <c r="L31" s="23">
        <f t="shared" si="4"/>
        <v>0.08356401384</v>
      </c>
      <c r="M31" s="24" t="str">
        <f t="shared" si="5"/>
        <v>Cabbage with +966, +8.4% (11560 to 12526)</v>
      </c>
      <c r="N31" s="41"/>
      <c r="O31" s="18">
        <v>1977.0</v>
      </c>
      <c r="P31" s="18">
        <f t="shared" si="6"/>
        <v>114</v>
      </c>
      <c r="Q31" s="23">
        <f t="shared" si="7"/>
        <v>0.05766312595</v>
      </c>
      <c r="R31" s="24" t="str">
        <f t="shared" si="8"/>
        <v>Cabbage with +114, +5.8% (1977 to 2091)</v>
      </c>
      <c r="S31" s="18"/>
      <c r="T31" s="18">
        <v>0.0</v>
      </c>
      <c r="U31" s="80">
        <f t="shared" si="9"/>
        <v>1</v>
      </c>
      <c r="V31" s="23" t="str">
        <f t="shared" si="10"/>
        <v>#DIV/0!</v>
      </c>
      <c r="W31" s="26" t="str">
        <f t="shared" si="11"/>
        <v>#DIV/0!</v>
      </c>
    </row>
    <row r="32">
      <c r="A32" s="18">
        <v>69.0</v>
      </c>
      <c r="B32" s="18" t="str">
        <f>VLOOKUP(A32,'202405 MM (Do Not Delete)'!$S$2:$T$1000,2,false)</f>
        <v>Pumpkin</v>
      </c>
      <c r="C32" s="18" t="str">
        <f t="shared" si="2"/>
        <v>((Pumpkin))</v>
      </c>
      <c r="D32" s="40">
        <v>6488.0</v>
      </c>
      <c r="E32" s="40">
        <v>307.0</v>
      </c>
      <c r="F32" s="40">
        <v>0.0</v>
      </c>
      <c r="G32" s="19">
        <f>VLOOKUP(B32,'Kings Ratings'!$A$2:$B$1000,2,false)</f>
        <v>9</v>
      </c>
      <c r="H32" s="10"/>
      <c r="J32" s="18">
        <v>6050.0</v>
      </c>
      <c r="K32" s="80">
        <f t="shared" si="3"/>
        <v>438</v>
      </c>
      <c r="L32" s="23">
        <f t="shared" si="4"/>
        <v>0.07239669421</v>
      </c>
      <c r="M32" s="24" t="str">
        <f t="shared" si="5"/>
        <v>Pumpkin with +438, +7.2% (6050 to 6488)</v>
      </c>
      <c r="N32" s="41"/>
      <c r="O32" s="18">
        <v>284.0</v>
      </c>
      <c r="P32" s="18">
        <f t="shared" si="6"/>
        <v>23</v>
      </c>
      <c r="Q32" s="23">
        <f t="shared" si="7"/>
        <v>0.08098591549</v>
      </c>
      <c r="R32" s="24" t="str">
        <f t="shared" si="8"/>
        <v>Pumpkin with +23, +8.1% (284 to 307)</v>
      </c>
      <c r="S32" s="18"/>
      <c r="T32" s="18">
        <v>0.0</v>
      </c>
      <c r="U32" s="80">
        <f t="shared" si="9"/>
        <v>0</v>
      </c>
      <c r="V32" s="23" t="str">
        <f t="shared" si="10"/>
        <v>#DIV/0!</v>
      </c>
      <c r="W32" s="26" t="str">
        <f t="shared" si="11"/>
        <v>#DIV/0!</v>
      </c>
    </row>
    <row r="33">
      <c r="A33" s="18">
        <v>71.0</v>
      </c>
      <c r="B33" s="18" t="str">
        <f>VLOOKUP(A33,'202405 MM (Do Not Delete)'!$S$2:$T$1000,2,false)</f>
        <v>Wheat</v>
      </c>
      <c r="C33" s="18" t="str">
        <f t="shared" si="2"/>
        <v>((Wheat))</v>
      </c>
      <c r="D33" s="40">
        <v>7106.0</v>
      </c>
      <c r="E33" s="40">
        <v>270.0</v>
      </c>
      <c r="F33" s="40">
        <v>1.0</v>
      </c>
      <c r="G33" s="19">
        <f>VLOOKUP(B33,'Kings Ratings'!$A$2:$B$1000,2,false)</f>
        <v>9</v>
      </c>
      <c r="H33" s="10"/>
      <c r="J33" s="18">
        <v>6512.0</v>
      </c>
      <c r="K33" s="80">
        <f t="shared" si="3"/>
        <v>594</v>
      </c>
      <c r="L33" s="23">
        <f t="shared" si="4"/>
        <v>0.09121621622</v>
      </c>
      <c r="M33" s="24" t="str">
        <f t="shared" si="5"/>
        <v>Wheat with +594, +9.1% (6512 to 7106)</v>
      </c>
      <c r="N33" s="41"/>
      <c r="O33" s="18">
        <v>230.0</v>
      </c>
      <c r="P33" s="18">
        <f t="shared" si="6"/>
        <v>40</v>
      </c>
      <c r="Q33" s="23">
        <f t="shared" si="7"/>
        <v>0.1739130435</v>
      </c>
      <c r="R33" s="24" t="str">
        <f t="shared" si="8"/>
        <v>Wheat with +40, +17.4% (230 to 270)</v>
      </c>
      <c r="S33" s="18"/>
      <c r="T33" s="18">
        <v>1.0</v>
      </c>
      <c r="U33" s="80">
        <f t="shared" si="9"/>
        <v>0</v>
      </c>
      <c r="V33" s="23">
        <f t="shared" si="10"/>
        <v>0</v>
      </c>
      <c r="W33" s="26" t="str">
        <f t="shared" si="11"/>
        <v>Wheat with +0, +0% (1 to 1)</v>
      </c>
    </row>
    <row r="34">
      <c r="A34" s="18">
        <v>72.0</v>
      </c>
      <c r="B34" s="18" t="str">
        <f>VLOOKUP(A34,'202405 MM (Do Not Delete)'!$S$2:$T$1000,2,false)</f>
        <v>Wooden Barrel</v>
      </c>
      <c r="C34" s="18" t="str">
        <f t="shared" si="2"/>
        <v>((Wooden Barrel))</v>
      </c>
      <c r="D34" s="40">
        <v>9918.0</v>
      </c>
      <c r="E34" s="40">
        <v>5599.0</v>
      </c>
      <c r="F34" s="40">
        <v>808.0</v>
      </c>
      <c r="G34" s="19">
        <f>VLOOKUP(B34,'Kings Ratings'!$A$2:$B$1000,2,false)</f>
        <v>1</v>
      </c>
      <c r="H34" s="7">
        <f>vlookup(A34,'202405 MM (Do Not Delete)'!$A$1:$G$1000,7,false)</f>
        <v>273</v>
      </c>
      <c r="J34" s="18">
        <v>9162.0</v>
      </c>
      <c r="K34" s="80">
        <f t="shared" si="3"/>
        <v>756</v>
      </c>
      <c r="L34" s="23">
        <f t="shared" si="4"/>
        <v>0.08251473477</v>
      </c>
      <c r="M34" s="24" t="str">
        <f t="shared" si="5"/>
        <v>Wooden Barrel with +756, +8.3% (9162 to 9918)</v>
      </c>
      <c r="N34" s="41"/>
      <c r="O34" s="18">
        <v>5134.0</v>
      </c>
      <c r="P34" s="18">
        <f t="shared" si="6"/>
        <v>465</v>
      </c>
      <c r="Q34" s="23">
        <f t="shared" si="7"/>
        <v>0.0905726529</v>
      </c>
      <c r="R34" s="24" t="str">
        <f t="shared" si="8"/>
        <v>Wooden Barrel with +465, +9.1% (5134 to 5599)</v>
      </c>
      <c r="S34" s="18"/>
      <c r="T34" s="18">
        <v>694.0</v>
      </c>
      <c r="U34" s="80">
        <f t="shared" si="9"/>
        <v>114</v>
      </c>
      <c r="V34" s="23">
        <f t="shared" si="10"/>
        <v>0.1642651297</v>
      </c>
      <c r="W34" s="26" t="str">
        <f t="shared" si="11"/>
        <v>Wooden Barrel with +114, +16.4% (694 to 808)</v>
      </c>
    </row>
    <row r="35">
      <c r="A35" s="18">
        <v>73.0</v>
      </c>
      <c r="B35" s="18" t="str">
        <f>VLOOKUP(A35,'202405 MM (Do Not Delete)'!$S$2:$T$1000,2,false)</f>
        <v>Purple Parchment</v>
      </c>
      <c r="C35" s="18" t="str">
        <f t="shared" si="2"/>
        <v>((Purple Parchment))</v>
      </c>
      <c r="D35" s="40">
        <v>7895.0</v>
      </c>
      <c r="E35" s="40">
        <v>3448.0</v>
      </c>
      <c r="F35" s="40">
        <v>34.0</v>
      </c>
      <c r="G35" s="19">
        <f>VLOOKUP(B35,'Kings Ratings'!$A$2:$B$1000,2,false)</f>
        <v>3</v>
      </c>
      <c r="H35" s="7" t="str">
        <f>vlookup(A35,'202405 MM (Do Not Delete)'!$A$1:$G$1000,7,false)</f>
        <v/>
      </c>
      <c r="J35" s="18">
        <v>7220.0</v>
      </c>
      <c r="K35" s="80">
        <f t="shared" si="3"/>
        <v>675</v>
      </c>
      <c r="L35" s="23">
        <f t="shared" si="4"/>
        <v>0.09349030471</v>
      </c>
      <c r="M35" s="24" t="str">
        <f t="shared" si="5"/>
        <v>Purple Parchment with +675, +9.3% (7220 to 7895)</v>
      </c>
      <c r="N35" s="41"/>
      <c r="O35" s="18">
        <v>3108.0</v>
      </c>
      <c r="P35" s="18">
        <f t="shared" si="6"/>
        <v>340</v>
      </c>
      <c r="Q35" s="23">
        <f t="shared" si="7"/>
        <v>0.1093951094</v>
      </c>
      <c r="R35" s="24" t="str">
        <f t="shared" si="8"/>
        <v>Purple Parchment with +340, +10.9% (3108 to 3448)</v>
      </c>
      <c r="S35" s="18"/>
      <c r="T35" s="18">
        <v>27.0</v>
      </c>
      <c r="U35" s="80">
        <f t="shared" si="9"/>
        <v>7</v>
      </c>
      <c r="V35" s="23">
        <f t="shared" si="10"/>
        <v>0.2592592593</v>
      </c>
      <c r="W35" s="26" t="str">
        <f t="shared" si="11"/>
        <v>Purple Parchment with +7, +25.9% (27 to 34)</v>
      </c>
    </row>
    <row r="36">
      <c r="A36" s="18">
        <v>74.0</v>
      </c>
      <c r="B36" s="18" t="str">
        <f>VLOOKUP(A36,'202405 MM (Do Not Delete)'!$S$2:$T$1000,2,false)</f>
        <v>Green Parchment</v>
      </c>
      <c r="C36" s="18" t="str">
        <f t="shared" si="2"/>
        <v>((Green Parchment))</v>
      </c>
      <c r="D36" s="40">
        <v>10010.0</v>
      </c>
      <c r="E36" s="40">
        <v>4820.0</v>
      </c>
      <c r="F36" s="40">
        <v>154.0</v>
      </c>
      <c r="G36" s="19">
        <f>VLOOKUP(B36,'Kings Ratings'!$A$2:$B$1000,2,false)</f>
        <v>1</v>
      </c>
      <c r="H36" s="7">
        <f>vlookup(A36,'202405 MM (Do Not Delete)'!$A$1:$G$1000,7,false)</f>
        <v>297</v>
      </c>
      <c r="J36" s="18">
        <v>9061.0</v>
      </c>
      <c r="K36" s="80">
        <f t="shared" si="3"/>
        <v>949</v>
      </c>
      <c r="L36" s="23">
        <f t="shared" si="4"/>
        <v>0.1047345768</v>
      </c>
      <c r="M36" s="24" t="str">
        <f t="shared" si="5"/>
        <v>Green Parchment with +949, +10.5% (9061 to 10010)</v>
      </c>
      <c r="N36" s="41"/>
      <c r="O36" s="18">
        <v>4357.0</v>
      </c>
      <c r="P36" s="18">
        <f t="shared" si="6"/>
        <v>463</v>
      </c>
      <c r="Q36" s="23">
        <f t="shared" si="7"/>
        <v>0.1062657792</v>
      </c>
      <c r="R36" s="24" t="str">
        <f t="shared" si="8"/>
        <v>Green Parchment with +463, +10.6% (4357 to 4820)</v>
      </c>
      <c r="S36" s="18"/>
      <c r="T36" s="18">
        <v>122.0</v>
      </c>
      <c r="U36" s="80">
        <f t="shared" si="9"/>
        <v>32</v>
      </c>
      <c r="V36" s="23">
        <f t="shared" si="10"/>
        <v>0.262295082</v>
      </c>
      <c r="W36" s="26" t="str">
        <f t="shared" si="11"/>
        <v>Green Parchment with +32, +26.2% (122 to 154)</v>
      </c>
    </row>
    <row r="37">
      <c r="A37" s="18">
        <v>75.0</v>
      </c>
      <c r="B37" s="18" t="str">
        <f>VLOOKUP(A37,'202405 MM (Do Not Delete)'!$S$2:$T$1000,2,false)</f>
        <v>Mushroom Paste</v>
      </c>
      <c r="C37" s="18" t="str">
        <f t="shared" si="2"/>
        <v>((Mushroom Paste))</v>
      </c>
      <c r="D37" s="40">
        <v>32270.0</v>
      </c>
      <c r="E37" s="40">
        <v>14813.0</v>
      </c>
      <c r="F37" s="40">
        <v>4329.0</v>
      </c>
      <c r="G37" s="19">
        <f>VLOOKUP(B37,'Kings Ratings'!$A$2:$B$1000,2,false)</f>
        <v>1</v>
      </c>
      <c r="H37" s="7">
        <f>vlookup(A37,'202405 MM (Do Not Delete)'!$A$1:$G$1000,7,false)</f>
        <v>220</v>
      </c>
      <c r="J37" s="18">
        <v>30797.0</v>
      </c>
      <c r="K37" s="80">
        <f t="shared" si="3"/>
        <v>1473</v>
      </c>
      <c r="L37" s="23">
        <f t="shared" si="4"/>
        <v>0.04782933403</v>
      </c>
      <c r="M37" s="24" t="str">
        <f t="shared" si="5"/>
        <v>Mushroom Paste with +1473, +4.8% (30797 to 32270)</v>
      </c>
      <c r="N37" s="41"/>
      <c r="O37" s="18">
        <v>13904.0</v>
      </c>
      <c r="P37" s="18">
        <f t="shared" si="6"/>
        <v>909</v>
      </c>
      <c r="Q37" s="23">
        <f t="shared" si="7"/>
        <v>0.06537686997</v>
      </c>
      <c r="R37" s="24" t="str">
        <f t="shared" si="8"/>
        <v>Mushroom Paste with +909, +6.5% (13904 to 14813)</v>
      </c>
      <c r="S37" s="18"/>
      <c r="T37" s="18">
        <v>3845.0</v>
      </c>
      <c r="U37" s="80">
        <f t="shared" si="9"/>
        <v>484</v>
      </c>
      <c r="V37" s="23">
        <f t="shared" si="10"/>
        <v>0.1258777633</v>
      </c>
      <c r="W37" s="26" t="str">
        <f t="shared" si="11"/>
        <v>Mushroom Paste with +484, +12.6% (3845 to 4329)</v>
      </c>
    </row>
    <row r="38">
      <c r="A38" s="18">
        <v>76.0</v>
      </c>
      <c r="B38" s="18" t="str">
        <f>VLOOKUP(A38,'202405 MM (Do Not Delete)'!$S$2:$T$1000,2,false)</f>
        <v>Unpolished Shimmer Stone</v>
      </c>
      <c r="C38" s="18" t="str">
        <f t="shared" si="2"/>
        <v>((Unpolished Shimmer Stone))</v>
      </c>
      <c r="D38" s="40">
        <v>40457.0</v>
      </c>
      <c r="E38" s="40">
        <v>19437.0</v>
      </c>
      <c r="F38" s="40">
        <v>5487.0</v>
      </c>
      <c r="G38" s="19">
        <f>VLOOKUP(B38,'Kings Ratings'!$A$2:$B$1000,2,false)</f>
        <v>1</v>
      </c>
      <c r="H38" s="7">
        <f>vlookup(A38,'202405 MM (Do Not Delete)'!$A$1:$G$1000,7,false)</f>
        <v>259</v>
      </c>
      <c r="J38" s="18">
        <v>38678.0</v>
      </c>
      <c r="K38" s="80">
        <f t="shared" si="3"/>
        <v>1779</v>
      </c>
      <c r="L38" s="23">
        <f t="shared" si="4"/>
        <v>0.04599513936</v>
      </c>
      <c r="M38" s="24" t="str">
        <f t="shared" si="5"/>
        <v>Unpolished Shimmer Stone with +1779, +4.6% (38678 to 40457)</v>
      </c>
      <c r="N38" s="41"/>
      <c r="O38" s="18">
        <v>18375.0</v>
      </c>
      <c r="P38" s="18">
        <f t="shared" si="6"/>
        <v>1062</v>
      </c>
      <c r="Q38" s="23">
        <f t="shared" si="7"/>
        <v>0.05779591837</v>
      </c>
      <c r="R38" s="24" t="str">
        <f t="shared" si="8"/>
        <v>Unpolished Shimmer Stone with +1062, +5.8% (18375 to 19437)</v>
      </c>
      <c r="S38" s="18"/>
      <c r="T38" s="18">
        <v>4951.0</v>
      </c>
      <c r="U38" s="80">
        <f t="shared" si="9"/>
        <v>536</v>
      </c>
      <c r="V38" s="23">
        <f t="shared" si="10"/>
        <v>0.1082609574</v>
      </c>
      <c r="W38" s="26" t="str">
        <f t="shared" si="11"/>
        <v>Unpolished Shimmer Stone with +536, +10.8% (4951 to 5487)</v>
      </c>
    </row>
    <row r="39">
      <c r="A39" s="18">
        <v>77.0</v>
      </c>
      <c r="B39" s="18" t="str">
        <f>VLOOKUP(A39,'202405 MM (Do Not Delete)'!$S$2:$T$1000,2,false)</f>
        <v>Shimmer Stone</v>
      </c>
      <c r="C39" s="18" t="str">
        <f t="shared" si="2"/>
        <v>((Shimmer Stone))</v>
      </c>
      <c r="D39" s="40">
        <v>32013.0</v>
      </c>
      <c r="E39" s="40">
        <v>12701.0</v>
      </c>
      <c r="F39" s="40">
        <v>3043.0</v>
      </c>
      <c r="G39" s="19">
        <f>VLOOKUP(B39,'Kings Ratings'!$A$2:$B$1000,2,false)</f>
        <v>1</v>
      </c>
      <c r="H39" s="7">
        <f>vlookup(A39,'202405 MM (Do Not Delete)'!$A$1:$G$1000,7,false)</f>
        <v>227</v>
      </c>
      <c r="J39" s="18">
        <v>30588.0</v>
      </c>
      <c r="K39" s="80">
        <f t="shared" si="3"/>
        <v>1425</v>
      </c>
      <c r="L39" s="23">
        <f t="shared" si="4"/>
        <v>0.04658689682</v>
      </c>
      <c r="M39" s="24" t="str">
        <f t="shared" si="5"/>
        <v>Shimmer Stone with +1425, +4.7% (30588 to 32013)</v>
      </c>
      <c r="N39" s="41"/>
      <c r="O39" s="18">
        <v>11873.0</v>
      </c>
      <c r="P39" s="18">
        <f t="shared" si="6"/>
        <v>828</v>
      </c>
      <c r="Q39" s="23">
        <f t="shared" si="7"/>
        <v>0.06973806115</v>
      </c>
      <c r="R39" s="24" t="str">
        <f t="shared" si="8"/>
        <v>Shimmer Stone with +828, +7% (11873 to 12701)</v>
      </c>
      <c r="S39" s="18"/>
      <c r="T39" s="18">
        <v>2731.0</v>
      </c>
      <c r="U39" s="80">
        <f t="shared" si="9"/>
        <v>312</v>
      </c>
      <c r="V39" s="23">
        <f t="shared" si="10"/>
        <v>0.1142438667</v>
      </c>
      <c r="W39" s="26" t="str">
        <f t="shared" si="11"/>
        <v>Shimmer Stone with +312, +11.4% (2731 to 3043)</v>
      </c>
    </row>
    <row r="40">
      <c r="A40" s="18">
        <v>78.0</v>
      </c>
      <c r="B40" s="18" t="str">
        <f>VLOOKUP(A40,'202405 MM (Do Not Delete)'!$S$2:$T$1000,2,false)</f>
        <v>Glass Orb</v>
      </c>
      <c r="C40" s="18" t="str">
        <f t="shared" si="2"/>
        <v>((Glass Orb))</v>
      </c>
      <c r="D40" s="40">
        <v>39345.0</v>
      </c>
      <c r="E40" s="40">
        <v>17721.0</v>
      </c>
      <c r="F40" s="40">
        <v>4883.0</v>
      </c>
      <c r="G40" s="19">
        <f>VLOOKUP(B40,'Kings Ratings'!$A$2:$B$1000,2,false)</f>
        <v>1</v>
      </c>
      <c r="H40" s="7">
        <f>vlookup(A40,'202405 MM (Do Not Delete)'!$A$1:$G$1000,7,false)</f>
        <v>265</v>
      </c>
      <c r="J40" s="18">
        <v>37552.0</v>
      </c>
      <c r="K40" s="80">
        <f t="shared" si="3"/>
        <v>1793</v>
      </c>
      <c r="L40" s="23">
        <f t="shared" si="4"/>
        <v>0.04774712399</v>
      </c>
      <c r="M40" s="24" t="str">
        <f t="shared" si="5"/>
        <v>Glass Orb with +1793, +4.8% (37552 to 39345)</v>
      </c>
      <c r="N40" s="41"/>
      <c r="O40" s="18">
        <v>16734.0</v>
      </c>
      <c r="P40" s="18">
        <f t="shared" si="6"/>
        <v>987</v>
      </c>
      <c r="Q40" s="23">
        <f t="shared" si="7"/>
        <v>0.05898171388</v>
      </c>
      <c r="R40" s="24" t="str">
        <f t="shared" si="8"/>
        <v>Glass Orb with +987, +5.9% (16734 to 17721)</v>
      </c>
      <c r="S40" s="18"/>
      <c r="T40" s="18">
        <v>4375.0</v>
      </c>
      <c r="U40" s="80">
        <f t="shared" si="9"/>
        <v>508</v>
      </c>
      <c r="V40" s="23">
        <f t="shared" si="10"/>
        <v>0.1161142857</v>
      </c>
      <c r="W40" s="26" t="str">
        <f t="shared" si="11"/>
        <v>Glass Orb with +508, +11.6% (4375 to 4883)</v>
      </c>
    </row>
    <row r="41">
      <c r="A41" s="18">
        <v>79.0</v>
      </c>
      <c r="B41" s="18" t="str">
        <f>VLOOKUP(A41,'202405 MM (Do Not Delete)'!$S$2:$T$1000,2,false)</f>
        <v>Looking Glass</v>
      </c>
      <c r="C41" s="18" t="str">
        <f t="shared" si="2"/>
        <v>((Looking Glass))</v>
      </c>
      <c r="D41" s="40">
        <v>6611.0</v>
      </c>
      <c r="E41" s="40">
        <v>4070.0</v>
      </c>
      <c r="F41" s="40">
        <v>345.0</v>
      </c>
      <c r="G41" s="19">
        <f>VLOOKUP(B41,'Kings Ratings'!$A$2:$B$1000,2,false)</f>
        <v>2</v>
      </c>
      <c r="H41" s="7">
        <f>vlookup(A41,'202405 MM (Do Not Delete)'!$A$1:$G$1000,7,false)</f>
        <v>278</v>
      </c>
      <c r="J41" s="18">
        <v>6058.0</v>
      </c>
      <c r="K41" s="80">
        <f t="shared" si="3"/>
        <v>553</v>
      </c>
      <c r="L41" s="23">
        <f t="shared" si="4"/>
        <v>0.09128425223</v>
      </c>
      <c r="M41" s="24" t="str">
        <f t="shared" si="5"/>
        <v>Looking Glass with +553, +9.1% (6058 to 6611)</v>
      </c>
      <c r="N41" s="41"/>
      <c r="O41" s="18">
        <v>3738.0</v>
      </c>
      <c r="P41" s="18">
        <f t="shared" si="6"/>
        <v>332</v>
      </c>
      <c r="Q41" s="23">
        <f t="shared" si="7"/>
        <v>0.08881754949</v>
      </c>
      <c r="R41" s="24" t="str">
        <f t="shared" si="8"/>
        <v>Looking Glass with +332, +8.9% (3738 to 4070)</v>
      </c>
      <c r="S41" s="18"/>
      <c r="T41" s="18">
        <v>300.0</v>
      </c>
      <c r="U41" s="80">
        <f t="shared" si="9"/>
        <v>45</v>
      </c>
      <c r="V41" s="23">
        <f t="shared" si="10"/>
        <v>0.15</v>
      </c>
      <c r="W41" s="26" t="str">
        <f t="shared" si="11"/>
        <v>Looking Glass with +45, +15% (300 to 345)</v>
      </c>
    </row>
    <row r="42">
      <c r="A42" s="18">
        <v>81.0</v>
      </c>
      <c r="B42" s="18" t="str">
        <f>VLOOKUP(A42,'202405 MM (Do Not Delete)'!$S$2:$T$1000,2,false)</f>
        <v>White Parchment</v>
      </c>
      <c r="C42" s="18" t="str">
        <f t="shared" si="2"/>
        <v>((White Parchment))</v>
      </c>
      <c r="D42" s="40">
        <v>21636.0</v>
      </c>
      <c r="E42" s="40">
        <v>10224.0</v>
      </c>
      <c r="F42" s="40">
        <v>2291.0</v>
      </c>
      <c r="G42" s="19">
        <f>VLOOKUP(B42,'Kings Ratings'!$A$2:$B$1000,2,false)</f>
        <v>1</v>
      </c>
      <c r="H42" s="7">
        <f>vlookup(A42,'202405 MM (Do Not Delete)'!$A$1:$G$1000,7,false)</f>
        <v>235</v>
      </c>
      <c r="J42" s="18">
        <v>19799.0</v>
      </c>
      <c r="K42" s="80">
        <f t="shared" si="3"/>
        <v>1837</v>
      </c>
      <c r="L42" s="23">
        <f t="shared" si="4"/>
        <v>0.09278246376</v>
      </c>
      <c r="M42" s="24" t="str">
        <f t="shared" si="5"/>
        <v>White Parchment with +1837, +9.3% (19799 to 21636)</v>
      </c>
      <c r="N42" s="41"/>
      <c r="O42" s="18">
        <v>8849.0</v>
      </c>
      <c r="P42" s="18">
        <f t="shared" si="6"/>
        <v>1375</v>
      </c>
      <c r="Q42" s="23">
        <f t="shared" si="7"/>
        <v>0.1553847892</v>
      </c>
      <c r="R42" s="24" t="str">
        <f t="shared" si="8"/>
        <v>White Parchment with +1375, +15.5% (8849 to 10224)</v>
      </c>
      <c r="S42" s="18"/>
      <c r="T42" s="18">
        <v>1948.0</v>
      </c>
      <c r="U42" s="80">
        <f t="shared" si="9"/>
        <v>343</v>
      </c>
      <c r="V42" s="23">
        <f t="shared" si="10"/>
        <v>0.1760780287</v>
      </c>
      <c r="W42" s="26" t="str">
        <f t="shared" si="11"/>
        <v>White Parchment with +343, +17.6% (1948 to 2291)</v>
      </c>
    </row>
    <row r="43">
      <c r="A43" s="18">
        <v>82.0</v>
      </c>
      <c r="B43" s="18" t="str">
        <f>VLOOKUP(A43,'202405 MM (Do Not Delete)'!$S$2:$T$1000,2,false)</f>
        <v>Green Diary</v>
      </c>
      <c r="C43" s="18" t="str">
        <f t="shared" si="2"/>
        <v>((Green Diary))</v>
      </c>
      <c r="D43" s="40">
        <v>7592.0</v>
      </c>
      <c r="E43" s="40">
        <v>3806.0</v>
      </c>
      <c r="F43" s="40">
        <v>78.0</v>
      </c>
      <c r="G43" s="19">
        <f>VLOOKUP(B43,'Kings Ratings'!$A$2:$B$1000,2,false)</f>
        <v>2</v>
      </c>
      <c r="H43" s="7">
        <f>vlookup(A43,'202405 MM (Do Not Delete)'!$A$1:$G$1000,7,false)</f>
        <v>321</v>
      </c>
      <c r="J43" s="18">
        <v>6807.0</v>
      </c>
      <c r="K43" s="80">
        <f t="shared" si="3"/>
        <v>785</v>
      </c>
      <c r="L43" s="23">
        <f t="shared" si="4"/>
        <v>0.1153224622</v>
      </c>
      <c r="M43" s="24" t="str">
        <f t="shared" si="5"/>
        <v>Green Diary with +785, +11.5% (6807 to 7592)</v>
      </c>
      <c r="N43" s="41"/>
      <c r="O43" s="18">
        <v>3482.0</v>
      </c>
      <c r="P43" s="18">
        <f t="shared" si="6"/>
        <v>324</v>
      </c>
      <c r="Q43" s="23">
        <f t="shared" si="7"/>
        <v>0.09304997128</v>
      </c>
      <c r="R43" s="24" t="str">
        <f t="shared" si="8"/>
        <v>Green Diary with +324, +9.3% (3482 to 3806)</v>
      </c>
      <c r="S43" s="18"/>
      <c r="T43" s="18">
        <v>60.0</v>
      </c>
      <c r="U43" s="80">
        <f t="shared" si="9"/>
        <v>18</v>
      </c>
      <c r="V43" s="23">
        <f t="shared" si="10"/>
        <v>0.3</v>
      </c>
      <c r="W43" s="26" t="str">
        <f t="shared" si="11"/>
        <v>Green Diary with +18, +30% (60 to 78)</v>
      </c>
    </row>
    <row r="44">
      <c r="A44" s="18">
        <v>83.0</v>
      </c>
      <c r="B44" s="18" t="str">
        <f>VLOOKUP(A44,'202405 MM (Do Not Delete)'!$S$2:$T$1000,2,false)</f>
        <v>Purple Diary</v>
      </c>
      <c r="C44" s="18" t="str">
        <f t="shared" si="2"/>
        <v>((Purple Diary))</v>
      </c>
      <c r="D44" s="40">
        <v>6537.0</v>
      </c>
      <c r="E44" s="40">
        <v>2736.0</v>
      </c>
      <c r="F44" s="40">
        <v>34.0</v>
      </c>
      <c r="G44" s="19">
        <f>VLOOKUP(B44,'Kings Ratings'!$A$2:$B$1000,2,false)</f>
        <v>3</v>
      </c>
      <c r="H44" s="7" t="str">
        <f>vlookup(A44,'202405 MM (Do Not Delete)'!$A$1:$G$1000,7,false)</f>
        <v/>
      </c>
      <c r="J44" s="18">
        <v>5964.0</v>
      </c>
      <c r="K44" s="80">
        <f t="shared" si="3"/>
        <v>573</v>
      </c>
      <c r="L44" s="23">
        <f t="shared" si="4"/>
        <v>0.09607645875</v>
      </c>
      <c r="M44" s="24" t="str">
        <f t="shared" si="5"/>
        <v>Purple Diary with +573, +9.6% (5964 to 6537)</v>
      </c>
      <c r="N44" s="41"/>
      <c r="O44" s="18">
        <v>2508.0</v>
      </c>
      <c r="P44" s="18">
        <f t="shared" si="6"/>
        <v>228</v>
      </c>
      <c r="Q44" s="23">
        <f t="shared" si="7"/>
        <v>0.09090909091</v>
      </c>
      <c r="R44" s="24" t="str">
        <f t="shared" si="8"/>
        <v>Purple Diary with +228, +9.1% (2508 to 2736)</v>
      </c>
      <c r="S44" s="18"/>
      <c r="T44" s="18">
        <v>26.0</v>
      </c>
      <c r="U44" s="80">
        <f t="shared" si="9"/>
        <v>8</v>
      </c>
      <c r="V44" s="23">
        <f t="shared" si="10"/>
        <v>0.3076923077</v>
      </c>
      <c r="W44" s="26" t="str">
        <f t="shared" si="11"/>
        <v>Purple Diary with +8, +30.8% (26 to 34)</v>
      </c>
    </row>
    <row r="45">
      <c r="A45" s="18">
        <v>84.0</v>
      </c>
      <c r="B45" s="18" t="str">
        <f>VLOOKUP(A45,'202405 MM (Do Not Delete)'!$S$2:$T$1000,2,false)</f>
        <v>Orange Juice</v>
      </c>
      <c r="C45" s="18" t="str">
        <f t="shared" si="2"/>
        <v>((Orange Juice))</v>
      </c>
      <c r="D45" s="40">
        <v>28144.0</v>
      </c>
      <c r="E45" s="40">
        <v>10539.0</v>
      </c>
      <c r="F45" s="40">
        <v>1714.0</v>
      </c>
      <c r="G45" s="19">
        <f>VLOOKUP(B45,'Kings Ratings'!$A$2:$B$1000,2,false)</f>
        <v>3</v>
      </c>
      <c r="H45" s="7">
        <f>vlookup(A45,'202405 MM (Do Not Delete)'!$A$1:$G$1000,7,false)</f>
        <v>239</v>
      </c>
      <c r="J45" s="18">
        <v>26953.0</v>
      </c>
      <c r="K45" s="80">
        <f t="shared" si="3"/>
        <v>1191</v>
      </c>
      <c r="L45" s="23">
        <f t="shared" si="4"/>
        <v>0.04418803102</v>
      </c>
      <c r="M45" s="24" t="str">
        <f t="shared" si="5"/>
        <v>Orange Juice with +1191, +4.4% (26953 to 28144)</v>
      </c>
      <c r="N45" s="41"/>
      <c r="O45" s="18">
        <v>9642.0</v>
      </c>
      <c r="P45" s="18">
        <f t="shared" si="6"/>
        <v>897</v>
      </c>
      <c r="Q45" s="23">
        <f t="shared" si="7"/>
        <v>0.0930304916</v>
      </c>
      <c r="R45" s="24" t="str">
        <f t="shared" si="8"/>
        <v>Orange Juice with +897, +9.3% (9642 to 10539)</v>
      </c>
      <c r="S45" s="18"/>
      <c r="T45" s="18">
        <v>1546.0</v>
      </c>
      <c r="U45" s="80">
        <f t="shared" si="9"/>
        <v>168</v>
      </c>
      <c r="V45" s="23">
        <f t="shared" si="10"/>
        <v>0.1086675291</v>
      </c>
      <c r="W45" s="26" t="str">
        <f t="shared" si="11"/>
        <v>Orange Juice with +168, +10.9% (1546 to 1714)</v>
      </c>
    </row>
    <row r="46">
      <c r="A46" s="18">
        <v>86.0</v>
      </c>
      <c r="B46" s="18" t="str">
        <f>VLOOKUP(A46,'202405 MM (Do Not Delete)'!$S$2:$T$1000,2,false)</f>
        <v>Lemonade</v>
      </c>
      <c r="C46" s="18" t="str">
        <f t="shared" si="2"/>
        <v>((Lemonade))</v>
      </c>
      <c r="D46" s="40">
        <v>26073.0</v>
      </c>
      <c r="E46" s="40">
        <v>9818.0</v>
      </c>
      <c r="F46" s="40">
        <v>1544.0</v>
      </c>
      <c r="G46" s="19">
        <f>VLOOKUP(B46,'Kings Ratings'!$A$2:$B$1000,2,false)</f>
        <v>3</v>
      </c>
      <c r="H46" s="7">
        <f>vlookup(A46,'202405 MM (Do Not Delete)'!$A$1:$G$1000,7,false)</f>
        <v>242</v>
      </c>
      <c r="J46" s="18">
        <v>24899.0</v>
      </c>
      <c r="K46" s="80">
        <f t="shared" si="3"/>
        <v>1174</v>
      </c>
      <c r="L46" s="23">
        <f t="shared" si="4"/>
        <v>0.04715048797</v>
      </c>
      <c r="M46" s="24" t="str">
        <f t="shared" si="5"/>
        <v>Lemonade with +1174, +4.7% (24899 to 26073)</v>
      </c>
      <c r="N46" s="41"/>
      <c r="O46" s="18">
        <v>8980.0</v>
      </c>
      <c r="P46" s="18">
        <f t="shared" si="6"/>
        <v>838</v>
      </c>
      <c r="Q46" s="23">
        <f t="shared" si="7"/>
        <v>0.09331848552</v>
      </c>
      <c r="R46" s="24" t="str">
        <f t="shared" si="8"/>
        <v>Lemonade with +838, +9.3% (8980 to 9818)</v>
      </c>
      <c r="S46" s="18"/>
      <c r="T46" s="18">
        <v>1369.0</v>
      </c>
      <c r="U46" s="80">
        <f t="shared" si="9"/>
        <v>175</v>
      </c>
      <c r="V46" s="23">
        <f t="shared" si="10"/>
        <v>0.1278305332</v>
      </c>
      <c r="W46" s="26" t="str">
        <f t="shared" si="11"/>
        <v>Lemonade with +175, +12.8% (1369 to 1544)</v>
      </c>
    </row>
    <row r="47">
      <c r="A47" s="18">
        <v>87.0</v>
      </c>
      <c r="B47" s="18" t="str">
        <f>VLOOKUP(A47,'202405 MM (Do Not Delete)'!$S$2:$T$1000,2,false)</f>
        <v>Bone Fish</v>
      </c>
      <c r="C47" s="18" t="str">
        <f t="shared" si="2"/>
        <v>((Bone Fish))</v>
      </c>
      <c r="D47" s="40">
        <v>21391.0</v>
      </c>
      <c r="E47" s="40">
        <v>13044.0</v>
      </c>
      <c r="F47" s="40">
        <v>4953.0</v>
      </c>
      <c r="G47" s="19">
        <f>VLOOKUP(B47,'Kings Ratings'!$A$2:$B$1000,2,false)</f>
        <v>1</v>
      </c>
      <c r="H47" s="7">
        <f>vlookup(A47,'202405 MM (Do Not Delete)'!$A$1:$G$1000,7,false)</f>
        <v>223</v>
      </c>
      <c r="J47" s="18">
        <v>20516.0</v>
      </c>
      <c r="K47" s="80">
        <f t="shared" si="3"/>
        <v>875</v>
      </c>
      <c r="L47" s="23">
        <f t="shared" si="4"/>
        <v>0.04264963931</v>
      </c>
      <c r="M47" s="24" t="str">
        <f t="shared" si="5"/>
        <v>Bone Fish with +875, +4.3% (20516 to 21391)</v>
      </c>
      <c r="N47" s="41"/>
      <c r="O47" s="18">
        <v>12534.0</v>
      </c>
      <c r="P47" s="18">
        <f t="shared" si="6"/>
        <v>510</v>
      </c>
      <c r="Q47" s="23">
        <f t="shared" si="7"/>
        <v>0.04068932504</v>
      </c>
      <c r="R47" s="24" t="str">
        <f t="shared" si="8"/>
        <v>Bone Fish with +510, +4.1% (12534 to 13044)</v>
      </c>
      <c r="S47" s="18"/>
      <c r="T47" s="18">
        <v>4687.0</v>
      </c>
      <c r="U47" s="80">
        <f t="shared" si="9"/>
        <v>266</v>
      </c>
      <c r="V47" s="23">
        <f t="shared" si="10"/>
        <v>0.05675272029</v>
      </c>
      <c r="W47" s="26" t="str">
        <f t="shared" si="11"/>
        <v>Bone Fish with +266, +5.7% (4687 to 4953)</v>
      </c>
    </row>
    <row r="48">
      <c r="A48" s="18">
        <v>88.0</v>
      </c>
      <c r="B48" s="18" t="str">
        <f>VLOOKUP(A48,'202405 MM (Do Not Delete)'!$S$2:$T$1000,2,false)</f>
        <v>Sunfish</v>
      </c>
      <c r="C48" s="18" t="str">
        <f t="shared" si="2"/>
        <v>((Sunfish))</v>
      </c>
      <c r="D48" s="40">
        <v>20572.0</v>
      </c>
      <c r="E48" s="40">
        <v>13022.0</v>
      </c>
      <c r="F48" s="40">
        <v>4951.0</v>
      </c>
      <c r="G48" s="19">
        <f>VLOOKUP(B48,'Kings Ratings'!$A$2:$B$1000,2,false)</f>
        <v>1</v>
      </c>
      <c r="H48" s="7">
        <f>vlookup(A48,'202405 MM (Do Not Delete)'!$A$1:$G$1000,7,false)</f>
        <v>223</v>
      </c>
      <c r="J48" s="18">
        <v>19753.0</v>
      </c>
      <c r="K48" s="80">
        <f t="shared" si="3"/>
        <v>819</v>
      </c>
      <c r="L48" s="23">
        <f t="shared" si="4"/>
        <v>0.0414620564</v>
      </c>
      <c r="M48" s="24" t="str">
        <f t="shared" si="5"/>
        <v>Sunfish with +819, +4.1% (19753 to 20572)</v>
      </c>
      <c r="N48" s="41"/>
      <c r="O48" s="18">
        <v>12513.0</v>
      </c>
      <c r="P48" s="18">
        <f t="shared" si="6"/>
        <v>509</v>
      </c>
      <c r="Q48" s="23">
        <f t="shared" si="7"/>
        <v>0.0406776952</v>
      </c>
      <c r="R48" s="24" t="str">
        <f t="shared" si="8"/>
        <v>Sunfish with +509, +4.1% (12513 to 13022)</v>
      </c>
      <c r="S48" s="18"/>
      <c r="T48" s="18">
        <v>4685.0</v>
      </c>
      <c r="U48" s="80">
        <f t="shared" si="9"/>
        <v>266</v>
      </c>
      <c r="V48" s="23">
        <f t="shared" si="10"/>
        <v>0.05677694771</v>
      </c>
      <c r="W48" s="26" t="str">
        <f t="shared" si="11"/>
        <v>Sunfish with +266, +5.7% (4685 to 4951)</v>
      </c>
    </row>
    <row r="49">
      <c r="A49" s="18">
        <v>89.0</v>
      </c>
      <c r="B49" s="18" t="str">
        <f>VLOOKUP(A49,'202405 MM (Do Not Delete)'!$S$2:$T$1000,2,false)</f>
        <v>Blue Catfish</v>
      </c>
      <c r="C49" s="18" t="str">
        <f t="shared" si="2"/>
        <v>((Blue Catfish))</v>
      </c>
      <c r="D49" s="40">
        <v>15236.0</v>
      </c>
      <c r="E49" s="40">
        <v>8670.0</v>
      </c>
      <c r="F49" s="40">
        <v>2681.0</v>
      </c>
      <c r="G49" s="19">
        <f>VLOOKUP(B49,'Kings Ratings'!$A$2:$B$1000,2,false)</f>
        <v>3</v>
      </c>
      <c r="H49" s="7">
        <f>vlookup(A49,'202405 MM (Do Not Delete)'!$A$1:$G$1000,7,false)</f>
        <v>245</v>
      </c>
      <c r="J49" s="18">
        <v>14619.0</v>
      </c>
      <c r="K49" s="80">
        <f t="shared" si="3"/>
        <v>617</v>
      </c>
      <c r="L49" s="23">
        <f t="shared" si="4"/>
        <v>0.0422053492</v>
      </c>
      <c r="M49" s="24" t="str">
        <f t="shared" si="5"/>
        <v>Blue Catfish with +617, +4.2% (14619 to 15236)</v>
      </c>
      <c r="N49" s="41"/>
      <c r="O49" s="18">
        <v>8165.0</v>
      </c>
      <c r="P49" s="18">
        <f t="shared" si="6"/>
        <v>505</v>
      </c>
      <c r="Q49" s="23">
        <f t="shared" si="7"/>
        <v>0.06184935701</v>
      </c>
      <c r="R49" s="24" t="str">
        <f t="shared" si="8"/>
        <v>Blue Catfish with +505, +6.2% (8165 to 8670)</v>
      </c>
      <c r="S49" s="18"/>
      <c r="T49" s="18">
        <v>2598.0</v>
      </c>
      <c r="U49" s="80">
        <f t="shared" si="9"/>
        <v>83</v>
      </c>
      <c r="V49" s="23">
        <f t="shared" si="10"/>
        <v>0.03194765204</v>
      </c>
      <c r="W49" s="26" t="str">
        <f t="shared" si="11"/>
        <v>Blue Catfish with +83, +3.2% (2598 to 2681)</v>
      </c>
    </row>
    <row r="50">
      <c r="A50" s="18">
        <v>90.0</v>
      </c>
      <c r="B50" s="18" t="str">
        <f>VLOOKUP(A50,'202405 MM (Do Not Delete)'!$S$2:$T$1000,2,false)</f>
        <v>Blue Shell</v>
      </c>
      <c r="C50" s="18" t="str">
        <f t="shared" si="2"/>
        <v>((Blue Shell))</v>
      </c>
      <c r="D50" s="40">
        <v>20226.0</v>
      </c>
      <c r="E50" s="40">
        <v>9418.0</v>
      </c>
      <c r="F50" s="40">
        <v>2670.0</v>
      </c>
      <c r="G50" s="19">
        <f>VLOOKUP(B50,'Kings Ratings'!$A$2:$B$1000,2,false)</f>
        <v>3</v>
      </c>
      <c r="H50" s="7">
        <f>vlookup(A50,'202405 MM (Do Not Delete)'!$A$1:$G$1000,7,false)</f>
        <v>235</v>
      </c>
      <c r="J50" s="18">
        <v>19124.0</v>
      </c>
      <c r="K50" s="80">
        <f t="shared" si="3"/>
        <v>1102</v>
      </c>
      <c r="L50" s="23">
        <f t="shared" si="4"/>
        <v>0.05762392805</v>
      </c>
      <c r="M50" s="24" t="str">
        <f t="shared" si="5"/>
        <v>Blue Shell with +1102, +5.8% (19124 to 20226)</v>
      </c>
      <c r="N50" s="41"/>
      <c r="O50" s="18">
        <v>8633.0</v>
      </c>
      <c r="P50" s="18">
        <f t="shared" si="6"/>
        <v>785</v>
      </c>
      <c r="Q50" s="23">
        <f t="shared" si="7"/>
        <v>0.09093015174</v>
      </c>
      <c r="R50" s="24" t="str">
        <f t="shared" si="8"/>
        <v>Blue Shell with +785, +9.1% (8633 to 9418)</v>
      </c>
      <c r="S50" s="18"/>
      <c r="T50" s="18">
        <v>2349.0</v>
      </c>
      <c r="U50" s="80">
        <f t="shared" si="9"/>
        <v>321</v>
      </c>
      <c r="V50" s="23">
        <f t="shared" si="10"/>
        <v>0.1366538953</v>
      </c>
      <c r="W50" s="26" t="str">
        <f t="shared" si="11"/>
        <v>Blue Shell with +321, +13.7% (2349 to 2670)</v>
      </c>
    </row>
    <row r="51">
      <c r="A51" s="18">
        <v>94.0</v>
      </c>
      <c r="B51" s="18" t="str">
        <f>VLOOKUP(A51,'202405 MM (Do Not Delete)'!$S$2:$T$1000,2,false)</f>
        <v>Ruby</v>
      </c>
      <c r="C51" s="18" t="str">
        <f t="shared" si="2"/>
        <v>((Ruby))</v>
      </c>
      <c r="D51" s="40">
        <v>16095.0</v>
      </c>
      <c r="E51" s="40">
        <v>8165.0</v>
      </c>
      <c r="F51" s="40">
        <v>1577.0</v>
      </c>
      <c r="G51" s="19">
        <f>VLOOKUP(B51,'Kings Ratings'!$A$2:$B$1000,2,false)</f>
        <v>1</v>
      </c>
      <c r="H51" s="7">
        <f>vlookup(A51,'202405 MM (Do Not Delete)'!$A$1:$G$1000,7,false)</f>
        <v>242</v>
      </c>
      <c r="J51" s="18">
        <v>15218.0</v>
      </c>
      <c r="K51" s="80">
        <f t="shared" si="3"/>
        <v>877</v>
      </c>
      <c r="L51" s="23">
        <f t="shared" si="4"/>
        <v>0.05762912341</v>
      </c>
      <c r="M51" s="24" t="str">
        <f t="shared" si="5"/>
        <v>Ruby with +877, +5.8% (15218 to 16095)</v>
      </c>
      <c r="N51" s="41"/>
      <c r="O51" s="18">
        <v>7537.0</v>
      </c>
      <c r="P51" s="18">
        <f t="shared" si="6"/>
        <v>628</v>
      </c>
      <c r="Q51" s="23">
        <f t="shared" si="7"/>
        <v>0.08332227677</v>
      </c>
      <c r="R51" s="24" t="str">
        <f t="shared" si="8"/>
        <v>Ruby with +628, +8.3% (7537 to 8165)</v>
      </c>
      <c r="S51" s="18"/>
      <c r="T51" s="18">
        <v>1400.0</v>
      </c>
      <c r="U51" s="80">
        <f t="shared" si="9"/>
        <v>177</v>
      </c>
      <c r="V51" s="23">
        <f t="shared" si="10"/>
        <v>0.1264285714</v>
      </c>
      <c r="W51" s="26" t="str">
        <f t="shared" si="11"/>
        <v>Ruby with +177, +12.6% (1400 to 1577)</v>
      </c>
    </row>
    <row r="52">
      <c r="A52" s="18">
        <v>95.0</v>
      </c>
      <c r="B52" s="18" t="str">
        <f>VLOOKUP(A52,'202405 MM (Do Not Delete)'!$S$2:$T$1000,2,false)</f>
        <v>Iron Ring</v>
      </c>
      <c r="C52" s="18" t="str">
        <f t="shared" si="2"/>
        <v>((Iron Ring))</v>
      </c>
      <c r="D52" s="40">
        <v>41816.0</v>
      </c>
      <c r="E52" s="40">
        <v>25848.0</v>
      </c>
      <c r="F52" s="40">
        <v>8906.0</v>
      </c>
      <c r="G52" s="19">
        <f>VLOOKUP(B52,'Kings Ratings'!$A$2:$B$1000,2,false)</f>
        <v>1</v>
      </c>
      <c r="H52" s="7">
        <f>vlookup(A52,'202405 MM (Do Not Delete)'!$A$1:$G$1000,7,false)</f>
        <v>203</v>
      </c>
      <c r="J52" s="18">
        <v>39966.0</v>
      </c>
      <c r="K52" s="80">
        <f t="shared" si="3"/>
        <v>1850</v>
      </c>
      <c r="L52" s="23">
        <f t="shared" si="4"/>
        <v>0.04628934594</v>
      </c>
      <c r="M52" s="24" t="str">
        <f t="shared" si="5"/>
        <v>Iron Ring with +1850, +4.6% (39966 to 41816)</v>
      </c>
      <c r="N52" s="41"/>
      <c r="O52" s="18">
        <v>24550.0</v>
      </c>
      <c r="P52" s="18">
        <f t="shared" si="6"/>
        <v>1298</v>
      </c>
      <c r="Q52" s="23">
        <f t="shared" si="7"/>
        <v>0.05287169043</v>
      </c>
      <c r="R52" s="24" t="str">
        <f t="shared" si="8"/>
        <v>Iron Ring with +1298, +5.3% (24550 to 25848)</v>
      </c>
      <c r="S52" s="18"/>
      <c r="T52" s="18">
        <v>8077.0</v>
      </c>
      <c r="U52" s="80">
        <f t="shared" si="9"/>
        <v>829</v>
      </c>
      <c r="V52" s="23">
        <f t="shared" si="10"/>
        <v>0.1026371177</v>
      </c>
      <c r="W52" s="26" t="str">
        <f t="shared" si="11"/>
        <v>Iron Ring with +829, +10.3% (8077 to 8906)</v>
      </c>
    </row>
    <row r="53">
      <c r="A53" s="18">
        <v>96.0</v>
      </c>
      <c r="B53" s="18" t="str">
        <f>VLOOKUP(A53,'202405 MM (Do Not Delete)'!$S$2:$T$1000,2,false)</f>
        <v>Ruby Ring</v>
      </c>
      <c r="C53" s="18" t="str">
        <f t="shared" si="2"/>
        <v>((Ruby Ring))</v>
      </c>
      <c r="D53" s="40">
        <v>11182.0</v>
      </c>
      <c r="E53" s="40">
        <v>5534.0</v>
      </c>
      <c r="F53" s="40">
        <v>204.0</v>
      </c>
      <c r="G53" s="19">
        <f>VLOOKUP(B53,'Kings Ratings'!$A$2:$B$1000,2,false)</f>
        <v>2</v>
      </c>
      <c r="H53" s="7">
        <f>vlookup(A53,'202405 MM (Do Not Delete)'!$A$1:$G$1000,7,false)</f>
        <v>287</v>
      </c>
      <c r="J53" s="18">
        <v>10408.0</v>
      </c>
      <c r="K53" s="80">
        <f t="shared" si="3"/>
        <v>774</v>
      </c>
      <c r="L53" s="23">
        <f t="shared" si="4"/>
        <v>0.07436587241</v>
      </c>
      <c r="M53" s="24" t="str">
        <f t="shared" si="5"/>
        <v>Ruby Ring with +774, +7.4% (10408 to 11182)</v>
      </c>
      <c r="N53" s="41"/>
      <c r="O53" s="18">
        <v>5041.0</v>
      </c>
      <c r="P53" s="18">
        <f t="shared" si="6"/>
        <v>493</v>
      </c>
      <c r="Q53" s="23">
        <f t="shared" si="7"/>
        <v>0.09779805594</v>
      </c>
      <c r="R53" s="24" t="str">
        <f t="shared" si="8"/>
        <v>Ruby Ring with +493, +9.8% (5041 to 5534)</v>
      </c>
      <c r="S53" s="18"/>
      <c r="T53" s="18">
        <v>173.0</v>
      </c>
      <c r="U53" s="80">
        <f t="shared" si="9"/>
        <v>31</v>
      </c>
      <c r="V53" s="23">
        <f t="shared" si="10"/>
        <v>0.1791907514</v>
      </c>
      <c r="W53" s="26" t="str">
        <f t="shared" si="11"/>
        <v>Ruby Ring with +31, +17.9% (173 to 204)</v>
      </c>
    </row>
    <row r="54">
      <c r="A54" s="18">
        <v>97.0</v>
      </c>
      <c r="B54" s="18" t="str">
        <f>VLOOKUP(A54,'202405 MM (Do Not Delete)'!$S$2:$T$1000,2,false)</f>
        <v>Clam Shell</v>
      </c>
      <c r="C54" s="18" t="str">
        <f t="shared" si="2"/>
        <v>((Clam Shell))</v>
      </c>
      <c r="D54" s="40">
        <v>25537.0</v>
      </c>
      <c r="E54" s="40">
        <v>16934.0</v>
      </c>
      <c r="F54" s="40">
        <v>7504.0</v>
      </c>
      <c r="G54" s="19">
        <f>VLOOKUP(B54,'Kings Ratings'!$A$2:$B$1000,2,false)</f>
        <v>1</v>
      </c>
      <c r="H54" s="7">
        <f>vlookup(A54,'202405 MM (Do Not Delete)'!$A$1:$G$1000,7,false)</f>
        <v>209</v>
      </c>
      <c r="J54" s="18">
        <v>24251.0</v>
      </c>
      <c r="K54" s="80">
        <f t="shared" si="3"/>
        <v>1286</v>
      </c>
      <c r="L54" s="23">
        <f t="shared" si="4"/>
        <v>0.05302874108</v>
      </c>
      <c r="M54" s="24" t="str">
        <f t="shared" si="5"/>
        <v>Clam Shell with +1286, +5.3% (24251 to 25537)</v>
      </c>
      <c r="N54" s="41"/>
      <c r="O54" s="18">
        <v>15934.0</v>
      </c>
      <c r="P54" s="18">
        <f t="shared" si="6"/>
        <v>1000</v>
      </c>
      <c r="Q54" s="23">
        <f t="shared" si="7"/>
        <v>0.06275888038</v>
      </c>
      <c r="R54" s="24" t="str">
        <f t="shared" si="8"/>
        <v>Clam Shell with +1000, +6.3% (15934 to 16934)</v>
      </c>
      <c r="S54" s="18"/>
      <c r="T54" s="18">
        <v>6742.0</v>
      </c>
      <c r="U54" s="80">
        <f t="shared" si="9"/>
        <v>762</v>
      </c>
      <c r="V54" s="23">
        <f t="shared" si="10"/>
        <v>0.1130228419</v>
      </c>
      <c r="W54" s="26" t="str">
        <f t="shared" si="11"/>
        <v>Clam Shell with +762, +11.3% (6742 to 7504)</v>
      </c>
    </row>
    <row r="55">
      <c r="A55" s="18">
        <v>98.0</v>
      </c>
      <c r="B55" s="18" t="str">
        <f>VLOOKUP(A55,'202405 MM (Do Not Delete)'!$S$2:$T$1000,2,false)</f>
        <v>Starfish</v>
      </c>
      <c r="C55" s="18" t="str">
        <f t="shared" si="2"/>
        <v>((Starfish))</v>
      </c>
      <c r="D55" s="40">
        <v>21156.0</v>
      </c>
      <c r="E55" s="40">
        <v>11904.0</v>
      </c>
      <c r="F55" s="40">
        <v>4153.0</v>
      </c>
      <c r="G55" s="19">
        <f>VLOOKUP(B55,'Kings Ratings'!$A$2:$B$1000,2,false)</f>
        <v>1</v>
      </c>
      <c r="H55" s="7">
        <f>vlookup(A55,'202405 MM (Do Not Delete)'!$A$1:$G$1000,7,false)</f>
        <v>221</v>
      </c>
      <c r="J55" s="18">
        <v>19980.0</v>
      </c>
      <c r="K55" s="80">
        <f t="shared" si="3"/>
        <v>1176</v>
      </c>
      <c r="L55" s="23">
        <f t="shared" si="4"/>
        <v>0.05885885886</v>
      </c>
      <c r="M55" s="24" t="str">
        <f t="shared" si="5"/>
        <v>Starfish with +1176, +5.9% (19980 to 21156)</v>
      </c>
      <c r="N55" s="41"/>
      <c r="O55" s="18">
        <v>11029.0</v>
      </c>
      <c r="P55" s="18">
        <f t="shared" si="6"/>
        <v>875</v>
      </c>
      <c r="Q55" s="23">
        <f t="shared" si="7"/>
        <v>0.07933629522</v>
      </c>
      <c r="R55" s="24" t="str">
        <f t="shared" si="8"/>
        <v>Starfish with +875, +7.9% (11029 to 11904)</v>
      </c>
      <c r="S55" s="18"/>
      <c r="T55" s="18">
        <v>3713.0</v>
      </c>
      <c r="U55" s="80">
        <f t="shared" si="9"/>
        <v>440</v>
      </c>
      <c r="V55" s="23">
        <f t="shared" si="10"/>
        <v>0.1185025586</v>
      </c>
      <c r="W55" s="26" t="str">
        <f t="shared" si="11"/>
        <v>Starfish with +440, +11.9% (3713 to 4153)</v>
      </c>
    </row>
    <row r="56">
      <c r="A56" s="18">
        <v>99.0</v>
      </c>
      <c r="B56" s="18" t="str">
        <f>VLOOKUP(A56,'202405 MM (Do Not Delete)'!$S$2:$T$1000,2,false)</f>
        <v>Clownfish</v>
      </c>
      <c r="C56" s="18" t="str">
        <f t="shared" si="2"/>
        <v>((Clownfish))</v>
      </c>
      <c r="D56" s="40">
        <v>19524.0</v>
      </c>
      <c r="E56" s="40">
        <v>10139.0</v>
      </c>
      <c r="F56" s="40">
        <v>3288.0</v>
      </c>
      <c r="G56" s="19">
        <f>VLOOKUP(B56,'Kings Ratings'!$A$2:$B$1000,2,false)</f>
        <v>2</v>
      </c>
      <c r="H56" s="7">
        <f>vlookup(A56,'202405 MM (Do Not Delete)'!$A$1:$G$1000,7,false)</f>
        <v>225</v>
      </c>
      <c r="J56" s="18">
        <v>18423.0</v>
      </c>
      <c r="K56" s="80">
        <f t="shared" si="3"/>
        <v>1101</v>
      </c>
      <c r="L56" s="23">
        <f t="shared" si="4"/>
        <v>0.0597622537</v>
      </c>
      <c r="M56" s="24" t="str">
        <f t="shared" si="5"/>
        <v>Clownfish with +1101, +6% (18423 to 19524)</v>
      </c>
      <c r="N56" s="41"/>
      <c r="O56" s="18">
        <v>9343.0</v>
      </c>
      <c r="P56" s="18">
        <f t="shared" si="6"/>
        <v>796</v>
      </c>
      <c r="Q56" s="23">
        <f t="shared" si="7"/>
        <v>0.08519747404</v>
      </c>
      <c r="R56" s="24" t="str">
        <f t="shared" si="8"/>
        <v>Clownfish with +796, +8.5% (9343 to 10139)</v>
      </c>
      <c r="S56" s="18"/>
      <c r="T56" s="18">
        <v>2874.0</v>
      </c>
      <c r="U56" s="80">
        <f t="shared" si="9"/>
        <v>414</v>
      </c>
      <c r="V56" s="23">
        <f t="shared" si="10"/>
        <v>0.1440501044</v>
      </c>
      <c r="W56" s="26" t="str">
        <f t="shared" si="11"/>
        <v>Clownfish with +414, +14.4% (2874 to 3288)</v>
      </c>
    </row>
    <row r="57">
      <c r="A57" s="18">
        <v>100.0</v>
      </c>
      <c r="B57" s="18" t="str">
        <f>VLOOKUP(A57,'202405 MM (Do Not Delete)'!$S$2:$T$1000,2,false)</f>
        <v>Pearl</v>
      </c>
      <c r="C57" s="18" t="str">
        <f t="shared" si="2"/>
        <v>((Pearl))</v>
      </c>
      <c r="D57" s="40">
        <v>18862.0</v>
      </c>
      <c r="E57" s="40">
        <v>10199.0</v>
      </c>
      <c r="F57" s="40">
        <v>3067.0</v>
      </c>
      <c r="G57" s="19">
        <f>VLOOKUP(B57,'Kings Ratings'!$A$2:$B$1000,2,false)</f>
        <v>1</v>
      </c>
      <c r="H57" s="7">
        <f>vlookup(A57,'202405 MM (Do Not Delete)'!$A$1:$G$1000,7,false)</f>
        <v>228</v>
      </c>
      <c r="J57" s="18">
        <v>17832.0</v>
      </c>
      <c r="K57" s="80">
        <f t="shared" si="3"/>
        <v>1030</v>
      </c>
      <c r="L57" s="23">
        <f t="shared" si="4"/>
        <v>0.05776132795</v>
      </c>
      <c r="M57" s="24" t="str">
        <f t="shared" si="5"/>
        <v>Pearl with +1030, +5.8% (17832 to 18862)</v>
      </c>
      <c r="N57" s="41"/>
      <c r="O57" s="18">
        <v>9423.0</v>
      </c>
      <c r="P57" s="18">
        <f t="shared" si="6"/>
        <v>776</v>
      </c>
      <c r="Q57" s="23">
        <f t="shared" si="7"/>
        <v>0.08235169267</v>
      </c>
      <c r="R57" s="24" t="str">
        <f t="shared" si="8"/>
        <v>Pearl with +776, +8.2% (9423 to 10199)</v>
      </c>
      <c r="S57" s="18"/>
      <c r="T57" s="18">
        <v>2688.0</v>
      </c>
      <c r="U57" s="80">
        <f t="shared" si="9"/>
        <v>379</v>
      </c>
      <c r="V57" s="23">
        <f t="shared" si="10"/>
        <v>0.1409970238</v>
      </c>
      <c r="W57" s="26" t="str">
        <f t="shared" si="11"/>
        <v>Pearl with +379, +14.1% (2688 to 3067)</v>
      </c>
    </row>
    <row r="58">
      <c r="A58" s="18">
        <v>101.0</v>
      </c>
      <c r="B58" s="18" t="str">
        <f>VLOOKUP(A58,'202405 MM (Do Not Delete)'!$S$2:$T$1000,2,false)</f>
        <v>Conch Shell</v>
      </c>
      <c r="C58" s="18" t="str">
        <f t="shared" si="2"/>
        <v>((Conch Shell))</v>
      </c>
      <c r="D58" s="40">
        <v>25613.0</v>
      </c>
      <c r="E58" s="40">
        <v>16940.0</v>
      </c>
      <c r="F58" s="40">
        <v>7503.0</v>
      </c>
      <c r="G58" s="19">
        <f>VLOOKUP(B58,'Kings Ratings'!$A$2:$B$1000,2,false)</f>
        <v>1</v>
      </c>
      <c r="H58" s="7">
        <f>vlookup(A58,'202405 MM (Do Not Delete)'!$A$1:$G$1000,7,false)</f>
        <v>210</v>
      </c>
      <c r="J58" s="18">
        <v>24319.0</v>
      </c>
      <c r="K58" s="80">
        <f t="shared" si="3"/>
        <v>1294</v>
      </c>
      <c r="L58" s="23">
        <f t="shared" si="4"/>
        <v>0.05320942473</v>
      </c>
      <c r="M58" s="24" t="str">
        <f t="shared" si="5"/>
        <v>Conch Shell with +1294, +5.3% (24319 to 25613)</v>
      </c>
      <c r="N58" s="41"/>
      <c r="O58" s="18">
        <v>15939.0</v>
      </c>
      <c r="P58" s="18">
        <f t="shared" si="6"/>
        <v>1001</v>
      </c>
      <c r="Q58" s="23">
        <f t="shared" si="7"/>
        <v>0.06280193237</v>
      </c>
      <c r="R58" s="24" t="str">
        <f t="shared" si="8"/>
        <v>Conch Shell with +1001, +6.3% (15939 to 16940)</v>
      </c>
      <c r="S58" s="18"/>
      <c r="T58" s="18">
        <v>6740.0</v>
      </c>
      <c r="U58" s="80">
        <f t="shared" si="9"/>
        <v>763</v>
      </c>
      <c r="V58" s="23">
        <f t="shared" si="10"/>
        <v>0.1132047478</v>
      </c>
      <c r="W58" s="26" t="str">
        <f t="shared" si="11"/>
        <v>Conch Shell with +763, +11.3% (6740 to 7503)</v>
      </c>
    </row>
    <row r="59">
      <c r="A59" s="18">
        <v>104.0</v>
      </c>
      <c r="B59" s="18" t="str">
        <f>VLOOKUP(A59,'202405 MM (Do Not Delete)'!$S$2:$T$1000,2,false)</f>
        <v>Black Powder</v>
      </c>
      <c r="C59" s="18" t="str">
        <f t="shared" si="2"/>
        <v>((Black Powder))</v>
      </c>
      <c r="D59" s="40">
        <v>21066.0</v>
      </c>
      <c r="E59" s="40">
        <v>8274.0</v>
      </c>
      <c r="F59" s="40">
        <v>1933.0</v>
      </c>
      <c r="G59" s="19">
        <f>VLOOKUP(B59,'Kings Ratings'!$A$2:$B$1000,2,false)</f>
        <v>2</v>
      </c>
      <c r="H59" s="7">
        <f>vlookup(A59,'202405 MM (Do Not Delete)'!$A$1:$G$1000,7,false)</f>
        <v>243</v>
      </c>
      <c r="J59" s="18">
        <v>20105.0</v>
      </c>
      <c r="K59" s="80">
        <f t="shared" si="3"/>
        <v>961</v>
      </c>
      <c r="L59" s="23">
        <f t="shared" si="4"/>
        <v>0.04779905496</v>
      </c>
      <c r="M59" s="24" t="str">
        <f t="shared" si="5"/>
        <v>Black Powder with +961, +4.8% (20105 to 21066)</v>
      </c>
      <c r="N59" s="41"/>
      <c r="O59" s="18">
        <v>7543.0</v>
      </c>
      <c r="P59" s="18">
        <f t="shared" si="6"/>
        <v>731</v>
      </c>
      <c r="Q59" s="23">
        <f t="shared" si="7"/>
        <v>0.09691104335</v>
      </c>
      <c r="R59" s="24" t="str">
        <f t="shared" si="8"/>
        <v>Black Powder with +731, +9.7% (7543 to 8274)</v>
      </c>
      <c r="S59" s="18"/>
      <c r="T59" s="18">
        <v>1648.0</v>
      </c>
      <c r="U59" s="80">
        <f t="shared" si="9"/>
        <v>285</v>
      </c>
      <c r="V59" s="23">
        <f t="shared" si="10"/>
        <v>0.1729368932</v>
      </c>
      <c r="W59" s="26" t="str">
        <f t="shared" si="11"/>
        <v>Black Powder with +285, +17.3% (1648 to 1933)</v>
      </c>
    </row>
    <row r="60">
      <c r="A60" s="18">
        <v>105.0</v>
      </c>
      <c r="B60" s="18" t="str">
        <f>VLOOKUP(A60,'202405 MM (Do Not Delete)'!$S$2:$T$1000,2,false)</f>
        <v>Bottle Rocket</v>
      </c>
      <c r="C60" s="18" t="str">
        <f t="shared" si="2"/>
        <v>((Bottle Rocket))</v>
      </c>
      <c r="D60" s="40">
        <v>11586.0</v>
      </c>
      <c r="E60" s="40">
        <v>4593.0</v>
      </c>
      <c r="F60" s="40">
        <v>375.0</v>
      </c>
      <c r="G60" s="19">
        <f>VLOOKUP(B60,'Kings Ratings'!$A$2:$B$1000,2,false)</f>
        <v>3</v>
      </c>
      <c r="H60" s="7">
        <f>vlookup(A60,'202405 MM (Do Not Delete)'!$A$1:$G$1000,7,false)</f>
        <v>279</v>
      </c>
      <c r="J60" s="18">
        <v>11200.0</v>
      </c>
      <c r="K60" s="80">
        <f t="shared" si="3"/>
        <v>386</v>
      </c>
      <c r="L60" s="23">
        <f t="shared" si="4"/>
        <v>0.03446428571</v>
      </c>
      <c r="M60" s="24" t="str">
        <f t="shared" si="5"/>
        <v>Bottle Rocket with +386, +3.4% (11200 to 11586)</v>
      </c>
      <c r="N60" s="41"/>
      <c r="O60" s="18">
        <v>4203.0</v>
      </c>
      <c r="P60" s="18">
        <f t="shared" si="6"/>
        <v>390</v>
      </c>
      <c r="Q60" s="23">
        <f t="shared" si="7"/>
        <v>0.09279086367</v>
      </c>
      <c r="R60" s="24" t="str">
        <f t="shared" si="8"/>
        <v>Bottle Rocket with +390, +9.3% (4203 to 4593)</v>
      </c>
      <c r="S60" s="18"/>
      <c r="T60" s="18">
        <v>348.0</v>
      </c>
      <c r="U60" s="80">
        <f t="shared" si="9"/>
        <v>27</v>
      </c>
      <c r="V60" s="23">
        <f t="shared" si="10"/>
        <v>0.0775862069</v>
      </c>
      <c r="W60" s="26" t="str">
        <f t="shared" si="11"/>
        <v>Bottle Rocket with +27, +7.8% (348 to 375)</v>
      </c>
    </row>
    <row r="61">
      <c r="A61" s="18">
        <v>106.0</v>
      </c>
      <c r="B61" s="18" t="str">
        <f>VLOOKUP(A61,'202405 MM (Do Not Delete)'!$S$2:$T$1000,2,false)</f>
        <v>Explosive</v>
      </c>
      <c r="C61" s="18" t="str">
        <f t="shared" si="2"/>
        <v>((Explosive))</v>
      </c>
      <c r="D61" s="40">
        <v>9889.0</v>
      </c>
      <c r="E61" s="40">
        <v>4076.0</v>
      </c>
      <c r="F61" s="40">
        <v>354.0</v>
      </c>
      <c r="G61" s="19">
        <f>VLOOKUP(B61,'Kings Ratings'!$A$2:$B$1000,2,false)</f>
        <v>3</v>
      </c>
      <c r="H61" s="7">
        <f>vlookup(A61,'202405 MM (Do Not Delete)'!$A$1:$G$1000,7,false)</f>
        <v>292</v>
      </c>
      <c r="J61" s="18">
        <v>9047.0</v>
      </c>
      <c r="K61" s="80">
        <f t="shared" si="3"/>
        <v>842</v>
      </c>
      <c r="L61" s="23">
        <f t="shared" si="4"/>
        <v>0.09306952581</v>
      </c>
      <c r="M61" s="24" t="str">
        <f t="shared" si="5"/>
        <v>Explosive with +842, +9.3% (9047 to 9889)</v>
      </c>
      <c r="N61" s="41"/>
      <c r="O61" s="18">
        <v>3761.0</v>
      </c>
      <c r="P61" s="18">
        <f t="shared" si="6"/>
        <v>315</v>
      </c>
      <c r="Q61" s="23">
        <f t="shared" si="7"/>
        <v>0.08375432066</v>
      </c>
      <c r="R61" s="24" t="str">
        <f t="shared" si="8"/>
        <v>Explosive with +315, +8.4% (3761 to 4076)</v>
      </c>
      <c r="S61" s="18"/>
      <c r="T61" s="18">
        <v>301.0</v>
      </c>
      <c r="U61" s="80">
        <f t="shared" si="9"/>
        <v>53</v>
      </c>
      <c r="V61" s="23">
        <f t="shared" si="10"/>
        <v>0.1760797342</v>
      </c>
      <c r="W61" s="26" t="str">
        <f t="shared" si="11"/>
        <v>Explosive with +53, +17.6% (301 to 354)</v>
      </c>
    </row>
    <row r="62">
      <c r="A62" s="18">
        <v>107.0</v>
      </c>
      <c r="B62" s="18" t="str">
        <f>VLOOKUP(A62,'202405 MM (Do Not Delete)'!$S$2:$T$1000,2,false)</f>
        <v>Catfish</v>
      </c>
      <c r="C62" s="18" t="str">
        <f t="shared" si="2"/>
        <v>((Catfish))</v>
      </c>
      <c r="D62" s="40">
        <v>10036.0</v>
      </c>
      <c r="E62" s="40">
        <v>6188.0</v>
      </c>
      <c r="F62" s="40">
        <v>646.0</v>
      </c>
      <c r="G62" s="19">
        <f>VLOOKUP(B62,'Kings Ratings'!$A$2:$B$1000,2,false)</f>
        <v>5</v>
      </c>
      <c r="H62" s="7">
        <f>vlookup(A62,'202405 MM (Do Not Delete)'!$A$1:$G$1000,7,false)</f>
        <v>276</v>
      </c>
      <c r="J62" s="18">
        <v>9100.0</v>
      </c>
      <c r="K62" s="80">
        <f t="shared" si="3"/>
        <v>936</v>
      </c>
      <c r="L62" s="23">
        <f t="shared" si="4"/>
        <v>0.1028571429</v>
      </c>
      <c r="M62" s="24" t="str">
        <f t="shared" si="5"/>
        <v>Catfish with +936, +10.3% (9100 to 10036)</v>
      </c>
      <c r="N62" s="41"/>
      <c r="O62" s="18">
        <v>5507.0</v>
      </c>
      <c r="P62" s="18">
        <f t="shared" si="6"/>
        <v>681</v>
      </c>
      <c r="Q62" s="23">
        <f t="shared" si="7"/>
        <v>0.1236607954</v>
      </c>
      <c r="R62" s="24" t="str">
        <f t="shared" si="8"/>
        <v>Catfish with +681, +12.4% (5507 to 6188)</v>
      </c>
      <c r="S62" s="18"/>
      <c r="T62" s="18">
        <v>528.0</v>
      </c>
      <c r="U62" s="80">
        <f t="shared" si="9"/>
        <v>118</v>
      </c>
      <c r="V62" s="23">
        <f t="shared" si="10"/>
        <v>0.2234848485</v>
      </c>
      <c r="W62" s="26" t="str">
        <f t="shared" si="11"/>
        <v>Catfish with +118, +22.3% (528 to 646)</v>
      </c>
    </row>
    <row r="63">
      <c r="A63" s="18">
        <v>110.0</v>
      </c>
      <c r="B63" s="18" t="str">
        <f>VLOOKUP(A63,'202405 MM (Do Not Delete)'!$S$2:$T$1000,2,false)</f>
        <v>Leather</v>
      </c>
      <c r="C63" s="18" t="str">
        <f t="shared" si="2"/>
        <v>((Leather))</v>
      </c>
      <c r="D63" s="40">
        <v>26797.0</v>
      </c>
      <c r="E63" s="40">
        <v>10221.0</v>
      </c>
      <c r="F63" s="40">
        <v>2728.0</v>
      </c>
      <c r="G63" s="19">
        <f>VLOOKUP(B63,'Kings Ratings'!$A$2:$B$1000,2,false)</f>
        <v>1</v>
      </c>
      <c r="H63" s="7">
        <f>vlookup(A63,'202405 MM (Do Not Delete)'!$A$1:$G$1000,7,false)</f>
        <v>231</v>
      </c>
      <c r="J63" s="18">
        <v>25526.0</v>
      </c>
      <c r="K63" s="80">
        <f t="shared" si="3"/>
        <v>1271</v>
      </c>
      <c r="L63" s="23">
        <f t="shared" si="4"/>
        <v>0.04979236857</v>
      </c>
      <c r="M63" s="24" t="str">
        <f t="shared" si="5"/>
        <v>Leather with +1271, +5% (25526 to 26797)</v>
      </c>
      <c r="N63" s="41"/>
      <c r="O63" s="18">
        <v>9503.0</v>
      </c>
      <c r="P63" s="18">
        <f t="shared" si="6"/>
        <v>718</v>
      </c>
      <c r="Q63" s="23">
        <f t="shared" si="7"/>
        <v>0.07555508787</v>
      </c>
      <c r="R63" s="24" t="str">
        <f t="shared" si="8"/>
        <v>Leather with +718, +7.6% (9503 to 10221)</v>
      </c>
      <c r="S63" s="18"/>
      <c r="T63" s="18">
        <v>2398.0</v>
      </c>
      <c r="U63" s="80">
        <f t="shared" si="9"/>
        <v>330</v>
      </c>
      <c r="V63" s="23">
        <f t="shared" si="10"/>
        <v>0.1376146789</v>
      </c>
      <c r="W63" s="26" t="str">
        <f t="shared" si="11"/>
        <v>Leather with +330, +13.8% (2398 to 2728)</v>
      </c>
    </row>
    <row r="64">
      <c r="A64" s="18">
        <v>112.0</v>
      </c>
      <c r="B64" s="18" t="str">
        <f>VLOOKUP(A64,'202405 MM (Do Not Delete)'!$S$2:$T$1000,2,false)</f>
        <v>Grape Juice</v>
      </c>
      <c r="C64" s="18" t="str">
        <f t="shared" si="2"/>
        <v>((Grape Juice))</v>
      </c>
      <c r="D64" s="40">
        <v>5170.0</v>
      </c>
      <c r="E64" s="40">
        <v>26.0</v>
      </c>
      <c r="F64" s="40">
        <v>0.0</v>
      </c>
      <c r="G64" s="19">
        <f>VLOOKUP(B64,'Kings Ratings'!$A$2:$B$1000,2,false)</f>
        <v>10</v>
      </c>
      <c r="H64" s="10" t="str">
        <f>vlookup(A64,'202405 MM (Do Not Delete)'!$A$1:$G$1000,7,false)</f>
        <v/>
      </c>
      <c r="J64" s="18">
        <v>4704.0</v>
      </c>
      <c r="K64" s="80">
        <f t="shared" si="3"/>
        <v>466</v>
      </c>
      <c r="L64" s="23">
        <f t="shared" si="4"/>
        <v>0.09906462585</v>
      </c>
      <c r="M64" s="24" t="str">
        <f t="shared" si="5"/>
        <v>Grape Juice with +466, +9.9% (4704 to 5170)</v>
      </c>
      <c r="N64" s="41"/>
      <c r="O64" s="18">
        <v>14.0</v>
      </c>
      <c r="P64" s="18">
        <f t="shared" si="6"/>
        <v>12</v>
      </c>
      <c r="Q64" s="23">
        <f t="shared" si="7"/>
        <v>0.8571428571</v>
      </c>
      <c r="R64" s="24" t="str">
        <f t="shared" si="8"/>
        <v>Grape Juice with +12, +85.7% (14 to 26)</v>
      </c>
      <c r="S64" s="18"/>
      <c r="T64" s="18">
        <v>0.0</v>
      </c>
      <c r="U64" s="80">
        <f t="shared" si="9"/>
        <v>0</v>
      </c>
      <c r="V64" s="23" t="str">
        <f t="shared" si="10"/>
        <v>#DIV/0!</v>
      </c>
      <c r="W64" s="26" t="str">
        <f t="shared" si="11"/>
        <v>#DIV/0!</v>
      </c>
    </row>
    <row r="65">
      <c r="A65" s="18">
        <v>114.0</v>
      </c>
      <c r="B65" s="18" t="str">
        <f>VLOOKUP(A65,'202405 MM (Do Not Delete)'!$S$2:$T$1000,2,false)</f>
        <v>Marlin</v>
      </c>
      <c r="C65" s="18" t="str">
        <f t="shared" si="2"/>
        <v>((Marlin))</v>
      </c>
      <c r="D65" s="40">
        <v>16762.0</v>
      </c>
      <c r="E65" s="40">
        <v>8901.0</v>
      </c>
      <c r="F65" s="40">
        <v>2125.0</v>
      </c>
      <c r="G65" s="19">
        <f>VLOOKUP(B65,'Kings Ratings'!$A$2:$B$1000,2,false)</f>
        <v>3</v>
      </c>
      <c r="H65" s="7">
        <f>vlookup(A65,'202405 MM (Do Not Delete)'!$A$1:$G$1000,7,false)</f>
        <v>240</v>
      </c>
      <c r="J65" s="18">
        <v>15700.0</v>
      </c>
      <c r="K65" s="80">
        <f t="shared" si="3"/>
        <v>1062</v>
      </c>
      <c r="L65" s="23">
        <f t="shared" si="4"/>
        <v>0.0676433121</v>
      </c>
      <c r="M65" s="24" t="str">
        <f t="shared" si="5"/>
        <v>Marlin with +1062, +6.8% (15700 to 16762)</v>
      </c>
      <c r="N65" s="41"/>
      <c r="O65" s="18">
        <v>8144.0</v>
      </c>
      <c r="P65" s="18">
        <f t="shared" si="6"/>
        <v>757</v>
      </c>
      <c r="Q65" s="23">
        <f t="shared" si="7"/>
        <v>0.0929518664</v>
      </c>
      <c r="R65" s="24" t="str">
        <f t="shared" si="8"/>
        <v>Marlin with +757, +9.3% (8144 to 8901)</v>
      </c>
      <c r="S65" s="18"/>
      <c r="T65" s="18">
        <v>1841.0</v>
      </c>
      <c r="U65" s="80">
        <f t="shared" si="9"/>
        <v>284</v>
      </c>
      <c r="V65" s="23">
        <f t="shared" si="10"/>
        <v>0.154263987</v>
      </c>
      <c r="W65" s="26" t="str">
        <f t="shared" si="11"/>
        <v>Marlin with +284, +15.4% (1841 to 2125)</v>
      </c>
    </row>
    <row r="66">
      <c r="A66" s="18">
        <v>115.0</v>
      </c>
      <c r="B66" s="18" t="str">
        <f>VLOOKUP(A66,'202405 MM (Do Not Delete)'!$S$2:$T$1000,2,false)</f>
        <v>Puffer</v>
      </c>
      <c r="C66" s="18" t="str">
        <f t="shared" si="2"/>
        <v>((Puffer))</v>
      </c>
      <c r="D66" s="40">
        <v>16641.0</v>
      </c>
      <c r="E66" s="40">
        <v>8731.0</v>
      </c>
      <c r="F66" s="40">
        <v>2209.0</v>
      </c>
      <c r="G66" s="19">
        <f>VLOOKUP(B66,'Kings Ratings'!$A$2:$B$1000,2,false)</f>
        <v>3</v>
      </c>
      <c r="H66" s="7">
        <f>vlookup(A66,'202405 MM (Do Not Delete)'!$A$1:$G$1000,7,false)</f>
        <v>237</v>
      </c>
      <c r="J66" s="18">
        <v>15635.0</v>
      </c>
      <c r="K66" s="80">
        <f t="shared" si="3"/>
        <v>1006</v>
      </c>
      <c r="L66" s="23">
        <f t="shared" si="4"/>
        <v>0.06434282059</v>
      </c>
      <c r="M66" s="24" t="str">
        <f t="shared" si="5"/>
        <v>Puffer with +1006, +6.4% (15635 to 16641)</v>
      </c>
      <c r="N66" s="41"/>
      <c r="O66" s="18">
        <v>8002.0</v>
      </c>
      <c r="P66" s="18">
        <f t="shared" si="6"/>
        <v>729</v>
      </c>
      <c r="Q66" s="23">
        <f t="shared" si="7"/>
        <v>0.09110222444</v>
      </c>
      <c r="R66" s="24" t="str">
        <f t="shared" si="8"/>
        <v>Puffer with +729, +9.1% (8002 to 8731)</v>
      </c>
      <c r="S66" s="18"/>
      <c r="T66" s="18">
        <v>1911.0</v>
      </c>
      <c r="U66" s="80">
        <f t="shared" si="9"/>
        <v>298</v>
      </c>
      <c r="V66" s="23">
        <f t="shared" si="10"/>
        <v>0.1559392988</v>
      </c>
      <c r="W66" s="26" t="str">
        <f t="shared" si="11"/>
        <v>Puffer with +298, +15.6% (1911 to 2209)</v>
      </c>
    </row>
    <row r="67">
      <c r="A67" s="18">
        <v>117.0</v>
      </c>
      <c r="B67" s="18" t="str">
        <f>VLOOKUP(A67,'202405 MM (Do Not Delete)'!$S$2:$T$1000,2,false)</f>
        <v>Glass Bottle</v>
      </c>
      <c r="C67" s="18" t="str">
        <f t="shared" si="2"/>
        <v>((Glass Bottle))</v>
      </c>
      <c r="D67" s="40">
        <v>36312.0</v>
      </c>
      <c r="E67" s="40">
        <v>17427.0</v>
      </c>
      <c r="F67" s="40">
        <v>4497.0</v>
      </c>
      <c r="G67" s="19">
        <f>VLOOKUP(B67,'Kings Ratings'!$A$2:$B$1000,2,false)</f>
        <v>1</v>
      </c>
      <c r="H67" s="7">
        <f>vlookup(A67,'202405 MM (Do Not Delete)'!$A$1:$G$1000,7,false)</f>
        <v>269</v>
      </c>
      <c r="J67" s="18">
        <v>34750.0</v>
      </c>
      <c r="K67" s="80">
        <f t="shared" si="3"/>
        <v>1562</v>
      </c>
      <c r="L67" s="23">
        <f t="shared" si="4"/>
        <v>0.04494964029</v>
      </c>
      <c r="M67" s="24" t="str">
        <f t="shared" si="5"/>
        <v>Glass Bottle with +1562, +4.5% (34750 to 36312)</v>
      </c>
      <c r="N67" s="41"/>
      <c r="O67" s="18">
        <v>16516.0</v>
      </c>
      <c r="P67" s="18">
        <f t="shared" si="6"/>
        <v>911</v>
      </c>
      <c r="Q67" s="23">
        <f t="shared" si="7"/>
        <v>0.05515863405</v>
      </c>
      <c r="R67" s="24" t="str">
        <f t="shared" si="8"/>
        <v>Glass Bottle with +911, +5.5% (16516 to 17427)</v>
      </c>
      <c r="S67" s="18"/>
      <c r="T67" s="18">
        <v>4055.0</v>
      </c>
      <c r="U67" s="80">
        <f t="shared" si="9"/>
        <v>442</v>
      </c>
      <c r="V67" s="23">
        <f t="shared" si="10"/>
        <v>0.109001233</v>
      </c>
      <c r="W67" s="26" t="str">
        <f t="shared" si="11"/>
        <v>Glass Bottle with +442, +10.9% (4055 to 4497)</v>
      </c>
    </row>
    <row r="68">
      <c r="A68" s="18">
        <v>118.0</v>
      </c>
      <c r="B68" s="18" t="str">
        <f>VLOOKUP(A68,'202405 MM (Do Not Delete)'!$S$2:$T$1000,2,false)</f>
        <v>Leather Diary</v>
      </c>
      <c r="C68" s="18" t="str">
        <f t="shared" si="2"/>
        <v>((Leather Diary))</v>
      </c>
      <c r="D68" s="40">
        <v>9799.0</v>
      </c>
      <c r="E68" s="40">
        <v>4340.0</v>
      </c>
      <c r="F68" s="40">
        <v>95.0</v>
      </c>
      <c r="G68" s="19">
        <f>VLOOKUP(B68,'Kings Ratings'!$A$2:$B$1000,2,false)</f>
        <v>2</v>
      </c>
      <c r="H68" s="7">
        <f>vlookup(A68,'202405 MM (Do Not Delete)'!$A$1:$G$1000,7,false)</f>
        <v>292</v>
      </c>
      <c r="J68" s="18">
        <v>9089.0</v>
      </c>
      <c r="K68" s="80">
        <f t="shared" si="3"/>
        <v>710</v>
      </c>
      <c r="L68" s="23">
        <f t="shared" si="4"/>
        <v>0.07811640444</v>
      </c>
      <c r="M68" s="24" t="str">
        <f t="shared" si="5"/>
        <v>Leather Diary with +710, +7.8% (9089 to 9799)</v>
      </c>
      <c r="N68" s="41"/>
      <c r="O68" s="18">
        <v>3971.0</v>
      </c>
      <c r="P68" s="18">
        <f t="shared" si="6"/>
        <v>369</v>
      </c>
      <c r="Q68" s="23">
        <f t="shared" si="7"/>
        <v>0.0929236968</v>
      </c>
      <c r="R68" s="24" t="str">
        <f t="shared" si="8"/>
        <v>Leather Diary with +369, +9.3% (3971 to 4340)</v>
      </c>
      <c r="S68" s="18"/>
      <c r="T68" s="18">
        <v>80.0</v>
      </c>
      <c r="U68" s="80">
        <f t="shared" si="9"/>
        <v>15</v>
      </c>
      <c r="V68" s="23">
        <f t="shared" si="10"/>
        <v>0.1875</v>
      </c>
      <c r="W68" s="26" t="str">
        <f t="shared" si="11"/>
        <v>Leather Diary with +15, +18.8% (80 to 95)</v>
      </c>
    </row>
    <row r="69">
      <c r="A69" s="18">
        <v>119.0</v>
      </c>
      <c r="B69" s="18" t="str">
        <f>VLOOKUP(A69,'202405 MM (Do Not Delete)'!$S$2:$T$1000,2,false)</f>
        <v>Jellyfish</v>
      </c>
      <c r="C69" s="18" t="str">
        <f t="shared" si="2"/>
        <v>((Jellyfish))</v>
      </c>
      <c r="D69" s="40">
        <v>19277.0</v>
      </c>
      <c r="E69" s="40">
        <v>9802.0</v>
      </c>
      <c r="F69" s="40">
        <v>3018.0</v>
      </c>
      <c r="G69" s="19">
        <f>VLOOKUP(B69,'Kings Ratings'!$A$2:$B$1000,2,false)</f>
        <v>2</v>
      </c>
      <c r="H69" s="7">
        <f>vlookup(A69,'202405 MM (Do Not Delete)'!$A$1:$G$1000,7,false)</f>
        <v>231</v>
      </c>
      <c r="J69" s="18">
        <v>18188.0</v>
      </c>
      <c r="K69" s="80">
        <f t="shared" si="3"/>
        <v>1089</v>
      </c>
      <c r="L69" s="23">
        <f t="shared" si="4"/>
        <v>0.05987464262</v>
      </c>
      <c r="M69" s="24" t="str">
        <f t="shared" si="5"/>
        <v>Jellyfish with +1089, +6% (18188 to 19277)</v>
      </c>
      <c r="N69" s="41"/>
      <c r="O69" s="18">
        <v>8994.0</v>
      </c>
      <c r="P69" s="18">
        <f t="shared" si="6"/>
        <v>808</v>
      </c>
      <c r="Q69" s="23">
        <f t="shared" si="7"/>
        <v>0.08983766956</v>
      </c>
      <c r="R69" s="24" t="str">
        <f t="shared" si="8"/>
        <v>Jellyfish with +808, +9% (8994 to 9802)</v>
      </c>
      <c r="S69" s="18"/>
      <c r="T69" s="18">
        <v>2614.0</v>
      </c>
      <c r="U69" s="80">
        <f t="shared" si="9"/>
        <v>404</v>
      </c>
      <c r="V69" s="23">
        <f t="shared" si="10"/>
        <v>0.1545524101</v>
      </c>
      <c r="W69" s="26" t="str">
        <f t="shared" si="11"/>
        <v>Jellyfish with +404, +15.5% (2614 to 3018)</v>
      </c>
    </row>
    <row r="70">
      <c r="A70" s="18">
        <v>121.0</v>
      </c>
      <c r="B70" s="18" t="str">
        <f>VLOOKUP(A70,'202405 MM (Do Not Delete)'!$S$2:$T$1000,2,false)</f>
        <v>Wine</v>
      </c>
      <c r="C70" s="18" t="str">
        <f t="shared" si="2"/>
        <v>((Wine))</v>
      </c>
      <c r="D70" s="40">
        <v>4652.0</v>
      </c>
      <c r="E70" s="40">
        <v>15.0</v>
      </c>
      <c r="F70" s="40">
        <v>0.0</v>
      </c>
      <c r="G70" s="19">
        <f>VLOOKUP(B70,'Kings Ratings'!$A$2:$B$1000,2,false)</f>
        <v>10</v>
      </c>
      <c r="H70" s="10">
        <f>vlookup(A70,'202405 MM (Do Not Delete)'!$A$1:$G$1000,7,false)</f>
        <v>328</v>
      </c>
      <c r="J70" s="18">
        <v>4288.0</v>
      </c>
      <c r="K70" s="80">
        <f t="shared" si="3"/>
        <v>364</v>
      </c>
      <c r="L70" s="23">
        <f t="shared" si="4"/>
        <v>0.0848880597</v>
      </c>
      <c r="M70" s="24" t="str">
        <f t="shared" si="5"/>
        <v>Wine with +364, +8.5% (4288 to 4652)</v>
      </c>
      <c r="N70" s="41"/>
      <c r="O70" s="18">
        <v>10.0</v>
      </c>
      <c r="P70" s="18">
        <f t="shared" si="6"/>
        <v>5</v>
      </c>
      <c r="Q70" s="23">
        <f t="shared" si="7"/>
        <v>0.5</v>
      </c>
      <c r="R70" s="24" t="str">
        <f t="shared" si="8"/>
        <v>Wine with +5, +50% (10 to 15)</v>
      </c>
      <c r="S70" s="18"/>
      <c r="T70" s="18">
        <v>0.0</v>
      </c>
      <c r="U70" s="80">
        <f t="shared" si="9"/>
        <v>0</v>
      </c>
      <c r="V70" s="23" t="str">
        <f t="shared" si="10"/>
        <v>#DIV/0!</v>
      </c>
      <c r="W70" s="26" t="str">
        <f t="shared" si="11"/>
        <v>#DIV/0!</v>
      </c>
    </row>
    <row r="71">
      <c r="A71" s="18">
        <v>122.0</v>
      </c>
      <c r="B71" s="18" t="str">
        <f>VLOOKUP(A71,'202405 MM (Do Not Delete)'!$S$2:$T$1000,2,false)</f>
        <v>Coin Purse</v>
      </c>
      <c r="C71" s="18" t="str">
        <f t="shared" si="2"/>
        <v>((Coin Purse))</v>
      </c>
      <c r="D71" s="40">
        <v>13615.0</v>
      </c>
      <c r="E71" s="40">
        <v>6209.0</v>
      </c>
      <c r="F71" s="40">
        <v>264.0</v>
      </c>
      <c r="G71" s="19">
        <f>VLOOKUP(B71,'Kings Ratings'!$A$2:$B$1000,2,false)</f>
        <v>5</v>
      </c>
      <c r="H71" s="7">
        <f>vlookup(A71,'202405 MM (Do Not Delete)'!$A$1:$G$1000,7,false)</f>
        <v>293</v>
      </c>
      <c r="J71" s="18">
        <v>12829.0</v>
      </c>
      <c r="K71" s="80">
        <f t="shared" si="3"/>
        <v>786</v>
      </c>
      <c r="L71" s="23">
        <f t="shared" si="4"/>
        <v>0.06126744095</v>
      </c>
      <c r="M71" s="24" t="str">
        <f t="shared" si="5"/>
        <v>Coin Purse with +786, +6.1% (12829 to 13615)</v>
      </c>
      <c r="N71" s="41"/>
      <c r="O71" s="18">
        <v>5727.0</v>
      </c>
      <c r="P71" s="18">
        <f t="shared" si="6"/>
        <v>482</v>
      </c>
      <c r="Q71" s="23">
        <f t="shared" si="7"/>
        <v>0.08416273791</v>
      </c>
      <c r="R71" s="24" t="str">
        <f t="shared" si="8"/>
        <v>Coin Purse with +482, +8.4% (5727 to 6209)</v>
      </c>
      <c r="S71" s="18"/>
      <c r="T71" s="18">
        <v>225.0</v>
      </c>
      <c r="U71" s="80">
        <f t="shared" si="9"/>
        <v>39</v>
      </c>
      <c r="V71" s="23">
        <f t="shared" si="10"/>
        <v>0.1733333333</v>
      </c>
      <c r="W71" s="26" t="str">
        <f t="shared" si="11"/>
        <v>Coin Purse with +39, +17.3% (225 to 264)</v>
      </c>
    </row>
    <row r="72">
      <c r="A72" s="18">
        <v>124.0</v>
      </c>
      <c r="B72" s="18" t="str">
        <f>VLOOKUP(A72,'202405 MM (Do Not Delete)'!$S$2:$T$1000,2,false)</f>
        <v>Lemon Quartz Ring</v>
      </c>
      <c r="C72" s="18" t="str">
        <f t="shared" si="2"/>
        <v>((Lemon Quartz Ring))</v>
      </c>
      <c r="D72" s="40">
        <v>10792.0</v>
      </c>
      <c r="E72" s="40">
        <v>4674.0</v>
      </c>
      <c r="F72" s="40">
        <v>529.0</v>
      </c>
      <c r="G72" s="19">
        <f>VLOOKUP(B72,'Kings Ratings'!$A$2:$B$1000,2,false)</f>
        <v>1</v>
      </c>
      <c r="H72" s="7">
        <f>vlookup(A72,'202405 MM (Do Not Delete)'!$A$1:$G$1000,7,false)</f>
        <v>284</v>
      </c>
      <c r="J72" s="18">
        <v>9987.0</v>
      </c>
      <c r="K72" s="80">
        <f t="shared" si="3"/>
        <v>805</v>
      </c>
      <c r="L72" s="23">
        <f t="shared" si="4"/>
        <v>0.08060478622</v>
      </c>
      <c r="M72" s="24" t="str">
        <f t="shared" si="5"/>
        <v>Lemon Quartz Ring with +805, +8.1% (9987 to 10792)</v>
      </c>
      <c r="N72" s="41"/>
      <c r="O72" s="18">
        <v>4245.0</v>
      </c>
      <c r="P72" s="18">
        <f t="shared" si="6"/>
        <v>429</v>
      </c>
      <c r="Q72" s="23">
        <f t="shared" si="7"/>
        <v>0.1010600707</v>
      </c>
      <c r="R72" s="24" t="str">
        <f t="shared" si="8"/>
        <v>Lemon Quartz Ring with +429, +10.1% (4245 to 4674)</v>
      </c>
      <c r="S72" s="18"/>
      <c r="T72" s="18">
        <v>416.0</v>
      </c>
      <c r="U72" s="80">
        <f t="shared" si="9"/>
        <v>113</v>
      </c>
      <c r="V72" s="23">
        <f t="shared" si="10"/>
        <v>0.2716346154</v>
      </c>
      <c r="W72" s="26" t="str">
        <f t="shared" si="11"/>
        <v>Lemon Quartz Ring with +113, +27.2% (416 to 529)</v>
      </c>
    </row>
    <row r="73">
      <c r="A73" s="18">
        <v>125.0</v>
      </c>
      <c r="B73" s="18" t="str">
        <f>VLOOKUP(A73,'202405 MM (Do Not Delete)'!$S$2:$T$1000,2,false)</f>
        <v>Aquamarine Ring</v>
      </c>
      <c r="C73" s="18" t="str">
        <f t="shared" si="2"/>
        <v>((Aquamarine Ring))</v>
      </c>
      <c r="D73" s="40">
        <v>10565.0</v>
      </c>
      <c r="E73" s="40">
        <v>5398.0</v>
      </c>
      <c r="F73" s="40">
        <v>153.0</v>
      </c>
      <c r="G73" s="19">
        <f>VLOOKUP(B73,'Kings Ratings'!$A$2:$B$1000,2,false)</f>
        <v>3</v>
      </c>
      <c r="H73" s="7">
        <f>vlookup(A73,'202405 MM (Do Not Delete)'!$A$1:$G$1000,7,false)</f>
        <v>286</v>
      </c>
      <c r="J73" s="18">
        <v>9630.0</v>
      </c>
      <c r="K73" s="80">
        <f t="shared" si="3"/>
        <v>935</v>
      </c>
      <c r="L73" s="23">
        <f t="shared" si="4"/>
        <v>0.09709241952</v>
      </c>
      <c r="M73" s="24" t="str">
        <f t="shared" si="5"/>
        <v>Aquamarine Ring with +935, +9.7% (9630 to 10565)</v>
      </c>
      <c r="N73" s="41"/>
      <c r="O73" s="18">
        <v>4713.0</v>
      </c>
      <c r="P73" s="18">
        <f t="shared" si="6"/>
        <v>685</v>
      </c>
      <c r="Q73" s="23">
        <f t="shared" si="7"/>
        <v>0.1453426692</v>
      </c>
      <c r="R73" s="24" t="str">
        <f t="shared" si="8"/>
        <v>Aquamarine Ring with +685, +14.5% (4713 to 5398)</v>
      </c>
      <c r="S73" s="18"/>
      <c r="T73" s="18">
        <v>109.0</v>
      </c>
      <c r="U73" s="80">
        <f t="shared" si="9"/>
        <v>44</v>
      </c>
      <c r="V73" s="23">
        <f t="shared" si="10"/>
        <v>0.4036697248</v>
      </c>
      <c r="W73" s="26" t="str">
        <f t="shared" si="11"/>
        <v>Aquamarine Ring with +44, +40.4% (109 to 153)</v>
      </c>
    </row>
    <row r="74">
      <c r="A74" s="18">
        <v>126.0</v>
      </c>
      <c r="B74" s="18" t="str">
        <f>VLOOKUP(A74,'202405 MM (Do Not Delete)'!$S$2:$T$1000,2,false)</f>
        <v>Amethyst Necklace</v>
      </c>
      <c r="C74" s="18" t="str">
        <f t="shared" si="2"/>
        <v>((Amethyst Necklace))</v>
      </c>
      <c r="D74" s="40">
        <v>11963.0</v>
      </c>
      <c r="E74" s="40">
        <v>5909.0</v>
      </c>
      <c r="F74" s="40">
        <v>407.0</v>
      </c>
      <c r="G74" s="19">
        <f>VLOOKUP(B74,'Kings Ratings'!$A$2:$B$1000,2,false)</f>
        <v>2</v>
      </c>
      <c r="H74" s="7">
        <f>vlookup(A74,'202405 MM (Do Not Delete)'!$A$1:$G$1000,7,false)</f>
        <v>285</v>
      </c>
      <c r="J74" s="18">
        <v>11121.0</v>
      </c>
      <c r="K74" s="80">
        <f t="shared" si="3"/>
        <v>842</v>
      </c>
      <c r="L74" s="23">
        <f t="shared" si="4"/>
        <v>0.07571261577</v>
      </c>
      <c r="M74" s="24" t="str">
        <f t="shared" si="5"/>
        <v>Amethyst Necklace with +842, +7.6% (11121 to 11963)</v>
      </c>
      <c r="N74" s="41"/>
      <c r="O74" s="18">
        <v>5378.0</v>
      </c>
      <c r="P74" s="18">
        <f t="shared" si="6"/>
        <v>531</v>
      </c>
      <c r="Q74" s="23">
        <f t="shared" si="7"/>
        <v>0.09873558944</v>
      </c>
      <c r="R74" s="24" t="str">
        <f t="shared" si="8"/>
        <v>Amethyst Necklace with +531, +9.9% (5378 to 5909)</v>
      </c>
      <c r="S74" s="18"/>
      <c r="T74" s="18">
        <v>373.0</v>
      </c>
      <c r="U74" s="80">
        <f t="shared" si="9"/>
        <v>34</v>
      </c>
      <c r="V74" s="23">
        <f t="shared" si="10"/>
        <v>0.09115281501</v>
      </c>
      <c r="W74" s="26" t="str">
        <f t="shared" si="11"/>
        <v>Amethyst Necklace with +34, +9.1% (373 to 407)</v>
      </c>
    </row>
    <row r="75">
      <c r="A75" s="18">
        <v>127.0</v>
      </c>
      <c r="B75" s="18" t="str">
        <f>VLOOKUP(A75,'202405 MM (Do Not Delete)'!$S$2:$T$1000,2,false)</f>
        <v>Wooden Shield</v>
      </c>
      <c r="C75" s="18" t="str">
        <f t="shared" si="2"/>
        <v>((Wooden Shield))</v>
      </c>
      <c r="D75" s="40">
        <v>13191.0</v>
      </c>
      <c r="E75" s="40">
        <v>7454.0</v>
      </c>
      <c r="F75" s="40">
        <v>1533.0</v>
      </c>
      <c r="G75" s="19">
        <f>VLOOKUP(B75,'Kings Ratings'!$A$2:$B$1000,2,false)</f>
        <v>1</v>
      </c>
      <c r="H75" s="7">
        <f>vlookup(A75,'202405 MM (Do Not Delete)'!$A$1:$G$1000,7,false)</f>
        <v>248</v>
      </c>
      <c r="J75" s="18">
        <v>12379.0</v>
      </c>
      <c r="K75" s="80">
        <f t="shared" si="3"/>
        <v>812</v>
      </c>
      <c r="L75" s="23">
        <f t="shared" si="4"/>
        <v>0.06559495921</v>
      </c>
      <c r="M75" s="24" t="str">
        <f t="shared" si="5"/>
        <v>Wooden Shield with +812, +6.6% (12379 to 13191)</v>
      </c>
      <c r="N75" s="41"/>
      <c r="O75" s="18">
        <v>6897.0</v>
      </c>
      <c r="P75" s="18">
        <f t="shared" si="6"/>
        <v>557</v>
      </c>
      <c r="Q75" s="23">
        <f t="shared" si="7"/>
        <v>0.08075975062</v>
      </c>
      <c r="R75" s="24" t="str">
        <f t="shared" si="8"/>
        <v>Wooden Shield with +557, +8.1% (6897 to 7454)</v>
      </c>
      <c r="S75" s="18"/>
      <c r="T75" s="18">
        <v>1289.0</v>
      </c>
      <c r="U75" s="80">
        <f t="shared" si="9"/>
        <v>244</v>
      </c>
      <c r="V75" s="23">
        <f t="shared" si="10"/>
        <v>0.1892940264</v>
      </c>
      <c r="W75" s="26" t="str">
        <f t="shared" si="11"/>
        <v>Wooden Shield with +244, +18.9% (1289 to 1533)</v>
      </c>
    </row>
    <row r="76">
      <c r="A76" s="18">
        <v>129.0</v>
      </c>
      <c r="B76" s="18" t="str">
        <f>VLOOKUP(A76,'202405 MM (Do Not Delete)'!$S$2:$T$1000,2,false)</f>
        <v>Broom</v>
      </c>
      <c r="C76" s="18" t="str">
        <f t="shared" si="2"/>
        <v>((Broom))</v>
      </c>
      <c r="D76" s="40">
        <v>11425.0</v>
      </c>
      <c r="E76" s="40">
        <v>7443.0</v>
      </c>
      <c r="F76" s="40">
        <v>1770.0</v>
      </c>
      <c r="G76" s="19">
        <f>VLOOKUP(B76,'Kings Ratings'!$A$2:$B$1000,2,false)</f>
        <v>1</v>
      </c>
      <c r="H76" s="7">
        <f>vlookup(A76,'202405 MM (Do Not Delete)'!$A$1:$G$1000,7,false)</f>
        <v>244</v>
      </c>
      <c r="J76" s="18">
        <v>10638.0</v>
      </c>
      <c r="K76" s="80">
        <f t="shared" si="3"/>
        <v>787</v>
      </c>
      <c r="L76" s="23">
        <f t="shared" si="4"/>
        <v>0.07398007144</v>
      </c>
      <c r="M76" s="24" t="str">
        <f t="shared" si="5"/>
        <v>Broom with +787, +7.4% (10638 to 11425)</v>
      </c>
      <c r="N76" s="41"/>
      <c r="O76" s="18">
        <v>6862.0</v>
      </c>
      <c r="P76" s="18">
        <f t="shared" si="6"/>
        <v>581</v>
      </c>
      <c r="Q76" s="23">
        <f t="shared" si="7"/>
        <v>0.08466919266</v>
      </c>
      <c r="R76" s="24" t="str">
        <f t="shared" si="8"/>
        <v>Broom with +581, +8.5% (6862 to 7443)</v>
      </c>
      <c r="S76" s="18"/>
      <c r="T76" s="18">
        <v>1476.0</v>
      </c>
      <c r="U76" s="80">
        <f t="shared" si="9"/>
        <v>294</v>
      </c>
      <c r="V76" s="23">
        <f t="shared" si="10"/>
        <v>0.1991869919</v>
      </c>
      <c r="W76" s="26" t="str">
        <f t="shared" si="11"/>
        <v>Broom with +294, +19.9% (1476 to 1770)</v>
      </c>
    </row>
    <row r="77">
      <c r="A77" s="18">
        <v>130.0</v>
      </c>
      <c r="B77" s="18" t="str">
        <f>VLOOKUP(A77,'202405 MM (Do Not Delete)'!$S$2:$T$1000,2,false)</f>
        <v>Iron Cup</v>
      </c>
      <c r="C77" s="18" t="str">
        <f t="shared" si="2"/>
        <v>((Iron Cup))</v>
      </c>
      <c r="D77" s="40">
        <v>17138.0</v>
      </c>
      <c r="E77" s="40">
        <v>11141.0</v>
      </c>
      <c r="F77" s="40">
        <v>3659.0</v>
      </c>
      <c r="G77" s="19">
        <f>VLOOKUP(B77,'Kings Ratings'!$A$2:$B$1000,2,false)</f>
        <v>1</v>
      </c>
      <c r="H77" s="7">
        <f>vlookup(A77,'202405 MM (Do Not Delete)'!$A$1:$G$1000,7,false)</f>
        <v>227</v>
      </c>
      <c r="J77" s="18">
        <v>16179.0</v>
      </c>
      <c r="K77" s="80">
        <f t="shared" si="3"/>
        <v>959</v>
      </c>
      <c r="L77" s="23">
        <f t="shared" si="4"/>
        <v>0.05927436801</v>
      </c>
      <c r="M77" s="24" t="str">
        <f t="shared" si="5"/>
        <v>Iron Cup with +959, +5.9% (16179 to 17138)</v>
      </c>
      <c r="N77" s="41"/>
      <c r="O77" s="18">
        <v>10402.0</v>
      </c>
      <c r="P77" s="18">
        <f t="shared" si="6"/>
        <v>739</v>
      </c>
      <c r="Q77" s="23">
        <f t="shared" si="7"/>
        <v>0.07104402999</v>
      </c>
      <c r="R77" s="24" t="str">
        <f t="shared" si="8"/>
        <v>Iron Cup with +739, +7.1% (10402 to 11141)</v>
      </c>
      <c r="S77" s="18"/>
      <c r="T77" s="18">
        <v>3190.0</v>
      </c>
      <c r="U77" s="80">
        <f t="shared" si="9"/>
        <v>469</v>
      </c>
      <c r="V77" s="23">
        <f t="shared" si="10"/>
        <v>0.1470219436</v>
      </c>
      <c r="W77" s="26" t="str">
        <f t="shared" si="11"/>
        <v>Iron Cup with +469, +14.7% (3190 to 3659)</v>
      </c>
    </row>
    <row r="78">
      <c r="A78" s="18">
        <v>131.0</v>
      </c>
      <c r="B78" s="18" t="str">
        <f>VLOOKUP(A78,'202405 MM (Do Not Delete)'!$S$2:$T$1000,2,false)</f>
        <v>Bluegill</v>
      </c>
      <c r="C78" s="18" t="str">
        <f t="shared" si="2"/>
        <v>((Bluegill))</v>
      </c>
      <c r="D78" s="40">
        <v>14743.0</v>
      </c>
      <c r="E78" s="40">
        <v>6996.0</v>
      </c>
      <c r="F78" s="40">
        <v>2874.0</v>
      </c>
      <c r="G78" s="19">
        <f>VLOOKUP(B78,'Kings Ratings'!$A$2:$B$1000,2,false)</f>
        <v>2</v>
      </c>
      <c r="H78" s="7">
        <f>vlookup(A78,'202405 MM (Do Not Delete)'!$A$1:$G$1000,7,false)</f>
        <v>230</v>
      </c>
      <c r="J78" s="18">
        <v>13741.0</v>
      </c>
      <c r="K78" s="80">
        <f t="shared" si="3"/>
        <v>1002</v>
      </c>
      <c r="L78" s="23">
        <f t="shared" si="4"/>
        <v>0.07292045703</v>
      </c>
      <c r="M78" s="24" t="str">
        <f t="shared" si="5"/>
        <v>Bluegill with +1002, +7.3% (13741 to 14743)</v>
      </c>
      <c r="N78" s="41"/>
      <c r="O78" s="18">
        <v>6310.0</v>
      </c>
      <c r="P78" s="18">
        <f t="shared" si="6"/>
        <v>686</v>
      </c>
      <c r="Q78" s="23">
        <f t="shared" si="7"/>
        <v>0.1087163233</v>
      </c>
      <c r="R78" s="24" t="str">
        <f t="shared" si="8"/>
        <v>Bluegill with +686, +10.9% (6310 to 6996)</v>
      </c>
      <c r="S78" s="18"/>
      <c r="T78" s="18">
        <v>2544.0</v>
      </c>
      <c r="U78" s="80">
        <f t="shared" si="9"/>
        <v>330</v>
      </c>
      <c r="V78" s="23">
        <f t="shared" si="10"/>
        <v>0.1297169811</v>
      </c>
      <c r="W78" s="26" t="str">
        <f t="shared" si="11"/>
        <v>Bluegill with +330, +13% (2544 to 2874)</v>
      </c>
    </row>
    <row r="79">
      <c r="A79" s="18">
        <v>132.0</v>
      </c>
      <c r="B79" s="18" t="str">
        <f>VLOOKUP(A79,'202405 MM (Do Not Delete)'!$S$2:$T$1000,2,false)</f>
        <v>Carp</v>
      </c>
      <c r="C79" s="18" t="str">
        <f t="shared" si="2"/>
        <v>((Carp))</v>
      </c>
      <c r="D79" s="40">
        <v>16157.0</v>
      </c>
      <c r="E79" s="40">
        <v>7674.0</v>
      </c>
      <c r="F79" s="40">
        <v>1677.0</v>
      </c>
      <c r="G79" s="19">
        <f>VLOOKUP(B79,'Kings Ratings'!$A$2:$B$1000,2,false)</f>
        <v>3</v>
      </c>
      <c r="H79" s="7">
        <f>vlookup(A79,'202405 MM (Do Not Delete)'!$A$1:$G$1000,7,false)</f>
        <v>245</v>
      </c>
      <c r="J79" s="18">
        <v>14958.0</v>
      </c>
      <c r="K79" s="80">
        <f t="shared" si="3"/>
        <v>1199</v>
      </c>
      <c r="L79" s="23">
        <f t="shared" si="4"/>
        <v>0.0801577751</v>
      </c>
      <c r="M79" s="24" t="str">
        <f t="shared" si="5"/>
        <v>Carp with +1199, +8% (14958 to 16157)</v>
      </c>
      <c r="N79" s="41"/>
      <c r="O79" s="18">
        <v>6860.0</v>
      </c>
      <c r="P79" s="18">
        <f t="shared" si="6"/>
        <v>814</v>
      </c>
      <c r="Q79" s="23">
        <f t="shared" si="7"/>
        <v>0.1186588921</v>
      </c>
      <c r="R79" s="24" t="str">
        <f t="shared" si="8"/>
        <v>Carp with +814, +11.9% (6860 to 7674)</v>
      </c>
      <c r="S79" s="18"/>
      <c r="T79" s="18">
        <v>1432.0</v>
      </c>
      <c r="U79" s="80">
        <f t="shared" si="9"/>
        <v>245</v>
      </c>
      <c r="V79" s="23">
        <f t="shared" si="10"/>
        <v>0.1710893855</v>
      </c>
      <c r="W79" s="26" t="str">
        <f t="shared" si="11"/>
        <v>Carp with +245, +17.1% (1432 to 1677)</v>
      </c>
    </row>
    <row r="80">
      <c r="A80" s="18">
        <v>133.0</v>
      </c>
      <c r="B80" s="18" t="str">
        <f>VLOOKUP(A80,'202405 MM (Do Not Delete)'!$S$2:$T$1000,2,false)</f>
        <v>Blue Sea Bass</v>
      </c>
      <c r="C80" s="18" t="str">
        <f t="shared" si="2"/>
        <v>((Blue Sea Bass))</v>
      </c>
      <c r="D80" s="40">
        <v>20535.0</v>
      </c>
      <c r="E80" s="40">
        <v>10252.0</v>
      </c>
      <c r="F80" s="40">
        <v>3753.0</v>
      </c>
      <c r="G80" s="19">
        <f>VLOOKUP(B80,'Kings Ratings'!$A$2:$B$1000,2,false)</f>
        <v>2</v>
      </c>
      <c r="H80" s="7">
        <f>vlookup(A80,'202405 MM (Do Not Delete)'!$A$1:$G$1000,7,false)</f>
        <v>224</v>
      </c>
      <c r="J80" s="18">
        <v>19426.0</v>
      </c>
      <c r="K80" s="80">
        <f t="shared" si="3"/>
        <v>1109</v>
      </c>
      <c r="L80" s="23">
        <f t="shared" si="4"/>
        <v>0.05708843818</v>
      </c>
      <c r="M80" s="24" t="str">
        <f t="shared" si="5"/>
        <v>Blue Sea Bass with +1109, +5.7% (19426 to 20535)</v>
      </c>
      <c r="N80" s="41"/>
      <c r="O80" s="18">
        <v>9423.0</v>
      </c>
      <c r="P80" s="18">
        <f t="shared" si="6"/>
        <v>829</v>
      </c>
      <c r="Q80" s="23">
        <f t="shared" si="7"/>
        <v>0.08797622838</v>
      </c>
      <c r="R80" s="24" t="str">
        <f t="shared" si="8"/>
        <v>Blue Sea Bass with +829, +8.8% (9423 to 10252)</v>
      </c>
      <c r="S80" s="18"/>
      <c r="T80" s="18">
        <v>3261.0</v>
      </c>
      <c r="U80" s="80">
        <f t="shared" si="9"/>
        <v>492</v>
      </c>
      <c r="V80" s="23">
        <f t="shared" si="10"/>
        <v>0.150873965</v>
      </c>
      <c r="W80" s="26" t="str">
        <f t="shared" si="11"/>
        <v>Blue Sea Bass with +492, +15.1% (3261 to 3753)</v>
      </c>
    </row>
    <row r="81">
      <c r="A81" s="18">
        <v>134.0</v>
      </c>
      <c r="B81" s="18" t="str">
        <f>VLOOKUP(A81,'202405 MM (Do Not Delete)'!$S$2:$T$1000,2,false)</f>
        <v>Stingray</v>
      </c>
      <c r="C81" s="18" t="str">
        <f t="shared" si="2"/>
        <v>((Stingray))</v>
      </c>
      <c r="D81" s="40">
        <v>19517.0</v>
      </c>
      <c r="E81" s="40">
        <v>10049.0</v>
      </c>
      <c r="F81" s="40">
        <v>3344.0</v>
      </c>
      <c r="G81" s="19">
        <f>VLOOKUP(B81,'Kings Ratings'!$A$2:$B$1000,2,false)</f>
        <v>2</v>
      </c>
      <c r="H81" s="7">
        <f>vlookup(A81,'202405 MM (Do Not Delete)'!$A$1:$G$1000,7,false)</f>
        <v>226</v>
      </c>
      <c r="J81" s="18">
        <v>18419.0</v>
      </c>
      <c r="K81" s="80">
        <f t="shared" si="3"/>
        <v>1098</v>
      </c>
      <c r="L81" s="23">
        <f t="shared" si="4"/>
        <v>0.05961235681</v>
      </c>
      <c r="M81" s="24" t="str">
        <f t="shared" si="5"/>
        <v>Stingray with +1098, +6% (18419 to 19517)</v>
      </c>
      <c r="N81" s="41"/>
      <c r="O81" s="18">
        <v>9234.0</v>
      </c>
      <c r="P81" s="18">
        <f t="shared" si="6"/>
        <v>815</v>
      </c>
      <c r="Q81" s="23">
        <f t="shared" si="7"/>
        <v>0.0882607754</v>
      </c>
      <c r="R81" s="24" t="str">
        <f t="shared" si="8"/>
        <v>Stingray with +815, +8.8% (9234 to 10049)</v>
      </c>
      <c r="S81" s="18"/>
      <c r="T81" s="18">
        <v>2914.0</v>
      </c>
      <c r="U81" s="80">
        <f t="shared" si="9"/>
        <v>430</v>
      </c>
      <c r="V81" s="23">
        <f t="shared" si="10"/>
        <v>0.1475634866</v>
      </c>
      <c r="W81" s="26" t="str">
        <f t="shared" si="11"/>
        <v>Stingray with +430, +14.8% (2914 to 3344)</v>
      </c>
    </row>
    <row r="82">
      <c r="A82" s="18">
        <v>135.0</v>
      </c>
      <c r="B82" s="18" t="str">
        <f>VLOOKUP(A82,'202405 MM (Do Not Delete)'!$S$2:$T$1000,2,false)</f>
        <v>MIAB</v>
      </c>
      <c r="C82" s="18" t="str">
        <f t="shared" si="2"/>
        <v>((MIAB))</v>
      </c>
      <c r="D82" s="40">
        <v>13178.0</v>
      </c>
      <c r="E82" s="40">
        <v>7202.0</v>
      </c>
      <c r="F82" s="40">
        <v>728.0</v>
      </c>
      <c r="G82" s="19">
        <f>VLOOKUP(B82,'Kings Ratings'!$A$2:$B$1000,2,false)</f>
        <v>4</v>
      </c>
      <c r="H82" s="7">
        <f>vlookup(A82,'202405 MM (Do Not Delete)'!$A$1:$G$1000,7,false)</f>
        <v>279</v>
      </c>
      <c r="J82" s="18">
        <v>12243.0</v>
      </c>
      <c r="K82" s="80">
        <f t="shared" si="3"/>
        <v>935</v>
      </c>
      <c r="L82" s="23">
        <f t="shared" si="4"/>
        <v>0.07637017071</v>
      </c>
      <c r="M82" s="24" t="str">
        <f t="shared" si="5"/>
        <v>MIAB with +935, +7.6% (12243 to 13178)</v>
      </c>
      <c r="N82" s="41"/>
      <c r="O82" s="18">
        <v>6514.0</v>
      </c>
      <c r="P82" s="18">
        <f t="shared" si="6"/>
        <v>688</v>
      </c>
      <c r="Q82" s="23">
        <f t="shared" si="7"/>
        <v>0.1056186675</v>
      </c>
      <c r="R82" s="24" t="str">
        <f t="shared" si="8"/>
        <v>MIAB with +688, +10.6% (6514 to 7202)</v>
      </c>
      <c r="S82" s="18"/>
      <c r="T82" s="18">
        <v>596.0</v>
      </c>
      <c r="U82" s="80">
        <f t="shared" si="9"/>
        <v>132</v>
      </c>
      <c r="V82" s="23">
        <f t="shared" si="10"/>
        <v>0.2214765101</v>
      </c>
      <c r="W82" s="26" t="str">
        <f t="shared" si="11"/>
        <v>MIAB with +132, +22.1% (596 to 728)</v>
      </c>
    </row>
    <row r="83">
      <c r="A83" s="18">
        <v>136.0</v>
      </c>
      <c r="B83" s="18" t="str">
        <f>VLOOKUP(A83,'202405 MM (Do Not Delete)'!$S$2:$T$1000,2,false)</f>
        <v>Mussel</v>
      </c>
      <c r="C83" s="18" t="str">
        <f t="shared" si="2"/>
        <v>((Mussel))</v>
      </c>
      <c r="D83" s="40">
        <v>12545.0</v>
      </c>
      <c r="E83" s="40">
        <v>6687.0</v>
      </c>
      <c r="F83" s="40">
        <v>951.0</v>
      </c>
      <c r="G83" s="19">
        <f>VLOOKUP(B83,'Kings Ratings'!$A$2:$B$1000,2,false)</f>
        <v>4</v>
      </c>
      <c r="H83" s="7">
        <f>vlookup(A83,'202405 MM (Do Not Delete)'!$A$1:$G$1000,7,false)</f>
        <v>272</v>
      </c>
      <c r="J83" s="18">
        <v>11666.0</v>
      </c>
      <c r="K83" s="80">
        <f t="shared" si="3"/>
        <v>879</v>
      </c>
      <c r="L83" s="23">
        <f t="shared" si="4"/>
        <v>0.0753471627</v>
      </c>
      <c r="M83" s="24" t="str">
        <f t="shared" si="5"/>
        <v>Mussel with +879, +7.5% (11666 to 12545)</v>
      </c>
      <c r="N83" s="41"/>
      <c r="O83" s="18">
        <v>5923.0</v>
      </c>
      <c r="P83" s="18">
        <f t="shared" si="6"/>
        <v>764</v>
      </c>
      <c r="Q83" s="23">
        <f t="shared" si="7"/>
        <v>0.1289886882</v>
      </c>
      <c r="R83" s="24" t="str">
        <f t="shared" si="8"/>
        <v>Mussel with +764, +12.9% (5923 to 6687)</v>
      </c>
      <c r="S83" s="18"/>
      <c r="T83" s="18">
        <v>791.0</v>
      </c>
      <c r="U83" s="80">
        <f t="shared" si="9"/>
        <v>160</v>
      </c>
      <c r="V83" s="23">
        <f t="shared" si="10"/>
        <v>0.2022756005</v>
      </c>
      <c r="W83" s="26" t="str">
        <f t="shared" si="11"/>
        <v>Mussel with +160, +20.2% (791 to 951)</v>
      </c>
    </row>
    <row r="84">
      <c r="A84" s="18">
        <v>138.0</v>
      </c>
      <c r="B84" s="18" t="str">
        <f>VLOOKUP(A84,'202405 MM (Do Not Delete)'!$S$2:$T$1000,2,false)</f>
        <v>Green Jellyfish</v>
      </c>
      <c r="C84" s="18" t="str">
        <f t="shared" si="2"/>
        <v>((Green Jellyfish))</v>
      </c>
      <c r="D84" s="40">
        <v>20811.0</v>
      </c>
      <c r="E84" s="40">
        <v>10390.0</v>
      </c>
      <c r="F84" s="40">
        <v>4230.0</v>
      </c>
      <c r="G84" s="19">
        <f>VLOOKUP(B84,'Kings Ratings'!$A$2:$B$1000,2,false)</f>
        <v>2</v>
      </c>
      <c r="H84" s="7">
        <f>vlookup(A84,'202405 MM (Do Not Delete)'!$A$1:$G$1000,7,false)</f>
        <v>221</v>
      </c>
      <c r="J84" s="18">
        <v>19671.0</v>
      </c>
      <c r="K84" s="80">
        <f t="shared" si="3"/>
        <v>1140</v>
      </c>
      <c r="L84" s="23">
        <f t="shared" si="4"/>
        <v>0.05795333232</v>
      </c>
      <c r="M84" s="24" t="str">
        <f t="shared" si="5"/>
        <v>Green Jellyfish with +1140, +5.8% (19671 to 20811)</v>
      </c>
      <c r="N84" s="41"/>
      <c r="O84" s="18">
        <v>9527.0</v>
      </c>
      <c r="P84" s="18">
        <f t="shared" si="6"/>
        <v>863</v>
      </c>
      <c r="Q84" s="23">
        <f t="shared" si="7"/>
        <v>0.09058465414</v>
      </c>
      <c r="R84" s="24" t="str">
        <f t="shared" si="8"/>
        <v>Green Jellyfish with +863, +9.1% (9527 to 10390)</v>
      </c>
      <c r="S84" s="18"/>
      <c r="T84" s="18">
        <v>3687.0</v>
      </c>
      <c r="U84" s="80">
        <f t="shared" si="9"/>
        <v>543</v>
      </c>
      <c r="V84" s="23">
        <f t="shared" si="10"/>
        <v>0.1472742067</v>
      </c>
      <c r="W84" s="26" t="str">
        <f t="shared" si="11"/>
        <v>Green Jellyfish with +543, +14.7% (3687 to 4230)</v>
      </c>
    </row>
    <row r="85">
      <c r="A85" s="18">
        <v>139.0</v>
      </c>
      <c r="B85" s="18" t="str">
        <f>VLOOKUP(A85,'202405 MM (Do Not Delete)'!$S$2:$T$1000,2,false)</f>
        <v>Skipjack</v>
      </c>
      <c r="C85" s="18" t="str">
        <f t="shared" si="2"/>
        <v>((Skipjack))</v>
      </c>
      <c r="D85" s="40">
        <v>37274.0</v>
      </c>
      <c r="E85" s="40">
        <v>19025.0</v>
      </c>
      <c r="F85" s="40">
        <v>8092.0</v>
      </c>
      <c r="G85" s="19">
        <f>VLOOKUP(B85,'Kings Ratings'!$A$2:$B$1000,2,false)</f>
        <v>1</v>
      </c>
      <c r="H85" s="7">
        <f>vlookup(A85,'202405 MM (Do Not Delete)'!$A$1:$G$1000,7,false)</f>
        <v>204</v>
      </c>
      <c r="J85" s="18">
        <v>35589.0</v>
      </c>
      <c r="K85" s="80">
        <f t="shared" si="3"/>
        <v>1685</v>
      </c>
      <c r="L85" s="23">
        <f t="shared" si="4"/>
        <v>0.04734609008</v>
      </c>
      <c r="M85" s="24" t="str">
        <f t="shared" si="5"/>
        <v>Skipjack with +1685, +4.7% (35589 to 37274)</v>
      </c>
      <c r="N85" s="41"/>
      <c r="O85" s="18">
        <v>17941.0</v>
      </c>
      <c r="P85" s="18">
        <f t="shared" si="6"/>
        <v>1084</v>
      </c>
      <c r="Q85" s="23">
        <f t="shared" si="7"/>
        <v>0.06042026643</v>
      </c>
      <c r="R85" s="24" t="str">
        <f t="shared" si="8"/>
        <v>Skipjack with +1084, +6% (17941 to 19025)</v>
      </c>
      <c r="S85" s="18"/>
      <c r="T85" s="18">
        <v>7237.0</v>
      </c>
      <c r="U85" s="80">
        <f t="shared" si="9"/>
        <v>855</v>
      </c>
      <c r="V85" s="23">
        <f t="shared" si="10"/>
        <v>0.1181428769</v>
      </c>
      <c r="W85" s="26" t="str">
        <f t="shared" si="11"/>
        <v>Skipjack with +855, +11.8% (7237 to 8092)</v>
      </c>
    </row>
    <row r="86">
      <c r="A86" s="18">
        <v>140.0</v>
      </c>
      <c r="B86" s="18" t="str">
        <f>VLOOKUP(A86,'202405 MM (Do Not Delete)'!$S$2:$T$1000,2,false)</f>
        <v>Giant Squid</v>
      </c>
      <c r="C86" s="18" t="str">
        <f t="shared" si="2"/>
        <v>((Giant Squid))</v>
      </c>
      <c r="D86" s="40">
        <v>11108.0</v>
      </c>
      <c r="E86" s="40">
        <v>6055.0</v>
      </c>
      <c r="F86" s="40">
        <v>261.0</v>
      </c>
      <c r="G86" s="19">
        <f>VLOOKUP(B86,'Kings Ratings'!$A$2:$B$1000,2,false)</f>
        <v>7</v>
      </c>
      <c r="H86" s="7">
        <f>vlookup(A86,'202405 MM (Do Not Delete)'!$A$1:$G$1000,7,false)</f>
        <v>288</v>
      </c>
      <c r="J86" s="18">
        <v>10211.0</v>
      </c>
      <c r="K86" s="80">
        <f t="shared" si="3"/>
        <v>897</v>
      </c>
      <c r="L86" s="23">
        <f t="shared" si="4"/>
        <v>0.08784644011</v>
      </c>
      <c r="M86" s="24" t="str">
        <f t="shared" si="5"/>
        <v>Giant Squid with +897, +8.8% (10211 to 11108)</v>
      </c>
      <c r="N86" s="41"/>
      <c r="O86" s="18">
        <v>5373.0</v>
      </c>
      <c r="P86" s="18">
        <f t="shared" si="6"/>
        <v>682</v>
      </c>
      <c r="Q86" s="23">
        <f t="shared" si="7"/>
        <v>0.1269309511</v>
      </c>
      <c r="R86" s="24" t="str">
        <f t="shared" si="8"/>
        <v>Giant Squid with +682, +12.7% (5373 to 6055)</v>
      </c>
      <c r="S86" s="18"/>
      <c r="T86" s="18">
        <v>180.0</v>
      </c>
      <c r="U86" s="80">
        <f t="shared" si="9"/>
        <v>81</v>
      </c>
      <c r="V86" s="23">
        <f t="shared" si="10"/>
        <v>0.45</v>
      </c>
      <c r="W86" s="26" t="str">
        <f t="shared" si="11"/>
        <v>Giant Squid with +81, +45% (180 to 261)</v>
      </c>
    </row>
    <row r="87">
      <c r="A87" s="18">
        <v>141.0</v>
      </c>
      <c r="B87" s="18" t="str">
        <f>VLOOKUP(A87,'202405 MM (Do Not Delete)'!$S$2:$T$1000,2,false)</f>
        <v>Shrimp</v>
      </c>
      <c r="C87" s="18" t="str">
        <f t="shared" si="2"/>
        <v>((Shrimp))</v>
      </c>
      <c r="D87" s="40">
        <v>22934.0</v>
      </c>
      <c r="E87" s="40">
        <v>11483.0</v>
      </c>
      <c r="F87" s="40">
        <v>6206.0</v>
      </c>
      <c r="G87" s="19">
        <f>VLOOKUP(B87,'Kings Ratings'!$A$2:$B$1000,2,false)</f>
        <v>1</v>
      </c>
      <c r="H87" s="7">
        <f>vlookup(A87,'202405 MM (Do Not Delete)'!$A$1:$G$1000,7,false)</f>
        <v>253</v>
      </c>
      <c r="J87" s="18">
        <v>21696.0</v>
      </c>
      <c r="K87" s="80">
        <f t="shared" si="3"/>
        <v>1238</v>
      </c>
      <c r="L87" s="23">
        <f t="shared" si="4"/>
        <v>0.05706120944</v>
      </c>
      <c r="M87" s="24" t="str">
        <f t="shared" si="5"/>
        <v>Shrimp with +1238, +5.7% (21696 to 22934)</v>
      </c>
      <c r="N87" s="41"/>
      <c r="O87" s="18">
        <v>10600.0</v>
      </c>
      <c r="P87" s="18">
        <f t="shared" si="6"/>
        <v>883</v>
      </c>
      <c r="Q87" s="23">
        <f t="shared" si="7"/>
        <v>0.08330188679</v>
      </c>
      <c r="R87" s="24" t="str">
        <f t="shared" si="8"/>
        <v>Shrimp with +883, +8.3% (10600 to 11483)</v>
      </c>
      <c r="S87" s="18"/>
      <c r="T87" s="18">
        <v>5475.0</v>
      </c>
      <c r="U87" s="80">
        <f t="shared" si="9"/>
        <v>731</v>
      </c>
      <c r="V87" s="23">
        <f t="shared" si="10"/>
        <v>0.1335159817</v>
      </c>
      <c r="W87" s="26" t="str">
        <f t="shared" si="11"/>
        <v>Shrimp with +731, +13.4% (5475 to 6206)</v>
      </c>
    </row>
    <row r="88">
      <c r="A88" s="18">
        <v>143.0</v>
      </c>
      <c r="B88" s="18" t="str">
        <f>VLOOKUP(A88,'202405 MM (Do Not Delete)'!$S$2:$T$1000,2,false)</f>
        <v>Emerald</v>
      </c>
      <c r="C88" s="18" t="str">
        <f t="shared" si="2"/>
        <v>((Emerald))</v>
      </c>
      <c r="D88" s="40">
        <v>17150.0</v>
      </c>
      <c r="E88" s="40">
        <v>8402.0</v>
      </c>
      <c r="F88" s="40">
        <v>1991.0</v>
      </c>
      <c r="G88" s="19">
        <f>VLOOKUP(B88,'Kings Ratings'!$A$2:$B$1000,2,false)</f>
        <v>1</v>
      </c>
      <c r="H88" s="7">
        <f>vlookup(A88,'202405 MM (Do Not Delete)'!$A$1:$G$1000,7,false)</f>
        <v>238</v>
      </c>
      <c r="J88" s="18">
        <v>16209.0</v>
      </c>
      <c r="K88" s="80">
        <f t="shared" si="3"/>
        <v>941</v>
      </c>
      <c r="L88" s="23">
        <f t="shared" si="4"/>
        <v>0.05805416744</v>
      </c>
      <c r="M88" s="24" t="str">
        <f t="shared" si="5"/>
        <v>Emerald with +941, +5.8% (16209 to 17150)</v>
      </c>
      <c r="N88" s="41"/>
      <c r="O88" s="18">
        <v>7789.0</v>
      </c>
      <c r="P88" s="18">
        <f t="shared" si="6"/>
        <v>613</v>
      </c>
      <c r="Q88" s="23">
        <f t="shared" si="7"/>
        <v>0.0787007318</v>
      </c>
      <c r="R88" s="24" t="str">
        <f t="shared" si="8"/>
        <v>Emerald with +613, +7.9% (7789 to 8402)</v>
      </c>
      <c r="S88" s="18"/>
      <c r="T88" s="18">
        <v>1760.0</v>
      </c>
      <c r="U88" s="80">
        <f t="shared" si="9"/>
        <v>231</v>
      </c>
      <c r="V88" s="23">
        <f t="shared" si="10"/>
        <v>0.13125</v>
      </c>
      <c r="W88" s="26" t="str">
        <f t="shared" si="11"/>
        <v>Emerald with +231, +13.1% (1760 to 1991)</v>
      </c>
    </row>
    <row r="89">
      <c r="A89" s="18">
        <v>145.0</v>
      </c>
      <c r="B89" s="18" t="str">
        <f>VLOOKUP(A89,'202405 MM (Do Not Delete)'!$S$2:$T$1000,2,false)</f>
        <v>Steel</v>
      </c>
      <c r="C89" s="18" t="str">
        <f t="shared" si="2"/>
        <v>((Steel))</v>
      </c>
      <c r="D89" s="40">
        <v>30361.0</v>
      </c>
      <c r="E89" s="40">
        <v>16996.0</v>
      </c>
      <c r="F89" s="40">
        <v>5692.0</v>
      </c>
      <c r="G89" s="19">
        <f>VLOOKUP(B89,'Kings Ratings'!$A$2:$B$1000,2,false)</f>
        <v>1</v>
      </c>
      <c r="H89" s="7">
        <f>vlookup(A89,'202405 MM (Do Not Delete)'!$A$1:$G$1000,7,false)</f>
        <v>251</v>
      </c>
      <c r="J89" s="18">
        <v>28929.0</v>
      </c>
      <c r="K89" s="80">
        <f t="shared" si="3"/>
        <v>1432</v>
      </c>
      <c r="L89" s="23">
        <f t="shared" si="4"/>
        <v>0.04950050123</v>
      </c>
      <c r="M89" s="24" t="str">
        <f t="shared" si="5"/>
        <v>Steel with +1432, +5% (28929 to 30361)</v>
      </c>
      <c r="N89" s="41"/>
      <c r="O89" s="18">
        <v>15957.0</v>
      </c>
      <c r="P89" s="18">
        <f t="shared" si="6"/>
        <v>1039</v>
      </c>
      <c r="Q89" s="23">
        <f t="shared" si="7"/>
        <v>0.06511248982</v>
      </c>
      <c r="R89" s="24" t="str">
        <f t="shared" si="8"/>
        <v>Steel with +1039, +6.5% (15957 to 16996)</v>
      </c>
      <c r="S89" s="18"/>
      <c r="T89" s="18">
        <v>4988.0</v>
      </c>
      <c r="U89" s="80">
        <f t="shared" si="9"/>
        <v>704</v>
      </c>
      <c r="V89" s="23">
        <f t="shared" si="10"/>
        <v>0.141138733</v>
      </c>
      <c r="W89" s="26" t="str">
        <f t="shared" si="11"/>
        <v>Steel with +704, +14.1% (4988 to 5692)</v>
      </c>
    </row>
    <row r="90">
      <c r="A90" s="18">
        <v>146.0</v>
      </c>
      <c r="B90" s="18" t="str">
        <f>VLOOKUP(A90,'202405 MM (Do Not Delete)'!$S$2:$T$1000,2,false)</f>
        <v>Emerald Ring</v>
      </c>
      <c r="C90" s="18" t="str">
        <f t="shared" si="2"/>
        <v>((Emerald Ring))</v>
      </c>
      <c r="D90" s="40">
        <v>12363.0</v>
      </c>
      <c r="E90" s="40">
        <v>5823.0</v>
      </c>
      <c r="F90" s="40">
        <v>265.0</v>
      </c>
      <c r="G90" s="19">
        <f>VLOOKUP(B90,'Kings Ratings'!$A$2:$B$1000,2,false)</f>
        <v>2</v>
      </c>
      <c r="H90" s="7">
        <f>vlookup(A90,'202405 MM (Do Not Delete)'!$A$1:$G$1000,7,false)</f>
        <v>283</v>
      </c>
      <c r="J90" s="18">
        <v>11531.0</v>
      </c>
      <c r="K90" s="80">
        <f t="shared" si="3"/>
        <v>832</v>
      </c>
      <c r="L90" s="23">
        <f t="shared" si="4"/>
        <v>0.07215332582</v>
      </c>
      <c r="M90" s="24" t="str">
        <f t="shared" si="5"/>
        <v>Emerald Ring with +832, +7.2% (11531 to 12363)</v>
      </c>
      <c r="N90" s="41"/>
      <c r="O90" s="18">
        <v>5350.0</v>
      </c>
      <c r="P90" s="18">
        <f t="shared" si="6"/>
        <v>473</v>
      </c>
      <c r="Q90" s="23">
        <f t="shared" si="7"/>
        <v>0.08841121495</v>
      </c>
      <c r="R90" s="24" t="str">
        <f t="shared" si="8"/>
        <v>Emerald Ring with +473, +8.8% (5350 to 5823)</v>
      </c>
      <c r="S90" s="18"/>
      <c r="T90" s="18">
        <v>220.0</v>
      </c>
      <c r="U90" s="80">
        <f t="shared" si="9"/>
        <v>45</v>
      </c>
      <c r="V90" s="23">
        <f t="shared" si="10"/>
        <v>0.2045454545</v>
      </c>
      <c r="W90" s="26" t="str">
        <f t="shared" si="11"/>
        <v>Emerald Ring with +45, +20.5% (220 to 265)</v>
      </c>
    </row>
    <row r="91">
      <c r="A91" s="18">
        <v>147.0</v>
      </c>
      <c r="B91" s="18" t="str">
        <f>VLOOKUP(A91,'202405 MM (Do Not Delete)'!$S$2:$T$1000,2,false)</f>
        <v>Runestone 01</v>
      </c>
      <c r="C91" s="18" t="str">
        <f t="shared" si="2"/>
        <v>((Runestone 01))</v>
      </c>
      <c r="D91" s="40">
        <v>6517.0</v>
      </c>
      <c r="E91" s="40">
        <v>7.0</v>
      </c>
      <c r="F91" s="40">
        <v>0.0</v>
      </c>
      <c r="G91" s="19">
        <f>VLOOKUP(B91,'Kings Ratings'!$A$2:$B$1000,2,false)</f>
        <v>10</v>
      </c>
      <c r="H91" s="10"/>
      <c r="J91" s="18">
        <v>6002.0</v>
      </c>
      <c r="K91" s="80">
        <f t="shared" si="3"/>
        <v>515</v>
      </c>
      <c r="L91" s="23">
        <f t="shared" si="4"/>
        <v>0.08580473176</v>
      </c>
      <c r="M91" s="24" t="str">
        <f t="shared" si="5"/>
        <v>Runestone 01 with +515, +8.6% (6002 to 6517)</v>
      </c>
      <c r="N91" s="41"/>
      <c r="O91" s="18">
        <v>5.0</v>
      </c>
      <c r="P91" s="18">
        <f t="shared" si="6"/>
        <v>2</v>
      </c>
      <c r="Q91" s="23">
        <f t="shared" si="7"/>
        <v>0.4</v>
      </c>
      <c r="R91" s="24" t="str">
        <f t="shared" si="8"/>
        <v>Runestone 01 with +2, +40% (5 to 7)</v>
      </c>
      <c r="S91" s="18"/>
      <c r="T91" s="18">
        <v>0.0</v>
      </c>
      <c r="U91" s="80">
        <f t="shared" si="9"/>
        <v>0</v>
      </c>
      <c r="V91" s="23" t="str">
        <f t="shared" si="10"/>
        <v>#DIV/0!</v>
      </c>
      <c r="W91" s="26" t="str">
        <f t="shared" si="11"/>
        <v>#DIV/0!</v>
      </c>
    </row>
    <row r="92">
      <c r="A92" s="18">
        <v>148.0</v>
      </c>
      <c r="B92" s="18" t="str">
        <f>VLOOKUP(A92,'202405 MM (Do Not Delete)'!$S$2:$T$1000,2,false)</f>
        <v>Runestone 02</v>
      </c>
      <c r="C92" s="18" t="str">
        <f t="shared" si="2"/>
        <v>((Runestone 02))</v>
      </c>
      <c r="D92" s="40">
        <v>7530.0</v>
      </c>
      <c r="E92" s="40">
        <v>265.0</v>
      </c>
      <c r="F92" s="40">
        <v>0.0</v>
      </c>
      <c r="G92" s="19">
        <f>VLOOKUP(B92,'Kings Ratings'!$A$2:$B$1000,2,false)</f>
        <v>10</v>
      </c>
      <c r="H92" s="10"/>
      <c r="J92" s="18">
        <v>6801.0</v>
      </c>
      <c r="K92" s="80">
        <f t="shared" si="3"/>
        <v>729</v>
      </c>
      <c r="L92" s="23">
        <f t="shared" si="4"/>
        <v>0.1071901191</v>
      </c>
      <c r="M92" s="24" t="str">
        <f t="shared" si="5"/>
        <v>Runestone 02 with +729, +10.7% (6801 to 7530)</v>
      </c>
      <c r="N92" s="41"/>
      <c r="O92" s="18">
        <v>193.0</v>
      </c>
      <c r="P92" s="18">
        <f t="shared" si="6"/>
        <v>72</v>
      </c>
      <c r="Q92" s="23">
        <f t="shared" si="7"/>
        <v>0.3730569948</v>
      </c>
      <c r="R92" s="24" t="str">
        <f t="shared" si="8"/>
        <v>Runestone 02 with +72, +37.3% (193 to 265)</v>
      </c>
      <c r="S92" s="18"/>
      <c r="T92" s="18">
        <v>0.0</v>
      </c>
      <c r="U92" s="80">
        <f t="shared" si="9"/>
        <v>0</v>
      </c>
      <c r="V92" s="23" t="str">
        <f t="shared" si="10"/>
        <v>#DIV/0!</v>
      </c>
      <c r="W92" s="26" t="str">
        <f t="shared" si="11"/>
        <v>#DIV/0!</v>
      </c>
    </row>
    <row r="93">
      <c r="A93" s="18">
        <v>149.0</v>
      </c>
      <c r="B93" s="18" t="str">
        <f>VLOOKUP(A93,'202405 MM (Do Not Delete)'!$S$2:$T$1000,2,false)</f>
        <v>Runestone 03</v>
      </c>
      <c r="C93" s="18" t="str">
        <f t="shared" si="2"/>
        <v>((Runestone 03))</v>
      </c>
      <c r="D93" s="40">
        <v>7007.0</v>
      </c>
      <c r="E93" s="40">
        <v>196.0</v>
      </c>
      <c r="F93" s="40">
        <v>1.0</v>
      </c>
      <c r="G93" s="19">
        <f>VLOOKUP(B93,'Kings Ratings'!$A$2:$B$1000,2,false)</f>
        <v>10</v>
      </c>
      <c r="H93" s="10"/>
      <c r="J93" s="18">
        <v>6402.0</v>
      </c>
      <c r="K93" s="80">
        <f t="shared" si="3"/>
        <v>605</v>
      </c>
      <c r="L93" s="23">
        <f t="shared" si="4"/>
        <v>0.09450171821</v>
      </c>
      <c r="M93" s="24" t="str">
        <f t="shared" si="5"/>
        <v>Runestone 03 with +605, +9.5% (6402 to 7007)</v>
      </c>
      <c r="N93" s="41"/>
      <c r="O93" s="18">
        <v>155.0</v>
      </c>
      <c r="P93" s="18">
        <f t="shared" si="6"/>
        <v>41</v>
      </c>
      <c r="Q93" s="23">
        <f t="shared" si="7"/>
        <v>0.264516129</v>
      </c>
      <c r="R93" s="24" t="str">
        <f t="shared" si="8"/>
        <v>Runestone 03 with +41, +26.5% (155 to 196)</v>
      </c>
      <c r="S93" s="18"/>
      <c r="T93" s="18">
        <v>0.0</v>
      </c>
      <c r="U93" s="80">
        <f t="shared" si="9"/>
        <v>1</v>
      </c>
      <c r="V93" s="23" t="str">
        <f t="shared" si="10"/>
        <v>#DIV/0!</v>
      </c>
      <c r="W93" s="26" t="str">
        <f t="shared" si="11"/>
        <v>#DIV/0!</v>
      </c>
    </row>
    <row r="94">
      <c r="A94" s="18">
        <v>150.0</v>
      </c>
      <c r="B94" s="18" t="str">
        <f>VLOOKUP(A94,'202405 MM (Do Not Delete)'!$S$2:$T$1000,2,false)</f>
        <v>Runestone 04</v>
      </c>
      <c r="C94" s="18" t="str">
        <f t="shared" si="2"/>
        <v>((Runestone 04))</v>
      </c>
      <c r="D94" s="40">
        <v>6572.0</v>
      </c>
      <c r="E94" s="40">
        <v>12.0</v>
      </c>
      <c r="F94" s="40">
        <v>0.0</v>
      </c>
      <c r="G94" s="19">
        <f>VLOOKUP(B94,'Kings Ratings'!$A$2:$B$1000,2,false)</f>
        <v>10</v>
      </c>
      <c r="H94" s="10"/>
      <c r="J94" s="18">
        <v>6011.0</v>
      </c>
      <c r="K94" s="80">
        <f t="shared" si="3"/>
        <v>561</v>
      </c>
      <c r="L94" s="23">
        <f t="shared" si="4"/>
        <v>0.09332889702</v>
      </c>
      <c r="M94" s="24" t="str">
        <f t="shared" si="5"/>
        <v>Runestone 04 with +561, +9.3% (6011 to 6572)</v>
      </c>
      <c r="N94" s="41"/>
      <c r="O94" s="18">
        <v>8.0</v>
      </c>
      <c r="P94" s="18">
        <f t="shared" si="6"/>
        <v>4</v>
      </c>
      <c r="Q94" s="23">
        <f t="shared" si="7"/>
        <v>0.5</v>
      </c>
      <c r="R94" s="24" t="str">
        <f t="shared" si="8"/>
        <v>Runestone 04 with +4, +50% (8 to 12)</v>
      </c>
      <c r="S94" s="18"/>
      <c r="T94" s="18">
        <v>0.0</v>
      </c>
      <c r="U94" s="80">
        <f t="shared" si="9"/>
        <v>0</v>
      </c>
      <c r="V94" s="23" t="str">
        <f t="shared" si="10"/>
        <v>#DIV/0!</v>
      </c>
      <c r="W94" s="26" t="str">
        <f t="shared" si="11"/>
        <v>#DIV/0!</v>
      </c>
    </row>
    <row r="95">
      <c r="A95" s="18">
        <v>151.0</v>
      </c>
      <c r="B95" s="18" t="str">
        <f>VLOOKUP(A95,'202405 MM (Do Not Delete)'!$S$2:$T$1000,2,false)</f>
        <v>Runestone 05</v>
      </c>
      <c r="C95" s="18" t="str">
        <f t="shared" si="2"/>
        <v>((Runestone 05))</v>
      </c>
      <c r="D95" s="40">
        <v>8578.0</v>
      </c>
      <c r="E95" s="40">
        <v>7.0</v>
      </c>
      <c r="F95" s="40">
        <v>0.0</v>
      </c>
      <c r="G95" s="19">
        <f>VLOOKUP(B95,'Kings Ratings'!$A$2:$B$1000,2,false)</f>
        <v>10</v>
      </c>
      <c r="H95" s="10"/>
      <c r="J95" s="18">
        <v>7822.0</v>
      </c>
      <c r="K95" s="80">
        <f t="shared" si="3"/>
        <v>756</v>
      </c>
      <c r="L95" s="23">
        <f t="shared" si="4"/>
        <v>0.09665047302</v>
      </c>
      <c r="M95" s="24" t="str">
        <f t="shared" si="5"/>
        <v>Runestone 05 with +756, +9.7% (7822 to 8578)</v>
      </c>
      <c r="N95" s="41"/>
      <c r="O95" s="18">
        <v>7.0</v>
      </c>
      <c r="P95" s="18">
        <f t="shared" si="6"/>
        <v>0</v>
      </c>
      <c r="Q95" s="23">
        <f t="shared" si="7"/>
        <v>0</v>
      </c>
      <c r="R95" s="24" t="str">
        <f t="shared" si="8"/>
        <v>Runestone 05 with +0, +0% (7 to 7)</v>
      </c>
      <c r="S95" s="18"/>
      <c r="T95" s="18">
        <v>0.0</v>
      </c>
      <c r="U95" s="80">
        <f t="shared" si="9"/>
        <v>0</v>
      </c>
      <c r="V95" s="23" t="str">
        <f t="shared" si="10"/>
        <v>#DIV/0!</v>
      </c>
      <c r="W95" s="26" t="str">
        <f t="shared" si="11"/>
        <v>#DIV/0!</v>
      </c>
    </row>
    <row r="96">
      <c r="A96" s="18">
        <v>152.0</v>
      </c>
      <c r="B96" s="18" t="str">
        <f>VLOOKUP(A96,'202405 MM (Do Not Delete)'!$S$2:$T$1000,2,false)</f>
        <v>Runestone 06</v>
      </c>
      <c r="C96" s="18" t="str">
        <f t="shared" si="2"/>
        <v>((Runestone 06))</v>
      </c>
      <c r="D96" s="40">
        <v>7046.0</v>
      </c>
      <c r="E96" s="40">
        <v>0.0</v>
      </c>
      <c r="F96" s="40">
        <v>0.0</v>
      </c>
      <c r="G96" s="19">
        <f>VLOOKUP(B96,'Kings Ratings'!$A$2:$B$1000,2,false)</f>
        <v>10</v>
      </c>
      <c r="H96" s="10"/>
      <c r="J96" s="18">
        <v>6435.0</v>
      </c>
      <c r="K96" s="80">
        <f t="shared" si="3"/>
        <v>611</v>
      </c>
      <c r="L96" s="23">
        <f t="shared" si="4"/>
        <v>0.09494949495</v>
      </c>
      <c r="M96" s="24" t="str">
        <f t="shared" si="5"/>
        <v>Runestone 06 with +611, +9.5% (6435 to 7046)</v>
      </c>
      <c r="N96" s="41"/>
      <c r="O96" s="18">
        <v>0.0</v>
      </c>
      <c r="P96" s="18">
        <f t="shared" si="6"/>
        <v>0</v>
      </c>
      <c r="Q96" s="23" t="str">
        <f t="shared" si="7"/>
        <v>#DIV/0!</v>
      </c>
      <c r="R96" s="24" t="str">
        <f t="shared" si="8"/>
        <v>#DIV/0!</v>
      </c>
      <c r="S96" s="18"/>
      <c r="T96" s="18">
        <v>0.0</v>
      </c>
      <c r="U96" s="80">
        <f t="shared" si="9"/>
        <v>0</v>
      </c>
      <c r="V96" s="23" t="str">
        <f t="shared" si="10"/>
        <v>#DIV/0!</v>
      </c>
      <c r="W96" s="26" t="str">
        <f t="shared" si="11"/>
        <v>#DIV/0!</v>
      </c>
    </row>
    <row r="97">
      <c r="A97" s="18">
        <v>153.0</v>
      </c>
      <c r="B97" s="18" t="str">
        <f>VLOOKUP(A97,'202405 MM (Do Not Delete)'!$S$2:$T$1000,2,false)</f>
        <v>Runestone 07</v>
      </c>
      <c r="C97" s="18" t="str">
        <f t="shared" si="2"/>
        <v>((Runestone 07))</v>
      </c>
      <c r="D97" s="40">
        <v>5998.0</v>
      </c>
      <c r="E97" s="40">
        <v>0.0</v>
      </c>
      <c r="F97" s="40">
        <v>0.0</v>
      </c>
      <c r="G97" s="19">
        <f>VLOOKUP(B97,'Kings Ratings'!$A$2:$B$1000,2,false)</f>
        <v>10</v>
      </c>
      <c r="H97" s="10" t="str">
        <f>vlookup(A97,'202405 MM (Do Not Delete)'!$A$1:$G$1000,7,false)</f>
        <v/>
      </c>
      <c r="J97" s="18">
        <v>5510.0</v>
      </c>
      <c r="K97" s="80">
        <f t="shared" si="3"/>
        <v>488</v>
      </c>
      <c r="L97" s="23">
        <f t="shared" si="4"/>
        <v>0.08856624319</v>
      </c>
      <c r="M97" s="24" t="str">
        <f t="shared" si="5"/>
        <v>Runestone 07 with +488, +8.9% (5510 to 5998)</v>
      </c>
      <c r="N97" s="41"/>
      <c r="O97" s="18">
        <v>0.0</v>
      </c>
      <c r="P97" s="18">
        <f t="shared" si="6"/>
        <v>0</v>
      </c>
      <c r="Q97" s="23" t="str">
        <f t="shared" si="7"/>
        <v>#DIV/0!</v>
      </c>
      <c r="R97" s="24" t="str">
        <f t="shared" si="8"/>
        <v>#DIV/0!</v>
      </c>
      <c r="S97" s="18"/>
      <c r="T97" s="18">
        <v>0.0</v>
      </c>
      <c r="U97" s="80">
        <f t="shared" si="9"/>
        <v>0</v>
      </c>
      <c r="V97" s="23" t="str">
        <f t="shared" si="10"/>
        <v>#DIV/0!</v>
      </c>
      <c r="W97" s="26" t="str">
        <f t="shared" si="11"/>
        <v>#DIV/0!</v>
      </c>
    </row>
    <row r="98">
      <c r="A98" s="18">
        <v>154.0</v>
      </c>
      <c r="B98" s="18" t="str">
        <f>VLOOKUP(A98,'202405 MM (Do Not Delete)'!$S$2:$T$1000,2,false)</f>
        <v>Runestone 08</v>
      </c>
      <c r="C98" s="18" t="str">
        <f t="shared" si="2"/>
        <v>((Runestone 08))</v>
      </c>
      <c r="D98" s="40">
        <v>6097.0</v>
      </c>
      <c r="E98" s="40">
        <v>6.0</v>
      </c>
      <c r="F98" s="40">
        <v>0.0</v>
      </c>
      <c r="G98" s="19">
        <f>VLOOKUP(B98,'Kings Ratings'!$A$2:$B$1000,2,false)</f>
        <v>10</v>
      </c>
      <c r="H98" s="10" t="str">
        <f>vlookup(A98,'202405 MM (Do Not Delete)'!$A$1:$G$1000,7,false)</f>
        <v/>
      </c>
      <c r="J98" s="18">
        <v>5590.0</v>
      </c>
      <c r="K98" s="80">
        <f t="shared" si="3"/>
        <v>507</v>
      </c>
      <c r="L98" s="23">
        <f t="shared" si="4"/>
        <v>0.09069767442</v>
      </c>
      <c r="M98" s="24" t="str">
        <f t="shared" si="5"/>
        <v>Runestone 08 with +507, +9.1% (5590 to 6097)</v>
      </c>
      <c r="N98" s="41"/>
      <c r="O98" s="18">
        <v>5.0</v>
      </c>
      <c r="P98" s="18">
        <f t="shared" si="6"/>
        <v>1</v>
      </c>
      <c r="Q98" s="23">
        <f t="shared" si="7"/>
        <v>0.2</v>
      </c>
      <c r="R98" s="24" t="str">
        <f t="shared" si="8"/>
        <v>Runestone 08 with +1, +20% (5 to 6)</v>
      </c>
      <c r="S98" s="18"/>
      <c r="T98" s="18">
        <v>0.0</v>
      </c>
      <c r="U98" s="80">
        <f t="shared" si="9"/>
        <v>0</v>
      </c>
      <c r="V98" s="23" t="str">
        <f t="shared" si="10"/>
        <v>#DIV/0!</v>
      </c>
      <c r="W98" s="26" t="str">
        <f t="shared" si="11"/>
        <v>#DIV/0!</v>
      </c>
    </row>
    <row r="99">
      <c r="A99" s="18">
        <v>155.0</v>
      </c>
      <c r="B99" s="18" t="str">
        <f>VLOOKUP(A99,'202405 MM (Do Not Delete)'!$S$2:$T$1000,2,false)</f>
        <v>Runestone 09</v>
      </c>
      <c r="C99" s="18" t="str">
        <f t="shared" si="2"/>
        <v>((Runestone 09))</v>
      </c>
      <c r="D99" s="40">
        <v>6138.0</v>
      </c>
      <c r="E99" s="40">
        <v>2.0</v>
      </c>
      <c r="F99" s="40">
        <v>0.0</v>
      </c>
      <c r="G99" s="19">
        <f>VLOOKUP(B99,'Kings Ratings'!$A$2:$B$1000,2,false)</f>
        <v>10</v>
      </c>
      <c r="H99" s="10" t="str">
        <f>vlookup(A99,'202405 MM (Do Not Delete)'!$A$1:$G$1000,7,false)</f>
        <v/>
      </c>
      <c r="J99" s="18">
        <v>5658.0</v>
      </c>
      <c r="K99" s="80">
        <f t="shared" si="3"/>
        <v>480</v>
      </c>
      <c r="L99" s="23">
        <f t="shared" si="4"/>
        <v>0.08483563097</v>
      </c>
      <c r="M99" s="24" t="str">
        <f t="shared" si="5"/>
        <v>Runestone 09 with +480, +8.5% (5658 to 6138)</v>
      </c>
      <c r="N99" s="41"/>
      <c r="O99" s="18">
        <v>2.0</v>
      </c>
      <c r="P99" s="18">
        <f t="shared" si="6"/>
        <v>0</v>
      </c>
      <c r="Q99" s="23">
        <f t="shared" si="7"/>
        <v>0</v>
      </c>
      <c r="R99" s="24" t="str">
        <f t="shared" si="8"/>
        <v>Runestone 09 with +0, +0% (2 to 2)</v>
      </c>
      <c r="S99" s="18"/>
      <c r="T99" s="18">
        <v>0.0</v>
      </c>
      <c r="U99" s="80">
        <f t="shared" si="9"/>
        <v>0</v>
      </c>
      <c r="V99" s="23" t="str">
        <f t="shared" si="10"/>
        <v>#DIV/0!</v>
      </c>
      <c r="W99" s="26" t="str">
        <f t="shared" si="11"/>
        <v>#DIV/0!</v>
      </c>
    </row>
    <row r="100">
      <c r="A100" s="18">
        <v>156.0</v>
      </c>
      <c r="B100" s="18" t="str">
        <f>VLOOKUP(A100,'202405 MM (Do Not Delete)'!$S$2:$T$1000,2,false)</f>
        <v>Runestone 10</v>
      </c>
      <c r="C100" s="18" t="str">
        <f t="shared" si="2"/>
        <v>((Runestone 10))</v>
      </c>
      <c r="D100" s="40">
        <v>5739.0</v>
      </c>
      <c r="E100" s="40">
        <v>0.0</v>
      </c>
      <c r="F100" s="40">
        <v>0.0</v>
      </c>
      <c r="G100" s="19">
        <f>VLOOKUP(B100,'Kings Ratings'!$A$2:$B$1000,2,false)</f>
        <v>10</v>
      </c>
      <c r="H100" s="10" t="str">
        <f>vlookup(A100,'202405 MM (Do Not Delete)'!$A$1:$G$1000,7,false)</f>
        <v/>
      </c>
      <c r="J100" s="18">
        <v>5310.0</v>
      </c>
      <c r="K100" s="80">
        <f t="shared" si="3"/>
        <v>429</v>
      </c>
      <c r="L100" s="23">
        <f t="shared" si="4"/>
        <v>0.08079096045</v>
      </c>
      <c r="M100" s="24" t="str">
        <f t="shared" si="5"/>
        <v>Runestone 10 with +429, +8.1% (5310 to 5739)</v>
      </c>
      <c r="N100" s="41"/>
      <c r="O100" s="18">
        <v>0.0</v>
      </c>
      <c r="P100" s="18">
        <f t="shared" si="6"/>
        <v>0</v>
      </c>
      <c r="Q100" s="23" t="str">
        <f t="shared" si="7"/>
        <v>#DIV/0!</v>
      </c>
      <c r="R100" s="24" t="str">
        <f t="shared" si="8"/>
        <v>#DIV/0!</v>
      </c>
      <c r="S100" s="18"/>
      <c r="T100" s="18">
        <v>0.0</v>
      </c>
      <c r="U100" s="80">
        <f t="shared" si="9"/>
        <v>0</v>
      </c>
      <c r="V100" s="23" t="str">
        <f t="shared" si="10"/>
        <v>#DIV/0!</v>
      </c>
      <c r="W100" s="26" t="str">
        <f t="shared" si="11"/>
        <v>#DIV/0!</v>
      </c>
    </row>
    <row r="101">
      <c r="A101" s="18">
        <v>157.0</v>
      </c>
      <c r="B101" s="18" t="str">
        <f>VLOOKUP(A101,'202405 MM (Do Not Delete)'!$S$2:$T$1000,2,false)</f>
        <v>Gold Peppers</v>
      </c>
      <c r="C101" s="18" t="str">
        <f t="shared" si="2"/>
        <v>((Gold Peppers))</v>
      </c>
      <c r="D101" s="40">
        <v>5982.0</v>
      </c>
      <c r="E101" s="40">
        <v>205.0</v>
      </c>
      <c r="F101" s="40">
        <v>1.0</v>
      </c>
      <c r="G101" s="19">
        <f>VLOOKUP(B101,'Kings Ratings'!$A$2:$B$1000,2,false)</f>
        <v>10</v>
      </c>
      <c r="H101" s="10"/>
      <c r="J101" s="18">
        <v>5435.0</v>
      </c>
      <c r="K101" s="80">
        <f t="shared" si="3"/>
        <v>547</v>
      </c>
      <c r="L101" s="23">
        <f t="shared" si="4"/>
        <v>0.1006439742</v>
      </c>
      <c r="M101" s="24" t="str">
        <f t="shared" si="5"/>
        <v>Gold Peppers with +547, +10.1% (5435 to 5982)</v>
      </c>
      <c r="N101" s="41"/>
      <c r="O101" s="18">
        <v>189.0</v>
      </c>
      <c r="P101" s="18">
        <f t="shared" si="6"/>
        <v>16</v>
      </c>
      <c r="Q101" s="23">
        <f t="shared" si="7"/>
        <v>0.08465608466</v>
      </c>
      <c r="R101" s="24" t="str">
        <f t="shared" si="8"/>
        <v>Gold Peppers with +16, +8.5% (189 to 205)</v>
      </c>
      <c r="S101" s="18"/>
      <c r="T101" s="18">
        <v>1.0</v>
      </c>
      <c r="U101" s="80">
        <f t="shared" si="9"/>
        <v>0</v>
      </c>
      <c r="V101" s="23">
        <f t="shared" si="10"/>
        <v>0</v>
      </c>
      <c r="W101" s="26" t="str">
        <f t="shared" si="11"/>
        <v>Gold Peppers with +0, +0% (1 to 1)</v>
      </c>
    </row>
    <row r="102">
      <c r="A102" s="18">
        <v>159.0</v>
      </c>
      <c r="B102" s="18" t="str">
        <f>VLOOKUP(A102,'202405 MM (Do Not Delete)'!$S$2:$T$1000,2,false)</f>
        <v>Gold Carrot</v>
      </c>
      <c r="C102" s="18" t="str">
        <f t="shared" si="2"/>
        <v>((Gold Carrot))</v>
      </c>
      <c r="D102" s="40">
        <v>5627.0</v>
      </c>
      <c r="E102" s="40">
        <v>173.0</v>
      </c>
      <c r="F102" s="40">
        <v>1.0</v>
      </c>
      <c r="G102" s="19">
        <f>VLOOKUP(B102,'Kings Ratings'!$A$2:$B$1000,2,false)</f>
        <v>10</v>
      </c>
      <c r="H102" s="10"/>
      <c r="J102" s="18">
        <v>5152.0</v>
      </c>
      <c r="K102" s="80">
        <f t="shared" si="3"/>
        <v>475</v>
      </c>
      <c r="L102" s="23">
        <f t="shared" si="4"/>
        <v>0.09219720497</v>
      </c>
      <c r="M102" s="24" t="str">
        <f t="shared" si="5"/>
        <v>Gold Carrot with +475, +9.2% (5152 to 5627)</v>
      </c>
      <c r="N102" s="41"/>
      <c r="O102" s="18">
        <v>163.0</v>
      </c>
      <c r="P102" s="18">
        <f t="shared" si="6"/>
        <v>10</v>
      </c>
      <c r="Q102" s="23">
        <f t="shared" si="7"/>
        <v>0.06134969325</v>
      </c>
      <c r="R102" s="24" t="str">
        <f t="shared" si="8"/>
        <v>Gold Carrot with +10, +6.1% (163 to 173)</v>
      </c>
      <c r="S102" s="18"/>
      <c r="T102" s="18">
        <v>1.0</v>
      </c>
      <c r="U102" s="80">
        <f t="shared" si="9"/>
        <v>0</v>
      </c>
      <c r="V102" s="23">
        <f t="shared" si="10"/>
        <v>0</v>
      </c>
      <c r="W102" s="26" t="str">
        <f t="shared" si="11"/>
        <v>Gold Carrot with +0, +0% (1 to 1)</v>
      </c>
    </row>
    <row r="103">
      <c r="A103" s="18">
        <v>161.0</v>
      </c>
      <c r="B103" s="18" t="str">
        <f>VLOOKUP(A103,'202405 MM (Do Not Delete)'!$S$2:$T$1000,2,false)</f>
        <v>Gold Peas</v>
      </c>
      <c r="C103" s="18" t="str">
        <f t="shared" si="2"/>
        <v>((Gold Peas))</v>
      </c>
      <c r="D103" s="40">
        <v>6377.0</v>
      </c>
      <c r="E103" s="40">
        <v>130.0</v>
      </c>
      <c r="F103" s="40">
        <v>0.0</v>
      </c>
      <c r="G103" s="19">
        <f>VLOOKUP(B103,'Kings Ratings'!$A$2:$B$1000,2,false)</f>
        <v>10</v>
      </c>
      <c r="H103" s="10"/>
      <c r="J103" s="18">
        <v>5848.0</v>
      </c>
      <c r="K103" s="80">
        <f t="shared" si="3"/>
        <v>529</v>
      </c>
      <c r="L103" s="23">
        <f t="shared" si="4"/>
        <v>0.09045827633</v>
      </c>
      <c r="M103" s="24" t="str">
        <f t="shared" si="5"/>
        <v>Gold Peas with +529, +9% (5848 to 6377)</v>
      </c>
      <c r="N103" s="41"/>
      <c r="O103" s="18">
        <v>128.0</v>
      </c>
      <c r="P103" s="18">
        <f t="shared" si="6"/>
        <v>2</v>
      </c>
      <c r="Q103" s="23">
        <f t="shared" si="7"/>
        <v>0.015625</v>
      </c>
      <c r="R103" s="24" t="str">
        <f t="shared" si="8"/>
        <v>Gold Peas with +2, +1.6% (128 to 130)</v>
      </c>
      <c r="S103" s="18"/>
      <c r="T103" s="18">
        <v>0.0</v>
      </c>
      <c r="U103" s="80">
        <f t="shared" si="9"/>
        <v>0</v>
      </c>
      <c r="V103" s="23" t="str">
        <f t="shared" si="10"/>
        <v>#DIV/0!</v>
      </c>
      <c r="W103" s="26" t="str">
        <f t="shared" si="11"/>
        <v>#DIV/0!</v>
      </c>
    </row>
    <row r="104">
      <c r="A104" s="18">
        <v>163.0</v>
      </c>
      <c r="B104" s="18" t="str">
        <f>VLOOKUP(A104,'202405 MM (Do Not Delete)'!$S$2:$T$1000,2,false)</f>
        <v>Twine</v>
      </c>
      <c r="C104" s="18" t="str">
        <f t="shared" si="2"/>
        <v>((Twine))</v>
      </c>
      <c r="D104" s="40">
        <v>40645.0</v>
      </c>
      <c r="E104" s="40">
        <v>26840.0</v>
      </c>
      <c r="F104" s="40">
        <v>11180.0</v>
      </c>
      <c r="G104" s="19">
        <f>VLOOKUP(B104,'Kings Ratings'!$A$2:$B$1000,2,false)</f>
        <v>1</v>
      </c>
      <c r="H104" s="7">
        <f>vlookup(A104,'202405 MM (Do Not Delete)'!$A$1:$G$1000,7,false)</f>
        <v>202</v>
      </c>
      <c r="J104" s="18">
        <v>38833.0</v>
      </c>
      <c r="K104" s="80">
        <f t="shared" si="3"/>
        <v>1812</v>
      </c>
      <c r="L104" s="23">
        <f t="shared" si="4"/>
        <v>0.04666134473</v>
      </c>
      <c r="M104" s="24" t="str">
        <f t="shared" si="5"/>
        <v>Twine with +1812, +4.7% (38833 to 40645)</v>
      </c>
      <c r="N104" s="41"/>
      <c r="O104" s="18">
        <v>25607.0</v>
      </c>
      <c r="P104" s="18">
        <f t="shared" si="6"/>
        <v>1233</v>
      </c>
      <c r="Q104" s="23">
        <f t="shared" si="7"/>
        <v>0.04815089624</v>
      </c>
      <c r="R104" s="24" t="str">
        <f t="shared" si="8"/>
        <v>Twine with +1233, +4.8% (25607 to 26840)</v>
      </c>
      <c r="S104" s="18"/>
      <c r="T104" s="18">
        <v>10288.0</v>
      </c>
      <c r="U104" s="80">
        <f t="shared" si="9"/>
        <v>892</v>
      </c>
      <c r="V104" s="23">
        <f t="shared" si="10"/>
        <v>0.0867029549</v>
      </c>
      <c r="W104" s="26" t="str">
        <f t="shared" si="11"/>
        <v>Twine with +892, +8.7% (10288 to 11180)</v>
      </c>
    </row>
    <row r="105">
      <c r="A105" s="18">
        <v>165.0</v>
      </c>
      <c r="B105" s="18" t="str">
        <f>VLOOKUP(A105,'202405 MM (Do Not Delete)'!$S$2:$T$1000,2,false)</f>
        <v>Horn Canteen</v>
      </c>
      <c r="C105" s="18" t="str">
        <f t="shared" si="2"/>
        <v>((Horn Canteen))</v>
      </c>
      <c r="D105" s="40">
        <v>7227.0</v>
      </c>
      <c r="E105" s="40">
        <v>3032.0</v>
      </c>
      <c r="F105" s="40">
        <v>250.0</v>
      </c>
      <c r="G105" s="19">
        <f>VLOOKUP(B105,'Kings Ratings'!$A$2:$B$1000,2,false)</f>
        <v>3</v>
      </c>
      <c r="H105" s="7">
        <f>vlookup(A105,'202405 MM (Do Not Delete)'!$A$1:$G$1000,7,false)</f>
        <v>297</v>
      </c>
      <c r="J105" s="18">
        <v>6686.0</v>
      </c>
      <c r="K105" s="80">
        <f t="shared" si="3"/>
        <v>541</v>
      </c>
      <c r="L105" s="23">
        <f t="shared" si="4"/>
        <v>0.0809153455</v>
      </c>
      <c r="M105" s="24" t="str">
        <f t="shared" si="5"/>
        <v>Horn Canteen with +541, +8.1% (6686 to 7227)</v>
      </c>
      <c r="N105" s="41"/>
      <c r="O105" s="18">
        <v>2803.0</v>
      </c>
      <c r="P105" s="18">
        <f t="shared" si="6"/>
        <v>229</v>
      </c>
      <c r="Q105" s="23">
        <f t="shared" si="7"/>
        <v>0.08169818052</v>
      </c>
      <c r="R105" s="24" t="str">
        <f t="shared" si="8"/>
        <v>Horn Canteen with +229, +8.2% (2803 to 3032)</v>
      </c>
      <c r="S105" s="18"/>
      <c r="T105" s="18">
        <v>171.0</v>
      </c>
      <c r="U105" s="80">
        <f t="shared" si="9"/>
        <v>79</v>
      </c>
      <c r="V105" s="23">
        <f t="shared" si="10"/>
        <v>0.4619883041</v>
      </c>
      <c r="W105" s="26" t="str">
        <f t="shared" si="11"/>
        <v>Horn Canteen with +79, +46.2% (171 to 250)</v>
      </c>
    </row>
    <row r="106">
      <c r="A106" s="18">
        <v>166.0</v>
      </c>
      <c r="B106" s="18" t="str">
        <f>VLOOKUP(A106,'202405 MM (Do Not Delete)'!$S$2:$T$1000,2,false)</f>
        <v>Leather Bag</v>
      </c>
      <c r="C106" s="18" t="str">
        <f t="shared" si="2"/>
        <v>((Leather Bag))</v>
      </c>
      <c r="D106" s="40">
        <v>6698.0</v>
      </c>
      <c r="E106" s="40">
        <v>2673.0</v>
      </c>
      <c r="F106" s="40">
        <v>40.0</v>
      </c>
      <c r="G106" s="19">
        <f>VLOOKUP(B106,'Kings Ratings'!$A$2:$B$1000,2,false)</f>
        <v>2</v>
      </c>
      <c r="H106" s="7">
        <f>vlookup(A106,'202405 MM (Do Not Delete)'!$A$1:$G$1000,7,false)</f>
        <v>296</v>
      </c>
      <c r="J106" s="18">
        <v>6126.0</v>
      </c>
      <c r="K106" s="80">
        <f t="shared" si="3"/>
        <v>572</v>
      </c>
      <c r="L106" s="23">
        <f t="shared" si="4"/>
        <v>0.09337251061</v>
      </c>
      <c r="M106" s="24" t="str">
        <f t="shared" si="5"/>
        <v>Leather Bag with +572, +9.3% (6126 to 6698)</v>
      </c>
      <c r="N106" s="41"/>
      <c r="O106" s="18">
        <v>2403.0</v>
      </c>
      <c r="P106" s="18">
        <f t="shared" si="6"/>
        <v>270</v>
      </c>
      <c r="Q106" s="23">
        <f t="shared" si="7"/>
        <v>0.1123595506</v>
      </c>
      <c r="R106" s="24" t="str">
        <f t="shared" si="8"/>
        <v>Leather Bag with +270, +11.2% (2403 to 2673)</v>
      </c>
      <c r="S106" s="18"/>
      <c r="T106" s="18">
        <v>30.0</v>
      </c>
      <c r="U106" s="80">
        <f t="shared" si="9"/>
        <v>10</v>
      </c>
      <c r="V106" s="23">
        <f t="shared" si="10"/>
        <v>0.3333333333</v>
      </c>
      <c r="W106" s="26" t="str">
        <f t="shared" si="11"/>
        <v>Leather Bag with +10, +33.3% (30 to 40)</v>
      </c>
    </row>
    <row r="107">
      <c r="A107" s="18">
        <v>167.0</v>
      </c>
      <c r="B107" s="18" t="str">
        <f>VLOOKUP(A107,'202405 MM (Do Not Delete)'!$S$2:$T$1000,2,false)</f>
        <v>Sturdy Shield</v>
      </c>
      <c r="C107" s="18" t="str">
        <f t="shared" si="2"/>
        <v>((Sturdy Shield))</v>
      </c>
      <c r="D107" s="40">
        <v>30946.0</v>
      </c>
      <c r="E107" s="40">
        <v>13685.0</v>
      </c>
      <c r="F107" s="40">
        <v>2479.0</v>
      </c>
      <c r="G107" s="19">
        <f>VLOOKUP(B107,'Kings Ratings'!$A$2:$B$1000,2,false)</f>
        <v>1</v>
      </c>
      <c r="H107" s="7">
        <f>vlookup(A107,'202405 MM (Do Not Delete)'!$A$1:$G$1000,7,false)</f>
        <v>239</v>
      </c>
      <c r="J107" s="18">
        <v>29519.0</v>
      </c>
      <c r="K107" s="80">
        <f t="shared" si="3"/>
        <v>1427</v>
      </c>
      <c r="L107" s="23">
        <f t="shared" si="4"/>
        <v>0.04834174599</v>
      </c>
      <c r="M107" s="24" t="str">
        <f t="shared" si="5"/>
        <v>Sturdy Shield with +1427, +4.8% (29519 to 30946)</v>
      </c>
      <c r="N107" s="41"/>
      <c r="O107" s="18">
        <v>12970.0</v>
      </c>
      <c r="P107" s="18">
        <f t="shared" si="6"/>
        <v>715</v>
      </c>
      <c r="Q107" s="23">
        <f t="shared" si="7"/>
        <v>0.05512721665</v>
      </c>
      <c r="R107" s="24" t="str">
        <f t="shared" si="8"/>
        <v>Sturdy Shield with +715, +5.5% (12970 to 13685)</v>
      </c>
      <c r="S107" s="18"/>
      <c r="T107" s="18">
        <v>2147.0</v>
      </c>
      <c r="U107" s="80">
        <f t="shared" si="9"/>
        <v>332</v>
      </c>
      <c r="V107" s="23">
        <f t="shared" si="10"/>
        <v>0.1546343735</v>
      </c>
      <c r="W107" s="26" t="str">
        <f t="shared" si="11"/>
        <v>Sturdy Shield with +332, +15.5% (2147 to 2479)</v>
      </c>
    </row>
    <row r="108">
      <c r="A108" s="18">
        <v>169.0</v>
      </c>
      <c r="B108" s="18" t="str">
        <f>VLOOKUP(A108,'202405 MM (Do Not Delete)'!$S$2:$T$1000,2,false)</f>
        <v>Inferno Sphere</v>
      </c>
      <c r="C108" s="18" t="str">
        <f t="shared" si="2"/>
        <v>((Inferno Sphere))</v>
      </c>
      <c r="D108" s="40">
        <v>8318.0</v>
      </c>
      <c r="E108" s="40">
        <v>69.0</v>
      </c>
      <c r="F108" s="40">
        <v>0.0</v>
      </c>
      <c r="G108" s="19">
        <f>VLOOKUP(B108,'Kings Ratings'!$A$2:$B$1000,2,false)</f>
        <v>10</v>
      </c>
      <c r="H108" s="10"/>
      <c r="J108" s="18">
        <v>7555.0</v>
      </c>
      <c r="K108" s="80">
        <f t="shared" si="3"/>
        <v>763</v>
      </c>
      <c r="L108" s="23">
        <f t="shared" si="4"/>
        <v>0.1009927201</v>
      </c>
      <c r="M108" s="24" t="str">
        <f t="shared" si="5"/>
        <v>Inferno Sphere with +763, +10.1% (7555 to 8318)</v>
      </c>
      <c r="N108" s="41"/>
      <c r="O108" s="18">
        <v>32.0</v>
      </c>
      <c r="P108" s="18">
        <f t="shared" si="6"/>
        <v>37</v>
      </c>
      <c r="Q108" s="23">
        <f t="shared" si="7"/>
        <v>1.15625</v>
      </c>
      <c r="R108" s="24" t="str">
        <f t="shared" si="8"/>
        <v>Inferno Sphere with +37, +115.6% (32 to 69)</v>
      </c>
      <c r="S108" s="18"/>
      <c r="T108" s="18">
        <v>0.0</v>
      </c>
      <c r="U108" s="80">
        <f t="shared" si="9"/>
        <v>0</v>
      </c>
      <c r="V108" s="23" t="str">
        <f t="shared" si="10"/>
        <v>#DIV/0!</v>
      </c>
      <c r="W108" s="26" t="str">
        <f t="shared" si="11"/>
        <v>#DIV/0!</v>
      </c>
    </row>
    <row r="109">
      <c r="A109" s="18">
        <v>173.0</v>
      </c>
      <c r="B109" s="18" t="str">
        <f>VLOOKUP(A109,'202405 MM (Do Not Delete)'!$S$2:$T$1000,2,false)</f>
        <v>Flier</v>
      </c>
      <c r="C109" s="18" t="str">
        <f t="shared" si="2"/>
        <v>((Flier))</v>
      </c>
      <c r="D109" s="40">
        <v>11091.0</v>
      </c>
      <c r="E109" s="40">
        <v>6327.0</v>
      </c>
      <c r="F109" s="40">
        <v>601.0</v>
      </c>
      <c r="G109" s="19">
        <f>VLOOKUP(B109,'Kings Ratings'!$A$2:$B$1000,2,false)</f>
        <v>5</v>
      </c>
      <c r="H109" s="7">
        <f>vlookup(A109,'202405 MM (Do Not Delete)'!$A$1:$G$1000,7,false)</f>
        <v>281</v>
      </c>
      <c r="J109" s="18">
        <v>10120.0</v>
      </c>
      <c r="K109" s="80">
        <f t="shared" si="3"/>
        <v>971</v>
      </c>
      <c r="L109" s="23">
        <f t="shared" si="4"/>
        <v>0.0959486166</v>
      </c>
      <c r="M109" s="24" t="str">
        <f t="shared" si="5"/>
        <v>Flier with +971, +9.6% (10120 to 11091)</v>
      </c>
      <c r="N109" s="41"/>
      <c r="O109" s="18">
        <v>5611.0</v>
      </c>
      <c r="P109" s="18">
        <f t="shared" si="6"/>
        <v>716</v>
      </c>
      <c r="Q109" s="23">
        <f t="shared" si="7"/>
        <v>0.1276064873</v>
      </c>
      <c r="R109" s="24" t="str">
        <f t="shared" si="8"/>
        <v>Flier with +716, +12.8% (5611 to 6327)</v>
      </c>
      <c r="S109" s="18"/>
      <c r="T109" s="18">
        <v>479.0</v>
      </c>
      <c r="U109" s="80">
        <f t="shared" si="9"/>
        <v>122</v>
      </c>
      <c r="V109" s="23">
        <f t="shared" si="10"/>
        <v>0.254697286</v>
      </c>
      <c r="W109" s="26" t="str">
        <f t="shared" si="11"/>
        <v>Flier with +122, +25.5% (479 to 601)</v>
      </c>
    </row>
    <row r="110">
      <c r="A110" s="18">
        <v>174.0</v>
      </c>
      <c r="B110" s="18" t="str">
        <f>VLOOKUP(A110,'202405 MM (Do Not Delete)'!$S$2:$T$1000,2,false)</f>
        <v>Ruby Fish</v>
      </c>
      <c r="C110" s="18" t="str">
        <f t="shared" si="2"/>
        <v>((Ruby Fish))</v>
      </c>
      <c r="D110" s="40">
        <v>15978.0</v>
      </c>
      <c r="E110" s="40">
        <v>8870.0</v>
      </c>
      <c r="F110" s="40">
        <v>2119.0</v>
      </c>
      <c r="G110" s="19">
        <f>VLOOKUP(B110,'Kings Ratings'!$A$2:$B$1000,2,false)</f>
        <v>3</v>
      </c>
      <c r="H110" s="7">
        <f>vlookup(A110,'202405 MM (Do Not Delete)'!$A$1:$G$1000,7,false)</f>
        <v>240</v>
      </c>
      <c r="J110" s="18">
        <v>14949.0</v>
      </c>
      <c r="K110" s="80">
        <f t="shared" si="3"/>
        <v>1029</v>
      </c>
      <c r="L110" s="23">
        <f t="shared" si="4"/>
        <v>0.06883403572</v>
      </c>
      <c r="M110" s="24" t="str">
        <f t="shared" si="5"/>
        <v>Ruby Fish with +1029, +6.9% (14949 to 15978)</v>
      </c>
      <c r="N110" s="41"/>
      <c r="O110" s="18">
        <v>8114.0</v>
      </c>
      <c r="P110" s="18">
        <f t="shared" si="6"/>
        <v>756</v>
      </c>
      <c r="Q110" s="23">
        <f t="shared" si="7"/>
        <v>0.0931722948</v>
      </c>
      <c r="R110" s="24" t="str">
        <f t="shared" si="8"/>
        <v>Ruby Fish with +756, +9.3% (8114 to 8870)</v>
      </c>
      <c r="S110" s="18"/>
      <c r="T110" s="18">
        <v>1835.0</v>
      </c>
      <c r="U110" s="80">
        <f t="shared" si="9"/>
        <v>284</v>
      </c>
      <c r="V110" s="23">
        <f t="shared" si="10"/>
        <v>0.1547683924</v>
      </c>
      <c r="W110" s="26" t="str">
        <f t="shared" si="11"/>
        <v>Ruby Fish with +284, +15.5% (1835 to 2119)</v>
      </c>
    </row>
    <row r="111">
      <c r="A111" s="18">
        <v>176.0</v>
      </c>
      <c r="B111" s="18" t="str">
        <f>VLOOKUP(A111,'202405 MM (Do Not Delete)'!$S$2:$T$1000,2,false)</f>
        <v>Magicite</v>
      </c>
      <c r="C111" s="18" t="str">
        <f t="shared" si="2"/>
        <v>((Magicite))</v>
      </c>
      <c r="D111" s="40">
        <v>13506.0</v>
      </c>
      <c r="E111" s="40">
        <v>4598.0</v>
      </c>
      <c r="F111" s="40">
        <v>215.0</v>
      </c>
      <c r="G111" s="19">
        <f>VLOOKUP(B111,'Kings Ratings'!$A$2:$B$1000,2,false)</f>
        <v>5</v>
      </c>
      <c r="H111" s="7">
        <f>vlookup(A111,'202405 MM (Do Not Delete)'!$A$1:$G$1000,7,false)</f>
        <v>288</v>
      </c>
      <c r="J111" s="18">
        <v>12598.0</v>
      </c>
      <c r="K111" s="80">
        <f t="shared" si="3"/>
        <v>908</v>
      </c>
      <c r="L111" s="23">
        <f t="shared" si="4"/>
        <v>0.07207493253</v>
      </c>
      <c r="M111" s="24" t="str">
        <f t="shared" si="5"/>
        <v>Magicite with +908, +7.2% (12598 to 13506)</v>
      </c>
      <c r="N111" s="41"/>
      <c r="O111" s="18">
        <v>4153.0</v>
      </c>
      <c r="P111" s="18">
        <f t="shared" si="6"/>
        <v>445</v>
      </c>
      <c r="Q111" s="23">
        <f t="shared" si="7"/>
        <v>0.1071514568</v>
      </c>
      <c r="R111" s="24" t="str">
        <f t="shared" si="8"/>
        <v>Magicite with +445, +10.7% (4153 to 4598)</v>
      </c>
      <c r="S111" s="18"/>
      <c r="T111" s="18">
        <v>181.0</v>
      </c>
      <c r="U111" s="80">
        <f t="shared" si="9"/>
        <v>34</v>
      </c>
      <c r="V111" s="23">
        <f t="shared" si="10"/>
        <v>0.1878453039</v>
      </c>
      <c r="W111" s="26" t="str">
        <f t="shared" si="11"/>
        <v>Magicite with +34, +18.8% (181 to 215)</v>
      </c>
    </row>
    <row r="112">
      <c r="A112" s="18">
        <v>185.0</v>
      </c>
      <c r="B112" s="18" t="str">
        <f>VLOOKUP(A112,'202405 MM (Do Not Delete)'!$S$2:$T$1000,2,false)</f>
        <v>Iced Tea</v>
      </c>
      <c r="C112" s="18" t="str">
        <f t="shared" si="2"/>
        <v>((Iced Tea))</v>
      </c>
      <c r="D112" s="40">
        <v>9689.0</v>
      </c>
      <c r="E112" s="40">
        <v>1177.0</v>
      </c>
      <c r="F112" s="40">
        <v>2.0</v>
      </c>
      <c r="G112" s="19">
        <f>VLOOKUP(B112,'Kings Ratings'!$A$2:$B$1000,2,false)</f>
        <v>9</v>
      </c>
      <c r="H112" s="10"/>
      <c r="J112" s="18">
        <v>8862.0</v>
      </c>
      <c r="K112" s="80">
        <f t="shared" si="3"/>
        <v>827</v>
      </c>
      <c r="L112" s="23">
        <f t="shared" si="4"/>
        <v>0.09331979237</v>
      </c>
      <c r="M112" s="24" t="str">
        <f t="shared" si="5"/>
        <v>Iced Tea with +827, +9.3% (8862 to 9689)</v>
      </c>
      <c r="N112" s="41"/>
      <c r="O112" s="18">
        <v>996.0</v>
      </c>
      <c r="P112" s="18">
        <f t="shared" si="6"/>
        <v>181</v>
      </c>
      <c r="Q112" s="23">
        <f t="shared" si="7"/>
        <v>0.1817269076</v>
      </c>
      <c r="R112" s="24" t="str">
        <f t="shared" si="8"/>
        <v>Iced Tea with +181, +18.2% (996 to 1177)</v>
      </c>
      <c r="S112" s="18"/>
      <c r="T112" s="18">
        <v>1.0</v>
      </c>
      <c r="U112" s="80">
        <f t="shared" si="9"/>
        <v>1</v>
      </c>
      <c r="V112" s="23">
        <f t="shared" si="10"/>
        <v>1</v>
      </c>
      <c r="W112" s="26" t="str">
        <f t="shared" si="11"/>
        <v>Iced Tea with +1, +100% (1 to 2)</v>
      </c>
    </row>
    <row r="113">
      <c r="A113" s="18">
        <v>189.0</v>
      </c>
      <c r="B113" s="18" t="str">
        <f>VLOOKUP(A113,'202405 MM (Do Not Delete)'!$S$2:$T$1000,2,false)</f>
        <v>Gold Cucumber</v>
      </c>
      <c r="C113" s="18" t="str">
        <f t="shared" si="2"/>
        <v>((Gold Cucumber))</v>
      </c>
      <c r="D113" s="40">
        <v>9701.0</v>
      </c>
      <c r="E113" s="40">
        <v>2910.0</v>
      </c>
      <c r="F113" s="40">
        <v>101.0</v>
      </c>
      <c r="G113" s="19">
        <f>VLOOKUP(B113,'Kings Ratings'!$A$2:$B$1000,2,false)</f>
        <v>8</v>
      </c>
      <c r="H113" s="7" t="str">
        <f>vlookup(A113,'202405 MM (Do Not Delete)'!$A$1:$G$1000,7,false)</f>
        <v/>
      </c>
      <c r="J113" s="18">
        <v>8909.0</v>
      </c>
      <c r="K113" s="80">
        <f t="shared" si="3"/>
        <v>792</v>
      </c>
      <c r="L113" s="23">
        <f t="shared" si="4"/>
        <v>0.08889886631</v>
      </c>
      <c r="M113" s="24" t="str">
        <f t="shared" si="5"/>
        <v>Gold Cucumber with +792, +8.9% (8909 to 9701)</v>
      </c>
      <c r="N113" s="41"/>
      <c r="O113" s="18">
        <v>2591.0</v>
      </c>
      <c r="P113" s="18">
        <f t="shared" si="6"/>
        <v>319</v>
      </c>
      <c r="Q113" s="23">
        <f t="shared" si="7"/>
        <v>0.1231184871</v>
      </c>
      <c r="R113" s="24" t="str">
        <f t="shared" si="8"/>
        <v>Gold Cucumber with +319, +12.3% (2591 to 2910)</v>
      </c>
      <c r="S113" s="18"/>
      <c r="T113" s="18">
        <v>76.0</v>
      </c>
      <c r="U113" s="80">
        <f t="shared" si="9"/>
        <v>25</v>
      </c>
      <c r="V113" s="23">
        <f t="shared" si="10"/>
        <v>0.3289473684</v>
      </c>
      <c r="W113" s="26" t="str">
        <f t="shared" si="11"/>
        <v>Gold Cucumber with +25, +32.9% (76 to 101)</v>
      </c>
    </row>
    <row r="114">
      <c r="A114" s="18">
        <v>193.0</v>
      </c>
      <c r="B114" s="18" t="str">
        <f>VLOOKUP(A114,'202405 MM (Do Not Delete)'!$S$2:$T$1000,2,false)</f>
        <v>Rope</v>
      </c>
      <c r="C114" s="18" t="str">
        <f t="shared" si="2"/>
        <v>((Rope))</v>
      </c>
      <c r="D114" s="40">
        <v>32326.0</v>
      </c>
      <c r="E114" s="40">
        <v>19180.0</v>
      </c>
      <c r="F114" s="40">
        <v>7884.0</v>
      </c>
      <c r="G114" s="19">
        <f>VLOOKUP(B114,'Kings Ratings'!$A$2:$B$1000,2,false)</f>
        <v>1</v>
      </c>
      <c r="H114" s="7">
        <f>vlookup(A114,'202405 MM (Do Not Delete)'!$A$1:$G$1000,7,false)</f>
        <v>206</v>
      </c>
      <c r="J114" s="18">
        <v>30863.0</v>
      </c>
      <c r="K114" s="80">
        <f t="shared" si="3"/>
        <v>1463</v>
      </c>
      <c r="L114" s="23">
        <f t="shared" si="4"/>
        <v>0.04740303924</v>
      </c>
      <c r="M114" s="24" t="str">
        <f t="shared" si="5"/>
        <v>Rope with +1463, +4.7% (30863 to 32326)</v>
      </c>
      <c r="N114" s="41"/>
      <c r="O114" s="18">
        <v>18232.0</v>
      </c>
      <c r="P114" s="18">
        <f t="shared" si="6"/>
        <v>948</v>
      </c>
      <c r="Q114" s="23">
        <f t="shared" si="7"/>
        <v>0.05199648969</v>
      </c>
      <c r="R114" s="24" t="str">
        <f t="shared" si="8"/>
        <v>Rope with +948, +5.2% (18232 to 19180)</v>
      </c>
      <c r="S114" s="18"/>
      <c r="T114" s="18">
        <v>7067.0</v>
      </c>
      <c r="U114" s="80">
        <f t="shared" si="9"/>
        <v>817</v>
      </c>
      <c r="V114" s="23">
        <f t="shared" si="10"/>
        <v>0.1156077544</v>
      </c>
      <c r="W114" s="26" t="str">
        <f t="shared" si="11"/>
        <v>Rope with +817, +11.6% (7067 to 7884)</v>
      </c>
    </row>
    <row r="115">
      <c r="A115" s="18">
        <v>194.0</v>
      </c>
      <c r="B115" s="18" t="str">
        <f>VLOOKUP(A115,'202405 MM (Do Not Delete)'!$S$2:$T$1000,2,false)</f>
        <v>Fishing Net</v>
      </c>
      <c r="C115" s="18" t="str">
        <f t="shared" si="2"/>
        <v>((Fishing Net))</v>
      </c>
      <c r="D115" s="40">
        <v>30738.0</v>
      </c>
      <c r="E115" s="40">
        <v>17343.0</v>
      </c>
      <c r="F115" s="40">
        <v>6944.0</v>
      </c>
      <c r="G115" s="19">
        <f>VLOOKUP(B115,'Kings Ratings'!$A$2:$B$1000,2,false)</f>
        <v>2</v>
      </c>
      <c r="H115" s="7">
        <f>vlookup(A115,'202405 MM (Do Not Delete)'!$A$1:$G$1000,7,false)</f>
        <v>211</v>
      </c>
      <c r="J115" s="18">
        <v>29339.0</v>
      </c>
      <c r="K115" s="80">
        <f t="shared" si="3"/>
        <v>1399</v>
      </c>
      <c r="L115" s="23">
        <f t="shared" si="4"/>
        <v>0.04768397014</v>
      </c>
      <c r="M115" s="24" t="str">
        <f t="shared" si="5"/>
        <v>Fishing Net with +1399, +4.8% (29339 to 30738)</v>
      </c>
      <c r="N115" s="41"/>
      <c r="O115" s="18">
        <v>16469.0</v>
      </c>
      <c r="P115" s="18">
        <f t="shared" si="6"/>
        <v>874</v>
      </c>
      <c r="Q115" s="23">
        <f t="shared" si="7"/>
        <v>0.05306940312</v>
      </c>
      <c r="R115" s="24" t="str">
        <f t="shared" si="8"/>
        <v>Fishing Net with +874, +5.3% (16469 to 17343)</v>
      </c>
      <c r="S115" s="18"/>
      <c r="T115" s="18">
        <v>6193.0</v>
      </c>
      <c r="U115" s="80">
        <f t="shared" si="9"/>
        <v>751</v>
      </c>
      <c r="V115" s="23">
        <f t="shared" si="10"/>
        <v>0.1212659454</v>
      </c>
      <c r="W115" s="26" t="str">
        <f t="shared" si="11"/>
        <v>Fishing Net with +751, +12.1% (6193 to 6944)</v>
      </c>
    </row>
    <row r="116">
      <c r="A116" s="18">
        <v>195.0</v>
      </c>
      <c r="B116" s="18" t="str">
        <f>VLOOKUP(A116,'202405 MM (Do Not Delete)'!$S$2:$T$1000,2,false)</f>
        <v>Mystic Ring</v>
      </c>
      <c r="C116" s="18" t="str">
        <f t="shared" si="2"/>
        <v>((Mystic Ring))</v>
      </c>
      <c r="D116" s="40">
        <v>7480.0</v>
      </c>
      <c r="E116" s="40">
        <v>2764.0</v>
      </c>
      <c r="F116" s="40">
        <v>35.0</v>
      </c>
      <c r="G116" s="19">
        <f>VLOOKUP(B116,'Kings Ratings'!$A$2:$B$1000,2,false)</f>
        <v>4</v>
      </c>
      <c r="H116" s="7">
        <f>vlookup(A116,'202405 MM (Do Not Delete)'!$A$1:$G$1000,7,false)</f>
        <v>297</v>
      </c>
      <c r="J116" s="18">
        <v>6795.0</v>
      </c>
      <c r="K116" s="80">
        <f t="shared" si="3"/>
        <v>685</v>
      </c>
      <c r="L116" s="23">
        <f t="shared" si="4"/>
        <v>0.1008094187</v>
      </c>
      <c r="M116" s="24" t="str">
        <f t="shared" si="5"/>
        <v>Mystic Ring with +685, +10.1% (6795 to 7480)</v>
      </c>
      <c r="N116" s="41"/>
      <c r="O116" s="18">
        <v>2518.0</v>
      </c>
      <c r="P116" s="18">
        <f t="shared" si="6"/>
        <v>246</v>
      </c>
      <c r="Q116" s="23">
        <f t="shared" si="7"/>
        <v>0.09769658459</v>
      </c>
      <c r="R116" s="24" t="str">
        <f t="shared" si="8"/>
        <v>Mystic Ring with +246, +9.8% (2518 to 2764)</v>
      </c>
      <c r="S116" s="18"/>
      <c r="T116" s="18">
        <v>23.0</v>
      </c>
      <c r="U116" s="80">
        <f t="shared" si="9"/>
        <v>12</v>
      </c>
      <c r="V116" s="23">
        <f t="shared" si="10"/>
        <v>0.5217391304</v>
      </c>
      <c r="W116" s="26" t="str">
        <f t="shared" si="11"/>
        <v>Mystic Ring with +12, +52.2% (23 to 35)</v>
      </c>
    </row>
    <row r="117">
      <c r="A117" s="18">
        <v>196.0</v>
      </c>
      <c r="B117" s="18" t="str">
        <f>VLOOKUP(A117,'202405 MM (Do Not Delete)'!$S$2:$T$1000,2,false)</f>
        <v>Pearl Necklace</v>
      </c>
      <c r="C117" s="18" t="str">
        <f t="shared" si="2"/>
        <v>((Pearl Necklace))</v>
      </c>
      <c r="D117" s="40">
        <v>7983.0</v>
      </c>
      <c r="E117" s="40">
        <v>4265.0</v>
      </c>
      <c r="F117" s="40">
        <v>378.0</v>
      </c>
      <c r="G117" s="19">
        <f>VLOOKUP(B117,'Kings Ratings'!$A$2:$B$1000,2,false)</f>
        <v>2</v>
      </c>
      <c r="H117" s="7">
        <f>vlookup(A117,'202405 MM (Do Not Delete)'!$A$1:$G$1000,7,false)</f>
        <v>284</v>
      </c>
      <c r="J117" s="18">
        <v>7399.0</v>
      </c>
      <c r="K117" s="80">
        <f t="shared" si="3"/>
        <v>584</v>
      </c>
      <c r="L117" s="23">
        <f t="shared" si="4"/>
        <v>0.07892958508</v>
      </c>
      <c r="M117" s="24" t="str">
        <f t="shared" si="5"/>
        <v>Pearl Necklace with +584, +7.9% (7399 to 7983)</v>
      </c>
      <c r="N117" s="41"/>
      <c r="O117" s="18">
        <v>3918.0</v>
      </c>
      <c r="P117" s="18">
        <f t="shared" si="6"/>
        <v>347</v>
      </c>
      <c r="Q117" s="23">
        <f t="shared" si="7"/>
        <v>0.08856559469</v>
      </c>
      <c r="R117" s="24" t="str">
        <f t="shared" si="8"/>
        <v>Pearl Necklace with +347, +8.9% (3918 to 4265)</v>
      </c>
      <c r="S117" s="18"/>
      <c r="T117" s="18">
        <v>302.0</v>
      </c>
      <c r="U117" s="80">
        <f t="shared" si="9"/>
        <v>76</v>
      </c>
      <c r="V117" s="23">
        <f t="shared" si="10"/>
        <v>0.2516556291</v>
      </c>
      <c r="W117" s="26" t="str">
        <f t="shared" si="11"/>
        <v>Pearl Necklace with +76, +25.2% (302 to 378)</v>
      </c>
    </row>
    <row r="118">
      <c r="A118" s="18">
        <v>198.0</v>
      </c>
      <c r="B118" s="18" t="str">
        <f>VLOOKUP(A118,'202405 MM (Do Not Delete)'!$S$2:$T$1000,2,false)</f>
        <v>Mackerel</v>
      </c>
      <c r="C118" s="18" t="str">
        <f t="shared" si="2"/>
        <v>((Mackerel))</v>
      </c>
      <c r="D118" s="40">
        <v>28565.0</v>
      </c>
      <c r="E118" s="40">
        <v>15962.0</v>
      </c>
      <c r="F118" s="40">
        <v>6789.0</v>
      </c>
      <c r="G118" s="19">
        <f>VLOOKUP(B118,'Kings Ratings'!$A$2:$B$1000,2,false)</f>
        <v>1</v>
      </c>
      <c r="H118" s="7">
        <f>vlookup(A118,'202405 MM (Do Not Delete)'!$A$1:$G$1000,7,false)</f>
        <v>216</v>
      </c>
      <c r="J118" s="18">
        <v>27284.0</v>
      </c>
      <c r="K118" s="80">
        <f t="shared" si="3"/>
        <v>1281</v>
      </c>
      <c r="L118" s="23">
        <f t="shared" si="4"/>
        <v>0.04695059375</v>
      </c>
      <c r="M118" s="24" t="str">
        <f t="shared" si="5"/>
        <v>Mackerel with +1281, +4.7% (27284 to 28565)</v>
      </c>
      <c r="N118" s="41"/>
      <c r="O118" s="18">
        <v>14931.0</v>
      </c>
      <c r="P118" s="18">
        <f t="shared" si="6"/>
        <v>1031</v>
      </c>
      <c r="Q118" s="23">
        <f t="shared" si="7"/>
        <v>0.06905096779</v>
      </c>
      <c r="R118" s="24" t="str">
        <f t="shared" si="8"/>
        <v>Mackerel with +1031, +6.9% (14931 to 15962)</v>
      </c>
      <c r="S118" s="18"/>
      <c r="T118" s="18">
        <v>6014.0</v>
      </c>
      <c r="U118" s="80">
        <f t="shared" si="9"/>
        <v>775</v>
      </c>
      <c r="V118" s="23">
        <f t="shared" si="10"/>
        <v>0.1288659794</v>
      </c>
      <c r="W118" s="26" t="str">
        <f t="shared" si="11"/>
        <v>Mackerel with +775, +12.9% (6014 to 6789)</v>
      </c>
    </row>
    <row r="119">
      <c r="A119" s="18">
        <v>199.0</v>
      </c>
      <c r="B119" s="18" t="str">
        <f>VLOOKUP(A119,'202405 MM (Do Not Delete)'!$S$2:$T$1000,2,false)</f>
        <v>Globber</v>
      </c>
      <c r="C119" s="18" t="str">
        <f t="shared" si="2"/>
        <v>((Globber))</v>
      </c>
      <c r="D119" s="40">
        <v>15830.0</v>
      </c>
      <c r="E119" s="40">
        <v>8772.0</v>
      </c>
      <c r="F119" s="40">
        <v>2593.0</v>
      </c>
      <c r="G119" s="19">
        <f>VLOOKUP(B119,'Kings Ratings'!$A$2:$B$1000,2,false)</f>
        <v>4</v>
      </c>
      <c r="H119" s="7">
        <f>vlookup(A119,'202405 MM (Do Not Delete)'!$A$1:$G$1000,7,false)</f>
        <v>244</v>
      </c>
      <c r="J119" s="18">
        <v>15102.0</v>
      </c>
      <c r="K119" s="80">
        <f t="shared" si="3"/>
        <v>728</v>
      </c>
      <c r="L119" s="23">
        <f t="shared" si="4"/>
        <v>0.04820553569</v>
      </c>
      <c r="M119" s="24" t="str">
        <f t="shared" si="5"/>
        <v>Globber with +728, +4.8% (15102 to 15830)</v>
      </c>
      <c r="N119" s="41"/>
      <c r="O119" s="18">
        <v>8247.0</v>
      </c>
      <c r="P119" s="18">
        <f t="shared" si="6"/>
        <v>525</v>
      </c>
      <c r="Q119" s="23">
        <f t="shared" si="7"/>
        <v>0.06365951255</v>
      </c>
      <c r="R119" s="24" t="str">
        <f t="shared" si="8"/>
        <v>Globber with +525, +6.4% (8247 to 8772)</v>
      </c>
      <c r="S119" s="18"/>
      <c r="T119" s="18">
        <v>2470.0</v>
      </c>
      <c r="U119" s="80">
        <f t="shared" si="9"/>
        <v>123</v>
      </c>
      <c r="V119" s="23">
        <f t="shared" si="10"/>
        <v>0.04979757085</v>
      </c>
      <c r="W119" s="26" t="str">
        <f t="shared" si="11"/>
        <v>Globber with +123, +5% (2470 to 2593)</v>
      </c>
    </row>
    <row r="120">
      <c r="A120" s="18">
        <v>200.0</v>
      </c>
      <c r="B120" s="18" t="str">
        <f>VLOOKUP(A120,'202405 MM (Do Not Delete)'!$S$2:$T$1000,2,false)</f>
        <v>Blue Tiger Fish</v>
      </c>
      <c r="C120" s="18" t="str">
        <f t="shared" si="2"/>
        <v>((Blue Tiger Fish))</v>
      </c>
      <c r="D120" s="40">
        <v>18353.0</v>
      </c>
      <c r="E120" s="40">
        <v>9423.0</v>
      </c>
      <c r="F120" s="40">
        <v>2734.0</v>
      </c>
      <c r="G120" s="19">
        <f>VLOOKUP(B120,'Kings Ratings'!$A$2:$B$1000,2,false)</f>
        <v>2</v>
      </c>
      <c r="H120" s="7">
        <f>vlookup(A120,'202405 MM (Do Not Delete)'!$A$1:$G$1000,7,false)</f>
        <v>232</v>
      </c>
      <c r="J120" s="18">
        <v>17294.0</v>
      </c>
      <c r="K120" s="80">
        <f t="shared" si="3"/>
        <v>1059</v>
      </c>
      <c r="L120" s="23">
        <f t="shared" si="4"/>
        <v>0.06123511044</v>
      </c>
      <c r="M120" s="24" t="str">
        <f t="shared" si="5"/>
        <v>Blue Tiger Fish with +1059, +6.1% (17294 to 18353)</v>
      </c>
      <c r="N120" s="41"/>
      <c r="O120" s="18">
        <v>8653.0</v>
      </c>
      <c r="P120" s="18">
        <f t="shared" si="6"/>
        <v>770</v>
      </c>
      <c r="Q120" s="23">
        <f t="shared" si="7"/>
        <v>0.08898647868</v>
      </c>
      <c r="R120" s="24" t="str">
        <f t="shared" si="8"/>
        <v>Blue Tiger Fish with +770, +8.9% (8653 to 9423)</v>
      </c>
      <c r="S120" s="18"/>
      <c r="T120" s="18">
        <v>2360.0</v>
      </c>
      <c r="U120" s="80">
        <f t="shared" si="9"/>
        <v>374</v>
      </c>
      <c r="V120" s="23">
        <f t="shared" si="10"/>
        <v>0.1584745763</v>
      </c>
      <c r="W120" s="26" t="str">
        <f t="shared" si="11"/>
        <v>Blue Tiger Fish with +374, +15.8% (2360 to 2734)</v>
      </c>
    </row>
    <row r="121">
      <c r="A121" s="18">
        <v>201.0</v>
      </c>
      <c r="B121" s="18" t="str">
        <f>VLOOKUP(A121,'202405 MM (Do Not Delete)'!$S$2:$T$1000,2,false)</f>
        <v>Fluorifish</v>
      </c>
      <c r="C121" s="18" t="str">
        <f t="shared" si="2"/>
        <v>((Fluorifish))</v>
      </c>
      <c r="D121" s="40">
        <v>17373.0</v>
      </c>
      <c r="E121" s="40">
        <v>9279.0</v>
      </c>
      <c r="F121" s="40">
        <v>2365.0</v>
      </c>
      <c r="G121" s="19">
        <f>VLOOKUP(B121,'Kings Ratings'!$A$2:$B$1000,2,false)</f>
        <v>3</v>
      </c>
      <c r="H121" s="7">
        <f>vlookup(A121,'202405 MM (Do Not Delete)'!$A$1:$G$1000,7,false)</f>
        <v>238</v>
      </c>
      <c r="J121" s="18">
        <v>16284.0</v>
      </c>
      <c r="K121" s="80">
        <f t="shared" si="3"/>
        <v>1089</v>
      </c>
      <c r="L121" s="23">
        <f t="shared" si="4"/>
        <v>0.06687546057</v>
      </c>
      <c r="M121" s="24" t="str">
        <f t="shared" si="5"/>
        <v>Fluorifish with +1089, +6.7% (16284 to 17373)</v>
      </c>
      <c r="N121" s="41"/>
      <c r="O121" s="18">
        <v>8484.0</v>
      </c>
      <c r="P121" s="18">
        <f t="shared" si="6"/>
        <v>795</v>
      </c>
      <c r="Q121" s="23">
        <f t="shared" si="7"/>
        <v>0.09370579915</v>
      </c>
      <c r="R121" s="24" t="str">
        <f t="shared" si="8"/>
        <v>Fluorifish with +795, +9.4% (8484 to 9279)</v>
      </c>
      <c r="S121" s="18"/>
      <c r="T121" s="18">
        <v>2032.0</v>
      </c>
      <c r="U121" s="80">
        <f t="shared" si="9"/>
        <v>333</v>
      </c>
      <c r="V121" s="23">
        <f t="shared" si="10"/>
        <v>0.1638779528</v>
      </c>
      <c r="W121" s="26" t="str">
        <f t="shared" si="11"/>
        <v>Fluorifish with +333, +16.4% (2032 to 2365)</v>
      </c>
    </row>
    <row r="122">
      <c r="A122" s="18">
        <v>203.0</v>
      </c>
      <c r="B122" s="18" t="str">
        <f>VLOOKUP(A122,'202405 MM (Do Not Delete)'!$S$2:$T$1000,2,false)</f>
        <v>Green Dye</v>
      </c>
      <c r="C122" s="18" t="str">
        <f t="shared" si="2"/>
        <v>((Green Dye))</v>
      </c>
      <c r="D122" s="40">
        <v>16061.0</v>
      </c>
      <c r="E122" s="40">
        <v>6135.0</v>
      </c>
      <c r="F122" s="40">
        <v>444.0</v>
      </c>
      <c r="G122" s="19">
        <f>VLOOKUP(B122,'Kings Ratings'!$A$2:$B$1000,2,false)</f>
        <v>2</v>
      </c>
      <c r="H122" s="7">
        <f>vlookup(A122,'202405 MM (Do Not Delete)'!$A$1:$G$1000,7,false)</f>
        <v>280</v>
      </c>
      <c r="J122" s="18">
        <v>15182.0</v>
      </c>
      <c r="K122" s="80">
        <f t="shared" si="3"/>
        <v>879</v>
      </c>
      <c r="L122" s="23">
        <f t="shared" si="4"/>
        <v>0.05789751021</v>
      </c>
      <c r="M122" s="24" t="str">
        <f t="shared" si="5"/>
        <v>Green Dye with +879, +5.8% (15182 to 16061)</v>
      </c>
      <c r="N122" s="41"/>
      <c r="O122" s="18">
        <v>5577.0</v>
      </c>
      <c r="P122" s="18">
        <f t="shared" si="6"/>
        <v>558</v>
      </c>
      <c r="Q122" s="23">
        <f t="shared" si="7"/>
        <v>0.1000537924</v>
      </c>
      <c r="R122" s="24" t="str">
        <f t="shared" si="8"/>
        <v>Green Dye with +558, +10% (5577 to 6135)</v>
      </c>
      <c r="S122" s="18"/>
      <c r="T122" s="18">
        <v>398.0</v>
      </c>
      <c r="U122" s="80">
        <f t="shared" si="9"/>
        <v>46</v>
      </c>
      <c r="V122" s="23">
        <f t="shared" si="10"/>
        <v>0.1155778894</v>
      </c>
      <c r="W122" s="26" t="str">
        <f t="shared" si="11"/>
        <v>Green Dye with +46, +11.6% (398 to 444)</v>
      </c>
    </row>
    <row r="123">
      <c r="A123" s="18">
        <v>204.0</v>
      </c>
      <c r="B123" s="18" t="str">
        <f>VLOOKUP(A123,'202405 MM (Do Not Delete)'!$S$2:$T$1000,2,false)</f>
        <v>Green Shield</v>
      </c>
      <c r="C123" s="18" t="str">
        <f t="shared" si="2"/>
        <v>((Green Shield))</v>
      </c>
      <c r="D123" s="40">
        <v>8687.0</v>
      </c>
      <c r="E123" s="40">
        <v>4350.0</v>
      </c>
      <c r="F123" s="40">
        <v>172.0</v>
      </c>
      <c r="G123" s="19">
        <f>VLOOKUP(B123,'Kings Ratings'!$A$2:$B$1000,2,false)</f>
        <v>2</v>
      </c>
      <c r="H123" s="7">
        <f>vlookup(A123,'202405 MM (Do Not Delete)'!$A$1:$G$1000,7,false)</f>
        <v>291</v>
      </c>
      <c r="J123" s="18">
        <v>8046.0</v>
      </c>
      <c r="K123" s="80">
        <f t="shared" si="3"/>
        <v>641</v>
      </c>
      <c r="L123" s="23">
        <f t="shared" si="4"/>
        <v>0.07966691524</v>
      </c>
      <c r="M123" s="24" t="str">
        <f t="shared" si="5"/>
        <v>Green Shield with +641, +8% (8046 to 8687)</v>
      </c>
      <c r="N123" s="41"/>
      <c r="O123" s="18">
        <v>3985.0</v>
      </c>
      <c r="P123" s="18">
        <f t="shared" si="6"/>
        <v>365</v>
      </c>
      <c r="Q123" s="23">
        <f t="shared" si="7"/>
        <v>0.09159347553</v>
      </c>
      <c r="R123" s="24" t="str">
        <f t="shared" si="8"/>
        <v>Green Shield with +365, +9.2% (3985 to 4350)</v>
      </c>
      <c r="S123" s="18"/>
      <c r="T123" s="18">
        <v>144.0</v>
      </c>
      <c r="U123" s="80">
        <f t="shared" si="9"/>
        <v>28</v>
      </c>
      <c r="V123" s="23">
        <f t="shared" si="10"/>
        <v>0.1944444444</v>
      </c>
      <c r="W123" s="26" t="str">
        <f t="shared" si="11"/>
        <v>Green Shield with +28, +19.4% (144 to 172)</v>
      </c>
    </row>
    <row r="124">
      <c r="A124" s="18">
        <v>205.0</v>
      </c>
      <c r="B124" s="18" t="str">
        <f>VLOOKUP(A124,'202405 MM (Do Not Delete)'!$S$2:$T$1000,2,false)</f>
        <v>Red Starfish</v>
      </c>
      <c r="C124" s="18" t="str">
        <f t="shared" si="2"/>
        <v>((Red Starfish))</v>
      </c>
      <c r="D124" s="40">
        <v>19160.0</v>
      </c>
      <c r="E124" s="40">
        <v>10126.0</v>
      </c>
      <c r="F124" s="40">
        <v>3286.0</v>
      </c>
      <c r="G124" s="19">
        <f>VLOOKUP(B124,'Kings Ratings'!$A$2:$B$1000,2,false)</f>
        <v>2</v>
      </c>
      <c r="H124" s="7">
        <f>vlookup(A124,'202405 MM (Do Not Delete)'!$A$1:$G$1000,7,false)</f>
        <v>226</v>
      </c>
      <c r="J124" s="18">
        <v>18085.0</v>
      </c>
      <c r="K124" s="80">
        <f t="shared" si="3"/>
        <v>1075</v>
      </c>
      <c r="L124" s="23">
        <f t="shared" si="4"/>
        <v>0.05944152613</v>
      </c>
      <c r="M124" s="24" t="str">
        <f t="shared" si="5"/>
        <v>Red Starfish with +1075, +5.9% (18085 to 19160)</v>
      </c>
      <c r="N124" s="41"/>
      <c r="O124" s="18">
        <v>9334.0</v>
      </c>
      <c r="P124" s="18">
        <f t="shared" si="6"/>
        <v>792</v>
      </c>
      <c r="Q124" s="23">
        <f t="shared" si="7"/>
        <v>0.08485108207</v>
      </c>
      <c r="R124" s="24" t="str">
        <f t="shared" si="8"/>
        <v>Red Starfish with +792, +8.5% (9334 to 10126)</v>
      </c>
      <c r="S124" s="18"/>
      <c r="T124" s="18">
        <v>2872.0</v>
      </c>
      <c r="U124" s="80">
        <f t="shared" si="9"/>
        <v>414</v>
      </c>
      <c r="V124" s="23">
        <f t="shared" si="10"/>
        <v>0.1441504178</v>
      </c>
      <c r="W124" s="26" t="str">
        <f t="shared" si="11"/>
        <v>Red Starfish with +414, +14.4% (2872 to 3286)</v>
      </c>
    </row>
    <row r="125">
      <c r="A125" s="18">
        <v>206.0</v>
      </c>
      <c r="B125" s="18" t="str">
        <f>VLOOKUP(A125,'202405 MM (Do Not Delete)'!$S$2:$T$1000,2,false)</f>
        <v>Seahorse</v>
      </c>
      <c r="C125" s="18" t="str">
        <f t="shared" si="2"/>
        <v>((Seahorse))</v>
      </c>
      <c r="D125" s="40">
        <v>16172.0</v>
      </c>
      <c r="E125" s="40">
        <v>8722.0</v>
      </c>
      <c r="F125" s="40">
        <v>2209.0</v>
      </c>
      <c r="G125" s="19">
        <f>VLOOKUP(B125,'Kings Ratings'!$A$2:$B$1000,2,false)</f>
        <v>3</v>
      </c>
      <c r="H125" s="7">
        <f>vlookup(A125,'202405 MM (Do Not Delete)'!$A$1:$G$1000,7,false)</f>
        <v>237</v>
      </c>
      <c r="J125" s="18">
        <v>15166.0</v>
      </c>
      <c r="K125" s="80">
        <f t="shared" si="3"/>
        <v>1006</v>
      </c>
      <c r="L125" s="23">
        <f t="shared" si="4"/>
        <v>0.06633258605</v>
      </c>
      <c r="M125" s="24" t="str">
        <f t="shared" si="5"/>
        <v>Seahorse with +1006, +6.6% (15166 to 16172)</v>
      </c>
      <c r="N125" s="41"/>
      <c r="O125" s="18">
        <v>7995.0</v>
      </c>
      <c r="P125" s="18">
        <f t="shared" si="6"/>
        <v>727</v>
      </c>
      <c r="Q125" s="23">
        <f t="shared" si="7"/>
        <v>0.0909318324</v>
      </c>
      <c r="R125" s="24" t="str">
        <f t="shared" si="8"/>
        <v>Seahorse with +727, +9.1% (7995 to 8722)</v>
      </c>
      <c r="S125" s="18"/>
      <c r="T125" s="18">
        <v>1911.0</v>
      </c>
      <c r="U125" s="80">
        <f t="shared" si="9"/>
        <v>298</v>
      </c>
      <c r="V125" s="23">
        <f t="shared" si="10"/>
        <v>0.1559392988</v>
      </c>
      <c r="W125" s="26" t="str">
        <f t="shared" si="11"/>
        <v>Seahorse with +298, +15.6% (1911 to 2209)</v>
      </c>
    </row>
    <row r="126">
      <c r="A126" s="18">
        <v>207.0</v>
      </c>
      <c r="B126" s="18" t="str">
        <f>VLOOKUP(A126,'202405 MM (Do Not Delete)'!$S$2:$T$1000,2,false)</f>
        <v>Octopus</v>
      </c>
      <c r="C126" s="18" t="str">
        <f t="shared" si="2"/>
        <v>((Octopus))</v>
      </c>
      <c r="D126" s="40">
        <v>11750.0</v>
      </c>
      <c r="E126" s="40">
        <v>6578.0</v>
      </c>
      <c r="F126" s="40">
        <v>369.0</v>
      </c>
      <c r="G126" s="19">
        <f>VLOOKUP(B126,'Kings Ratings'!$A$2:$B$1000,2,false)</f>
        <v>5</v>
      </c>
      <c r="H126" s="7">
        <f>vlookup(A126,'202405 MM (Do Not Delete)'!$A$1:$G$1000,7,false)</f>
        <v>291</v>
      </c>
      <c r="J126" s="18">
        <v>10842.0</v>
      </c>
      <c r="K126" s="80">
        <f t="shared" si="3"/>
        <v>908</v>
      </c>
      <c r="L126" s="23">
        <f t="shared" si="4"/>
        <v>0.08374838591</v>
      </c>
      <c r="M126" s="24" t="str">
        <f t="shared" si="5"/>
        <v>Octopus with +908, +8.4% (10842 to 11750)</v>
      </c>
      <c r="N126" s="41"/>
      <c r="O126" s="18">
        <v>5881.0</v>
      </c>
      <c r="P126" s="18">
        <f t="shared" si="6"/>
        <v>697</v>
      </c>
      <c r="Q126" s="23">
        <f t="shared" si="7"/>
        <v>0.118517259</v>
      </c>
      <c r="R126" s="24" t="str">
        <f t="shared" si="8"/>
        <v>Octopus with +697, +11.9% (5881 to 6578)</v>
      </c>
      <c r="S126" s="18"/>
      <c r="T126" s="18">
        <v>259.0</v>
      </c>
      <c r="U126" s="80">
        <f t="shared" si="9"/>
        <v>110</v>
      </c>
      <c r="V126" s="23">
        <f t="shared" si="10"/>
        <v>0.4247104247</v>
      </c>
      <c r="W126" s="26" t="str">
        <f t="shared" si="11"/>
        <v>Octopus with +110, +42.5% (259 to 369)</v>
      </c>
    </row>
    <row r="127">
      <c r="A127" s="18">
        <v>216.0</v>
      </c>
      <c r="B127" s="18" t="str">
        <f>VLOOKUP(A127,'202405 MM (Do Not Delete)'!$S$2:$T$1000,2,false)</f>
        <v>Magnifying Glass</v>
      </c>
      <c r="C127" s="18" t="str">
        <f t="shared" si="2"/>
        <v>((Magnifying Glass))</v>
      </c>
      <c r="D127" s="40">
        <v>6876.0</v>
      </c>
      <c r="E127" s="40">
        <v>4068.0</v>
      </c>
      <c r="F127" s="40">
        <v>411.0</v>
      </c>
      <c r="G127" s="19">
        <f>VLOOKUP(B127,'Kings Ratings'!$A$2:$B$1000,2,false)</f>
        <v>2</v>
      </c>
      <c r="H127" s="7">
        <f>vlookup(A127,'202405 MM (Do Not Delete)'!$A$1:$G$1000,7,false)</f>
        <v>285</v>
      </c>
      <c r="J127" s="18">
        <v>6276.0</v>
      </c>
      <c r="K127" s="80">
        <f t="shared" si="3"/>
        <v>600</v>
      </c>
      <c r="L127" s="23">
        <f t="shared" si="4"/>
        <v>0.09560229446</v>
      </c>
      <c r="M127" s="24" t="str">
        <f t="shared" si="5"/>
        <v>Magnifying Glass with +600, +9.6% (6276 to 6876)</v>
      </c>
      <c r="N127" s="41"/>
      <c r="O127" s="18">
        <v>3763.0</v>
      </c>
      <c r="P127" s="18">
        <f t="shared" si="6"/>
        <v>305</v>
      </c>
      <c r="Q127" s="23">
        <f t="shared" si="7"/>
        <v>0.08105235185</v>
      </c>
      <c r="R127" s="24" t="str">
        <f t="shared" si="8"/>
        <v>Magnifying Glass with +305, +8.1% (3763 to 4068)</v>
      </c>
      <c r="S127" s="18"/>
      <c r="T127" s="18">
        <v>357.0</v>
      </c>
      <c r="U127" s="80">
        <f t="shared" si="9"/>
        <v>54</v>
      </c>
      <c r="V127" s="23">
        <f t="shared" si="10"/>
        <v>0.1512605042</v>
      </c>
      <c r="W127" s="26" t="str">
        <f t="shared" si="11"/>
        <v>Magnifying Glass with +54, +15.1% (357 to 411)</v>
      </c>
    </row>
    <row r="128">
      <c r="A128" s="18">
        <v>217.0</v>
      </c>
      <c r="B128" s="18" t="str">
        <f>VLOOKUP(A128,'202405 MM (Do Not Delete)'!$S$2:$T$1000,2,false)</f>
        <v>Horseshoe</v>
      </c>
      <c r="C128" s="18" t="str">
        <f t="shared" si="2"/>
        <v>((Horseshoe))</v>
      </c>
      <c r="D128" s="40">
        <v>15641.0</v>
      </c>
      <c r="E128" s="40">
        <v>9878.0</v>
      </c>
      <c r="F128" s="40">
        <v>2958.0</v>
      </c>
      <c r="G128" s="19">
        <f>VLOOKUP(B128,'Kings Ratings'!$A$2:$B$1000,2,false)</f>
        <v>1</v>
      </c>
      <c r="H128" s="7">
        <f>vlookup(A128,'202405 MM (Do Not Delete)'!$A$1:$G$1000,7,false)</f>
        <v>233</v>
      </c>
      <c r="J128" s="18">
        <v>14739.0</v>
      </c>
      <c r="K128" s="80">
        <f t="shared" si="3"/>
        <v>902</v>
      </c>
      <c r="L128" s="23">
        <f t="shared" si="4"/>
        <v>0.06119818169</v>
      </c>
      <c r="M128" s="24" t="str">
        <f t="shared" si="5"/>
        <v>Horseshoe with +902, +6.1% (14739 to 15641)</v>
      </c>
      <c r="N128" s="41"/>
      <c r="O128" s="18">
        <v>9255.0</v>
      </c>
      <c r="P128" s="18">
        <f t="shared" si="6"/>
        <v>623</v>
      </c>
      <c r="Q128" s="23">
        <f t="shared" si="7"/>
        <v>0.06731496488</v>
      </c>
      <c r="R128" s="24" t="str">
        <f t="shared" si="8"/>
        <v>Horseshoe with +623, +6.7% (9255 to 9878)</v>
      </c>
      <c r="S128" s="18"/>
      <c r="T128" s="18">
        <v>2589.0</v>
      </c>
      <c r="U128" s="80">
        <f t="shared" si="9"/>
        <v>369</v>
      </c>
      <c r="V128" s="23">
        <f t="shared" si="10"/>
        <v>0.1425260718</v>
      </c>
      <c r="W128" s="26" t="str">
        <f t="shared" si="11"/>
        <v>Horseshoe with +369, +14.3% (2589 to 2958)</v>
      </c>
    </row>
    <row r="129">
      <c r="A129" s="18">
        <v>220.0</v>
      </c>
      <c r="B129" s="18" t="str">
        <f>VLOOKUP(A129,'202405 MM (Do Not Delete)'!$S$2:$T$1000,2,false)</f>
        <v>Lava Sphere</v>
      </c>
      <c r="C129" s="18" t="str">
        <f t="shared" si="2"/>
        <v>((Lava Sphere))</v>
      </c>
      <c r="D129" s="40">
        <v>7672.0</v>
      </c>
      <c r="E129" s="40">
        <v>28.0</v>
      </c>
      <c r="F129" s="40">
        <v>0.0</v>
      </c>
      <c r="G129" s="19">
        <f>VLOOKUP(B129,'Kings Ratings'!$A$2:$B$1000,2,false)</f>
        <v>10</v>
      </c>
      <c r="H129" s="10"/>
      <c r="J129" s="18">
        <v>6991.0</v>
      </c>
      <c r="K129" s="80">
        <f t="shared" si="3"/>
        <v>681</v>
      </c>
      <c r="L129" s="23">
        <f t="shared" si="4"/>
        <v>0.09741095694</v>
      </c>
      <c r="M129" s="24" t="str">
        <f t="shared" si="5"/>
        <v>Lava Sphere with +681, +9.7% (6991 to 7672)</v>
      </c>
      <c r="N129" s="41"/>
      <c r="O129" s="18">
        <v>9.0</v>
      </c>
      <c r="P129" s="18">
        <f t="shared" si="6"/>
        <v>19</v>
      </c>
      <c r="Q129" s="23">
        <f t="shared" si="7"/>
        <v>2.111111111</v>
      </c>
      <c r="R129" s="24" t="str">
        <f t="shared" si="8"/>
        <v>Lava Sphere with +19, +211.1% (9 to 28)</v>
      </c>
      <c r="S129" s="18"/>
      <c r="T129" s="18">
        <v>0.0</v>
      </c>
      <c r="U129" s="80">
        <f t="shared" si="9"/>
        <v>0</v>
      </c>
      <c r="V129" s="23" t="str">
        <f t="shared" si="10"/>
        <v>#DIV/0!</v>
      </c>
      <c r="W129" s="26" t="str">
        <f t="shared" si="11"/>
        <v>#DIV/0!</v>
      </c>
    </row>
    <row r="130">
      <c r="A130" s="18">
        <v>221.0</v>
      </c>
      <c r="B130" s="18" t="str">
        <f>VLOOKUP(A130,'202405 MM (Do Not Delete)'!$S$2:$T$1000,2,false)</f>
        <v>Runestone 11</v>
      </c>
      <c r="C130" s="18" t="str">
        <f t="shared" si="2"/>
        <v>((Runestone 11))</v>
      </c>
      <c r="D130" s="40">
        <v>5573.0</v>
      </c>
      <c r="E130" s="40">
        <v>0.0</v>
      </c>
      <c r="F130" s="40">
        <v>0.0</v>
      </c>
      <c r="G130" s="19">
        <f>VLOOKUP(B130,'Kings Ratings'!$A$2:$B$1000,2,false)</f>
        <v>10</v>
      </c>
      <c r="H130" s="10" t="str">
        <f>vlookup(A130,'202405 MM (Do Not Delete)'!$A$1:$G$1000,7,false)</f>
        <v/>
      </c>
      <c r="J130" s="18">
        <v>5165.0</v>
      </c>
      <c r="K130" s="80">
        <f t="shared" si="3"/>
        <v>408</v>
      </c>
      <c r="L130" s="23">
        <f t="shared" si="4"/>
        <v>0.07899322362</v>
      </c>
      <c r="M130" s="24" t="str">
        <f t="shared" si="5"/>
        <v>Runestone 11 with +408, +7.9% (5165 to 5573)</v>
      </c>
      <c r="N130" s="41"/>
      <c r="O130" s="18">
        <v>0.0</v>
      </c>
      <c r="P130" s="18">
        <f t="shared" si="6"/>
        <v>0</v>
      </c>
      <c r="Q130" s="23" t="str">
        <f t="shared" si="7"/>
        <v>#DIV/0!</v>
      </c>
      <c r="R130" s="24" t="str">
        <f t="shared" si="8"/>
        <v>#DIV/0!</v>
      </c>
      <c r="S130" s="18"/>
      <c r="T130" s="18">
        <v>0.0</v>
      </c>
      <c r="U130" s="80">
        <f t="shared" si="9"/>
        <v>0</v>
      </c>
      <c r="V130" s="23" t="str">
        <f t="shared" si="10"/>
        <v>#DIV/0!</v>
      </c>
      <c r="W130" s="26" t="str">
        <f t="shared" si="11"/>
        <v>#DIV/0!</v>
      </c>
    </row>
    <row r="131">
      <c r="A131" s="18">
        <v>222.0</v>
      </c>
      <c r="B131" s="18" t="str">
        <f>VLOOKUP(A131,'202405 MM (Do Not Delete)'!$S$2:$T$1000,2,false)</f>
        <v>Runestone 12</v>
      </c>
      <c r="C131" s="18" t="str">
        <f t="shared" si="2"/>
        <v>((Runestone 12))</v>
      </c>
      <c r="D131" s="40">
        <v>5778.0</v>
      </c>
      <c r="E131" s="40">
        <v>8.0</v>
      </c>
      <c r="F131" s="40">
        <v>0.0</v>
      </c>
      <c r="G131" s="19">
        <f>VLOOKUP(B131,'Kings Ratings'!$A$2:$B$1000,2,false)</f>
        <v>10</v>
      </c>
      <c r="H131" s="10" t="str">
        <f>vlookup(A131,'202405 MM (Do Not Delete)'!$A$1:$G$1000,7,false)</f>
        <v/>
      </c>
      <c r="J131" s="18">
        <v>5388.0</v>
      </c>
      <c r="K131" s="80">
        <f t="shared" si="3"/>
        <v>390</v>
      </c>
      <c r="L131" s="23">
        <f t="shared" si="4"/>
        <v>0.0723830735</v>
      </c>
      <c r="M131" s="24" t="str">
        <f t="shared" si="5"/>
        <v>Runestone 12 with +390, +7.2% (5388 to 5778)</v>
      </c>
      <c r="N131" s="41"/>
      <c r="O131" s="18">
        <v>7.0</v>
      </c>
      <c r="P131" s="18">
        <f t="shared" si="6"/>
        <v>1</v>
      </c>
      <c r="Q131" s="23">
        <f t="shared" si="7"/>
        <v>0.1428571429</v>
      </c>
      <c r="R131" s="24" t="str">
        <f t="shared" si="8"/>
        <v>Runestone 12 with +1, +14.3% (7 to 8)</v>
      </c>
      <c r="S131" s="18"/>
      <c r="T131" s="18">
        <v>0.0</v>
      </c>
      <c r="U131" s="80">
        <f t="shared" si="9"/>
        <v>0</v>
      </c>
      <c r="V131" s="23" t="str">
        <f t="shared" si="10"/>
        <v>#DIV/0!</v>
      </c>
      <c r="W131" s="26" t="str">
        <f t="shared" si="11"/>
        <v>#DIV/0!</v>
      </c>
    </row>
    <row r="132">
      <c r="A132" s="18">
        <v>223.0</v>
      </c>
      <c r="B132" s="18" t="str">
        <f>VLOOKUP(A132,'202405 MM (Do Not Delete)'!$S$2:$T$1000,2,false)</f>
        <v>Runestone 13</v>
      </c>
      <c r="C132" s="18" t="str">
        <f t="shared" si="2"/>
        <v>((Runestone 13))</v>
      </c>
      <c r="D132" s="40">
        <v>5761.0</v>
      </c>
      <c r="E132" s="40">
        <v>1.0</v>
      </c>
      <c r="F132" s="40">
        <v>0.0</v>
      </c>
      <c r="G132" s="19">
        <f>VLOOKUP(B132,'Kings Ratings'!$A$2:$B$1000,2,false)</f>
        <v>10</v>
      </c>
      <c r="H132" s="10" t="str">
        <f>vlookup(A132,'202405 MM (Do Not Delete)'!$A$1:$G$1000,7,false)</f>
        <v/>
      </c>
      <c r="J132" s="18">
        <v>5298.0</v>
      </c>
      <c r="K132" s="80">
        <f t="shared" si="3"/>
        <v>463</v>
      </c>
      <c r="L132" s="23">
        <f t="shared" si="4"/>
        <v>0.08739146848</v>
      </c>
      <c r="M132" s="24" t="str">
        <f t="shared" si="5"/>
        <v>Runestone 13 with +463, +8.7% (5298 to 5761)</v>
      </c>
      <c r="N132" s="41"/>
      <c r="O132" s="18">
        <v>1.0</v>
      </c>
      <c r="P132" s="18">
        <f t="shared" si="6"/>
        <v>0</v>
      </c>
      <c r="Q132" s="23">
        <f t="shared" si="7"/>
        <v>0</v>
      </c>
      <c r="R132" s="24" t="str">
        <f t="shared" si="8"/>
        <v>Runestone 13 with +0, +0% (1 to 1)</v>
      </c>
      <c r="S132" s="18"/>
      <c r="T132" s="18">
        <v>0.0</v>
      </c>
      <c r="U132" s="80">
        <f t="shared" si="9"/>
        <v>0</v>
      </c>
      <c r="V132" s="23" t="str">
        <f t="shared" si="10"/>
        <v>#DIV/0!</v>
      </c>
      <c r="W132" s="26" t="str">
        <f t="shared" si="11"/>
        <v>#DIV/0!</v>
      </c>
    </row>
    <row r="133">
      <c r="A133" s="18">
        <v>224.0</v>
      </c>
      <c r="B133" s="18" t="str">
        <f>VLOOKUP(A133,'202405 MM (Do Not Delete)'!$S$2:$T$1000,2,false)</f>
        <v>Runestone 14</v>
      </c>
      <c r="C133" s="18" t="str">
        <f t="shared" si="2"/>
        <v>((Runestone 14))</v>
      </c>
      <c r="D133" s="40">
        <v>5756.0</v>
      </c>
      <c r="E133" s="40">
        <v>0.0</v>
      </c>
      <c r="F133" s="40">
        <v>0.0</v>
      </c>
      <c r="G133" s="19">
        <f>VLOOKUP(B133,'Kings Ratings'!$A$2:$B$1000,2,false)</f>
        <v>10</v>
      </c>
      <c r="H133" s="10" t="str">
        <f>vlookup(A133,'202405 MM (Do Not Delete)'!$A$1:$G$1000,7,false)</f>
        <v/>
      </c>
      <c r="J133" s="18">
        <v>5281.0</v>
      </c>
      <c r="K133" s="80">
        <f t="shared" si="3"/>
        <v>475</v>
      </c>
      <c r="L133" s="23">
        <f t="shared" si="4"/>
        <v>0.08994508616</v>
      </c>
      <c r="M133" s="24" t="str">
        <f t="shared" si="5"/>
        <v>Runestone 14 with +475, +9% (5281 to 5756)</v>
      </c>
      <c r="N133" s="41"/>
      <c r="O133" s="18">
        <v>0.0</v>
      </c>
      <c r="P133" s="18">
        <f t="shared" si="6"/>
        <v>0</v>
      </c>
      <c r="Q133" s="23" t="str">
        <f t="shared" si="7"/>
        <v>#DIV/0!</v>
      </c>
      <c r="R133" s="24" t="str">
        <f t="shared" si="8"/>
        <v>#DIV/0!</v>
      </c>
      <c r="S133" s="18"/>
      <c r="T133" s="18">
        <v>0.0</v>
      </c>
      <c r="U133" s="80">
        <f t="shared" si="9"/>
        <v>0</v>
      </c>
      <c r="V133" s="23" t="str">
        <f t="shared" si="10"/>
        <v>#DIV/0!</v>
      </c>
      <c r="W133" s="26" t="str">
        <f t="shared" si="11"/>
        <v>#DIV/0!</v>
      </c>
    </row>
    <row r="134">
      <c r="A134" s="18">
        <v>225.0</v>
      </c>
      <c r="B134" s="18" t="str">
        <f>VLOOKUP(A134,'202405 MM (Do Not Delete)'!$S$2:$T$1000,2,false)</f>
        <v>Runestone 15</v>
      </c>
      <c r="C134" s="18" t="str">
        <f t="shared" si="2"/>
        <v>((Runestone 15))</v>
      </c>
      <c r="D134" s="40">
        <v>5744.0</v>
      </c>
      <c r="E134" s="40">
        <v>0.0</v>
      </c>
      <c r="F134" s="40">
        <v>0.0</v>
      </c>
      <c r="G134" s="19">
        <f>VLOOKUP(B134,'Kings Ratings'!$A$2:$B$1000,2,false)</f>
        <v>10</v>
      </c>
      <c r="H134" s="10" t="str">
        <f>vlookup(A134,'202405 MM (Do Not Delete)'!$A$1:$G$1000,7,false)</f>
        <v/>
      </c>
      <c r="J134" s="18">
        <v>5274.0</v>
      </c>
      <c r="K134" s="80">
        <f t="shared" si="3"/>
        <v>470</v>
      </c>
      <c r="L134" s="23">
        <f t="shared" si="4"/>
        <v>0.08911642017</v>
      </c>
      <c r="M134" s="24" t="str">
        <f t="shared" si="5"/>
        <v>Runestone 15 with +470, +8.9% (5274 to 5744)</v>
      </c>
      <c r="N134" s="41"/>
      <c r="O134" s="18">
        <v>0.0</v>
      </c>
      <c r="P134" s="18">
        <f t="shared" si="6"/>
        <v>0</v>
      </c>
      <c r="Q134" s="23" t="str">
        <f t="shared" si="7"/>
        <v>#DIV/0!</v>
      </c>
      <c r="R134" s="24" t="str">
        <f t="shared" si="8"/>
        <v>#DIV/0!</v>
      </c>
      <c r="S134" s="18"/>
      <c r="T134" s="18">
        <v>0.0</v>
      </c>
      <c r="U134" s="80">
        <f t="shared" si="9"/>
        <v>0</v>
      </c>
      <c r="V134" s="23" t="str">
        <f t="shared" si="10"/>
        <v>#DIV/0!</v>
      </c>
      <c r="W134" s="26" t="str">
        <f t="shared" si="11"/>
        <v>#DIV/0!</v>
      </c>
    </row>
    <row r="135">
      <c r="A135" s="18">
        <v>226.0</v>
      </c>
      <c r="B135" s="18" t="str">
        <f>VLOOKUP(A135,'202405 MM (Do Not Delete)'!$S$2:$T$1000,2,false)</f>
        <v>Runestone 16</v>
      </c>
      <c r="C135" s="18" t="str">
        <f t="shared" si="2"/>
        <v>((Runestone 16))</v>
      </c>
      <c r="D135" s="40">
        <v>5183.0</v>
      </c>
      <c r="E135" s="40">
        <v>0.0</v>
      </c>
      <c r="F135" s="40">
        <v>0.0</v>
      </c>
      <c r="G135" s="19">
        <f>VLOOKUP(B135,'Kings Ratings'!$A$2:$B$1000,2,false)</f>
        <v>10</v>
      </c>
      <c r="H135" s="10" t="str">
        <f>vlookup(A135,'202405 MM (Do Not Delete)'!$A$1:$G$1000,7,false)</f>
        <v/>
      </c>
      <c r="J135" s="18">
        <v>4763.0</v>
      </c>
      <c r="K135" s="80">
        <f t="shared" si="3"/>
        <v>420</v>
      </c>
      <c r="L135" s="23">
        <f t="shared" si="4"/>
        <v>0.08817971866</v>
      </c>
      <c r="M135" s="24" t="str">
        <f t="shared" si="5"/>
        <v>Runestone 16 with +420, +8.8% (4763 to 5183)</v>
      </c>
      <c r="N135" s="41"/>
      <c r="O135" s="18">
        <v>0.0</v>
      </c>
      <c r="P135" s="18">
        <f t="shared" si="6"/>
        <v>0</v>
      </c>
      <c r="Q135" s="23" t="str">
        <f t="shared" si="7"/>
        <v>#DIV/0!</v>
      </c>
      <c r="R135" s="24" t="str">
        <f t="shared" si="8"/>
        <v>#DIV/0!</v>
      </c>
      <c r="S135" s="18"/>
      <c r="T135" s="18">
        <v>0.0</v>
      </c>
      <c r="U135" s="80">
        <f t="shared" si="9"/>
        <v>0</v>
      </c>
      <c r="V135" s="23" t="str">
        <f t="shared" si="10"/>
        <v>#DIV/0!</v>
      </c>
      <c r="W135" s="26" t="str">
        <f t="shared" si="11"/>
        <v>#DIV/0!</v>
      </c>
    </row>
    <row r="136">
      <c r="A136" s="18">
        <v>227.0</v>
      </c>
      <c r="B136" s="18" t="str">
        <f>VLOOKUP(A136,'202405 MM (Do Not Delete)'!$S$2:$T$1000,2,false)</f>
        <v>Runestone 17</v>
      </c>
      <c r="C136" s="18" t="str">
        <f t="shared" si="2"/>
        <v>((Runestone 17))</v>
      </c>
      <c r="D136" s="40">
        <v>5870.0</v>
      </c>
      <c r="E136" s="40">
        <v>5.0</v>
      </c>
      <c r="F136" s="40">
        <v>0.0</v>
      </c>
      <c r="G136" s="19">
        <f>VLOOKUP(B136,'Kings Ratings'!$A$2:$B$1000,2,false)</f>
        <v>10</v>
      </c>
      <c r="H136" s="10" t="str">
        <f>vlookup(A136,'202405 MM (Do Not Delete)'!$A$1:$G$1000,7,false)</f>
        <v/>
      </c>
      <c r="J136" s="18">
        <v>5367.0</v>
      </c>
      <c r="K136" s="80">
        <f t="shared" si="3"/>
        <v>503</v>
      </c>
      <c r="L136" s="23">
        <f t="shared" si="4"/>
        <v>0.0937208869</v>
      </c>
      <c r="M136" s="24" t="str">
        <f t="shared" si="5"/>
        <v>Runestone 17 with +503, +9.4% (5367 to 5870)</v>
      </c>
      <c r="N136" s="41"/>
      <c r="O136" s="18">
        <v>5.0</v>
      </c>
      <c r="P136" s="18">
        <f t="shared" si="6"/>
        <v>0</v>
      </c>
      <c r="Q136" s="23">
        <f t="shared" si="7"/>
        <v>0</v>
      </c>
      <c r="R136" s="24" t="str">
        <f t="shared" si="8"/>
        <v>Runestone 17 with +0, +0% (5 to 5)</v>
      </c>
      <c r="S136" s="18"/>
      <c r="T136" s="18">
        <v>0.0</v>
      </c>
      <c r="U136" s="80">
        <f t="shared" si="9"/>
        <v>0</v>
      </c>
      <c r="V136" s="23" t="str">
        <f t="shared" si="10"/>
        <v>#DIV/0!</v>
      </c>
      <c r="W136" s="26" t="str">
        <f t="shared" si="11"/>
        <v>#DIV/0!</v>
      </c>
    </row>
    <row r="137">
      <c r="A137" s="18">
        <v>228.0</v>
      </c>
      <c r="B137" s="18" t="str">
        <f>VLOOKUP(A137,'202405 MM (Do Not Delete)'!$S$2:$T$1000,2,false)</f>
        <v>Runestone 18</v>
      </c>
      <c r="C137" s="18" t="str">
        <f t="shared" si="2"/>
        <v>((Runestone 18))</v>
      </c>
      <c r="D137" s="40">
        <v>6843.0</v>
      </c>
      <c r="E137" s="40">
        <v>9.0</v>
      </c>
      <c r="F137" s="40">
        <v>0.0</v>
      </c>
      <c r="G137" s="19">
        <f>VLOOKUP(B137,'Kings Ratings'!$A$2:$B$1000,2,false)</f>
        <v>10</v>
      </c>
      <c r="H137" s="10"/>
      <c r="J137" s="18">
        <v>6185.0</v>
      </c>
      <c r="K137" s="80">
        <f t="shared" si="3"/>
        <v>658</v>
      </c>
      <c r="L137" s="23">
        <f t="shared" si="4"/>
        <v>0.1063864188</v>
      </c>
      <c r="M137" s="24" t="str">
        <f t="shared" si="5"/>
        <v>Runestone 18 with +658, +10.6% (6185 to 6843)</v>
      </c>
      <c r="N137" s="41"/>
      <c r="O137" s="18">
        <v>4.0</v>
      </c>
      <c r="P137" s="18">
        <f t="shared" si="6"/>
        <v>5</v>
      </c>
      <c r="Q137" s="23">
        <f t="shared" si="7"/>
        <v>1.25</v>
      </c>
      <c r="R137" s="24" t="str">
        <f t="shared" si="8"/>
        <v>Runestone 18 with +5, +125% (4 to 9)</v>
      </c>
      <c r="S137" s="18"/>
      <c r="T137" s="18">
        <v>0.0</v>
      </c>
      <c r="U137" s="80">
        <f t="shared" si="9"/>
        <v>0</v>
      </c>
      <c r="V137" s="23" t="str">
        <f t="shared" si="10"/>
        <v>#DIV/0!</v>
      </c>
      <c r="W137" s="26" t="str">
        <f t="shared" si="11"/>
        <v>#DIV/0!</v>
      </c>
    </row>
    <row r="138">
      <c r="A138" s="18">
        <v>229.0</v>
      </c>
      <c r="B138" s="18" t="str">
        <f>VLOOKUP(A138,'202405 MM (Do Not Delete)'!$S$2:$T$1000,2,false)</f>
        <v>Runestone 19</v>
      </c>
      <c r="C138" s="18" t="str">
        <f t="shared" si="2"/>
        <v>((Runestone 19))</v>
      </c>
      <c r="D138" s="40">
        <v>5480.0</v>
      </c>
      <c r="E138" s="40">
        <v>0.0</v>
      </c>
      <c r="F138" s="40">
        <v>0.0</v>
      </c>
      <c r="G138" s="19">
        <f>VLOOKUP(B138,'Kings Ratings'!$A$2:$B$1000,2,false)</f>
        <v>10</v>
      </c>
      <c r="H138" s="10" t="str">
        <f>vlookup(A138,'202405 MM (Do Not Delete)'!$A$1:$G$1000,7,false)</f>
        <v/>
      </c>
      <c r="J138" s="18">
        <v>5032.0</v>
      </c>
      <c r="K138" s="80">
        <f t="shared" si="3"/>
        <v>448</v>
      </c>
      <c r="L138" s="23">
        <f t="shared" si="4"/>
        <v>0.08903020668</v>
      </c>
      <c r="M138" s="24" t="str">
        <f t="shared" si="5"/>
        <v>Runestone 19 with +448, +8.9% (5032 to 5480)</v>
      </c>
      <c r="N138" s="41"/>
      <c r="O138" s="18">
        <v>0.0</v>
      </c>
      <c r="P138" s="18">
        <f t="shared" si="6"/>
        <v>0</v>
      </c>
      <c r="Q138" s="23" t="str">
        <f t="shared" si="7"/>
        <v>#DIV/0!</v>
      </c>
      <c r="R138" s="24" t="str">
        <f t="shared" si="8"/>
        <v>#DIV/0!</v>
      </c>
      <c r="S138" s="18"/>
      <c r="T138" s="18">
        <v>0.0</v>
      </c>
      <c r="U138" s="80">
        <f t="shared" si="9"/>
        <v>0</v>
      </c>
      <c r="V138" s="23" t="str">
        <f t="shared" si="10"/>
        <v>#DIV/0!</v>
      </c>
      <c r="W138" s="26" t="str">
        <f t="shared" si="11"/>
        <v>#DIV/0!</v>
      </c>
    </row>
    <row r="139">
      <c r="A139" s="18">
        <v>230.0</v>
      </c>
      <c r="B139" s="18" t="str">
        <f>VLOOKUP(A139,'202405 MM (Do Not Delete)'!$S$2:$T$1000,2,false)</f>
        <v>Runestone 20</v>
      </c>
      <c r="C139" s="18" t="str">
        <f t="shared" si="2"/>
        <v>((Runestone 20))</v>
      </c>
      <c r="D139" s="40">
        <v>5326.0</v>
      </c>
      <c r="E139" s="40">
        <v>0.0</v>
      </c>
      <c r="F139" s="40">
        <v>0.0</v>
      </c>
      <c r="G139" s="19">
        <f>VLOOKUP(B139,'Kings Ratings'!$A$2:$B$1000,2,false)</f>
        <v>10</v>
      </c>
      <c r="H139" s="10" t="str">
        <f>vlookup(A139,'202405 MM (Do Not Delete)'!$A$1:$G$1000,7,false)</f>
        <v/>
      </c>
      <c r="J139" s="18">
        <v>4911.0</v>
      </c>
      <c r="K139" s="80">
        <f t="shared" si="3"/>
        <v>415</v>
      </c>
      <c r="L139" s="23">
        <f t="shared" si="4"/>
        <v>0.0845041743</v>
      </c>
      <c r="M139" s="24" t="str">
        <f t="shared" si="5"/>
        <v>Runestone 20 with +415, +8.5% (4911 to 5326)</v>
      </c>
      <c r="N139" s="41"/>
      <c r="O139" s="18">
        <v>0.0</v>
      </c>
      <c r="P139" s="18">
        <f t="shared" si="6"/>
        <v>0</v>
      </c>
      <c r="Q139" s="23" t="str">
        <f t="shared" si="7"/>
        <v>#DIV/0!</v>
      </c>
      <c r="R139" s="24" t="str">
        <f t="shared" si="8"/>
        <v>#DIV/0!</v>
      </c>
      <c r="S139" s="18"/>
      <c r="T139" s="18">
        <v>0.0</v>
      </c>
      <c r="U139" s="80">
        <f t="shared" si="9"/>
        <v>0</v>
      </c>
      <c r="V139" s="23" t="str">
        <f t="shared" si="10"/>
        <v>#DIV/0!</v>
      </c>
      <c r="W139" s="26" t="str">
        <f t="shared" si="11"/>
        <v>#DIV/0!</v>
      </c>
    </row>
    <row r="140">
      <c r="A140" s="18">
        <v>231.0</v>
      </c>
      <c r="B140" s="18" t="str">
        <f>VLOOKUP(A140,'202405 MM (Do Not Delete)'!$S$2:$T$1000,2,false)</f>
        <v>Torch Fish</v>
      </c>
      <c r="C140" s="18" t="str">
        <f t="shared" si="2"/>
        <v>((Torch Fish))</v>
      </c>
      <c r="D140" s="40">
        <v>33978.0</v>
      </c>
      <c r="E140" s="40">
        <v>17437.0</v>
      </c>
      <c r="F140" s="40">
        <v>7083.0</v>
      </c>
      <c r="G140" s="19">
        <f>VLOOKUP(B140,'Kings Ratings'!$A$2:$B$1000,2,false)</f>
        <v>1</v>
      </c>
      <c r="H140" s="7">
        <f>vlookup(A140,'202405 MM (Do Not Delete)'!$A$1:$G$1000,7,false)</f>
        <v>215</v>
      </c>
      <c r="J140" s="18">
        <v>32318.0</v>
      </c>
      <c r="K140" s="80">
        <f t="shared" si="3"/>
        <v>1660</v>
      </c>
      <c r="L140" s="23">
        <f t="shared" si="4"/>
        <v>0.05136456464</v>
      </c>
      <c r="M140" s="24" t="str">
        <f t="shared" si="5"/>
        <v>Torch Fish with +1660, +5.1% (32318 to 33978)</v>
      </c>
      <c r="N140" s="41"/>
      <c r="O140" s="18">
        <v>16347.0</v>
      </c>
      <c r="P140" s="18">
        <f t="shared" si="6"/>
        <v>1090</v>
      </c>
      <c r="Q140" s="23">
        <f t="shared" si="7"/>
        <v>0.06667890133</v>
      </c>
      <c r="R140" s="24" t="str">
        <f t="shared" si="8"/>
        <v>Torch Fish with +1090, +6.7% (16347 to 17437)</v>
      </c>
      <c r="S140" s="18"/>
      <c r="T140" s="18">
        <v>6321.0</v>
      </c>
      <c r="U140" s="80">
        <f t="shared" si="9"/>
        <v>762</v>
      </c>
      <c r="V140" s="23">
        <f t="shared" si="10"/>
        <v>0.1205505458</v>
      </c>
      <c r="W140" s="26" t="str">
        <f t="shared" si="11"/>
        <v>Torch Fish with +762, +12.1% (6321 to 7083)</v>
      </c>
    </row>
    <row r="141">
      <c r="A141" s="18">
        <v>232.0</v>
      </c>
      <c r="B141" s="18" t="str">
        <f>VLOOKUP(A141,'202405 MM (Do Not Delete)'!$S$2:$T$1000,2,false)</f>
        <v>Flamejack</v>
      </c>
      <c r="C141" s="18" t="str">
        <f t="shared" si="2"/>
        <v>((Flamejack))</v>
      </c>
      <c r="D141" s="40">
        <v>25082.0</v>
      </c>
      <c r="E141" s="40">
        <v>11984.0</v>
      </c>
      <c r="F141" s="40">
        <v>3512.0</v>
      </c>
      <c r="G141" s="19">
        <f>VLOOKUP(B141,'Kings Ratings'!$A$2:$B$1000,2,false)</f>
        <v>1</v>
      </c>
      <c r="H141" s="7">
        <f>vlookup(A141,'202405 MM (Do Not Delete)'!$A$1:$G$1000,7,false)</f>
        <v>224</v>
      </c>
      <c r="J141" s="18">
        <v>23717.0</v>
      </c>
      <c r="K141" s="80">
        <f t="shared" si="3"/>
        <v>1365</v>
      </c>
      <c r="L141" s="23">
        <f t="shared" si="4"/>
        <v>0.0575536535</v>
      </c>
      <c r="M141" s="24" t="str">
        <f t="shared" si="5"/>
        <v>Flamejack with +1365, +5.8% (23717 to 25082)</v>
      </c>
      <c r="N141" s="41"/>
      <c r="O141" s="18">
        <v>11106.0</v>
      </c>
      <c r="P141" s="18">
        <f t="shared" si="6"/>
        <v>878</v>
      </c>
      <c r="Q141" s="23">
        <f t="shared" si="7"/>
        <v>0.07905636593</v>
      </c>
      <c r="R141" s="24" t="str">
        <f t="shared" si="8"/>
        <v>Flamejack with +878, +7.9% (11106 to 11984)</v>
      </c>
      <c r="S141" s="18"/>
      <c r="T141" s="18">
        <v>3140.0</v>
      </c>
      <c r="U141" s="80">
        <f t="shared" si="9"/>
        <v>372</v>
      </c>
      <c r="V141" s="23">
        <f t="shared" si="10"/>
        <v>0.1184713376</v>
      </c>
      <c r="W141" s="26" t="str">
        <f t="shared" si="11"/>
        <v>Flamejack with +372, +11.8% (3140 to 3512)</v>
      </c>
    </row>
    <row r="142">
      <c r="A142" s="18">
        <v>233.0</v>
      </c>
      <c r="B142" s="18" t="str">
        <f>VLOOKUP(A142,'202405 MM (Do Not Delete)'!$S$2:$T$1000,2,false)</f>
        <v>Redgill</v>
      </c>
      <c r="C142" s="18" t="str">
        <f t="shared" si="2"/>
        <v>((Redgill))</v>
      </c>
      <c r="D142" s="40">
        <v>18749.0</v>
      </c>
      <c r="E142" s="40">
        <v>9310.0</v>
      </c>
      <c r="F142" s="40">
        <v>2405.0</v>
      </c>
      <c r="G142" s="19">
        <f>VLOOKUP(B142,'Kings Ratings'!$A$2:$B$1000,2,false)</f>
        <v>1</v>
      </c>
      <c r="H142" s="7">
        <f>vlookup(A142,'202405 MM (Do Not Delete)'!$A$1:$G$1000,7,false)</f>
        <v>236</v>
      </c>
      <c r="J142" s="18">
        <v>17589.0</v>
      </c>
      <c r="K142" s="80">
        <f t="shared" si="3"/>
        <v>1160</v>
      </c>
      <c r="L142" s="23">
        <f t="shared" si="4"/>
        <v>0.06595030985</v>
      </c>
      <c r="M142" s="24" t="str">
        <f t="shared" si="5"/>
        <v>Redgill with +1160, +6.6% (17589 to 18749)</v>
      </c>
      <c r="N142" s="41"/>
      <c r="O142" s="18">
        <v>8554.0</v>
      </c>
      <c r="P142" s="18">
        <f t="shared" si="6"/>
        <v>756</v>
      </c>
      <c r="Q142" s="23">
        <f t="shared" si="7"/>
        <v>0.0883797054</v>
      </c>
      <c r="R142" s="24" t="str">
        <f t="shared" si="8"/>
        <v>Redgill with +756, +8.8% (8554 to 9310)</v>
      </c>
      <c r="S142" s="18"/>
      <c r="T142" s="18">
        <v>2117.0</v>
      </c>
      <c r="U142" s="80">
        <f t="shared" si="9"/>
        <v>288</v>
      </c>
      <c r="V142" s="23">
        <f t="shared" si="10"/>
        <v>0.1360415683</v>
      </c>
      <c r="W142" s="26" t="str">
        <f t="shared" si="11"/>
        <v>Redgill with +288, +13.6% (2117 to 2405)</v>
      </c>
    </row>
    <row r="143">
      <c r="A143" s="18">
        <v>234.0</v>
      </c>
      <c r="B143" s="18" t="str">
        <f>VLOOKUP(A143,'202405 MM (Do Not Delete)'!$S$2:$T$1000,2,false)</f>
        <v>Flarefin</v>
      </c>
      <c r="C143" s="18" t="str">
        <f t="shared" si="2"/>
        <v>((Flarefin))</v>
      </c>
      <c r="D143" s="40">
        <v>14104.0</v>
      </c>
      <c r="E143" s="40">
        <v>7780.0</v>
      </c>
      <c r="F143" s="40">
        <v>1695.0</v>
      </c>
      <c r="G143" s="19">
        <f>VLOOKUP(B143,'Kings Ratings'!$A$2:$B$1000,2,false)</f>
        <v>3</v>
      </c>
      <c r="H143" s="7">
        <f>vlookup(A143,'202405 MM (Do Not Delete)'!$A$1:$G$1000,7,false)</f>
        <v>246</v>
      </c>
      <c r="J143" s="18">
        <v>13098.0</v>
      </c>
      <c r="K143" s="80">
        <f t="shared" si="3"/>
        <v>1006</v>
      </c>
      <c r="L143" s="23">
        <f t="shared" si="4"/>
        <v>0.07680561918</v>
      </c>
      <c r="M143" s="24" t="str">
        <f t="shared" si="5"/>
        <v>Flarefin with +1006, +7.7% (13098 to 14104)</v>
      </c>
      <c r="N143" s="41"/>
      <c r="O143" s="18">
        <v>7046.0</v>
      </c>
      <c r="P143" s="18">
        <f t="shared" si="6"/>
        <v>734</v>
      </c>
      <c r="Q143" s="23">
        <f t="shared" si="7"/>
        <v>0.1041725802</v>
      </c>
      <c r="R143" s="24" t="str">
        <f t="shared" si="8"/>
        <v>Flarefin with +734, +10.4% (7046 to 7780)</v>
      </c>
      <c r="S143" s="18"/>
      <c r="T143" s="18">
        <v>1473.0</v>
      </c>
      <c r="U143" s="80">
        <f t="shared" si="9"/>
        <v>222</v>
      </c>
      <c r="V143" s="23">
        <f t="shared" si="10"/>
        <v>0.150712831</v>
      </c>
      <c r="W143" s="26" t="str">
        <f t="shared" si="11"/>
        <v>Flarefin with +222, +15.1% (1473 to 1695)</v>
      </c>
    </row>
    <row r="144">
      <c r="A144" s="18">
        <v>236.0</v>
      </c>
      <c r="B144" s="18" t="str">
        <f>VLOOKUP(A144,'202405 MM (Do Not Delete)'!$S$2:$T$1000,2,false)</f>
        <v>Hammer</v>
      </c>
      <c r="C144" s="18" t="str">
        <f t="shared" si="2"/>
        <v>((Hammer))</v>
      </c>
      <c r="D144" s="40">
        <v>17640.0</v>
      </c>
      <c r="E144" s="40">
        <v>6565.0</v>
      </c>
      <c r="F144" s="40">
        <v>414.0</v>
      </c>
      <c r="G144" s="19">
        <f>VLOOKUP(B144,'Kings Ratings'!$A$2:$B$1000,2,false)</f>
        <v>1</v>
      </c>
      <c r="H144" s="7">
        <f>vlookup(A144,'202405 MM (Do Not Delete)'!$A$1:$G$1000,7,false)</f>
        <v>289</v>
      </c>
      <c r="J144" s="18">
        <v>16599.0</v>
      </c>
      <c r="K144" s="80">
        <f t="shared" si="3"/>
        <v>1041</v>
      </c>
      <c r="L144" s="23">
        <f t="shared" si="4"/>
        <v>0.06271462136</v>
      </c>
      <c r="M144" s="24" t="str">
        <f t="shared" si="5"/>
        <v>Hammer with +1041, +6.3% (16599 to 17640)</v>
      </c>
      <c r="N144" s="41"/>
      <c r="O144" s="18">
        <v>5999.0</v>
      </c>
      <c r="P144" s="18">
        <f t="shared" si="6"/>
        <v>566</v>
      </c>
      <c r="Q144" s="23">
        <f t="shared" si="7"/>
        <v>0.09434905818</v>
      </c>
      <c r="R144" s="24" t="str">
        <f t="shared" si="8"/>
        <v>Hammer with +566, +9.4% (5999 to 6565)</v>
      </c>
      <c r="S144" s="18"/>
      <c r="T144" s="18">
        <v>349.0</v>
      </c>
      <c r="U144" s="80">
        <f t="shared" si="9"/>
        <v>65</v>
      </c>
      <c r="V144" s="23">
        <f t="shared" si="10"/>
        <v>0.1862464183</v>
      </c>
      <c r="W144" s="26" t="str">
        <f t="shared" si="11"/>
        <v>Hammer with +65, +18.6% (349 to 414)</v>
      </c>
    </row>
    <row r="145">
      <c r="A145" s="18">
        <v>237.0</v>
      </c>
      <c r="B145" s="18" t="str">
        <f>VLOOKUP(A145,'202405 MM (Do Not Delete)'!$S$2:$T$1000,2,false)</f>
        <v>Axe</v>
      </c>
      <c r="C145" s="18" t="str">
        <f t="shared" si="2"/>
        <v>((Axe))</v>
      </c>
      <c r="D145" s="40">
        <v>13833.0</v>
      </c>
      <c r="E145" s="40">
        <v>5566.0</v>
      </c>
      <c r="F145" s="40">
        <v>227.0</v>
      </c>
      <c r="G145" s="19">
        <f>VLOOKUP(B145,'Kings Ratings'!$A$2:$B$1000,2,false)</f>
        <v>2</v>
      </c>
      <c r="H145" s="7">
        <f>vlookup(A145,'202405 MM (Do Not Delete)'!$A$1:$G$1000,7,false)</f>
        <v>289</v>
      </c>
      <c r="J145" s="18">
        <v>12812.0</v>
      </c>
      <c r="K145" s="80">
        <f t="shared" si="3"/>
        <v>1021</v>
      </c>
      <c r="L145" s="23">
        <f t="shared" si="4"/>
        <v>0.07969091477</v>
      </c>
      <c r="M145" s="24" t="str">
        <f t="shared" si="5"/>
        <v>Axe with +1021, +8% (12812 to 13833)</v>
      </c>
      <c r="N145" s="41"/>
      <c r="O145" s="18">
        <v>5028.0</v>
      </c>
      <c r="P145" s="18">
        <f t="shared" si="6"/>
        <v>538</v>
      </c>
      <c r="Q145" s="23">
        <f t="shared" si="7"/>
        <v>0.1070007955</v>
      </c>
      <c r="R145" s="24" t="str">
        <f t="shared" si="8"/>
        <v>Axe with +538, +10.7% (5028 to 5566)</v>
      </c>
      <c r="S145" s="18"/>
      <c r="T145" s="18">
        <v>177.0</v>
      </c>
      <c r="U145" s="80">
        <f t="shared" si="9"/>
        <v>50</v>
      </c>
      <c r="V145" s="23">
        <f t="shared" si="10"/>
        <v>0.2824858757</v>
      </c>
      <c r="W145" s="26" t="str">
        <f t="shared" si="11"/>
        <v>Axe with +50, +28.2% (177 to 227)</v>
      </c>
    </row>
    <row r="146">
      <c r="A146" s="18">
        <v>238.0</v>
      </c>
      <c r="B146" s="18" t="str">
        <f>VLOOKUP(A146,'202405 MM (Do Not Delete)'!$S$2:$T$1000,2,false)</f>
        <v>Shovel</v>
      </c>
      <c r="C146" s="18" t="str">
        <f t="shared" si="2"/>
        <v>((Shovel))</v>
      </c>
      <c r="D146" s="40">
        <v>8692.0</v>
      </c>
      <c r="E146" s="40">
        <v>3605.0</v>
      </c>
      <c r="F146" s="40">
        <v>131.0</v>
      </c>
      <c r="G146" s="19">
        <f>VLOOKUP(B146,'Kings Ratings'!$A$2:$B$1000,2,false)</f>
        <v>1</v>
      </c>
      <c r="H146" s="7">
        <f>vlookup(A146,'202405 MM (Do Not Delete)'!$A$1:$G$1000,7,false)</f>
        <v>289</v>
      </c>
      <c r="J146" s="18">
        <v>7944.0</v>
      </c>
      <c r="K146" s="80">
        <f t="shared" si="3"/>
        <v>748</v>
      </c>
      <c r="L146" s="23">
        <f t="shared" si="4"/>
        <v>0.0941591138</v>
      </c>
      <c r="M146" s="24" t="str">
        <f t="shared" si="5"/>
        <v>Shovel with +748, +9.4% (7944 to 8692)</v>
      </c>
      <c r="N146" s="41"/>
      <c r="O146" s="18">
        <v>3299.0</v>
      </c>
      <c r="P146" s="18">
        <f t="shared" si="6"/>
        <v>306</v>
      </c>
      <c r="Q146" s="23">
        <f t="shared" si="7"/>
        <v>0.09275538042</v>
      </c>
      <c r="R146" s="24" t="str">
        <f t="shared" si="8"/>
        <v>Shovel with +306, +9.3% (3299 to 3605)</v>
      </c>
      <c r="S146" s="18"/>
      <c r="T146" s="18">
        <v>109.0</v>
      </c>
      <c r="U146" s="80">
        <f t="shared" si="9"/>
        <v>22</v>
      </c>
      <c r="V146" s="23">
        <f t="shared" si="10"/>
        <v>0.2018348624</v>
      </c>
      <c r="W146" s="26" t="str">
        <f t="shared" si="11"/>
        <v>Shovel with +22, +20.2% (109 to 131)</v>
      </c>
    </row>
    <row r="147">
      <c r="A147" s="18">
        <v>239.0</v>
      </c>
      <c r="B147" s="18" t="str">
        <f>VLOOKUP(A147,'202405 MM (Do Not Delete)'!$S$2:$T$1000,2,false)</f>
        <v>Leather Waterskin</v>
      </c>
      <c r="C147" s="18" t="str">
        <f t="shared" si="2"/>
        <v>((Leather Waterskin))</v>
      </c>
      <c r="D147" s="40">
        <v>5703.0</v>
      </c>
      <c r="E147" s="40">
        <v>2374.0</v>
      </c>
      <c r="F147" s="40">
        <v>92.0</v>
      </c>
      <c r="G147" s="19">
        <f>VLOOKUP(B147,'Kings Ratings'!$A$2:$B$1000,2,false)</f>
        <v>2</v>
      </c>
      <c r="H147" s="7" t="str">
        <f>vlookup(A147,'202405 MM (Do Not Delete)'!$A$1:$G$1000,7,false)</f>
        <v/>
      </c>
      <c r="J147" s="18">
        <v>5203.0</v>
      </c>
      <c r="K147" s="80">
        <f t="shared" si="3"/>
        <v>500</v>
      </c>
      <c r="L147" s="23">
        <f t="shared" si="4"/>
        <v>0.09609840477</v>
      </c>
      <c r="M147" s="24" t="str">
        <f t="shared" si="5"/>
        <v>Leather Waterskin with +500, +9.6% (5203 to 5703)</v>
      </c>
      <c r="N147" s="41"/>
      <c r="O147" s="18">
        <v>2155.0</v>
      </c>
      <c r="P147" s="18">
        <f t="shared" si="6"/>
        <v>219</v>
      </c>
      <c r="Q147" s="23">
        <f t="shared" si="7"/>
        <v>0.1016241299</v>
      </c>
      <c r="R147" s="24" t="str">
        <f t="shared" si="8"/>
        <v>Leather Waterskin with +219, +10.2% (2155 to 2374)</v>
      </c>
      <c r="S147" s="18"/>
      <c r="T147" s="18">
        <v>78.0</v>
      </c>
      <c r="U147" s="80">
        <f t="shared" si="9"/>
        <v>14</v>
      </c>
      <c r="V147" s="23">
        <f t="shared" si="10"/>
        <v>0.1794871795</v>
      </c>
      <c r="W147" s="26" t="str">
        <f t="shared" si="11"/>
        <v>Leather Waterskin with +14, +17.9% (78 to 92)</v>
      </c>
    </row>
    <row r="148">
      <c r="A148" s="18">
        <v>240.0</v>
      </c>
      <c r="B148" s="18" t="str">
        <f>VLOOKUP(A148,'202405 MM (Do Not Delete)'!$S$2:$T$1000,2,false)</f>
        <v>Wizard Hat</v>
      </c>
      <c r="C148" s="18" t="str">
        <f t="shared" si="2"/>
        <v>((Wizard Hat))</v>
      </c>
      <c r="D148" s="40">
        <v>4468.0</v>
      </c>
      <c r="E148" s="40">
        <v>374.0</v>
      </c>
      <c r="F148" s="40">
        <v>2.0</v>
      </c>
      <c r="G148" s="19">
        <f>VLOOKUP(B148,'Kings Ratings'!$A$2:$B$1000,2,false)</f>
        <v>7</v>
      </c>
      <c r="H148" s="10"/>
      <c r="J148" s="18">
        <v>4054.0</v>
      </c>
      <c r="K148" s="80">
        <f t="shared" si="3"/>
        <v>414</v>
      </c>
      <c r="L148" s="23">
        <f t="shared" si="4"/>
        <v>0.1021213616</v>
      </c>
      <c r="M148" s="24" t="str">
        <f t="shared" si="5"/>
        <v>Wizard Hat with +414, +10.2% (4054 to 4468)</v>
      </c>
      <c r="N148" s="41"/>
      <c r="O148" s="18">
        <v>352.0</v>
      </c>
      <c r="P148" s="18">
        <f t="shared" si="6"/>
        <v>22</v>
      </c>
      <c r="Q148" s="23">
        <f t="shared" si="7"/>
        <v>0.0625</v>
      </c>
      <c r="R148" s="24" t="str">
        <f t="shared" si="8"/>
        <v>Wizard Hat with +22, +6.3% (352 to 374)</v>
      </c>
      <c r="S148" s="18"/>
      <c r="T148" s="18">
        <v>2.0</v>
      </c>
      <c r="U148" s="80">
        <f t="shared" si="9"/>
        <v>0</v>
      </c>
      <c r="V148" s="23">
        <f t="shared" si="10"/>
        <v>0</v>
      </c>
      <c r="W148" s="26" t="str">
        <f t="shared" si="11"/>
        <v>Wizard Hat with +0, +0% (2 to 2)</v>
      </c>
    </row>
    <row r="149">
      <c r="A149" s="18">
        <v>248.0</v>
      </c>
      <c r="B149" s="18" t="str">
        <f>VLOOKUP(A149,'202405 MM (Do Not Delete)'!$S$2:$T$1000,2,false)</f>
        <v>Shimmer Topaz</v>
      </c>
      <c r="C149" s="18" t="str">
        <f t="shared" si="2"/>
        <v>((Shimmer Topaz))</v>
      </c>
      <c r="D149" s="40">
        <v>16217.0</v>
      </c>
      <c r="E149" s="40">
        <v>7659.0</v>
      </c>
      <c r="F149" s="40">
        <v>1355.0</v>
      </c>
      <c r="G149" s="19">
        <f>VLOOKUP(B149,'Kings Ratings'!$A$2:$B$1000,2,false)</f>
        <v>1</v>
      </c>
      <c r="H149" s="7">
        <f>vlookup(A149,'202405 MM (Do Not Delete)'!$A$1:$G$1000,7,false)</f>
        <v>246</v>
      </c>
      <c r="J149" s="18">
        <v>15295.0</v>
      </c>
      <c r="K149" s="80">
        <f t="shared" si="3"/>
        <v>922</v>
      </c>
      <c r="L149" s="23">
        <f t="shared" si="4"/>
        <v>0.06028113763</v>
      </c>
      <c r="M149" s="24" t="str">
        <f t="shared" si="5"/>
        <v>Shimmer Topaz with +922, +6% (15295 to 16217)</v>
      </c>
      <c r="N149" s="41"/>
      <c r="O149" s="18">
        <v>7101.0</v>
      </c>
      <c r="P149" s="18">
        <f t="shared" si="6"/>
        <v>558</v>
      </c>
      <c r="Q149" s="23">
        <f t="shared" si="7"/>
        <v>0.07858048162</v>
      </c>
      <c r="R149" s="24" t="str">
        <f t="shared" si="8"/>
        <v>Shimmer Topaz with +558, +7.9% (7101 to 7659)</v>
      </c>
      <c r="S149" s="18"/>
      <c r="T149" s="18">
        <v>1203.0</v>
      </c>
      <c r="U149" s="80">
        <f t="shared" si="9"/>
        <v>152</v>
      </c>
      <c r="V149" s="23">
        <f t="shared" si="10"/>
        <v>0.1263507897</v>
      </c>
      <c r="W149" s="26" t="str">
        <f t="shared" si="11"/>
        <v>Shimmer Topaz with +152, +12.6% (1203 to 1355)</v>
      </c>
    </row>
    <row r="150">
      <c r="A150" s="18">
        <v>249.0</v>
      </c>
      <c r="B150" s="18" t="str">
        <f>VLOOKUP(A150,'202405 MM (Do Not Delete)'!$S$2:$T$1000,2,false)</f>
        <v>Shimmer Ring</v>
      </c>
      <c r="C150" s="18" t="str">
        <f t="shared" si="2"/>
        <v>((Shimmer Ring))</v>
      </c>
      <c r="D150" s="40">
        <v>11398.0</v>
      </c>
      <c r="E150" s="40">
        <v>4880.0</v>
      </c>
      <c r="F150" s="40">
        <v>176.0</v>
      </c>
      <c r="G150" s="19">
        <f>VLOOKUP(B150,'Kings Ratings'!$A$2:$B$1000,2,false)</f>
        <v>2</v>
      </c>
      <c r="H150" s="7">
        <f>vlookup(A150,'202405 MM (Do Not Delete)'!$A$1:$G$1000,7,false)</f>
        <v>294</v>
      </c>
      <c r="J150" s="18">
        <v>10580.0</v>
      </c>
      <c r="K150" s="80">
        <f t="shared" si="3"/>
        <v>818</v>
      </c>
      <c r="L150" s="23">
        <f t="shared" si="4"/>
        <v>0.07731568998</v>
      </c>
      <c r="M150" s="24" t="str">
        <f t="shared" si="5"/>
        <v>Shimmer Ring with +818, +7.7% (10580 to 11398)</v>
      </c>
      <c r="N150" s="41"/>
      <c r="O150" s="18">
        <v>4498.0</v>
      </c>
      <c r="P150" s="18">
        <f t="shared" si="6"/>
        <v>382</v>
      </c>
      <c r="Q150" s="23">
        <f t="shared" si="7"/>
        <v>0.08492663406</v>
      </c>
      <c r="R150" s="24" t="str">
        <f t="shared" si="8"/>
        <v>Shimmer Ring with +382, +8.5% (4498 to 4880)</v>
      </c>
      <c r="S150" s="18"/>
      <c r="T150" s="18">
        <v>130.0</v>
      </c>
      <c r="U150" s="80">
        <f t="shared" si="9"/>
        <v>46</v>
      </c>
      <c r="V150" s="23">
        <f t="shared" si="10"/>
        <v>0.3538461538</v>
      </c>
      <c r="W150" s="26" t="str">
        <f t="shared" si="11"/>
        <v>Shimmer Ring with +46, +35.4% (130 to 176)</v>
      </c>
    </row>
    <row r="151">
      <c r="A151" s="18">
        <v>252.0</v>
      </c>
      <c r="B151" s="18" t="str">
        <f>VLOOKUP(A151,'202405 MM (Do Not Delete)'!$S$2:$T$1000,2,false)</f>
        <v>Treasure Chest</v>
      </c>
      <c r="C151" s="18" t="str">
        <f t="shared" si="2"/>
        <v>((Treasure Chest))</v>
      </c>
      <c r="D151" s="40">
        <v>7723.0</v>
      </c>
      <c r="E151" s="40">
        <v>4639.0</v>
      </c>
      <c r="F151" s="40">
        <v>670.0</v>
      </c>
      <c r="G151" s="19">
        <f>VLOOKUP(B151,'Kings Ratings'!$A$2:$B$1000,2,false)</f>
        <v>2</v>
      </c>
      <c r="H151" s="7">
        <f>vlookup(A151,'202405 MM (Do Not Delete)'!$A$1:$G$1000,7,false)</f>
        <v>271</v>
      </c>
      <c r="J151" s="18">
        <v>7080.0</v>
      </c>
      <c r="K151" s="80">
        <f t="shared" si="3"/>
        <v>643</v>
      </c>
      <c r="L151" s="23">
        <f t="shared" si="4"/>
        <v>0.09081920904</v>
      </c>
      <c r="M151" s="24" t="str">
        <f t="shared" si="5"/>
        <v>Treasure Chest with +643, +9.1% (7080 to 7723)</v>
      </c>
      <c r="N151" s="41"/>
      <c r="O151" s="18">
        <v>4241.0</v>
      </c>
      <c r="P151" s="18">
        <f t="shared" si="6"/>
        <v>398</v>
      </c>
      <c r="Q151" s="23">
        <f t="shared" si="7"/>
        <v>0.09384579109</v>
      </c>
      <c r="R151" s="24" t="str">
        <f t="shared" si="8"/>
        <v>Treasure Chest with +398, +9.4% (4241 to 4639)</v>
      </c>
      <c r="S151" s="18"/>
      <c r="T151" s="18">
        <v>569.0</v>
      </c>
      <c r="U151" s="80">
        <f t="shared" si="9"/>
        <v>101</v>
      </c>
      <c r="V151" s="23">
        <f t="shared" si="10"/>
        <v>0.1775043937</v>
      </c>
      <c r="W151" s="26" t="str">
        <f t="shared" si="11"/>
        <v>Treasure Chest with +101, +17.8% (569 to 670)</v>
      </c>
    </row>
    <row r="152">
      <c r="A152" s="18">
        <v>254.0</v>
      </c>
      <c r="B152" s="18" t="str">
        <f>VLOOKUP(A152,'202405 MM (Do Not Delete)'!$S$2:$T$1000,2,false)</f>
        <v>Cotton</v>
      </c>
      <c r="C152" s="18" t="str">
        <f t="shared" si="2"/>
        <v>((Cotton))</v>
      </c>
      <c r="D152" s="40">
        <v>10452.0</v>
      </c>
      <c r="E152" s="40">
        <v>1936.0</v>
      </c>
      <c r="F152" s="40">
        <v>5.0</v>
      </c>
      <c r="G152" s="19">
        <f>VLOOKUP(B152,'Kings Ratings'!$A$2:$B$1000,2,false)</f>
        <v>9</v>
      </c>
      <c r="H152" s="7">
        <f>vlookup(A152,'202405 MM (Do Not Delete)'!$A$1:$G$1000,7,false)</f>
        <v>301</v>
      </c>
      <c r="J152" s="18">
        <v>9673.0</v>
      </c>
      <c r="K152" s="80">
        <f t="shared" si="3"/>
        <v>779</v>
      </c>
      <c r="L152" s="23">
        <f t="shared" si="4"/>
        <v>0.08053344361</v>
      </c>
      <c r="M152" s="24" t="str">
        <f t="shared" si="5"/>
        <v>Cotton with +779, +8.1% (9673 to 10452)</v>
      </c>
      <c r="N152" s="41"/>
      <c r="O152" s="18">
        <v>1746.0</v>
      </c>
      <c r="P152" s="18">
        <f t="shared" si="6"/>
        <v>190</v>
      </c>
      <c r="Q152" s="23">
        <f t="shared" si="7"/>
        <v>0.1088201604</v>
      </c>
      <c r="R152" s="24" t="str">
        <f t="shared" si="8"/>
        <v>Cotton with +190, +10.9% (1746 to 1936)</v>
      </c>
      <c r="S152" s="18"/>
      <c r="T152" s="18">
        <v>4.0</v>
      </c>
      <c r="U152" s="80">
        <f t="shared" si="9"/>
        <v>1</v>
      </c>
      <c r="V152" s="23">
        <f t="shared" si="10"/>
        <v>0.25</v>
      </c>
      <c r="W152" s="26" t="str">
        <f t="shared" si="11"/>
        <v>Cotton with +1, +25% (4 to 5)</v>
      </c>
    </row>
    <row r="153">
      <c r="A153" s="18">
        <v>256.0</v>
      </c>
      <c r="B153" s="18" t="str">
        <f>VLOOKUP(A153,'202405 MM (Do Not Delete)'!$S$2:$T$1000,2,false)</f>
        <v>Broccoli</v>
      </c>
      <c r="C153" s="18" t="str">
        <f t="shared" si="2"/>
        <v>((Broccoli))</v>
      </c>
      <c r="D153" s="40">
        <v>11725.0</v>
      </c>
      <c r="E153" s="40">
        <v>320.0</v>
      </c>
      <c r="F153" s="40">
        <v>0.0</v>
      </c>
      <c r="G153" s="19">
        <f>VLOOKUP(B153,'Kings Ratings'!$A$2:$B$1000,2,false)</f>
        <v>8</v>
      </c>
      <c r="H153" s="10"/>
      <c r="J153" s="18">
        <v>10779.0</v>
      </c>
      <c r="K153" s="80">
        <f t="shared" si="3"/>
        <v>946</v>
      </c>
      <c r="L153" s="23">
        <f t="shared" si="4"/>
        <v>0.08776324334</v>
      </c>
      <c r="M153" s="24" t="str">
        <f t="shared" si="5"/>
        <v>Broccoli with +946, +8.8% (10779 to 11725)</v>
      </c>
      <c r="N153" s="41"/>
      <c r="O153" s="18">
        <v>276.0</v>
      </c>
      <c r="P153" s="18">
        <f t="shared" si="6"/>
        <v>44</v>
      </c>
      <c r="Q153" s="23">
        <f t="shared" si="7"/>
        <v>0.1594202899</v>
      </c>
      <c r="R153" s="24" t="str">
        <f t="shared" si="8"/>
        <v>Broccoli with +44, +15.9% (276 to 320)</v>
      </c>
      <c r="S153" s="18"/>
      <c r="T153" s="18">
        <v>0.0</v>
      </c>
      <c r="U153" s="80">
        <f t="shared" si="9"/>
        <v>0</v>
      </c>
      <c r="V153" s="23" t="str">
        <f t="shared" si="10"/>
        <v>#DIV/0!</v>
      </c>
      <c r="W153" s="26" t="str">
        <f t="shared" si="11"/>
        <v>#DIV/0!</v>
      </c>
    </row>
    <row r="154">
      <c r="A154" s="18">
        <v>260.0</v>
      </c>
      <c r="B154" s="18" t="str">
        <f>VLOOKUP(A154,'202405 MM (Do Not Delete)'!$S$2:$T$1000,2,false)</f>
        <v>Ladder</v>
      </c>
      <c r="C154" s="18" t="str">
        <f t="shared" si="2"/>
        <v>((Ladder))</v>
      </c>
      <c r="D154" s="40">
        <v>9318.0</v>
      </c>
      <c r="E154" s="40">
        <v>5935.0</v>
      </c>
      <c r="F154" s="40">
        <v>1341.0</v>
      </c>
      <c r="G154" s="19">
        <f>VLOOKUP(B154,'Kings Ratings'!$A$2:$B$1000,2,false)</f>
        <v>1</v>
      </c>
      <c r="H154" s="7">
        <f>vlookup(A154,'202405 MM (Do Not Delete)'!$A$1:$G$1000,7,false)</f>
        <v>250</v>
      </c>
      <c r="J154" s="18">
        <v>8587.0</v>
      </c>
      <c r="K154" s="80">
        <f t="shared" si="3"/>
        <v>731</v>
      </c>
      <c r="L154" s="23">
        <f t="shared" si="4"/>
        <v>0.08512868289</v>
      </c>
      <c r="M154" s="24" t="str">
        <f t="shared" si="5"/>
        <v>Ladder with +731, +8.5% (8587 to 9318)</v>
      </c>
      <c r="N154" s="41"/>
      <c r="O154" s="18">
        <v>5469.0</v>
      </c>
      <c r="P154" s="18">
        <f t="shared" si="6"/>
        <v>466</v>
      </c>
      <c r="Q154" s="23">
        <f t="shared" si="7"/>
        <v>0.08520753337</v>
      </c>
      <c r="R154" s="24" t="str">
        <f t="shared" si="8"/>
        <v>Ladder with +466, +8.5% (5469 to 5935)</v>
      </c>
      <c r="S154" s="18"/>
      <c r="T154" s="18">
        <v>1135.0</v>
      </c>
      <c r="U154" s="80">
        <f t="shared" si="9"/>
        <v>206</v>
      </c>
      <c r="V154" s="23">
        <f t="shared" si="10"/>
        <v>0.1814977974</v>
      </c>
      <c r="W154" s="26" t="str">
        <f t="shared" si="11"/>
        <v>Ladder with +206, +18.1% (1135 to 1341)</v>
      </c>
    </row>
    <row r="155">
      <c r="A155" s="18">
        <v>262.0</v>
      </c>
      <c r="B155" s="18" t="str">
        <f>VLOOKUP(A155,'202405 MM (Do Not Delete)'!$S$2:$T$1000,2,false)</f>
        <v>Gold Eggplant</v>
      </c>
      <c r="C155" s="18" t="str">
        <f t="shared" si="2"/>
        <v>((Gold Eggplant))</v>
      </c>
      <c r="D155" s="40">
        <v>5765.0</v>
      </c>
      <c r="E155" s="40">
        <v>105.0</v>
      </c>
      <c r="F155" s="40">
        <v>0.0</v>
      </c>
      <c r="G155" s="19">
        <f>VLOOKUP(B155,'Kings Ratings'!$A$2:$B$1000,2,false)</f>
        <v>10</v>
      </c>
      <c r="H155" s="10"/>
      <c r="J155" s="18">
        <v>5241.0</v>
      </c>
      <c r="K155" s="80">
        <f t="shared" si="3"/>
        <v>524</v>
      </c>
      <c r="L155" s="23">
        <f t="shared" si="4"/>
        <v>0.09998091967</v>
      </c>
      <c r="M155" s="24" t="str">
        <f t="shared" si="5"/>
        <v>Gold Eggplant with +524, +10% (5241 to 5765)</v>
      </c>
      <c r="N155" s="41"/>
      <c r="O155" s="18">
        <v>104.0</v>
      </c>
      <c r="P155" s="18">
        <f t="shared" si="6"/>
        <v>1</v>
      </c>
      <c r="Q155" s="23">
        <f t="shared" si="7"/>
        <v>0.009615384615</v>
      </c>
      <c r="R155" s="24" t="str">
        <f t="shared" si="8"/>
        <v>Gold Eggplant with +1, +1% (104 to 105)</v>
      </c>
      <c r="S155" s="18"/>
      <c r="T155" s="18">
        <v>0.0</v>
      </c>
      <c r="U155" s="80">
        <f t="shared" si="9"/>
        <v>0</v>
      </c>
      <c r="V155" s="23" t="str">
        <f t="shared" si="10"/>
        <v>#DIV/0!</v>
      </c>
      <c r="W155" s="26" t="str">
        <f t="shared" si="11"/>
        <v>#DIV/0!</v>
      </c>
    </row>
    <row r="156">
      <c r="A156" s="18">
        <v>264.0</v>
      </c>
      <c r="B156" s="18" t="str">
        <f>VLOOKUP(A156,'202405 MM (Do Not Delete)'!$S$2:$T$1000,2,false)</f>
        <v>Jade</v>
      </c>
      <c r="C156" s="18" t="str">
        <f t="shared" si="2"/>
        <v>((Jade))</v>
      </c>
      <c r="D156" s="40">
        <v>15044.0</v>
      </c>
      <c r="E156" s="40">
        <v>7458.0</v>
      </c>
      <c r="F156" s="40">
        <v>1305.0</v>
      </c>
      <c r="G156" s="19">
        <f>VLOOKUP(B156,'Kings Ratings'!$A$2:$B$1000,2,false)</f>
        <v>2</v>
      </c>
      <c r="H156" s="7">
        <f>vlookup(A156,'202405 MM (Do Not Delete)'!$A$1:$G$1000,7,false)</f>
        <v>247</v>
      </c>
      <c r="J156" s="18">
        <v>14148.0</v>
      </c>
      <c r="K156" s="80">
        <f t="shared" si="3"/>
        <v>896</v>
      </c>
      <c r="L156" s="23">
        <f t="shared" si="4"/>
        <v>0.06333050608</v>
      </c>
      <c r="M156" s="24" t="str">
        <f t="shared" si="5"/>
        <v>Jade with +896, +6.3% (14148 to 15044)</v>
      </c>
      <c r="N156" s="41"/>
      <c r="O156" s="18">
        <v>6900.0</v>
      </c>
      <c r="P156" s="18">
        <f t="shared" si="6"/>
        <v>558</v>
      </c>
      <c r="Q156" s="23">
        <f t="shared" si="7"/>
        <v>0.08086956522</v>
      </c>
      <c r="R156" s="24" t="str">
        <f t="shared" si="8"/>
        <v>Jade with +558, +8.1% (6900 to 7458)</v>
      </c>
      <c r="S156" s="18"/>
      <c r="T156" s="18">
        <v>1164.0</v>
      </c>
      <c r="U156" s="80">
        <f t="shared" si="9"/>
        <v>141</v>
      </c>
      <c r="V156" s="23">
        <f t="shared" si="10"/>
        <v>0.1211340206</v>
      </c>
      <c r="W156" s="26" t="str">
        <f t="shared" si="11"/>
        <v>Jade with +141, +12.1% (1164 to 1305)</v>
      </c>
    </row>
    <row r="157">
      <c r="A157" s="18">
        <v>265.0</v>
      </c>
      <c r="B157" s="18" t="str">
        <f>VLOOKUP(A157,'202405 MM (Do Not Delete)'!$S$2:$T$1000,2,false)</f>
        <v>Jade Charm</v>
      </c>
      <c r="C157" s="18" t="str">
        <f t="shared" si="2"/>
        <v>((Jade Charm))</v>
      </c>
      <c r="D157" s="40">
        <v>7736.0</v>
      </c>
      <c r="E157" s="40">
        <v>3231.0</v>
      </c>
      <c r="F157" s="40">
        <v>189.0</v>
      </c>
      <c r="G157" s="19">
        <f>VLOOKUP(B157,'Kings Ratings'!$A$2:$B$1000,2,false)</f>
        <v>5</v>
      </c>
      <c r="H157" s="7">
        <f>vlookup(A157,'202405 MM (Do Not Delete)'!$A$1:$G$1000,7,false)</f>
        <v>299</v>
      </c>
      <c r="J157" s="18">
        <v>7096.0</v>
      </c>
      <c r="K157" s="80">
        <f t="shared" si="3"/>
        <v>640</v>
      </c>
      <c r="L157" s="23">
        <f t="shared" si="4"/>
        <v>0.09019165727</v>
      </c>
      <c r="M157" s="24" t="str">
        <f t="shared" si="5"/>
        <v>Jade Charm with +640, +9% (7096 to 7736)</v>
      </c>
      <c r="N157" s="41"/>
      <c r="O157" s="18">
        <v>2970.0</v>
      </c>
      <c r="P157" s="18">
        <f t="shared" si="6"/>
        <v>261</v>
      </c>
      <c r="Q157" s="23">
        <f t="shared" si="7"/>
        <v>0.08787878788</v>
      </c>
      <c r="R157" s="24" t="str">
        <f t="shared" si="8"/>
        <v>Jade Charm with +261, +8.8% (2970 to 3231)</v>
      </c>
      <c r="S157" s="18"/>
      <c r="T157" s="18">
        <v>156.0</v>
      </c>
      <c r="U157" s="80">
        <f t="shared" si="9"/>
        <v>33</v>
      </c>
      <c r="V157" s="23">
        <f t="shared" si="10"/>
        <v>0.2115384615</v>
      </c>
      <c r="W157" s="26" t="str">
        <f t="shared" si="11"/>
        <v>Jade Charm with +33, +21.2% (156 to 189)</v>
      </c>
    </row>
    <row r="158">
      <c r="A158" s="18">
        <v>275.0</v>
      </c>
      <c r="B158" s="18" t="str">
        <f>VLOOKUP(A158,'202405 MM (Do Not Delete)'!$S$2:$T$1000,2,false)</f>
        <v>Feed</v>
      </c>
      <c r="C158" s="18" t="str">
        <f t="shared" si="2"/>
        <v>((Feed))</v>
      </c>
      <c r="D158" s="40">
        <v>21385.0</v>
      </c>
      <c r="E158" s="40">
        <v>5383.0</v>
      </c>
      <c r="F158" s="40">
        <v>96.0</v>
      </c>
      <c r="G158" s="19">
        <f>VLOOKUP(B158,'Kings Ratings'!$A$2:$B$1000,2,false)</f>
        <v>5</v>
      </c>
      <c r="H158" s="7" t="str">
        <f>vlookup(A158,'202405 MM (Do Not Delete)'!$A$1:$G$1000,7,false)</f>
        <v/>
      </c>
      <c r="J158" s="18">
        <v>20165.0</v>
      </c>
      <c r="K158" s="80">
        <f t="shared" si="3"/>
        <v>1220</v>
      </c>
      <c r="L158" s="23">
        <f t="shared" si="4"/>
        <v>0.06050086784</v>
      </c>
      <c r="M158" s="24" t="str">
        <f t="shared" si="5"/>
        <v>Feed with +1220, +6.1% (20165 to 21385)</v>
      </c>
      <c r="N158" s="41"/>
      <c r="O158" s="18">
        <v>4882.0</v>
      </c>
      <c r="P158" s="18">
        <f t="shared" si="6"/>
        <v>501</v>
      </c>
      <c r="Q158" s="23">
        <f t="shared" si="7"/>
        <v>0.1026218763</v>
      </c>
      <c r="R158" s="24" t="str">
        <f t="shared" si="8"/>
        <v>Feed with +501, +10.3% (4882 to 5383)</v>
      </c>
      <c r="S158" s="18"/>
      <c r="T158" s="18">
        <v>66.0</v>
      </c>
      <c r="U158" s="80">
        <f t="shared" si="9"/>
        <v>30</v>
      </c>
      <c r="V158" s="23">
        <f t="shared" si="10"/>
        <v>0.4545454545</v>
      </c>
      <c r="W158" s="26" t="str">
        <f t="shared" si="11"/>
        <v>Feed with +30, +45.5% (66 to 96)</v>
      </c>
    </row>
    <row r="159">
      <c r="A159" s="18">
        <v>276.0</v>
      </c>
      <c r="B159" s="18" t="str">
        <f>VLOOKUP(A159,'202405 MM (Do Not Delete)'!$S$2:$T$1000,2,false)</f>
        <v>Flour</v>
      </c>
      <c r="C159" s="18" t="str">
        <f t="shared" si="2"/>
        <v>((Flour))</v>
      </c>
      <c r="D159" s="40">
        <v>14567.0</v>
      </c>
      <c r="E159" s="40">
        <v>4109.0</v>
      </c>
      <c r="F159" s="40">
        <v>79.0</v>
      </c>
      <c r="G159" s="19">
        <f>VLOOKUP(B159,'Kings Ratings'!$A$2:$B$1000,2,false)</f>
        <v>6</v>
      </c>
      <c r="H159" s="7" t="str">
        <f>vlookup(A159,'202405 MM (Do Not Delete)'!$A$1:$G$1000,7,false)</f>
        <v/>
      </c>
      <c r="J159" s="18">
        <v>13717.0</v>
      </c>
      <c r="K159" s="80">
        <f t="shared" si="3"/>
        <v>850</v>
      </c>
      <c r="L159" s="23">
        <f t="shared" si="4"/>
        <v>0.06196690238</v>
      </c>
      <c r="M159" s="24" t="str">
        <f t="shared" si="5"/>
        <v>Flour with +850, +6.2% (13717 to 14567)</v>
      </c>
      <c r="N159" s="41"/>
      <c r="O159" s="18">
        <v>3810.0</v>
      </c>
      <c r="P159" s="18">
        <f t="shared" si="6"/>
        <v>299</v>
      </c>
      <c r="Q159" s="23">
        <f t="shared" si="7"/>
        <v>0.07847769029</v>
      </c>
      <c r="R159" s="24" t="str">
        <f t="shared" si="8"/>
        <v>Flour with +299, +7.8% (3810 to 4109)</v>
      </c>
      <c r="S159" s="18"/>
      <c r="T159" s="18">
        <v>66.0</v>
      </c>
      <c r="U159" s="80">
        <f t="shared" si="9"/>
        <v>13</v>
      </c>
      <c r="V159" s="23">
        <f t="shared" si="10"/>
        <v>0.196969697</v>
      </c>
      <c r="W159" s="26" t="str">
        <f t="shared" si="11"/>
        <v>Flour with +13, +19.7% (66 to 79)</v>
      </c>
    </row>
    <row r="160">
      <c r="A160" s="18">
        <v>299.0</v>
      </c>
      <c r="B160" s="18" t="str">
        <f>VLOOKUP(A160,'202405 MM (Do Not Delete)'!$S$2:$T$1000,2,false)</f>
        <v>Wooden Sword</v>
      </c>
      <c r="C160" s="18" t="str">
        <f t="shared" si="2"/>
        <v>((Wooden Sword))</v>
      </c>
      <c r="D160" s="40">
        <v>7176.0</v>
      </c>
      <c r="E160" s="40">
        <v>5109.0</v>
      </c>
      <c r="F160" s="40">
        <v>628.0</v>
      </c>
      <c r="G160" s="19">
        <f>VLOOKUP(B160,'Kings Ratings'!$A$2:$B$1000,2,false)</f>
        <v>1</v>
      </c>
      <c r="H160" s="7">
        <f>vlookup(A160,'202405 MM (Do Not Delete)'!$A$1:$G$1000,7,false)</f>
        <v>282</v>
      </c>
      <c r="J160" s="18">
        <v>6598.0</v>
      </c>
      <c r="K160" s="80">
        <f t="shared" si="3"/>
        <v>578</v>
      </c>
      <c r="L160" s="23">
        <f t="shared" si="4"/>
        <v>0.08760230373</v>
      </c>
      <c r="M160" s="24" t="str">
        <f t="shared" si="5"/>
        <v>Wooden Sword with +578, +8.8% (6598 to 7176)</v>
      </c>
      <c r="N160" s="41"/>
      <c r="O160" s="18">
        <v>4691.0</v>
      </c>
      <c r="P160" s="18">
        <f t="shared" si="6"/>
        <v>418</v>
      </c>
      <c r="Q160" s="23">
        <f t="shared" si="7"/>
        <v>0.08910680026</v>
      </c>
      <c r="R160" s="24" t="str">
        <f t="shared" si="8"/>
        <v>Wooden Sword with +418, +8.9% (4691 to 5109)</v>
      </c>
      <c r="S160" s="18"/>
      <c r="T160" s="18">
        <v>538.0</v>
      </c>
      <c r="U160" s="80">
        <f t="shared" si="9"/>
        <v>90</v>
      </c>
      <c r="V160" s="23">
        <f t="shared" si="10"/>
        <v>0.1672862454</v>
      </c>
      <c r="W160" s="26" t="str">
        <f t="shared" si="11"/>
        <v>Wooden Sword with +90, +16.7% (538 to 628)</v>
      </c>
    </row>
    <row r="161">
      <c r="A161" s="18">
        <v>300.0</v>
      </c>
      <c r="B161" s="18" t="str">
        <f>VLOOKUP(A161,'202405 MM (Do Not Delete)'!$S$2:$T$1000,2,false)</f>
        <v>Sturdy Sword</v>
      </c>
      <c r="C161" s="18" t="str">
        <f t="shared" si="2"/>
        <v>((Sturdy Sword))</v>
      </c>
      <c r="D161" s="40">
        <v>11383.0</v>
      </c>
      <c r="E161" s="40">
        <v>3872.0</v>
      </c>
      <c r="F161" s="40">
        <v>95.0</v>
      </c>
      <c r="G161" s="19">
        <f>VLOOKUP(B161,'Kings Ratings'!$A$2:$B$1000,2,false)</f>
        <v>2</v>
      </c>
      <c r="H161" s="7">
        <f>vlookup(A161,'202405 MM (Do Not Delete)'!$A$1:$G$1000,7,false)</f>
        <v>299</v>
      </c>
      <c r="J161" s="18">
        <v>10561.0</v>
      </c>
      <c r="K161" s="80">
        <f t="shared" si="3"/>
        <v>822</v>
      </c>
      <c r="L161" s="23">
        <f t="shared" si="4"/>
        <v>0.07783353849</v>
      </c>
      <c r="M161" s="24" t="str">
        <f t="shared" si="5"/>
        <v>Sturdy Sword with +822, +7.8% (10561 to 11383)</v>
      </c>
      <c r="N161" s="41"/>
      <c r="O161" s="18">
        <v>3521.0</v>
      </c>
      <c r="P161" s="18">
        <f t="shared" si="6"/>
        <v>351</v>
      </c>
      <c r="Q161" s="23">
        <f t="shared" si="7"/>
        <v>0.09968758875</v>
      </c>
      <c r="R161" s="24" t="str">
        <f t="shared" si="8"/>
        <v>Sturdy Sword with +351, +10% (3521 to 3872)</v>
      </c>
      <c r="S161" s="18"/>
      <c r="T161" s="18">
        <v>81.0</v>
      </c>
      <c r="U161" s="80">
        <f t="shared" si="9"/>
        <v>14</v>
      </c>
      <c r="V161" s="23">
        <f t="shared" si="10"/>
        <v>0.1728395062</v>
      </c>
      <c r="W161" s="26" t="str">
        <f t="shared" si="11"/>
        <v>Sturdy Sword with +14, +17.3% (81 to 95)</v>
      </c>
    </row>
    <row r="162">
      <c r="A162" s="18">
        <v>301.0</v>
      </c>
      <c r="B162" s="18" t="str">
        <f>VLOOKUP(A162,'202405 MM (Do Not Delete)'!$S$2:$T$1000,2,false)</f>
        <v>Fancy Pipe</v>
      </c>
      <c r="C162" s="18" t="str">
        <f t="shared" si="2"/>
        <v>((Fancy Pipe))</v>
      </c>
      <c r="D162" s="40">
        <v>27196.0</v>
      </c>
      <c r="E162" s="40">
        <v>11755.0</v>
      </c>
      <c r="F162" s="40">
        <v>2217.0</v>
      </c>
      <c r="G162" s="19">
        <f>VLOOKUP(B162,'Kings Ratings'!$A$2:$B$1000,2,false)</f>
        <v>1</v>
      </c>
      <c r="H162" s="7">
        <f>vlookup(A162,'202405 MM (Do Not Delete)'!$A$1:$G$1000,7,false)</f>
        <v>241</v>
      </c>
      <c r="J162" s="18">
        <v>25831.0</v>
      </c>
      <c r="K162" s="80">
        <f t="shared" si="3"/>
        <v>1365</v>
      </c>
      <c r="L162" s="23">
        <f t="shared" si="4"/>
        <v>0.05284348264</v>
      </c>
      <c r="M162" s="24" t="str">
        <f t="shared" si="5"/>
        <v>Fancy Pipe with +1365, +5.3% (25831 to 27196)</v>
      </c>
      <c r="N162" s="41"/>
      <c r="O162" s="18">
        <v>11065.0</v>
      </c>
      <c r="P162" s="18">
        <f t="shared" si="6"/>
        <v>690</v>
      </c>
      <c r="Q162" s="23">
        <f t="shared" si="7"/>
        <v>0.06235878897</v>
      </c>
      <c r="R162" s="24" t="str">
        <f t="shared" si="8"/>
        <v>Fancy Pipe with +690, +6.2% (11065 to 11755)</v>
      </c>
      <c r="S162" s="18"/>
      <c r="T162" s="18">
        <v>1885.0</v>
      </c>
      <c r="U162" s="80">
        <f t="shared" si="9"/>
        <v>332</v>
      </c>
      <c r="V162" s="23">
        <f t="shared" si="10"/>
        <v>0.176127321</v>
      </c>
      <c r="W162" s="26" t="str">
        <f t="shared" si="11"/>
        <v>Fancy Pipe with +332, +17.6% (1885 to 2217)</v>
      </c>
    </row>
    <row r="163">
      <c r="A163" s="18">
        <v>305.0</v>
      </c>
      <c r="B163" s="18" t="str">
        <f>VLOOKUP(A163,'202405 MM (Do Not Delete)'!$S$2:$T$1000,2,false)</f>
        <v>Salt</v>
      </c>
      <c r="C163" s="18" t="str">
        <f t="shared" si="2"/>
        <v>((Salt))</v>
      </c>
      <c r="D163" s="40">
        <v>11141.0</v>
      </c>
      <c r="E163" s="40">
        <v>2670.0</v>
      </c>
      <c r="F163" s="40">
        <v>15.0</v>
      </c>
      <c r="G163" s="19">
        <f>VLOOKUP(B163,'Kings Ratings'!$A$2:$B$1000,2,false)</f>
        <v>7</v>
      </c>
      <c r="H163" s="7">
        <f>vlookup(A163,'202405 MM (Do Not Delete)'!$A$1:$G$1000,7,false)</f>
        <v>294</v>
      </c>
      <c r="J163" s="18">
        <v>10367.0</v>
      </c>
      <c r="K163" s="80">
        <f t="shared" si="3"/>
        <v>774</v>
      </c>
      <c r="L163" s="23">
        <f t="shared" si="4"/>
        <v>0.07465997878</v>
      </c>
      <c r="M163" s="24" t="str">
        <f t="shared" si="5"/>
        <v>Salt with +774, +7.5% (10367 to 11141)</v>
      </c>
      <c r="N163" s="41"/>
      <c r="O163" s="18">
        <v>2402.0</v>
      </c>
      <c r="P163" s="18">
        <f t="shared" si="6"/>
        <v>268</v>
      </c>
      <c r="Q163" s="23">
        <f t="shared" si="7"/>
        <v>0.1115736886</v>
      </c>
      <c r="R163" s="24" t="str">
        <f t="shared" si="8"/>
        <v>Salt with +268, +11.2% (2402 to 2670)</v>
      </c>
      <c r="S163" s="18"/>
      <c r="T163" s="18">
        <v>10.0</v>
      </c>
      <c r="U163" s="80">
        <f t="shared" si="9"/>
        <v>5</v>
      </c>
      <c r="V163" s="23">
        <f t="shared" si="10"/>
        <v>0.5</v>
      </c>
      <c r="W163" s="26" t="str">
        <f t="shared" si="11"/>
        <v>Salt with +5, +50% (10 to 15)</v>
      </c>
    </row>
    <row r="164">
      <c r="A164" s="18">
        <v>306.0</v>
      </c>
      <c r="B164" s="18" t="str">
        <f>VLOOKUP(A164,'202405 MM (Do Not Delete)'!$S$2:$T$1000,2,false)</f>
        <v>Swordfish</v>
      </c>
      <c r="C164" s="18" t="str">
        <f t="shared" si="2"/>
        <v>((Swordfish))</v>
      </c>
      <c r="D164" s="40">
        <v>30314.0</v>
      </c>
      <c r="E164" s="40">
        <v>19167.0</v>
      </c>
      <c r="F164" s="40">
        <v>4403.0</v>
      </c>
      <c r="G164" s="19">
        <f>VLOOKUP(B164,'Kings Ratings'!$A$2:$B$1000,2,false)</f>
        <v>1</v>
      </c>
      <c r="H164" s="7">
        <f>vlookup(A164,'202405 MM (Do Not Delete)'!$A$1:$G$1000,7,false)</f>
        <v>222</v>
      </c>
      <c r="J164" s="18">
        <v>28927.0</v>
      </c>
      <c r="K164" s="80">
        <f t="shared" si="3"/>
        <v>1387</v>
      </c>
      <c r="L164" s="23">
        <f t="shared" si="4"/>
        <v>0.04794828361</v>
      </c>
      <c r="M164" s="24" t="str">
        <f t="shared" si="5"/>
        <v>Swordfish with +1387, +4.8% (28927 to 30314)</v>
      </c>
      <c r="N164" s="41"/>
      <c r="O164" s="18">
        <v>18177.0</v>
      </c>
      <c r="P164" s="18">
        <f t="shared" si="6"/>
        <v>990</v>
      </c>
      <c r="Q164" s="23">
        <f t="shared" si="7"/>
        <v>0.05446443307</v>
      </c>
      <c r="R164" s="24" t="str">
        <f t="shared" si="8"/>
        <v>Swordfish with +990, +5.4% (18177 to 19167)</v>
      </c>
      <c r="S164" s="18"/>
      <c r="T164" s="18">
        <v>3885.0</v>
      </c>
      <c r="U164" s="80">
        <f t="shared" si="9"/>
        <v>518</v>
      </c>
      <c r="V164" s="23">
        <f t="shared" si="10"/>
        <v>0.1333333333</v>
      </c>
      <c r="W164" s="26" t="str">
        <f t="shared" si="11"/>
        <v>Swordfish with +518, +13.3% (3885 to 4403)</v>
      </c>
    </row>
    <row r="165">
      <c r="A165" s="18">
        <v>307.0</v>
      </c>
      <c r="B165" s="18" t="str">
        <f>VLOOKUP(A165,'202405 MM (Do Not Delete)'!$S$2:$T$1000,2,false)</f>
        <v>Barracuda</v>
      </c>
      <c r="C165" s="18" t="str">
        <f t="shared" si="2"/>
        <v>((Barracuda))</v>
      </c>
      <c r="D165" s="40">
        <v>29355.0</v>
      </c>
      <c r="E165" s="40">
        <v>17599.0</v>
      </c>
      <c r="F165" s="40">
        <v>3841.0</v>
      </c>
      <c r="G165" s="19">
        <f>VLOOKUP(B165,'Kings Ratings'!$A$2:$B$1000,2,false)</f>
        <v>1</v>
      </c>
      <c r="H165" s="7">
        <f>vlookup(A165,'202405 MM (Do Not Delete)'!$A$1:$G$1000,7,false)</f>
        <v>225</v>
      </c>
      <c r="J165" s="18">
        <v>27960.0</v>
      </c>
      <c r="K165" s="80">
        <f t="shared" si="3"/>
        <v>1395</v>
      </c>
      <c r="L165" s="23">
        <f t="shared" si="4"/>
        <v>0.04989270386</v>
      </c>
      <c r="M165" s="24" t="str">
        <f t="shared" si="5"/>
        <v>Barracuda with +1395, +5% (27960 to 29355)</v>
      </c>
      <c r="N165" s="41"/>
      <c r="O165" s="18">
        <v>16638.0</v>
      </c>
      <c r="P165" s="18">
        <f t="shared" si="6"/>
        <v>961</v>
      </c>
      <c r="Q165" s="23">
        <f t="shared" si="7"/>
        <v>0.05775934608</v>
      </c>
      <c r="R165" s="24" t="str">
        <f t="shared" si="8"/>
        <v>Barracuda with +961, +5.8% (16638 to 17599)</v>
      </c>
      <c r="S165" s="18"/>
      <c r="T165" s="18">
        <v>3350.0</v>
      </c>
      <c r="U165" s="80">
        <f t="shared" si="9"/>
        <v>491</v>
      </c>
      <c r="V165" s="23">
        <f t="shared" si="10"/>
        <v>0.1465671642</v>
      </c>
      <c r="W165" s="26" t="str">
        <f t="shared" si="11"/>
        <v>Barracuda with +491, +14.7% (3350 to 3841)</v>
      </c>
    </row>
    <row r="166">
      <c r="A166" s="18">
        <v>308.0</v>
      </c>
      <c r="B166" s="18" t="str">
        <f>VLOOKUP(A166,'202405 MM (Do Not Delete)'!$S$2:$T$1000,2,false)</f>
        <v>Sea Catfish</v>
      </c>
      <c r="C166" s="18" t="str">
        <f t="shared" si="2"/>
        <v>((Sea Catfish))</v>
      </c>
      <c r="D166" s="40">
        <v>28430.0</v>
      </c>
      <c r="E166" s="40">
        <v>16404.0</v>
      </c>
      <c r="F166" s="40">
        <v>3449.0</v>
      </c>
      <c r="G166" s="19">
        <f>VLOOKUP(B166,'Kings Ratings'!$A$2:$B$1000,2,false)</f>
        <v>1</v>
      </c>
      <c r="H166" s="7">
        <f>vlookup(A166,'202405 MM (Do Not Delete)'!$A$1:$G$1000,7,false)</f>
        <v>229</v>
      </c>
      <c r="J166" s="18">
        <v>27068.0</v>
      </c>
      <c r="K166" s="80">
        <f t="shared" si="3"/>
        <v>1362</v>
      </c>
      <c r="L166" s="23">
        <f t="shared" si="4"/>
        <v>0.05031771834</v>
      </c>
      <c r="M166" s="24" t="str">
        <f t="shared" si="5"/>
        <v>Sea Catfish with +1362, +5% (27068 to 28430)</v>
      </c>
      <c r="N166" s="41"/>
      <c r="O166" s="18">
        <v>15463.0</v>
      </c>
      <c r="P166" s="18">
        <f t="shared" si="6"/>
        <v>941</v>
      </c>
      <c r="Q166" s="23">
        <f t="shared" si="7"/>
        <v>0.06085494406</v>
      </c>
      <c r="R166" s="24" t="str">
        <f t="shared" si="8"/>
        <v>Sea Catfish with +941, +6.1% (15463 to 16404)</v>
      </c>
      <c r="S166" s="18"/>
      <c r="T166" s="18">
        <v>2997.0</v>
      </c>
      <c r="U166" s="80">
        <f t="shared" si="9"/>
        <v>452</v>
      </c>
      <c r="V166" s="23">
        <f t="shared" si="10"/>
        <v>0.1508174842</v>
      </c>
      <c r="W166" s="26" t="str">
        <f t="shared" si="11"/>
        <v>Sea Catfish with +452, +15.1% (2997 to 3449)</v>
      </c>
    </row>
    <row r="167">
      <c r="A167" s="18">
        <v>309.0</v>
      </c>
      <c r="B167" s="18" t="str">
        <f>VLOOKUP(A167,'202405 MM (Do Not Delete)'!$S$2:$T$1000,2,false)</f>
        <v>Plumbfish</v>
      </c>
      <c r="C167" s="18" t="str">
        <f t="shared" si="2"/>
        <v>((Plumbfish))</v>
      </c>
      <c r="D167" s="40">
        <v>28023.0</v>
      </c>
      <c r="E167" s="40">
        <v>15678.0</v>
      </c>
      <c r="F167" s="40">
        <v>3348.0</v>
      </c>
      <c r="G167" s="19">
        <f>VLOOKUP(B167,'Kings Ratings'!$A$2:$B$1000,2,false)</f>
        <v>1</v>
      </c>
      <c r="H167" s="7">
        <f>vlookup(A167,'202405 MM (Do Not Delete)'!$A$1:$G$1000,7,false)</f>
        <v>230</v>
      </c>
      <c r="J167" s="18">
        <v>26672.0</v>
      </c>
      <c r="K167" s="80">
        <f t="shared" si="3"/>
        <v>1351</v>
      </c>
      <c r="L167" s="23">
        <f t="shared" si="4"/>
        <v>0.05065236953</v>
      </c>
      <c r="M167" s="24" t="str">
        <f t="shared" si="5"/>
        <v>Plumbfish with +1351, +5.1% (26672 to 28023)</v>
      </c>
      <c r="N167" s="41"/>
      <c r="O167" s="18">
        <v>14772.0</v>
      </c>
      <c r="P167" s="18">
        <f t="shared" si="6"/>
        <v>906</v>
      </c>
      <c r="Q167" s="23">
        <f t="shared" si="7"/>
        <v>0.0613322502</v>
      </c>
      <c r="R167" s="24" t="str">
        <f t="shared" si="8"/>
        <v>Plumbfish with +906, +6.1% (14772 to 15678)</v>
      </c>
      <c r="S167" s="18"/>
      <c r="T167" s="18">
        <v>2905.0</v>
      </c>
      <c r="U167" s="80">
        <f t="shared" si="9"/>
        <v>443</v>
      </c>
      <c r="V167" s="23">
        <f t="shared" si="10"/>
        <v>0.1524956971</v>
      </c>
      <c r="W167" s="26" t="str">
        <f t="shared" si="11"/>
        <v>Plumbfish with +443, +15.2% (2905 to 3348)</v>
      </c>
    </row>
    <row r="168">
      <c r="A168" s="18">
        <v>310.0</v>
      </c>
      <c r="B168" s="18" t="str">
        <f>VLOOKUP(A168,'202405 MM (Do Not Delete)'!$S$2:$T$1000,2,false)</f>
        <v>Spiral Shell</v>
      </c>
      <c r="C168" s="18" t="str">
        <f t="shared" si="2"/>
        <v>((Spiral Shell))</v>
      </c>
      <c r="D168" s="40">
        <v>27063.0</v>
      </c>
      <c r="E168" s="40">
        <v>14971.0</v>
      </c>
      <c r="F168" s="40">
        <v>3138.0</v>
      </c>
      <c r="G168" s="19">
        <f>VLOOKUP(B168,'Kings Ratings'!$A$2:$B$1000,2,false)</f>
        <v>1</v>
      </c>
      <c r="H168" s="7">
        <f>vlookup(A168,'202405 MM (Do Not Delete)'!$A$1:$G$1000,7,false)</f>
        <v>232</v>
      </c>
      <c r="J168" s="18">
        <v>25802.0</v>
      </c>
      <c r="K168" s="80">
        <f t="shared" si="3"/>
        <v>1261</v>
      </c>
      <c r="L168" s="23">
        <f t="shared" si="4"/>
        <v>0.04887218045</v>
      </c>
      <c r="M168" s="24" t="str">
        <f t="shared" si="5"/>
        <v>Spiral Shell with +1261, +4.9% (25802 to 27063)</v>
      </c>
      <c r="N168" s="41"/>
      <c r="O168" s="18">
        <v>14049.0</v>
      </c>
      <c r="P168" s="18">
        <f t="shared" si="6"/>
        <v>922</v>
      </c>
      <c r="Q168" s="23">
        <f t="shared" si="7"/>
        <v>0.06562744679</v>
      </c>
      <c r="R168" s="24" t="str">
        <f t="shared" si="8"/>
        <v>Spiral Shell with +922, +6.6% (14049 to 14971)</v>
      </c>
      <c r="S168" s="18"/>
      <c r="T168" s="18">
        <v>2711.0</v>
      </c>
      <c r="U168" s="80">
        <f t="shared" si="9"/>
        <v>427</v>
      </c>
      <c r="V168" s="23">
        <f t="shared" si="10"/>
        <v>0.1575064552</v>
      </c>
      <c r="W168" s="26" t="str">
        <f t="shared" si="11"/>
        <v>Spiral Shell with +427, +15.8% (2711 to 3138)</v>
      </c>
    </row>
    <row r="169">
      <c r="A169" s="18">
        <v>311.0</v>
      </c>
      <c r="B169" s="18" t="str">
        <f>VLOOKUP(A169,'202405 MM (Do Not Delete)'!$S$2:$T$1000,2,false)</f>
        <v>Serpent Eel</v>
      </c>
      <c r="C169" s="18" t="str">
        <f t="shared" si="2"/>
        <v>((Serpent Eel))</v>
      </c>
      <c r="D169" s="40">
        <v>26562.0</v>
      </c>
      <c r="E169" s="40">
        <v>14545.0</v>
      </c>
      <c r="F169" s="40">
        <v>3075.0</v>
      </c>
      <c r="G169" s="19">
        <f>VLOOKUP(B169,'Kings Ratings'!$A$2:$B$1000,2,false)</f>
        <v>1</v>
      </c>
      <c r="H169" s="7">
        <f>vlookup(A169,'202405 MM (Do Not Delete)'!$A$1:$G$1000,7,false)</f>
        <v>233</v>
      </c>
      <c r="J169" s="18">
        <v>25325.0</v>
      </c>
      <c r="K169" s="80">
        <f t="shared" si="3"/>
        <v>1237</v>
      </c>
      <c r="L169" s="23">
        <f t="shared" si="4"/>
        <v>0.04884501481</v>
      </c>
      <c r="M169" s="24" t="str">
        <f t="shared" si="5"/>
        <v>Serpent Eel with +1237, +4.9% (25325 to 26562)</v>
      </c>
      <c r="N169" s="41"/>
      <c r="O169" s="18">
        <v>13636.0</v>
      </c>
      <c r="P169" s="18">
        <f t="shared" si="6"/>
        <v>909</v>
      </c>
      <c r="Q169" s="23">
        <f t="shared" si="7"/>
        <v>0.06666177765</v>
      </c>
      <c r="R169" s="24" t="str">
        <f t="shared" si="8"/>
        <v>Serpent Eel with +909, +6.7% (13636 to 14545)</v>
      </c>
      <c r="S169" s="18"/>
      <c r="T169" s="18">
        <v>2660.0</v>
      </c>
      <c r="U169" s="80">
        <f t="shared" si="9"/>
        <v>415</v>
      </c>
      <c r="V169" s="23">
        <f t="shared" si="10"/>
        <v>0.1560150376</v>
      </c>
      <c r="W169" s="26" t="str">
        <f t="shared" si="11"/>
        <v>Serpent Eel with +415, +15.6% (2660 to 3075)</v>
      </c>
    </row>
    <row r="170">
      <c r="A170" s="18">
        <v>312.0</v>
      </c>
      <c r="B170" s="18" t="str">
        <f>VLOOKUP(A170,'202405 MM (Do Not Delete)'!$S$2:$T$1000,2,false)</f>
        <v>Ruby Coral</v>
      </c>
      <c r="C170" s="18" t="str">
        <f t="shared" si="2"/>
        <v>((Ruby Coral))</v>
      </c>
      <c r="D170" s="40">
        <v>26054.0</v>
      </c>
      <c r="E170" s="40">
        <v>14124.0</v>
      </c>
      <c r="F170" s="40">
        <v>2910.0</v>
      </c>
      <c r="G170" s="19">
        <f>VLOOKUP(B170,'Kings Ratings'!$A$2:$B$1000,2,false)</f>
        <v>1</v>
      </c>
      <c r="H170" s="7">
        <f>vlookup(A170,'202405 MM (Do Not Delete)'!$A$1:$G$1000,7,false)</f>
        <v>234</v>
      </c>
      <c r="J170" s="18">
        <v>24829.0</v>
      </c>
      <c r="K170" s="80">
        <f t="shared" si="3"/>
        <v>1225</v>
      </c>
      <c r="L170" s="23">
        <f t="shared" si="4"/>
        <v>0.04933746828</v>
      </c>
      <c r="M170" s="24" t="str">
        <f t="shared" si="5"/>
        <v>Ruby Coral with +1225, +4.9% (24829 to 26054)</v>
      </c>
      <c r="N170" s="41"/>
      <c r="O170" s="18">
        <v>13219.0</v>
      </c>
      <c r="P170" s="18">
        <f t="shared" si="6"/>
        <v>905</v>
      </c>
      <c r="Q170" s="23">
        <f t="shared" si="7"/>
        <v>0.06846206218</v>
      </c>
      <c r="R170" s="24" t="str">
        <f t="shared" si="8"/>
        <v>Ruby Coral with +905, +6.8% (13219 to 14124)</v>
      </c>
      <c r="S170" s="18"/>
      <c r="T170" s="18">
        <v>2499.0</v>
      </c>
      <c r="U170" s="80">
        <f t="shared" si="9"/>
        <v>411</v>
      </c>
      <c r="V170" s="23">
        <f t="shared" si="10"/>
        <v>0.1644657863</v>
      </c>
      <c r="W170" s="26" t="str">
        <f t="shared" si="11"/>
        <v>Ruby Coral with +411, +16.4% (2499 to 2910)</v>
      </c>
    </row>
    <row r="171">
      <c r="A171" s="18">
        <v>315.0</v>
      </c>
      <c r="B171" s="18" t="str">
        <f>VLOOKUP(A171,'202405 MM (Do Not Delete)'!$S$2:$T$1000,2,false)</f>
        <v>Compass</v>
      </c>
      <c r="C171" s="18" t="str">
        <f t="shared" si="2"/>
        <v>((Compass))</v>
      </c>
      <c r="D171" s="40">
        <v>352.0</v>
      </c>
      <c r="E171" s="40">
        <v>0.0</v>
      </c>
      <c r="F171" s="40">
        <v>0.0</v>
      </c>
      <c r="G171" s="19">
        <f>VLOOKUP(B171,'Kings Ratings'!$A$2:$B$1000,2,false)</f>
        <v>10</v>
      </c>
      <c r="H171" s="10" t="str">
        <f>vlookup(A171,'202405 MM (Do Not Delete)'!$A$1:$G$1000,7,false)</f>
        <v/>
      </c>
      <c r="J171" s="18">
        <v>315.0</v>
      </c>
      <c r="K171" s="80">
        <f t="shared" si="3"/>
        <v>37</v>
      </c>
      <c r="L171" s="23">
        <f t="shared" si="4"/>
        <v>0.1174603175</v>
      </c>
      <c r="M171" s="24" t="str">
        <f t="shared" si="5"/>
        <v>Compass with +37, +11.7% (315 to 352)</v>
      </c>
      <c r="N171" s="41"/>
      <c r="O171" s="18">
        <v>0.0</v>
      </c>
      <c r="P171" s="18">
        <f t="shared" si="6"/>
        <v>0</v>
      </c>
      <c r="Q171" s="23" t="str">
        <f t="shared" si="7"/>
        <v>#DIV/0!</v>
      </c>
      <c r="R171" s="24" t="str">
        <f t="shared" si="8"/>
        <v>#DIV/0!</v>
      </c>
      <c r="S171" s="18"/>
      <c r="T171" s="18">
        <v>0.0</v>
      </c>
      <c r="U171" s="80">
        <f t="shared" si="9"/>
        <v>0</v>
      </c>
      <c r="V171" s="23" t="str">
        <f t="shared" si="10"/>
        <v>#DIV/0!</v>
      </c>
      <c r="W171" s="26" t="str">
        <f t="shared" si="11"/>
        <v>#DIV/0!</v>
      </c>
    </row>
    <row r="172">
      <c r="A172" s="18">
        <v>316.0</v>
      </c>
      <c r="B172" s="18" t="str">
        <f>VLOOKUP(A172,'202405 MM (Do Not Delete)'!$S$2:$T$1000,2,false)</f>
        <v>Garnet Ring</v>
      </c>
      <c r="C172" s="18" t="str">
        <f t="shared" si="2"/>
        <v>((Garnet Ring))</v>
      </c>
      <c r="D172" s="40">
        <v>17798.0</v>
      </c>
      <c r="E172" s="40">
        <v>7376.0</v>
      </c>
      <c r="F172" s="40">
        <v>601.0</v>
      </c>
      <c r="G172" s="19">
        <f>VLOOKUP(B172,'Kings Ratings'!$A$2:$B$1000,2,false)</f>
        <v>3</v>
      </c>
      <c r="H172" s="7">
        <f>vlookup(A172,'202405 MM (Do Not Delete)'!$A$1:$G$1000,7,false)</f>
        <v>257</v>
      </c>
      <c r="J172" s="18">
        <v>16855.0</v>
      </c>
      <c r="K172" s="80">
        <f t="shared" si="3"/>
        <v>943</v>
      </c>
      <c r="L172" s="23">
        <f t="shared" si="4"/>
        <v>0.05594778997</v>
      </c>
      <c r="M172" s="24" t="str">
        <f t="shared" si="5"/>
        <v>Garnet Ring with +943, +5.6% (16855 to 17798)</v>
      </c>
      <c r="N172" s="41"/>
      <c r="O172" s="18">
        <v>6838.0</v>
      </c>
      <c r="P172" s="18">
        <f t="shared" si="6"/>
        <v>538</v>
      </c>
      <c r="Q172" s="23">
        <f t="shared" si="7"/>
        <v>0.07867797602</v>
      </c>
      <c r="R172" s="24" t="str">
        <f t="shared" si="8"/>
        <v>Garnet Ring with +538, +7.9% (6838 to 7376)</v>
      </c>
      <c r="S172" s="18"/>
      <c r="T172" s="18">
        <v>525.0</v>
      </c>
      <c r="U172" s="80">
        <f t="shared" si="9"/>
        <v>76</v>
      </c>
      <c r="V172" s="23">
        <f t="shared" si="10"/>
        <v>0.1447619048</v>
      </c>
      <c r="W172" s="26" t="str">
        <f t="shared" si="11"/>
        <v>Garnet Ring with +76, +14.5% (525 to 601)</v>
      </c>
    </row>
    <row r="173">
      <c r="A173" s="18">
        <v>317.0</v>
      </c>
      <c r="B173" s="18" t="str">
        <f>VLOOKUP(A173,'202405 MM (Do Not Delete)'!$S$2:$T$1000,2,false)</f>
        <v>Garnet</v>
      </c>
      <c r="C173" s="18" t="str">
        <f t="shared" si="2"/>
        <v>((Garnet))</v>
      </c>
      <c r="D173" s="40">
        <v>20922.0</v>
      </c>
      <c r="E173" s="40">
        <v>8062.0</v>
      </c>
      <c r="F173" s="40">
        <v>1303.0</v>
      </c>
      <c r="G173" s="19">
        <f>VLOOKUP(B173,'Kings Ratings'!$A$2:$B$1000,2,false)</f>
        <v>2</v>
      </c>
      <c r="H173" s="7">
        <f>vlookup(A173,'202405 MM (Do Not Delete)'!$A$1:$G$1000,7,false)</f>
        <v>247</v>
      </c>
      <c r="J173" s="18">
        <v>19870.0</v>
      </c>
      <c r="K173" s="80">
        <f t="shared" si="3"/>
        <v>1052</v>
      </c>
      <c r="L173" s="23">
        <f t="shared" si="4"/>
        <v>0.05294413689</v>
      </c>
      <c r="M173" s="24" t="str">
        <f t="shared" si="5"/>
        <v>Garnet with +1052, +5.3% (19870 to 20922)</v>
      </c>
      <c r="N173" s="41"/>
      <c r="O173" s="18">
        <v>7477.0</v>
      </c>
      <c r="P173" s="18">
        <f t="shared" si="6"/>
        <v>585</v>
      </c>
      <c r="Q173" s="23">
        <f t="shared" si="7"/>
        <v>0.0782399358</v>
      </c>
      <c r="R173" s="24" t="str">
        <f t="shared" si="8"/>
        <v>Garnet with +585, +7.8% (7477 to 8062)</v>
      </c>
      <c r="S173" s="18"/>
      <c r="T173" s="18">
        <v>1138.0</v>
      </c>
      <c r="U173" s="80">
        <f t="shared" si="9"/>
        <v>165</v>
      </c>
      <c r="V173" s="23">
        <f t="shared" si="10"/>
        <v>0.1449912127</v>
      </c>
      <c r="W173" s="26" t="str">
        <f t="shared" si="11"/>
        <v>Garnet with +165, +14.5% (1138 to 1303)</v>
      </c>
    </row>
    <row r="174">
      <c r="A174" s="18">
        <v>326.0</v>
      </c>
      <c r="B174" s="18" t="str">
        <f>VLOOKUP(A174,'202405 MM (Do Not Delete)'!$S$2:$T$1000,2,false)</f>
        <v>Scissors</v>
      </c>
      <c r="C174" s="18" t="str">
        <f t="shared" si="2"/>
        <v>((Scissors))</v>
      </c>
      <c r="D174" s="40">
        <v>7441.0</v>
      </c>
      <c r="E174" s="40">
        <v>4109.0</v>
      </c>
      <c r="F174" s="40">
        <v>477.0</v>
      </c>
      <c r="G174" s="19">
        <f>VLOOKUP(B174,'Kings Ratings'!$A$2:$B$1000,2,false)</f>
        <v>2</v>
      </c>
      <c r="H174" s="7">
        <f>vlookup(A174,'202405 MM (Do Not Delete)'!$A$1:$G$1000,7,false)</f>
        <v>290</v>
      </c>
      <c r="J174" s="18">
        <v>6864.0</v>
      </c>
      <c r="K174" s="80">
        <f t="shared" si="3"/>
        <v>577</v>
      </c>
      <c r="L174" s="23">
        <f t="shared" si="4"/>
        <v>0.08406177156</v>
      </c>
      <c r="M174" s="24" t="str">
        <f t="shared" si="5"/>
        <v>Scissors with +577, +8.4% (6864 to 7441)</v>
      </c>
      <c r="N174" s="41"/>
      <c r="O174" s="18">
        <v>3743.0</v>
      </c>
      <c r="P174" s="18">
        <f t="shared" si="6"/>
        <v>366</v>
      </c>
      <c r="Q174" s="23">
        <f t="shared" si="7"/>
        <v>0.09778252738</v>
      </c>
      <c r="R174" s="24" t="str">
        <f t="shared" si="8"/>
        <v>Scissors with +366, +9.8% (3743 to 4109)</v>
      </c>
      <c r="S174" s="18"/>
      <c r="T174" s="18">
        <v>410.0</v>
      </c>
      <c r="U174" s="80">
        <f t="shared" si="9"/>
        <v>67</v>
      </c>
      <c r="V174" s="23">
        <f t="shared" si="10"/>
        <v>0.1634146341</v>
      </c>
      <c r="W174" s="26" t="str">
        <f t="shared" si="11"/>
        <v>Scissors with +67, +16.3% (410 to 477)</v>
      </c>
    </row>
    <row r="175">
      <c r="A175" s="18">
        <v>328.0</v>
      </c>
      <c r="B175" s="18" t="str">
        <f>VLOOKUP(A175,'202405 MM (Do Not Delete)'!$S$2:$T$1000,2,false)</f>
        <v>Wagon Wheel</v>
      </c>
      <c r="C175" s="18" t="str">
        <f t="shared" si="2"/>
        <v>((Wagon Wheel))</v>
      </c>
      <c r="D175" s="40">
        <v>7935.0</v>
      </c>
      <c r="E175" s="40">
        <v>4704.0</v>
      </c>
      <c r="F175" s="40">
        <v>646.0</v>
      </c>
      <c r="G175" s="19">
        <f>VLOOKUP(B175,'Kings Ratings'!$A$2:$B$1000,2,false)</f>
        <v>2</v>
      </c>
      <c r="H175" s="7">
        <f>vlookup(A175,'202405 MM (Do Not Delete)'!$A$1:$G$1000,7,false)</f>
        <v>282</v>
      </c>
      <c r="J175" s="18">
        <v>7127.0</v>
      </c>
      <c r="K175" s="80">
        <f t="shared" si="3"/>
        <v>808</v>
      </c>
      <c r="L175" s="23">
        <f t="shared" si="4"/>
        <v>0.1133716851</v>
      </c>
      <c r="M175" s="24" t="str">
        <f t="shared" si="5"/>
        <v>Wagon Wheel with +808, +11.3% (7127 to 7935)</v>
      </c>
      <c r="N175" s="41"/>
      <c r="O175" s="18">
        <v>4293.0</v>
      </c>
      <c r="P175" s="18">
        <f t="shared" si="6"/>
        <v>411</v>
      </c>
      <c r="Q175" s="23">
        <f t="shared" si="7"/>
        <v>0.09573724668</v>
      </c>
      <c r="R175" s="24" t="str">
        <f t="shared" si="8"/>
        <v>Wagon Wheel with +411, +9.6% (4293 to 4704)</v>
      </c>
      <c r="S175" s="18"/>
      <c r="T175" s="18">
        <v>542.0</v>
      </c>
      <c r="U175" s="80">
        <f t="shared" si="9"/>
        <v>104</v>
      </c>
      <c r="V175" s="23">
        <f t="shared" si="10"/>
        <v>0.1918819188</v>
      </c>
      <c r="W175" s="26" t="str">
        <f t="shared" si="11"/>
        <v>Wagon Wheel with +104, +19.2% (542 to 646)</v>
      </c>
    </row>
    <row r="176">
      <c r="A176" s="18">
        <v>341.0</v>
      </c>
      <c r="B176" s="18" t="str">
        <f>VLOOKUP(A176,'202405 MM (Do Not Delete)'!$S$2:$T$1000,2,false)</f>
        <v>Flywheel</v>
      </c>
      <c r="C176" s="18" t="str">
        <f t="shared" si="2"/>
        <v>((Flywheel))</v>
      </c>
      <c r="D176" s="40">
        <v>1817.0</v>
      </c>
      <c r="E176" s="40">
        <v>2.0</v>
      </c>
      <c r="F176" s="40">
        <v>0.0</v>
      </c>
      <c r="G176" s="19">
        <f>VLOOKUP(B176,'Kings Ratings'!$A$2:$B$1000,2,false)</f>
        <v>10</v>
      </c>
      <c r="H176" s="10"/>
      <c r="J176" s="18">
        <v>1612.0</v>
      </c>
      <c r="K176" s="80">
        <f t="shared" si="3"/>
        <v>205</v>
      </c>
      <c r="L176" s="23">
        <f t="shared" si="4"/>
        <v>0.1271712159</v>
      </c>
      <c r="M176" s="24" t="str">
        <f t="shared" si="5"/>
        <v>Flywheel with +205, +12.7% (1612 to 1817)</v>
      </c>
      <c r="N176" s="41"/>
      <c r="O176" s="18">
        <v>2.0</v>
      </c>
      <c r="P176" s="18">
        <f t="shared" si="6"/>
        <v>0</v>
      </c>
      <c r="Q176" s="23">
        <f t="shared" si="7"/>
        <v>0</v>
      </c>
      <c r="R176" s="24" t="str">
        <f t="shared" si="8"/>
        <v>Flywheel with +0, +0% (2 to 2)</v>
      </c>
      <c r="S176" s="18"/>
      <c r="T176" s="18">
        <v>0.0</v>
      </c>
      <c r="U176" s="80">
        <f t="shared" si="9"/>
        <v>0</v>
      </c>
      <c r="V176" s="23" t="str">
        <f t="shared" si="10"/>
        <v>#DIV/0!</v>
      </c>
      <c r="W176" s="26" t="str">
        <f t="shared" si="11"/>
        <v>#DIV/0!</v>
      </c>
    </row>
    <row r="177">
      <c r="A177" s="18">
        <v>350.0</v>
      </c>
      <c r="B177" s="18" t="str">
        <f>VLOOKUP(A177,'202405 MM (Do Not Delete)'!$S$2:$T$1000,2,false)</f>
        <v>Green Cloak</v>
      </c>
      <c r="C177" s="18" t="str">
        <f t="shared" si="2"/>
        <v>((Green Cloak))</v>
      </c>
      <c r="D177" s="40">
        <v>7317.0</v>
      </c>
      <c r="E177" s="40">
        <v>367.0</v>
      </c>
      <c r="F177" s="40">
        <v>1.0</v>
      </c>
      <c r="G177" s="19">
        <f>VLOOKUP(B177,'Kings Ratings'!$A$2:$B$1000,2,false)</f>
        <v>9</v>
      </c>
      <c r="H177" s="10"/>
      <c r="J177" s="18">
        <v>6633.0</v>
      </c>
      <c r="K177" s="80">
        <f t="shared" si="3"/>
        <v>684</v>
      </c>
      <c r="L177" s="23">
        <f t="shared" si="4"/>
        <v>0.1031207598</v>
      </c>
      <c r="M177" s="24" t="str">
        <f t="shared" si="5"/>
        <v>Green Cloak with +684, +10.3% (6633 to 7317)</v>
      </c>
      <c r="N177" s="41"/>
      <c r="O177" s="18">
        <v>323.0</v>
      </c>
      <c r="P177" s="18">
        <f t="shared" si="6"/>
        <v>44</v>
      </c>
      <c r="Q177" s="23">
        <f t="shared" si="7"/>
        <v>0.1362229102</v>
      </c>
      <c r="R177" s="24" t="str">
        <f t="shared" si="8"/>
        <v>Green Cloak with +44, +13.6% (323 to 367)</v>
      </c>
      <c r="S177" s="18"/>
      <c r="T177" s="18">
        <v>1.0</v>
      </c>
      <c r="U177" s="80">
        <f t="shared" si="9"/>
        <v>0</v>
      </c>
      <c r="V177" s="23">
        <f t="shared" si="10"/>
        <v>0</v>
      </c>
      <c r="W177" s="26" t="str">
        <f t="shared" si="11"/>
        <v>Green Cloak with +0, +0% (1 to 1)</v>
      </c>
    </row>
    <row r="178">
      <c r="A178" s="18">
        <v>355.0</v>
      </c>
      <c r="B178" s="18" t="str">
        <f>VLOOKUP(A178,'202405 MM (Do Not Delete)'!$S$2:$T$1000,2,false)</f>
        <v>Jack-o-lantern</v>
      </c>
      <c r="C178" s="18" t="str">
        <f t="shared" si="2"/>
        <v>((Jack-o-lantern))</v>
      </c>
      <c r="D178" s="40">
        <v>2406.0</v>
      </c>
      <c r="E178" s="40">
        <v>11.0</v>
      </c>
      <c r="F178" s="40">
        <v>0.0</v>
      </c>
      <c r="G178" s="19">
        <f>VLOOKUP(B178,'Kings Ratings'!$A$2:$B$1000,2,false)</f>
        <v>11</v>
      </c>
      <c r="H178" s="10" t="str">
        <f>vlookup(A178,'202405 MM (Do Not Delete)'!$A$1:$G$1000,7,false)</f>
        <v/>
      </c>
      <c r="J178" s="18">
        <v>2406.0</v>
      </c>
      <c r="K178" s="80">
        <f t="shared" si="3"/>
        <v>0</v>
      </c>
      <c r="L178" s="23">
        <f t="shared" si="4"/>
        <v>0</v>
      </c>
      <c r="M178" s="24" t="str">
        <f t="shared" si="5"/>
        <v>Jack-o-lantern with +0, +0% (2406 to 2406)</v>
      </c>
      <c r="N178" s="41"/>
      <c r="O178" s="18">
        <v>11.0</v>
      </c>
      <c r="P178" s="18">
        <f t="shared" si="6"/>
        <v>0</v>
      </c>
      <c r="Q178" s="23">
        <f t="shared" si="7"/>
        <v>0</v>
      </c>
      <c r="R178" s="24" t="str">
        <f t="shared" si="8"/>
        <v>Jack-o-lantern with +0, +0% (11 to 11)</v>
      </c>
      <c r="S178" s="18"/>
      <c r="T178" s="18">
        <v>0.0</v>
      </c>
      <c r="U178" s="80">
        <f t="shared" si="9"/>
        <v>0</v>
      </c>
      <c r="V178" s="23" t="str">
        <f t="shared" si="10"/>
        <v>#DIV/0!</v>
      </c>
      <c r="W178" s="26" t="str">
        <f t="shared" si="11"/>
        <v>#DIV/0!</v>
      </c>
    </row>
    <row r="179">
      <c r="A179" s="18">
        <v>361.0</v>
      </c>
      <c r="B179" s="18" t="str">
        <f>VLOOKUP(A179,'202405 MM (Do Not Delete)'!$S$2:$T$1000,2,false)</f>
        <v>Candy Corn</v>
      </c>
      <c r="C179" s="18" t="str">
        <f t="shared" si="2"/>
        <v>((Candy Corn))</v>
      </c>
      <c r="D179" s="40">
        <v>2973.0</v>
      </c>
      <c r="E179" s="40">
        <v>15.0</v>
      </c>
      <c r="F179" s="40">
        <v>0.0</v>
      </c>
      <c r="G179" s="19">
        <f>VLOOKUP(B179,'Kings Ratings'!$A$2:$B$1000,2,false)</f>
        <v>11</v>
      </c>
      <c r="H179" s="10" t="str">
        <f>vlookup(A179,'202405 MM (Do Not Delete)'!$A$1:$G$1000,7,false)</f>
        <v/>
      </c>
      <c r="J179" s="18">
        <v>2968.0</v>
      </c>
      <c r="K179" s="80">
        <f t="shared" si="3"/>
        <v>5</v>
      </c>
      <c r="L179" s="23">
        <f t="shared" si="4"/>
        <v>0.001684636119</v>
      </c>
      <c r="M179" s="24" t="str">
        <f t="shared" si="5"/>
        <v>Candy Corn with +5, +0.2% (2968 to 2973)</v>
      </c>
      <c r="N179" s="41"/>
      <c r="O179" s="18">
        <v>15.0</v>
      </c>
      <c r="P179" s="18">
        <f t="shared" si="6"/>
        <v>0</v>
      </c>
      <c r="Q179" s="23">
        <f t="shared" si="7"/>
        <v>0</v>
      </c>
      <c r="R179" s="24" t="str">
        <f t="shared" si="8"/>
        <v>Candy Corn with +0, +0% (15 to 15)</v>
      </c>
      <c r="S179" s="18"/>
      <c r="T179" s="18">
        <v>0.0</v>
      </c>
      <c r="U179" s="80">
        <f t="shared" si="9"/>
        <v>0</v>
      </c>
      <c r="V179" s="23" t="str">
        <f t="shared" si="10"/>
        <v>#DIV/0!</v>
      </c>
      <c r="W179" s="26" t="str">
        <f t="shared" si="11"/>
        <v>#DIV/0!</v>
      </c>
    </row>
    <row r="180">
      <c r="A180" s="18">
        <v>368.0</v>
      </c>
      <c r="B180" s="18" t="str">
        <f>VLOOKUP(A180,'202405 MM (Do Not Delete)'!$S$2:$T$1000,2,false)</f>
        <v>Lantern</v>
      </c>
      <c r="C180" s="18" t="str">
        <f t="shared" si="2"/>
        <v>((Lantern))</v>
      </c>
      <c r="D180" s="40">
        <v>27224.0</v>
      </c>
      <c r="E180" s="40">
        <v>8039.0</v>
      </c>
      <c r="F180" s="40">
        <v>400.0</v>
      </c>
      <c r="G180" s="19">
        <f>VLOOKUP(B180,'Kings Ratings'!$A$2:$B$1000,2,false)</f>
        <v>2</v>
      </c>
      <c r="H180" s="7">
        <f>vlookup(A180,'202405 MM (Do Not Delete)'!$A$1:$G$1000,7,false)</f>
        <v>280</v>
      </c>
      <c r="J180" s="18">
        <v>25919.0</v>
      </c>
      <c r="K180" s="80">
        <f t="shared" si="3"/>
        <v>1305</v>
      </c>
      <c r="L180" s="23">
        <f t="shared" si="4"/>
        <v>0.05034916471</v>
      </c>
      <c r="M180" s="24" t="str">
        <f t="shared" si="5"/>
        <v>Lantern with +1305, +5% (25919 to 27224)</v>
      </c>
      <c r="N180" s="41"/>
      <c r="O180" s="18">
        <v>7451.0</v>
      </c>
      <c r="P180" s="18">
        <f t="shared" si="6"/>
        <v>588</v>
      </c>
      <c r="Q180" s="23">
        <f t="shared" si="7"/>
        <v>0.0789155818</v>
      </c>
      <c r="R180" s="24" t="str">
        <f t="shared" si="8"/>
        <v>Lantern with +588, +7.9% (7451 to 8039)</v>
      </c>
      <c r="S180" s="18"/>
      <c r="T180" s="18">
        <v>347.0</v>
      </c>
      <c r="U180" s="80">
        <f t="shared" si="9"/>
        <v>53</v>
      </c>
      <c r="V180" s="23">
        <f t="shared" si="10"/>
        <v>0.1527377522</v>
      </c>
      <c r="W180" s="26" t="str">
        <f t="shared" si="11"/>
        <v>Lantern with +53, +15.3% (347 to 400)</v>
      </c>
    </row>
    <row r="181">
      <c r="A181" s="18">
        <v>373.0</v>
      </c>
      <c r="B181" s="18" t="str">
        <f>VLOOKUP(A181,'202405 MM (Do Not Delete)'!$S$2:$T$1000,2,false)</f>
        <v>Sunflower</v>
      </c>
      <c r="C181" s="18" t="str">
        <f t="shared" si="2"/>
        <v>((Sunflower))</v>
      </c>
      <c r="D181" s="40">
        <v>10538.0</v>
      </c>
      <c r="E181" s="40">
        <v>2226.0</v>
      </c>
      <c r="F181" s="40">
        <v>40.0</v>
      </c>
      <c r="G181" s="19">
        <f>VLOOKUP(B181,'Kings Ratings'!$A$2:$B$1000,2,false)</f>
        <v>6</v>
      </c>
      <c r="H181" s="7">
        <f>vlookup(A181,'202405 MM (Do Not Delete)'!$A$1:$G$1000,7,false)</f>
        <v>328</v>
      </c>
      <c r="J181" s="18">
        <v>9800.0</v>
      </c>
      <c r="K181" s="80">
        <f t="shared" si="3"/>
        <v>738</v>
      </c>
      <c r="L181" s="23">
        <f t="shared" si="4"/>
        <v>0.07530612245</v>
      </c>
      <c r="M181" s="24" t="str">
        <f t="shared" si="5"/>
        <v>Sunflower with +738, +7.5% (9800 to 10538)</v>
      </c>
      <c r="N181" s="41"/>
      <c r="O181" s="18">
        <v>2004.0</v>
      </c>
      <c r="P181" s="18">
        <f t="shared" si="6"/>
        <v>222</v>
      </c>
      <c r="Q181" s="23">
        <f t="shared" si="7"/>
        <v>0.1107784431</v>
      </c>
      <c r="R181" s="24" t="str">
        <f t="shared" si="8"/>
        <v>Sunflower with +222, +11.1% (2004 to 2226)</v>
      </c>
      <c r="S181" s="18"/>
      <c r="T181" s="18">
        <v>35.0</v>
      </c>
      <c r="U181" s="80">
        <f t="shared" si="9"/>
        <v>5</v>
      </c>
      <c r="V181" s="23">
        <f t="shared" si="10"/>
        <v>0.1428571429</v>
      </c>
      <c r="W181" s="26" t="str">
        <f t="shared" si="11"/>
        <v>Sunflower with +5, +14.3% (35 to 40)</v>
      </c>
    </row>
    <row r="182">
      <c r="A182" s="18">
        <v>378.0</v>
      </c>
      <c r="B182" s="18" t="str">
        <f>VLOOKUP(A182,'202405 MM (Do Not Delete)'!$S$2:$T$1000,2,false)</f>
        <v>Water Lily</v>
      </c>
      <c r="C182" s="18" t="str">
        <f t="shared" si="2"/>
        <v>((Water Lily))</v>
      </c>
      <c r="D182" s="40">
        <v>5208.0</v>
      </c>
      <c r="E182" s="40">
        <v>651.0</v>
      </c>
      <c r="F182" s="40">
        <v>5.0</v>
      </c>
      <c r="G182" s="19">
        <f>VLOOKUP(B182,'Kings Ratings'!$A$2:$B$1000,2,false)</f>
        <v>10</v>
      </c>
      <c r="H182" s="10"/>
      <c r="J182" s="18">
        <v>4667.0</v>
      </c>
      <c r="K182" s="80">
        <f t="shared" si="3"/>
        <v>541</v>
      </c>
      <c r="L182" s="23">
        <f t="shared" si="4"/>
        <v>0.1159202914</v>
      </c>
      <c r="M182" s="24" t="str">
        <f t="shared" si="5"/>
        <v>Water Lily with +541, +11.6% (4667 to 5208)</v>
      </c>
      <c r="N182" s="41"/>
      <c r="O182" s="18">
        <v>540.0</v>
      </c>
      <c r="P182" s="18">
        <f t="shared" si="6"/>
        <v>111</v>
      </c>
      <c r="Q182" s="23">
        <f t="shared" si="7"/>
        <v>0.2055555556</v>
      </c>
      <c r="R182" s="24" t="str">
        <f t="shared" si="8"/>
        <v>Water Lily with +111, +20.6% (540 to 651)</v>
      </c>
      <c r="S182" s="18"/>
      <c r="T182" s="18">
        <v>5.0</v>
      </c>
      <c r="U182" s="80">
        <f t="shared" si="9"/>
        <v>0</v>
      </c>
      <c r="V182" s="23">
        <f t="shared" si="10"/>
        <v>0</v>
      </c>
      <c r="W182" s="26" t="str">
        <f t="shared" si="11"/>
        <v>Water Lily with +0, +0% (5 to 5)</v>
      </c>
    </row>
    <row r="183">
      <c r="A183" s="18">
        <v>379.0</v>
      </c>
      <c r="B183" s="18" t="str">
        <f>VLOOKUP(A183,'202405 MM (Do Not Delete)'!$S$2:$T$1000,2,false)</f>
        <v>Apple Cider</v>
      </c>
      <c r="C183" s="18" t="str">
        <f t="shared" si="2"/>
        <v>((Apple Cider))</v>
      </c>
      <c r="D183" s="40">
        <v>12334.0</v>
      </c>
      <c r="E183" s="40">
        <v>2752.0</v>
      </c>
      <c r="F183" s="40">
        <v>3.0</v>
      </c>
      <c r="G183" s="19">
        <f>VLOOKUP(B183,'Kings Ratings'!$A$2:$B$1000,2,false)</f>
        <v>8</v>
      </c>
      <c r="H183" s="7" t="str">
        <f>vlookup(A183,'202405 MM (Do Not Delete)'!$A$1:$G$1000,7,false)</f>
        <v/>
      </c>
      <c r="J183" s="18">
        <v>11507.0</v>
      </c>
      <c r="K183" s="80">
        <f t="shared" si="3"/>
        <v>827</v>
      </c>
      <c r="L183" s="23">
        <f t="shared" si="4"/>
        <v>0.07186929695</v>
      </c>
      <c r="M183" s="24" t="str">
        <f t="shared" si="5"/>
        <v>Apple Cider with +827, +7.2% (11507 to 12334)</v>
      </c>
      <c r="N183" s="41"/>
      <c r="O183" s="18">
        <v>2500.0</v>
      </c>
      <c r="P183" s="18">
        <f t="shared" si="6"/>
        <v>252</v>
      </c>
      <c r="Q183" s="23">
        <f t="shared" si="7"/>
        <v>0.1008</v>
      </c>
      <c r="R183" s="24" t="str">
        <f t="shared" si="8"/>
        <v>Apple Cider with +252, +10.1% (2500 to 2752)</v>
      </c>
      <c r="S183" s="18"/>
      <c r="T183" s="18">
        <v>3.0</v>
      </c>
      <c r="U183" s="80">
        <f t="shared" si="9"/>
        <v>0</v>
      </c>
      <c r="V183" s="23">
        <f t="shared" si="10"/>
        <v>0</v>
      </c>
      <c r="W183" s="26" t="str">
        <f t="shared" si="11"/>
        <v>Apple Cider with +0, +0% (3 to 3)</v>
      </c>
    </row>
    <row r="184">
      <c r="A184" s="18">
        <v>387.0</v>
      </c>
      <c r="B184" s="18" t="str">
        <f>VLOOKUP(A184,'202405 MM (Do Not Delete)'!$S$2:$T$1000,2,false)</f>
        <v>Sand</v>
      </c>
      <c r="C184" s="18" t="str">
        <f t="shared" si="2"/>
        <v>((Sand))</v>
      </c>
      <c r="D184" s="40">
        <v>20174.0</v>
      </c>
      <c r="E184" s="40">
        <v>14651.0</v>
      </c>
      <c r="F184" s="40">
        <v>7001.0</v>
      </c>
      <c r="G184" s="19">
        <f>VLOOKUP(B184,'Kings Ratings'!$A$2:$B$1000,2,false)</f>
        <v>1</v>
      </c>
      <c r="H184" s="7">
        <f>vlookup(A184,'202405 MM (Do Not Delete)'!$A$1:$G$1000,7,false)</f>
        <v>212</v>
      </c>
      <c r="J184" s="18">
        <v>18977.0</v>
      </c>
      <c r="K184" s="80">
        <f t="shared" si="3"/>
        <v>1197</v>
      </c>
      <c r="L184" s="23">
        <f t="shared" si="4"/>
        <v>0.06307635559</v>
      </c>
      <c r="M184" s="24" t="str">
        <f t="shared" si="5"/>
        <v>Sand with +1197, +6.3% (18977 to 20174)</v>
      </c>
      <c r="N184" s="41"/>
      <c r="O184" s="18">
        <v>13634.0</v>
      </c>
      <c r="P184" s="18">
        <f t="shared" si="6"/>
        <v>1017</v>
      </c>
      <c r="Q184" s="23">
        <f t="shared" si="7"/>
        <v>0.07459292944</v>
      </c>
      <c r="R184" s="24" t="str">
        <f t="shared" si="8"/>
        <v>Sand with +1017, +7.5% (13634 to 14651)</v>
      </c>
      <c r="S184" s="18"/>
      <c r="T184" s="18">
        <v>6299.0</v>
      </c>
      <c r="U184" s="80">
        <f t="shared" si="9"/>
        <v>702</v>
      </c>
      <c r="V184" s="23">
        <f t="shared" si="10"/>
        <v>0.1114462613</v>
      </c>
      <c r="W184" s="26" t="str">
        <f t="shared" si="11"/>
        <v>Sand with +702, +11.1% (6299 to 7001)</v>
      </c>
    </row>
    <row r="185">
      <c r="A185" s="18">
        <v>388.0</v>
      </c>
      <c r="B185" s="18" t="str">
        <f>VLOOKUP(A185,'202405 MM (Do Not Delete)'!$S$2:$T$1000,2,false)</f>
        <v>Hourglass</v>
      </c>
      <c r="C185" s="18" t="str">
        <f t="shared" si="2"/>
        <v>((Hourglass))</v>
      </c>
      <c r="D185" s="40">
        <v>6418.0</v>
      </c>
      <c r="E185" s="40">
        <v>2204.0</v>
      </c>
      <c r="F185" s="40">
        <v>75.0</v>
      </c>
      <c r="G185" s="19">
        <f>VLOOKUP(B185,'Kings Ratings'!$A$2:$B$1000,2,false)</f>
        <v>5</v>
      </c>
      <c r="H185" s="7">
        <f>vlookup(A185,'202405 MM (Do Not Delete)'!$A$1:$G$1000,7,false)</f>
        <v>298</v>
      </c>
      <c r="J185" s="18">
        <v>5943.0</v>
      </c>
      <c r="K185" s="80">
        <f t="shared" si="3"/>
        <v>475</v>
      </c>
      <c r="L185" s="23">
        <f t="shared" si="4"/>
        <v>0.07992596332</v>
      </c>
      <c r="M185" s="24" t="str">
        <f t="shared" si="5"/>
        <v>Hourglass with +475, +8% (5943 to 6418)</v>
      </c>
      <c r="N185" s="41"/>
      <c r="O185" s="18">
        <v>2029.0</v>
      </c>
      <c r="P185" s="18">
        <f t="shared" si="6"/>
        <v>175</v>
      </c>
      <c r="Q185" s="23">
        <f t="shared" si="7"/>
        <v>0.08624938393</v>
      </c>
      <c r="R185" s="24" t="str">
        <f t="shared" si="8"/>
        <v>Hourglass with +175, +8.6% (2029 to 2204)</v>
      </c>
      <c r="S185" s="18"/>
      <c r="T185" s="18">
        <v>59.0</v>
      </c>
      <c r="U185" s="80">
        <f t="shared" si="9"/>
        <v>16</v>
      </c>
      <c r="V185" s="23">
        <f t="shared" si="10"/>
        <v>0.2711864407</v>
      </c>
      <c r="W185" s="26" t="str">
        <f t="shared" si="11"/>
        <v>Hourglass with +16, +27.1% (59 to 75)</v>
      </c>
    </row>
    <row r="186">
      <c r="A186" s="18">
        <v>390.0</v>
      </c>
      <c r="B186" s="18" t="str">
        <f>VLOOKUP(A186,'202405 MM (Do Not Delete)'!$S$2:$T$1000,2,false)</f>
        <v>Seaweed</v>
      </c>
      <c r="C186" s="18" t="str">
        <f t="shared" si="2"/>
        <v>((Seaweed))</v>
      </c>
      <c r="D186" s="40">
        <v>7357.0</v>
      </c>
      <c r="E186" s="40">
        <v>1336.0</v>
      </c>
      <c r="F186" s="40">
        <v>9.0</v>
      </c>
      <c r="G186" s="19">
        <f>VLOOKUP(B186,'Kings Ratings'!$A$2:$B$1000,2,false)</f>
        <v>9</v>
      </c>
      <c r="H186" s="10"/>
      <c r="J186" s="18">
        <v>6527.0</v>
      </c>
      <c r="K186" s="80">
        <f t="shared" si="3"/>
        <v>830</v>
      </c>
      <c r="L186" s="23">
        <f t="shared" si="4"/>
        <v>0.1271640876</v>
      </c>
      <c r="M186" s="24" t="str">
        <f t="shared" si="5"/>
        <v>Seaweed with +830, +12.7% (6527 to 7357)</v>
      </c>
      <c r="N186" s="41"/>
      <c r="O186" s="18">
        <v>1126.0</v>
      </c>
      <c r="P186" s="18">
        <f t="shared" si="6"/>
        <v>210</v>
      </c>
      <c r="Q186" s="23">
        <f t="shared" si="7"/>
        <v>0.1865008881</v>
      </c>
      <c r="R186" s="24" t="str">
        <f t="shared" si="8"/>
        <v>Seaweed with +210, +18.7% (1126 to 1336)</v>
      </c>
      <c r="S186" s="18"/>
      <c r="T186" s="18">
        <v>5.0</v>
      </c>
      <c r="U186" s="80">
        <f t="shared" si="9"/>
        <v>4</v>
      </c>
      <c r="V186" s="23">
        <f t="shared" si="10"/>
        <v>0.8</v>
      </c>
      <c r="W186" s="26" t="str">
        <f t="shared" si="11"/>
        <v>Seaweed with +4, +80% (5 to 9)</v>
      </c>
    </row>
    <row r="187">
      <c r="A187" s="18">
        <v>392.0</v>
      </c>
      <c r="B187" s="18" t="str">
        <f>VLOOKUP(A187,'202405 MM (Do Not Delete)'!$S$2:$T$1000,2,false)</f>
        <v>Steel Wire</v>
      </c>
      <c r="C187" s="18" t="str">
        <f t="shared" si="2"/>
        <v>((Steel Wire))</v>
      </c>
      <c r="D187" s="40">
        <v>24131.0</v>
      </c>
      <c r="E187" s="40">
        <v>11818.0</v>
      </c>
      <c r="F187" s="40">
        <v>3509.0</v>
      </c>
      <c r="G187" s="19">
        <f>VLOOKUP(B187,'Kings Ratings'!$A$2:$B$1000,2,false)</f>
        <v>2</v>
      </c>
      <c r="H187" s="7">
        <f>vlookup(A187,'202405 MM (Do Not Delete)'!$A$1:$G$1000,7,false)</f>
        <v>222</v>
      </c>
      <c r="J187" s="18">
        <v>22905.0</v>
      </c>
      <c r="K187" s="80">
        <f t="shared" si="3"/>
        <v>1226</v>
      </c>
      <c r="L187" s="23">
        <f t="shared" si="4"/>
        <v>0.05352543113</v>
      </c>
      <c r="M187" s="24" t="str">
        <f t="shared" si="5"/>
        <v>Steel Wire with +1226, +5.4% (22905 to 24131)</v>
      </c>
      <c r="N187" s="41"/>
      <c r="O187" s="18">
        <v>10901.0</v>
      </c>
      <c r="P187" s="18">
        <f t="shared" si="6"/>
        <v>917</v>
      </c>
      <c r="Q187" s="23">
        <f t="shared" si="7"/>
        <v>0.08412072287</v>
      </c>
      <c r="R187" s="24" t="str">
        <f t="shared" si="8"/>
        <v>Steel Wire with +917, +8.4% (10901 to 11818)</v>
      </c>
      <c r="S187" s="18"/>
      <c r="T187" s="18">
        <v>3092.0</v>
      </c>
      <c r="U187" s="80">
        <f t="shared" si="9"/>
        <v>417</v>
      </c>
      <c r="V187" s="23">
        <f t="shared" si="10"/>
        <v>0.1348641656</v>
      </c>
      <c r="W187" s="26" t="str">
        <f t="shared" si="11"/>
        <v>Steel Wire with +417, +13.5% (3092 to 3509)</v>
      </c>
    </row>
    <row r="188">
      <c r="A188" s="18">
        <v>393.0</v>
      </c>
      <c r="B188" s="18" t="str">
        <f>VLOOKUP(A188,'202405 MM (Do Not Delete)'!$S$2:$T$1000,2,false)</f>
        <v>Fancy Guitar</v>
      </c>
      <c r="C188" s="18" t="str">
        <f t="shared" si="2"/>
        <v>((Fancy Guitar))</v>
      </c>
      <c r="D188" s="40">
        <v>7151.0</v>
      </c>
      <c r="E188" s="40">
        <v>1563.0</v>
      </c>
      <c r="F188" s="40">
        <v>30.0</v>
      </c>
      <c r="G188" s="19">
        <f>VLOOKUP(B188,'Kings Ratings'!$A$2:$B$1000,2,false)</f>
        <v>6</v>
      </c>
      <c r="H188" s="7">
        <f>vlookup(A188,'202405 MM (Do Not Delete)'!$A$1:$G$1000,7,false)</f>
        <v>295</v>
      </c>
      <c r="J188" s="18">
        <v>6570.0</v>
      </c>
      <c r="K188" s="80">
        <f t="shared" si="3"/>
        <v>581</v>
      </c>
      <c r="L188" s="23">
        <f t="shared" si="4"/>
        <v>0.08843226788</v>
      </c>
      <c r="M188" s="24" t="str">
        <f t="shared" si="5"/>
        <v>Fancy Guitar with +581, +8.8% (6570 to 7151)</v>
      </c>
      <c r="N188" s="41"/>
      <c r="O188" s="18">
        <v>1454.0</v>
      </c>
      <c r="P188" s="18">
        <f t="shared" si="6"/>
        <v>109</v>
      </c>
      <c r="Q188" s="23">
        <f t="shared" si="7"/>
        <v>0.0749656121</v>
      </c>
      <c r="R188" s="24" t="str">
        <f t="shared" si="8"/>
        <v>Fancy Guitar with +109, +7.5% (1454 to 1563)</v>
      </c>
      <c r="S188" s="18"/>
      <c r="T188" s="18">
        <v>23.0</v>
      </c>
      <c r="U188" s="80">
        <f t="shared" si="9"/>
        <v>7</v>
      </c>
      <c r="V188" s="23">
        <f t="shared" si="10"/>
        <v>0.3043478261</v>
      </c>
      <c r="W188" s="26" t="str">
        <f t="shared" si="11"/>
        <v>Fancy Guitar with +7, +30.4% (23 to 30)</v>
      </c>
    </row>
    <row r="189">
      <c r="A189" s="18">
        <v>408.0</v>
      </c>
      <c r="B189" s="18" t="str">
        <f>VLOOKUP(A189,'202405 MM (Do Not Delete)'!$S$2:$T$1000,2,false)</f>
        <v>Christmas Tree</v>
      </c>
      <c r="C189" s="18" t="str">
        <f t="shared" si="2"/>
        <v>((Christmas Tree))</v>
      </c>
      <c r="D189" s="40">
        <v>2989.0</v>
      </c>
      <c r="E189" s="40">
        <v>312.0</v>
      </c>
      <c r="F189" s="40">
        <v>0.0</v>
      </c>
      <c r="G189" s="19">
        <f>VLOOKUP(B189,'Kings Ratings'!$A$2:$B$1000,2,false)</f>
        <v>11</v>
      </c>
      <c r="H189" s="10"/>
      <c r="J189" s="18">
        <v>2989.0</v>
      </c>
      <c r="K189" s="80">
        <f t="shared" si="3"/>
        <v>0</v>
      </c>
      <c r="L189" s="23">
        <f t="shared" si="4"/>
        <v>0</v>
      </c>
      <c r="M189" s="24" t="str">
        <f t="shared" si="5"/>
        <v>Christmas Tree with +0, +0% (2989 to 2989)</v>
      </c>
      <c r="N189" s="41"/>
      <c r="O189" s="18">
        <v>312.0</v>
      </c>
      <c r="P189" s="18">
        <f t="shared" si="6"/>
        <v>0</v>
      </c>
      <c r="Q189" s="23">
        <f t="shared" si="7"/>
        <v>0</v>
      </c>
      <c r="R189" s="24" t="str">
        <f t="shared" si="8"/>
        <v>Christmas Tree with +0, +0% (312 to 312)</v>
      </c>
      <c r="S189" s="18"/>
      <c r="T189" s="18">
        <v>0.0</v>
      </c>
      <c r="U189" s="80">
        <f t="shared" si="9"/>
        <v>0</v>
      </c>
      <c r="V189" s="23" t="str">
        <f t="shared" si="10"/>
        <v>#DIV/0!</v>
      </c>
      <c r="W189" s="26" t="str">
        <f t="shared" si="11"/>
        <v>#DIV/0!</v>
      </c>
    </row>
    <row r="190">
      <c r="A190" s="18">
        <v>409.0</v>
      </c>
      <c r="B190" s="18" t="str">
        <f>VLOOKUP(A190,'202405 MM (Do Not Delete)'!$S$2:$T$1000,2,false)</f>
        <v>Pine Tree</v>
      </c>
      <c r="C190" s="18" t="str">
        <f t="shared" si="2"/>
        <v>((Pine Tree))</v>
      </c>
      <c r="D190" s="40">
        <v>7557.0</v>
      </c>
      <c r="E190" s="40">
        <v>740.0</v>
      </c>
      <c r="F190" s="40">
        <v>1.0</v>
      </c>
      <c r="G190" s="19">
        <f>VLOOKUP(B190,'Kings Ratings'!$A$2:$B$1000,2,false)</f>
        <v>8</v>
      </c>
      <c r="H190" s="10"/>
      <c r="J190" s="18">
        <v>7114.0</v>
      </c>
      <c r="K190" s="80">
        <f t="shared" si="3"/>
        <v>443</v>
      </c>
      <c r="L190" s="23">
        <f t="shared" si="4"/>
        <v>0.06227157717</v>
      </c>
      <c r="M190" s="24" t="str">
        <f t="shared" si="5"/>
        <v>Pine Tree with +443, +6.2% (7114 to 7557)</v>
      </c>
      <c r="N190" s="41"/>
      <c r="O190" s="18">
        <v>679.0</v>
      </c>
      <c r="P190" s="18">
        <f t="shared" si="6"/>
        <v>61</v>
      </c>
      <c r="Q190" s="23">
        <f t="shared" si="7"/>
        <v>0.08983799705</v>
      </c>
      <c r="R190" s="24" t="str">
        <f t="shared" si="8"/>
        <v>Pine Tree with +61, +9% (679 to 740)</v>
      </c>
      <c r="S190" s="18"/>
      <c r="T190" s="18">
        <v>1.0</v>
      </c>
      <c r="U190" s="80">
        <f t="shared" si="9"/>
        <v>0</v>
      </c>
      <c r="V190" s="23">
        <f t="shared" si="10"/>
        <v>0</v>
      </c>
      <c r="W190" s="26" t="str">
        <f t="shared" si="11"/>
        <v>Pine Tree with +0, +0% (1 to 1)</v>
      </c>
    </row>
    <row r="191">
      <c r="A191" s="18">
        <v>411.0</v>
      </c>
      <c r="B191" s="18" t="str">
        <f>VLOOKUP(A191,'202405 MM (Do Not Delete)'!$S$2:$T$1000,2,false)</f>
        <v>Snowman</v>
      </c>
      <c r="C191" s="18" t="str">
        <f t="shared" si="2"/>
        <v>((Snowman))</v>
      </c>
      <c r="D191" s="40">
        <v>1610.0</v>
      </c>
      <c r="E191" s="40">
        <v>73.0</v>
      </c>
      <c r="F191" s="40">
        <v>1.0</v>
      </c>
      <c r="G191" s="19">
        <f>VLOOKUP(B191,'Kings Ratings'!$A$2:$B$1000,2,false)</f>
        <v>11</v>
      </c>
      <c r="H191" s="10" t="str">
        <f>vlookup(A191,'202405 MM (Do Not Delete)'!$A$1:$G$1000,7,false)</f>
        <v/>
      </c>
      <c r="J191" s="18">
        <v>1609.0</v>
      </c>
      <c r="K191" s="80">
        <f t="shared" si="3"/>
        <v>1</v>
      </c>
      <c r="L191" s="23">
        <f t="shared" si="4"/>
        <v>0.0006215040398</v>
      </c>
      <c r="M191" s="24" t="str">
        <f t="shared" si="5"/>
        <v>Snowman with +1, +0.1% (1609 to 1610)</v>
      </c>
      <c r="N191" s="41"/>
      <c r="O191" s="18">
        <v>73.0</v>
      </c>
      <c r="P191" s="18">
        <f t="shared" si="6"/>
        <v>0</v>
      </c>
      <c r="Q191" s="23">
        <f t="shared" si="7"/>
        <v>0</v>
      </c>
      <c r="R191" s="24" t="str">
        <f t="shared" si="8"/>
        <v>Snowman with +0, +0% (73 to 73)</v>
      </c>
      <c r="S191" s="18"/>
      <c r="T191" s="18">
        <v>1.0</v>
      </c>
      <c r="U191" s="80">
        <f t="shared" si="9"/>
        <v>0</v>
      </c>
      <c r="V191" s="23">
        <f t="shared" si="10"/>
        <v>0</v>
      </c>
      <c r="W191" s="26" t="str">
        <f t="shared" si="11"/>
        <v>Snowman with +0, +0% (1 to 1)</v>
      </c>
    </row>
    <row r="192">
      <c r="A192" s="18">
        <v>412.0</v>
      </c>
      <c r="B192" s="18" t="str">
        <f>VLOOKUP(A192,'202405 MM (Do Not Delete)'!$S$2:$T$1000,2,false)</f>
        <v>#N/A</v>
      </c>
      <c r="C192" s="18" t="str">
        <f t="shared" si="2"/>
        <v>#N/A</v>
      </c>
      <c r="D192" s="40">
        <v>0.0</v>
      </c>
      <c r="E192" s="40">
        <v>0.0</v>
      </c>
      <c r="F192" s="40">
        <v>0.0</v>
      </c>
      <c r="G192" s="19" t="str">
        <f>VLOOKUP(B192,'Kings Ratings'!$A$2:$B$1000,2,false)</f>
        <v>#N/A</v>
      </c>
      <c r="H192" s="5"/>
      <c r="J192" s="18">
        <v>0.0</v>
      </c>
      <c r="K192" s="80">
        <f t="shared" si="3"/>
        <v>0</v>
      </c>
      <c r="L192" s="23" t="str">
        <f t="shared" si="4"/>
        <v>#DIV/0!</v>
      </c>
      <c r="M192" s="24" t="str">
        <f t="shared" si="5"/>
        <v>#N/A</v>
      </c>
      <c r="N192" s="41"/>
      <c r="O192" s="18">
        <v>0.0</v>
      </c>
      <c r="P192" s="18">
        <f t="shared" si="6"/>
        <v>0</v>
      </c>
      <c r="Q192" s="23" t="str">
        <f t="shared" si="7"/>
        <v>#DIV/0!</v>
      </c>
      <c r="R192" s="24" t="str">
        <f t="shared" si="8"/>
        <v>#N/A</v>
      </c>
      <c r="S192" s="18"/>
      <c r="T192" s="18">
        <v>0.0</v>
      </c>
      <c r="U192" s="80">
        <f t="shared" si="9"/>
        <v>0</v>
      </c>
      <c r="V192" s="23" t="str">
        <f t="shared" si="10"/>
        <v>#DIV/0!</v>
      </c>
      <c r="W192" s="26" t="str">
        <f t="shared" si="11"/>
        <v>#N/A</v>
      </c>
    </row>
    <row r="193">
      <c r="A193" s="18">
        <v>414.0</v>
      </c>
      <c r="B193" s="18" t="str">
        <f>VLOOKUP(A193,'202405 MM (Do Not Delete)'!$S$2:$T$1000,2,false)</f>
        <v>Green Scarf</v>
      </c>
      <c r="C193" s="18" t="str">
        <f t="shared" si="2"/>
        <v>((Green Scarf))</v>
      </c>
      <c r="D193" s="40">
        <v>7096.0</v>
      </c>
      <c r="E193" s="40">
        <v>2984.0</v>
      </c>
      <c r="F193" s="40">
        <v>58.0</v>
      </c>
      <c r="G193" s="19">
        <f>VLOOKUP(B193,'Kings Ratings'!$A$2:$B$1000,2,false)</f>
        <v>2</v>
      </c>
      <c r="H193" s="7">
        <f>vlookup(A193,'202405 MM (Do Not Delete)'!$A$1:$G$1000,7,false)</f>
        <v>293</v>
      </c>
      <c r="J193" s="18">
        <v>6529.0</v>
      </c>
      <c r="K193" s="80">
        <f t="shared" si="3"/>
        <v>567</v>
      </c>
      <c r="L193" s="23">
        <f t="shared" si="4"/>
        <v>0.08684331444</v>
      </c>
      <c r="M193" s="24" t="str">
        <f t="shared" si="5"/>
        <v>Green Scarf with +567, +8.7% (6529 to 7096)</v>
      </c>
      <c r="N193" s="41"/>
      <c r="O193" s="18">
        <v>2679.0</v>
      </c>
      <c r="P193" s="18">
        <f t="shared" si="6"/>
        <v>305</v>
      </c>
      <c r="Q193" s="23">
        <f t="shared" si="7"/>
        <v>0.1138484509</v>
      </c>
      <c r="R193" s="24" t="str">
        <f t="shared" si="8"/>
        <v>Green Scarf with +305, +11.4% (2679 to 2984)</v>
      </c>
      <c r="S193" s="18"/>
      <c r="T193" s="18">
        <v>45.0</v>
      </c>
      <c r="U193" s="80">
        <f t="shared" si="9"/>
        <v>13</v>
      </c>
      <c r="V193" s="23">
        <f t="shared" si="10"/>
        <v>0.2888888889</v>
      </c>
      <c r="W193" s="26" t="str">
        <f t="shared" si="11"/>
        <v>Green Scarf with +13, +28.9% (45 to 58)</v>
      </c>
    </row>
    <row r="194">
      <c r="A194" s="18">
        <v>427.0</v>
      </c>
      <c r="B194" s="18" t="str">
        <f>VLOOKUP(A194,'202405 MM (Do Not Delete)'!$S$2:$T$1000,2,false)</f>
        <v>Yarn</v>
      </c>
      <c r="C194" s="18" t="str">
        <f t="shared" si="2"/>
        <v>((Yarn))</v>
      </c>
      <c r="D194" s="40">
        <v>16036.0</v>
      </c>
      <c r="E194" s="40">
        <v>7779.0</v>
      </c>
      <c r="F194" s="40">
        <v>2205.0</v>
      </c>
      <c r="G194" s="19">
        <f>VLOOKUP(B194,'Kings Ratings'!$A$2:$B$1000,2,false)</f>
        <v>1</v>
      </c>
      <c r="H194" s="7">
        <f>vlookup(A194,'202405 MM (Do Not Delete)'!$A$1:$G$1000,7,false)</f>
        <v>236</v>
      </c>
      <c r="J194" s="18">
        <v>15123.0</v>
      </c>
      <c r="K194" s="80">
        <f t="shared" si="3"/>
        <v>913</v>
      </c>
      <c r="L194" s="23">
        <f t="shared" si="4"/>
        <v>0.06037161939</v>
      </c>
      <c r="M194" s="24" t="str">
        <f t="shared" si="5"/>
        <v>Yarn with +913, +6% (15123 to 16036)</v>
      </c>
      <c r="N194" s="41"/>
      <c r="O194" s="18">
        <v>7212.0</v>
      </c>
      <c r="P194" s="18">
        <f t="shared" si="6"/>
        <v>567</v>
      </c>
      <c r="Q194" s="23">
        <f t="shared" si="7"/>
        <v>0.07861896839</v>
      </c>
      <c r="R194" s="24" t="str">
        <f t="shared" si="8"/>
        <v>Yarn with +567, +7.9% (7212 to 7779)</v>
      </c>
      <c r="S194" s="18"/>
      <c r="T194" s="18">
        <v>1909.0</v>
      </c>
      <c r="U194" s="80">
        <f t="shared" si="9"/>
        <v>296</v>
      </c>
      <c r="V194" s="23">
        <f t="shared" si="10"/>
        <v>0.1550550026</v>
      </c>
      <c r="W194" s="26" t="str">
        <f t="shared" si="11"/>
        <v>Yarn with +296, +15.5% (1909 to 2205)</v>
      </c>
    </row>
    <row r="195">
      <c r="A195" s="18">
        <v>428.0</v>
      </c>
      <c r="B195" s="18" t="str">
        <f>VLOOKUP(A195,'202405 MM (Do Not Delete)'!$S$2:$T$1000,2,false)</f>
        <v>Snow Globe</v>
      </c>
      <c r="C195" s="18" t="str">
        <f t="shared" si="2"/>
        <v>((Snow Globe))</v>
      </c>
      <c r="D195" s="40">
        <v>1322.0</v>
      </c>
      <c r="E195" s="40">
        <v>83.0</v>
      </c>
      <c r="F195" s="40">
        <v>1.0</v>
      </c>
      <c r="G195" s="19">
        <f>VLOOKUP(B195,'Kings Ratings'!$A$2:$B$1000,2,false)</f>
        <v>11</v>
      </c>
      <c r="H195" s="10" t="str">
        <f>vlookup(A195,'202405 MM (Do Not Delete)'!$A$1:$G$1000,7,false)</f>
        <v/>
      </c>
      <c r="J195" s="18">
        <v>1322.0</v>
      </c>
      <c r="K195" s="80">
        <f t="shared" si="3"/>
        <v>0</v>
      </c>
      <c r="L195" s="23">
        <f t="shared" si="4"/>
        <v>0</v>
      </c>
      <c r="M195" s="24" t="str">
        <f t="shared" si="5"/>
        <v>Snow Globe with +0, +0% (1322 to 1322)</v>
      </c>
      <c r="N195" s="41"/>
      <c r="O195" s="18">
        <v>83.0</v>
      </c>
      <c r="P195" s="18">
        <f t="shared" si="6"/>
        <v>0</v>
      </c>
      <c r="Q195" s="23">
        <f t="shared" si="7"/>
        <v>0</v>
      </c>
      <c r="R195" s="24" t="str">
        <f t="shared" si="8"/>
        <v>Snow Globe with +0, +0% (83 to 83)</v>
      </c>
      <c r="S195" s="18"/>
      <c r="T195" s="18">
        <v>1.0</v>
      </c>
      <c r="U195" s="80">
        <f t="shared" si="9"/>
        <v>0</v>
      </c>
      <c r="V195" s="23">
        <f t="shared" si="10"/>
        <v>0</v>
      </c>
      <c r="W195" s="26" t="str">
        <f t="shared" si="11"/>
        <v>Snow Globe with +0, +0% (1 to 1)</v>
      </c>
    </row>
    <row r="196">
      <c r="A196" s="18">
        <v>450.0</v>
      </c>
      <c r="B196" s="18" t="str">
        <f>VLOOKUP(A196,'202405 MM (Do Not Delete)'!$S$2:$T$1000,2,false)</f>
        <v>Beet</v>
      </c>
      <c r="C196" s="18" t="str">
        <f t="shared" si="2"/>
        <v>((Beet))</v>
      </c>
      <c r="D196" s="40">
        <v>14188.0</v>
      </c>
      <c r="E196" s="40">
        <v>4090.0</v>
      </c>
      <c r="F196" s="40">
        <v>124.0</v>
      </c>
      <c r="G196" s="19">
        <f>VLOOKUP(B196,'Kings Ratings'!$A$2:$B$1000,2,false)</f>
        <v>5</v>
      </c>
      <c r="H196" s="7">
        <f>vlookup(A196,'202405 MM (Do Not Delete)'!$A$1:$G$1000,7,false)</f>
        <v>296</v>
      </c>
      <c r="J196" s="18">
        <v>13365.0</v>
      </c>
      <c r="K196" s="80">
        <f t="shared" si="3"/>
        <v>823</v>
      </c>
      <c r="L196" s="23">
        <f t="shared" si="4"/>
        <v>0.06157875047</v>
      </c>
      <c r="M196" s="24" t="str">
        <f t="shared" si="5"/>
        <v>Beet with +823, +6.2% (13365 to 14188)</v>
      </c>
      <c r="N196" s="41"/>
      <c r="O196" s="18">
        <v>3828.0</v>
      </c>
      <c r="P196" s="18">
        <f t="shared" si="6"/>
        <v>262</v>
      </c>
      <c r="Q196" s="23">
        <f t="shared" si="7"/>
        <v>0.0684430512</v>
      </c>
      <c r="R196" s="24" t="str">
        <f t="shared" si="8"/>
        <v>Beet with +262, +6.8% (3828 to 4090)</v>
      </c>
      <c r="S196" s="18"/>
      <c r="T196" s="18">
        <v>110.0</v>
      </c>
      <c r="U196" s="80">
        <f t="shared" si="9"/>
        <v>14</v>
      </c>
      <c r="V196" s="23">
        <f t="shared" si="10"/>
        <v>0.1272727273</v>
      </c>
      <c r="W196" s="26" t="str">
        <f t="shared" si="11"/>
        <v>Beet with +14, +12.7% (110 to 124)</v>
      </c>
    </row>
    <row r="197">
      <c r="A197" s="18">
        <v>455.0</v>
      </c>
      <c r="B197" s="18" t="str">
        <f>VLOOKUP(A197,'202405 MM (Do Not Delete)'!$S$2:$T$1000,2,false)</f>
        <v>Wooden Bow</v>
      </c>
      <c r="C197" s="18" t="str">
        <f t="shared" si="2"/>
        <v>((Wooden Bow))</v>
      </c>
      <c r="D197" s="40">
        <v>5590.0</v>
      </c>
      <c r="E197" s="40">
        <v>2994.0</v>
      </c>
      <c r="F197" s="40">
        <v>139.0</v>
      </c>
      <c r="G197" s="19">
        <f>VLOOKUP(B197,'Kings Ratings'!$A$2:$B$1000,2,false)</f>
        <v>2</v>
      </c>
      <c r="H197" s="7">
        <f>vlookup(A197,'202405 MM (Do Not Delete)'!$A$1:$G$1000,7,false)</f>
        <v>291</v>
      </c>
      <c r="J197" s="18">
        <v>5064.0</v>
      </c>
      <c r="K197" s="80">
        <f t="shared" si="3"/>
        <v>526</v>
      </c>
      <c r="L197" s="23">
        <f t="shared" si="4"/>
        <v>0.1038704581</v>
      </c>
      <c r="M197" s="24" t="str">
        <f t="shared" si="5"/>
        <v>Wooden Bow with +526, +10.4% (5064 to 5590)</v>
      </c>
      <c r="N197" s="41"/>
      <c r="O197" s="18">
        <v>2706.0</v>
      </c>
      <c r="P197" s="18">
        <f t="shared" si="6"/>
        <v>288</v>
      </c>
      <c r="Q197" s="23">
        <f t="shared" si="7"/>
        <v>0.1064301552</v>
      </c>
      <c r="R197" s="24" t="str">
        <f t="shared" si="8"/>
        <v>Wooden Bow with +288, +10.6% (2706 to 2994)</v>
      </c>
      <c r="S197" s="18"/>
      <c r="T197" s="18">
        <v>106.0</v>
      </c>
      <c r="U197" s="80">
        <f t="shared" si="9"/>
        <v>33</v>
      </c>
      <c r="V197" s="23">
        <f t="shared" si="10"/>
        <v>0.3113207547</v>
      </c>
      <c r="W197" s="26" t="str">
        <f t="shared" si="11"/>
        <v>Wooden Bow with +33, +31.1% (106 to 139)</v>
      </c>
    </row>
    <row r="198">
      <c r="A198" s="18">
        <v>456.0</v>
      </c>
      <c r="B198" s="18" t="str">
        <f>VLOOKUP(A198,'202405 MM (Do Not Delete)'!$S$2:$T$1000,2,false)</f>
        <v>Sturdy Bow</v>
      </c>
      <c r="C198" s="18" t="str">
        <f t="shared" si="2"/>
        <v>((Sturdy Bow))</v>
      </c>
      <c r="D198" s="40">
        <v>10903.0</v>
      </c>
      <c r="E198" s="40">
        <v>2289.0</v>
      </c>
      <c r="F198" s="40">
        <v>43.0</v>
      </c>
      <c r="G198" s="19">
        <f>VLOOKUP(B198,'Kings Ratings'!$A$2:$B$1000,2,false)</f>
        <v>5</v>
      </c>
      <c r="H198" s="7">
        <f>vlookup(A198,'202405 MM (Do Not Delete)'!$A$1:$G$1000,7,false)</f>
        <v>321</v>
      </c>
      <c r="J198" s="18">
        <v>10190.0</v>
      </c>
      <c r="K198" s="80">
        <f t="shared" si="3"/>
        <v>713</v>
      </c>
      <c r="L198" s="23">
        <f t="shared" si="4"/>
        <v>0.06997055937</v>
      </c>
      <c r="M198" s="24" t="str">
        <f t="shared" si="5"/>
        <v>Sturdy Bow with +713, +7% (10190 to 10903)</v>
      </c>
      <c r="N198" s="41"/>
      <c r="O198" s="18">
        <v>2114.0</v>
      </c>
      <c r="P198" s="18">
        <f t="shared" si="6"/>
        <v>175</v>
      </c>
      <c r="Q198" s="23">
        <f t="shared" si="7"/>
        <v>0.08278145695</v>
      </c>
      <c r="R198" s="24" t="str">
        <f t="shared" si="8"/>
        <v>Sturdy Bow with +175, +8.3% (2114 to 2289)</v>
      </c>
      <c r="S198" s="18"/>
      <c r="T198" s="18">
        <v>36.0</v>
      </c>
      <c r="U198" s="80">
        <f t="shared" si="9"/>
        <v>7</v>
      </c>
      <c r="V198" s="23">
        <f t="shared" si="10"/>
        <v>0.1944444444</v>
      </c>
      <c r="W198" s="26" t="str">
        <f t="shared" si="11"/>
        <v>Sturdy Bow with +7, +19.4% (36 to 43)</v>
      </c>
    </row>
    <row r="199">
      <c r="A199" s="18">
        <v>457.0</v>
      </c>
      <c r="B199" s="18" t="str">
        <f>VLOOKUP(A199,'202405 MM (Do Not Delete)'!$S$2:$T$1000,2,false)</f>
        <v>Gold Trout</v>
      </c>
      <c r="C199" s="18" t="str">
        <f t="shared" si="2"/>
        <v>((Gold Trout))</v>
      </c>
      <c r="D199" s="40">
        <v>1147.0</v>
      </c>
      <c r="E199" s="40">
        <v>10.0</v>
      </c>
      <c r="F199" s="40">
        <v>1.0</v>
      </c>
      <c r="G199" s="19">
        <f>VLOOKUP(B199,'Kings Ratings'!$A$2:$B$1000,2,false)</f>
        <v>10</v>
      </c>
      <c r="H199" s="10"/>
      <c r="J199" s="18">
        <v>908.0</v>
      </c>
      <c r="K199" s="80">
        <f t="shared" si="3"/>
        <v>239</v>
      </c>
      <c r="L199" s="23">
        <f t="shared" si="4"/>
        <v>0.263215859</v>
      </c>
      <c r="M199" s="24" t="str">
        <f t="shared" si="5"/>
        <v>Gold Trout with +239, +26.3% (908 to 1147)</v>
      </c>
      <c r="N199" s="41"/>
      <c r="O199" s="18">
        <v>7.0</v>
      </c>
      <c r="P199" s="18">
        <f t="shared" si="6"/>
        <v>3</v>
      </c>
      <c r="Q199" s="23">
        <f t="shared" si="7"/>
        <v>0.4285714286</v>
      </c>
      <c r="R199" s="24" t="str">
        <f t="shared" si="8"/>
        <v>Gold Trout with +3, +42.9% (7 to 10)</v>
      </c>
      <c r="S199" s="18"/>
      <c r="T199" s="18">
        <v>0.0</v>
      </c>
      <c r="U199" s="80">
        <f t="shared" si="9"/>
        <v>1</v>
      </c>
      <c r="V199" s="23" t="str">
        <f t="shared" si="10"/>
        <v>#DIV/0!</v>
      </c>
      <c r="W199" s="26" t="str">
        <f t="shared" si="11"/>
        <v>#DIV/0!</v>
      </c>
    </row>
    <row r="200">
      <c r="A200" s="18">
        <v>458.0</v>
      </c>
      <c r="B200" s="18" t="str">
        <f>VLOOKUP(A200,'202405 MM (Do Not Delete)'!$S$2:$T$1000,2,false)</f>
        <v>Gold Catfish</v>
      </c>
      <c r="C200" s="18" t="str">
        <f t="shared" si="2"/>
        <v>((Gold Catfish))</v>
      </c>
      <c r="D200" s="40">
        <v>910.0</v>
      </c>
      <c r="E200" s="40">
        <v>6.0</v>
      </c>
      <c r="F200" s="40">
        <v>0.0</v>
      </c>
      <c r="G200" s="19">
        <f>VLOOKUP(B200,'Kings Ratings'!$A$2:$B$1000,2,false)</f>
        <v>10</v>
      </c>
      <c r="H200" s="10"/>
      <c r="J200" s="18">
        <v>779.0</v>
      </c>
      <c r="K200" s="80">
        <f t="shared" si="3"/>
        <v>131</v>
      </c>
      <c r="L200" s="23">
        <f t="shared" si="4"/>
        <v>0.1681643132</v>
      </c>
      <c r="M200" s="24" t="str">
        <f t="shared" si="5"/>
        <v>Gold Catfish with +131, +16.8% (779 to 910)</v>
      </c>
      <c r="N200" s="41"/>
      <c r="O200" s="18">
        <v>2.0</v>
      </c>
      <c r="P200" s="18">
        <f t="shared" si="6"/>
        <v>4</v>
      </c>
      <c r="Q200" s="23">
        <f t="shared" si="7"/>
        <v>2</v>
      </c>
      <c r="R200" s="24" t="str">
        <f t="shared" si="8"/>
        <v>Gold Catfish with +4, +200% (2 to 6)</v>
      </c>
      <c r="S200" s="18"/>
      <c r="T200" s="18">
        <v>0.0</v>
      </c>
      <c r="U200" s="80">
        <f t="shared" si="9"/>
        <v>0</v>
      </c>
      <c r="V200" s="23" t="str">
        <f t="shared" si="10"/>
        <v>#DIV/0!</v>
      </c>
      <c r="W200" s="26" t="str">
        <f t="shared" si="11"/>
        <v>#DIV/0!</v>
      </c>
    </row>
    <row r="201">
      <c r="A201" s="18">
        <v>459.0</v>
      </c>
      <c r="B201" s="18" t="str">
        <f>VLOOKUP(A201,'202405 MM (Do Not Delete)'!$S$2:$T$1000,2,false)</f>
        <v>Gold Coral</v>
      </c>
      <c r="C201" s="18" t="str">
        <f t="shared" si="2"/>
        <v>((Gold Coral))</v>
      </c>
      <c r="D201" s="40">
        <v>2760.0</v>
      </c>
      <c r="E201" s="40">
        <v>5.0</v>
      </c>
      <c r="F201" s="40">
        <v>0.0</v>
      </c>
      <c r="G201" s="19">
        <f>VLOOKUP(B201,'Kings Ratings'!$A$2:$B$1000,2,false)</f>
        <v>10</v>
      </c>
      <c r="H201" s="10" t="str">
        <f>vlookup(A201,'202405 MM (Do Not Delete)'!$A$1:$G$1000,7,false)</f>
        <v/>
      </c>
      <c r="J201" s="18">
        <v>2434.0</v>
      </c>
      <c r="K201" s="80">
        <f t="shared" si="3"/>
        <v>326</v>
      </c>
      <c r="L201" s="23">
        <f t="shared" si="4"/>
        <v>0.133935908</v>
      </c>
      <c r="M201" s="24" t="str">
        <f t="shared" si="5"/>
        <v>Gold Coral with +326, +13.4% (2434 to 2760)</v>
      </c>
      <c r="N201" s="41"/>
      <c r="O201" s="18">
        <v>3.0</v>
      </c>
      <c r="P201" s="18">
        <f t="shared" si="6"/>
        <v>2</v>
      </c>
      <c r="Q201" s="23">
        <f t="shared" si="7"/>
        <v>0.6666666667</v>
      </c>
      <c r="R201" s="24" t="str">
        <f t="shared" si="8"/>
        <v>Gold Coral with +2, +66.7% (3 to 5)</v>
      </c>
      <c r="S201" s="18"/>
      <c r="T201" s="18">
        <v>0.0</v>
      </c>
      <c r="U201" s="80">
        <f t="shared" si="9"/>
        <v>0</v>
      </c>
      <c r="V201" s="23" t="str">
        <f t="shared" si="10"/>
        <v>#DIV/0!</v>
      </c>
      <c r="W201" s="26" t="str">
        <f t="shared" si="11"/>
        <v>#DIV/0!</v>
      </c>
    </row>
    <row r="202">
      <c r="A202" s="18">
        <v>460.0</v>
      </c>
      <c r="B202" s="18" t="str">
        <f>VLOOKUP(A202,'202405 MM (Do Not Delete)'!$S$2:$T$1000,2,false)</f>
        <v>Gold Drum</v>
      </c>
      <c r="C202" s="18" t="str">
        <f t="shared" si="2"/>
        <v>((Gold Drum))</v>
      </c>
      <c r="D202" s="40">
        <v>1387.0</v>
      </c>
      <c r="E202" s="40">
        <v>5.0</v>
      </c>
      <c r="F202" s="40">
        <v>0.0</v>
      </c>
      <c r="G202" s="19">
        <f>VLOOKUP(B202,'Kings Ratings'!$A$2:$B$1000,2,false)</f>
        <v>10</v>
      </c>
      <c r="H202" s="10"/>
      <c r="J202" s="18">
        <v>1177.0</v>
      </c>
      <c r="K202" s="80">
        <f t="shared" si="3"/>
        <v>210</v>
      </c>
      <c r="L202" s="23">
        <f t="shared" si="4"/>
        <v>0.1784197111</v>
      </c>
      <c r="M202" s="24" t="str">
        <f t="shared" si="5"/>
        <v>Gold Drum with +210, +17.8% (1177 to 1387)</v>
      </c>
      <c r="N202" s="41"/>
      <c r="O202" s="18">
        <v>3.0</v>
      </c>
      <c r="P202" s="18">
        <f t="shared" si="6"/>
        <v>2</v>
      </c>
      <c r="Q202" s="23">
        <f t="shared" si="7"/>
        <v>0.6666666667</v>
      </c>
      <c r="R202" s="24" t="str">
        <f t="shared" si="8"/>
        <v>Gold Drum with +2, +66.7% (3 to 5)</v>
      </c>
      <c r="S202" s="18"/>
      <c r="T202" s="18">
        <v>0.0</v>
      </c>
      <c r="U202" s="80">
        <f t="shared" si="9"/>
        <v>0</v>
      </c>
      <c r="V202" s="23" t="str">
        <f t="shared" si="10"/>
        <v>#DIV/0!</v>
      </c>
      <c r="W202" s="26" t="str">
        <f t="shared" si="11"/>
        <v>#DIV/0!</v>
      </c>
    </row>
    <row r="203">
      <c r="A203" s="18">
        <v>461.0</v>
      </c>
      <c r="B203" s="18" t="str">
        <f>VLOOKUP(A203,'202405 MM (Do Not Delete)'!$S$2:$T$1000,2,false)</f>
        <v>Goldfin</v>
      </c>
      <c r="C203" s="18" t="str">
        <f t="shared" si="2"/>
        <v>((Goldfin))</v>
      </c>
      <c r="D203" s="40">
        <v>739.0</v>
      </c>
      <c r="E203" s="40">
        <v>2.0</v>
      </c>
      <c r="F203" s="40">
        <v>0.0</v>
      </c>
      <c r="G203" s="19">
        <f>VLOOKUP(B203,'Kings Ratings'!$A$2:$B$1000,2,false)</f>
        <v>10</v>
      </c>
      <c r="H203" s="10" t="str">
        <f>vlookup(A203,'202405 MM (Do Not Delete)'!$A$1:$G$1000,7,false)</f>
        <v/>
      </c>
      <c r="J203" s="18">
        <v>603.0</v>
      </c>
      <c r="K203" s="80">
        <f t="shared" si="3"/>
        <v>136</v>
      </c>
      <c r="L203" s="23">
        <f t="shared" si="4"/>
        <v>0.2255389718</v>
      </c>
      <c r="M203" s="24" t="str">
        <f t="shared" si="5"/>
        <v>Goldfin with +136, +22.6% (603 to 739)</v>
      </c>
      <c r="N203" s="41"/>
      <c r="O203" s="18">
        <v>1.0</v>
      </c>
      <c r="P203" s="18">
        <f t="shared" si="6"/>
        <v>1</v>
      </c>
      <c r="Q203" s="23">
        <f t="shared" si="7"/>
        <v>1</v>
      </c>
      <c r="R203" s="24" t="str">
        <f t="shared" si="8"/>
        <v>Goldfin with +1, +100% (1 to 2)</v>
      </c>
      <c r="S203" s="18"/>
      <c r="T203" s="18">
        <v>0.0</v>
      </c>
      <c r="U203" s="80">
        <f t="shared" si="9"/>
        <v>0</v>
      </c>
      <c r="V203" s="23" t="str">
        <f t="shared" si="10"/>
        <v>#DIV/0!</v>
      </c>
      <c r="W203" s="26" t="str">
        <f t="shared" si="11"/>
        <v>#DIV/0!</v>
      </c>
    </row>
    <row r="204">
      <c r="A204" s="18">
        <v>462.0</v>
      </c>
      <c r="B204" s="18" t="str">
        <f>VLOOKUP(A204,'202405 MM (Do Not Delete)'!$S$2:$T$1000,2,false)</f>
        <v>Gold Flier</v>
      </c>
      <c r="C204" s="18" t="str">
        <f t="shared" si="2"/>
        <v>((Gold Flier))</v>
      </c>
      <c r="D204" s="40">
        <v>717.0</v>
      </c>
      <c r="E204" s="40">
        <v>1.0</v>
      </c>
      <c r="F204" s="40">
        <v>0.0</v>
      </c>
      <c r="G204" s="19">
        <f>VLOOKUP(B204,'Kings Ratings'!$A$2:$B$1000,2,false)</f>
        <v>10</v>
      </c>
      <c r="H204" s="10" t="str">
        <f>vlookup(A204,'202405 MM (Do Not Delete)'!$A$1:$G$1000,7,false)</f>
        <v/>
      </c>
      <c r="J204" s="18">
        <v>619.0</v>
      </c>
      <c r="K204" s="80">
        <f t="shared" si="3"/>
        <v>98</v>
      </c>
      <c r="L204" s="23">
        <f t="shared" si="4"/>
        <v>0.1583198708</v>
      </c>
      <c r="M204" s="24" t="str">
        <f t="shared" si="5"/>
        <v>Gold Flier with +98, +15.8% (619 to 717)</v>
      </c>
      <c r="N204" s="41"/>
      <c r="O204" s="18">
        <v>1.0</v>
      </c>
      <c r="P204" s="18">
        <f t="shared" si="6"/>
        <v>0</v>
      </c>
      <c r="Q204" s="23">
        <f t="shared" si="7"/>
        <v>0</v>
      </c>
      <c r="R204" s="24" t="str">
        <f t="shared" si="8"/>
        <v>Gold Flier with +0, +0% (1 to 1)</v>
      </c>
      <c r="S204" s="18"/>
      <c r="T204" s="18">
        <v>0.0</v>
      </c>
      <c r="U204" s="80">
        <f t="shared" si="9"/>
        <v>0</v>
      </c>
      <c r="V204" s="23" t="str">
        <f t="shared" si="10"/>
        <v>#DIV/0!</v>
      </c>
      <c r="W204" s="26" t="str">
        <f t="shared" si="11"/>
        <v>#DIV/0!</v>
      </c>
    </row>
    <row r="205">
      <c r="A205" s="18">
        <v>463.0</v>
      </c>
      <c r="B205" s="18" t="str">
        <f>VLOOKUP(A205,'202405 MM (Do Not Delete)'!$S$2:$T$1000,2,false)</f>
        <v>Goldgill</v>
      </c>
      <c r="C205" s="18" t="str">
        <f t="shared" si="2"/>
        <v>((Goldgill))</v>
      </c>
      <c r="D205" s="40">
        <v>2908.0</v>
      </c>
      <c r="E205" s="40">
        <v>9.0</v>
      </c>
      <c r="F205" s="40">
        <v>0.0</v>
      </c>
      <c r="G205" s="19">
        <f>VLOOKUP(B205,'Kings Ratings'!$A$2:$B$1000,2,false)</f>
        <v>10</v>
      </c>
      <c r="H205" s="10" t="str">
        <f>vlookup(A205,'202405 MM (Do Not Delete)'!$A$1:$G$1000,7,false)</f>
        <v/>
      </c>
      <c r="J205" s="18">
        <v>2606.0</v>
      </c>
      <c r="K205" s="80">
        <f t="shared" si="3"/>
        <v>302</v>
      </c>
      <c r="L205" s="23">
        <f t="shared" si="4"/>
        <v>0.115886416</v>
      </c>
      <c r="M205" s="24" t="str">
        <f t="shared" si="5"/>
        <v>Goldgill with +302, +11.6% (2606 to 2908)</v>
      </c>
      <c r="N205" s="41"/>
      <c r="O205" s="18">
        <v>6.0</v>
      </c>
      <c r="P205" s="18">
        <f t="shared" si="6"/>
        <v>3</v>
      </c>
      <c r="Q205" s="23">
        <f t="shared" si="7"/>
        <v>0.5</v>
      </c>
      <c r="R205" s="24" t="str">
        <f t="shared" si="8"/>
        <v>Goldgill with +3, +50% (6 to 9)</v>
      </c>
      <c r="S205" s="18"/>
      <c r="T205" s="18">
        <v>0.0</v>
      </c>
      <c r="U205" s="80">
        <f t="shared" si="9"/>
        <v>0</v>
      </c>
      <c r="V205" s="23" t="str">
        <f t="shared" si="10"/>
        <v>#DIV/0!</v>
      </c>
      <c r="W205" s="26" t="str">
        <f t="shared" si="11"/>
        <v>#DIV/0!</v>
      </c>
    </row>
    <row r="206">
      <c r="A206" s="18">
        <v>464.0</v>
      </c>
      <c r="B206" s="18" t="str">
        <f>VLOOKUP(A206,'202405 MM (Do Not Delete)'!$S$2:$T$1000,2,false)</f>
        <v>Goldray</v>
      </c>
      <c r="C206" s="18" t="str">
        <f t="shared" si="2"/>
        <v>((Goldray))</v>
      </c>
      <c r="D206" s="40">
        <v>1313.0</v>
      </c>
      <c r="E206" s="40">
        <v>2.0</v>
      </c>
      <c r="F206" s="40">
        <v>0.0</v>
      </c>
      <c r="G206" s="19">
        <f>VLOOKUP(B206,'Kings Ratings'!$A$2:$B$1000,2,false)</f>
        <v>10</v>
      </c>
      <c r="H206" s="10"/>
      <c r="J206" s="18">
        <v>1138.0</v>
      </c>
      <c r="K206" s="80">
        <f t="shared" si="3"/>
        <v>175</v>
      </c>
      <c r="L206" s="23">
        <f t="shared" si="4"/>
        <v>0.1537785589</v>
      </c>
      <c r="M206" s="24" t="str">
        <f t="shared" si="5"/>
        <v>Goldray with +175, +15.4% (1138 to 1313)</v>
      </c>
      <c r="N206" s="41"/>
      <c r="O206" s="18">
        <v>1.0</v>
      </c>
      <c r="P206" s="18">
        <f t="shared" si="6"/>
        <v>1</v>
      </c>
      <c r="Q206" s="23">
        <f t="shared" si="7"/>
        <v>1</v>
      </c>
      <c r="R206" s="24" t="str">
        <f t="shared" si="8"/>
        <v>Goldray with +1, +100% (1 to 2)</v>
      </c>
      <c r="S206" s="18"/>
      <c r="T206" s="18">
        <v>0.0</v>
      </c>
      <c r="U206" s="80">
        <f t="shared" si="9"/>
        <v>0</v>
      </c>
      <c r="V206" s="23" t="str">
        <f t="shared" si="10"/>
        <v>#DIV/0!</v>
      </c>
      <c r="W206" s="26" t="str">
        <f t="shared" si="11"/>
        <v>#DIV/0!</v>
      </c>
    </row>
    <row r="207">
      <c r="A207" s="18">
        <v>465.0</v>
      </c>
      <c r="B207" s="18" t="str">
        <f>VLOOKUP(A207,'202405 MM (Do Not Delete)'!$S$2:$T$1000,2,false)</f>
        <v>Gold Sea Bass</v>
      </c>
      <c r="C207" s="18" t="str">
        <f t="shared" si="2"/>
        <v>((Gold Sea Bass))</v>
      </c>
      <c r="D207" s="40">
        <v>1245.0</v>
      </c>
      <c r="E207" s="40">
        <v>2.0</v>
      </c>
      <c r="F207" s="40">
        <v>0.0</v>
      </c>
      <c r="G207" s="19">
        <f>VLOOKUP(B207,'Kings Ratings'!$A$2:$B$1000,2,false)</f>
        <v>10</v>
      </c>
      <c r="H207" s="10"/>
      <c r="J207" s="18">
        <v>1077.0</v>
      </c>
      <c r="K207" s="80">
        <f t="shared" si="3"/>
        <v>168</v>
      </c>
      <c r="L207" s="23">
        <f t="shared" si="4"/>
        <v>0.1559888579</v>
      </c>
      <c r="M207" s="24" t="str">
        <f t="shared" si="5"/>
        <v>Gold Sea Bass with +168, +15.6% (1077 to 1245)</v>
      </c>
      <c r="N207" s="41"/>
      <c r="O207" s="18">
        <v>1.0</v>
      </c>
      <c r="P207" s="18">
        <f t="shared" si="6"/>
        <v>1</v>
      </c>
      <c r="Q207" s="23">
        <f t="shared" si="7"/>
        <v>1</v>
      </c>
      <c r="R207" s="24" t="str">
        <f t="shared" si="8"/>
        <v>Gold Sea Bass with +1, +100% (1 to 2)</v>
      </c>
      <c r="S207" s="18"/>
      <c r="T207" s="18">
        <v>0.0</v>
      </c>
      <c r="U207" s="80">
        <f t="shared" si="9"/>
        <v>0</v>
      </c>
      <c r="V207" s="23" t="str">
        <f t="shared" si="10"/>
        <v>#DIV/0!</v>
      </c>
      <c r="W207" s="26" t="str">
        <f t="shared" si="11"/>
        <v>#DIV/0!</v>
      </c>
    </row>
    <row r="208">
      <c r="A208" s="18">
        <v>466.0</v>
      </c>
      <c r="B208" s="18" t="str">
        <f>VLOOKUP(A208,'202405 MM (Do Not Delete)'!$S$2:$T$1000,2,false)</f>
        <v>Goldjack</v>
      </c>
      <c r="C208" s="18" t="str">
        <f t="shared" si="2"/>
        <v>((Goldjack))</v>
      </c>
      <c r="D208" s="40">
        <v>824.0</v>
      </c>
      <c r="E208" s="40">
        <v>3.0</v>
      </c>
      <c r="F208" s="40">
        <v>0.0</v>
      </c>
      <c r="G208" s="19">
        <f>VLOOKUP(B208,'Kings Ratings'!$A$2:$B$1000,2,false)</f>
        <v>10</v>
      </c>
      <c r="H208" s="10"/>
      <c r="J208" s="18">
        <v>663.0</v>
      </c>
      <c r="K208" s="80">
        <f t="shared" si="3"/>
        <v>161</v>
      </c>
      <c r="L208" s="23">
        <f t="shared" si="4"/>
        <v>0.2428355958</v>
      </c>
      <c r="M208" s="24" t="str">
        <f t="shared" si="5"/>
        <v>Goldjack with +161, +24.3% (663 to 824)</v>
      </c>
      <c r="N208" s="41"/>
      <c r="O208" s="18">
        <v>2.0</v>
      </c>
      <c r="P208" s="18">
        <f t="shared" si="6"/>
        <v>1</v>
      </c>
      <c r="Q208" s="23">
        <f t="shared" si="7"/>
        <v>0.5</v>
      </c>
      <c r="R208" s="24" t="str">
        <f t="shared" si="8"/>
        <v>Goldjack with +1, +50% (2 to 3)</v>
      </c>
      <c r="S208" s="18"/>
      <c r="T208" s="18">
        <v>0.0</v>
      </c>
      <c r="U208" s="80">
        <f t="shared" si="9"/>
        <v>0</v>
      </c>
      <c r="V208" s="23" t="str">
        <f t="shared" si="10"/>
        <v>#DIV/0!</v>
      </c>
      <c r="W208" s="26" t="str">
        <f t="shared" si="11"/>
        <v>#DIV/0!</v>
      </c>
    </row>
    <row r="209">
      <c r="A209" s="18">
        <v>473.0</v>
      </c>
      <c r="B209" s="18" t="str">
        <f>VLOOKUP(A209,'202405 MM (Do Not Delete)'!$S$2:$T$1000,2,false)</f>
        <v>Spiked Shell</v>
      </c>
      <c r="C209" s="18" t="str">
        <f t="shared" si="2"/>
        <v>((Spiked Shell))</v>
      </c>
      <c r="D209" s="40">
        <v>2838.0</v>
      </c>
      <c r="E209" s="40">
        <v>6.0</v>
      </c>
      <c r="F209" s="40">
        <v>0.0</v>
      </c>
      <c r="G209" s="19">
        <f>VLOOKUP(B209,'Kings Ratings'!$A$2:$B$1000,2,false)</f>
        <v>10</v>
      </c>
      <c r="H209" s="10">
        <f>vlookup(A209,'202405 MM (Do Not Delete)'!$A$1:$G$1000,7,false)</f>
        <v>323</v>
      </c>
      <c r="J209" s="18">
        <v>2451.0</v>
      </c>
      <c r="K209" s="80">
        <f t="shared" si="3"/>
        <v>387</v>
      </c>
      <c r="L209" s="23">
        <f t="shared" si="4"/>
        <v>0.1578947368</v>
      </c>
      <c r="M209" s="24" t="str">
        <f t="shared" si="5"/>
        <v>Spiked Shell with +387, +15.8% (2451 to 2838)</v>
      </c>
      <c r="N209" s="41"/>
      <c r="O209" s="18">
        <v>4.0</v>
      </c>
      <c r="P209" s="18">
        <f t="shared" si="6"/>
        <v>2</v>
      </c>
      <c r="Q209" s="23">
        <f t="shared" si="7"/>
        <v>0.5</v>
      </c>
      <c r="R209" s="24" t="str">
        <f t="shared" si="8"/>
        <v>Spiked Shell with +2, +50% (4 to 6)</v>
      </c>
      <c r="S209" s="18"/>
      <c r="T209" s="18">
        <v>0.0</v>
      </c>
      <c r="U209" s="80">
        <f t="shared" si="9"/>
        <v>0</v>
      </c>
      <c r="V209" s="23" t="str">
        <f t="shared" si="10"/>
        <v>#DIV/0!</v>
      </c>
      <c r="W209" s="26" t="str">
        <f t="shared" si="11"/>
        <v>#DIV/0!</v>
      </c>
    </row>
    <row r="210">
      <c r="A210" s="18">
        <v>474.0</v>
      </c>
      <c r="B210" s="18" t="str">
        <f>VLOOKUP(A210,'202405 MM (Do Not Delete)'!$S$2:$T$1000,2,false)</f>
        <v>Fancy Drum</v>
      </c>
      <c r="C210" s="18" t="str">
        <f t="shared" si="2"/>
        <v>((Fancy Drum))</v>
      </c>
      <c r="D210" s="40">
        <v>5130.0</v>
      </c>
      <c r="E210" s="40">
        <v>1115.0</v>
      </c>
      <c r="F210" s="40">
        <v>24.0</v>
      </c>
      <c r="G210" s="19">
        <f>VLOOKUP(B210,'Kings Ratings'!$A$2:$B$1000,2,false)</f>
        <v>6</v>
      </c>
      <c r="H210" s="7">
        <f>vlookup(A210,'202405 MM (Do Not Delete)'!$A$1:$G$1000,7,false)</f>
        <v>295</v>
      </c>
      <c r="J210" s="18">
        <v>4719.0</v>
      </c>
      <c r="K210" s="80">
        <f t="shared" si="3"/>
        <v>411</v>
      </c>
      <c r="L210" s="23">
        <f t="shared" si="4"/>
        <v>0.08709472346</v>
      </c>
      <c r="M210" s="24" t="str">
        <f t="shared" si="5"/>
        <v>Fancy Drum with +411, +8.7% (4719 to 5130)</v>
      </c>
      <c r="N210" s="41"/>
      <c r="O210" s="18">
        <v>1044.0</v>
      </c>
      <c r="P210" s="18">
        <f t="shared" si="6"/>
        <v>71</v>
      </c>
      <c r="Q210" s="23">
        <f t="shared" si="7"/>
        <v>0.06800766284</v>
      </c>
      <c r="R210" s="24" t="str">
        <f t="shared" si="8"/>
        <v>Fancy Drum with +71, +6.8% (1044 to 1115)</v>
      </c>
      <c r="S210" s="18"/>
      <c r="T210" s="18">
        <v>19.0</v>
      </c>
      <c r="U210" s="80">
        <f t="shared" si="9"/>
        <v>5</v>
      </c>
      <c r="V210" s="23">
        <f t="shared" si="10"/>
        <v>0.2631578947</v>
      </c>
      <c r="W210" s="26" t="str">
        <f t="shared" si="11"/>
        <v>Fancy Drum with +5, +26.3% (19 to 24)</v>
      </c>
    </row>
    <row r="211">
      <c r="A211" s="18">
        <v>475.0</v>
      </c>
      <c r="B211" s="18" t="str">
        <f>VLOOKUP(A211,'202405 MM (Do Not Delete)'!$S$2:$T$1000,2,false)</f>
        <v>Crab Claw</v>
      </c>
      <c r="C211" s="18" t="str">
        <f t="shared" si="2"/>
        <v>((Crab Claw))</v>
      </c>
      <c r="D211" s="40">
        <v>4813.0</v>
      </c>
      <c r="E211" s="40">
        <v>37.0</v>
      </c>
      <c r="F211" s="40">
        <v>0.0</v>
      </c>
      <c r="G211" s="19">
        <f>VLOOKUP(B211,'Kings Ratings'!$A$2:$B$1000,2,false)</f>
        <v>9</v>
      </c>
      <c r="H211" s="10">
        <f>vlookup(A211,'202405 MM (Do Not Delete)'!$A$1:$G$1000,7,false)</f>
        <v>307</v>
      </c>
      <c r="J211" s="18">
        <v>4299.0</v>
      </c>
      <c r="K211" s="80">
        <f t="shared" si="3"/>
        <v>514</v>
      </c>
      <c r="L211" s="23">
        <f t="shared" si="4"/>
        <v>0.119562689</v>
      </c>
      <c r="M211" s="24" t="str">
        <f t="shared" si="5"/>
        <v>Crab Claw with +514, +12% (4299 to 4813)</v>
      </c>
      <c r="N211" s="41"/>
      <c r="O211" s="18">
        <v>27.0</v>
      </c>
      <c r="P211" s="18">
        <f t="shared" si="6"/>
        <v>10</v>
      </c>
      <c r="Q211" s="23">
        <f t="shared" si="7"/>
        <v>0.3703703704</v>
      </c>
      <c r="R211" s="24" t="str">
        <f t="shared" si="8"/>
        <v>Crab Claw with +10, +37% (27 to 37)</v>
      </c>
      <c r="S211" s="18"/>
      <c r="T211" s="18">
        <v>0.0</v>
      </c>
      <c r="U211" s="80">
        <f t="shared" si="9"/>
        <v>0</v>
      </c>
      <c r="V211" s="23" t="str">
        <f t="shared" si="10"/>
        <v>#DIV/0!</v>
      </c>
      <c r="W211" s="26" t="str">
        <f t="shared" si="11"/>
        <v>#DIV/0!</v>
      </c>
    </row>
    <row r="212">
      <c r="A212" s="18">
        <v>478.0</v>
      </c>
      <c r="B212" s="18" t="str">
        <f>VLOOKUP(A212,'202405 MM (Do Not Delete)'!$S$2:$T$1000,2,false)</f>
        <v>Sea Dragon</v>
      </c>
      <c r="C212" s="18" t="str">
        <f t="shared" si="2"/>
        <v>((Sea Dragon))</v>
      </c>
      <c r="D212" s="40">
        <v>3554.0</v>
      </c>
      <c r="E212" s="40">
        <v>7.0</v>
      </c>
      <c r="F212" s="40">
        <v>0.0</v>
      </c>
      <c r="G212" s="19">
        <f>VLOOKUP(B212,'Kings Ratings'!$A$2:$B$1000,2,false)</f>
        <v>10</v>
      </c>
      <c r="H212" s="10" t="str">
        <f>vlookup(A212,'202405 MM (Do Not Delete)'!$A$1:$G$1000,7,false)</f>
        <v/>
      </c>
      <c r="J212" s="18">
        <v>3089.0</v>
      </c>
      <c r="K212" s="80">
        <f t="shared" si="3"/>
        <v>465</v>
      </c>
      <c r="L212" s="23">
        <f t="shared" si="4"/>
        <v>0.1505341534</v>
      </c>
      <c r="M212" s="24" t="str">
        <f t="shared" si="5"/>
        <v>Sea Dragon with +465, +15.1% (3089 to 3554)</v>
      </c>
      <c r="N212" s="41"/>
      <c r="O212" s="18">
        <v>4.0</v>
      </c>
      <c r="P212" s="18">
        <f t="shared" si="6"/>
        <v>3</v>
      </c>
      <c r="Q212" s="23">
        <f t="shared" si="7"/>
        <v>0.75</v>
      </c>
      <c r="R212" s="24" t="str">
        <f t="shared" si="8"/>
        <v>Sea Dragon with +3, +75% (4 to 7)</v>
      </c>
      <c r="S212" s="18"/>
      <c r="T212" s="18">
        <v>0.0</v>
      </c>
      <c r="U212" s="80">
        <f t="shared" si="9"/>
        <v>0</v>
      </c>
      <c r="V212" s="23" t="str">
        <f t="shared" si="10"/>
        <v>#DIV/0!</v>
      </c>
      <c r="W212" s="26" t="str">
        <f t="shared" si="11"/>
        <v>#DIV/0!</v>
      </c>
    </row>
    <row r="213">
      <c r="A213" s="18">
        <v>481.0</v>
      </c>
      <c r="B213" s="18" t="str">
        <f>VLOOKUP(A213,'202405 MM (Do Not Delete)'!$S$2:$T$1000,2,false)</f>
        <v>Chum</v>
      </c>
      <c r="C213" s="18" t="str">
        <f t="shared" si="2"/>
        <v>((Chum))</v>
      </c>
      <c r="D213" s="40">
        <v>11528.0</v>
      </c>
      <c r="E213" s="40">
        <v>5648.0</v>
      </c>
      <c r="F213" s="40">
        <v>1621.0</v>
      </c>
      <c r="G213" s="19">
        <f>VLOOKUP(B213,'Kings Ratings'!$A$2:$B$1000,2,false)</f>
        <v>3</v>
      </c>
      <c r="H213" s="7">
        <f>vlookup(A213,'202405 MM (Do Not Delete)'!$A$1:$G$1000,7,false)</f>
        <v>249</v>
      </c>
      <c r="J213" s="18">
        <v>10697.0</v>
      </c>
      <c r="K213" s="80">
        <f t="shared" si="3"/>
        <v>831</v>
      </c>
      <c r="L213" s="23">
        <f t="shared" si="4"/>
        <v>0.07768533234</v>
      </c>
      <c r="M213" s="24" t="str">
        <f t="shared" si="5"/>
        <v>Chum with +831, +7.8% (10697 to 11528)</v>
      </c>
      <c r="N213" s="41"/>
      <c r="O213" s="18">
        <v>5181.0</v>
      </c>
      <c r="P213" s="18">
        <f t="shared" si="6"/>
        <v>467</v>
      </c>
      <c r="Q213" s="23">
        <f t="shared" si="7"/>
        <v>0.09013703918</v>
      </c>
      <c r="R213" s="24" t="str">
        <f t="shared" si="8"/>
        <v>Chum with +467, +9% (5181 to 5648)</v>
      </c>
      <c r="S213" s="18"/>
      <c r="T213" s="18">
        <v>1355.0</v>
      </c>
      <c r="U213" s="80">
        <f t="shared" si="9"/>
        <v>266</v>
      </c>
      <c r="V213" s="23">
        <f t="shared" si="10"/>
        <v>0.1963099631</v>
      </c>
      <c r="W213" s="26" t="str">
        <f t="shared" si="11"/>
        <v>Chum with +266, +19.6% (1355 to 1621)</v>
      </c>
    </row>
    <row r="214">
      <c r="A214" s="18">
        <v>486.0</v>
      </c>
      <c r="B214" s="18" t="str">
        <f>VLOOKUP(A214,'202405 MM (Do Not Delete)'!$S$2:$T$1000,2,false)</f>
        <v>Heart Necklace</v>
      </c>
      <c r="C214" s="18" t="str">
        <f t="shared" si="2"/>
        <v>((Heart Necklace))</v>
      </c>
      <c r="D214" s="40">
        <v>2164.0</v>
      </c>
      <c r="E214" s="40">
        <v>12.0</v>
      </c>
      <c r="F214" s="40">
        <v>0.0</v>
      </c>
      <c r="G214" s="19">
        <f>VLOOKUP(B214,'Kings Ratings'!$A$2:$B$1000,2,false)</f>
        <v>11</v>
      </c>
      <c r="H214" s="10" t="str">
        <f>vlookup(A214,'202405 MM (Do Not Delete)'!$A$1:$G$1000,7,false)</f>
        <v/>
      </c>
      <c r="J214" s="18">
        <v>2163.0</v>
      </c>
      <c r="K214" s="80">
        <f t="shared" si="3"/>
        <v>1</v>
      </c>
      <c r="L214" s="23">
        <f t="shared" si="4"/>
        <v>0.0004623208507</v>
      </c>
      <c r="M214" s="24" t="str">
        <f t="shared" si="5"/>
        <v>Heart Necklace with +1, +0% (2163 to 2164)</v>
      </c>
      <c r="N214" s="41"/>
      <c r="O214" s="18">
        <v>12.0</v>
      </c>
      <c r="P214" s="18">
        <f t="shared" si="6"/>
        <v>0</v>
      </c>
      <c r="Q214" s="23">
        <f t="shared" si="7"/>
        <v>0</v>
      </c>
      <c r="R214" s="24" t="str">
        <f t="shared" si="8"/>
        <v>Heart Necklace with +0, +0% (12 to 12)</v>
      </c>
      <c r="S214" s="18"/>
      <c r="T214" s="18">
        <v>0.0</v>
      </c>
      <c r="U214" s="80">
        <f t="shared" si="9"/>
        <v>0</v>
      </c>
      <c r="V214" s="23" t="str">
        <f t="shared" si="10"/>
        <v>#DIV/0!</v>
      </c>
      <c r="W214" s="26" t="str">
        <f t="shared" si="11"/>
        <v>#DIV/0!</v>
      </c>
    </row>
    <row r="215">
      <c r="A215" s="18">
        <v>488.0</v>
      </c>
      <c r="B215" s="18" t="str">
        <f>VLOOKUP(A215,'202405 MM (Do Not Delete)'!$S$2:$T$1000,2,false)</f>
        <v>Valentines Card</v>
      </c>
      <c r="C215" s="18" t="str">
        <f t="shared" si="2"/>
        <v>((Valentines Card))</v>
      </c>
      <c r="D215" s="40">
        <v>2570.0</v>
      </c>
      <c r="E215" s="40">
        <v>739.0</v>
      </c>
      <c r="F215" s="40">
        <v>9.0</v>
      </c>
      <c r="G215" s="19">
        <f>VLOOKUP(B215,'Kings Ratings'!$A$2:$B$1000,2,false)</f>
        <v>11</v>
      </c>
      <c r="H215" s="7" t="str">
        <f>vlookup(A215,'202405 MM (Do Not Delete)'!$A$1:$G$1000,7,false)</f>
        <v/>
      </c>
      <c r="J215" s="18">
        <v>2570.0</v>
      </c>
      <c r="K215" s="80">
        <f t="shared" si="3"/>
        <v>0</v>
      </c>
      <c r="L215" s="23">
        <f t="shared" si="4"/>
        <v>0</v>
      </c>
      <c r="M215" s="24" t="str">
        <f t="shared" si="5"/>
        <v>Valentines Card with +0, +0% (2570 to 2570)</v>
      </c>
      <c r="N215" s="41"/>
      <c r="O215" s="18">
        <v>739.0</v>
      </c>
      <c r="P215" s="18">
        <f t="shared" si="6"/>
        <v>0</v>
      </c>
      <c r="Q215" s="23">
        <f t="shared" si="7"/>
        <v>0</v>
      </c>
      <c r="R215" s="24" t="str">
        <f t="shared" si="8"/>
        <v>Valentines Card with +0, +0% (739 to 739)</v>
      </c>
      <c r="S215" s="18"/>
      <c r="T215" s="18">
        <v>9.0</v>
      </c>
      <c r="U215" s="80">
        <f t="shared" si="9"/>
        <v>0</v>
      </c>
      <c r="V215" s="23">
        <f t="shared" si="10"/>
        <v>0</v>
      </c>
      <c r="W215" s="26" t="str">
        <f t="shared" si="11"/>
        <v>Valentines Card with +0, +0% (9 to 9)</v>
      </c>
    </row>
    <row r="216">
      <c r="A216" s="18">
        <v>492.0</v>
      </c>
      <c r="B216" s="18" t="str">
        <f>VLOOKUP(A216,'202405 MM (Do Not Delete)'!$S$2:$T$1000,2,false)</f>
        <v>Essence of Slime</v>
      </c>
      <c r="C216" s="18" t="str">
        <f t="shared" si="2"/>
        <v>((Essence of Slime))</v>
      </c>
      <c r="D216" s="40">
        <v>10729.0</v>
      </c>
      <c r="E216" s="40">
        <v>4303.0</v>
      </c>
      <c r="F216" s="40">
        <v>218.0</v>
      </c>
      <c r="G216" s="19">
        <f>VLOOKUP(B216,'Kings Ratings'!$A$2:$B$1000,2,false)</f>
        <v>3</v>
      </c>
      <c r="H216" s="7">
        <f>vlookup(A216,'202405 MM (Do Not Delete)'!$A$1:$G$1000,7,false)</f>
        <v>298</v>
      </c>
      <c r="J216" s="18">
        <v>9968.0</v>
      </c>
      <c r="K216" s="80">
        <f t="shared" si="3"/>
        <v>761</v>
      </c>
      <c r="L216" s="23">
        <f t="shared" si="4"/>
        <v>0.07634430177</v>
      </c>
      <c r="M216" s="24" t="str">
        <f t="shared" si="5"/>
        <v>Essence of Slime with +761, +7.6% (9968 to 10729)</v>
      </c>
      <c r="N216" s="41"/>
      <c r="O216" s="18">
        <v>3981.0</v>
      </c>
      <c r="P216" s="18">
        <f t="shared" si="6"/>
        <v>322</v>
      </c>
      <c r="Q216" s="23">
        <f t="shared" si="7"/>
        <v>0.08088419995</v>
      </c>
      <c r="R216" s="24" t="str">
        <f t="shared" si="8"/>
        <v>Essence of Slime with +322, +8.1% (3981 to 4303)</v>
      </c>
      <c r="S216" s="18"/>
      <c r="T216" s="18">
        <v>189.0</v>
      </c>
      <c r="U216" s="80">
        <f t="shared" si="9"/>
        <v>29</v>
      </c>
      <c r="V216" s="23">
        <f t="shared" si="10"/>
        <v>0.1534391534</v>
      </c>
      <c r="W216" s="26" t="str">
        <f t="shared" si="11"/>
        <v>Essence of Slime with +29, +15.3% (189 to 218)</v>
      </c>
    </row>
    <row r="217">
      <c r="A217" s="18">
        <v>500.0</v>
      </c>
      <c r="B217" s="18" t="str">
        <f>VLOOKUP(A217,'202405 MM (Do Not Delete)'!$S$2:$T$1000,2,false)</f>
        <v>Large Net</v>
      </c>
      <c r="C217" s="18" t="str">
        <f t="shared" si="2"/>
        <v>((Large Net))</v>
      </c>
      <c r="D217" s="40">
        <v>15241.0</v>
      </c>
      <c r="E217" s="40">
        <v>6805.0</v>
      </c>
      <c r="F217" s="40">
        <v>1145.0</v>
      </c>
      <c r="G217" s="19">
        <f>VLOOKUP(B217,'Kings Ratings'!$A$2:$B$1000,2,false)</f>
        <v>4</v>
      </c>
      <c r="H217" s="7">
        <f>vlookup(A217,'202405 MM (Do Not Delete)'!$A$1:$G$1000,7,false)</f>
        <v>250</v>
      </c>
      <c r="J217" s="18">
        <v>14390.0</v>
      </c>
      <c r="K217" s="80">
        <f t="shared" si="3"/>
        <v>851</v>
      </c>
      <c r="L217" s="23">
        <f t="shared" si="4"/>
        <v>0.05913829048</v>
      </c>
      <c r="M217" s="24" t="str">
        <f t="shared" si="5"/>
        <v>Large Net with +851, +5.9% (14390 to 15241)</v>
      </c>
      <c r="N217" s="41"/>
      <c r="O217" s="18">
        <v>6175.0</v>
      </c>
      <c r="P217" s="18">
        <f t="shared" si="6"/>
        <v>630</v>
      </c>
      <c r="Q217" s="23">
        <f t="shared" si="7"/>
        <v>0.1020242915</v>
      </c>
      <c r="R217" s="24" t="str">
        <f t="shared" si="8"/>
        <v>Large Net with +630, +10.2% (6175 to 6805)</v>
      </c>
      <c r="S217" s="18"/>
      <c r="T217" s="18">
        <v>993.0</v>
      </c>
      <c r="U217" s="80">
        <f t="shared" si="9"/>
        <v>152</v>
      </c>
      <c r="V217" s="23">
        <f t="shared" si="10"/>
        <v>0.1530715005</v>
      </c>
      <c r="W217" s="26" t="str">
        <f t="shared" si="11"/>
        <v>Large Net with +152, +15.3% (993 to 1145)</v>
      </c>
    </row>
    <row r="218">
      <c r="A218" s="18">
        <v>506.0</v>
      </c>
      <c r="B218" s="18" t="str">
        <f>VLOOKUP(A218,'202405 MM (Do Not Delete)'!$S$2:$T$1000,2,false)</f>
        <v>Green Top Hat</v>
      </c>
      <c r="C218" s="18" t="str">
        <f t="shared" si="2"/>
        <v>((Green Top Hat))</v>
      </c>
      <c r="D218" s="40">
        <v>2156.0</v>
      </c>
      <c r="E218" s="40">
        <v>34.0</v>
      </c>
      <c r="F218" s="40">
        <v>0.0</v>
      </c>
      <c r="G218" s="19">
        <f>VLOOKUP(B218,'Kings Ratings'!$A$2:$B$1000,2,false)</f>
        <v>11</v>
      </c>
      <c r="H218" s="10" t="str">
        <f>vlookup(A218,'202405 MM (Do Not Delete)'!$A$1:$G$1000,7,false)</f>
        <v/>
      </c>
      <c r="J218" s="18">
        <v>2155.0</v>
      </c>
      <c r="K218" s="80">
        <f t="shared" si="3"/>
        <v>1</v>
      </c>
      <c r="L218" s="23">
        <f t="shared" si="4"/>
        <v>0.000464037123</v>
      </c>
      <c r="M218" s="24" t="str">
        <f t="shared" si="5"/>
        <v>Green Top Hat with +1, +0% (2155 to 2156)</v>
      </c>
      <c r="N218" s="41"/>
      <c r="O218" s="18">
        <v>34.0</v>
      </c>
      <c r="P218" s="18">
        <f t="shared" si="6"/>
        <v>0</v>
      </c>
      <c r="Q218" s="23">
        <f t="shared" si="7"/>
        <v>0</v>
      </c>
      <c r="R218" s="24" t="str">
        <f t="shared" si="8"/>
        <v>Green Top Hat with +0, +0% (34 to 34)</v>
      </c>
      <c r="S218" s="18"/>
      <c r="T218" s="18">
        <v>0.0</v>
      </c>
      <c r="U218" s="80">
        <f t="shared" si="9"/>
        <v>0</v>
      </c>
      <c r="V218" s="23" t="str">
        <f t="shared" si="10"/>
        <v>#DIV/0!</v>
      </c>
      <c r="W218" s="26" t="str">
        <f t="shared" si="11"/>
        <v>#DIV/0!</v>
      </c>
    </row>
    <row r="219">
      <c r="A219" s="18">
        <v>508.0</v>
      </c>
      <c r="B219" s="18" t="str">
        <f>VLOOKUP(A219,'202405 MM (Do Not Delete)'!$S$2:$T$1000,2,false)</f>
        <v>Arnold Palmer</v>
      </c>
      <c r="C219" s="18" t="str">
        <f t="shared" si="2"/>
        <v>((Arnold Palmer))</v>
      </c>
      <c r="D219" s="40">
        <v>10844.0</v>
      </c>
      <c r="E219" s="40">
        <v>3052.0</v>
      </c>
      <c r="F219" s="40">
        <v>0.0</v>
      </c>
      <c r="G219" s="19">
        <f>VLOOKUP(B219,'Kings Ratings'!$A$2:$B$1000,2,false)</f>
        <v>8</v>
      </c>
      <c r="H219" s="7" t="str">
        <f>vlookup(A219,'202405 MM (Do Not Delete)'!$A$1:$G$1000,7,false)</f>
        <v/>
      </c>
      <c r="J219" s="18">
        <v>10006.0</v>
      </c>
      <c r="K219" s="80">
        <f t="shared" si="3"/>
        <v>838</v>
      </c>
      <c r="L219" s="23">
        <f t="shared" si="4"/>
        <v>0.08374975015</v>
      </c>
      <c r="M219" s="24" t="str">
        <f t="shared" si="5"/>
        <v>Arnold Palmer with +838, +8.4% (10006 to 10844)</v>
      </c>
      <c r="N219" s="41"/>
      <c r="O219" s="18">
        <v>2793.0</v>
      </c>
      <c r="P219" s="18">
        <f t="shared" si="6"/>
        <v>259</v>
      </c>
      <c r="Q219" s="23">
        <f t="shared" si="7"/>
        <v>0.09273182957</v>
      </c>
      <c r="R219" s="24" t="str">
        <f t="shared" si="8"/>
        <v>Arnold Palmer with +259, +9.3% (2793 to 3052)</v>
      </c>
      <c r="S219" s="18"/>
      <c r="T219" s="18">
        <v>0.0</v>
      </c>
      <c r="U219" s="80">
        <f t="shared" si="9"/>
        <v>0</v>
      </c>
      <c r="V219" s="23" t="str">
        <f t="shared" si="10"/>
        <v>#DIV/0!</v>
      </c>
      <c r="W219" s="26" t="str">
        <f t="shared" si="11"/>
        <v>#DIV/0!</v>
      </c>
    </row>
    <row r="220">
      <c r="A220" s="18">
        <v>535.0</v>
      </c>
      <c r="B220" s="18" t="str">
        <f>VLOOKUP(A220,'202405 MM (Do Not Delete)'!$S$2:$T$1000,2,false)</f>
        <v>Blue Dye</v>
      </c>
      <c r="C220" s="18" t="str">
        <f t="shared" si="2"/>
        <v>((Blue Dye))</v>
      </c>
      <c r="D220" s="40">
        <v>14092.0</v>
      </c>
      <c r="E220" s="40">
        <v>6359.0</v>
      </c>
      <c r="F220" s="40">
        <v>389.0</v>
      </c>
      <c r="G220" s="19">
        <f>VLOOKUP(B220,'Kings Ratings'!$A$2:$B$1000,2,false)</f>
        <v>3</v>
      </c>
      <c r="H220" s="7">
        <f>vlookup(A220,'202405 MM (Do Not Delete)'!$A$1:$G$1000,7,false)</f>
        <v>281</v>
      </c>
      <c r="J220" s="18">
        <v>13128.0</v>
      </c>
      <c r="K220" s="80">
        <f t="shared" si="3"/>
        <v>964</v>
      </c>
      <c r="L220" s="23">
        <f t="shared" si="4"/>
        <v>0.07343083486</v>
      </c>
      <c r="M220" s="24" t="str">
        <f t="shared" si="5"/>
        <v>Blue Dye with +964, +7.3% (13128 to 14092)</v>
      </c>
      <c r="N220" s="41"/>
      <c r="O220" s="18">
        <v>5808.0</v>
      </c>
      <c r="P220" s="18">
        <f t="shared" si="6"/>
        <v>551</v>
      </c>
      <c r="Q220" s="23">
        <f t="shared" si="7"/>
        <v>0.09486914601</v>
      </c>
      <c r="R220" s="24" t="str">
        <f t="shared" si="8"/>
        <v>Blue Dye with +551, +9.5% (5808 to 6359)</v>
      </c>
      <c r="S220" s="18"/>
      <c r="T220" s="18">
        <v>327.0</v>
      </c>
      <c r="U220" s="80">
        <f t="shared" si="9"/>
        <v>62</v>
      </c>
      <c r="V220" s="23">
        <f t="shared" si="10"/>
        <v>0.1896024465</v>
      </c>
      <c r="W220" s="26" t="str">
        <f t="shared" si="11"/>
        <v>Blue Dye with +62, +19% (327 to 389)</v>
      </c>
    </row>
    <row r="221">
      <c r="A221" s="18">
        <v>536.0</v>
      </c>
      <c r="B221" s="18" t="str">
        <f>VLOOKUP(A221,'202405 MM (Do Not Delete)'!$S$2:$T$1000,2,false)</f>
        <v>Red Dye</v>
      </c>
      <c r="C221" s="18" t="str">
        <f t="shared" si="2"/>
        <v>((Red Dye))</v>
      </c>
      <c r="D221" s="40">
        <v>13733.0</v>
      </c>
      <c r="E221" s="40">
        <v>5310.0</v>
      </c>
      <c r="F221" s="40">
        <v>148.0</v>
      </c>
      <c r="G221" s="19">
        <f>VLOOKUP(B221,'Kings Ratings'!$A$2:$B$1000,2,false)</f>
        <v>3</v>
      </c>
      <c r="H221" s="7">
        <f>vlookup(A221,'202405 MM (Do Not Delete)'!$A$1:$G$1000,7,false)</f>
        <v>296</v>
      </c>
      <c r="J221" s="18">
        <v>12893.0</v>
      </c>
      <c r="K221" s="80">
        <f t="shared" si="3"/>
        <v>840</v>
      </c>
      <c r="L221" s="23">
        <f t="shared" si="4"/>
        <v>0.06515163267</v>
      </c>
      <c r="M221" s="24" t="str">
        <f t="shared" si="5"/>
        <v>Red Dye with +840, +6.5% (12893 to 13733)</v>
      </c>
      <c r="N221" s="41"/>
      <c r="O221" s="18">
        <v>4872.0</v>
      </c>
      <c r="P221" s="18">
        <f t="shared" si="6"/>
        <v>438</v>
      </c>
      <c r="Q221" s="23">
        <f t="shared" si="7"/>
        <v>0.08990147783</v>
      </c>
      <c r="R221" s="24" t="str">
        <f t="shared" si="8"/>
        <v>Red Dye with +438, +9% (4872 to 5310)</v>
      </c>
      <c r="S221" s="18"/>
      <c r="T221" s="18">
        <v>112.0</v>
      </c>
      <c r="U221" s="80">
        <f t="shared" si="9"/>
        <v>36</v>
      </c>
      <c r="V221" s="23">
        <f t="shared" si="10"/>
        <v>0.3214285714</v>
      </c>
      <c r="W221" s="26" t="str">
        <f t="shared" si="11"/>
        <v>Red Dye with +36, +32.1% (112 to 148)</v>
      </c>
    </row>
    <row r="222">
      <c r="A222" s="18">
        <v>537.0</v>
      </c>
      <c r="B222" s="18" t="str">
        <f>VLOOKUP(A222,'202405 MM (Do Not Delete)'!$S$2:$T$1000,2,false)</f>
        <v>Purple Dye</v>
      </c>
      <c r="C222" s="18" t="str">
        <f t="shared" si="2"/>
        <v>((Purple Dye))</v>
      </c>
      <c r="D222" s="40">
        <v>8516.0</v>
      </c>
      <c r="E222" s="40">
        <v>3150.0</v>
      </c>
      <c r="F222" s="40">
        <v>30.0</v>
      </c>
      <c r="G222" s="19">
        <f>VLOOKUP(B222,'Kings Ratings'!$A$2:$B$1000,2,false)</f>
        <v>5</v>
      </c>
      <c r="H222" s="7" t="str">
        <f>vlookup(A222,'202405 MM (Do Not Delete)'!$A$1:$G$1000,7,false)</f>
        <v/>
      </c>
      <c r="J222" s="18">
        <v>7820.0</v>
      </c>
      <c r="K222" s="80">
        <f t="shared" si="3"/>
        <v>696</v>
      </c>
      <c r="L222" s="23">
        <f t="shared" si="4"/>
        <v>0.08900255754</v>
      </c>
      <c r="M222" s="24" t="str">
        <f t="shared" si="5"/>
        <v>Purple Dye with +696, +8.9% (7820 to 8516)</v>
      </c>
      <c r="N222" s="41"/>
      <c r="O222" s="18">
        <v>2801.0</v>
      </c>
      <c r="P222" s="18">
        <f t="shared" si="6"/>
        <v>349</v>
      </c>
      <c r="Q222" s="23">
        <f t="shared" si="7"/>
        <v>0.1245983577</v>
      </c>
      <c r="R222" s="24" t="str">
        <f t="shared" si="8"/>
        <v>Purple Dye with +349, +12.5% (2801 to 3150)</v>
      </c>
      <c r="S222" s="18"/>
      <c r="T222" s="18">
        <v>26.0</v>
      </c>
      <c r="U222" s="80">
        <f t="shared" si="9"/>
        <v>4</v>
      </c>
      <c r="V222" s="23">
        <f t="shared" si="10"/>
        <v>0.1538461538</v>
      </c>
      <c r="W222" s="26" t="str">
        <f t="shared" si="11"/>
        <v>Purple Dye with +4, +15.4% (26 to 30)</v>
      </c>
    </row>
    <row r="223">
      <c r="A223" s="18">
        <v>538.0</v>
      </c>
      <c r="B223" s="18" t="str">
        <f>VLOOKUP(A223,'202405 MM (Do Not Delete)'!$S$2:$T$1000,2,false)</f>
        <v>Red Shield</v>
      </c>
      <c r="C223" s="18" t="str">
        <f t="shared" si="2"/>
        <v>((Red Shield))</v>
      </c>
      <c r="D223" s="40">
        <v>9775.0</v>
      </c>
      <c r="E223" s="40">
        <v>3532.0</v>
      </c>
      <c r="F223" s="40">
        <v>51.0</v>
      </c>
      <c r="G223" s="19">
        <f>VLOOKUP(B223,'Kings Ratings'!$A$2:$B$1000,2,false)</f>
        <v>4</v>
      </c>
      <c r="H223" s="7" t="str">
        <f>vlookup(A223,'202405 MM (Do Not Delete)'!$A$1:$G$1000,7,false)</f>
        <v/>
      </c>
      <c r="J223" s="18">
        <v>9200.0</v>
      </c>
      <c r="K223" s="80">
        <f t="shared" si="3"/>
        <v>575</v>
      </c>
      <c r="L223" s="23">
        <f t="shared" si="4"/>
        <v>0.0625</v>
      </c>
      <c r="M223" s="24" t="str">
        <f t="shared" si="5"/>
        <v>Red Shield with +575, +6.3% (9200 to 9775)</v>
      </c>
      <c r="N223" s="41"/>
      <c r="O223" s="18">
        <v>3324.0</v>
      </c>
      <c r="P223" s="18">
        <f t="shared" si="6"/>
        <v>208</v>
      </c>
      <c r="Q223" s="23">
        <f t="shared" si="7"/>
        <v>0.06257521059</v>
      </c>
      <c r="R223" s="24" t="str">
        <f t="shared" si="8"/>
        <v>Red Shield with +208, +6.3% (3324 to 3532)</v>
      </c>
      <c r="S223" s="18"/>
      <c r="T223" s="18">
        <v>43.0</v>
      </c>
      <c r="U223" s="80">
        <f t="shared" si="9"/>
        <v>8</v>
      </c>
      <c r="V223" s="23">
        <f t="shared" si="10"/>
        <v>0.1860465116</v>
      </c>
      <c r="W223" s="26" t="str">
        <f t="shared" si="11"/>
        <v>Red Shield with +8, +18.6% (43 to 51)</v>
      </c>
    </row>
    <row r="224">
      <c r="A224" s="18">
        <v>539.0</v>
      </c>
      <c r="B224" s="18" t="str">
        <f>VLOOKUP(A224,'202405 MM (Do Not Delete)'!$S$2:$T$1000,2,false)</f>
        <v>Purple Bag</v>
      </c>
      <c r="C224" s="18" t="str">
        <f t="shared" si="2"/>
        <v>((Purple Bag))</v>
      </c>
      <c r="D224" s="40">
        <v>6064.0</v>
      </c>
      <c r="E224" s="40">
        <v>2291.0</v>
      </c>
      <c r="F224" s="40">
        <v>25.0</v>
      </c>
      <c r="G224" s="19">
        <f>VLOOKUP(B224,'Kings Ratings'!$A$2:$B$1000,2,false)</f>
        <v>5</v>
      </c>
      <c r="H224" s="7" t="str">
        <f>vlookup(A224,'202405 MM (Do Not Delete)'!$A$1:$G$1000,7,false)</f>
        <v/>
      </c>
      <c r="J224" s="18">
        <v>5542.0</v>
      </c>
      <c r="K224" s="80">
        <f t="shared" si="3"/>
        <v>522</v>
      </c>
      <c r="L224" s="23">
        <f t="shared" si="4"/>
        <v>0.09418982317</v>
      </c>
      <c r="M224" s="24" t="str">
        <f t="shared" si="5"/>
        <v>Purple Bag with +522, +9.4% (5542 to 6064)</v>
      </c>
      <c r="N224" s="41"/>
      <c r="O224" s="18">
        <v>2053.0</v>
      </c>
      <c r="P224" s="18">
        <f t="shared" si="6"/>
        <v>238</v>
      </c>
      <c r="Q224" s="23">
        <f t="shared" si="7"/>
        <v>0.1159279104</v>
      </c>
      <c r="R224" s="24" t="str">
        <f t="shared" si="8"/>
        <v>Purple Bag with +238, +11.6% (2053 to 2291)</v>
      </c>
      <c r="S224" s="18"/>
      <c r="T224" s="18">
        <v>22.0</v>
      </c>
      <c r="U224" s="80">
        <f t="shared" si="9"/>
        <v>3</v>
      </c>
      <c r="V224" s="23">
        <f t="shared" si="10"/>
        <v>0.1363636364</v>
      </c>
      <c r="W224" s="26" t="str">
        <f t="shared" si="11"/>
        <v>Purple Bag with +3, +13.6% (22 to 25)</v>
      </c>
    </row>
    <row r="225">
      <c r="A225" s="18">
        <v>540.0</v>
      </c>
      <c r="B225" s="18" t="str">
        <f>VLOOKUP(A225,'202405 MM (Do Not Delete)'!$S$2:$T$1000,2,false)</f>
        <v>Blue Purse</v>
      </c>
      <c r="C225" s="18" t="str">
        <f t="shared" si="2"/>
        <v>((Blue Purse))</v>
      </c>
      <c r="D225" s="40">
        <v>11006.0</v>
      </c>
      <c r="E225" s="40">
        <v>5764.0</v>
      </c>
      <c r="F225" s="40">
        <v>276.0</v>
      </c>
      <c r="G225" s="19">
        <f>VLOOKUP(B225,'Kings Ratings'!$A$2:$B$1000,2,false)</f>
        <v>4</v>
      </c>
      <c r="H225" s="7">
        <f>vlookup(A225,'202405 MM (Do Not Delete)'!$A$1:$G$1000,7,false)</f>
        <v>293</v>
      </c>
      <c r="J225" s="18">
        <v>10352.0</v>
      </c>
      <c r="K225" s="80">
        <f t="shared" si="3"/>
        <v>654</v>
      </c>
      <c r="L225" s="23">
        <f t="shared" si="4"/>
        <v>0.06317619784</v>
      </c>
      <c r="M225" s="24" t="str">
        <f t="shared" si="5"/>
        <v>Blue Purse with +654, +6.3% (10352 to 11006)</v>
      </c>
      <c r="N225" s="41"/>
      <c r="O225" s="18">
        <v>5346.0</v>
      </c>
      <c r="P225" s="18">
        <f t="shared" si="6"/>
        <v>418</v>
      </c>
      <c r="Q225" s="23">
        <f t="shared" si="7"/>
        <v>0.07818930041</v>
      </c>
      <c r="R225" s="24" t="str">
        <f t="shared" si="8"/>
        <v>Blue Purse with +418, +7.8% (5346 to 5764)</v>
      </c>
      <c r="S225" s="18"/>
      <c r="T225" s="18">
        <v>237.0</v>
      </c>
      <c r="U225" s="80">
        <f t="shared" si="9"/>
        <v>39</v>
      </c>
      <c r="V225" s="23">
        <f t="shared" si="10"/>
        <v>0.164556962</v>
      </c>
      <c r="W225" s="26" t="str">
        <f t="shared" si="11"/>
        <v>Blue Purse with +39, +16.5% (237 to 276)</v>
      </c>
    </row>
    <row r="226">
      <c r="A226" s="18">
        <v>565.0</v>
      </c>
      <c r="B226" s="18" t="str">
        <f>VLOOKUP(A226,'202405 MM (Do Not Delete)'!$S$2:$T$1000,2,false)</f>
        <v>Hot Potato</v>
      </c>
      <c r="C226" s="18" t="str">
        <f t="shared" si="2"/>
        <v>((Hot Potato))</v>
      </c>
      <c r="D226" s="40">
        <v>1407.0</v>
      </c>
      <c r="E226" s="40">
        <v>9.0</v>
      </c>
      <c r="F226" s="40">
        <v>0.0</v>
      </c>
      <c r="G226" s="19">
        <f>VLOOKUP(B226,'Kings Ratings'!$A$2:$B$1000,2,false)</f>
        <v>11</v>
      </c>
      <c r="H226" s="10"/>
      <c r="J226" s="18">
        <v>1407.0</v>
      </c>
      <c r="K226" s="80">
        <f t="shared" si="3"/>
        <v>0</v>
      </c>
      <c r="L226" s="23">
        <f t="shared" si="4"/>
        <v>0</v>
      </c>
      <c r="M226" s="24" t="str">
        <f t="shared" si="5"/>
        <v>Hot Potato with +0, +0% (1407 to 1407)</v>
      </c>
      <c r="N226" s="41"/>
      <c r="O226" s="18">
        <v>9.0</v>
      </c>
      <c r="P226" s="18">
        <f t="shared" si="6"/>
        <v>0</v>
      </c>
      <c r="Q226" s="23">
        <f t="shared" si="7"/>
        <v>0</v>
      </c>
      <c r="R226" s="24" t="str">
        <f t="shared" si="8"/>
        <v>Hot Potato with +0, +0% (9 to 9)</v>
      </c>
      <c r="S226" s="18"/>
      <c r="T226" s="18">
        <v>0.0</v>
      </c>
      <c r="U226" s="80">
        <f t="shared" si="9"/>
        <v>0</v>
      </c>
      <c r="V226" s="23" t="str">
        <f t="shared" si="10"/>
        <v>#DIV/0!</v>
      </c>
      <c r="W226" s="26" t="str">
        <f t="shared" si="11"/>
        <v>#DIV/0!</v>
      </c>
    </row>
    <row r="227">
      <c r="A227" s="18">
        <v>570.0</v>
      </c>
      <c r="B227" s="18" t="str">
        <f>VLOOKUP(A227,'202405 MM (Do Not Delete)'!$S$2:$T$1000,2,false)</f>
        <v>Purple Butterfly Fish</v>
      </c>
      <c r="C227" s="18" t="str">
        <f t="shared" si="2"/>
        <v>((Purple Butterfly Fish))</v>
      </c>
      <c r="D227" s="40">
        <v>22355.0</v>
      </c>
      <c r="E227" s="40">
        <v>17805.0</v>
      </c>
      <c r="F227" s="40">
        <v>8383.0</v>
      </c>
      <c r="G227" s="19">
        <f>VLOOKUP(B227,'Kings Ratings'!$A$2:$B$1000,2,false)</f>
        <v>1</v>
      </c>
      <c r="H227" s="7">
        <f>vlookup(A227,'202405 MM (Do Not Delete)'!$A$1:$G$1000,7,false)</f>
        <v>205</v>
      </c>
      <c r="J227" s="18">
        <v>21092.0</v>
      </c>
      <c r="K227" s="80">
        <f t="shared" si="3"/>
        <v>1263</v>
      </c>
      <c r="L227" s="23">
        <f t="shared" si="4"/>
        <v>0.05988052342</v>
      </c>
      <c r="M227" s="24" t="str">
        <f t="shared" si="5"/>
        <v>Purple Butterfly Fish with +1263, +6% (21092 to 22355)</v>
      </c>
      <c r="N227" s="41"/>
      <c r="O227" s="18">
        <v>16810.0</v>
      </c>
      <c r="P227" s="18">
        <f t="shared" si="6"/>
        <v>995</v>
      </c>
      <c r="Q227" s="23">
        <f t="shared" si="7"/>
        <v>0.05919095776</v>
      </c>
      <c r="R227" s="24" t="str">
        <f t="shared" si="8"/>
        <v>Purple Butterfly Fish with +995, +5.9% (16810 to 17805)</v>
      </c>
      <c r="S227" s="18"/>
      <c r="T227" s="18">
        <v>7337.0</v>
      </c>
      <c r="U227" s="80">
        <f t="shared" si="9"/>
        <v>1046</v>
      </c>
      <c r="V227" s="23">
        <f t="shared" si="10"/>
        <v>0.1425650811</v>
      </c>
      <c r="W227" s="26" t="str">
        <f t="shared" si="11"/>
        <v>Purple Butterfly Fish with +1046, +14.3% (7337 to 8383)</v>
      </c>
    </row>
    <row r="228">
      <c r="A228" s="18">
        <v>574.0</v>
      </c>
      <c r="B228" s="18" t="str">
        <f>VLOOKUP(A228,'202405 MM (Do Not Delete)'!$S$2:$T$1000,2,false)</f>
        <v>Crab</v>
      </c>
      <c r="C228" s="18" t="str">
        <f t="shared" si="2"/>
        <v>((Crab))</v>
      </c>
      <c r="D228" s="40">
        <v>22133.0</v>
      </c>
      <c r="E228" s="40">
        <v>17483.0</v>
      </c>
      <c r="F228" s="40">
        <v>8018.0</v>
      </c>
      <c r="G228" s="19">
        <f>VLOOKUP(B228,'Kings Ratings'!$A$2:$B$1000,2,false)</f>
        <v>1</v>
      </c>
      <c r="H228" s="7">
        <f>vlookup(A228,'202405 MM (Do Not Delete)'!$A$1:$G$1000,7,false)</f>
        <v>207</v>
      </c>
      <c r="J228" s="18">
        <v>20879.0</v>
      </c>
      <c r="K228" s="80">
        <f t="shared" si="3"/>
        <v>1254</v>
      </c>
      <c r="L228" s="23">
        <f t="shared" si="4"/>
        <v>0.06006034772</v>
      </c>
      <c r="M228" s="24" t="str">
        <f t="shared" si="5"/>
        <v>Crab with +1254, +6% (20879 to 22133)</v>
      </c>
      <c r="N228" s="41"/>
      <c r="O228" s="18">
        <v>16492.0</v>
      </c>
      <c r="P228" s="18">
        <f t="shared" si="6"/>
        <v>991</v>
      </c>
      <c r="Q228" s="23">
        <f t="shared" si="7"/>
        <v>0.06008974048</v>
      </c>
      <c r="R228" s="24" t="str">
        <f t="shared" si="8"/>
        <v>Crab with +991, +6% (16492 to 17483)</v>
      </c>
      <c r="S228" s="18"/>
      <c r="T228" s="18">
        <v>6979.0</v>
      </c>
      <c r="U228" s="80">
        <f t="shared" si="9"/>
        <v>1039</v>
      </c>
      <c r="V228" s="23">
        <f t="shared" si="10"/>
        <v>0.148875197</v>
      </c>
      <c r="W228" s="26" t="str">
        <f t="shared" si="11"/>
        <v>Crab with +1039, +14.9% (6979 to 8018)</v>
      </c>
    </row>
    <row r="229">
      <c r="A229" s="18">
        <v>575.0</v>
      </c>
      <c r="B229" s="18" t="str">
        <f>VLOOKUP(A229,'202405 MM (Do Not Delete)'!$S$2:$T$1000,2,false)</f>
        <v>Green Barracuda</v>
      </c>
      <c r="C229" s="18" t="str">
        <f t="shared" si="2"/>
        <v>((Green Barracuda))</v>
      </c>
      <c r="D229" s="40">
        <v>21779.0</v>
      </c>
      <c r="E229" s="40">
        <v>16792.0</v>
      </c>
      <c r="F229" s="40">
        <v>6916.0</v>
      </c>
      <c r="G229" s="19">
        <f>VLOOKUP(B229,'Kings Ratings'!$A$2:$B$1000,2,false)</f>
        <v>1</v>
      </c>
      <c r="H229" s="7">
        <f>vlookup(A229,'202405 MM (Do Not Delete)'!$A$1:$G$1000,7,false)</f>
        <v>217</v>
      </c>
      <c r="J229" s="18">
        <v>20550.0</v>
      </c>
      <c r="K229" s="80">
        <f t="shared" si="3"/>
        <v>1229</v>
      </c>
      <c r="L229" s="23">
        <f t="shared" si="4"/>
        <v>0.0598053528</v>
      </c>
      <c r="M229" s="24" t="str">
        <f t="shared" si="5"/>
        <v>Green Barracuda with +1229, +6% (20550 to 21779)</v>
      </c>
      <c r="N229" s="41"/>
      <c r="O229" s="18">
        <v>15857.0</v>
      </c>
      <c r="P229" s="18">
        <f t="shared" si="6"/>
        <v>935</v>
      </c>
      <c r="Q229" s="23">
        <f t="shared" si="7"/>
        <v>0.05896449518</v>
      </c>
      <c r="R229" s="24" t="str">
        <f t="shared" si="8"/>
        <v>Green Barracuda with +935, +5.9% (15857 to 16792)</v>
      </c>
      <c r="S229" s="18"/>
      <c r="T229" s="18">
        <v>5966.0</v>
      </c>
      <c r="U229" s="80">
        <f t="shared" si="9"/>
        <v>950</v>
      </c>
      <c r="V229" s="23">
        <f t="shared" si="10"/>
        <v>0.1592356688</v>
      </c>
      <c r="W229" s="26" t="str">
        <f t="shared" si="11"/>
        <v>Green Barracuda with +950, +15.9% (5966 to 6916)</v>
      </c>
    </row>
    <row r="230">
      <c r="A230" s="18">
        <v>576.0</v>
      </c>
      <c r="B230" s="18" t="str">
        <f>VLOOKUP(A230,'202405 MM (Do Not Delete)'!$S$2:$T$1000,2,false)</f>
        <v>Mulberry Snapper</v>
      </c>
      <c r="C230" s="18" t="str">
        <f t="shared" si="2"/>
        <v>((Mulberry Snapper))</v>
      </c>
      <c r="D230" s="40">
        <v>21439.0</v>
      </c>
      <c r="E230" s="40">
        <v>16319.0</v>
      </c>
      <c r="F230" s="40">
        <v>6022.0</v>
      </c>
      <c r="G230" s="19">
        <f>VLOOKUP(B230,'Kings Ratings'!$A$2:$B$1000,2,false)</f>
        <v>1</v>
      </c>
      <c r="H230" s="7">
        <f>vlookup(A230,'202405 MM (Do Not Delete)'!$A$1:$G$1000,7,false)</f>
        <v>278</v>
      </c>
      <c r="J230" s="18">
        <v>20220.0</v>
      </c>
      <c r="K230" s="80">
        <f t="shared" si="3"/>
        <v>1219</v>
      </c>
      <c r="L230" s="23">
        <f t="shared" si="4"/>
        <v>0.06028684471</v>
      </c>
      <c r="M230" s="24" t="str">
        <f t="shared" si="5"/>
        <v>Mulberry Snapper with +1219, +6% (20220 to 21439)</v>
      </c>
      <c r="N230" s="41"/>
      <c r="O230" s="18">
        <v>15418.0</v>
      </c>
      <c r="P230" s="18">
        <f t="shared" si="6"/>
        <v>901</v>
      </c>
      <c r="Q230" s="23">
        <f t="shared" si="7"/>
        <v>0.05843818913</v>
      </c>
      <c r="R230" s="24" t="str">
        <f t="shared" si="8"/>
        <v>Mulberry Snapper with +901, +5.8% (15418 to 16319)</v>
      </c>
      <c r="S230" s="18"/>
      <c r="T230" s="18">
        <v>5271.0</v>
      </c>
      <c r="U230" s="80">
        <f t="shared" si="9"/>
        <v>751</v>
      </c>
      <c r="V230" s="23">
        <f t="shared" si="10"/>
        <v>0.1424777082</v>
      </c>
      <c r="W230" s="26" t="str">
        <f t="shared" si="11"/>
        <v>Mulberry Snapper with +751, +14.2% (5271 to 6022)</v>
      </c>
    </row>
    <row r="231">
      <c r="A231" s="18">
        <v>577.0</v>
      </c>
      <c r="B231" s="18" t="str">
        <f>VLOOKUP(A231,'202405 MM (Do Not Delete)'!$S$2:$T$1000,2,false)</f>
        <v>Jumbo Fish</v>
      </c>
      <c r="C231" s="18" t="str">
        <f t="shared" si="2"/>
        <v>((Jumbo Fish))</v>
      </c>
      <c r="D231" s="40">
        <v>21180.0</v>
      </c>
      <c r="E231" s="40">
        <v>15939.0</v>
      </c>
      <c r="F231" s="40">
        <v>5711.0</v>
      </c>
      <c r="G231" s="19">
        <f>VLOOKUP(B231,'Kings Ratings'!$A$2:$B$1000,2,false)</f>
        <v>1</v>
      </c>
      <c r="H231" s="7">
        <f>vlookup(A231,'202405 MM (Do Not Delete)'!$A$1:$G$1000,7,false)</f>
        <v>264</v>
      </c>
      <c r="J231" s="18">
        <v>19981.0</v>
      </c>
      <c r="K231" s="80">
        <f t="shared" si="3"/>
        <v>1199</v>
      </c>
      <c r="L231" s="23">
        <f t="shared" si="4"/>
        <v>0.06000700666</v>
      </c>
      <c r="M231" s="24" t="str">
        <f t="shared" si="5"/>
        <v>Jumbo Fish with +1199, +6% (19981 to 21180)</v>
      </c>
      <c r="N231" s="41"/>
      <c r="O231" s="18">
        <v>15050.0</v>
      </c>
      <c r="P231" s="18">
        <f t="shared" si="6"/>
        <v>889</v>
      </c>
      <c r="Q231" s="23">
        <f t="shared" si="7"/>
        <v>0.05906976744</v>
      </c>
      <c r="R231" s="24" t="str">
        <f t="shared" si="8"/>
        <v>Jumbo Fish with +889, +5.9% (15050 to 15939)</v>
      </c>
      <c r="S231" s="18"/>
      <c r="T231" s="18">
        <v>5022.0</v>
      </c>
      <c r="U231" s="80">
        <f t="shared" si="9"/>
        <v>689</v>
      </c>
      <c r="V231" s="23">
        <f t="shared" si="10"/>
        <v>0.1371963361</v>
      </c>
      <c r="W231" s="26" t="str">
        <f t="shared" si="11"/>
        <v>Jumbo Fish with +689, +13.7% (5022 to 5711)</v>
      </c>
    </row>
    <row r="232">
      <c r="A232" s="18">
        <v>578.0</v>
      </c>
      <c r="B232" s="18" t="str">
        <f>VLOOKUP(A232,'202405 MM (Do Not Delete)'!$S$2:$T$1000,2,false)</f>
        <v>Speckled Grouper</v>
      </c>
      <c r="C232" s="18" t="str">
        <f t="shared" si="2"/>
        <v>((Speckled Grouper))</v>
      </c>
      <c r="D232" s="40">
        <v>20680.0</v>
      </c>
      <c r="E232" s="40">
        <v>15296.0</v>
      </c>
      <c r="F232" s="40">
        <v>5107.0</v>
      </c>
      <c r="G232" s="19">
        <f>VLOOKUP(B232,'Kings Ratings'!$A$2:$B$1000,2,false)</f>
        <v>1</v>
      </c>
      <c r="H232" s="7">
        <f>vlookup(A232,'202405 MM (Do Not Delete)'!$A$1:$G$1000,7,false)</f>
        <v>268</v>
      </c>
      <c r="J232" s="18">
        <v>19501.0</v>
      </c>
      <c r="K232" s="80">
        <f t="shared" si="3"/>
        <v>1179</v>
      </c>
      <c r="L232" s="23">
        <f t="shared" si="4"/>
        <v>0.06045843803</v>
      </c>
      <c r="M232" s="24" t="str">
        <f t="shared" si="5"/>
        <v>Speckled Grouper with +1179, +6% (19501 to 20680)</v>
      </c>
      <c r="N232" s="41"/>
      <c r="O232" s="18">
        <v>14432.0</v>
      </c>
      <c r="P232" s="18">
        <f t="shared" si="6"/>
        <v>864</v>
      </c>
      <c r="Q232" s="23">
        <f t="shared" si="7"/>
        <v>0.05986696231</v>
      </c>
      <c r="R232" s="24" t="str">
        <f t="shared" si="8"/>
        <v>Speckled Grouper with +864, +6% (14432 to 15296)</v>
      </c>
      <c r="S232" s="18"/>
      <c r="T232" s="18">
        <v>4482.0</v>
      </c>
      <c r="U232" s="80">
        <f t="shared" si="9"/>
        <v>625</v>
      </c>
      <c r="V232" s="23">
        <f t="shared" si="10"/>
        <v>0.1394466756</v>
      </c>
      <c r="W232" s="26" t="str">
        <f t="shared" si="11"/>
        <v>Speckled Grouper with +625, +13.9% (4482 to 5107)</v>
      </c>
    </row>
    <row r="233">
      <c r="A233" s="18">
        <v>579.0</v>
      </c>
      <c r="B233" s="18" t="str">
        <f>VLOOKUP(A233,'202405 MM (Do Not Delete)'!$S$2:$T$1000,2,false)</f>
        <v>Orcafish</v>
      </c>
      <c r="C233" s="18" t="str">
        <f t="shared" si="2"/>
        <v>((Orcafish))</v>
      </c>
      <c r="D233" s="40">
        <v>20914.0</v>
      </c>
      <c r="E233" s="40">
        <v>15600.0</v>
      </c>
      <c r="F233" s="40">
        <v>5296.0</v>
      </c>
      <c r="G233" s="19">
        <f>VLOOKUP(B233,'Kings Ratings'!$A$2:$B$1000,2,false)</f>
        <v>1</v>
      </c>
      <c r="H233" s="7">
        <f>vlookup(A233,'202405 MM (Do Not Delete)'!$A$1:$G$1000,7,false)</f>
        <v>266</v>
      </c>
      <c r="J233" s="18">
        <v>19729.0</v>
      </c>
      <c r="K233" s="80">
        <f t="shared" si="3"/>
        <v>1185</v>
      </c>
      <c r="L233" s="23">
        <f t="shared" si="4"/>
        <v>0.06006386538</v>
      </c>
      <c r="M233" s="24" t="str">
        <f t="shared" si="5"/>
        <v>Orcafish with +1185, +6% (19729 to 20914)</v>
      </c>
      <c r="N233" s="41"/>
      <c r="O233" s="18">
        <v>14728.0</v>
      </c>
      <c r="P233" s="18">
        <f t="shared" si="6"/>
        <v>872</v>
      </c>
      <c r="Q233" s="23">
        <f t="shared" si="7"/>
        <v>0.05920695274</v>
      </c>
      <c r="R233" s="24" t="str">
        <f t="shared" si="8"/>
        <v>Orcafish with +872, +5.9% (14728 to 15600)</v>
      </c>
      <c r="S233" s="18"/>
      <c r="T233" s="18">
        <v>4646.0</v>
      </c>
      <c r="U233" s="80">
        <f t="shared" si="9"/>
        <v>650</v>
      </c>
      <c r="V233" s="23">
        <f t="shared" si="10"/>
        <v>0.1399052949</v>
      </c>
      <c r="W233" s="26" t="str">
        <f t="shared" si="11"/>
        <v>Orcafish with +650, +14.% (4646 to 5296)</v>
      </c>
    </row>
    <row r="234">
      <c r="A234" s="18">
        <v>580.0</v>
      </c>
      <c r="B234" s="18" t="str">
        <f>VLOOKUP(A234,'202405 MM (Do Not Delete)'!$S$2:$T$1000,2,false)</f>
        <v>Gold Jelly</v>
      </c>
      <c r="C234" s="18" t="str">
        <f t="shared" si="2"/>
        <v>((Gold Jelly))</v>
      </c>
      <c r="D234" s="40">
        <v>756.0</v>
      </c>
      <c r="E234" s="40">
        <v>4.0</v>
      </c>
      <c r="F234" s="40">
        <v>0.0</v>
      </c>
      <c r="G234" s="19">
        <f>VLOOKUP(B234,'Kings Ratings'!$A$2:$B$1000,2,false)</f>
        <v>10</v>
      </c>
      <c r="H234" s="10" t="str">
        <f>vlookup(A234,'202405 MM (Do Not Delete)'!$A$1:$G$1000,7,false)</f>
        <v/>
      </c>
      <c r="J234" s="18">
        <v>600.0</v>
      </c>
      <c r="K234" s="80">
        <f t="shared" si="3"/>
        <v>156</v>
      </c>
      <c r="L234" s="23">
        <f t="shared" si="4"/>
        <v>0.26</v>
      </c>
      <c r="M234" s="24" t="str">
        <f t="shared" si="5"/>
        <v>Gold Jelly with +156, +26% (600 to 756)</v>
      </c>
      <c r="N234" s="41"/>
      <c r="O234" s="18">
        <v>4.0</v>
      </c>
      <c r="P234" s="18">
        <f t="shared" si="6"/>
        <v>0</v>
      </c>
      <c r="Q234" s="23">
        <f t="shared" si="7"/>
        <v>0</v>
      </c>
      <c r="R234" s="24" t="str">
        <f t="shared" si="8"/>
        <v>Gold Jelly with +0, +0% (4 to 4)</v>
      </c>
      <c r="S234" s="18"/>
      <c r="T234" s="18">
        <v>0.0</v>
      </c>
      <c r="U234" s="80">
        <f t="shared" si="9"/>
        <v>0</v>
      </c>
      <c r="V234" s="23" t="str">
        <f t="shared" si="10"/>
        <v>#DIV/0!</v>
      </c>
      <c r="W234" s="26" t="str">
        <f t="shared" si="11"/>
        <v>#DIV/0!</v>
      </c>
    </row>
    <row r="235">
      <c r="A235" s="18">
        <v>585.0</v>
      </c>
      <c r="B235" s="18" t="str">
        <f>VLOOKUP(A235,'202405 MM (Do Not Delete)'!$S$2:$T$1000,2,false)</f>
        <v>Crossbow</v>
      </c>
      <c r="C235" s="18" t="str">
        <f t="shared" si="2"/>
        <v>((Crossbow))</v>
      </c>
      <c r="D235" s="40">
        <v>11143.0</v>
      </c>
      <c r="E235" s="40">
        <v>5634.0</v>
      </c>
      <c r="F235" s="40">
        <v>431.0</v>
      </c>
      <c r="G235" s="19">
        <f>VLOOKUP(B235,'Kings Ratings'!$A$2:$B$1000,2,false)</f>
        <v>4</v>
      </c>
      <c r="H235" s="7">
        <f>vlookup(A235,'202405 MM (Do Not Delete)'!$A$1:$G$1000,7,false)</f>
        <v>277</v>
      </c>
      <c r="J235" s="18">
        <v>10494.0</v>
      </c>
      <c r="K235" s="80">
        <f t="shared" si="3"/>
        <v>649</v>
      </c>
      <c r="L235" s="23">
        <f t="shared" si="4"/>
        <v>0.06184486373</v>
      </c>
      <c r="M235" s="24" t="str">
        <f t="shared" si="5"/>
        <v>Crossbow with +649, +6.2% (10494 to 11143)</v>
      </c>
      <c r="N235" s="41"/>
      <c r="O235" s="18">
        <v>5205.0</v>
      </c>
      <c r="P235" s="18">
        <f t="shared" si="6"/>
        <v>429</v>
      </c>
      <c r="Q235" s="23">
        <f t="shared" si="7"/>
        <v>0.08242074928</v>
      </c>
      <c r="R235" s="24" t="str">
        <f t="shared" si="8"/>
        <v>Crossbow with +429, +8.2% (5205 to 5634)</v>
      </c>
      <c r="S235" s="18"/>
      <c r="T235" s="18">
        <v>370.0</v>
      </c>
      <c r="U235" s="80">
        <f t="shared" si="9"/>
        <v>61</v>
      </c>
      <c r="V235" s="23">
        <f t="shared" si="10"/>
        <v>0.1648648649</v>
      </c>
      <c r="W235" s="26" t="str">
        <f t="shared" si="11"/>
        <v>Crossbow with +61, +16.5% (370 to 431)</v>
      </c>
    </row>
    <row r="236">
      <c r="A236" s="18">
        <v>587.0</v>
      </c>
      <c r="B236" s="18" t="str">
        <f>VLOOKUP(A236,'202405 MM (Do Not Delete)'!$S$2:$T$1000,2,false)</f>
        <v>Peach Juice</v>
      </c>
      <c r="C236" s="18" t="str">
        <f t="shared" si="2"/>
        <v>((Peach Juice))</v>
      </c>
      <c r="D236" s="40">
        <v>75.0</v>
      </c>
      <c r="E236" s="40">
        <v>0.0</v>
      </c>
      <c r="F236" s="40">
        <v>0.0</v>
      </c>
      <c r="G236" s="19">
        <f>VLOOKUP(B236,'Kings Ratings'!$A$2:$B$1000,2,false)</f>
        <v>10</v>
      </c>
      <c r="H236" s="10" t="str">
        <f>vlookup(A236,'202405 MM (Do Not Delete)'!$A$1:$G$1000,7,false)</f>
        <v/>
      </c>
      <c r="J236" s="18">
        <v>52.0</v>
      </c>
      <c r="K236" s="80">
        <f t="shared" si="3"/>
        <v>23</v>
      </c>
      <c r="L236" s="23">
        <f t="shared" si="4"/>
        <v>0.4423076923</v>
      </c>
      <c r="M236" s="24" t="str">
        <f t="shared" si="5"/>
        <v>Peach Juice with +23, +44.2% (52 to 75)</v>
      </c>
      <c r="N236" s="41"/>
      <c r="O236" s="18">
        <v>0.0</v>
      </c>
      <c r="P236" s="18">
        <f t="shared" si="6"/>
        <v>0</v>
      </c>
      <c r="Q236" s="23" t="str">
        <f t="shared" si="7"/>
        <v>#DIV/0!</v>
      </c>
      <c r="R236" s="24" t="str">
        <f t="shared" si="8"/>
        <v>#DIV/0!</v>
      </c>
      <c r="S236" s="18"/>
      <c r="T236" s="18">
        <v>0.0</v>
      </c>
      <c r="U236" s="80">
        <f t="shared" si="9"/>
        <v>0</v>
      </c>
      <c r="V236" s="23" t="str">
        <f t="shared" si="10"/>
        <v>#DIV/0!</v>
      </c>
      <c r="W236" s="26" t="str">
        <f t="shared" si="11"/>
        <v>#DIV/0!</v>
      </c>
    </row>
    <row r="237">
      <c r="A237" s="18">
        <v>592.0</v>
      </c>
      <c r="B237" s="18" t="str">
        <f>VLOOKUP(A237,'202405 MM (Do Not Delete)'!$S$2:$T$1000,2,false)</f>
        <v>Steel Plate</v>
      </c>
      <c r="C237" s="18" t="str">
        <f t="shared" si="2"/>
        <v>((Steel Plate))</v>
      </c>
      <c r="D237" s="40">
        <v>7018.0</v>
      </c>
      <c r="E237" s="40">
        <v>1025.0</v>
      </c>
      <c r="F237" s="40">
        <v>1.0</v>
      </c>
      <c r="G237" s="19">
        <f>VLOOKUP(B237,'Kings Ratings'!$A$2:$B$1000,2,false)</f>
        <v>8</v>
      </c>
      <c r="H237" s="10"/>
      <c r="J237" s="18">
        <v>6401.0</v>
      </c>
      <c r="K237" s="80">
        <f t="shared" si="3"/>
        <v>617</v>
      </c>
      <c r="L237" s="23">
        <f t="shared" si="4"/>
        <v>0.09639118888</v>
      </c>
      <c r="M237" s="24" t="str">
        <f t="shared" si="5"/>
        <v>Steel Plate with +617, +9.6% (6401 to 7018)</v>
      </c>
      <c r="N237" s="41"/>
      <c r="O237" s="18">
        <v>881.0</v>
      </c>
      <c r="P237" s="18">
        <f t="shared" si="6"/>
        <v>144</v>
      </c>
      <c r="Q237" s="23">
        <f t="shared" si="7"/>
        <v>0.1634506243</v>
      </c>
      <c r="R237" s="24" t="str">
        <f t="shared" si="8"/>
        <v>Steel Plate with +144, +16.3% (881 to 1025)</v>
      </c>
      <c r="S237" s="18"/>
      <c r="T237" s="18">
        <v>1.0</v>
      </c>
      <c r="U237" s="80">
        <f t="shared" si="9"/>
        <v>0</v>
      </c>
      <c r="V237" s="23">
        <f t="shared" si="10"/>
        <v>0</v>
      </c>
      <c r="W237" s="26" t="str">
        <f t="shared" si="11"/>
        <v>Steel Plate with +0, +0% (1 to 1)</v>
      </c>
    </row>
    <row r="238">
      <c r="A238" s="18">
        <v>594.0</v>
      </c>
      <c r="B238" s="18" t="str">
        <f>VLOOKUP(A238,'202405 MM (Do Not Delete)'!$S$2:$T$1000,2,false)</f>
        <v>Wrench</v>
      </c>
      <c r="C238" s="18" t="str">
        <f t="shared" si="2"/>
        <v>((Wrench))</v>
      </c>
      <c r="D238" s="40">
        <v>6971.0</v>
      </c>
      <c r="E238" s="40">
        <v>1052.0</v>
      </c>
      <c r="F238" s="40">
        <v>11.0</v>
      </c>
      <c r="G238" s="19">
        <f>VLOOKUP(B238,'Kings Ratings'!$A$2:$B$1000,2,false)</f>
        <v>6</v>
      </c>
      <c r="H238" s="7">
        <f>vlookup(A238,'202405 MM (Do Not Delete)'!$A$1:$G$1000,7,false)</f>
        <v>298</v>
      </c>
      <c r="J238" s="18">
        <v>6363.0</v>
      </c>
      <c r="K238" s="80">
        <f t="shared" si="3"/>
        <v>608</v>
      </c>
      <c r="L238" s="23">
        <f t="shared" si="4"/>
        <v>0.09555241238</v>
      </c>
      <c r="M238" s="24" t="str">
        <f t="shared" si="5"/>
        <v>Wrench with +608, +9.6% (6363 to 6971)</v>
      </c>
      <c r="N238" s="41"/>
      <c r="O238" s="18">
        <v>969.0</v>
      </c>
      <c r="P238" s="18">
        <f t="shared" si="6"/>
        <v>83</v>
      </c>
      <c r="Q238" s="23">
        <f t="shared" si="7"/>
        <v>0.08565531476</v>
      </c>
      <c r="R238" s="24" t="str">
        <f t="shared" si="8"/>
        <v>Wrench with +83, +8.6% (969 to 1052)</v>
      </c>
      <c r="S238" s="18"/>
      <c r="T238" s="18">
        <v>9.0</v>
      </c>
      <c r="U238" s="80">
        <f t="shared" si="9"/>
        <v>2</v>
      </c>
      <c r="V238" s="23">
        <f t="shared" si="10"/>
        <v>0.2222222222</v>
      </c>
      <c r="W238" s="26" t="str">
        <f t="shared" si="11"/>
        <v>Wrench with +2, +22.2% (9 to 11)</v>
      </c>
    </row>
    <row r="239">
      <c r="A239" s="18">
        <v>615.0</v>
      </c>
      <c r="B239" s="18" t="str">
        <f>VLOOKUP(A239,'202405 MM (Do Not Delete)'!$S$2:$T$1000,2,false)</f>
        <v>Canoe</v>
      </c>
      <c r="C239" s="18" t="str">
        <f t="shared" si="2"/>
        <v>((Canoe))</v>
      </c>
      <c r="D239" s="40">
        <v>3900.0</v>
      </c>
      <c r="E239" s="40">
        <v>266.0</v>
      </c>
      <c r="F239" s="40">
        <v>5.0</v>
      </c>
      <c r="G239" s="19">
        <f>VLOOKUP(B239,'Kings Ratings'!$A$2:$B$1000,2,false)</f>
        <v>9</v>
      </c>
      <c r="H239" s="10"/>
      <c r="J239" s="18">
        <v>3602.0</v>
      </c>
      <c r="K239" s="80">
        <f t="shared" si="3"/>
        <v>298</v>
      </c>
      <c r="L239" s="23">
        <f t="shared" si="4"/>
        <v>0.08273181566</v>
      </c>
      <c r="M239" s="24" t="str">
        <f t="shared" si="5"/>
        <v>Canoe with +298, +8.3% (3602 to 3900)</v>
      </c>
      <c r="N239" s="41"/>
      <c r="O239" s="18">
        <v>244.0</v>
      </c>
      <c r="P239" s="18">
        <f t="shared" si="6"/>
        <v>22</v>
      </c>
      <c r="Q239" s="23">
        <f t="shared" si="7"/>
        <v>0.09016393443</v>
      </c>
      <c r="R239" s="24" t="str">
        <f t="shared" si="8"/>
        <v>Canoe with +22, +9% (244 to 266)</v>
      </c>
      <c r="S239" s="18"/>
      <c r="T239" s="18">
        <v>4.0</v>
      </c>
      <c r="U239" s="80">
        <f t="shared" si="9"/>
        <v>1</v>
      </c>
      <c r="V239" s="23">
        <f t="shared" si="10"/>
        <v>0.25</v>
      </c>
      <c r="W239" s="26" t="str">
        <f t="shared" si="11"/>
        <v>Canoe with +1, +25% (4 to 5)</v>
      </c>
    </row>
    <row r="240">
      <c r="A240" s="18">
        <v>616.0</v>
      </c>
      <c r="B240" s="18" t="str">
        <f>VLOOKUP(A240,'202405 MM (Do Not Delete)'!$S$2:$T$1000,2,false)</f>
        <v>Toilet Paper</v>
      </c>
      <c r="C240" s="18" t="str">
        <f t="shared" si="2"/>
        <v>((Toilet Paper))</v>
      </c>
      <c r="D240" s="40">
        <v>2917.0</v>
      </c>
      <c r="E240" s="40">
        <v>206.0</v>
      </c>
      <c r="F240" s="40">
        <v>1.0</v>
      </c>
      <c r="G240" s="19">
        <f>VLOOKUP(B240,'Kings Ratings'!$A$2:$B$1000,2,false)</f>
        <v>11</v>
      </c>
      <c r="H240" s="10"/>
      <c r="J240" s="18">
        <v>2336.0</v>
      </c>
      <c r="K240" s="80">
        <f t="shared" si="3"/>
        <v>581</v>
      </c>
      <c r="L240" s="23">
        <f t="shared" si="4"/>
        <v>0.2487157534</v>
      </c>
      <c r="M240" s="24" t="str">
        <f t="shared" si="5"/>
        <v>Toilet Paper with +581, +24.9% (2336 to 2917)</v>
      </c>
      <c r="N240" s="41"/>
      <c r="O240" s="18">
        <v>204.0</v>
      </c>
      <c r="P240" s="18">
        <f t="shared" si="6"/>
        <v>2</v>
      </c>
      <c r="Q240" s="23">
        <f t="shared" si="7"/>
        <v>0.009803921569</v>
      </c>
      <c r="R240" s="24" t="str">
        <f t="shared" si="8"/>
        <v>Toilet Paper with +2, +1% (204 to 206)</v>
      </c>
      <c r="S240" s="18"/>
      <c r="T240" s="18">
        <v>1.0</v>
      </c>
      <c r="U240" s="80">
        <f t="shared" si="9"/>
        <v>0</v>
      </c>
      <c r="V240" s="23">
        <f t="shared" si="10"/>
        <v>0</v>
      </c>
      <c r="W240" s="26" t="str">
        <f t="shared" si="11"/>
        <v>Toilet Paper with +0, +0% (1 to 1)</v>
      </c>
    </row>
    <row r="241">
      <c r="A241" s="18">
        <v>623.0</v>
      </c>
      <c r="B241" s="18" t="str">
        <f>VLOOKUP(A241,'202405 MM (Do Not Delete)'!$S$2:$T$1000,2,false)</f>
        <v>Milk Carton</v>
      </c>
      <c r="C241" s="18" t="str">
        <f t="shared" si="2"/>
        <v>((Milk Carton))</v>
      </c>
      <c r="D241" s="40">
        <v>3437.0</v>
      </c>
      <c r="E241" s="40">
        <v>577.0</v>
      </c>
      <c r="F241" s="40">
        <v>5.0</v>
      </c>
      <c r="G241" s="19">
        <f>VLOOKUP(B241,'Kings Ratings'!$A$2:$B$1000,2,false)</f>
        <v>11</v>
      </c>
      <c r="H241" s="10"/>
      <c r="J241" s="18">
        <v>2589.0</v>
      </c>
      <c r="K241" s="80">
        <f t="shared" si="3"/>
        <v>848</v>
      </c>
      <c r="L241" s="23">
        <f t="shared" si="4"/>
        <v>0.3275395906</v>
      </c>
      <c r="M241" s="24" t="str">
        <f t="shared" si="5"/>
        <v>Milk Carton with +848, +32.8% (2589 to 3437)</v>
      </c>
      <c r="N241" s="41"/>
      <c r="O241" s="18">
        <v>392.0</v>
      </c>
      <c r="P241" s="18">
        <f t="shared" si="6"/>
        <v>185</v>
      </c>
      <c r="Q241" s="23">
        <f t="shared" si="7"/>
        <v>0.4719387755</v>
      </c>
      <c r="R241" s="24" t="str">
        <f t="shared" si="8"/>
        <v>Milk Carton with +185, +47.2% (392 to 577)</v>
      </c>
      <c r="S241" s="18"/>
      <c r="T241" s="18">
        <v>0.0</v>
      </c>
      <c r="U241" s="80">
        <f t="shared" si="9"/>
        <v>5</v>
      </c>
      <c r="V241" s="23" t="str">
        <f t="shared" si="10"/>
        <v>#DIV/0!</v>
      </c>
      <c r="W241" s="26" t="str">
        <f t="shared" si="11"/>
        <v>#DIV/0!</v>
      </c>
    </row>
    <row r="242">
      <c r="A242" s="18">
        <v>628.0</v>
      </c>
      <c r="B242" s="18" t="str">
        <f>VLOOKUP(A242,'202405 MM (Do Not Delete)'!$S$2:$T$1000,2,false)</f>
        <v>Machine Press</v>
      </c>
      <c r="C242" s="18" t="str">
        <f t="shared" si="2"/>
        <v>((Machine Press))</v>
      </c>
      <c r="D242" s="40">
        <v>4252.0</v>
      </c>
      <c r="E242" s="40">
        <v>288.0</v>
      </c>
      <c r="F242" s="40">
        <v>0.0</v>
      </c>
      <c r="G242" s="19">
        <f>VLOOKUP(B242,'Kings Ratings'!$A$2:$B$1000,2,false)</f>
        <v>8</v>
      </c>
      <c r="H242" s="10"/>
      <c r="J242" s="18">
        <v>3860.0</v>
      </c>
      <c r="K242" s="80">
        <f t="shared" si="3"/>
        <v>392</v>
      </c>
      <c r="L242" s="23">
        <f t="shared" si="4"/>
        <v>0.1015544041</v>
      </c>
      <c r="M242" s="24" t="str">
        <f t="shared" si="5"/>
        <v>Machine Press with +392, +10.2% (3860 to 4252)</v>
      </c>
      <c r="N242" s="41"/>
      <c r="O242" s="18">
        <v>257.0</v>
      </c>
      <c r="P242" s="18">
        <f t="shared" si="6"/>
        <v>31</v>
      </c>
      <c r="Q242" s="23">
        <f t="shared" si="7"/>
        <v>0.1206225681</v>
      </c>
      <c r="R242" s="24" t="str">
        <f t="shared" si="8"/>
        <v>Machine Press with +31, +12.1% (257 to 288)</v>
      </c>
      <c r="S242" s="18"/>
      <c r="T242" s="18">
        <v>0.0</v>
      </c>
      <c r="U242" s="80">
        <f t="shared" si="9"/>
        <v>0</v>
      </c>
      <c r="V242" s="23" t="str">
        <f t="shared" si="10"/>
        <v>#DIV/0!</v>
      </c>
      <c r="W242" s="26" t="str">
        <f t="shared" si="11"/>
        <v>#DIV/0!</v>
      </c>
    </row>
    <row r="243">
      <c r="A243" s="18">
        <v>629.0</v>
      </c>
      <c r="B243" s="18" t="str">
        <f>VLOOKUP(A243,'202405 MM (Do Not Delete)'!$S$2:$T$1000,2,false)</f>
        <v>Corn Oil</v>
      </c>
      <c r="C243" s="18" t="str">
        <f t="shared" si="2"/>
        <v>((Corn Oil))</v>
      </c>
      <c r="D243" s="40">
        <v>4324.0</v>
      </c>
      <c r="E243" s="40">
        <v>150.0</v>
      </c>
      <c r="F243" s="40">
        <v>0.0</v>
      </c>
      <c r="G243" s="19">
        <f>VLOOKUP(B243,'Kings Ratings'!$A$2:$B$1000,2,false)</f>
        <v>9</v>
      </c>
      <c r="H243" s="10">
        <f>vlookup(A243,'202405 MM (Do Not Delete)'!$A$1:$G$1000,7,false)</f>
        <v>301</v>
      </c>
      <c r="J243" s="18">
        <v>3857.0</v>
      </c>
      <c r="K243" s="80">
        <f t="shared" si="3"/>
        <v>467</v>
      </c>
      <c r="L243" s="23">
        <f t="shared" si="4"/>
        <v>0.1210785585</v>
      </c>
      <c r="M243" s="24" t="str">
        <f t="shared" si="5"/>
        <v>Corn Oil with +467, +12.1% (3857 to 4324)</v>
      </c>
      <c r="N243" s="41"/>
      <c r="O243" s="18">
        <v>102.0</v>
      </c>
      <c r="P243" s="18">
        <f t="shared" si="6"/>
        <v>48</v>
      </c>
      <c r="Q243" s="23">
        <f t="shared" si="7"/>
        <v>0.4705882353</v>
      </c>
      <c r="R243" s="24" t="str">
        <f t="shared" si="8"/>
        <v>Corn Oil with +48, +47.1% (102 to 150)</v>
      </c>
      <c r="S243" s="18"/>
      <c r="T243" s="18">
        <v>0.0</v>
      </c>
      <c r="U243" s="80">
        <f t="shared" si="9"/>
        <v>0</v>
      </c>
      <c r="V243" s="23" t="str">
        <f t="shared" si="10"/>
        <v>#DIV/0!</v>
      </c>
      <c r="W243" s="26" t="str">
        <f t="shared" si="11"/>
        <v>#DIV/0!</v>
      </c>
    </row>
    <row r="244">
      <c r="A244" s="18">
        <v>630.0</v>
      </c>
      <c r="B244" s="18" t="str">
        <f>VLOOKUP(A244,'202405 MM (Do Not Delete)'!$S$2:$T$1000,2,false)</f>
        <v>Rice</v>
      </c>
      <c r="C244" s="18" t="str">
        <f t="shared" si="2"/>
        <v>((Rice))</v>
      </c>
      <c r="D244" s="40">
        <v>7957.0</v>
      </c>
      <c r="E244" s="40">
        <v>560.0</v>
      </c>
      <c r="F244" s="40">
        <v>0.0</v>
      </c>
      <c r="G244" s="19">
        <f>VLOOKUP(B244,'Kings Ratings'!$A$2:$B$1000,2,false)</f>
        <v>8</v>
      </c>
      <c r="H244" s="10"/>
      <c r="J244" s="18">
        <v>7251.0</v>
      </c>
      <c r="K244" s="80">
        <f t="shared" si="3"/>
        <v>706</v>
      </c>
      <c r="L244" s="23">
        <f t="shared" si="4"/>
        <v>0.09736588057</v>
      </c>
      <c r="M244" s="24" t="str">
        <f t="shared" si="5"/>
        <v>Rice with +706, +9.7% (7251 to 7957)</v>
      </c>
      <c r="N244" s="41"/>
      <c r="O244" s="18">
        <v>524.0</v>
      </c>
      <c r="P244" s="18">
        <f t="shared" si="6"/>
        <v>36</v>
      </c>
      <c r="Q244" s="23">
        <f t="shared" si="7"/>
        <v>0.06870229008</v>
      </c>
      <c r="R244" s="24" t="str">
        <f t="shared" si="8"/>
        <v>Rice with +36, +6.9% (524 to 560)</v>
      </c>
      <c r="S244" s="18"/>
      <c r="T244" s="18">
        <v>0.0</v>
      </c>
      <c r="U244" s="80">
        <f t="shared" si="9"/>
        <v>0</v>
      </c>
      <c r="V244" s="23" t="str">
        <f t="shared" si="10"/>
        <v>#DIV/0!</v>
      </c>
      <c r="W244" s="26" t="str">
        <f t="shared" si="11"/>
        <v>#DIV/0!</v>
      </c>
    </row>
    <row r="245">
      <c r="A245" s="18">
        <v>634.0</v>
      </c>
      <c r="B245" s="18" t="str">
        <f>VLOOKUP(A245,'202405 MM (Do Not Delete)'!$S$2:$T$1000,2,false)</f>
        <v>Mushroom Stew</v>
      </c>
      <c r="C245" s="18" t="str">
        <f t="shared" si="2"/>
        <v>((Mushroom Stew))</v>
      </c>
      <c r="D245" s="40">
        <v>712.0</v>
      </c>
      <c r="E245" s="40">
        <v>39.0</v>
      </c>
      <c r="F245" s="40">
        <v>0.0</v>
      </c>
      <c r="G245" s="19">
        <f>VLOOKUP(B245,'Kings Ratings'!$A$2:$B$1000,2,false)</f>
        <v>10</v>
      </c>
      <c r="H245" s="10"/>
      <c r="J245" s="18">
        <v>613.0</v>
      </c>
      <c r="K245" s="80">
        <f t="shared" si="3"/>
        <v>99</v>
      </c>
      <c r="L245" s="23">
        <f t="shared" si="4"/>
        <v>0.1615008157</v>
      </c>
      <c r="M245" s="24" t="str">
        <f t="shared" si="5"/>
        <v>Mushroom Stew with +99, +16.2% (613 to 712)</v>
      </c>
      <c r="N245" s="41"/>
      <c r="O245" s="18">
        <v>33.0</v>
      </c>
      <c r="P245" s="18">
        <f t="shared" si="6"/>
        <v>6</v>
      </c>
      <c r="Q245" s="23">
        <f t="shared" si="7"/>
        <v>0.1818181818</v>
      </c>
      <c r="R245" s="24" t="str">
        <f t="shared" si="8"/>
        <v>Mushroom Stew with +6, +18.2% (33 to 39)</v>
      </c>
      <c r="S245" s="18"/>
      <c r="T245" s="18">
        <v>0.0</v>
      </c>
      <c r="U245" s="80">
        <f t="shared" si="9"/>
        <v>0</v>
      </c>
      <c r="V245" s="23" t="str">
        <f t="shared" si="10"/>
        <v>#DIV/0!</v>
      </c>
      <c r="W245" s="26" t="str">
        <f t="shared" si="11"/>
        <v>#DIV/0!</v>
      </c>
    </row>
    <row r="246">
      <c r="A246" s="18">
        <v>635.0</v>
      </c>
      <c r="B246" s="18" t="str">
        <f>VLOOKUP(A246,'202405 MM (Do Not Delete)'!$S$2:$T$1000,2,false)</f>
        <v>Onion Soup</v>
      </c>
      <c r="C246" s="18" t="str">
        <f t="shared" si="2"/>
        <v>((Onion Soup))</v>
      </c>
      <c r="D246" s="40">
        <v>83.0</v>
      </c>
      <c r="E246" s="40">
        <v>3.0</v>
      </c>
      <c r="F246" s="40">
        <v>0.0</v>
      </c>
      <c r="G246" s="19">
        <f>VLOOKUP(B246,'Kings Ratings'!$A$2:$B$1000,2,false)</f>
        <v>10</v>
      </c>
      <c r="H246" s="10" t="str">
        <f>vlookup(A246,'202405 MM (Do Not Delete)'!$A$1:$G$1000,7,false)</f>
        <v/>
      </c>
      <c r="J246" s="18">
        <v>74.0</v>
      </c>
      <c r="K246" s="80">
        <f t="shared" si="3"/>
        <v>9</v>
      </c>
      <c r="L246" s="23">
        <f t="shared" si="4"/>
        <v>0.1216216216</v>
      </c>
      <c r="M246" s="24" t="str">
        <f t="shared" si="5"/>
        <v>Onion Soup with +9, +12.2% (74 to 83)</v>
      </c>
      <c r="N246" s="41"/>
      <c r="O246" s="18">
        <v>2.0</v>
      </c>
      <c r="P246" s="18">
        <f t="shared" si="6"/>
        <v>1</v>
      </c>
      <c r="Q246" s="23">
        <f t="shared" si="7"/>
        <v>0.5</v>
      </c>
      <c r="R246" s="24" t="str">
        <f t="shared" si="8"/>
        <v>Onion Soup with +1, +50% (2 to 3)</v>
      </c>
      <c r="S246" s="18"/>
      <c r="T246" s="18">
        <v>0.0</v>
      </c>
      <c r="U246" s="80">
        <f t="shared" si="9"/>
        <v>0</v>
      </c>
      <c r="V246" s="23" t="str">
        <f t="shared" si="10"/>
        <v>#DIV/0!</v>
      </c>
      <c r="W246" s="26" t="str">
        <f t="shared" si="11"/>
        <v>#DIV/0!</v>
      </c>
    </row>
    <row r="247">
      <c r="A247" s="18">
        <v>637.0</v>
      </c>
      <c r="B247" s="18" t="str">
        <f>VLOOKUP(A247,'202405 MM (Do Not Delete)'!$S$2:$T$1000,2,false)</f>
        <v>Cooking Pot</v>
      </c>
      <c r="C247" s="18" t="str">
        <f t="shared" si="2"/>
        <v>((Cooking Pot))</v>
      </c>
      <c r="D247" s="40">
        <v>3146.0</v>
      </c>
      <c r="E247" s="40">
        <v>74.0</v>
      </c>
      <c r="F247" s="40">
        <v>2.0</v>
      </c>
      <c r="G247" s="19">
        <f>VLOOKUP(B247,'Kings Ratings'!$A$2:$B$1000,2,false)</f>
        <v>9</v>
      </c>
      <c r="H247" s="10" t="str">
        <f>vlookup(A247,'202405 MM (Do Not Delete)'!$A$1:$G$1000,7,false)</f>
        <v/>
      </c>
      <c r="J247" s="18">
        <v>2825.0</v>
      </c>
      <c r="K247" s="80">
        <f t="shared" si="3"/>
        <v>321</v>
      </c>
      <c r="L247" s="23">
        <f t="shared" si="4"/>
        <v>0.1136283186</v>
      </c>
      <c r="M247" s="24" t="str">
        <f t="shared" si="5"/>
        <v>Cooking Pot with +321, +11.4% (2825 to 3146)</v>
      </c>
      <c r="N247" s="41"/>
      <c r="O247" s="18">
        <v>59.0</v>
      </c>
      <c r="P247" s="18">
        <f t="shared" si="6"/>
        <v>15</v>
      </c>
      <c r="Q247" s="23">
        <f t="shared" si="7"/>
        <v>0.2542372881</v>
      </c>
      <c r="R247" s="24" t="str">
        <f t="shared" si="8"/>
        <v>Cooking Pot with +15, +25.4% (59 to 74)</v>
      </c>
      <c r="S247" s="18"/>
      <c r="T247" s="18">
        <v>2.0</v>
      </c>
      <c r="U247" s="80">
        <f t="shared" si="9"/>
        <v>0</v>
      </c>
      <c r="V247" s="23">
        <f t="shared" si="10"/>
        <v>0</v>
      </c>
      <c r="W247" s="26" t="str">
        <f t="shared" si="11"/>
        <v>Cooking Pot with +0, +0% (2 to 2)</v>
      </c>
    </row>
    <row r="248">
      <c r="A248" s="18">
        <v>641.0</v>
      </c>
      <c r="B248" s="18" t="str">
        <f>VLOOKUP(A248,'202405 MM (Do Not Delete)'!$S$2:$T$1000,2,false)</f>
        <v>Bone Broth</v>
      </c>
      <c r="C248" s="18" t="str">
        <f t="shared" si="2"/>
        <v>((Bone Broth))</v>
      </c>
      <c r="D248" s="40">
        <v>1415.0</v>
      </c>
      <c r="E248" s="40">
        <v>3.0</v>
      </c>
      <c r="F248" s="40">
        <v>0.0</v>
      </c>
      <c r="G248" s="19">
        <f>VLOOKUP(B248,'Kings Ratings'!$A$2:$B$1000,2,false)</f>
        <v>9</v>
      </c>
      <c r="H248" s="10"/>
      <c r="J248" s="18">
        <v>1236.0</v>
      </c>
      <c r="K248" s="80">
        <f t="shared" si="3"/>
        <v>179</v>
      </c>
      <c r="L248" s="23">
        <f t="shared" si="4"/>
        <v>0.1448220065</v>
      </c>
      <c r="M248" s="24" t="str">
        <f t="shared" si="5"/>
        <v>Bone Broth with +179, +14.5% (1236 to 1415)</v>
      </c>
      <c r="N248" s="41"/>
      <c r="O248" s="18">
        <v>1.0</v>
      </c>
      <c r="P248" s="18">
        <f t="shared" si="6"/>
        <v>2</v>
      </c>
      <c r="Q248" s="23">
        <f t="shared" si="7"/>
        <v>2</v>
      </c>
      <c r="R248" s="24" t="str">
        <f t="shared" si="8"/>
        <v>Bone Broth with +2, +200% (1 to 3)</v>
      </c>
      <c r="S248" s="18"/>
      <c r="T248" s="18">
        <v>0.0</v>
      </c>
      <c r="U248" s="80">
        <f t="shared" si="9"/>
        <v>0</v>
      </c>
      <c r="V248" s="23" t="str">
        <f t="shared" si="10"/>
        <v>#DIV/0!</v>
      </c>
      <c r="W248" s="26" t="str">
        <f t="shared" si="11"/>
        <v>#DIV/0!</v>
      </c>
    </row>
    <row r="249">
      <c r="A249" s="18">
        <v>643.0</v>
      </c>
      <c r="B249" s="18" t="str">
        <f>VLOOKUP(A249,'202405 MM (Do Not Delete)'!$S$2:$T$1000,2,false)</f>
        <v>Cat's Meow</v>
      </c>
      <c r="C249" s="18" t="str">
        <f t="shared" si="2"/>
        <v>((Cat's Meow))</v>
      </c>
      <c r="D249" s="40">
        <v>420.0</v>
      </c>
      <c r="E249" s="40">
        <v>10.0</v>
      </c>
      <c r="F249" s="40">
        <v>0.0</v>
      </c>
      <c r="G249" s="19">
        <f>VLOOKUP(B249,'Kings Ratings'!$A$2:$B$1000,2,false)</f>
        <v>9</v>
      </c>
      <c r="H249" s="10" t="str">
        <f>vlookup(A249,'202405 MM (Do Not Delete)'!$A$1:$G$1000,7,false)</f>
        <v/>
      </c>
      <c r="J249" s="18">
        <v>357.0</v>
      </c>
      <c r="K249" s="80">
        <f t="shared" si="3"/>
        <v>63</v>
      </c>
      <c r="L249" s="23">
        <f t="shared" si="4"/>
        <v>0.1764705882</v>
      </c>
      <c r="M249" s="24" t="str">
        <f t="shared" si="5"/>
        <v>Cat's Meow with +63, +17.6% (357 to 420)</v>
      </c>
      <c r="N249" s="41"/>
      <c r="O249" s="18">
        <v>9.0</v>
      </c>
      <c r="P249" s="18">
        <f t="shared" si="6"/>
        <v>1</v>
      </c>
      <c r="Q249" s="23">
        <f t="shared" si="7"/>
        <v>0.1111111111</v>
      </c>
      <c r="R249" s="24" t="str">
        <f t="shared" si="8"/>
        <v>Cat's Meow with +1, +11.1% (9 to 10)</v>
      </c>
      <c r="S249" s="18"/>
      <c r="T249" s="18">
        <v>0.0</v>
      </c>
      <c r="U249" s="80">
        <f t="shared" si="9"/>
        <v>0</v>
      </c>
      <c r="V249" s="23" t="str">
        <f t="shared" si="10"/>
        <v>#DIV/0!</v>
      </c>
      <c r="W249" s="26" t="str">
        <f t="shared" si="11"/>
        <v>#DIV/0!</v>
      </c>
    </row>
    <row r="250">
      <c r="A250" s="18">
        <v>644.0</v>
      </c>
      <c r="B250" s="18" t="str">
        <f>VLOOKUP(A250,'202405 MM (Do Not Delete)'!$S$2:$T$1000,2,false)</f>
        <v>Quandary Chowder</v>
      </c>
      <c r="C250" s="18" t="str">
        <f t="shared" si="2"/>
        <v>((Quandary Chowder))</v>
      </c>
      <c r="D250" s="40">
        <v>1092.0</v>
      </c>
      <c r="E250" s="40">
        <v>46.0</v>
      </c>
      <c r="F250" s="40">
        <v>0.0</v>
      </c>
      <c r="G250" s="19">
        <f>VLOOKUP(B250,'Kings Ratings'!$A$2:$B$1000,2,false)</f>
        <v>10</v>
      </c>
      <c r="H250" s="10"/>
      <c r="J250" s="18">
        <v>999.0</v>
      </c>
      <c r="K250" s="80">
        <f t="shared" si="3"/>
        <v>93</v>
      </c>
      <c r="L250" s="23">
        <f t="shared" si="4"/>
        <v>0.09309309309</v>
      </c>
      <c r="M250" s="24" t="str">
        <f t="shared" si="5"/>
        <v>Quandary Chowder with +93, +9.3% (999 to 1092)</v>
      </c>
      <c r="N250" s="41"/>
      <c r="O250" s="18">
        <v>42.0</v>
      </c>
      <c r="P250" s="18">
        <f t="shared" si="6"/>
        <v>4</v>
      </c>
      <c r="Q250" s="23">
        <f t="shared" si="7"/>
        <v>0.09523809524</v>
      </c>
      <c r="R250" s="24" t="str">
        <f t="shared" si="8"/>
        <v>Quandary Chowder with +4, +9.5% (42 to 46)</v>
      </c>
      <c r="S250" s="18"/>
      <c r="T250" s="18">
        <v>0.0</v>
      </c>
      <c r="U250" s="80">
        <f t="shared" si="9"/>
        <v>0</v>
      </c>
      <c r="V250" s="23" t="str">
        <f t="shared" si="10"/>
        <v>#DIV/0!</v>
      </c>
      <c r="W250" s="26" t="str">
        <f t="shared" si="11"/>
        <v>#DIV/0!</v>
      </c>
    </row>
    <row r="251">
      <c r="A251" s="18">
        <v>645.0</v>
      </c>
      <c r="B251" s="18" t="str">
        <f>VLOOKUP(A251,'202405 MM (Do Not Delete)'!$S$2:$T$1000,2,false)</f>
        <v>Sea Pincher Special</v>
      </c>
      <c r="C251" s="18" t="str">
        <f t="shared" si="2"/>
        <v>((Sea Pincher Special))</v>
      </c>
      <c r="D251" s="40">
        <v>1721.0</v>
      </c>
      <c r="E251" s="40">
        <v>130.0</v>
      </c>
      <c r="F251" s="40">
        <v>0.0</v>
      </c>
      <c r="G251" s="19">
        <f>VLOOKUP(B251,'Kings Ratings'!$A$2:$B$1000,2,false)</f>
        <v>9</v>
      </c>
      <c r="H251" s="10" t="str">
        <f>vlookup(A251,'202405 MM (Do Not Delete)'!$A$1:$G$1000,7,false)</f>
        <v/>
      </c>
      <c r="J251" s="18">
        <v>1584.0</v>
      </c>
      <c r="K251" s="80">
        <f t="shared" si="3"/>
        <v>137</v>
      </c>
      <c r="L251" s="23">
        <f t="shared" si="4"/>
        <v>0.08648989899</v>
      </c>
      <c r="M251" s="24" t="str">
        <f t="shared" si="5"/>
        <v>Sea Pincher Special with +137, +8.6% (1584 to 1721)</v>
      </c>
      <c r="N251" s="41"/>
      <c r="O251" s="18">
        <v>123.0</v>
      </c>
      <c r="P251" s="18">
        <f t="shared" si="6"/>
        <v>7</v>
      </c>
      <c r="Q251" s="23">
        <f t="shared" si="7"/>
        <v>0.05691056911</v>
      </c>
      <c r="R251" s="24" t="str">
        <f t="shared" si="8"/>
        <v>Sea Pincher Special with +7, +5.7% (123 to 130)</v>
      </c>
      <c r="S251" s="18"/>
      <c r="T251" s="18">
        <v>0.0</v>
      </c>
      <c r="U251" s="80">
        <f t="shared" si="9"/>
        <v>0</v>
      </c>
      <c r="V251" s="23" t="str">
        <f t="shared" si="10"/>
        <v>#DIV/0!</v>
      </c>
      <c r="W251" s="26" t="str">
        <f t="shared" si="11"/>
        <v>#DIV/0!</v>
      </c>
    </row>
    <row r="252">
      <c r="A252" s="18">
        <v>646.0</v>
      </c>
      <c r="B252" s="18" t="str">
        <f>VLOOKUP(A252,'202405 MM (Do Not Delete)'!$S$2:$T$1000,2,false)</f>
        <v>Shrimp-a-Plenty</v>
      </c>
      <c r="C252" s="18" t="str">
        <f t="shared" si="2"/>
        <v>((Shrimp-a-Plenty))</v>
      </c>
      <c r="D252" s="40">
        <v>318.0</v>
      </c>
      <c r="E252" s="40">
        <v>14.0</v>
      </c>
      <c r="F252" s="40">
        <v>0.0</v>
      </c>
      <c r="G252" s="19">
        <f>VLOOKUP(B252,'Kings Ratings'!$A$2:$B$1000,2,false)</f>
        <v>10</v>
      </c>
      <c r="H252" s="10" t="str">
        <f>vlookup(A252,'202405 MM (Do Not Delete)'!$A$1:$G$1000,7,false)</f>
        <v/>
      </c>
      <c r="J252" s="18">
        <v>285.0</v>
      </c>
      <c r="K252" s="80">
        <f t="shared" si="3"/>
        <v>33</v>
      </c>
      <c r="L252" s="23">
        <f t="shared" si="4"/>
        <v>0.1157894737</v>
      </c>
      <c r="M252" s="24" t="str">
        <f t="shared" si="5"/>
        <v>Shrimp-a-Plenty with +33, +11.6% (285 to 318)</v>
      </c>
      <c r="N252" s="41"/>
      <c r="O252" s="18">
        <v>12.0</v>
      </c>
      <c r="P252" s="18">
        <f t="shared" si="6"/>
        <v>2</v>
      </c>
      <c r="Q252" s="23">
        <f t="shared" si="7"/>
        <v>0.1666666667</v>
      </c>
      <c r="R252" s="24" t="str">
        <f t="shared" si="8"/>
        <v>Shrimp-a-Plenty with +2, +16.7% (12 to 14)</v>
      </c>
      <c r="S252" s="18"/>
      <c r="T252" s="18">
        <v>0.0</v>
      </c>
      <c r="U252" s="80">
        <f t="shared" si="9"/>
        <v>0</v>
      </c>
      <c r="V252" s="23" t="str">
        <f t="shared" si="10"/>
        <v>#DIV/0!</v>
      </c>
      <c r="W252" s="26" t="str">
        <f t="shared" si="11"/>
        <v>#DIV/0!</v>
      </c>
    </row>
    <row r="253">
      <c r="A253" s="18">
        <v>647.0</v>
      </c>
      <c r="B253" s="18" t="str">
        <f>VLOOKUP(A253,'202405 MM (Do Not Delete)'!$S$2:$T$1000,2,false)</f>
        <v>Over The Moon</v>
      </c>
      <c r="C253" s="18" t="str">
        <f t="shared" si="2"/>
        <v>((Over The Moon))</v>
      </c>
      <c r="D253" s="40">
        <v>1696.0</v>
      </c>
      <c r="E253" s="40">
        <v>21.0</v>
      </c>
      <c r="F253" s="40">
        <v>0.0</v>
      </c>
      <c r="G253" s="19">
        <f>VLOOKUP(B253,'Kings Ratings'!$A$2:$B$1000,2,false)</f>
        <v>10</v>
      </c>
      <c r="H253" s="10"/>
      <c r="J253" s="18">
        <v>1578.0</v>
      </c>
      <c r="K253" s="80">
        <f t="shared" si="3"/>
        <v>118</v>
      </c>
      <c r="L253" s="23">
        <f t="shared" si="4"/>
        <v>0.07477820025</v>
      </c>
      <c r="M253" s="24" t="str">
        <f t="shared" si="5"/>
        <v>Over The Moon with +118, +7.5% (1578 to 1696)</v>
      </c>
      <c r="N253" s="41"/>
      <c r="O253" s="18">
        <v>18.0</v>
      </c>
      <c r="P253" s="18">
        <f t="shared" si="6"/>
        <v>3</v>
      </c>
      <c r="Q253" s="23">
        <f t="shared" si="7"/>
        <v>0.1666666667</v>
      </c>
      <c r="R253" s="24" t="str">
        <f t="shared" si="8"/>
        <v>Over The Moon with +3, +16.7% (18 to 21)</v>
      </c>
      <c r="S253" s="18"/>
      <c r="T253" s="18">
        <v>0.0</v>
      </c>
      <c r="U253" s="80">
        <f t="shared" si="9"/>
        <v>0</v>
      </c>
      <c r="V253" s="23" t="str">
        <f t="shared" si="10"/>
        <v>#DIV/0!</v>
      </c>
      <c r="W253" s="26" t="str">
        <f t="shared" si="11"/>
        <v>#DIV/0!</v>
      </c>
    </row>
    <row r="254">
      <c r="A254" s="18">
        <v>653.0</v>
      </c>
      <c r="B254" s="18" t="str">
        <f>VLOOKUP(A254,'202405 MM (Do Not Delete)'!$S$2:$T$1000,2,false)</f>
        <v>Fruit Punch</v>
      </c>
      <c r="C254" s="18" t="str">
        <f t="shared" si="2"/>
        <v>((Fruit Punch))</v>
      </c>
      <c r="D254" s="40">
        <v>188.0</v>
      </c>
      <c r="E254" s="40">
        <v>5.0</v>
      </c>
      <c r="F254" s="40">
        <v>0.0</v>
      </c>
      <c r="G254" s="19">
        <f>VLOOKUP(B254,'Kings Ratings'!$A$2:$B$1000,2,false)</f>
        <v>10</v>
      </c>
      <c r="H254" s="10" t="str">
        <f>vlookup(A254,'202405 MM (Do Not Delete)'!$A$1:$G$1000,7,false)</f>
        <v/>
      </c>
      <c r="J254" s="18">
        <v>131.0</v>
      </c>
      <c r="K254" s="80">
        <f t="shared" si="3"/>
        <v>57</v>
      </c>
      <c r="L254" s="23">
        <f t="shared" si="4"/>
        <v>0.4351145038</v>
      </c>
      <c r="M254" s="24" t="str">
        <f t="shared" si="5"/>
        <v>Fruit Punch with +57, +43.5% (131 to 188)</v>
      </c>
      <c r="N254" s="41"/>
      <c r="O254" s="18">
        <v>4.0</v>
      </c>
      <c r="P254" s="18">
        <f t="shared" si="6"/>
        <v>1</v>
      </c>
      <c r="Q254" s="23">
        <f t="shared" si="7"/>
        <v>0.25</v>
      </c>
      <c r="R254" s="24" t="str">
        <f t="shared" si="8"/>
        <v>Fruit Punch with +1, +25% (4 to 5)</v>
      </c>
      <c r="S254" s="18"/>
      <c r="T254" s="18">
        <v>0.0</v>
      </c>
      <c r="U254" s="80">
        <f t="shared" si="9"/>
        <v>0</v>
      </c>
      <c r="V254" s="23" t="str">
        <f t="shared" si="10"/>
        <v>#DIV/0!</v>
      </c>
      <c r="W254" s="26" t="str">
        <f t="shared" si="11"/>
        <v>#DIV/0!</v>
      </c>
    </row>
    <row r="255">
      <c r="A255" s="18">
        <v>654.0</v>
      </c>
      <c r="B255" s="18" t="str">
        <f>VLOOKUP(A255,'202405 MM (Do Not Delete)'!$S$2:$T$1000,2,false)</f>
        <v>Neigh</v>
      </c>
      <c r="C255" s="18" t="str">
        <f t="shared" si="2"/>
        <v>((Neigh))</v>
      </c>
      <c r="D255" s="40">
        <v>621.0</v>
      </c>
      <c r="E255" s="40">
        <v>22.0</v>
      </c>
      <c r="F255" s="40">
        <v>0.0</v>
      </c>
      <c r="G255" s="19">
        <f>VLOOKUP(B255,'Kings Ratings'!$A$2:$B$1000,2,false)</f>
        <v>9</v>
      </c>
      <c r="H255" s="10"/>
      <c r="J255" s="18">
        <v>556.0</v>
      </c>
      <c r="K255" s="80">
        <f t="shared" si="3"/>
        <v>65</v>
      </c>
      <c r="L255" s="23">
        <f t="shared" si="4"/>
        <v>0.1169064748</v>
      </c>
      <c r="M255" s="24" t="str">
        <f t="shared" si="5"/>
        <v>Neigh with +65, +11.7% (556 to 621)</v>
      </c>
      <c r="N255" s="41"/>
      <c r="O255" s="18">
        <v>20.0</v>
      </c>
      <c r="P255" s="18">
        <f t="shared" si="6"/>
        <v>2</v>
      </c>
      <c r="Q255" s="23">
        <f t="shared" si="7"/>
        <v>0.1</v>
      </c>
      <c r="R255" s="24" t="str">
        <f t="shared" si="8"/>
        <v>Neigh with +2, +10% (20 to 22)</v>
      </c>
      <c r="S255" s="18"/>
      <c r="T255" s="18">
        <v>0.0</v>
      </c>
      <c r="U255" s="80">
        <f t="shared" si="9"/>
        <v>0</v>
      </c>
      <c r="V255" s="23" t="str">
        <f t="shared" si="10"/>
        <v>#DIV/0!</v>
      </c>
      <c r="W255" s="26" t="str">
        <f t="shared" si="11"/>
        <v>#DIV/0!</v>
      </c>
    </row>
    <row r="256">
      <c r="A256" s="18">
        <v>659.0</v>
      </c>
      <c r="B256" s="18" t="str">
        <f>VLOOKUP(A256,'202405 MM (Do Not Delete)'!$S$2:$T$1000,2,false)</f>
        <v>Butter Churn</v>
      </c>
      <c r="C256" s="18" t="str">
        <f t="shared" si="2"/>
        <v>((Butter Churn))</v>
      </c>
      <c r="D256" s="40">
        <v>7452.0</v>
      </c>
      <c r="E256" s="40">
        <v>4111.0</v>
      </c>
      <c r="F256" s="40">
        <v>695.0</v>
      </c>
      <c r="G256" s="19">
        <f>VLOOKUP(B256,'Kings Ratings'!$A$2:$B$1000,2,false)</f>
        <v>1</v>
      </c>
      <c r="H256" s="7">
        <f>vlookup(A256,'202405 MM (Do Not Delete)'!$A$1:$G$1000,7,false)</f>
        <v>277</v>
      </c>
      <c r="J256" s="18">
        <v>6791.0</v>
      </c>
      <c r="K256" s="80">
        <f t="shared" si="3"/>
        <v>661</v>
      </c>
      <c r="L256" s="23">
        <f t="shared" si="4"/>
        <v>0.0973347077</v>
      </c>
      <c r="M256" s="24" t="str">
        <f t="shared" si="5"/>
        <v>Butter Churn with +661, +9.7% (6791 to 7452)</v>
      </c>
      <c r="N256" s="41"/>
      <c r="O256" s="18">
        <v>3692.0</v>
      </c>
      <c r="P256" s="18">
        <f t="shared" si="6"/>
        <v>419</v>
      </c>
      <c r="Q256" s="23">
        <f t="shared" si="7"/>
        <v>0.1134886241</v>
      </c>
      <c r="R256" s="24" t="str">
        <f t="shared" si="8"/>
        <v>Butter Churn with +419, +11.3% (3692 to 4111)</v>
      </c>
      <c r="S256" s="18"/>
      <c r="T256" s="18">
        <v>599.0</v>
      </c>
      <c r="U256" s="80">
        <f t="shared" si="9"/>
        <v>96</v>
      </c>
      <c r="V256" s="23">
        <f t="shared" si="10"/>
        <v>0.1602671119</v>
      </c>
      <c r="W256" s="26" t="str">
        <f t="shared" si="11"/>
        <v>Butter Churn with +96, +16% (599 to 695)</v>
      </c>
    </row>
    <row r="257">
      <c r="A257" s="18">
        <v>660.0</v>
      </c>
      <c r="B257" s="18" t="str">
        <f>VLOOKUP(A257,'202405 MM (Do Not Delete)'!$S$2:$T$1000,2,false)</f>
        <v>Butter</v>
      </c>
      <c r="C257" s="18" t="str">
        <f t="shared" si="2"/>
        <v>((Butter))</v>
      </c>
      <c r="D257" s="40">
        <v>5238.0</v>
      </c>
      <c r="E257" s="40">
        <v>431.0</v>
      </c>
      <c r="F257" s="40">
        <v>1.0</v>
      </c>
      <c r="G257" s="19">
        <f>VLOOKUP(B257,'Kings Ratings'!$A$2:$B$1000,2,false)</f>
        <v>9</v>
      </c>
      <c r="H257" s="10"/>
      <c r="J257" s="18">
        <v>4720.0</v>
      </c>
      <c r="K257" s="80">
        <f t="shared" si="3"/>
        <v>518</v>
      </c>
      <c r="L257" s="23">
        <f t="shared" si="4"/>
        <v>0.1097457627</v>
      </c>
      <c r="M257" s="24" t="str">
        <f t="shared" si="5"/>
        <v>Butter with +518, +11% (4720 to 5238)</v>
      </c>
      <c r="N257" s="41"/>
      <c r="O257" s="18">
        <v>379.0</v>
      </c>
      <c r="P257" s="18">
        <f t="shared" si="6"/>
        <v>52</v>
      </c>
      <c r="Q257" s="23">
        <f t="shared" si="7"/>
        <v>0.1372031662</v>
      </c>
      <c r="R257" s="24" t="str">
        <f t="shared" si="8"/>
        <v>Butter with +52, +13.7% (379 to 431)</v>
      </c>
      <c r="S257" s="18"/>
      <c r="T257" s="18">
        <v>0.0</v>
      </c>
      <c r="U257" s="80">
        <f t="shared" si="9"/>
        <v>1</v>
      </c>
      <c r="V257" s="23" t="str">
        <f t="shared" si="10"/>
        <v>#DIV/0!</v>
      </c>
      <c r="W257" s="26" t="str">
        <f t="shared" si="11"/>
        <v>#DIV/0!</v>
      </c>
    </row>
    <row r="258">
      <c r="A258" s="18">
        <v>661.0</v>
      </c>
      <c r="B258" s="18" t="str">
        <f>VLOOKUP(A258,'202405 MM (Do Not Delete)'!$S$2:$T$1000,2,false)</f>
        <v>Breakfast Boost</v>
      </c>
      <c r="C258" s="18" t="str">
        <f t="shared" si="2"/>
        <v>((Breakfast Boost))</v>
      </c>
      <c r="D258" s="40">
        <v>1304.0</v>
      </c>
      <c r="E258" s="40">
        <v>47.0</v>
      </c>
      <c r="F258" s="40">
        <v>0.0</v>
      </c>
      <c r="G258" s="19">
        <f>VLOOKUP(B258,'Kings Ratings'!$A$2:$B$1000,2,false)</f>
        <v>7</v>
      </c>
      <c r="H258" s="10"/>
      <c r="J258" s="18">
        <v>1182.0</v>
      </c>
      <c r="K258" s="80">
        <f t="shared" si="3"/>
        <v>122</v>
      </c>
      <c r="L258" s="23">
        <f t="shared" si="4"/>
        <v>0.10321489</v>
      </c>
      <c r="M258" s="24" t="str">
        <f t="shared" si="5"/>
        <v>Breakfast Boost with +122, +10.3% (1182 to 1304)</v>
      </c>
      <c r="N258" s="41"/>
      <c r="O258" s="18">
        <v>44.0</v>
      </c>
      <c r="P258" s="18">
        <f t="shared" si="6"/>
        <v>3</v>
      </c>
      <c r="Q258" s="23">
        <f t="shared" si="7"/>
        <v>0.06818181818</v>
      </c>
      <c r="R258" s="24" t="str">
        <f t="shared" si="8"/>
        <v>Breakfast Boost with +3, +6.8% (44 to 47)</v>
      </c>
      <c r="S258" s="18"/>
      <c r="T258" s="18">
        <v>0.0</v>
      </c>
      <c r="U258" s="80">
        <f t="shared" si="9"/>
        <v>0</v>
      </c>
      <c r="V258" s="23" t="str">
        <f t="shared" si="10"/>
        <v>#DIV/0!</v>
      </c>
      <c r="W258" s="26" t="str">
        <f t="shared" si="11"/>
        <v>#DIV/0!</v>
      </c>
    </row>
    <row r="259">
      <c r="A259" s="18">
        <v>663.0</v>
      </c>
      <c r="B259" s="18" t="str">
        <f>VLOOKUP(A259,'202405 MM (Do Not Delete)'!$S$2:$T$1000,2,false)</f>
        <v>Witch's Broom</v>
      </c>
      <c r="C259" s="18" t="str">
        <f t="shared" si="2"/>
        <v>((Witch's Broom))</v>
      </c>
      <c r="D259" s="40">
        <v>164.0</v>
      </c>
      <c r="E259" s="40">
        <v>0.0</v>
      </c>
      <c r="F259" s="40">
        <v>0.0</v>
      </c>
      <c r="G259" s="19">
        <f>VLOOKUP(B259,'Kings Ratings'!$A$2:$B$1000,2,false)</f>
        <v>11</v>
      </c>
      <c r="H259" s="10" t="str">
        <f>vlookup(A259,'202405 MM (Do Not Delete)'!$A$1:$G$1000,7,false)</f>
        <v/>
      </c>
      <c r="J259" s="18">
        <v>163.0</v>
      </c>
      <c r="K259" s="80">
        <f t="shared" si="3"/>
        <v>1</v>
      </c>
      <c r="L259" s="23">
        <f t="shared" si="4"/>
        <v>0.006134969325</v>
      </c>
      <c r="M259" s="24" t="str">
        <f t="shared" si="5"/>
        <v>Witch's Broom with +1, +0.6% (163 to 164)</v>
      </c>
      <c r="N259" s="41"/>
      <c r="O259" s="18">
        <v>0.0</v>
      </c>
      <c r="P259" s="18">
        <f t="shared" si="6"/>
        <v>0</v>
      </c>
      <c r="Q259" s="23" t="str">
        <f t="shared" si="7"/>
        <v>#DIV/0!</v>
      </c>
      <c r="R259" s="24" t="str">
        <f t="shared" si="8"/>
        <v>#DIV/0!</v>
      </c>
      <c r="S259" s="18"/>
      <c r="T259" s="18">
        <v>0.0</v>
      </c>
      <c r="U259" s="80">
        <f t="shared" si="9"/>
        <v>0</v>
      </c>
      <c r="V259" s="23" t="str">
        <f t="shared" si="10"/>
        <v>#DIV/0!</v>
      </c>
      <c r="W259" s="26" t="str">
        <f t="shared" si="11"/>
        <v>#DIV/0!</v>
      </c>
    </row>
    <row r="260">
      <c r="A260" s="18">
        <v>666.0</v>
      </c>
      <c r="B260" s="18" t="str">
        <f>VLOOKUP(A260,'202405 MM (Do Not Delete)'!$S$2:$T$1000,2,false)</f>
        <v>Witch's Brew</v>
      </c>
      <c r="C260" s="18" t="str">
        <f t="shared" si="2"/>
        <v>((Witch's Brew))</v>
      </c>
      <c r="D260" s="40">
        <v>1.0</v>
      </c>
      <c r="E260" s="40">
        <v>0.0</v>
      </c>
      <c r="F260" s="40">
        <v>0.0</v>
      </c>
      <c r="G260" s="19">
        <f>VLOOKUP(B260,'Kings Ratings'!$A$2:$B$1000,2,false)</f>
        <v>11</v>
      </c>
      <c r="H260" s="10" t="str">
        <f>vlookup(A260,'202405 MM (Do Not Delete)'!$A$1:$G$1000,7,false)</f>
        <v/>
      </c>
      <c r="J260" s="18">
        <v>1.0</v>
      </c>
      <c r="K260" s="80">
        <f t="shared" si="3"/>
        <v>0</v>
      </c>
      <c r="L260" s="23">
        <f t="shared" si="4"/>
        <v>0</v>
      </c>
      <c r="M260" s="24" t="str">
        <f t="shared" si="5"/>
        <v>Witch's Brew with +0, +0% (1 to 1)</v>
      </c>
      <c r="N260" s="41"/>
      <c r="O260" s="18">
        <v>0.0</v>
      </c>
      <c r="P260" s="18">
        <f t="shared" si="6"/>
        <v>0</v>
      </c>
      <c r="Q260" s="23" t="str">
        <f t="shared" si="7"/>
        <v>#DIV/0!</v>
      </c>
      <c r="R260" s="24" t="str">
        <f t="shared" si="8"/>
        <v>#DIV/0!</v>
      </c>
      <c r="S260" s="18"/>
      <c r="T260" s="18">
        <v>0.0</v>
      </c>
      <c r="U260" s="80">
        <f t="shared" si="9"/>
        <v>0</v>
      </c>
      <c r="V260" s="23" t="str">
        <f t="shared" si="10"/>
        <v>#DIV/0!</v>
      </c>
      <c r="W260" s="26" t="str">
        <f t="shared" si="11"/>
        <v>#DIV/0!</v>
      </c>
    </row>
    <row r="261">
      <c r="A261" s="18">
        <v>675.0</v>
      </c>
      <c r="B261" s="18" t="str">
        <f>VLOOKUP(A261,'202405 MM (Do Not Delete)'!$S$2:$T$1000,2,false)</f>
        <v>Spoon</v>
      </c>
      <c r="C261" s="18" t="str">
        <f t="shared" si="2"/>
        <v>((Spoon))</v>
      </c>
      <c r="D261" s="40">
        <v>5882.0</v>
      </c>
      <c r="E261" s="40">
        <v>2634.0</v>
      </c>
      <c r="F261" s="40">
        <v>110.0</v>
      </c>
      <c r="G261" s="19">
        <f>VLOOKUP(B261,'Kings Ratings'!$A$2:$B$1000,2,false)</f>
        <v>5</v>
      </c>
      <c r="H261" s="7">
        <f>vlookup(A261,'202405 MM (Do Not Delete)'!$A$1:$G$1000,7,false)</f>
        <v>319</v>
      </c>
      <c r="J261" s="18">
        <v>5303.0</v>
      </c>
      <c r="K261" s="80">
        <f t="shared" si="3"/>
        <v>579</v>
      </c>
      <c r="L261" s="23">
        <f t="shared" si="4"/>
        <v>0.109183481</v>
      </c>
      <c r="M261" s="24" t="str">
        <f t="shared" si="5"/>
        <v>Spoon with +579, +10.9% (5303 to 5882)</v>
      </c>
      <c r="N261" s="41"/>
      <c r="O261" s="18">
        <v>2390.0</v>
      </c>
      <c r="P261" s="18">
        <f t="shared" si="6"/>
        <v>244</v>
      </c>
      <c r="Q261" s="23">
        <f t="shared" si="7"/>
        <v>0.1020920502</v>
      </c>
      <c r="R261" s="24" t="str">
        <f t="shared" si="8"/>
        <v>Spoon with +244, +10.2% (2390 to 2634)</v>
      </c>
      <c r="S261" s="18"/>
      <c r="T261" s="18">
        <v>88.0</v>
      </c>
      <c r="U261" s="80">
        <f t="shared" si="9"/>
        <v>22</v>
      </c>
      <c r="V261" s="23">
        <f t="shared" si="10"/>
        <v>0.25</v>
      </c>
      <c r="W261" s="26" t="str">
        <f t="shared" si="11"/>
        <v>Spoon with +22, +25% (88 to 110)</v>
      </c>
    </row>
    <row r="262">
      <c r="A262" s="18">
        <v>677.0</v>
      </c>
      <c r="B262" s="18" t="str">
        <f>VLOOKUP(A262,'202405 MM (Do Not Delete)'!$S$2:$T$1000,2,false)</f>
        <v>Belt Drive</v>
      </c>
      <c r="C262" s="18" t="str">
        <f t="shared" si="2"/>
        <v>((Belt Drive))</v>
      </c>
      <c r="D262" s="40">
        <v>5433.0</v>
      </c>
      <c r="E262" s="40">
        <v>841.0</v>
      </c>
      <c r="F262" s="40">
        <v>2.0</v>
      </c>
      <c r="G262" s="19">
        <f>VLOOKUP(B262,'Kings Ratings'!$A$2:$B$1000,2,false)</f>
        <v>7</v>
      </c>
      <c r="H262" s="10"/>
      <c r="J262" s="18">
        <v>4906.0</v>
      </c>
      <c r="K262" s="80">
        <f t="shared" si="3"/>
        <v>527</v>
      </c>
      <c r="L262" s="23">
        <f t="shared" si="4"/>
        <v>0.1074194863</v>
      </c>
      <c r="M262" s="24" t="str">
        <f t="shared" si="5"/>
        <v>Belt Drive with +527, +10.7% (4906 to 5433)</v>
      </c>
      <c r="N262" s="41"/>
      <c r="O262" s="18">
        <v>732.0</v>
      </c>
      <c r="P262" s="18">
        <f t="shared" si="6"/>
        <v>109</v>
      </c>
      <c r="Q262" s="23">
        <f t="shared" si="7"/>
        <v>0.1489071038</v>
      </c>
      <c r="R262" s="24" t="str">
        <f t="shared" si="8"/>
        <v>Belt Drive with +109, +14.9% (732 to 841)</v>
      </c>
      <c r="S262" s="18"/>
      <c r="T262" s="18">
        <v>2.0</v>
      </c>
      <c r="U262" s="80">
        <f t="shared" si="9"/>
        <v>0</v>
      </c>
      <c r="V262" s="23">
        <f t="shared" si="10"/>
        <v>0</v>
      </c>
      <c r="W262" s="26" t="str">
        <f t="shared" si="11"/>
        <v>Belt Drive with +0, +0% (2 to 2)</v>
      </c>
    </row>
    <row r="263">
      <c r="A263" s="18">
        <v>678.0</v>
      </c>
      <c r="B263" s="18" t="str">
        <f>VLOOKUP(A263,'202405 MM (Do Not Delete)'!$S$2:$T$1000,2,false)</f>
        <v>Metal Spool</v>
      </c>
      <c r="C263" s="18" t="str">
        <f t="shared" si="2"/>
        <v>((Metal Spool))</v>
      </c>
      <c r="D263" s="40">
        <v>6605.0</v>
      </c>
      <c r="E263" s="40">
        <v>1036.0</v>
      </c>
      <c r="F263" s="40">
        <v>5.0</v>
      </c>
      <c r="G263" s="19">
        <f>VLOOKUP(B263,'Kings Ratings'!$A$2:$B$1000,2,false)</f>
        <v>5</v>
      </c>
      <c r="H263" s="7" t="str">
        <f>vlookup(A263,'202405 MM (Do Not Delete)'!$A$1:$G$1000,7,false)</f>
        <v/>
      </c>
      <c r="J263" s="18">
        <v>6001.0</v>
      </c>
      <c r="K263" s="80">
        <f t="shared" si="3"/>
        <v>604</v>
      </c>
      <c r="L263" s="23">
        <f t="shared" si="4"/>
        <v>0.1006498917</v>
      </c>
      <c r="M263" s="24" t="str">
        <f t="shared" si="5"/>
        <v>Metal Spool with +604, +10.1% (6001 to 6605)</v>
      </c>
      <c r="N263" s="41"/>
      <c r="O263" s="18">
        <v>935.0</v>
      </c>
      <c r="P263" s="18">
        <f t="shared" si="6"/>
        <v>101</v>
      </c>
      <c r="Q263" s="23">
        <f t="shared" si="7"/>
        <v>0.1080213904</v>
      </c>
      <c r="R263" s="24" t="str">
        <f t="shared" si="8"/>
        <v>Metal Spool with +101, +10.8% (935 to 1036)</v>
      </c>
      <c r="S263" s="18"/>
      <c r="T263" s="18">
        <v>4.0</v>
      </c>
      <c r="U263" s="80">
        <f t="shared" si="9"/>
        <v>1</v>
      </c>
      <c r="V263" s="23">
        <f t="shared" si="10"/>
        <v>0.25</v>
      </c>
      <c r="W263" s="26" t="str">
        <f t="shared" si="11"/>
        <v>Metal Spool with +1, +25% (4 to 5)</v>
      </c>
    </row>
    <row r="264">
      <c r="A264" s="18">
        <v>679.0</v>
      </c>
      <c r="B264" s="18" t="str">
        <f>VLOOKUP(A264,'202405 MM (Do Not Delete)'!$S$2:$T$1000,2,false)</f>
        <v>Spool of Copper</v>
      </c>
      <c r="C264" s="18" t="str">
        <f t="shared" si="2"/>
        <v>((Spool of Copper))</v>
      </c>
      <c r="D264" s="40">
        <v>5945.0</v>
      </c>
      <c r="E264" s="40">
        <v>120.0</v>
      </c>
      <c r="F264" s="40">
        <v>0.0</v>
      </c>
      <c r="G264" s="19">
        <f>VLOOKUP(B264,'Kings Ratings'!$A$2:$B$1000,2,false)</f>
        <v>10</v>
      </c>
      <c r="H264" s="10"/>
      <c r="J264" s="18">
        <v>5335.0</v>
      </c>
      <c r="K264" s="80">
        <f t="shared" si="3"/>
        <v>610</v>
      </c>
      <c r="L264" s="23">
        <f t="shared" si="4"/>
        <v>0.114339269</v>
      </c>
      <c r="M264" s="24" t="str">
        <f t="shared" si="5"/>
        <v>Spool of Copper with +610, +11.4% (5335 to 5945)</v>
      </c>
      <c r="N264" s="41"/>
      <c r="O264" s="18">
        <v>92.0</v>
      </c>
      <c r="P264" s="18">
        <f t="shared" si="6"/>
        <v>28</v>
      </c>
      <c r="Q264" s="23">
        <f t="shared" si="7"/>
        <v>0.3043478261</v>
      </c>
      <c r="R264" s="24" t="str">
        <f t="shared" si="8"/>
        <v>Spool of Copper with +28, +30.4% (92 to 120)</v>
      </c>
      <c r="S264" s="18"/>
      <c r="T264" s="18">
        <v>0.0</v>
      </c>
      <c r="U264" s="80">
        <f t="shared" si="9"/>
        <v>0</v>
      </c>
      <c r="V264" s="23" t="str">
        <f t="shared" si="10"/>
        <v>#DIV/0!</v>
      </c>
      <c r="W264" s="26" t="str">
        <f t="shared" si="11"/>
        <v>#DIV/0!</v>
      </c>
    </row>
    <row r="265">
      <c r="A265" s="18">
        <v>680.0</v>
      </c>
      <c r="B265" s="18" t="str">
        <f>VLOOKUP(A265,'202405 MM (Do Not Delete)'!$S$2:$T$1000,2,false)</f>
        <v>Energy Coil</v>
      </c>
      <c r="C265" s="18" t="str">
        <f t="shared" si="2"/>
        <v>((Energy Coil))</v>
      </c>
      <c r="D265" s="40">
        <v>2849.0</v>
      </c>
      <c r="E265" s="40">
        <v>28.0</v>
      </c>
      <c r="F265" s="40">
        <v>0.0</v>
      </c>
      <c r="G265" s="19">
        <f>VLOOKUP(B265,'Kings Ratings'!$A$2:$B$1000,2,false)</f>
        <v>9</v>
      </c>
      <c r="H265" s="10">
        <f>vlookup(A265,'202405 MM (Do Not Delete)'!$A$1:$G$1000,7,false)</f>
        <v>314</v>
      </c>
      <c r="J265" s="18">
        <v>2603.0</v>
      </c>
      <c r="K265" s="80">
        <f t="shared" si="3"/>
        <v>246</v>
      </c>
      <c r="L265" s="23">
        <f t="shared" si="4"/>
        <v>0.09450633884</v>
      </c>
      <c r="M265" s="24" t="str">
        <f t="shared" si="5"/>
        <v>Energy Coil with +246, +9.5% (2603 to 2849)</v>
      </c>
      <c r="N265" s="41"/>
      <c r="O265" s="18">
        <v>22.0</v>
      </c>
      <c r="P265" s="18">
        <f t="shared" si="6"/>
        <v>6</v>
      </c>
      <c r="Q265" s="23">
        <f t="shared" si="7"/>
        <v>0.2727272727</v>
      </c>
      <c r="R265" s="24" t="str">
        <f t="shared" si="8"/>
        <v>Energy Coil with +6, +27.3% (22 to 28)</v>
      </c>
      <c r="S265" s="18"/>
      <c r="T265" s="18">
        <v>0.0</v>
      </c>
      <c r="U265" s="80">
        <f t="shared" si="9"/>
        <v>0</v>
      </c>
      <c r="V265" s="23" t="str">
        <f t="shared" si="10"/>
        <v>#DIV/0!</v>
      </c>
      <c r="W265" s="26" t="str">
        <f t="shared" si="11"/>
        <v>#DIV/0!</v>
      </c>
    </row>
    <row r="266">
      <c r="A266" s="18">
        <v>681.0</v>
      </c>
      <c r="B266" s="18" t="str">
        <f>VLOOKUP(A266,'202405 MM (Do Not Delete)'!$S$2:$T$1000,2,false)</f>
        <v>Control Box</v>
      </c>
      <c r="C266" s="18" t="str">
        <f t="shared" si="2"/>
        <v>((Control Box))</v>
      </c>
      <c r="D266" s="40">
        <v>1642.0</v>
      </c>
      <c r="E266" s="40">
        <v>1.0</v>
      </c>
      <c r="F266" s="40">
        <v>0.0</v>
      </c>
      <c r="G266" s="19">
        <f>VLOOKUP(B266,'Kings Ratings'!$A$2:$B$1000,2,false)</f>
        <v>7</v>
      </c>
      <c r="H266" s="10"/>
      <c r="J266" s="18">
        <v>1447.0</v>
      </c>
      <c r="K266" s="80">
        <f t="shared" si="3"/>
        <v>195</v>
      </c>
      <c r="L266" s="23">
        <f t="shared" si="4"/>
        <v>0.1347615757</v>
      </c>
      <c r="M266" s="24" t="str">
        <f t="shared" si="5"/>
        <v>Control Box with +195, +13.5% (1447 to 1642)</v>
      </c>
      <c r="N266" s="41"/>
      <c r="O266" s="18">
        <v>1.0</v>
      </c>
      <c r="P266" s="18">
        <f t="shared" si="6"/>
        <v>0</v>
      </c>
      <c r="Q266" s="23">
        <f t="shared" si="7"/>
        <v>0</v>
      </c>
      <c r="R266" s="24" t="str">
        <f t="shared" si="8"/>
        <v>Control Box with +0, +0% (1 to 1)</v>
      </c>
      <c r="S266" s="18"/>
      <c r="T266" s="18">
        <v>0.0</v>
      </c>
      <c r="U266" s="80">
        <f t="shared" si="9"/>
        <v>0</v>
      </c>
      <c r="V266" s="23" t="str">
        <f t="shared" si="10"/>
        <v>#DIV/0!</v>
      </c>
      <c r="W266" s="26" t="str">
        <f t="shared" si="11"/>
        <v>#DIV/0!</v>
      </c>
    </row>
    <row r="267">
      <c r="A267" s="18">
        <v>682.0</v>
      </c>
      <c r="B267" s="18" t="str">
        <f>VLOOKUP(A267,'202405 MM (Do Not Delete)'!$S$2:$T$1000,2,false)</f>
        <v>Kill Switch</v>
      </c>
      <c r="C267" s="18" t="str">
        <f t="shared" si="2"/>
        <v>((Kill Switch))</v>
      </c>
      <c r="D267" s="40">
        <v>3662.0</v>
      </c>
      <c r="E267" s="40">
        <v>262.0</v>
      </c>
      <c r="F267" s="40">
        <v>2.0</v>
      </c>
      <c r="G267" s="19">
        <f>VLOOKUP(B267,'Kings Ratings'!$A$2:$B$1000,2,false)</f>
        <v>8</v>
      </c>
      <c r="H267" s="10"/>
      <c r="J267" s="18">
        <v>3276.0</v>
      </c>
      <c r="K267" s="80">
        <f t="shared" si="3"/>
        <v>386</v>
      </c>
      <c r="L267" s="23">
        <f t="shared" si="4"/>
        <v>0.1178266178</v>
      </c>
      <c r="M267" s="24" t="str">
        <f t="shared" si="5"/>
        <v>Kill Switch with +386, +11.8% (3276 to 3662)</v>
      </c>
      <c r="N267" s="41"/>
      <c r="O267" s="18">
        <v>237.0</v>
      </c>
      <c r="P267" s="18">
        <f t="shared" si="6"/>
        <v>25</v>
      </c>
      <c r="Q267" s="23">
        <f t="shared" si="7"/>
        <v>0.1054852321</v>
      </c>
      <c r="R267" s="24" t="str">
        <f t="shared" si="8"/>
        <v>Kill Switch with +25, +10.5% (237 to 262)</v>
      </c>
      <c r="S267" s="18"/>
      <c r="T267" s="18">
        <v>2.0</v>
      </c>
      <c r="U267" s="80">
        <f t="shared" si="9"/>
        <v>0</v>
      </c>
      <c r="V267" s="23">
        <f t="shared" si="10"/>
        <v>0</v>
      </c>
      <c r="W267" s="26" t="str">
        <f t="shared" si="11"/>
        <v>Kill Switch with +0, +0% (2 to 2)</v>
      </c>
    </row>
    <row r="268">
      <c r="A268" s="18">
        <v>683.0</v>
      </c>
      <c r="B268" s="18" t="str">
        <f>VLOOKUP(A268,'202405 MM (Do Not Delete)'!$S$2:$T$1000,2,false)</f>
        <v>Pear Grease</v>
      </c>
      <c r="C268" s="18" t="str">
        <f t="shared" si="2"/>
        <v>((Pear Grease))</v>
      </c>
      <c r="D268" s="40">
        <v>4583.0</v>
      </c>
      <c r="E268" s="40">
        <v>64.0</v>
      </c>
      <c r="F268" s="40">
        <v>0.0</v>
      </c>
      <c r="G268" s="19">
        <f>VLOOKUP(B268,'Kings Ratings'!$A$2:$B$1000,2,false)</f>
        <v>9</v>
      </c>
      <c r="H268" s="10" t="str">
        <f>vlookup(A268,'202405 MM (Do Not Delete)'!$A$1:$G$1000,7,false)</f>
        <v/>
      </c>
      <c r="J268" s="18">
        <v>4114.0</v>
      </c>
      <c r="K268" s="80">
        <f t="shared" si="3"/>
        <v>469</v>
      </c>
      <c r="L268" s="23">
        <f t="shared" si="4"/>
        <v>0.1140009723</v>
      </c>
      <c r="M268" s="24" t="str">
        <f t="shared" si="5"/>
        <v>Pear Grease with +469, +11.4% (4114 to 4583)</v>
      </c>
      <c r="N268" s="41"/>
      <c r="O268" s="18">
        <v>50.0</v>
      </c>
      <c r="P268" s="18">
        <f t="shared" si="6"/>
        <v>14</v>
      </c>
      <c r="Q268" s="23">
        <f t="shared" si="7"/>
        <v>0.28</v>
      </c>
      <c r="R268" s="24" t="str">
        <f t="shared" si="8"/>
        <v>Pear Grease with +14, +28.% (50 to 64)</v>
      </c>
      <c r="S268" s="18"/>
      <c r="T268" s="18">
        <v>0.0</v>
      </c>
      <c r="U268" s="80">
        <f t="shared" si="9"/>
        <v>0</v>
      </c>
      <c r="V268" s="23" t="str">
        <f t="shared" si="10"/>
        <v>#DIV/0!</v>
      </c>
      <c r="W268" s="26" t="str">
        <f t="shared" si="11"/>
        <v>#DIV/0!</v>
      </c>
    </row>
    <row r="269">
      <c r="A269" s="18">
        <v>684.0</v>
      </c>
      <c r="B269" s="18" t="str">
        <f>VLOOKUP(A269,'202405 MM (Do Not Delete)'!$S$2:$T$1000,2,false)</f>
        <v>Power Monitor</v>
      </c>
      <c r="C269" s="18" t="str">
        <f t="shared" si="2"/>
        <v>((Power Monitor))</v>
      </c>
      <c r="D269" s="40">
        <v>1847.0</v>
      </c>
      <c r="E269" s="40">
        <v>48.0</v>
      </c>
      <c r="F269" s="40">
        <v>0.0</v>
      </c>
      <c r="G269" s="19">
        <f>VLOOKUP(B269,'Kings Ratings'!$A$2:$B$1000,2,false)</f>
        <v>10</v>
      </c>
      <c r="H269" s="10"/>
      <c r="J269" s="18">
        <v>1618.0</v>
      </c>
      <c r="K269" s="80">
        <f t="shared" si="3"/>
        <v>229</v>
      </c>
      <c r="L269" s="23">
        <f t="shared" si="4"/>
        <v>0.1415327565</v>
      </c>
      <c r="M269" s="24" t="str">
        <f t="shared" si="5"/>
        <v>Power Monitor with +229, +14.2% (1618 to 1847)</v>
      </c>
      <c r="N269" s="41"/>
      <c r="O269" s="18">
        <v>28.0</v>
      </c>
      <c r="P269" s="18">
        <f t="shared" si="6"/>
        <v>20</v>
      </c>
      <c r="Q269" s="23">
        <f t="shared" si="7"/>
        <v>0.7142857143</v>
      </c>
      <c r="R269" s="24" t="str">
        <f t="shared" si="8"/>
        <v>Power Monitor with +20, +71.4% (28 to 48)</v>
      </c>
      <c r="S269" s="18"/>
      <c r="T269" s="18">
        <v>0.0</v>
      </c>
      <c r="U269" s="80">
        <f t="shared" si="9"/>
        <v>0</v>
      </c>
      <c r="V269" s="23" t="str">
        <f t="shared" si="10"/>
        <v>#DIV/0!</v>
      </c>
      <c r="W269" s="26" t="str">
        <f t="shared" si="11"/>
        <v>#DIV/0!</v>
      </c>
    </row>
    <row r="270">
      <c r="A270" s="18">
        <v>685.0</v>
      </c>
      <c r="B270" s="18" t="str">
        <f>VLOOKUP(A270,'202405 MM (Do Not Delete)'!$S$2:$T$1000,2,false)</f>
        <v>Engine</v>
      </c>
      <c r="C270" s="18" t="str">
        <f t="shared" si="2"/>
        <v>((Engine))</v>
      </c>
      <c r="D270" s="40">
        <v>930.0</v>
      </c>
      <c r="E270" s="40">
        <v>1.0</v>
      </c>
      <c r="F270" s="40">
        <v>0.0</v>
      </c>
      <c r="G270" s="19">
        <f>VLOOKUP(B270,'Kings Ratings'!$A$2:$B$1000,2,false)</f>
        <v>10</v>
      </c>
      <c r="H270" s="10"/>
      <c r="J270" s="18">
        <v>764.0</v>
      </c>
      <c r="K270" s="80">
        <f t="shared" si="3"/>
        <v>166</v>
      </c>
      <c r="L270" s="23">
        <f t="shared" si="4"/>
        <v>0.2172774869</v>
      </c>
      <c r="M270" s="24" t="str">
        <f t="shared" si="5"/>
        <v>Engine with +166, +21.7% (764 to 930)</v>
      </c>
      <c r="N270" s="41"/>
      <c r="O270" s="18">
        <v>1.0</v>
      </c>
      <c r="P270" s="18">
        <f t="shared" si="6"/>
        <v>0</v>
      </c>
      <c r="Q270" s="23">
        <f t="shared" si="7"/>
        <v>0</v>
      </c>
      <c r="R270" s="24" t="str">
        <f t="shared" si="8"/>
        <v>Engine with +0, +0% (1 to 1)</v>
      </c>
      <c r="S270" s="18"/>
      <c r="T270" s="18">
        <v>0.0</v>
      </c>
      <c r="U270" s="80">
        <f t="shared" si="9"/>
        <v>0</v>
      </c>
      <c r="V270" s="23" t="str">
        <f t="shared" si="10"/>
        <v>#DIV/0!</v>
      </c>
      <c r="W270" s="26" t="str">
        <f t="shared" si="11"/>
        <v>#DIV/0!</v>
      </c>
    </row>
    <row r="271">
      <c r="A271" s="18">
        <v>687.0</v>
      </c>
      <c r="B271" s="18" t="str">
        <f>VLOOKUP(A271,'202405 MM (Do Not Delete)'!$S$2:$T$1000,2,false)</f>
        <v>Holiday Wreath</v>
      </c>
      <c r="C271" s="18" t="str">
        <f t="shared" si="2"/>
        <v>((Holiday Wreath))</v>
      </c>
      <c r="D271" s="40">
        <v>1147.0</v>
      </c>
      <c r="E271" s="40">
        <v>10.0</v>
      </c>
      <c r="F271" s="40">
        <v>0.0</v>
      </c>
      <c r="G271" s="19">
        <f>VLOOKUP(B271,'Kings Ratings'!$A$2:$B$1000,2,false)</f>
        <v>11</v>
      </c>
      <c r="H271" s="10"/>
      <c r="J271" s="18">
        <v>1147.0</v>
      </c>
      <c r="K271" s="80">
        <f t="shared" si="3"/>
        <v>0</v>
      </c>
      <c r="L271" s="23">
        <f t="shared" si="4"/>
        <v>0</v>
      </c>
      <c r="M271" s="24" t="str">
        <f t="shared" si="5"/>
        <v>Holiday Wreath with +0, +0% (1147 to 1147)</v>
      </c>
      <c r="N271" s="41"/>
      <c r="O271" s="18">
        <v>10.0</v>
      </c>
      <c r="P271" s="18">
        <f t="shared" si="6"/>
        <v>0</v>
      </c>
      <c r="Q271" s="23">
        <f t="shared" si="7"/>
        <v>0</v>
      </c>
      <c r="R271" s="24" t="str">
        <f t="shared" si="8"/>
        <v>Holiday Wreath with +0, +0% (10 to 10)</v>
      </c>
      <c r="S271" s="18"/>
      <c r="T271" s="18">
        <v>0.0</v>
      </c>
      <c r="U271" s="80">
        <f t="shared" si="9"/>
        <v>0</v>
      </c>
      <c r="V271" s="23" t="str">
        <f t="shared" si="10"/>
        <v>#DIV/0!</v>
      </c>
      <c r="W271" s="26" t="str">
        <f t="shared" si="11"/>
        <v>#DIV/0!</v>
      </c>
    </row>
    <row r="272">
      <c r="A272" s="18">
        <v>688.0</v>
      </c>
      <c r="B272" s="18" t="str">
        <f>VLOOKUP(A272,'202405 MM (Do Not Delete)'!$S$2:$T$1000,2,false)</f>
        <v>Frosteye</v>
      </c>
      <c r="C272" s="18" t="str">
        <f t="shared" si="2"/>
        <v>((Frosteye))</v>
      </c>
      <c r="D272" s="40">
        <v>12106.0</v>
      </c>
      <c r="E272" s="40">
        <v>11145.0</v>
      </c>
      <c r="F272" s="40">
        <v>7328.0</v>
      </c>
      <c r="G272" s="19">
        <f>VLOOKUP(B272,'Kings Ratings'!$A$2:$B$1000,2,false)</f>
        <v>1</v>
      </c>
      <c r="H272" s="7">
        <f>vlookup(A272,'202405 MM (Do Not Delete)'!$A$1:$G$1000,7,false)</f>
        <v>213</v>
      </c>
      <c r="J272" s="18">
        <v>11018.0</v>
      </c>
      <c r="K272" s="80">
        <f t="shared" si="3"/>
        <v>1088</v>
      </c>
      <c r="L272" s="23">
        <f t="shared" si="4"/>
        <v>0.09874750408</v>
      </c>
      <c r="M272" s="24" t="str">
        <f t="shared" si="5"/>
        <v>Frosteye with +1088, +9.9% (11018 to 12106)</v>
      </c>
      <c r="N272" s="41"/>
      <c r="O272" s="18">
        <v>10140.0</v>
      </c>
      <c r="P272" s="18">
        <f t="shared" si="6"/>
        <v>1005</v>
      </c>
      <c r="Q272" s="23">
        <f t="shared" si="7"/>
        <v>0.09911242604</v>
      </c>
      <c r="R272" s="24" t="str">
        <f t="shared" si="8"/>
        <v>Frosteye with +1005, +9.9% (10140 to 11145)</v>
      </c>
      <c r="S272" s="18"/>
      <c r="T272" s="18">
        <v>6662.0</v>
      </c>
      <c r="U272" s="80">
        <f t="shared" si="9"/>
        <v>666</v>
      </c>
      <c r="V272" s="23">
        <f t="shared" si="10"/>
        <v>0.09996997899</v>
      </c>
      <c r="W272" s="26" t="str">
        <f t="shared" si="11"/>
        <v>Frosteye with +666, +10% (6662 to 7328)</v>
      </c>
    </row>
    <row r="273">
      <c r="A273" s="18">
        <v>689.0</v>
      </c>
      <c r="B273" s="18" t="str">
        <f>VLOOKUP(A273,'202405 MM (Do Not Delete)'!$S$2:$T$1000,2,false)</f>
        <v>Crowfish</v>
      </c>
      <c r="C273" s="18" t="str">
        <f t="shared" si="2"/>
        <v>((Crowfish))</v>
      </c>
      <c r="D273" s="40">
        <v>12083.0</v>
      </c>
      <c r="E273" s="40">
        <v>11111.0</v>
      </c>
      <c r="F273" s="40">
        <v>7294.0</v>
      </c>
      <c r="G273" s="19">
        <f>VLOOKUP(B273,'Kings Ratings'!$A$2:$B$1000,2,false)</f>
        <v>1</v>
      </c>
      <c r="H273" s="7">
        <f>vlookup(A273,'202405 MM (Do Not Delete)'!$A$1:$G$1000,7,false)</f>
        <v>214</v>
      </c>
      <c r="J273" s="18">
        <v>10993.0</v>
      </c>
      <c r="K273" s="80">
        <f t="shared" si="3"/>
        <v>1090</v>
      </c>
      <c r="L273" s="23">
        <f t="shared" si="4"/>
        <v>0.0991540071</v>
      </c>
      <c r="M273" s="24" t="str">
        <f t="shared" si="5"/>
        <v>Crowfish with +1090, +9.9% (10993 to 12083)</v>
      </c>
      <c r="N273" s="41"/>
      <c r="O273" s="18">
        <v>10100.0</v>
      </c>
      <c r="P273" s="18">
        <f t="shared" si="6"/>
        <v>1011</v>
      </c>
      <c r="Q273" s="23">
        <f t="shared" si="7"/>
        <v>0.1000990099</v>
      </c>
      <c r="R273" s="24" t="str">
        <f t="shared" si="8"/>
        <v>Crowfish with +1011, +10% (10100 to 11111)</v>
      </c>
      <c r="S273" s="18"/>
      <c r="T273" s="18">
        <v>6637.0</v>
      </c>
      <c r="U273" s="80">
        <f t="shared" si="9"/>
        <v>657</v>
      </c>
      <c r="V273" s="23">
        <f t="shared" si="10"/>
        <v>0.09899050776</v>
      </c>
      <c r="W273" s="26" t="str">
        <f t="shared" si="11"/>
        <v>Crowfish with +657, +9.9% (6637 to 7294)</v>
      </c>
    </row>
    <row r="274">
      <c r="A274" s="18">
        <v>690.0</v>
      </c>
      <c r="B274" s="18" t="str">
        <f>VLOOKUP(A274,'202405 MM (Do Not Delete)'!$S$2:$T$1000,2,false)</f>
        <v>Bullfish</v>
      </c>
      <c r="C274" s="18" t="str">
        <f t="shared" si="2"/>
        <v>((Bullfish))</v>
      </c>
      <c r="D274" s="40">
        <v>12022.0</v>
      </c>
      <c r="E274" s="40">
        <v>10932.0</v>
      </c>
      <c r="F274" s="40">
        <v>6787.0</v>
      </c>
      <c r="G274" s="19">
        <f>VLOOKUP(B274,'Kings Ratings'!$A$2:$B$1000,2,false)</f>
        <v>1</v>
      </c>
      <c r="H274" s="7">
        <f>vlookup(A274,'202405 MM (Do Not Delete)'!$A$1:$G$1000,7,false)</f>
        <v>218</v>
      </c>
      <c r="J274" s="18">
        <v>10935.0</v>
      </c>
      <c r="K274" s="80">
        <f t="shared" si="3"/>
        <v>1087</v>
      </c>
      <c r="L274" s="23">
        <f t="shared" si="4"/>
        <v>0.09940557842</v>
      </c>
      <c r="M274" s="24" t="str">
        <f t="shared" si="5"/>
        <v>Bullfish with +1087, +9.9% (10935 to 12022)</v>
      </c>
      <c r="N274" s="41"/>
      <c r="O274" s="18">
        <v>9945.0</v>
      </c>
      <c r="P274" s="18">
        <f t="shared" si="6"/>
        <v>987</v>
      </c>
      <c r="Q274" s="23">
        <f t="shared" si="7"/>
        <v>0.09924585219</v>
      </c>
      <c r="R274" s="24" t="str">
        <f t="shared" si="8"/>
        <v>Bullfish with +987, +9.9% (9945 to 10932)</v>
      </c>
      <c r="S274" s="18"/>
      <c r="T274" s="18">
        <v>6193.0</v>
      </c>
      <c r="U274" s="80">
        <f t="shared" si="9"/>
        <v>594</v>
      </c>
      <c r="V274" s="23">
        <f t="shared" si="10"/>
        <v>0.09591474245</v>
      </c>
      <c r="W274" s="26" t="str">
        <f t="shared" si="11"/>
        <v>Bullfish with +594, +9.6% (6193 to 6787)</v>
      </c>
    </row>
    <row r="275">
      <c r="A275" s="18">
        <v>691.0</v>
      </c>
      <c r="B275" s="18" t="str">
        <f>VLOOKUP(A275,'202405 MM (Do Not Delete)'!$S$2:$T$1000,2,false)</f>
        <v>Glassback</v>
      </c>
      <c r="C275" s="18" t="str">
        <f t="shared" si="2"/>
        <v>((Glassback))</v>
      </c>
      <c r="D275" s="40">
        <v>11958.0</v>
      </c>
      <c r="E275" s="40">
        <v>10789.0</v>
      </c>
      <c r="F275" s="40">
        <v>6435.0</v>
      </c>
      <c r="G275" s="19">
        <f>VLOOKUP(B275,'Kings Ratings'!$A$2:$B$1000,2,false)</f>
        <v>1</v>
      </c>
      <c r="H275" s="7">
        <f>vlookup(A275,'202405 MM (Do Not Delete)'!$A$1:$G$1000,7,false)</f>
        <v>255</v>
      </c>
      <c r="J275" s="18">
        <v>10880.0</v>
      </c>
      <c r="K275" s="80">
        <f t="shared" si="3"/>
        <v>1078</v>
      </c>
      <c r="L275" s="23">
        <f t="shared" si="4"/>
        <v>0.09908088235</v>
      </c>
      <c r="M275" s="24" t="str">
        <f t="shared" si="5"/>
        <v>Glassback with +1078, +9.9% (10880 to 11958)</v>
      </c>
      <c r="N275" s="41"/>
      <c r="O275" s="18">
        <v>9815.0</v>
      </c>
      <c r="P275" s="18">
        <f t="shared" si="6"/>
        <v>974</v>
      </c>
      <c r="Q275" s="23">
        <f t="shared" si="7"/>
        <v>0.09923586347</v>
      </c>
      <c r="R275" s="24" t="str">
        <f t="shared" si="8"/>
        <v>Glassback with +974, +9.9% (9815 to 10789)</v>
      </c>
      <c r="S275" s="18"/>
      <c r="T275" s="18">
        <v>5873.0</v>
      </c>
      <c r="U275" s="80">
        <f t="shared" si="9"/>
        <v>562</v>
      </c>
      <c r="V275" s="23">
        <f t="shared" si="10"/>
        <v>0.09569215052</v>
      </c>
      <c r="W275" s="26" t="str">
        <f t="shared" si="11"/>
        <v>Glassback with +562, +9.6% (5873 to 6435)</v>
      </c>
    </row>
    <row r="276">
      <c r="A276" s="18">
        <v>692.0</v>
      </c>
      <c r="B276" s="18" t="str">
        <f>VLOOKUP(A276,'202405 MM (Do Not Delete)'!$S$2:$T$1000,2,false)</f>
        <v>Sea Crest</v>
      </c>
      <c r="C276" s="18" t="str">
        <f t="shared" si="2"/>
        <v>((Sea Crest))</v>
      </c>
      <c r="D276" s="40">
        <v>11920.0</v>
      </c>
      <c r="E276" s="40">
        <v>10713.0</v>
      </c>
      <c r="F276" s="40">
        <v>6300.0</v>
      </c>
      <c r="G276" s="19">
        <f>VLOOKUP(B276,'Kings Ratings'!$A$2:$B$1000,2,false)</f>
        <v>1</v>
      </c>
      <c r="H276" s="7">
        <f>vlookup(A276,'202405 MM (Do Not Delete)'!$A$1:$G$1000,7,false)</f>
        <v>258</v>
      </c>
      <c r="J276" s="18">
        <v>10854.0</v>
      </c>
      <c r="K276" s="80">
        <f t="shared" si="3"/>
        <v>1066</v>
      </c>
      <c r="L276" s="23">
        <f t="shared" si="4"/>
        <v>0.0982126405</v>
      </c>
      <c r="M276" s="24" t="str">
        <f t="shared" si="5"/>
        <v>Sea Crest with +1066, +9.8% (10854 to 11920)</v>
      </c>
      <c r="N276" s="41"/>
      <c r="O276" s="18">
        <v>9745.0</v>
      </c>
      <c r="P276" s="18">
        <f t="shared" si="6"/>
        <v>968</v>
      </c>
      <c r="Q276" s="23">
        <f t="shared" si="7"/>
        <v>0.09933299128</v>
      </c>
      <c r="R276" s="24" t="str">
        <f t="shared" si="8"/>
        <v>Sea Crest with +968, +9.9% (9745 to 10713)</v>
      </c>
      <c r="S276" s="18"/>
      <c r="T276" s="18">
        <v>5750.0</v>
      </c>
      <c r="U276" s="80">
        <f t="shared" si="9"/>
        <v>550</v>
      </c>
      <c r="V276" s="23">
        <f t="shared" si="10"/>
        <v>0.09565217391</v>
      </c>
      <c r="W276" s="26" t="str">
        <f t="shared" si="11"/>
        <v>Sea Crest with +550, +9.6% (5750 to 6300)</v>
      </c>
    </row>
    <row r="277">
      <c r="A277" s="18">
        <v>693.0</v>
      </c>
      <c r="B277" s="18" t="str">
        <f>VLOOKUP(A277,'202405 MM (Do Not Delete)'!$S$2:$T$1000,2,false)</f>
        <v>Seeker</v>
      </c>
      <c r="C277" s="18" t="str">
        <f t="shared" si="2"/>
        <v>((Seeker))</v>
      </c>
      <c r="D277" s="40">
        <v>11881.0</v>
      </c>
      <c r="E277" s="40">
        <v>10619.0</v>
      </c>
      <c r="F277" s="40">
        <v>6033.0</v>
      </c>
      <c r="G277" s="19">
        <f>VLOOKUP(B277,'Kings Ratings'!$A$2:$B$1000,2,false)</f>
        <v>1</v>
      </c>
      <c r="H277" s="7">
        <f>vlookup(A277,'202405 MM (Do Not Delete)'!$A$1:$G$1000,7,false)</f>
        <v>252</v>
      </c>
      <c r="J277" s="18">
        <v>10815.0</v>
      </c>
      <c r="K277" s="80">
        <f t="shared" si="3"/>
        <v>1066</v>
      </c>
      <c r="L277" s="23">
        <f t="shared" si="4"/>
        <v>0.09856680536</v>
      </c>
      <c r="M277" s="24" t="str">
        <f t="shared" si="5"/>
        <v>Seeker with +1066, +9.9% (10815 to 11881)</v>
      </c>
      <c r="N277" s="41"/>
      <c r="O277" s="18">
        <v>9661.0</v>
      </c>
      <c r="P277" s="18">
        <f t="shared" si="6"/>
        <v>958</v>
      </c>
      <c r="Q277" s="23">
        <f t="shared" si="7"/>
        <v>0.09916157748</v>
      </c>
      <c r="R277" s="24" t="str">
        <f t="shared" si="8"/>
        <v>Seeker with +958, +9.9% (9661 to 10619)</v>
      </c>
      <c r="S277" s="18"/>
      <c r="T277" s="18">
        <v>5515.0</v>
      </c>
      <c r="U277" s="80">
        <f t="shared" si="9"/>
        <v>518</v>
      </c>
      <c r="V277" s="23">
        <f t="shared" si="10"/>
        <v>0.0939256573</v>
      </c>
      <c r="W277" s="26" t="str">
        <f t="shared" si="11"/>
        <v>Seeker with +518, +9.4% (5515 to 6033)</v>
      </c>
    </row>
    <row r="278">
      <c r="A278" s="18">
        <v>694.0</v>
      </c>
      <c r="B278" s="18" t="str">
        <f>VLOOKUP(A278,'202405 MM (Do Not Delete)'!$S$2:$T$1000,2,false)</f>
        <v>Stone Jelly</v>
      </c>
      <c r="C278" s="18" t="str">
        <f t="shared" si="2"/>
        <v>((Stone Jelly))</v>
      </c>
      <c r="D278" s="40">
        <v>11847.0</v>
      </c>
      <c r="E278" s="40">
        <v>10551.0</v>
      </c>
      <c r="F278" s="40">
        <v>5928.0</v>
      </c>
      <c r="G278" s="19">
        <f>VLOOKUP(B278,'Kings Ratings'!$A$2:$B$1000,2,false)</f>
        <v>1</v>
      </c>
      <c r="H278" s="7">
        <f>vlookup(A278,'202405 MM (Do Not Delete)'!$A$1:$G$1000,7,false)</f>
        <v>262</v>
      </c>
      <c r="J278" s="18">
        <v>10789.0</v>
      </c>
      <c r="K278" s="80">
        <f t="shared" si="3"/>
        <v>1058</v>
      </c>
      <c r="L278" s="23">
        <f t="shared" si="4"/>
        <v>0.09806284178</v>
      </c>
      <c r="M278" s="24" t="str">
        <f t="shared" si="5"/>
        <v>Stone Jelly with +1058, +9.8% (10789 to 11847)</v>
      </c>
      <c r="N278" s="41"/>
      <c r="O278" s="18">
        <v>9592.0</v>
      </c>
      <c r="P278" s="18">
        <f t="shared" si="6"/>
        <v>959</v>
      </c>
      <c r="Q278" s="23">
        <f t="shared" si="7"/>
        <v>0.09997914929</v>
      </c>
      <c r="R278" s="24" t="str">
        <f t="shared" si="8"/>
        <v>Stone Jelly with +959, +10% (9592 to 10551)</v>
      </c>
      <c r="S278" s="18"/>
      <c r="T278" s="18">
        <v>5419.0</v>
      </c>
      <c r="U278" s="80">
        <f t="shared" si="9"/>
        <v>509</v>
      </c>
      <c r="V278" s="23">
        <f t="shared" si="10"/>
        <v>0.09392876915</v>
      </c>
      <c r="W278" s="26" t="str">
        <f t="shared" si="11"/>
        <v>Stone Jelly with +509, +9.4% (5419 to 5928)</v>
      </c>
    </row>
    <row r="279">
      <c r="A279" s="18">
        <v>695.0</v>
      </c>
      <c r="B279" s="18" t="str">
        <f>VLOOKUP(A279,'202405 MM (Do Not Delete)'!$S$2:$T$1000,2,false)</f>
        <v>Gold Sea Crest</v>
      </c>
      <c r="C279" s="18" t="str">
        <f t="shared" si="2"/>
        <v>((Gold Sea Crest))</v>
      </c>
      <c r="D279" s="40">
        <v>3098.0</v>
      </c>
      <c r="E279" s="40">
        <v>3.0</v>
      </c>
      <c r="F279" s="40">
        <v>0.0</v>
      </c>
      <c r="G279" s="19">
        <f>VLOOKUP(B279,'Kings Ratings'!$A$2:$B$1000,2,false)</f>
        <v>10</v>
      </c>
      <c r="H279" s="10" t="str">
        <f>vlookup(A279,'202405 MM (Do Not Delete)'!$A$1:$G$1000,7,false)</f>
        <v/>
      </c>
      <c r="J279" s="18">
        <v>2685.0</v>
      </c>
      <c r="K279" s="80">
        <f t="shared" si="3"/>
        <v>413</v>
      </c>
      <c r="L279" s="23">
        <f t="shared" si="4"/>
        <v>0.1538175047</v>
      </c>
      <c r="M279" s="24" t="str">
        <f t="shared" si="5"/>
        <v>Gold Sea Crest with +413, +15.4% (2685 to 3098)</v>
      </c>
      <c r="N279" s="41"/>
      <c r="O279" s="18">
        <v>2.0</v>
      </c>
      <c r="P279" s="18">
        <f t="shared" si="6"/>
        <v>1</v>
      </c>
      <c r="Q279" s="23">
        <f t="shared" si="7"/>
        <v>0.5</v>
      </c>
      <c r="R279" s="24" t="str">
        <f t="shared" si="8"/>
        <v>Gold Sea Crest with +1, +50% (2 to 3)</v>
      </c>
      <c r="S279" s="18"/>
      <c r="T279" s="18">
        <v>0.0</v>
      </c>
      <c r="U279" s="80">
        <f t="shared" si="9"/>
        <v>0</v>
      </c>
      <c r="V279" s="23" t="str">
        <f t="shared" si="10"/>
        <v>#DIV/0!</v>
      </c>
      <c r="W279" s="26" t="str">
        <f t="shared" si="11"/>
        <v>#DIV/0!</v>
      </c>
    </row>
    <row r="280">
      <c r="A280" s="18">
        <v>696.0</v>
      </c>
      <c r="B280" s="18" t="str">
        <f>VLOOKUP(A280,'202405 MM (Do Not Delete)'!$S$2:$T$1000,2,false)</f>
        <v>Ice Shark</v>
      </c>
      <c r="C280" s="18" t="str">
        <f t="shared" si="2"/>
        <v>((Ice Shark))</v>
      </c>
      <c r="D280" s="40">
        <v>11836.0</v>
      </c>
      <c r="E280" s="40">
        <v>10530.0</v>
      </c>
      <c r="F280" s="40">
        <v>5826.0</v>
      </c>
      <c r="G280" s="19">
        <f>VLOOKUP(B280,'Kings Ratings'!$A$2:$B$1000,2,false)</f>
        <v>1</v>
      </c>
      <c r="H280" s="7">
        <f>vlookup(A280,'202405 MM (Do Not Delete)'!$A$1:$G$1000,7,false)</f>
        <v>263</v>
      </c>
      <c r="J280" s="18">
        <v>10782.0</v>
      </c>
      <c r="K280" s="80">
        <f t="shared" si="3"/>
        <v>1054</v>
      </c>
      <c r="L280" s="23">
        <f t="shared" si="4"/>
        <v>0.09775551846</v>
      </c>
      <c r="M280" s="24" t="str">
        <f t="shared" si="5"/>
        <v>Ice Shark with +1054, +9.8% (10782 to 11836)</v>
      </c>
      <c r="N280" s="41"/>
      <c r="O280" s="18">
        <v>9567.0</v>
      </c>
      <c r="P280" s="18">
        <f t="shared" si="6"/>
        <v>963</v>
      </c>
      <c r="Q280" s="23">
        <f t="shared" si="7"/>
        <v>0.1006585136</v>
      </c>
      <c r="R280" s="24" t="str">
        <f t="shared" si="8"/>
        <v>Ice Shark with +963, +10.1% (9567 to 10530)</v>
      </c>
      <c r="S280" s="18"/>
      <c r="T280" s="18">
        <v>5335.0</v>
      </c>
      <c r="U280" s="80">
        <f t="shared" si="9"/>
        <v>491</v>
      </c>
      <c r="V280" s="23">
        <f t="shared" si="10"/>
        <v>0.09203373946</v>
      </c>
      <c r="W280" s="26" t="str">
        <f t="shared" si="11"/>
        <v>Ice Shark with +491, +9.2% (5335 to 5826)</v>
      </c>
    </row>
    <row r="281">
      <c r="A281" s="18">
        <v>712.0</v>
      </c>
      <c r="B281" s="18" t="str">
        <f>VLOOKUP(A281,'202405 MM (Do Not Delete)'!$S$2:$T$1000,2,false)</f>
        <v>Polished Boot</v>
      </c>
      <c r="C281" s="18" t="str">
        <f t="shared" si="2"/>
        <v>((Polished Boot))</v>
      </c>
      <c r="D281" s="40">
        <v>2010.0</v>
      </c>
      <c r="E281" s="40">
        <v>72.0</v>
      </c>
      <c r="F281" s="40">
        <v>0.0</v>
      </c>
      <c r="G281" s="19">
        <f>VLOOKUP(B281,'Kings Ratings'!$A$2:$B$1000,2,false)</f>
        <v>10</v>
      </c>
      <c r="H281" s="10" t="str">
        <f>vlookup(A281,'202405 MM (Do Not Delete)'!$A$1:$G$1000,7,false)</f>
        <v/>
      </c>
      <c r="J281" s="18">
        <v>1837.0</v>
      </c>
      <c r="K281" s="80">
        <f t="shared" si="3"/>
        <v>173</v>
      </c>
      <c r="L281" s="23">
        <f t="shared" si="4"/>
        <v>0.09417528579</v>
      </c>
      <c r="M281" s="24" t="str">
        <f t="shared" si="5"/>
        <v>Polished Boot with +173, +9.4% (1837 to 2010)</v>
      </c>
      <c r="N281" s="41"/>
      <c r="O281" s="18">
        <v>57.0</v>
      </c>
      <c r="P281" s="18">
        <f t="shared" si="6"/>
        <v>15</v>
      </c>
      <c r="Q281" s="23">
        <f t="shared" si="7"/>
        <v>0.2631578947</v>
      </c>
      <c r="R281" s="24" t="str">
        <f t="shared" si="8"/>
        <v>Polished Boot with +15, +26.3% (57 to 72)</v>
      </c>
      <c r="S281" s="18"/>
      <c r="T281" s="18">
        <v>0.0</v>
      </c>
      <c r="U281" s="80">
        <f t="shared" si="9"/>
        <v>0</v>
      </c>
      <c r="V281" s="23" t="str">
        <f t="shared" si="10"/>
        <v>#DIV/0!</v>
      </c>
      <c r="W281" s="26" t="str">
        <f t="shared" si="11"/>
        <v>#DIV/0!</v>
      </c>
    </row>
    <row r="282">
      <c r="A282" s="18">
        <v>713.0</v>
      </c>
      <c r="B282" s="18" t="str">
        <f>VLOOKUP(A282,'202405 MM (Do Not Delete)'!$S$2:$T$1000,2,false)</f>
        <v>Pair of Boots</v>
      </c>
      <c r="C282" s="18" t="str">
        <f t="shared" si="2"/>
        <v>((Pair of Boots))</v>
      </c>
      <c r="D282" s="40">
        <v>1534.0</v>
      </c>
      <c r="E282" s="40">
        <v>31.0</v>
      </c>
      <c r="F282" s="40">
        <v>0.0</v>
      </c>
      <c r="G282" s="19">
        <f>VLOOKUP(B282,'Kings Ratings'!$A$2:$B$1000,2,false)</f>
        <v>10</v>
      </c>
      <c r="H282" s="10"/>
      <c r="J282" s="18">
        <v>1432.0</v>
      </c>
      <c r="K282" s="80">
        <f t="shared" si="3"/>
        <v>102</v>
      </c>
      <c r="L282" s="23">
        <f t="shared" si="4"/>
        <v>0.07122905028</v>
      </c>
      <c r="M282" s="24" t="str">
        <f t="shared" si="5"/>
        <v>Pair of Boots with +102, +7.1% (1432 to 1534)</v>
      </c>
      <c r="N282" s="41"/>
      <c r="O282" s="18">
        <v>28.0</v>
      </c>
      <c r="P282" s="18">
        <f t="shared" si="6"/>
        <v>3</v>
      </c>
      <c r="Q282" s="23">
        <f t="shared" si="7"/>
        <v>0.1071428571</v>
      </c>
      <c r="R282" s="24" t="str">
        <f t="shared" si="8"/>
        <v>Pair of Boots with +3, +10.7% (28 to 31)</v>
      </c>
      <c r="S282" s="18"/>
      <c r="T282" s="18">
        <v>0.0</v>
      </c>
      <c r="U282" s="80">
        <f t="shared" si="9"/>
        <v>0</v>
      </c>
      <c r="V282" s="23" t="str">
        <f t="shared" si="10"/>
        <v>#DIV/0!</v>
      </c>
      <c r="W282" s="26" t="str">
        <f t="shared" si="11"/>
        <v>#DIV/0!</v>
      </c>
    </row>
    <row r="283">
      <c r="A283" s="18">
        <v>717.0</v>
      </c>
      <c r="B283" s="18" t="str">
        <f>VLOOKUP(A283,'202405 MM (Do Not Delete)'!$S$2:$T$1000,2,false)</f>
        <v>Frost Shield</v>
      </c>
      <c r="C283" s="18" t="str">
        <f t="shared" si="2"/>
        <v>((Frost Shield))</v>
      </c>
      <c r="D283" s="40">
        <v>2311.0</v>
      </c>
      <c r="E283" s="40">
        <v>2.0</v>
      </c>
      <c r="F283" s="40">
        <v>0.0</v>
      </c>
      <c r="G283" s="19">
        <f>VLOOKUP(B283,'Kings Ratings'!$A$2:$B$1000,2,false)</f>
        <v>10</v>
      </c>
      <c r="H283" s="10" t="str">
        <f>vlookup(A283,'202405 MM (Do Not Delete)'!$A$1:$G$1000,7,false)</f>
        <v/>
      </c>
      <c r="J283" s="18">
        <v>2081.0</v>
      </c>
      <c r="K283" s="80">
        <f t="shared" si="3"/>
        <v>230</v>
      </c>
      <c r="L283" s="23">
        <f t="shared" si="4"/>
        <v>0.1105237866</v>
      </c>
      <c r="M283" s="24" t="str">
        <f t="shared" si="5"/>
        <v>Frost Shield with +230, +11.1% (2081 to 2311)</v>
      </c>
      <c r="N283" s="41"/>
      <c r="O283" s="18">
        <v>1.0</v>
      </c>
      <c r="P283" s="18">
        <f t="shared" si="6"/>
        <v>1</v>
      </c>
      <c r="Q283" s="23">
        <f t="shared" si="7"/>
        <v>1</v>
      </c>
      <c r="R283" s="24" t="str">
        <f t="shared" si="8"/>
        <v>Frost Shield with +1, +100% (1 to 2)</v>
      </c>
      <c r="S283" s="18"/>
      <c r="T283" s="18">
        <v>0.0</v>
      </c>
      <c r="U283" s="80">
        <f t="shared" si="9"/>
        <v>0</v>
      </c>
      <c r="V283" s="23" t="str">
        <f t="shared" si="10"/>
        <v>#DIV/0!</v>
      </c>
      <c r="W283" s="26" t="str">
        <f t="shared" si="11"/>
        <v>#DIV/0!</v>
      </c>
    </row>
    <row r="284">
      <c r="A284" s="18">
        <v>723.0</v>
      </c>
      <c r="B284" s="18" t="str">
        <f>VLOOKUP(A284,'202405 MM (Do Not Delete)'!$S$2:$T$1000,2,false)</f>
        <v>Red Berry Pie</v>
      </c>
      <c r="C284" s="18" t="str">
        <f t="shared" si="2"/>
        <v>((Red Berry Pie))</v>
      </c>
      <c r="D284" s="40">
        <v>5620.0</v>
      </c>
      <c r="E284" s="40">
        <v>1648.0</v>
      </c>
      <c r="F284" s="40">
        <v>23.0</v>
      </c>
      <c r="G284" s="19">
        <f>VLOOKUP(B284,'Kings Ratings'!$A$2:$B$1000,2,false)</f>
        <v>6</v>
      </c>
      <c r="H284" s="7" t="str">
        <f>vlookup(A284,'202405 MM (Do Not Delete)'!$A$1:$G$1000,7,false)</f>
        <v/>
      </c>
      <c r="J284" s="18">
        <v>5186.0</v>
      </c>
      <c r="K284" s="80">
        <f t="shared" si="3"/>
        <v>434</v>
      </c>
      <c r="L284" s="23">
        <f t="shared" si="4"/>
        <v>0.08368684921</v>
      </c>
      <c r="M284" s="24" t="str">
        <f t="shared" si="5"/>
        <v>Red Berry Pie with +434, +8.4% (5186 to 5620)</v>
      </c>
      <c r="N284" s="41"/>
      <c r="O284" s="18">
        <v>1408.0</v>
      </c>
      <c r="P284" s="18">
        <f t="shared" si="6"/>
        <v>240</v>
      </c>
      <c r="Q284" s="23">
        <f t="shared" si="7"/>
        <v>0.1704545455</v>
      </c>
      <c r="R284" s="24" t="str">
        <f t="shared" si="8"/>
        <v>Red Berry Pie with +240, +17% (1408 to 1648)</v>
      </c>
      <c r="S284" s="18"/>
      <c r="T284" s="18">
        <v>19.0</v>
      </c>
      <c r="U284" s="80">
        <f t="shared" si="9"/>
        <v>4</v>
      </c>
      <c r="V284" s="23">
        <f t="shared" si="10"/>
        <v>0.2105263158</v>
      </c>
      <c r="W284" s="26" t="str">
        <f t="shared" si="11"/>
        <v>Red Berry Pie with +4, +21.1% (19 to 23)</v>
      </c>
    </row>
    <row r="285">
      <c r="A285" s="18">
        <v>725.0</v>
      </c>
      <c r="B285" s="18" t="str">
        <f>VLOOKUP(A285,'202405 MM (Do Not Delete)'!$S$2:$T$1000,2,false)</f>
        <v>Pie Pan</v>
      </c>
      <c r="C285" s="18" t="str">
        <f t="shared" si="2"/>
        <v>((Pie Pan))</v>
      </c>
      <c r="D285" s="40">
        <v>3316.0</v>
      </c>
      <c r="E285" s="40">
        <v>250.0</v>
      </c>
      <c r="F285" s="40">
        <v>0.0</v>
      </c>
      <c r="G285" s="19">
        <f>VLOOKUP(B285,'Kings Ratings'!$A$2:$B$1000,2,false)</f>
        <v>9</v>
      </c>
      <c r="H285" s="10" t="str">
        <f>vlookup(A285,'202405 MM (Do Not Delete)'!$A$1:$G$1000,7,false)</f>
        <v/>
      </c>
      <c r="J285" s="18">
        <v>2969.0</v>
      </c>
      <c r="K285" s="80">
        <f t="shared" si="3"/>
        <v>347</v>
      </c>
      <c r="L285" s="23">
        <f t="shared" si="4"/>
        <v>0.1168743685</v>
      </c>
      <c r="M285" s="24" t="str">
        <f t="shared" si="5"/>
        <v>Pie Pan with +347, +11.7% (2969 to 3316)</v>
      </c>
      <c r="N285" s="41"/>
      <c r="O285" s="18">
        <v>200.0</v>
      </c>
      <c r="P285" s="18">
        <f t="shared" si="6"/>
        <v>50</v>
      </c>
      <c r="Q285" s="23">
        <f t="shared" si="7"/>
        <v>0.25</v>
      </c>
      <c r="R285" s="24" t="str">
        <f t="shared" si="8"/>
        <v>Pie Pan with +50, +25% (200 to 250)</v>
      </c>
      <c r="S285" s="18"/>
      <c r="T285" s="18">
        <v>0.0</v>
      </c>
      <c r="U285" s="80">
        <f t="shared" si="9"/>
        <v>0</v>
      </c>
      <c r="V285" s="23" t="str">
        <f t="shared" si="10"/>
        <v>#DIV/0!</v>
      </c>
      <c r="W285" s="26" t="str">
        <f t="shared" si="11"/>
        <v>#DIV/0!</v>
      </c>
    </row>
    <row r="286">
      <c r="A286" s="18">
        <v>726.0</v>
      </c>
      <c r="B286" s="18" t="str">
        <f>VLOOKUP(A286,'202405 MM (Do Not Delete)'!$S$2:$T$1000,2,false)</f>
        <v>Concord Grape Pie</v>
      </c>
      <c r="C286" s="18" t="str">
        <f t="shared" si="2"/>
        <v>((Concord Grape Pie))</v>
      </c>
      <c r="D286" s="40">
        <v>5093.0</v>
      </c>
      <c r="E286" s="40">
        <v>1845.0</v>
      </c>
      <c r="F286" s="40">
        <v>67.0</v>
      </c>
      <c r="G286" s="19">
        <f>VLOOKUP(B286,'Kings Ratings'!$A$2:$B$1000,2,false)</f>
        <v>8</v>
      </c>
      <c r="H286" s="7" t="str">
        <f>vlookup(A286,'202405 MM (Do Not Delete)'!$A$1:$G$1000,7,false)</f>
        <v/>
      </c>
      <c r="J286" s="18">
        <v>4656.0</v>
      </c>
      <c r="K286" s="80">
        <f t="shared" si="3"/>
        <v>437</v>
      </c>
      <c r="L286" s="23">
        <f t="shared" si="4"/>
        <v>0.09385738832</v>
      </c>
      <c r="M286" s="24" t="str">
        <f t="shared" si="5"/>
        <v>Concord Grape Pie with +437, +9.4% (4656 to 5093)</v>
      </c>
      <c r="N286" s="41"/>
      <c r="O286" s="18">
        <v>1620.0</v>
      </c>
      <c r="P286" s="18">
        <f t="shared" si="6"/>
        <v>225</v>
      </c>
      <c r="Q286" s="23">
        <f t="shared" si="7"/>
        <v>0.1388888889</v>
      </c>
      <c r="R286" s="24" t="str">
        <f t="shared" si="8"/>
        <v>Concord Grape Pie with +225, +13.9% (1620 to 1845)</v>
      </c>
      <c r="S286" s="18"/>
      <c r="T286" s="18">
        <v>54.0</v>
      </c>
      <c r="U286" s="80">
        <f t="shared" si="9"/>
        <v>13</v>
      </c>
      <c r="V286" s="23">
        <f t="shared" si="10"/>
        <v>0.2407407407</v>
      </c>
      <c r="W286" s="26" t="str">
        <f t="shared" si="11"/>
        <v>Concord Grape Pie with +13, +24.1% (54 to 67)</v>
      </c>
    </row>
    <row r="287">
      <c r="A287" s="18">
        <v>736.0</v>
      </c>
      <c r="B287" s="18" t="str">
        <f>VLOOKUP(A287,'202405 MM (Do Not Delete)'!$S$2:$T$1000,2,false)</f>
        <v>Fancy Chair</v>
      </c>
      <c r="C287" s="18" t="str">
        <f t="shared" si="2"/>
        <v>((Fancy Chair))</v>
      </c>
      <c r="D287" s="40">
        <v>2255.0</v>
      </c>
      <c r="E287" s="40">
        <v>28.0</v>
      </c>
      <c r="F287" s="40">
        <v>0.0</v>
      </c>
      <c r="G287" s="19">
        <f>VLOOKUP(B287,'Kings Ratings'!$A$2:$B$1000,2,false)</f>
        <v>9</v>
      </c>
      <c r="H287" s="10" t="str">
        <f>vlookup(A287,'202405 MM (Do Not Delete)'!$A$1:$G$1000,7,false)</f>
        <v/>
      </c>
      <c r="J287" s="18">
        <v>1986.0</v>
      </c>
      <c r="K287" s="80">
        <f t="shared" si="3"/>
        <v>269</v>
      </c>
      <c r="L287" s="23">
        <f t="shared" si="4"/>
        <v>0.135448137</v>
      </c>
      <c r="M287" s="24" t="str">
        <f t="shared" si="5"/>
        <v>Fancy Chair with +269, +13.5% (1986 to 2255)</v>
      </c>
      <c r="N287" s="41"/>
      <c r="O287" s="18">
        <v>24.0</v>
      </c>
      <c r="P287" s="18">
        <f t="shared" si="6"/>
        <v>4</v>
      </c>
      <c r="Q287" s="23">
        <f t="shared" si="7"/>
        <v>0.1666666667</v>
      </c>
      <c r="R287" s="24" t="str">
        <f t="shared" si="8"/>
        <v>Fancy Chair with +4, +16.7% (24 to 28)</v>
      </c>
      <c r="S287" s="18"/>
      <c r="T287" s="18">
        <v>0.0</v>
      </c>
      <c r="U287" s="80">
        <f t="shared" si="9"/>
        <v>0</v>
      </c>
      <c r="V287" s="23" t="str">
        <f t="shared" si="10"/>
        <v>#DIV/0!</v>
      </c>
      <c r="W287" s="26" t="str">
        <f t="shared" si="11"/>
        <v>#DIV/0!</v>
      </c>
    </row>
    <row r="288">
      <c r="A288" s="18">
        <v>737.0</v>
      </c>
      <c r="B288" s="18" t="str">
        <f>VLOOKUP(A288,'202405 MM (Do Not Delete)'!$S$2:$T$1000,2,false)</f>
        <v>Fancy Pan Flute</v>
      </c>
      <c r="C288" s="18" t="str">
        <f t="shared" si="2"/>
        <v>((Fancy Pan Flute))</v>
      </c>
      <c r="D288" s="40">
        <v>2918.0</v>
      </c>
      <c r="E288" s="40">
        <v>1068.0</v>
      </c>
      <c r="F288" s="40">
        <v>46.0</v>
      </c>
      <c r="G288" s="19">
        <f>VLOOKUP(B288,'Kings Ratings'!$A$2:$B$1000,2,false)</f>
        <v>6</v>
      </c>
      <c r="H288" s="7">
        <f>vlookup(A288,'202405 MM (Do Not Delete)'!$A$1:$G$1000,7,false)</f>
        <v>295</v>
      </c>
      <c r="J288" s="18">
        <v>2670.0</v>
      </c>
      <c r="K288" s="80">
        <f t="shared" si="3"/>
        <v>248</v>
      </c>
      <c r="L288" s="23">
        <f t="shared" si="4"/>
        <v>0.09288389513</v>
      </c>
      <c r="M288" s="24" t="str">
        <f t="shared" si="5"/>
        <v>Fancy Pan Flute with +248, +9.3% (2670 to 2918)</v>
      </c>
      <c r="N288" s="41"/>
      <c r="O288" s="18">
        <v>1001.0</v>
      </c>
      <c r="P288" s="18">
        <f t="shared" si="6"/>
        <v>67</v>
      </c>
      <c r="Q288" s="23">
        <f t="shared" si="7"/>
        <v>0.06693306693</v>
      </c>
      <c r="R288" s="24" t="str">
        <f t="shared" si="8"/>
        <v>Fancy Pan Flute with +67, +6.7% (1001 to 1068)</v>
      </c>
      <c r="S288" s="18"/>
      <c r="T288" s="18">
        <v>41.0</v>
      </c>
      <c r="U288" s="80">
        <f t="shared" si="9"/>
        <v>5</v>
      </c>
      <c r="V288" s="23">
        <f t="shared" si="10"/>
        <v>0.1219512195</v>
      </c>
      <c r="W288" s="26" t="str">
        <f t="shared" si="11"/>
        <v>Fancy Pan Flute with +5, +12.2% (41 to 46)</v>
      </c>
    </row>
    <row r="289">
      <c r="A289" s="18">
        <v>738.0</v>
      </c>
      <c r="B289" s="18" t="str">
        <f>VLOOKUP(A289,'202405 MM (Do Not Delete)'!$S$2:$T$1000,2,false)</f>
        <v>Wooden Table</v>
      </c>
      <c r="C289" s="18" t="str">
        <f t="shared" si="2"/>
        <v>((Wooden Table))</v>
      </c>
      <c r="D289" s="40">
        <v>6016.0</v>
      </c>
      <c r="E289" s="40">
        <v>4017.0</v>
      </c>
      <c r="F289" s="40">
        <v>674.0</v>
      </c>
      <c r="G289" s="19">
        <f>VLOOKUP(B289,'Kings Ratings'!$A$2:$B$1000,2,false)</f>
        <v>2</v>
      </c>
      <c r="H289" s="7">
        <f>vlookup(A289,'202405 MM (Do Not Delete)'!$A$1:$G$1000,7,false)</f>
        <v>275</v>
      </c>
      <c r="J289" s="18">
        <v>5287.0</v>
      </c>
      <c r="K289" s="80">
        <f t="shared" si="3"/>
        <v>729</v>
      </c>
      <c r="L289" s="23">
        <f t="shared" si="4"/>
        <v>0.1378853792</v>
      </c>
      <c r="M289" s="24" t="str">
        <f t="shared" si="5"/>
        <v>Wooden Table with +729, +13.8% (5287 to 6016)</v>
      </c>
      <c r="N289" s="41"/>
      <c r="O289" s="18">
        <v>3609.0</v>
      </c>
      <c r="P289" s="18">
        <f t="shared" si="6"/>
        <v>408</v>
      </c>
      <c r="Q289" s="23">
        <f t="shared" si="7"/>
        <v>0.1130507066</v>
      </c>
      <c r="R289" s="24" t="str">
        <f t="shared" si="8"/>
        <v>Wooden Table with +408, +11.3% (3609 to 4017)</v>
      </c>
      <c r="S289" s="18"/>
      <c r="T289" s="18">
        <v>575.0</v>
      </c>
      <c r="U289" s="80">
        <f t="shared" si="9"/>
        <v>99</v>
      </c>
      <c r="V289" s="23">
        <f t="shared" si="10"/>
        <v>0.172173913</v>
      </c>
      <c r="W289" s="26" t="str">
        <f t="shared" si="11"/>
        <v>Wooden Table with +99, +17.2% (575 to 674)</v>
      </c>
    </row>
    <row r="290">
      <c r="A290" s="18">
        <v>742.0</v>
      </c>
      <c r="B290" s="18" t="str">
        <f>VLOOKUP(A290,'202405 MM (Do Not Delete)'!$S$2:$T$1000,2,false)</f>
        <v>Bouquet of Flowers</v>
      </c>
      <c r="C290" s="18" t="str">
        <f t="shared" si="2"/>
        <v>((Bouquet of Flowers))</v>
      </c>
      <c r="D290" s="40">
        <v>577.0</v>
      </c>
      <c r="E290" s="40">
        <v>3.0</v>
      </c>
      <c r="F290" s="40">
        <v>0.0</v>
      </c>
      <c r="G290" s="19">
        <f>VLOOKUP(B290,'Kings Ratings'!$A$2:$B$1000,2,false)</f>
        <v>10</v>
      </c>
      <c r="H290" s="10" t="str">
        <f>vlookup(A290,'202405 MM (Do Not Delete)'!$A$1:$G$1000,7,false)</f>
        <v/>
      </c>
      <c r="J290" s="18">
        <v>535.0</v>
      </c>
      <c r="K290" s="80">
        <f t="shared" si="3"/>
        <v>42</v>
      </c>
      <c r="L290" s="23">
        <f t="shared" si="4"/>
        <v>0.0785046729</v>
      </c>
      <c r="M290" s="24" t="str">
        <f t="shared" si="5"/>
        <v>Bouquet of Flowers with +42, +7.9% (535 to 577)</v>
      </c>
      <c r="N290" s="41"/>
      <c r="O290" s="18">
        <v>3.0</v>
      </c>
      <c r="P290" s="18">
        <f t="shared" si="6"/>
        <v>0</v>
      </c>
      <c r="Q290" s="23">
        <f t="shared" si="7"/>
        <v>0</v>
      </c>
      <c r="R290" s="24" t="str">
        <f t="shared" si="8"/>
        <v>Bouquet of Flowers with +0, +0% (3 to 3)</v>
      </c>
      <c r="S290" s="18"/>
      <c r="T290" s="18">
        <v>0.0</v>
      </c>
      <c r="U290" s="80">
        <f t="shared" si="9"/>
        <v>0</v>
      </c>
      <c r="V290" s="23" t="str">
        <f t="shared" si="10"/>
        <v>#DIV/0!</v>
      </c>
      <c r="W290" s="26" t="str">
        <f t="shared" si="11"/>
        <v>#DIV/0!</v>
      </c>
    </row>
    <row r="291">
      <c r="A291" s="18">
        <v>743.0</v>
      </c>
      <c r="B291" s="18" t="str">
        <f>VLOOKUP(A291,'202405 MM (Do Not Delete)'!$S$2:$T$1000,2,false)</f>
        <v>Step Ladder</v>
      </c>
      <c r="C291" s="18" t="str">
        <f t="shared" si="2"/>
        <v>((Step Ladder))</v>
      </c>
      <c r="D291" s="40">
        <v>3132.0</v>
      </c>
      <c r="E291" s="40">
        <v>53.0</v>
      </c>
      <c r="F291" s="40">
        <v>0.0</v>
      </c>
      <c r="G291" s="19">
        <f>VLOOKUP(B291,'Kings Ratings'!$A$2:$B$1000,2,false)</f>
        <v>10</v>
      </c>
      <c r="H291" s="10">
        <f>vlookup(A291,'202405 MM (Do Not Delete)'!$A$1:$G$1000,7,false)</f>
        <v>313</v>
      </c>
      <c r="J291" s="18">
        <v>2770.0</v>
      </c>
      <c r="K291" s="80">
        <f t="shared" si="3"/>
        <v>362</v>
      </c>
      <c r="L291" s="23">
        <f t="shared" si="4"/>
        <v>0.1306859206</v>
      </c>
      <c r="M291" s="24" t="str">
        <f t="shared" si="5"/>
        <v>Step Ladder with +362, +13.1% (2770 to 3132)</v>
      </c>
      <c r="N291" s="41"/>
      <c r="O291" s="18">
        <v>40.0</v>
      </c>
      <c r="P291" s="18">
        <f t="shared" si="6"/>
        <v>13</v>
      </c>
      <c r="Q291" s="23">
        <f t="shared" si="7"/>
        <v>0.325</v>
      </c>
      <c r="R291" s="24" t="str">
        <f t="shared" si="8"/>
        <v>Step Ladder with +13, +32.5% (40 to 53)</v>
      </c>
      <c r="S291" s="18"/>
      <c r="T291" s="18">
        <v>0.0</v>
      </c>
      <c r="U291" s="80">
        <f t="shared" si="9"/>
        <v>0</v>
      </c>
      <c r="V291" s="23" t="str">
        <f t="shared" si="10"/>
        <v>#DIV/0!</v>
      </c>
      <c r="W291" s="26" t="str">
        <f t="shared" si="11"/>
        <v>#DIV/0!</v>
      </c>
    </row>
    <row r="292">
      <c r="A292" s="18">
        <v>754.0</v>
      </c>
      <c r="B292" s="18" t="str">
        <f>VLOOKUP(A292,'202405 MM (Do Not Delete)'!$S$2:$T$1000,2,false)</f>
        <v>Potato Battery</v>
      </c>
      <c r="C292" s="18" t="str">
        <f t="shared" si="2"/>
        <v>((Potato Battery))</v>
      </c>
      <c r="D292" s="40">
        <v>5064.0</v>
      </c>
      <c r="E292" s="40">
        <v>65.0</v>
      </c>
      <c r="F292" s="40">
        <v>0.0</v>
      </c>
      <c r="G292" s="19">
        <f>VLOOKUP(B292,'Kings Ratings'!$A$2:$B$1000,2,false)</f>
        <v>9</v>
      </c>
      <c r="H292" s="10" t="str">
        <f>vlookup(A292,'202405 MM (Do Not Delete)'!$A$1:$G$1000,7,false)</f>
        <v/>
      </c>
      <c r="J292" s="18">
        <v>4524.0</v>
      </c>
      <c r="K292" s="80">
        <f t="shared" si="3"/>
        <v>540</v>
      </c>
      <c r="L292" s="23">
        <f t="shared" si="4"/>
        <v>0.1193633952</v>
      </c>
      <c r="M292" s="24" t="str">
        <f t="shared" si="5"/>
        <v>Potato Battery with +540, +11.9% (4524 to 5064)</v>
      </c>
      <c r="N292" s="41"/>
      <c r="O292" s="18">
        <v>47.0</v>
      </c>
      <c r="P292" s="18">
        <f t="shared" si="6"/>
        <v>18</v>
      </c>
      <c r="Q292" s="23">
        <f t="shared" si="7"/>
        <v>0.3829787234</v>
      </c>
      <c r="R292" s="24" t="str">
        <f t="shared" si="8"/>
        <v>Potato Battery with +18, +38.3% (47 to 65)</v>
      </c>
      <c r="S292" s="18"/>
      <c r="T292" s="18">
        <v>0.0</v>
      </c>
      <c r="U292" s="80">
        <f t="shared" si="9"/>
        <v>0</v>
      </c>
      <c r="V292" s="23" t="str">
        <f t="shared" si="10"/>
        <v>#DIV/0!</v>
      </c>
      <c r="W292" s="26" t="str">
        <f t="shared" si="11"/>
        <v>#DIV/0!</v>
      </c>
    </row>
    <row r="293">
      <c r="A293" s="18">
        <v>755.0</v>
      </c>
      <c r="B293" s="18" t="str">
        <f>VLOOKUP(A293,'202405 MM (Do Not Delete)'!$S$2:$T$1000,2,false)</f>
        <v>Hickory Omelette</v>
      </c>
      <c r="C293" s="18" t="str">
        <f t="shared" si="2"/>
        <v>((Hickory Omelette))</v>
      </c>
      <c r="D293" s="40">
        <v>1235.0</v>
      </c>
      <c r="E293" s="40">
        <v>90.0</v>
      </c>
      <c r="F293" s="40">
        <v>0.0</v>
      </c>
      <c r="G293" s="19">
        <f>VLOOKUP(B293,'Kings Ratings'!$A$2:$B$1000,2,false)</f>
        <v>10</v>
      </c>
      <c r="H293" s="10"/>
      <c r="J293" s="18">
        <v>1068.0</v>
      </c>
      <c r="K293" s="80">
        <f t="shared" si="3"/>
        <v>167</v>
      </c>
      <c r="L293" s="23">
        <f t="shared" si="4"/>
        <v>0.1563670412</v>
      </c>
      <c r="M293" s="24" t="str">
        <f t="shared" si="5"/>
        <v>Hickory Omelette with +167, +15.6% (1068 to 1235)</v>
      </c>
      <c r="N293" s="41"/>
      <c r="O293" s="18">
        <v>78.0</v>
      </c>
      <c r="P293" s="18">
        <f t="shared" si="6"/>
        <v>12</v>
      </c>
      <c r="Q293" s="23">
        <f t="shared" si="7"/>
        <v>0.1538461538</v>
      </c>
      <c r="R293" s="24" t="str">
        <f t="shared" si="8"/>
        <v>Hickory Omelette with +12, +15.4% (78 to 90)</v>
      </c>
      <c r="S293" s="18"/>
      <c r="T293" s="18">
        <v>0.0</v>
      </c>
      <c r="U293" s="80">
        <f t="shared" si="9"/>
        <v>0</v>
      </c>
      <c r="V293" s="23" t="str">
        <f t="shared" si="10"/>
        <v>#DIV/0!</v>
      </c>
      <c r="W293" s="26" t="str">
        <f t="shared" si="11"/>
        <v>#DIV/0!</v>
      </c>
    </row>
    <row r="294">
      <c r="A294" s="18">
        <v>756.0</v>
      </c>
      <c r="B294" s="18" t="str">
        <f>VLOOKUP(A294,'202405 MM (Do Not Delete)'!$S$2:$T$1000,2,false)</f>
        <v>Crunchy Omelette</v>
      </c>
      <c r="C294" s="18" t="str">
        <f t="shared" si="2"/>
        <v>((Crunchy Omelette))</v>
      </c>
      <c r="D294" s="40">
        <v>366.0</v>
      </c>
      <c r="E294" s="40">
        <v>13.0</v>
      </c>
      <c r="F294" s="40">
        <v>0.0</v>
      </c>
      <c r="G294" s="19">
        <f>VLOOKUP(B294,'Kings Ratings'!$A$2:$B$1000,2,false)</f>
        <v>11</v>
      </c>
      <c r="H294" s="10"/>
      <c r="J294" s="18">
        <v>366.0</v>
      </c>
      <c r="K294" s="80">
        <f t="shared" si="3"/>
        <v>0</v>
      </c>
      <c r="L294" s="23">
        <f t="shared" si="4"/>
        <v>0</v>
      </c>
      <c r="M294" s="24" t="str">
        <f t="shared" si="5"/>
        <v>Crunchy Omelette with +0, +0% (366 to 366)</v>
      </c>
      <c r="N294" s="41"/>
      <c r="O294" s="18">
        <v>13.0</v>
      </c>
      <c r="P294" s="18">
        <f t="shared" si="6"/>
        <v>0</v>
      </c>
      <c r="Q294" s="23">
        <f t="shared" si="7"/>
        <v>0</v>
      </c>
      <c r="R294" s="24" t="str">
        <f t="shared" si="8"/>
        <v>Crunchy Omelette with +0, +0% (13 to 13)</v>
      </c>
      <c r="S294" s="18"/>
      <c r="T294" s="18">
        <v>0.0</v>
      </c>
      <c r="U294" s="80">
        <f t="shared" si="9"/>
        <v>0</v>
      </c>
      <c r="V294" s="23" t="str">
        <f t="shared" si="10"/>
        <v>#DIV/0!</v>
      </c>
      <c r="W294" s="26" t="str">
        <f t="shared" si="11"/>
        <v>#DIV/0!</v>
      </c>
    </row>
    <row r="295">
      <c r="A295" s="18">
        <v>759.0</v>
      </c>
      <c r="B295" s="18" t="str">
        <f>VLOOKUP(A295,'202405 MM (Do Not Delete)'!$S$2:$T$1000,2,false)</f>
        <v>Steel Vise</v>
      </c>
      <c r="C295" s="18" t="str">
        <f t="shared" si="2"/>
        <v>((Steel Vise))</v>
      </c>
      <c r="D295" s="40">
        <v>2753.0</v>
      </c>
      <c r="E295" s="40">
        <v>61.0</v>
      </c>
      <c r="F295" s="40">
        <v>1.0</v>
      </c>
      <c r="G295" s="19">
        <f>VLOOKUP(B295,'Kings Ratings'!$A$2:$B$1000,2,false)</f>
        <v>10</v>
      </c>
      <c r="H295" s="10">
        <f>vlookup(A295,'202405 MM (Do Not Delete)'!$A$1:$G$1000,7,false)</f>
        <v>315</v>
      </c>
      <c r="J295" s="18">
        <v>2418.0</v>
      </c>
      <c r="K295" s="80">
        <f t="shared" si="3"/>
        <v>335</v>
      </c>
      <c r="L295" s="23">
        <f t="shared" si="4"/>
        <v>0.1385442514</v>
      </c>
      <c r="M295" s="24" t="str">
        <f t="shared" si="5"/>
        <v>Steel Vise with +335, +13.9% (2418 to 2753)</v>
      </c>
      <c r="N295" s="41"/>
      <c r="O295" s="18">
        <v>57.0</v>
      </c>
      <c r="P295" s="18">
        <f t="shared" si="6"/>
        <v>4</v>
      </c>
      <c r="Q295" s="23">
        <f t="shared" si="7"/>
        <v>0.0701754386</v>
      </c>
      <c r="R295" s="24" t="str">
        <f t="shared" si="8"/>
        <v>Steel Vise with +4, +7% (57 to 61)</v>
      </c>
      <c r="S295" s="18"/>
      <c r="T295" s="18">
        <v>1.0</v>
      </c>
      <c r="U295" s="80">
        <f t="shared" si="9"/>
        <v>0</v>
      </c>
      <c r="V295" s="23">
        <f t="shared" si="10"/>
        <v>0</v>
      </c>
      <c r="W295" s="26" t="str">
        <f t="shared" si="11"/>
        <v>Steel Vise with +0, +0% (1 to 1)</v>
      </c>
    </row>
    <row r="296">
      <c r="A296" s="18">
        <v>760.0</v>
      </c>
      <c r="B296" s="18" t="str">
        <f>VLOOKUP(A296,'202405 MM (Do Not Delete)'!$S$2:$T$1000,2,false)</f>
        <v>Red Trunk</v>
      </c>
      <c r="C296" s="18" t="str">
        <f t="shared" si="2"/>
        <v>((Red Trunk))</v>
      </c>
      <c r="D296" s="40">
        <v>2479.0</v>
      </c>
      <c r="E296" s="40">
        <v>154.0</v>
      </c>
      <c r="F296" s="40">
        <v>6.0</v>
      </c>
      <c r="G296" s="19">
        <f>VLOOKUP(B296,'Kings Ratings'!$A$2:$B$1000,2,false)</f>
        <v>9</v>
      </c>
      <c r="H296" s="10">
        <f>vlookup(A296,'202405 MM (Do Not Delete)'!$A$1:$G$1000,7,false)</f>
        <v>299</v>
      </c>
      <c r="J296" s="18">
        <v>2253.0</v>
      </c>
      <c r="K296" s="80">
        <f t="shared" si="3"/>
        <v>226</v>
      </c>
      <c r="L296" s="23">
        <f t="shared" si="4"/>
        <v>0.1003106968</v>
      </c>
      <c r="M296" s="24" t="str">
        <f t="shared" si="5"/>
        <v>Red Trunk with +226, +10% (2253 to 2479)</v>
      </c>
      <c r="N296" s="41"/>
      <c r="O296" s="18">
        <v>135.0</v>
      </c>
      <c r="P296" s="18">
        <f t="shared" si="6"/>
        <v>19</v>
      </c>
      <c r="Q296" s="23">
        <f t="shared" si="7"/>
        <v>0.1407407407</v>
      </c>
      <c r="R296" s="24" t="str">
        <f t="shared" si="8"/>
        <v>Red Trunk with +19, +14.1% (135 to 154)</v>
      </c>
      <c r="S296" s="18"/>
      <c r="T296" s="18">
        <v>5.0</v>
      </c>
      <c r="U296" s="80">
        <f t="shared" si="9"/>
        <v>1</v>
      </c>
      <c r="V296" s="23">
        <f t="shared" si="10"/>
        <v>0.2</v>
      </c>
      <c r="W296" s="26" t="str">
        <f t="shared" si="11"/>
        <v>Red Trunk with +1, +20% (5 to 6)</v>
      </c>
    </row>
    <row r="297">
      <c r="A297" s="18">
        <v>774.0</v>
      </c>
      <c r="B297" s="18" t="str">
        <f>VLOOKUP(A297,'202405 MM (Do Not Delete)'!$S$2:$T$1000,2,false)</f>
        <v>Fancy Table</v>
      </c>
      <c r="C297" s="18" t="str">
        <f t="shared" si="2"/>
        <v>((Fancy Table))</v>
      </c>
      <c r="D297" s="40">
        <v>1710.0</v>
      </c>
      <c r="E297" s="40">
        <v>22.0</v>
      </c>
      <c r="F297" s="40">
        <v>0.0</v>
      </c>
      <c r="G297" s="19">
        <f>VLOOKUP(B297,'Kings Ratings'!$A$2:$B$1000,2,false)</f>
        <v>9</v>
      </c>
      <c r="H297" s="10"/>
      <c r="J297" s="18">
        <v>1528.0</v>
      </c>
      <c r="K297" s="80">
        <f t="shared" si="3"/>
        <v>182</v>
      </c>
      <c r="L297" s="23">
        <f t="shared" si="4"/>
        <v>0.1191099476</v>
      </c>
      <c r="M297" s="24" t="str">
        <f t="shared" si="5"/>
        <v>Fancy Table with +182, +11.9% (1528 to 1710)</v>
      </c>
      <c r="N297" s="41"/>
      <c r="O297" s="18">
        <v>21.0</v>
      </c>
      <c r="P297" s="18">
        <f t="shared" si="6"/>
        <v>1</v>
      </c>
      <c r="Q297" s="23">
        <f t="shared" si="7"/>
        <v>0.04761904762</v>
      </c>
      <c r="R297" s="24" t="str">
        <f t="shared" si="8"/>
        <v>Fancy Table with +1, +4.8% (21 to 22)</v>
      </c>
      <c r="S297" s="18"/>
      <c r="T297" s="18">
        <v>0.0</v>
      </c>
      <c r="U297" s="80">
        <f t="shared" si="9"/>
        <v>0</v>
      </c>
      <c r="V297" s="23" t="str">
        <f t="shared" si="10"/>
        <v>#DIV/0!</v>
      </c>
      <c r="W297" s="26" t="str">
        <f t="shared" si="11"/>
        <v>#DIV/0!</v>
      </c>
    </row>
    <row r="298">
      <c r="A298" s="18">
        <v>776.0</v>
      </c>
      <c r="B298" s="18" t="str">
        <f>VLOOKUP(A298,'202405 MM (Do Not Delete)'!$S$2:$T$1000,2,false)</f>
        <v>Ship in a Bottle</v>
      </c>
      <c r="C298" s="18" t="str">
        <f t="shared" si="2"/>
        <v>((Ship in a Bottle))</v>
      </c>
      <c r="D298" s="40">
        <v>3.0</v>
      </c>
      <c r="E298" s="40">
        <v>0.0</v>
      </c>
      <c r="F298" s="40">
        <v>0.0</v>
      </c>
      <c r="G298" s="19">
        <f>VLOOKUP(B298,'Kings Ratings'!$A$2:$B$1000,2,false)</f>
        <v>10</v>
      </c>
      <c r="H298" s="10" t="str">
        <f>vlookup(A298,'202405 MM (Do Not Delete)'!$A$1:$G$1000,7,false)</f>
        <v/>
      </c>
      <c r="J298" s="18">
        <v>3.0</v>
      </c>
      <c r="K298" s="80">
        <f t="shared" si="3"/>
        <v>0</v>
      </c>
      <c r="L298" s="23">
        <f t="shared" si="4"/>
        <v>0</v>
      </c>
      <c r="M298" s="24" t="str">
        <f t="shared" si="5"/>
        <v>Ship in a Bottle with +0, +0% (3 to 3)</v>
      </c>
      <c r="N298" s="41"/>
      <c r="O298" s="18">
        <v>0.0</v>
      </c>
      <c r="P298" s="18">
        <f t="shared" si="6"/>
        <v>0</v>
      </c>
      <c r="Q298" s="23" t="str">
        <f t="shared" si="7"/>
        <v>#DIV/0!</v>
      </c>
      <c r="R298" s="24" t="str">
        <f t="shared" si="8"/>
        <v>#DIV/0!</v>
      </c>
      <c r="S298" s="18"/>
      <c r="T298" s="18">
        <v>0.0</v>
      </c>
      <c r="U298" s="80">
        <f t="shared" si="9"/>
        <v>0</v>
      </c>
      <c r="V298" s="23" t="str">
        <f t="shared" si="10"/>
        <v>#DIV/0!</v>
      </c>
      <c r="W298" s="26" t="str">
        <f t="shared" si="11"/>
        <v>#DIV/0!</v>
      </c>
    </row>
    <row r="299">
      <c r="A299" s="18">
        <v>781.0</v>
      </c>
      <c r="B299" s="18" t="str">
        <f>VLOOKUP(A299,'202405 MM (Do Not Delete)'!$S$2:$T$1000,2,false)</f>
        <v>Cabbage Stew</v>
      </c>
      <c r="C299" s="18" t="str">
        <f t="shared" si="2"/>
        <v>((Cabbage Stew))</v>
      </c>
      <c r="D299" s="40">
        <v>508.0</v>
      </c>
      <c r="E299" s="40">
        <v>36.0</v>
      </c>
      <c r="F299" s="40">
        <v>0.0</v>
      </c>
      <c r="G299" s="19">
        <f>VLOOKUP(B299,'Kings Ratings'!$A$2:$B$1000,2,false)</f>
        <v>10</v>
      </c>
      <c r="H299" s="10"/>
      <c r="J299" s="18">
        <v>462.0</v>
      </c>
      <c r="K299" s="80">
        <f t="shared" si="3"/>
        <v>46</v>
      </c>
      <c r="L299" s="23">
        <f t="shared" si="4"/>
        <v>0.09956709957</v>
      </c>
      <c r="M299" s="24" t="str">
        <f t="shared" si="5"/>
        <v>Cabbage Stew with +46, +10% (462 to 508)</v>
      </c>
      <c r="N299" s="41"/>
      <c r="O299" s="18">
        <v>34.0</v>
      </c>
      <c r="P299" s="18">
        <f t="shared" si="6"/>
        <v>2</v>
      </c>
      <c r="Q299" s="23">
        <f t="shared" si="7"/>
        <v>0.05882352941</v>
      </c>
      <c r="R299" s="24" t="str">
        <f t="shared" si="8"/>
        <v>Cabbage Stew with +2, +5.9% (34 to 36)</v>
      </c>
      <c r="S299" s="18"/>
      <c r="T299" s="18">
        <v>0.0</v>
      </c>
      <c r="U299" s="80">
        <f t="shared" si="9"/>
        <v>0</v>
      </c>
      <c r="V299" s="23" t="str">
        <f t="shared" si="10"/>
        <v>#DIV/0!</v>
      </c>
      <c r="W299" s="26" t="str">
        <f t="shared" si="11"/>
        <v>#DIV/0!</v>
      </c>
    </row>
    <row r="300">
      <c r="A300" s="18">
        <v>787.0</v>
      </c>
      <c r="B300" s="18" t="str">
        <f>VLOOKUP(A300,'202405 MM (Do Not Delete)'!$S$2:$T$1000,2,false)</f>
        <v>Acorn Butter</v>
      </c>
      <c r="C300" s="18" t="str">
        <f t="shared" si="2"/>
        <v>((Acorn Butter))</v>
      </c>
      <c r="D300" s="40">
        <v>2464.0</v>
      </c>
      <c r="E300" s="40">
        <v>43.0</v>
      </c>
      <c r="F300" s="40">
        <v>1.0</v>
      </c>
      <c r="G300" s="19">
        <f>VLOOKUP(B300,'Kings Ratings'!$A$2:$B$1000,2,false)</f>
        <v>10</v>
      </c>
      <c r="H300" s="10">
        <f>vlookup(A300,'202405 MM (Do Not Delete)'!$A$1:$G$1000,7,false)</f>
        <v>318</v>
      </c>
      <c r="J300" s="18">
        <v>2142.0</v>
      </c>
      <c r="K300" s="80">
        <f t="shared" si="3"/>
        <v>322</v>
      </c>
      <c r="L300" s="23">
        <f t="shared" si="4"/>
        <v>0.1503267974</v>
      </c>
      <c r="M300" s="24" t="str">
        <f t="shared" si="5"/>
        <v>Acorn Butter with +322, +15% (2142 to 2464)</v>
      </c>
      <c r="N300" s="41"/>
      <c r="O300" s="18">
        <v>31.0</v>
      </c>
      <c r="P300" s="18">
        <f t="shared" si="6"/>
        <v>12</v>
      </c>
      <c r="Q300" s="23">
        <f t="shared" si="7"/>
        <v>0.3870967742</v>
      </c>
      <c r="R300" s="24" t="str">
        <f t="shared" si="8"/>
        <v>Acorn Butter with +12, +38.7% (31 to 43)</v>
      </c>
      <c r="S300" s="18"/>
      <c r="T300" s="18">
        <v>1.0</v>
      </c>
      <c r="U300" s="80">
        <f t="shared" si="9"/>
        <v>0</v>
      </c>
      <c r="V300" s="23">
        <f t="shared" si="10"/>
        <v>0</v>
      </c>
      <c r="W300" s="26" t="str">
        <f t="shared" si="11"/>
        <v>Acorn Butter with +0, +0% (1 to 1)</v>
      </c>
    </row>
    <row r="301">
      <c r="A301" s="18">
        <v>788.0</v>
      </c>
      <c r="B301" s="18" t="str">
        <f>VLOOKUP(A301,'202405 MM (Do Not Delete)'!$S$2:$T$1000,2,false)</f>
        <v>Red Twine</v>
      </c>
      <c r="C301" s="18" t="str">
        <f t="shared" si="2"/>
        <v>((Red Twine))</v>
      </c>
      <c r="D301" s="40">
        <v>5281.0</v>
      </c>
      <c r="E301" s="40">
        <v>2539.0</v>
      </c>
      <c r="F301" s="40">
        <v>22.0</v>
      </c>
      <c r="G301" s="19">
        <f>VLOOKUP(B301,'Kings Ratings'!$A$2:$B$1000,2,false)</f>
        <v>6</v>
      </c>
      <c r="H301" s="7">
        <f>vlookup(A301,'202405 MM (Do Not Delete)'!$A$1:$G$1000,7,false)</f>
        <v>324</v>
      </c>
      <c r="J301" s="18">
        <v>4787.0</v>
      </c>
      <c r="K301" s="80">
        <f t="shared" si="3"/>
        <v>494</v>
      </c>
      <c r="L301" s="23">
        <f t="shared" si="4"/>
        <v>0.1031961563</v>
      </c>
      <c r="M301" s="24" t="str">
        <f t="shared" si="5"/>
        <v>Red Twine with +494, +10.3% (4787 to 5281)</v>
      </c>
      <c r="N301" s="41"/>
      <c r="O301" s="18">
        <v>2253.0</v>
      </c>
      <c r="P301" s="18">
        <f t="shared" si="6"/>
        <v>286</v>
      </c>
      <c r="Q301" s="23">
        <f t="shared" si="7"/>
        <v>0.1269418553</v>
      </c>
      <c r="R301" s="24" t="str">
        <f t="shared" si="8"/>
        <v>Red Twine with +286, +12.7% (2253 to 2539)</v>
      </c>
      <c r="S301" s="18"/>
      <c r="T301" s="18">
        <v>17.0</v>
      </c>
      <c r="U301" s="80">
        <f t="shared" si="9"/>
        <v>5</v>
      </c>
      <c r="V301" s="23">
        <f t="shared" si="10"/>
        <v>0.2941176471</v>
      </c>
      <c r="W301" s="26" t="str">
        <f t="shared" si="11"/>
        <v>Red Twine with +5, +29.4% (17 to 22)</v>
      </c>
    </row>
    <row r="302">
      <c r="A302" s="18">
        <v>800.0</v>
      </c>
      <c r="B302" s="18" t="str">
        <f>VLOOKUP(A302,'202405 MM (Do Not Delete)'!$S$2:$T$1000,2,false)</f>
        <v>Amber Cane</v>
      </c>
      <c r="C302" s="18" t="str">
        <f t="shared" si="2"/>
        <v>((Amber Cane))</v>
      </c>
      <c r="D302" s="40">
        <v>1315.0</v>
      </c>
      <c r="E302" s="40">
        <v>0.0</v>
      </c>
      <c r="F302" s="40">
        <v>0.0</v>
      </c>
      <c r="G302" s="19">
        <f>VLOOKUP(B302,'Kings Ratings'!$A$2:$B$1000,2,false)</f>
        <v>10</v>
      </c>
      <c r="H302" s="10"/>
      <c r="J302" s="18">
        <v>1173.0</v>
      </c>
      <c r="K302" s="80">
        <f t="shared" si="3"/>
        <v>142</v>
      </c>
      <c r="L302" s="23">
        <f t="shared" si="4"/>
        <v>0.1210571185</v>
      </c>
      <c r="M302" s="24" t="str">
        <f t="shared" si="5"/>
        <v>Amber Cane with +142, +12.1% (1173 to 1315)</v>
      </c>
      <c r="N302" s="41"/>
      <c r="O302" s="18">
        <v>0.0</v>
      </c>
      <c r="P302" s="18">
        <f t="shared" si="6"/>
        <v>0</v>
      </c>
      <c r="Q302" s="23" t="str">
        <f t="shared" si="7"/>
        <v>#DIV/0!</v>
      </c>
      <c r="R302" s="24" t="str">
        <f t="shared" si="8"/>
        <v>#DIV/0!</v>
      </c>
      <c r="S302" s="18"/>
      <c r="T302" s="18">
        <v>0.0</v>
      </c>
      <c r="U302" s="80">
        <f t="shared" si="9"/>
        <v>0</v>
      </c>
      <c r="V302" s="23" t="str">
        <f t="shared" si="10"/>
        <v>#DIV/0!</v>
      </c>
      <c r="W302" s="26" t="str">
        <f t="shared" si="11"/>
        <v>#DIV/0!</v>
      </c>
    </row>
    <row r="303">
      <c r="A303" s="18">
        <v>803.0</v>
      </c>
      <c r="B303" s="18" t="str">
        <f>VLOOKUP(A303,'202405 MM (Do Not Delete)'!$S$2:$T$1000,2,false)</f>
        <v>Yellow Watermelon</v>
      </c>
      <c r="C303" s="18" t="str">
        <f t="shared" si="2"/>
        <v>((Yellow Watermelon))</v>
      </c>
      <c r="D303" s="40">
        <v>2431.0</v>
      </c>
      <c r="E303" s="40">
        <v>8.0</v>
      </c>
      <c r="F303" s="40">
        <v>0.0</v>
      </c>
      <c r="G303" s="19">
        <f>VLOOKUP(B303,'Kings Ratings'!$A$2:$B$1000,2,false)</f>
        <v>11</v>
      </c>
      <c r="H303" s="10" t="str">
        <f>vlookup(A303,'202405 MM (Do Not Delete)'!$A$1:$G$1000,7,false)</f>
        <v/>
      </c>
      <c r="J303" s="18">
        <v>1606.0</v>
      </c>
      <c r="K303" s="80">
        <f t="shared" si="3"/>
        <v>825</v>
      </c>
      <c r="L303" s="23">
        <f t="shared" si="4"/>
        <v>0.5136986301</v>
      </c>
      <c r="M303" s="24" t="str">
        <f t="shared" si="5"/>
        <v>Yellow Watermelon with +825, +51.4% (1606 to 2431)</v>
      </c>
      <c r="N303" s="41"/>
      <c r="O303" s="18">
        <v>3.0</v>
      </c>
      <c r="P303" s="18">
        <f t="shared" si="6"/>
        <v>5</v>
      </c>
      <c r="Q303" s="23">
        <f t="shared" si="7"/>
        <v>1.666666667</v>
      </c>
      <c r="R303" s="24" t="str">
        <f t="shared" si="8"/>
        <v>Yellow Watermelon with +5, +166.7% (3 to 8)</v>
      </c>
      <c r="S303" s="18"/>
      <c r="T303" s="18">
        <v>0.0</v>
      </c>
      <c r="U303" s="80">
        <f t="shared" si="9"/>
        <v>0</v>
      </c>
      <c r="V303" s="23" t="str">
        <f t="shared" si="10"/>
        <v>#DIV/0!</v>
      </c>
      <c r="W303" s="26" t="str">
        <f t="shared" si="11"/>
        <v>#DIV/0!</v>
      </c>
    </row>
    <row r="304">
      <c r="A304" s="18">
        <v>817.0</v>
      </c>
      <c r="B304" s="18" t="str">
        <f>VLOOKUP(A304,'202405 MM (Do Not Delete)'!$S$2:$T$1000,2,false)</f>
        <v>Fancy Violin</v>
      </c>
      <c r="C304" s="18" t="str">
        <f t="shared" si="2"/>
        <v>((Fancy Violin))</v>
      </c>
      <c r="D304" s="40">
        <v>559.0</v>
      </c>
      <c r="E304" s="40">
        <v>5.0</v>
      </c>
      <c r="F304" s="40">
        <v>0.0</v>
      </c>
      <c r="G304" s="19">
        <f>VLOOKUP(B304,'Kings Ratings'!$A$2:$B$1000,2,false)</f>
        <v>10</v>
      </c>
      <c r="H304" s="10" t="str">
        <f>vlookup(A304,'202405 MM (Do Not Delete)'!$A$1:$G$1000,7,false)</f>
        <v/>
      </c>
      <c r="J304" s="18">
        <v>443.0</v>
      </c>
      <c r="K304" s="80">
        <f t="shared" si="3"/>
        <v>116</v>
      </c>
      <c r="L304" s="23">
        <f t="shared" si="4"/>
        <v>0.2618510158</v>
      </c>
      <c r="M304" s="24" t="str">
        <f t="shared" si="5"/>
        <v>Fancy Violin with +116, +26.2% (443 to 559)</v>
      </c>
      <c r="N304" s="41"/>
      <c r="O304" s="18">
        <v>4.0</v>
      </c>
      <c r="P304" s="18">
        <f t="shared" si="6"/>
        <v>1</v>
      </c>
      <c r="Q304" s="23">
        <f t="shared" si="7"/>
        <v>0.25</v>
      </c>
      <c r="R304" s="24" t="str">
        <f t="shared" si="8"/>
        <v>Fancy Violin with +1, +25% (4 to 5)</v>
      </c>
      <c r="S304" s="18"/>
      <c r="T304" s="18">
        <v>0.0</v>
      </c>
      <c r="U304" s="80">
        <f t="shared" si="9"/>
        <v>0</v>
      </c>
      <c r="V304" s="23" t="str">
        <f t="shared" si="10"/>
        <v>#DIV/0!</v>
      </c>
      <c r="W304" s="26" t="str">
        <f t="shared" si="11"/>
        <v>#DIV/0!</v>
      </c>
    </row>
    <row r="305">
      <c r="A305" s="11">
        <v>820.0</v>
      </c>
      <c r="B305" s="11" t="s">
        <v>870</v>
      </c>
      <c r="C305" s="18" t="str">
        <f t="shared" si="2"/>
        <v>((Pickaxe))</v>
      </c>
      <c r="D305" s="11">
        <v>2854.0</v>
      </c>
      <c r="E305" s="11">
        <v>313.0</v>
      </c>
      <c r="F305" s="11">
        <v>1.0</v>
      </c>
      <c r="G305" s="19">
        <f>VLOOKUP(B305,'Kings Ratings'!$A$2:$B$1000,2,false)</f>
        <v>9</v>
      </c>
      <c r="J305" s="18">
        <v>0.0</v>
      </c>
      <c r="K305" s="80">
        <f t="shared" si="3"/>
        <v>2854</v>
      </c>
      <c r="L305" s="23" t="str">
        <f t="shared" si="4"/>
        <v>#DIV/0!</v>
      </c>
      <c r="M305" s="24" t="str">
        <f t="shared" si="5"/>
        <v>#DIV/0!</v>
      </c>
      <c r="N305" s="41"/>
      <c r="O305" s="18">
        <v>0.0</v>
      </c>
      <c r="P305" s="18">
        <f t="shared" si="6"/>
        <v>313</v>
      </c>
      <c r="Q305" s="23" t="str">
        <f t="shared" si="7"/>
        <v>#DIV/0!</v>
      </c>
      <c r="R305" s="24" t="str">
        <f t="shared" si="8"/>
        <v>#DIV/0!</v>
      </c>
      <c r="S305" s="18"/>
      <c r="T305" s="18">
        <v>0.0</v>
      </c>
      <c r="U305" s="80">
        <f t="shared" si="9"/>
        <v>1</v>
      </c>
      <c r="V305" s="23" t="str">
        <f t="shared" si="10"/>
        <v>#DIV/0!</v>
      </c>
      <c r="W305" s="26" t="str">
        <f t="shared" si="11"/>
        <v>#DIV/0!</v>
      </c>
    </row>
    <row r="306">
      <c r="A306" s="18">
        <v>825.0</v>
      </c>
      <c r="B306" s="18" t="str">
        <f>VLOOKUP(A306,'202405 MM (Do Not Delete)'!$S$2:$T$1000,2,false)</f>
        <v>Sunflower Oil</v>
      </c>
      <c r="C306" s="18" t="str">
        <f t="shared" si="2"/>
        <v>((Sunflower Oil))</v>
      </c>
      <c r="D306" s="40">
        <v>2288.0</v>
      </c>
      <c r="E306" s="40">
        <v>125.0</v>
      </c>
      <c r="F306" s="40">
        <v>0.0</v>
      </c>
      <c r="G306" s="19">
        <f>VLOOKUP(B306,'Kings Ratings'!$A$2:$B$1000,2,false)</f>
        <v>10</v>
      </c>
      <c r="H306" s="10" t="str">
        <f>vlookup(A306,'202405 MM (Do Not Delete)'!$A$1:$G$1000,7,false)</f>
        <v/>
      </c>
      <c r="J306" s="18">
        <v>1920.0</v>
      </c>
      <c r="K306" s="80">
        <f t="shared" si="3"/>
        <v>368</v>
      </c>
      <c r="L306" s="23">
        <f t="shared" si="4"/>
        <v>0.1916666667</v>
      </c>
      <c r="M306" s="24" t="str">
        <f t="shared" si="5"/>
        <v>Sunflower Oil with +368, +19.2% (1920 to 2288)</v>
      </c>
      <c r="N306" s="41"/>
      <c r="O306" s="18">
        <v>102.0</v>
      </c>
      <c r="P306" s="18">
        <f t="shared" si="6"/>
        <v>23</v>
      </c>
      <c r="Q306" s="23">
        <f t="shared" si="7"/>
        <v>0.2254901961</v>
      </c>
      <c r="R306" s="24" t="str">
        <f t="shared" si="8"/>
        <v>Sunflower Oil with +23, +22.5% (102 to 125)</v>
      </c>
      <c r="S306" s="18"/>
      <c r="T306" s="18">
        <v>0.0</v>
      </c>
      <c r="U306" s="80">
        <f t="shared" si="9"/>
        <v>0</v>
      </c>
      <c r="V306" s="23" t="str">
        <f t="shared" si="10"/>
        <v>#DIV/0!</v>
      </c>
      <c r="W306" s="26" t="str">
        <f t="shared" si="11"/>
        <v>#DIV/0!</v>
      </c>
    </row>
    <row r="307">
      <c r="A307" s="18">
        <v>826.0</v>
      </c>
      <c r="B307" s="18" t="str">
        <f>VLOOKUP(A307,'202405 MM (Do Not Delete)'!$S$2:$T$1000,2,false)</f>
        <v>Pine Board</v>
      </c>
      <c r="C307" s="18" t="str">
        <f t="shared" si="2"/>
        <v>((Pine Board))</v>
      </c>
      <c r="D307" s="40">
        <v>4283.0</v>
      </c>
      <c r="E307" s="40">
        <v>441.0</v>
      </c>
      <c r="F307" s="40">
        <v>0.0</v>
      </c>
      <c r="G307" s="19">
        <f>VLOOKUP(B307,'Kings Ratings'!$A$2:$B$1000,2,false)</f>
        <v>8</v>
      </c>
      <c r="H307" s="10"/>
      <c r="J307" s="18">
        <v>3885.0</v>
      </c>
      <c r="K307" s="80">
        <f t="shared" si="3"/>
        <v>398</v>
      </c>
      <c r="L307" s="23">
        <f t="shared" si="4"/>
        <v>0.1024453024</v>
      </c>
      <c r="M307" s="24" t="str">
        <f t="shared" si="5"/>
        <v>Pine Board with +398, +10.2% (3885 to 4283)</v>
      </c>
      <c r="N307" s="41"/>
      <c r="O307" s="18">
        <v>391.0</v>
      </c>
      <c r="P307" s="18">
        <f t="shared" si="6"/>
        <v>50</v>
      </c>
      <c r="Q307" s="23">
        <f t="shared" si="7"/>
        <v>0.1278772379</v>
      </c>
      <c r="R307" s="24" t="str">
        <f t="shared" si="8"/>
        <v>Pine Board with +50, +12.8% (391 to 441)</v>
      </c>
      <c r="S307" s="18"/>
      <c r="T307" s="18">
        <v>0.0</v>
      </c>
      <c r="U307" s="80">
        <f t="shared" si="9"/>
        <v>0</v>
      </c>
      <c r="V307" s="23" t="str">
        <f t="shared" si="10"/>
        <v>#DIV/0!</v>
      </c>
      <c r="W307" s="26" t="str">
        <f t="shared" si="11"/>
        <v>#DIV/0!</v>
      </c>
    </row>
    <row r="308">
      <c r="A308" s="18">
        <v>837.0</v>
      </c>
      <c r="B308" s="18" t="str">
        <f>VLOOKUP(A308,'202405 MM (Do Not Delete)'!$S$2:$T$1000,2,false)</f>
        <v>Linked Lantern</v>
      </c>
      <c r="C308" s="18" t="str">
        <f t="shared" si="2"/>
        <v>((Linked Lantern))</v>
      </c>
      <c r="D308" s="40">
        <v>6156.0</v>
      </c>
      <c r="E308" s="40">
        <v>2139.0</v>
      </c>
      <c r="F308" s="40">
        <v>45.0</v>
      </c>
      <c r="G308" s="19">
        <f>VLOOKUP(B308,'Kings Ratings'!$A$2:$B$1000,2,false)</f>
        <v>5</v>
      </c>
      <c r="H308" s="7" t="str">
        <f>vlookup(A308,'202405 MM (Do Not Delete)'!$A$1:$G$1000,7,false)</f>
        <v/>
      </c>
      <c r="J308" s="18">
        <v>5370.0</v>
      </c>
      <c r="K308" s="80">
        <f t="shared" si="3"/>
        <v>786</v>
      </c>
      <c r="L308" s="23">
        <f t="shared" si="4"/>
        <v>0.1463687151</v>
      </c>
      <c r="M308" s="24" t="str">
        <f t="shared" si="5"/>
        <v>Linked Lantern with +786, +14.6% (5370 to 6156)</v>
      </c>
      <c r="N308" s="41"/>
      <c r="O308" s="18">
        <v>1769.0</v>
      </c>
      <c r="P308" s="18">
        <f t="shared" si="6"/>
        <v>370</v>
      </c>
      <c r="Q308" s="23">
        <f t="shared" si="7"/>
        <v>0.2091577162</v>
      </c>
      <c r="R308" s="24" t="str">
        <f t="shared" si="8"/>
        <v>Linked Lantern with +370, +20.9% (1769 to 2139)</v>
      </c>
      <c r="S308" s="18"/>
      <c r="T308" s="18">
        <v>32.0</v>
      </c>
      <c r="U308" s="80">
        <f t="shared" si="9"/>
        <v>13</v>
      </c>
      <c r="V308" s="23">
        <f t="shared" si="10"/>
        <v>0.40625</v>
      </c>
      <c r="W308" s="26" t="str">
        <f t="shared" si="11"/>
        <v>Linked Lantern with +13, +40.6% (32 to 45)</v>
      </c>
    </row>
    <row r="309">
      <c r="A309" s="18">
        <v>841.0</v>
      </c>
      <c r="B309" s="18" t="str">
        <f>VLOOKUP(A309,'202405 MM (Do Not Delete)'!$S$2:$T$1000,2,false)</f>
        <v>Leather Belt</v>
      </c>
      <c r="C309" s="18" t="str">
        <f t="shared" si="2"/>
        <v>((Leather Belt))</v>
      </c>
      <c r="D309" s="40">
        <v>4508.0</v>
      </c>
      <c r="E309" s="40">
        <v>1702.0</v>
      </c>
      <c r="F309" s="40">
        <v>40.0</v>
      </c>
      <c r="G309" s="19">
        <f>VLOOKUP(B309,'Kings Ratings'!$A$2:$B$1000,2,false)</f>
        <v>3</v>
      </c>
      <c r="H309" s="7">
        <f>vlookup(A309,'202405 MM (Do Not Delete)'!$A$1:$G$1000,7,false)</f>
        <v>304</v>
      </c>
      <c r="J309" s="18">
        <v>4002.0</v>
      </c>
      <c r="K309" s="80">
        <f t="shared" si="3"/>
        <v>506</v>
      </c>
      <c r="L309" s="23">
        <f t="shared" si="4"/>
        <v>0.1264367816</v>
      </c>
      <c r="M309" s="24" t="str">
        <f t="shared" si="5"/>
        <v>Leather Belt with +506, +12.6% (4002 to 4508)</v>
      </c>
      <c r="N309" s="41"/>
      <c r="O309" s="18">
        <v>1437.0</v>
      </c>
      <c r="P309" s="18">
        <f t="shared" si="6"/>
        <v>265</v>
      </c>
      <c r="Q309" s="23">
        <f t="shared" si="7"/>
        <v>0.1844119694</v>
      </c>
      <c r="R309" s="24" t="str">
        <f t="shared" si="8"/>
        <v>Leather Belt with +265, +18.4% (1437 to 1702)</v>
      </c>
      <c r="S309" s="18"/>
      <c r="T309" s="18">
        <v>38.0</v>
      </c>
      <c r="U309" s="80">
        <f t="shared" si="9"/>
        <v>2</v>
      </c>
      <c r="V309" s="23">
        <f t="shared" si="10"/>
        <v>0.05263157895</v>
      </c>
      <c r="W309" s="26" t="str">
        <f t="shared" si="11"/>
        <v>Leather Belt with +2, +5.3% (38 to 40)</v>
      </c>
    </row>
    <row r="310">
      <c r="A310" s="18">
        <v>842.0</v>
      </c>
      <c r="B310" s="18" t="str">
        <f>VLOOKUP(A310,'202405 MM (Do Not Delete)'!$S$2:$T$1000,2,false)</f>
        <v>Nailed Board</v>
      </c>
      <c r="C310" s="18" t="str">
        <f t="shared" si="2"/>
        <v>((Nailed Board))</v>
      </c>
      <c r="D310" s="40">
        <v>7699.0</v>
      </c>
      <c r="E310" s="40">
        <v>5710.0</v>
      </c>
      <c r="F310" s="40">
        <v>2138.0</v>
      </c>
      <c r="G310" s="19">
        <f>VLOOKUP(B310,'Kings Ratings'!$A$2:$B$1000,2,false)</f>
        <v>1</v>
      </c>
      <c r="H310" s="7">
        <f>vlookup(A310,'202405 MM (Do Not Delete)'!$A$1:$G$1000,7,false)</f>
        <v>241</v>
      </c>
      <c r="J310" s="18">
        <v>6939.0</v>
      </c>
      <c r="K310" s="80">
        <f t="shared" si="3"/>
        <v>760</v>
      </c>
      <c r="L310" s="23">
        <f t="shared" si="4"/>
        <v>0.1095258683</v>
      </c>
      <c r="M310" s="24" t="str">
        <f t="shared" si="5"/>
        <v>Nailed Board with +760, +11% (6939 to 7699)</v>
      </c>
      <c r="N310" s="41"/>
      <c r="O310" s="18">
        <v>5118.0</v>
      </c>
      <c r="P310" s="18">
        <f t="shared" si="6"/>
        <v>592</v>
      </c>
      <c r="Q310" s="23">
        <f t="shared" si="7"/>
        <v>0.1156701837</v>
      </c>
      <c r="R310" s="24" t="str">
        <f t="shared" si="8"/>
        <v>Nailed Board with +592, +11.6% (5118 to 5710)</v>
      </c>
      <c r="S310" s="18"/>
      <c r="T310" s="18">
        <v>1870.0</v>
      </c>
      <c r="U310" s="80">
        <f t="shared" si="9"/>
        <v>268</v>
      </c>
      <c r="V310" s="23">
        <f t="shared" si="10"/>
        <v>0.143315508</v>
      </c>
      <c r="W310" s="26" t="str">
        <f t="shared" si="11"/>
        <v>Nailed Board with +268, +14.3% (1870 to 2138)</v>
      </c>
    </row>
    <row r="311">
      <c r="A311" s="18">
        <v>843.0</v>
      </c>
      <c r="B311" s="18" t="str">
        <f>VLOOKUP(A311,'202405 MM (Do Not Delete)'!$S$2:$T$1000,2,false)</f>
        <v>Steel Buckle</v>
      </c>
      <c r="C311" s="18" t="str">
        <f t="shared" si="2"/>
        <v>((Steel Buckle))</v>
      </c>
      <c r="D311" s="40">
        <v>4938.0</v>
      </c>
      <c r="E311" s="40">
        <v>2016.0</v>
      </c>
      <c r="F311" s="40">
        <v>33.0</v>
      </c>
      <c r="G311" s="19">
        <f>VLOOKUP(B311,'Kings Ratings'!$A$2:$B$1000,2,false)</f>
        <v>3</v>
      </c>
      <c r="H311" s="7" t="str">
        <f>vlookup(A311,'202405 MM (Do Not Delete)'!$A$1:$G$1000,7,false)</f>
        <v/>
      </c>
      <c r="J311" s="18">
        <v>4325.0</v>
      </c>
      <c r="K311" s="80">
        <f t="shared" si="3"/>
        <v>613</v>
      </c>
      <c r="L311" s="23">
        <f t="shared" si="4"/>
        <v>0.141734104</v>
      </c>
      <c r="M311" s="24" t="str">
        <f t="shared" si="5"/>
        <v>Steel Buckle with +613, +14.2% (4325 to 4938)</v>
      </c>
      <c r="N311" s="41"/>
      <c r="O311" s="18">
        <v>1735.0</v>
      </c>
      <c r="P311" s="18">
        <f t="shared" si="6"/>
        <v>281</v>
      </c>
      <c r="Q311" s="23">
        <f t="shared" si="7"/>
        <v>0.1619596542</v>
      </c>
      <c r="R311" s="24" t="str">
        <f t="shared" si="8"/>
        <v>Steel Buckle with +281, +16.2% (1735 to 2016)</v>
      </c>
      <c r="S311" s="18"/>
      <c r="T311" s="18">
        <v>29.0</v>
      </c>
      <c r="U311" s="80">
        <f t="shared" si="9"/>
        <v>4</v>
      </c>
      <c r="V311" s="23">
        <f t="shared" si="10"/>
        <v>0.1379310345</v>
      </c>
      <c r="W311" s="26" t="str">
        <f t="shared" si="11"/>
        <v>Steel Buckle with +4, +13.8% (29 to 33)</v>
      </c>
    </row>
    <row r="312">
      <c r="A312" s="18">
        <v>844.0</v>
      </c>
      <c r="B312" s="18" t="str">
        <f>VLOOKUP(A312,'202405 MM (Do Not Delete)'!$S$2:$T$1000,2,false)</f>
        <v>Awl</v>
      </c>
      <c r="C312" s="18" t="str">
        <f t="shared" si="2"/>
        <v>((Awl))</v>
      </c>
      <c r="D312" s="40">
        <v>8526.0</v>
      </c>
      <c r="E312" s="40">
        <v>5718.0</v>
      </c>
      <c r="F312" s="40">
        <v>1579.0</v>
      </c>
      <c r="G312" s="19">
        <f>VLOOKUP(B312,'Kings Ratings'!$A$2:$B$1000,2,false)</f>
        <v>1</v>
      </c>
      <c r="H312" s="7">
        <f>vlookup(A312,'202405 MM (Do Not Delete)'!$A$1:$G$1000,7,false)</f>
        <v>249</v>
      </c>
      <c r="J312" s="18">
        <v>7589.0</v>
      </c>
      <c r="K312" s="80">
        <f t="shared" si="3"/>
        <v>937</v>
      </c>
      <c r="L312" s="23">
        <f t="shared" si="4"/>
        <v>0.1234681776</v>
      </c>
      <c r="M312" s="24" t="str">
        <f t="shared" si="5"/>
        <v>Awl with +937, +12.3% (7589 to 8526)</v>
      </c>
      <c r="N312" s="41"/>
      <c r="O312" s="18">
        <v>5045.0</v>
      </c>
      <c r="P312" s="18">
        <f t="shared" si="6"/>
        <v>673</v>
      </c>
      <c r="Q312" s="23">
        <f t="shared" si="7"/>
        <v>0.1333994054</v>
      </c>
      <c r="R312" s="24" t="str">
        <f t="shared" si="8"/>
        <v>Awl with +673, +13.3% (5045 to 5718)</v>
      </c>
      <c r="S312" s="18"/>
      <c r="T312" s="18">
        <v>1334.0</v>
      </c>
      <c r="U312" s="80">
        <f t="shared" si="9"/>
        <v>245</v>
      </c>
      <c r="V312" s="23">
        <f t="shared" si="10"/>
        <v>0.1836581709</v>
      </c>
      <c r="W312" s="26" t="str">
        <f t="shared" si="11"/>
        <v>Awl with +245, +18.4% (1334 to 1579)</v>
      </c>
    </row>
    <row r="313">
      <c r="A313" s="18">
        <v>845.0</v>
      </c>
      <c r="B313" s="18" t="str">
        <f>VLOOKUP(A313,'202405 MM (Do Not Delete)'!$S$2:$T$1000,2,false)</f>
        <v>Wooden Button</v>
      </c>
      <c r="C313" s="18" t="str">
        <f t="shared" si="2"/>
        <v>((Wooden Button))</v>
      </c>
      <c r="D313" s="40">
        <v>6987.0</v>
      </c>
      <c r="E313" s="40">
        <v>4877.0</v>
      </c>
      <c r="F313" s="40">
        <v>1551.0</v>
      </c>
      <c r="G313" s="19">
        <f>VLOOKUP(B313,'Kings Ratings'!$A$2:$B$1000,2,false)</f>
        <v>1</v>
      </c>
      <c r="H313" s="7">
        <f>vlookup(A313,'202405 MM (Do Not Delete)'!$A$1:$G$1000,7,false)</f>
        <v>250</v>
      </c>
      <c r="J313" s="18">
        <v>6244.0</v>
      </c>
      <c r="K313" s="80">
        <f t="shared" si="3"/>
        <v>743</v>
      </c>
      <c r="L313" s="23">
        <f t="shared" si="4"/>
        <v>0.1189942345</v>
      </c>
      <c r="M313" s="24" t="str">
        <f t="shared" si="5"/>
        <v>Wooden Button with +743, +11.9% (6244 to 6987)</v>
      </c>
      <c r="N313" s="41"/>
      <c r="O313" s="18">
        <v>4278.0</v>
      </c>
      <c r="P313" s="18">
        <f t="shared" si="6"/>
        <v>599</v>
      </c>
      <c r="Q313" s="23">
        <f t="shared" si="7"/>
        <v>0.1400187003</v>
      </c>
      <c r="R313" s="24" t="str">
        <f t="shared" si="8"/>
        <v>Wooden Button with +599, +14.% (4278 to 4877)</v>
      </c>
      <c r="S313" s="18"/>
      <c r="T313" s="18">
        <v>1287.0</v>
      </c>
      <c r="U313" s="80">
        <f t="shared" si="9"/>
        <v>264</v>
      </c>
      <c r="V313" s="23">
        <f t="shared" si="10"/>
        <v>0.2051282051</v>
      </c>
      <c r="W313" s="26" t="str">
        <f t="shared" si="11"/>
        <v>Wooden Button with +264, +20.5% (1287 to 1551)</v>
      </c>
    </row>
    <row r="314">
      <c r="A314" s="18">
        <v>846.0</v>
      </c>
      <c r="B314" s="18" t="str">
        <f>VLOOKUP(A314,'202405 MM (Do Not Delete)'!$S$2:$T$1000,2,false)</f>
        <v>Corn Husk Doll</v>
      </c>
      <c r="C314" s="18" t="str">
        <f t="shared" si="2"/>
        <v>((Corn Husk Doll))</v>
      </c>
      <c r="D314" s="40">
        <v>2303.0</v>
      </c>
      <c r="E314" s="40">
        <v>26.0</v>
      </c>
      <c r="F314" s="40">
        <v>0.0</v>
      </c>
      <c r="G314" s="19">
        <f>VLOOKUP(B314,'Kings Ratings'!$A$2:$B$1000,2,false)</f>
        <v>10</v>
      </c>
      <c r="H314" s="10">
        <f>vlookup(A314,'202405 MM (Do Not Delete)'!$A$1:$G$1000,7,false)</f>
        <v>320</v>
      </c>
      <c r="J314" s="18">
        <v>2023.0</v>
      </c>
      <c r="K314" s="80">
        <f t="shared" si="3"/>
        <v>280</v>
      </c>
      <c r="L314" s="23">
        <f t="shared" si="4"/>
        <v>0.1384083045</v>
      </c>
      <c r="M314" s="24" t="str">
        <f t="shared" si="5"/>
        <v>Corn Husk Doll with +280, +13.8% (2023 to 2303)</v>
      </c>
      <c r="N314" s="41"/>
      <c r="O314" s="18">
        <v>22.0</v>
      </c>
      <c r="P314" s="18">
        <f t="shared" si="6"/>
        <v>4</v>
      </c>
      <c r="Q314" s="23">
        <f t="shared" si="7"/>
        <v>0.1818181818</v>
      </c>
      <c r="R314" s="24" t="str">
        <f t="shared" si="8"/>
        <v>Corn Husk Doll with +4, +18.2% (22 to 26)</v>
      </c>
      <c r="S314" s="18"/>
      <c r="T314" s="18">
        <v>0.0</v>
      </c>
      <c r="U314" s="80">
        <f t="shared" si="9"/>
        <v>0</v>
      </c>
      <c r="V314" s="23" t="str">
        <f t="shared" si="10"/>
        <v>#DIV/0!</v>
      </c>
      <c r="W314" s="26" t="str">
        <f t="shared" si="11"/>
        <v>#DIV/0!</v>
      </c>
    </row>
    <row r="315">
      <c r="A315" s="18">
        <v>870.0</v>
      </c>
      <c r="B315" s="18" t="str">
        <f>VLOOKUP(A315,'202405 MM (Do Not Delete)'!$S$2:$T$1000,2,false)</f>
        <v>QED Cell</v>
      </c>
      <c r="C315" s="18" t="str">
        <f t="shared" si="2"/>
        <v>((QED Cell))</v>
      </c>
      <c r="D315" s="40">
        <v>83.0</v>
      </c>
      <c r="E315" s="40">
        <v>0.0</v>
      </c>
      <c r="F315" s="40">
        <v>0.0</v>
      </c>
      <c r="G315" s="19">
        <f>VLOOKUP(B315,'Kings Ratings'!$A$2:$B$1000,2,false)</f>
        <v>11</v>
      </c>
      <c r="H315" s="10" t="str">
        <f>vlookup(A315,'202405 MM (Do Not Delete)'!$A$1:$G$1000,7,false)</f>
        <v/>
      </c>
      <c r="J315" s="18">
        <v>83.0</v>
      </c>
      <c r="K315" s="80">
        <f t="shared" si="3"/>
        <v>0</v>
      </c>
      <c r="L315" s="23">
        <f t="shared" si="4"/>
        <v>0</v>
      </c>
      <c r="M315" s="24" t="str">
        <f t="shared" si="5"/>
        <v>QED Cell with +0, +0% (83 to 83)</v>
      </c>
      <c r="N315" s="41"/>
      <c r="O315" s="18">
        <v>0.0</v>
      </c>
      <c r="P315" s="18">
        <f t="shared" si="6"/>
        <v>0</v>
      </c>
      <c r="Q315" s="23" t="str">
        <f t="shared" si="7"/>
        <v>#DIV/0!</v>
      </c>
      <c r="R315" s="24" t="str">
        <f t="shared" si="8"/>
        <v>#DIV/0!</v>
      </c>
      <c r="S315" s="18"/>
      <c r="T315" s="18">
        <v>0.0</v>
      </c>
      <c r="U315" s="80">
        <f t="shared" si="9"/>
        <v>0</v>
      </c>
      <c r="V315" s="23" t="str">
        <f t="shared" si="10"/>
        <v>#DIV/0!</v>
      </c>
      <c r="W315" s="26" t="str">
        <f t="shared" si="11"/>
        <v>#DIV/0!</v>
      </c>
    </row>
    <row r="316">
      <c r="A316" s="11">
        <v>879.0</v>
      </c>
      <c r="B316" s="11" t="s">
        <v>871</v>
      </c>
      <c r="C316" s="18" t="str">
        <f t="shared" si="2"/>
        <v>((Bone Pickaxe))</v>
      </c>
      <c r="D316" s="11">
        <v>2018.0</v>
      </c>
      <c r="E316" s="11">
        <v>229.0</v>
      </c>
      <c r="F316" s="11">
        <v>0.0</v>
      </c>
      <c r="G316" s="19">
        <f>VLOOKUP(B316,'Kings Ratings'!$A$2:$B$1000,2,false)</f>
        <v>9</v>
      </c>
      <c r="J316" s="18">
        <v>0.0</v>
      </c>
      <c r="K316" s="80">
        <f t="shared" si="3"/>
        <v>2018</v>
      </c>
      <c r="L316" s="23" t="str">
        <f t="shared" si="4"/>
        <v>#DIV/0!</v>
      </c>
      <c r="M316" s="24" t="str">
        <f t="shared" si="5"/>
        <v>#DIV/0!</v>
      </c>
      <c r="N316" s="41"/>
      <c r="O316" s="18">
        <v>0.0</v>
      </c>
      <c r="P316" s="18">
        <f t="shared" si="6"/>
        <v>229</v>
      </c>
      <c r="Q316" s="23" t="str">
        <f t="shared" si="7"/>
        <v>#DIV/0!</v>
      </c>
      <c r="R316" s="24" t="str">
        <f t="shared" si="8"/>
        <v>#DIV/0!</v>
      </c>
      <c r="S316" s="18"/>
      <c r="T316" s="18">
        <v>0.0</v>
      </c>
      <c r="U316" s="80">
        <f t="shared" si="9"/>
        <v>0</v>
      </c>
      <c r="V316" s="23" t="str">
        <f t="shared" si="10"/>
        <v>#DIV/0!</v>
      </c>
      <c r="W316" s="26" t="str">
        <f t="shared" si="11"/>
        <v>#DIV/0!</v>
      </c>
    </row>
    <row r="317">
      <c r="A317" s="18">
        <v>885.0</v>
      </c>
      <c r="B317" s="18" t="str">
        <f>VLOOKUP(A317,'202405 MM (Do Not Delete)'!$S$2:$T$1000,2,false)</f>
        <v>Flying Machine</v>
      </c>
      <c r="C317" s="18" t="str">
        <f t="shared" si="2"/>
        <v>((Flying Machine))</v>
      </c>
      <c r="D317" s="40">
        <v>59.0</v>
      </c>
      <c r="E317" s="40">
        <v>0.0</v>
      </c>
      <c r="F317" s="40">
        <v>0.0</v>
      </c>
      <c r="G317" s="19">
        <f>VLOOKUP(B317,'Kings Ratings'!$A$2:$B$1000,2,false)</f>
        <v>10</v>
      </c>
      <c r="H317" s="10" t="str">
        <f>vlookup(A317,'202405 MM (Do Not Delete)'!$A$1:$G$1000,7,false)</f>
        <v/>
      </c>
      <c r="J317" s="18">
        <v>30.0</v>
      </c>
      <c r="K317" s="80">
        <f t="shared" si="3"/>
        <v>29</v>
      </c>
      <c r="L317" s="23">
        <f t="shared" si="4"/>
        <v>0.9666666667</v>
      </c>
      <c r="M317" s="24" t="str">
        <f t="shared" si="5"/>
        <v>Flying Machine with +29, +96.7% (30 to 59)</v>
      </c>
      <c r="N317" s="41"/>
      <c r="O317" s="18">
        <v>0.0</v>
      </c>
      <c r="P317" s="18">
        <f t="shared" si="6"/>
        <v>0</v>
      </c>
      <c r="Q317" s="23" t="str">
        <f t="shared" si="7"/>
        <v>#DIV/0!</v>
      </c>
      <c r="R317" s="24" t="str">
        <f t="shared" si="8"/>
        <v>#DIV/0!</v>
      </c>
      <c r="S317" s="18"/>
      <c r="T317" s="18">
        <v>0.0</v>
      </c>
      <c r="U317" s="80">
        <f t="shared" si="9"/>
        <v>0</v>
      </c>
      <c r="V317" s="23" t="str">
        <f t="shared" si="10"/>
        <v>#DIV/0!</v>
      </c>
      <c r="W317" s="26" t="str">
        <f t="shared" si="11"/>
        <v>#DIV/0!</v>
      </c>
    </row>
    <row r="318">
      <c r="A318" s="18">
        <v>894.0</v>
      </c>
      <c r="B318" s="18" t="str">
        <f>VLOOKUP(A318,'202405 MM (Do Not Delete)'!$S$2:$T$1000,2,false)</f>
        <v>Wooden Spear</v>
      </c>
      <c r="C318" s="18" t="str">
        <f t="shared" si="2"/>
        <v>((Wooden Spear))</v>
      </c>
      <c r="D318" s="40">
        <v>5246.0</v>
      </c>
      <c r="E318" s="40">
        <v>2889.0</v>
      </c>
      <c r="F318" s="40">
        <v>302.0</v>
      </c>
      <c r="G318" s="19">
        <f>VLOOKUP(B318,'Kings Ratings'!$A$2:$B$1000,2,false)</f>
        <v>2</v>
      </c>
      <c r="H318" s="7">
        <f>vlookup(A318,'202405 MM (Do Not Delete)'!$A$1:$G$1000,7,false)</f>
        <v>286</v>
      </c>
      <c r="J318" s="18">
        <v>4635.0</v>
      </c>
      <c r="K318" s="80">
        <f t="shared" si="3"/>
        <v>611</v>
      </c>
      <c r="L318" s="23">
        <f t="shared" si="4"/>
        <v>0.1318230852</v>
      </c>
      <c r="M318" s="24" t="str">
        <f t="shared" si="5"/>
        <v>Wooden Spear with +611, +13.2% (4635 to 5246)</v>
      </c>
      <c r="N318" s="41"/>
      <c r="O318" s="18">
        <v>2497.0</v>
      </c>
      <c r="P318" s="18">
        <f t="shared" si="6"/>
        <v>392</v>
      </c>
      <c r="Q318" s="23">
        <f t="shared" si="7"/>
        <v>0.1569883861</v>
      </c>
      <c r="R318" s="24" t="str">
        <f t="shared" si="8"/>
        <v>Wooden Spear with +392, +15.7% (2497 to 2889)</v>
      </c>
      <c r="S318" s="18"/>
      <c r="T318" s="18">
        <v>243.0</v>
      </c>
      <c r="U318" s="80">
        <f t="shared" si="9"/>
        <v>59</v>
      </c>
      <c r="V318" s="23">
        <f t="shared" si="10"/>
        <v>0.2427983539</v>
      </c>
      <c r="W318" s="26" t="str">
        <f t="shared" si="11"/>
        <v>Wooden Spear with +59, +24.3% (243 to 302)</v>
      </c>
    </row>
    <row r="319">
      <c r="A319" s="18">
        <v>895.0</v>
      </c>
      <c r="B319" s="18" t="str">
        <f>VLOOKUP(A319,'202405 MM (Do Not Delete)'!$S$2:$T$1000,2,false)</f>
        <v>Blue Parchment</v>
      </c>
      <c r="C319" s="18" t="str">
        <f t="shared" si="2"/>
        <v>((Blue Parchment))</v>
      </c>
      <c r="D319" s="40">
        <v>5407.0</v>
      </c>
      <c r="E319" s="40">
        <v>2204.0</v>
      </c>
      <c r="F319" s="40">
        <v>37.0</v>
      </c>
      <c r="G319" s="19">
        <f>VLOOKUP(B319,'Kings Ratings'!$A$2:$B$1000,2,false)</f>
        <v>2</v>
      </c>
      <c r="H319" s="7" t="str">
        <f>vlookup(A319,'202405 MM (Do Not Delete)'!$A$1:$G$1000,7,false)</f>
        <v/>
      </c>
      <c r="J319" s="18">
        <v>4699.0</v>
      </c>
      <c r="K319" s="80">
        <f t="shared" si="3"/>
        <v>708</v>
      </c>
      <c r="L319" s="23">
        <f t="shared" si="4"/>
        <v>0.1506703554</v>
      </c>
      <c r="M319" s="24" t="str">
        <f t="shared" si="5"/>
        <v>Blue Parchment with +708, +15.1% (4699 to 5407)</v>
      </c>
      <c r="N319" s="41"/>
      <c r="O319" s="18">
        <v>1790.0</v>
      </c>
      <c r="P319" s="18">
        <f t="shared" si="6"/>
        <v>414</v>
      </c>
      <c r="Q319" s="23">
        <f t="shared" si="7"/>
        <v>0.2312849162</v>
      </c>
      <c r="R319" s="24" t="str">
        <f t="shared" si="8"/>
        <v>Blue Parchment with +414, +23.1% (1790 to 2204)</v>
      </c>
      <c r="S319" s="18"/>
      <c r="T319" s="18">
        <v>31.0</v>
      </c>
      <c r="U319" s="80">
        <f t="shared" si="9"/>
        <v>6</v>
      </c>
      <c r="V319" s="23">
        <f t="shared" si="10"/>
        <v>0.1935483871</v>
      </c>
      <c r="W319" s="26" t="str">
        <f t="shared" si="11"/>
        <v>Blue Parchment with +6, +19.4% (31 to 37)</v>
      </c>
    </row>
    <row r="320">
      <c r="A320" s="18">
        <v>896.0</v>
      </c>
      <c r="B320" s="18" t="str">
        <f>VLOOKUP(A320,'202405 MM (Do Not Delete)'!$S$2:$T$1000,2,false)</f>
        <v>Blue Diary</v>
      </c>
      <c r="C320" s="18" t="str">
        <f t="shared" si="2"/>
        <v>((Blue Diary))</v>
      </c>
      <c r="D320" s="40">
        <v>4502.0</v>
      </c>
      <c r="E320" s="40">
        <v>1909.0</v>
      </c>
      <c r="F320" s="40">
        <v>43.0</v>
      </c>
      <c r="G320" s="19">
        <f>VLOOKUP(B320,'Kings Ratings'!$A$2:$B$1000,2,false)</f>
        <v>2</v>
      </c>
      <c r="H320" s="7" t="str">
        <f>vlookup(A320,'202405 MM (Do Not Delete)'!$A$1:$G$1000,7,false)</f>
        <v/>
      </c>
      <c r="J320" s="18">
        <v>3908.0</v>
      </c>
      <c r="K320" s="80">
        <f t="shared" si="3"/>
        <v>594</v>
      </c>
      <c r="L320" s="23">
        <f t="shared" si="4"/>
        <v>0.1519959058</v>
      </c>
      <c r="M320" s="24" t="str">
        <f t="shared" si="5"/>
        <v>Blue Diary with +594, +15.2% (3908 to 4502)</v>
      </c>
      <c r="N320" s="41"/>
      <c r="O320" s="18">
        <v>1577.0</v>
      </c>
      <c r="P320" s="18">
        <f t="shared" si="6"/>
        <v>332</v>
      </c>
      <c r="Q320" s="23">
        <f t="shared" si="7"/>
        <v>0.2105263158</v>
      </c>
      <c r="R320" s="24" t="str">
        <f t="shared" si="8"/>
        <v>Blue Diary with +332, +21.1% (1577 to 1909)</v>
      </c>
      <c r="S320" s="18"/>
      <c r="T320" s="18">
        <v>34.0</v>
      </c>
      <c r="U320" s="80">
        <f t="shared" si="9"/>
        <v>9</v>
      </c>
      <c r="V320" s="23">
        <f t="shared" si="10"/>
        <v>0.2647058824</v>
      </c>
      <c r="W320" s="26" t="str">
        <f t="shared" si="11"/>
        <v>Blue Diary with +9, +26.5% (34 to 43)</v>
      </c>
    </row>
    <row r="321">
      <c r="A321" s="18">
        <v>897.0</v>
      </c>
      <c r="B321" s="18" t="str">
        <f>VLOOKUP(A321,'202405 MM (Do Not Delete)'!$S$2:$T$1000,2,false)</f>
        <v>Red Parchment</v>
      </c>
      <c r="C321" s="18" t="str">
        <f t="shared" si="2"/>
        <v>((Red Parchment))</v>
      </c>
      <c r="D321" s="40">
        <v>4025.0</v>
      </c>
      <c r="E321" s="40">
        <v>539.0</v>
      </c>
      <c r="F321" s="40">
        <v>10.0</v>
      </c>
      <c r="G321" s="19">
        <f>VLOOKUP(B321,'Kings Ratings'!$A$2:$B$1000,2,false)</f>
        <v>3</v>
      </c>
      <c r="H321" s="10"/>
      <c r="J321" s="18">
        <v>3323.0</v>
      </c>
      <c r="K321" s="80">
        <f t="shared" si="3"/>
        <v>702</v>
      </c>
      <c r="L321" s="23">
        <f t="shared" si="4"/>
        <v>0.2112548902</v>
      </c>
      <c r="M321" s="24" t="str">
        <f t="shared" si="5"/>
        <v>Red Parchment with +702, +21.1% (3323 to 4025)</v>
      </c>
      <c r="N321" s="41"/>
      <c r="O321" s="18">
        <v>404.0</v>
      </c>
      <c r="P321" s="18">
        <f t="shared" si="6"/>
        <v>135</v>
      </c>
      <c r="Q321" s="23">
        <f t="shared" si="7"/>
        <v>0.3341584158</v>
      </c>
      <c r="R321" s="24" t="str">
        <f t="shared" si="8"/>
        <v>Red Parchment with +135, +33.4% (404 to 539)</v>
      </c>
      <c r="S321" s="18"/>
      <c r="T321" s="18">
        <v>7.0</v>
      </c>
      <c r="U321" s="80">
        <f t="shared" si="9"/>
        <v>3</v>
      </c>
      <c r="V321" s="23">
        <f t="shared" si="10"/>
        <v>0.4285714286</v>
      </c>
      <c r="W321" s="26" t="str">
        <f t="shared" si="11"/>
        <v>Red Parchment with +3, +42.9% (7 to 10)</v>
      </c>
    </row>
    <row r="322">
      <c r="A322" s="18">
        <v>898.0</v>
      </c>
      <c r="B322" s="18" t="str">
        <f>VLOOKUP(A322,'202405 MM (Do Not Delete)'!$S$2:$T$1000,2,false)</f>
        <v>Red Diary</v>
      </c>
      <c r="C322" s="18" t="str">
        <f t="shared" si="2"/>
        <v>((Red Diary))</v>
      </c>
      <c r="D322" s="40">
        <v>3234.0</v>
      </c>
      <c r="E322" s="40">
        <v>495.0</v>
      </c>
      <c r="F322" s="40">
        <v>10.0</v>
      </c>
      <c r="G322" s="19">
        <f>VLOOKUP(B322,'Kings Ratings'!$A$2:$B$1000,2,false)</f>
        <v>3</v>
      </c>
      <c r="H322" s="10"/>
      <c r="J322" s="18">
        <v>2681.0</v>
      </c>
      <c r="K322" s="80">
        <f t="shared" si="3"/>
        <v>553</v>
      </c>
      <c r="L322" s="23">
        <f t="shared" si="4"/>
        <v>0.2062663185</v>
      </c>
      <c r="M322" s="24" t="str">
        <f t="shared" si="5"/>
        <v>Red Diary with +553, +20.6% (2681 to 3234)</v>
      </c>
      <c r="N322" s="41"/>
      <c r="O322" s="18">
        <v>373.0</v>
      </c>
      <c r="P322" s="18">
        <f t="shared" si="6"/>
        <v>122</v>
      </c>
      <c r="Q322" s="23">
        <f t="shared" si="7"/>
        <v>0.327077748</v>
      </c>
      <c r="R322" s="24" t="str">
        <f t="shared" si="8"/>
        <v>Red Diary with +122, +32.7% (373 to 495)</v>
      </c>
      <c r="S322" s="18"/>
      <c r="T322" s="18">
        <v>8.0</v>
      </c>
      <c r="U322" s="80">
        <f t="shared" si="9"/>
        <v>2</v>
      </c>
      <c r="V322" s="23">
        <f t="shared" si="10"/>
        <v>0.25</v>
      </c>
      <c r="W322" s="26" t="str">
        <f t="shared" si="11"/>
        <v>Red Diary with +2, +25% (8 to 10)</v>
      </c>
    </row>
    <row r="323">
      <c r="A323" s="18">
        <v>899.0</v>
      </c>
      <c r="B323" s="18" t="str">
        <f>VLOOKUP(A323,'202405 MM (Do Not Delete)'!$S$2:$T$1000,2,false)</f>
        <v>Blue Twine</v>
      </c>
      <c r="C323" s="18" t="str">
        <f t="shared" si="2"/>
        <v>((Blue Twine))</v>
      </c>
      <c r="D323" s="40">
        <v>4147.0</v>
      </c>
      <c r="E323" s="40">
        <v>1602.0</v>
      </c>
      <c r="F323" s="40">
        <v>44.0</v>
      </c>
      <c r="G323" s="19">
        <f>VLOOKUP(B323,'Kings Ratings'!$A$2:$B$1000,2,false)</f>
        <v>3</v>
      </c>
      <c r="H323" s="7">
        <f>vlookup(A323,'202405 MM (Do Not Delete)'!$A$1:$G$1000,7,false)</f>
        <v>327</v>
      </c>
      <c r="J323" s="18">
        <v>3622.0</v>
      </c>
      <c r="K323" s="80">
        <f t="shared" si="3"/>
        <v>525</v>
      </c>
      <c r="L323" s="23">
        <f t="shared" si="4"/>
        <v>0.1449475428</v>
      </c>
      <c r="M323" s="24" t="str">
        <f t="shared" si="5"/>
        <v>Blue Twine with +525, +14.5% (3622 to 4147)</v>
      </c>
      <c r="N323" s="41"/>
      <c r="O323" s="18">
        <v>1300.0</v>
      </c>
      <c r="P323" s="18">
        <f t="shared" si="6"/>
        <v>302</v>
      </c>
      <c r="Q323" s="23">
        <f t="shared" si="7"/>
        <v>0.2323076923</v>
      </c>
      <c r="R323" s="24" t="str">
        <f t="shared" si="8"/>
        <v>Blue Twine with +302, +23.2% (1300 to 1602)</v>
      </c>
      <c r="S323" s="18"/>
      <c r="T323" s="18">
        <v>31.0</v>
      </c>
      <c r="U323" s="80">
        <f t="shared" si="9"/>
        <v>13</v>
      </c>
      <c r="V323" s="23">
        <f t="shared" si="10"/>
        <v>0.4193548387</v>
      </c>
      <c r="W323" s="26" t="str">
        <f t="shared" si="11"/>
        <v>Blue Twine with +13, +41.9% (31 to 44)</v>
      </c>
    </row>
    <row r="324">
      <c r="A324" s="18">
        <v>900.0</v>
      </c>
      <c r="B324" s="18" t="str">
        <f>VLOOKUP(A324,'202405 MM (Do Not Delete)'!$S$2:$T$1000,2,false)</f>
        <v>Pitchfork</v>
      </c>
      <c r="C324" s="18" t="str">
        <f t="shared" si="2"/>
        <v>((Pitchfork))</v>
      </c>
      <c r="D324" s="40">
        <v>2601.0</v>
      </c>
      <c r="E324" s="40">
        <v>566.0</v>
      </c>
      <c r="F324" s="40">
        <v>24.0</v>
      </c>
      <c r="G324" s="19">
        <f>VLOOKUP(B324,'Kings Ratings'!$A$2:$B$1000,2,false)</f>
        <v>2</v>
      </c>
      <c r="H324" s="7">
        <f>vlookup(A324,'202405 MM (Do Not Delete)'!$A$1:$G$1000,7,false)</f>
        <v>290</v>
      </c>
      <c r="J324" s="18">
        <v>2218.0</v>
      </c>
      <c r="K324" s="80">
        <f t="shared" si="3"/>
        <v>383</v>
      </c>
      <c r="L324" s="23">
        <f t="shared" si="4"/>
        <v>0.1726780884</v>
      </c>
      <c r="M324" s="24" t="str">
        <f t="shared" si="5"/>
        <v>Pitchfork with +383, +17.3% (2218 to 2601)</v>
      </c>
      <c r="N324" s="41"/>
      <c r="O324" s="18">
        <v>453.0</v>
      </c>
      <c r="P324" s="18">
        <f t="shared" si="6"/>
        <v>113</v>
      </c>
      <c r="Q324" s="23">
        <f t="shared" si="7"/>
        <v>0.2494481236</v>
      </c>
      <c r="R324" s="24" t="str">
        <f t="shared" si="8"/>
        <v>Pitchfork with +113, +24.9% (453 to 566)</v>
      </c>
      <c r="S324" s="18"/>
      <c r="T324" s="18">
        <v>20.0</v>
      </c>
      <c r="U324" s="80">
        <f t="shared" si="9"/>
        <v>4</v>
      </c>
      <c r="V324" s="23">
        <f t="shared" si="10"/>
        <v>0.2</v>
      </c>
      <c r="W324" s="26" t="str">
        <f t="shared" si="11"/>
        <v>Pitchfork with +4, +20% (20 to 24)</v>
      </c>
    </row>
    <row r="325">
      <c r="A325" s="18">
        <v>901.0</v>
      </c>
      <c r="B325" s="18" t="str">
        <f>VLOOKUP(A325,'202405 MM (Do Not Delete)'!$S$2:$T$1000,2,false)</f>
        <v>Aquacite</v>
      </c>
      <c r="C325" s="18" t="str">
        <f t="shared" si="2"/>
        <v>((Aquacite))</v>
      </c>
      <c r="D325" s="40">
        <v>0.0</v>
      </c>
      <c r="E325" s="40">
        <v>0.0</v>
      </c>
      <c r="F325" s="40">
        <v>0.0</v>
      </c>
      <c r="G325" s="19">
        <f>VLOOKUP(B325,'Kings Ratings'!$A$2:$B$1000,2,false)</f>
        <v>10</v>
      </c>
      <c r="H325" s="7"/>
      <c r="J325" s="18">
        <v>0.0</v>
      </c>
      <c r="K325" s="80">
        <f t="shared" si="3"/>
        <v>0</v>
      </c>
      <c r="L325" s="23" t="str">
        <f t="shared" si="4"/>
        <v>#DIV/0!</v>
      </c>
      <c r="M325" s="24" t="str">
        <f t="shared" si="5"/>
        <v>#DIV/0!</v>
      </c>
      <c r="N325" s="41"/>
      <c r="O325" s="18">
        <v>0.0</v>
      </c>
      <c r="P325" s="18">
        <f t="shared" si="6"/>
        <v>0</v>
      </c>
      <c r="Q325" s="23" t="str">
        <f t="shared" si="7"/>
        <v>#DIV/0!</v>
      </c>
      <c r="R325" s="24" t="str">
        <f t="shared" si="8"/>
        <v>#DIV/0!</v>
      </c>
      <c r="S325" s="18"/>
      <c r="T325" s="18">
        <v>0.0</v>
      </c>
      <c r="U325" s="80">
        <f t="shared" si="9"/>
        <v>0</v>
      </c>
      <c r="V325" s="23" t="str">
        <f t="shared" si="10"/>
        <v>#DIV/0!</v>
      </c>
      <c r="W325" s="26" t="str">
        <f t="shared" si="11"/>
        <v>#DIV/0!</v>
      </c>
    </row>
    <row r="326">
      <c r="A326" s="18">
        <v>921.0</v>
      </c>
      <c r="B326" s="18" t="str">
        <f>VLOOKUP(A326,'202405 MM (Do Not Delete)'!$S$2:$T$1000,2,false)</f>
        <v>Crystal Pickaxe</v>
      </c>
      <c r="C326" s="18" t="str">
        <f t="shared" si="2"/>
        <v>((Crystal Pickaxe))</v>
      </c>
      <c r="D326" s="40">
        <v>43.0</v>
      </c>
      <c r="E326" s="40">
        <v>0.0</v>
      </c>
      <c r="F326" s="40">
        <v>0.0</v>
      </c>
      <c r="G326" s="19">
        <f>VLOOKUP(B326,'Kings Ratings'!$A$2:$B$1000,2,false)</f>
        <v>10</v>
      </c>
      <c r="H326" s="7"/>
      <c r="J326" s="18">
        <v>0.0</v>
      </c>
      <c r="K326" s="80">
        <f t="shared" si="3"/>
        <v>43</v>
      </c>
      <c r="L326" s="23" t="str">
        <f t="shared" si="4"/>
        <v>#DIV/0!</v>
      </c>
      <c r="M326" s="24" t="str">
        <f t="shared" si="5"/>
        <v>#DIV/0!</v>
      </c>
      <c r="N326" s="41"/>
      <c r="O326" s="18">
        <v>0.0</v>
      </c>
      <c r="P326" s="18">
        <f t="shared" si="6"/>
        <v>0</v>
      </c>
      <c r="Q326" s="23" t="str">
        <f t="shared" si="7"/>
        <v>#DIV/0!</v>
      </c>
      <c r="R326" s="24" t="str">
        <f t="shared" si="8"/>
        <v>#DIV/0!</v>
      </c>
      <c r="S326" s="18"/>
      <c r="T326" s="18">
        <v>0.0</v>
      </c>
      <c r="U326" s="80">
        <f t="shared" si="9"/>
        <v>0</v>
      </c>
      <c r="V326" s="23" t="str">
        <f t="shared" si="10"/>
        <v>#DIV/0!</v>
      </c>
      <c r="W326" s="26" t="str">
        <f t="shared" si="11"/>
        <v>#DIV/0!</v>
      </c>
    </row>
    <row r="327">
      <c r="A327" s="18">
        <v>922.0</v>
      </c>
      <c r="B327" s="18" t="str">
        <f>VLOOKUP(A327,'202405 MM (Do Not Delete)'!$S$2:$T$1000,2,false)</f>
        <v>Sturdy Pickaxe</v>
      </c>
      <c r="C327" s="18" t="str">
        <f t="shared" si="2"/>
        <v>((Sturdy Pickaxe))</v>
      </c>
      <c r="D327" s="40">
        <v>8.0</v>
      </c>
      <c r="E327" s="40">
        <v>0.0</v>
      </c>
      <c r="F327" s="40">
        <v>0.0</v>
      </c>
      <c r="G327" s="19">
        <f>VLOOKUP(B327,'Kings Ratings'!$A$2:$B$1000,2,false)</f>
        <v>10</v>
      </c>
      <c r="H327" s="7"/>
      <c r="J327" s="18">
        <v>0.0</v>
      </c>
      <c r="K327" s="80">
        <f t="shared" si="3"/>
        <v>8</v>
      </c>
      <c r="L327" s="23" t="str">
        <f t="shared" si="4"/>
        <v>#DIV/0!</v>
      </c>
      <c r="M327" s="24" t="str">
        <f t="shared" si="5"/>
        <v>#DIV/0!</v>
      </c>
      <c r="N327" s="41"/>
      <c r="O327" s="18">
        <v>0.0</v>
      </c>
      <c r="P327" s="18">
        <f t="shared" si="6"/>
        <v>0</v>
      </c>
      <c r="Q327" s="23" t="str">
        <f t="shared" si="7"/>
        <v>#DIV/0!</v>
      </c>
      <c r="R327" s="24" t="str">
        <f t="shared" si="8"/>
        <v>#DIV/0!</v>
      </c>
      <c r="S327" s="18"/>
      <c r="T327" s="18">
        <v>0.0</v>
      </c>
      <c r="U327" s="80">
        <f t="shared" si="9"/>
        <v>0</v>
      </c>
      <c r="V327" s="23" t="str">
        <f t="shared" si="10"/>
        <v>#DIV/0!</v>
      </c>
      <c r="W327" s="26" t="str">
        <f t="shared" si="11"/>
        <v>#DIV/0!</v>
      </c>
    </row>
    <row r="328">
      <c r="A328" s="18">
        <v>927.0</v>
      </c>
      <c r="B328" s="18" t="str">
        <f>VLOOKUP(A328,'202405 MM (Do Not Delete)'!$S$2:$T$1000,2,false)</f>
        <v>Flarite</v>
      </c>
      <c r="C328" s="18" t="str">
        <f t="shared" si="2"/>
        <v>((Flarite))</v>
      </c>
      <c r="D328" s="40">
        <v>0.0</v>
      </c>
      <c r="E328" s="40">
        <v>0.0</v>
      </c>
      <c r="F328" s="40">
        <v>0.0</v>
      </c>
      <c r="G328" s="19">
        <f>VLOOKUP(B328,'Kings Ratings'!$A$2:$B$1000,2,false)</f>
        <v>10</v>
      </c>
      <c r="H328" s="7"/>
      <c r="J328" s="18">
        <v>0.0</v>
      </c>
      <c r="K328" s="80">
        <f t="shared" si="3"/>
        <v>0</v>
      </c>
      <c r="L328" s="23" t="str">
        <f t="shared" si="4"/>
        <v>#DIV/0!</v>
      </c>
      <c r="M328" s="24" t="str">
        <f t="shared" si="5"/>
        <v>#DIV/0!</v>
      </c>
      <c r="N328" s="41"/>
      <c r="O328" s="18">
        <v>0.0</v>
      </c>
      <c r="P328" s="18">
        <f t="shared" si="6"/>
        <v>0</v>
      </c>
      <c r="Q328" s="23" t="str">
        <f t="shared" si="7"/>
        <v>#DIV/0!</v>
      </c>
      <c r="R328" s="24" t="str">
        <f t="shared" si="8"/>
        <v>#DIV/0!</v>
      </c>
      <c r="S328" s="18"/>
      <c r="T328" s="18">
        <v>0.0</v>
      </c>
      <c r="U328" s="80">
        <f t="shared" si="9"/>
        <v>0</v>
      </c>
      <c r="V328" s="23" t="str">
        <f t="shared" si="10"/>
        <v>#DIV/0!</v>
      </c>
      <c r="W328" s="26" t="str">
        <f t="shared" si="11"/>
        <v>#DIV/0!</v>
      </c>
    </row>
    <row r="329">
      <c r="A329" s="18">
        <v>930.0</v>
      </c>
      <c r="B329" s="18" t="str">
        <f>VLOOKUP(A329,'202405 MM (Do Not Delete)'!$S$2:$T$1000,2,false)</f>
        <v>Runestone 27</v>
      </c>
      <c r="C329" s="18" t="str">
        <f t="shared" si="2"/>
        <v>((Runestone 27))</v>
      </c>
      <c r="D329" s="40">
        <v>0.0</v>
      </c>
      <c r="E329" s="40">
        <v>0.0</v>
      </c>
      <c r="F329" s="40">
        <v>0.0</v>
      </c>
      <c r="G329" s="19">
        <f>VLOOKUP(B329,'Kings Ratings'!$A$2:$B$1000,2,false)</f>
        <v>10</v>
      </c>
      <c r="H329" s="7"/>
      <c r="J329" s="18">
        <v>0.0</v>
      </c>
      <c r="K329" s="80">
        <f t="shared" si="3"/>
        <v>0</v>
      </c>
      <c r="L329" s="23" t="str">
        <f t="shared" si="4"/>
        <v>#DIV/0!</v>
      </c>
      <c r="M329" s="24" t="str">
        <f t="shared" si="5"/>
        <v>#DIV/0!</v>
      </c>
      <c r="N329" s="41"/>
      <c r="O329" s="18">
        <v>0.0</v>
      </c>
      <c r="P329" s="18">
        <f t="shared" si="6"/>
        <v>0</v>
      </c>
      <c r="Q329" s="23" t="str">
        <f t="shared" si="7"/>
        <v>#DIV/0!</v>
      </c>
      <c r="R329" s="24" t="str">
        <f t="shared" si="8"/>
        <v>#DIV/0!</v>
      </c>
      <c r="S329" s="18"/>
      <c r="T329" s="18">
        <v>0.0</v>
      </c>
      <c r="U329" s="80">
        <f t="shared" si="9"/>
        <v>0</v>
      </c>
      <c r="V329" s="23" t="str">
        <f t="shared" si="10"/>
        <v>#DIV/0!</v>
      </c>
      <c r="W329" s="26" t="str">
        <f t="shared" si="11"/>
        <v>#DIV/0!</v>
      </c>
    </row>
    <row r="330">
      <c r="A330" s="18">
        <v>942.0</v>
      </c>
      <c r="B330" s="18" t="str">
        <f>VLOOKUP(A330,'202405 MM (Do Not Delete)'!$S$2:$T$1000,2,false)</f>
        <v>Frozen Squid</v>
      </c>
      <c r="C330" s="18" t="str">
        <f t="shared" si="2"/>
        <v>((Frozen Squid))</v>
      </c>
      <c r="D330" s="40">
        <v>5299.0</v>
      </c>
      <c r="E330" s="40">
        <v>2739.0</v>
      </c>
      <c r="F330" s="40">
        <v>389.0</v>
      </c>
      <c r="G330" s="19">
        <f>VLOOKUP(B330,'Kings Ratings'!$A$2:$B$1000,2,false)</f>
        <v>11</v>
      </c>
      <c r="H330" s="7" t="str">
        <f>vlookup(A330,'202405 MM (Do Not Delete)'!$A$1:$G$1000,7,false)</f>
        <v/>
      </c>
      <c r="J330" s="18">
        <v>5297.0</v>
      </c>
      <c r="K330" s="80">
        <f t="shared" si="3"/>
        <v>2</v>
      </c>
      <c r="L330" s="23">
        <f t="shared" si="4"/>
        <v>0.0003775722107</v>
      </c>
      <c r="M330" s="24" t="str">
        <f t="shared" si="5"/>
        <v>Frozen Squid with +2, +0% (5297 to 5299)</v>
      </c>
      <c r="N330" s="41"/>
      <c r="O330" s="18">
        <v>2738.0</v>
      </c>
      <c r="P330" s="18">
        <f t="shared" si="6"/>
        <v>1</v>
      </c>
      <c r="Q330" s="23">
        <f t="shared" si="7"/>
        <v>0.000365230095</v>
      </c>
      <c r="R330" s="24" t="str">
        <f t="shared" si="8"/>
        <v>Frozen Squid with +1, +0% (2738 to 2739)</v>
      </c>
      <c r="S330" s="18"/>
      <c r="T330" s="18">
        <v>389.0</v>
      </c>
      <c r="U330" s="80">
        <f t="shared" si="9"/>
        <v>0</v>
      </c>
      <c r="V330" s="23">
        <f t="shared" si="10"/>
        <v>0</v>
      </c>
      <c r="W330" s="26" t="str">
        <f t="shared" si="11"/>
        <v>Frozen Squid with +0, +0% (389 to 389)</v>
      </c>
    </row>
    <row r="331">
      <c r="A331" s="18">
        <v>943.0</v>
      </c>
      <c r="B331" s="18" t="str">
        <f>VLOOKUP(A331,'202405 MM (Do Not Delete)'!$S$2:$T$1000,2,false)</f>
        <v>Frozen Sheepshead</v>
      </c>
      <c r="C331" s="18" t="str">
        <f t="shared" si="2"/>
        <v>((Frozen Sheepshead))</v>
      </c>
      <c r="D331" s="40">
        <v>3147.0</v>
      </c>
      <c r="E331" s="40">
        <v>1473.0</v>
      </c>
      <c r="F331" s="40">
        <v>18.0</v>
      </c>
      <c r="G331" s="19">
        <f>VLOOKUP(B331,'Kings Ratings'!$A$2:$B$1000,2,false)</f>
        <v>11</v>
      </c>
      <c r="H331" s="7" t="str">
        <f>vlookup(A331,'202405 MM (Do Not Delete)'!$A$1:$G$1000,7,false)</f>
        <v/>
      </c>
      <c r="J331" s="18">
        <v>3145.0</v>
      </c>
      <c r="K331" s="80">
        <f t="shared" si="3"/>
        <v>2</v>
      </c>
      <c r="L331" s="23">
        <f t="shared" si="4"/>
        <v>0.0006359300477</v>
      </c>
      <c r="M331" s="24" t="str">
        <f t="shared" si="5"/>
        <v>Frozen Sheepshead with +2, +0.1% (3145 to 3147)</v>
      </c>
      <c r="N331" s="41"/>
      <c r="O331" s="18">
        <v>1472.0</v>
      </c>
      <c r="P331" s="18">
        <f t="shared" si="6"/>
        <v>1</v>
      </c>
      <c r="Q331" s="23">
        <f t="shared" si="7"/>
        <v>0.0006793478261</v>
      </c>
      <c r="R331" s="24" t="str">
        <f t="shared" si="8"/>
        <v>Frozen Sheepshead with +1, +0.1% (1472 to 1473)</v>
      </c>
      <c r="S331" s="18"/>
      <c r="T331" s="18">
        <v>18.0</v>
      </c>
      <c r="U331" s="80">
        <f t="shared" si="9"/>
        <v>0</v>
      </c>
      <c r="V331" s="23">
        <f t="shared" si="10"/>
        <v>0</v>
      </c>
      <c r="W331" s="26" t="str">
        <f t="shared" si="11"/>
        <v>Frozen Sheepshead with +0, +0% (18 to 18)</v>
      </c>
    </row>
    <row r="332">
      <c r="A332" s="18">
        <v>944.0</v>
      </c>
      <c r="B332" s="18" t="str">
        <f>VLOOKUP(A332,'202405 MM (Do Not Delete)'!$S$2:$T$1000,2,false)</f>
        <v>Frozen Spyfish</v>
      </c>
      <c r="C332" s="18" t="str">
        <f t="shared" si="2"/>
        <v>((Frozen Spyfish))</v>
      </c>
      <c r="D332" s="40">
        <v>6277.0</v>
      </c>
      <c r="E332" s="40">
        <v>2494.0</v>
      </c>
      <c r="F332" s="40">
        <v>51.0</v>
      </c>
      <c r="G332" s="19">
        <f>VLOOKUP(B332,'Kings Ratings'!$A$2:$B$1000,2,false)</f>
        <v>11</v>
      </c>
      <c r="H332" s="7" t="str">
        <f>vlookup(A332,'202405 MM (Do Not Delete)'!$A$1:$G$1000,7,false)</f>
        <v/>
      </c>
      <c r="J332" s="18">
        <v>6274.0</v>
      </c>
      <c r="K332" s="80">
        <f t="shared" si="3"/>
        <v>3</v>
      </c>
      <c r="L332" s="23">
        <f t="shared" si="4"/>
        <v>0.0004781638508</v>
      </c>
      <c r="M332" s="24" t="str">
        <f t="shared" si="5"/>
        <v>Frozen Spyfish with +3, +0% (6274 to 6277)</v>
      </c>
      <c r="N332" s="41"/>
      <c r="O332" s="18">
        <v>2492.0</v>
      </c>
      <c r="P332" s="18">
        <f t="shared" si="6"/>
        <v>2</v>
      </c>
      <c r="Q332" s="23">
        <f t="shared" si="7"/>
        <v>0.0008025682183</v>
      </c>
      <c r="R332" s="24" t="str">
        <f t="shared" si="8"/>
        <v>Frozen Spyfish with +2, +0.1% (2492 to 2494)</v>
      </c>
      <c r="S332" s="18"/>
      <c r="T332" s="18">
        <v>51.0</v>
      </c>
      <c r="U332" s="80">
        <f t="shared" si="9"/>
        <v>0</v>
      </c>
      <c r="V332" s="23">
        <f t="shared" si="10"/>
        <v>0</v>
      </c>
      <c r="W332" s="26" t="str">
        <f t="shared" si="11"/>
        <v>Frozen Spyfish with +0, +0% (51 to 51)</v>
      </c>
    </row>
    <row r="333">
      <c r="A333" s="18">
        <v>945.0</v>
      </c>
      <c r="B333" s="18" t="str">
        <f>VLOOKUP(A333,'202405 MM (Do Not Delete)'!$S$2:$T$1000,2,false)</f>
        <v>Frozen Manta Ray</v>
      </c>
      <c r="C333" s="18" t="str">
        <f t="shared" si="2"/>
        <v>((Frozen Manta Ray))</v>
      </c>
      <c r="D333" s="40">
        <v>5337.0</v>
      </c>
      <c r="E333" s="40">
        <v>2693.0</v>
      </c>
      <c r="F333" s="40">
        <v>333.0</v>
      </c>
      <c r="G333" s="19">
        <f>VLOOKUP(B333,'Kings Ratings'!$A$2:$B$1000,2,false)</f>
        <v>11</v>
      </c>
      <c r="H333" s="7" t="str">
        <f>vlookup(A333,'202405 MM (Do Not Delete)'!$A$1:$G$1000,7,false)</f>
        <v/>
      </c>
      <c r="J333" s="18">
        <v>5334.0</v>
      </c>
      <c r="K333" s="80">
        <f t="shared" si="3"/>
        <v>3</v>
      </c>
      <c r="L333" s="23">
        <f t="shared" si="4"/>
        <v>0.0005624296963</v>
      </c>
      <c r="M333" s="24" t="str">
        <f t="shared" si="5"/>
        <v>Frozen Manta Ray with +3, +0.1% (5334 to 5337)</v>
      </c>
      <c r="N333" s="41"/>
      <c r="O333" s="18">
        <v>2692.0</v>
      </c>
      <c r="P333" s="18">
        <f t="shared" si="6"/>
        <v>1</v>
      </c>
      <c r="Q333" s="23">
        <f t="shared" si="7"/>
        <v>0.0003714710253</v>
      </c>
      <c r="R333" s="24" t="str">
        <f t="shared" si="8"/>
        <v>Frozen Manta Ray with +1, +0% (2692 to 2693)</v>
      </c>
      <c r="S333" s="18"/>
      <c r="T333" s="18">
        <v>333.0</v>
      </c>
      <c r="U333" s="80">
        <f t="shared" si="9"/>
        <v>0</v>
      </c>
      <c r="V333" s="23">
        <f t="shared" si="10"/>
        <v>0</v>
      </c>
      <c r="W333" s="26" t="str">
        <f t="shared" si="11"/>
        <v>Frozen Manta Ray with +0, +0% (333 to 333)</v>
      </c>
    </row>
    <row r="334">
      <c r="A334" s="18">
        <v>946.0</v>
      </c>
      <c r="B334" s="18" t="str">
        <f>VLOOKUP(A334,'202405 MM (Do Not Delete)'!$S$2:$T$1000,2,false)</f>
        <v>Frozen Boot</v>
      </c>
      <c r="C334" s="18" t="str">
        <f t="shared" si="2"/>
        <v>((Frozen Boot))</v>
      </c>
      <c r="D334" s="40">
        <v>2668.0</v>
      </c>
      <c r="E334" s="40">
        <v>701.0</v>
      </c>
      <c r="F334" s="40">
        <v>4.0</v>
      </c>
      <c r="G334" s="19">
        <f>VLOOKUP(B334,'Kings Ratings'!$A$2:$B$1000,2,false)</f>
        <v>11</v>
      </c>
      <c r="H334" s="10"/>
      <c r="J334" s="18">
        <v>2667.0</v>
      </c>
      <c r="K334" s="80">
        <f t="shared" si="3"/>
        <v>1</v>
      </c>
      <c r="L334" s="23">
        <f t="shared" si="4"/>
        <v>0.0003749531309</v>
      </c>
      <c r="M334" s="24" t="str">
        <f t="shared" si="5"/>
        <v>Frozen Boot with +1, +0% (2667 to 2668)</v>
      </c>
      <c r="N334" s="41"/>
      <c r="O334" s="18">
        <v>701.0</v>
      </c>
      <c r="P334" s="18">
        <f t="shared" si="6"/>
        <v>0</v>
      </c>
      <c r="Q334" s="23">
        <f t="shared" si="7"/>
        <v>0</v>
      </c>
      <c r="R334" s="24" t="str">
        <f t="shared" si="8"/>
        <v>Frozen Boot with +0, +0% (701 to 701)</v>
      </c>
      <c r="S334" s="18"/>
      <c r="T334" s="18">
        <v>4.0</v>
      </c>
      <c r="U334" s="80">
        <f t="shared" si="9"/>
        <v>0</v>
      </c>
      <c r="V334" s="23">
        <f t="shared" si="10"/>
        <v>0</v>
      </c>
      <c r="W334" s="26" t="str">
        <f t="shared" si="11"/>
        <v>Frozen Boot with +0, +0% (4 to 4)</v>
      </c>
    </row>
    <row r="335">
      <c r="A335" s="18">
        <v>947.0</v>
      </c>
      <c r="B335" s="18" t="str">
        <f>VLOOKUP(A335,'202405 MM (Do Not Delete)'!$S$2:$T$1000,2,false)</f>
        <v>Frozen Shell</v>
      </c>
      <c r="C335" s="18" t="str">
        <f t="shared" si="2"/>
        <v>((Frozen Shell))</v>
      </c>
      <c r="D335" s="40">
        <v>2613.0</v>
      </c>
      <c r="E335" s="40">
        <v>682.0</v>
      </c>
      <c r="F335" s="40">
        <v>1.0</v>
      </c>
      <c r="G335" s="19">
        <f>VLOOKUP(B335,'Kings Ratings'!$A$2:$B$1000,2,false)</f>
        <v>11</v>
      </c>
      <c r="H335" s="10"/>
      <c r="J335" s="18">
        <v>2612.0</v>
      </c>
      <c r="K335" s="80">
        <f t="shared" si="3"/>
        <v>1</v>
      </c>
      <c r="L335" s="23">
        <f t="shared" si="4"/>
        <v>0.000382848392</v>
      </c>
      <c r="M335" s="24" t="str">
        <f t="shared" si="5"/>
        <v>Frozen Shell with +1, +0% (2612 to 2613)</v>
      </c>
      <c r="N335" s="41"/>
      <c r="O335" s="18">
        <v>682.0</v>
      </c>
      <c r="P335" s="18">
        <f t="shared" si="6"/>
        <v>0</v>
      </c>
      <c r="Q335" s="23">
        <f t="shared" si="7"/>
        <v>0</v>
      </c>
      <c r="R335" s="24" t="str">
        <f t="shared" si="8"/>
        <v>Frozen Shell with +0, +0% (682 to 682)</v>
      </c>
      <c r="S335" s="18"/>
      <c r="T335" s="18">
        <v>1.0</v>
      </c>
      <c r="U335" s="80">
        <f t="shared" si="9"/>
        <v>0</v>
      </c>
      <c r="V335" s="23">
        <f t="shared" si="10"/>
        <v>0</v>
      </c>
      <c r="W335" s="26" t="str">
        <f t="shared" si="11"/>
        <v>Frozen Shell with +0, +0% (1 to 1)</v>
      </c>
    </row>
    <row r="336">
      <c r="A336" s="18">
        <v>948.0</v>
      </c>
      <c r="B336" s="18" t="str">
        <f>VLOOKUP(A336,'202405 MM (Do Not Delete)'!$S$2:$T$1000,2,false)</f>
        <v>Frozen Catfish</v>
      </c>
      <c r="C336" s="18" t="str">
        <f t="shared" si="2"/>
        <v>((Frozen Catfish))</v>
      </c>
      <c r="D336" s="40">
        <v>3138.0</v>
      </c>
      <c r="E336" s="40">
        <v>816.0</v>
      </c>
      <c r="F336" s="40">
        <v>3.0</v>
      </c>
      <c r="G336" s="19">
        <f>VLOOKUP(B336,'Kings Ratings'!$A$2:$B$1000,2,false)</f>
        <v>11</v>
      </c>
      <c r="H336" s="10"/>
      <c r="J336" s="18">
        <v>3135.0</v>
      </c>
      <c r="K336" s="80">
        <f t="shared" si="3"/>
        <v>3</v>
      </c>
      <c r="L336" s="23">
        <f t="shared" si="4"/>
        <v>0.000956937799</v>
      </c>
      <c r="M336" s="24" t="str">
        <f t="shared" si="5"/>
        <v>Frozen Catfish with +3, +0.1% (3135 to 3138)</v>
      </c>
      <c r="N336" s="41"/>
      <c r="O336" s="18">
        <v>816.0</v>
      </c>
      <c r="P336" s="18">
        <f t="shared" si="6"/>
        <v>0</v>
      </c>
      <c r="Q336" s="23">
        <f t="shared" si="7"/>
        <v>0</v>
      </c>
      <c r="R336" s="24" t="str">
        <f t="shared" si="8"/>
        <v>Frozen Catfish with +0, +0% (816 to 816)</v>
      </c>
      <c r="S336" s="18"/>
      <c r="T336" s="18">
        <v>3.0</v>
      </c>
      <c r="U336" s="80">
        <f t="shared" si="9"/>
        <v>0</v>
      </c>
      <c r="V336" s="23">
        <f t="shared" si="10"/>
        <v>0</v>
      </c>
      <c r="W336" s="26" t="str">
        <f t="shared" si="11"/>
        <v>Frozen Catfish with +0, +0% (3 to 3)</v>
      </c>
    </row>
    <row r="337">
      <c r="A337" s="18">
        <v>949.0</v>
      </c>
      <c r="B337" s="18" t="str">
        <f>VLOOKUP(A337,'202405 MM (Do Not Delete)'!$S$2:$T$1000,2,false)</f>
        <v>Frozen Lobster</v>
      </c>
      <c r="C337" s="18" t="str">
        <f t="shared" si="2"/>
        <v>((Frozen Lobster))</v>
      </c>
      <c r="D337" s="40">
        <v>5090.0</v>
      </c>
      <c r="E337" s="40">
        <v>2849.0</v>
      </c>
      <c r="F337" s="40">
        <v>230.0</v>
      </c>
      <c r="G337" s="19">
        <f>VLOOKUP(B337,'Kings Ratings'!$A$2:$B$1000,2,false)</f>
        <v>11</v>
      </c>
      <c r="H337" s="7" t="str">
        <f>vlookup(A337,'202405 MM (Do Not Delete)'!$A$1:$G$1000,7,false)</f>
        <v/>
      </c>
      <c r="J337" s="18">
        <v>5088.0</v>
      </c>
      <c r="K337" s="80">
        <f t="shared" si="3"/>
        <v>2</v>
      </c>
      <c r="L337" s="23">
        <f t="shared" si="4"/>
        <v>0.000393081761</v>
      </c>
      <c r="M337" s="24" t="str">
        <f t="shared" si="5"/>
        <v>Frozen Lobster with +2, +0% (5088 to 5090)</v>
      </c>
      <c r="N337" s="41"/>
      <c r="O337" s="18">
        <v>2848.0</v>
      </c>
      <c r="P337" s="18">
        <f t="shared" si="6"/>
        <v>1</v>
      </c>
      <c r="Q337" s="23">
        <f t="shared" si="7"/>
        <v>0.0003511235955</v>
      </c>
      <c r="R337" s="24" t="str">
        <f t="shared" si="8"/>
        <v>Frozen Lobster with +1, +0% (2848 to 2849)</v>
      </c>
      <c r="S337" s="18"/>
      <c r="T337" s="18">
        <v>230.0</v>
      </c>
      <c r="U337" s="80">
        <f t="shared" si="9"/>
        <v>0</v>
      </c>
      <c r="V337" s="23">
        <f t="shared" si="10"/>
        <v>0</v>
      </c>
      <c r="W337" s="26" t="str">
        <f t="shared" si="11"/>
        <v>Frozen Lobster with +0, +0% (230 to 230)</v>
      </c>
    </row>
    <row r="338">
      <c r="A338" s="18">
        <v>950.0</v>
      </c>
      <c r="B338" s="18" t="str">
        <f>VLOOKUP(A338,'202405 MM (Do Not Delete)'!$S$2:$T$1000,2,false)</f>
        <v>Frozen Biter</v>
      </c>
      <c r="C338" s="18" t="str">
        <f t="shared" si="2"/>
        <v>((Frozen Biter))</v>
      </c>
      <c r="D338" s="40">
        <v>5102.0</v>
      </c>
      <c r="E338" s="40">
        <v>2767.0</v>
      </c>
      <c r="F338" s="40">
        <v>203.0</v>
      </c>
      <c r="G338" s="19">
        <f>VLOOKUP(B338,'Kings Ratings'!$A$2:$B$1000,2,false)</f>
        <v>11</v>
      </c>
      <c r="H338" s="7" t="str">
        <f>vlookup(A338,'202405 MM (Do Not Delete)'!$A$1:$G$1000,7,false)</f>
        <v/>
      </c>
      <c r="J338" s="18">
        <v>5100.0</v>
      </c>
      <c r="K338" s="80">
        <f t="shared" si="3"/>
        <v>2</v>
      </c>
      <c r="L338" s="23">
        <f t="shared" si="4"/>
        <v>0.0003921568627</v>
      </c>
      <c r="M338" s="24" t="str">
        <f t="shared" si="5"/>
        <v>Frozen Biter with +2, +0% (5100 to 5102)</v>
      </c>
      <c r="N338" s="41"/>
      <c r="O338" s="18">
        <v>2766.0</v>
      </c>
      <c r="P338" s="18">
        <f t="shared" si="6"/>
        <v>1</v>
      </c>
      <c r="Q338" s="23">
        <f t="shared" si="7"/>
        <v>0.0003615328995</v>
      </c>
      <c r="R338" s="24" t="str">
        <f t="shared" si="8"/>
        <v>Frozen Biter with +1, +0% (2766 to 2767)</v>
      </c>
      <c r="S338" s="18"/>
      <c r="T338" s="18">
        <v>203.0</v>
      </c>
      <c r="U338" s="80">
        <f t="shared" si="9"/>
        <v>0</v>
      </c>
      <c r="V338" s="23">
        <f t="shared" si="10"/>
        <v>0</v>
      </c>
      <c r="W338" s="26" t="str">
        <f t="shared" si="11"/>
        <v>Frozen Biter with +0, +0% (203 to 203)</v>
      </c>
    </row>
    <row r="339">
      <c r="A339" s="18">
        <v>951.0</v>
      </c>
      <c r="B339" s="18" t="str">
        <f>VLOOKUP(A339,'202405 MM (Do Not Delete)'!$S$2:$T$1000,2,false)</f>
        <v>Frozen Bones</v>
      </c>
      <c r="C339" s="18" t="str">
        <f t="shared" si="2"/>
        <v>((Frozen Bones))</v>
      </c>
      <c r="D339" s="40">
        <v>5483.0</v>
      </c>
      <c r="E339" s="40">
        <v>1978.0</v>
      </c>
      <c r="F339" s="40">
        <v>22.0</v>
      </c>
      <c r="G339" s="19">
        <f>VLOOKUP(B339,'Kings Ratings'!$A$2:$B$1000,2,false)</f>
        <v>11</v>
      </c>
      <c r="H339" s="7" t="str">
        <f>vlookup(A339,'202405 MM (Do Not Delete)'!$A$1:$G$1000,7,false)</f>
        <v/>
      </c>
      <c r="J339" s="18">
        <v>5480.0</v>
      </c>
      <c r="K339" s="80">
        <f t="shared" si="3"/>
        <v>3</v>
      </c>
      <c r="L339" s="23">
        <f t="shared" si="4"/>
        <v>0.0005474452555</v>
      </c>
      <c r="M339" s="24" t="str">
        <f t="shared" si="5"/>
        <v>Frozen Bones with +3, +0.1% (5480 to 5483)</v>
      </c>
      <c r="N339" s="41"/>
      <c r="O339" s="18">
        <v>1977.0</v>
      </c>
      <c r="P339" s="18">
        <f t="shared" si="6"/>
        <v>1</v>
      </c>
      <c r="Q339" s="23">
        <f t="shared" si="7"/>
        <v>0.0005058168943</v>
      </c>
      <c r="R339" s="24" t="str">
        <f t="shared" si="8"/>
        <v>Frozen Bones with +1, +0.1% (1977 to 1978)</v>
      </c>
      <c r="S339" s="18"/>
      <c r="T339" s="18">
        <v>22.0</v>
      </c>
      <c r="U339" s="80">
        <f t="shared" si="9"/>
        <v>0</v>
      </c>
      <c r="V339" s="23">
        <f t="shared" si="10"/>
        <v>0</v>
      </c>
      <c r="W339" s="26" t="str">
        <f t="shared" si="11"/>
        <v>Frozen Bones with +0, +0% (22 to 22)</v>
      </c>
    </row>
    <row r="340">
      <c r="A340" s="18">
        <v>952.0</v>
      </c>
      <c r="B340" s="18" t="str">
        <f>VLOOKUP(A340,'202405 MM (Do Not Delete)'!$S$2:$T$1000,2,false)</f>
        <v>Frozen Jelly</v>
      </c>
      <c r="C340" s="18" t="str">
        <f t="shared" si="2"/>
        <v>((Frozen Jelly))</v>
      </c>
      <c r="D340" s="40">
        <v>3944.0</v>
      </c>
      <c r="E340" s="40">
        <v>3001.0</v>
      </c>
      <c r="F340" s="40">
        <v>415.0</v>
      </c>
      <c r="G340" s="19">
        <f>VLOOKUP(B340,'Kings Ratings'!$A$2:$B$1000,2,false)</f>
        <v>11</v>
      </c>
      <c r="H340" s="7" t="str">
        <f>vlookup(A340,'202405 MM (Do Not Delete)'!$A$1:$G$1000,7,false)</f>
        <v/>
      </c>
      <c r="J340" s="18">
        <v>3942.0</v>
      </c>
      <c r="K340" s="80">
        <f t="shared" si="3"/>
        <v>2</v>
      </c>
      <c r="L340" s="23">
        <f t="shared" si="4"/>
        <v>0.0005073566717</v>
      </c>
      <c r="M340" s="24" t="str">
        <f t="shared" si="5"/>
        <v>Frozen Jelly with +2, +0.1% (3942 to 3944)</v>
      </c>
      <c r="N340" s="41"/>
      <c r="O340" s="18">
        <v>3000.0</v>
      </c>
      <c r="P340" s="18">
        <f t="shared" si="6"/>
        <v>1</v>
      </c>
      <c r="Q340" s="23">
        <f t="shared" si="7"/>
        <v>0.0003333333333</v>
      </c>
      <c r="R340" s="24" t="str">
        <f t="shared" si="8"/>
        <v>Frozen Jelly with +1, +0% (3000 to 3001)</v>
      </c>
      <c r="S340" s="18"/>
      <c r="T340" s="18">
        <v>415.0</v>
      </c>
      <c r="U340" s="80">
        <f t="shared" si="9"/>
        <v>0</v>
      </c>
      <c r="V340" s="23">
        <f t="shared" si="10"/>
        <v>0</v>
      </c>
      <c r="W340" s="26" t="str">
        <f t="shared" si="11"/>
        <v>Frozen Jelly with +0, +0% (415 to 415)</v>
      </c>
    </row>
    <row r="341">
      <c r="A341" s="18">
        <v>953.0</v>
      </c>
      <c r="B341" s="18" t="str">
        <f>VLOOKUP(A341,'202405 MM (Do Not Delete)'!$S$2:$T$1000,2,false)</f>
        <v>Frozen Angelfish</v>
      </c>
      <c r="C341" s="18" t="str">
        <f t="shared" si="2"/>
        <v>((Frozen Angelfish))</v>
      </c>
      <c r="D341" s="40">
        <v>3922.0</v>
      </c>
      <c r="E341" s="40">
        <v>2976.0</v>
      </c>
      <c r="F341" s="40">
        <v>394.0</v>
      </c>
      <c r="G341" s="19">
        <f>VLOOKUP(B341,'Kings Ratings'!$A$2:$B$1000,2,false)</f>
        <v>11</v>
      </c>
      <c r="H341" s="7" t="str">
        <f>vlookup(A341,'202405 MM (Do Not Delete)'!$A$1:$G$1000,7,false)</f>
        <v/>
      </c>
      <c r="J341" s="18">
        <v>3920.0</v>
      </c>
      <c r="K341" s="80">
        <f t="shared" si="3"/>
        <v>2</v>
      </c>
      <c r="L341" s="23">
        <f t="shared" si="4"/>
        <v>0.0005102040816</v>
      </c>
      <c r="M341" s="24" t="str">
        <f t="shared" si="5"/>
        <v>Frozen Angelfish with +2, +0.1% (3920 to 3922)</v>
      </c>
      <c r="N341" s="41"/>
      <c r="O341" s="18">
        <v>2975.0</v>
      </c>
      <c r="P341" s="18">
        <f t="shared" si="6"/>
        <v>1</v>
      </c>
      <c r="Q341" s="23">
        <f t="shared" si="7"/>
        <v>0.0003361344538</v>
      </c>
      <c r="R341" s="24" t="str">
        <f t="shared" si="8"/>
        <v>Frozen Angelfish with +1, +0% (2975 to 2976)</v>
      </c>
      <c r="S341" s="18"/>
      <c r="T341" s="18">
        <v>394.0</v>
      </c>
      <c r="U341" s="80">
        <f t="shared" si="9"/>
        <v>0</v>
      </c>
      <c r="V341" s="23">
        <f t="shared" si="10"/>
        <v>0</v>
      </c>
      <c r="W341" s="26" t="str">
        <f t="shared" si="11"/>
        <v>Frozen Angelfish with +0, +0% (394 to 394)</v>
      </c>
    </row>
    <row r="342">
      <c r="A342" s="18">
        <v>954.0</v>
      </c>
      <c r="B342" s="18" t="str">
        <f>VLOOKUP(A342,'202405 MM (Do Not Delete)'!$S$2:$T$1000,2,false)</f>
        <v>Frozen Starfish</v>
      </c>
      <c r="C342" s="18" t="str">
        <f t="shared" si="2"/>
        <v>((Frozen Starfish))</v>
      </c>
      <c r="D342" s="40">
        <v>774.0</v>
      </c>
      <c r="E342" s="40">
        <v>4.0</v>
      </c>
      <c r="F342" s="40">
        <v>0.0</v>
      </c>
      <c r="G342" s="19">
        <f>VLOOKUP(B342,'Kings Ratings'!$A$2:$B$1000,2,false)</f>
        <v>11</v>
      </c>
      <c r="H342" s="10"/>
      <c r="J342" s="18">
        <v>774.0</v>
      </c>
      <c r="K342" s="80">
        <f t="shared" si="3"/>
        <v>0</v>
      </c>
      <c r="L342" s="23">
        <f t="shared" si="4"/>
        <v>0</v>
      </c>
      <c r="M342" s="24" t="str">
        <f t="shared" si="5"/>
        <v>Frozen Starfish with +0, +0% (774 to 774)</v>
      </c>
      <c r="N342" s="41"/>
      <c r="O342" s="18">
        <v>4.0</v>
      </c>
      <c r="P342" s="18">
        <f t="shared" si="6"/>
        <v>0</v>
      </c>
      <c r="Q342" s="23">
        <f t="shared" si="7"/>
        <v>0</v>
      </c>
      <c r="R342" s="24" t="str">
        <f t="shared" si="8"/>
        <v>Frozen Starfish with +0, +0% (4 to 4)</v>
      </c>
      <c r="S342" s="18"/>
      <c r="T342" s="18">
        <v>0.0</v>
      </c>
      <c r="U342" s="80">
        <f t="shared" si="9"/>
        <v>0</v>
      </c>
      <c r="V342" s="23" t="str">
        <f t="shared" si="10"/>
        <v>#DIV/0!</v>
      </c>
      <c r="W342" s="26" t="str">
        <f t="shared" si="11"/>
        <v>#DIV/0!</v>
      </c>
    </row>
    <row r="343">
      <c r="A343" s="18">
        <v>955.0</v>
      </c>
      <c r="B343" s="18" t="str">
        <f>VLOOKUP(A343,'202405 MM (Do Not Delete)'!$S$2:$T$1000,2,false)</f>
        <v>Frozen Wheel</v>
      </c>
      <c r="C343" s="18" t="str">
        <f t="shared" si="2"/>
        <v>((Frozen Wheel))</v>
      </c>
      <c r="D343" s="40">
        <v>2898.0</v>
      </c>
      <c r="E343" s="40">
        <v>443.0</v>
      </c>
      <c r="F343" s="40">
        <v>2.0</v>
      </c>
      <c r="G343" s="19">
        <f>VLOOKUP(B343,'Kings Ratings'!$A$2:$B$1000,2,false)</f>
        <v>11</v>
      </c>
      <c r="H343" s="10"/>
      <c r="J343" s="18">
        <v>2897.0</v>
      </c>
      <c r="K343" s="80">
        <f t="shared" si="3"/>
        <v>1</v>
      </c>
      <c r="L343" s="23">
        <f t="shared" si="4"/>
        <v>0.0003451846738</v>
      </c>
      <c r="M343" s="24" t="str">
        <f t="shared" si="5"/>
        <v>Frozen Wheel with +1, +0% (2897 to 2898)</v>
      </c>
      <c r="N343" s="41"/>
      <c r="O343" s="18">
        <v>443.0</v>
      </c>
      <c r="P343" s="18">
        <f t="shared" si="6"/>
        <v>0</v>
      </c>
      <c r="Q343" s="23">
        <f t="shared" si="7"/>
        <v>0</v>
      </c>
      <c r="R343" s="24" t="str">
        <f t="shared" si="8"/>
        <v>Frozen Wheel with +0, +0% (443 to 443)</v>
      </c>
      <c r="S343" s="18"/>
      <c r="T343" s="18">
        <v>2.0</v>
      </c>
      <c r="U343" s="80">
        <f t="shared" si="9"/>
        <v>0</v>
      </c>
      <c r="V343" s="23">
        <f t="shared" si="10"/>
        <v>0</v>
      </c>
      <c r="W343" s="26" t="str">
        <f t="shared" si="11"/>
        <v>Frozen Wheel with +0, +0% (2 to 2)</v>
      </c>
    </row>
    <row r="344">
      <c r="A344" s="18">
        <v>956.0</v>
      </c>
      <c r="B344" s="18" t="str">
        <f>VLOOKUP(A344,'202405 MM (Do Not Delete)'!$S$2:$T$1000,2,false)</f>
        <v>Frozen Skull</v>
      </c>
      <c r="C344" s="18" t="str">
        <f t="shared" si="2"/>
        <v>((Frozen Skull))</v>
      </c>
      <c r="D344" s="40">
        <v>493.0</v>
      </c>
      <c r="E344" s="40">
        <v>5.0</v>
      </c>
      <c r="F344" s="40">
        <v>0.0</v>
      </c>
      <c r="G344" s="19">
        <f>VLOOKUP(B344,'Kings Ratings'!$A$2:$B$1000,2,false)</f>
        <v>11</v>
      </c>
      <c r="H344" s="10"/>
      <c r="J344" s="18">
        <v>493.0</v>
      </c>
      <c r="K344" s="80">
        <f t="shared" si="3"/>
        <v>0</v>
      </c>
      <c r="L344" s="23">
        <f t="shared" si="4"/>
        <v>0</v>
      </c>
      <c r="M344" s="24" t="str">
        <f t="shared" si="5"/>
        <v>Frozen Skull with +0, +0% (493 to 493)</v>
      </c>
      <c r="N344" s="41"/>
      <c r="O344" s="18">
        <v>5.0</v>
      </c>
      <c r="P344" s="18">
        <f t="shared" si="6"/>
        <v>0</v>
      </c>
      <c r="Q344" s="23">
        <f t="shared" si="7"/>
        <v>0</v>
      </c>
      <c r="R344" s="24" t="str">
        <f t="shared" si="8"/>
        <v>Frozen Skull with +0, +0% (5 to 5)</v>
      </c>
      <c r="S344" s="18"/>
      <c r="T344" s="18">
        <v>0.0</v>
      </c>
      <c r="U344" s="80">
        <f t="shared" si="9"/>
        <v>0</v>
      </c>
      <c r="V344" s="23" t="str">
        <f t="shared" si="10"/>
        <v>#DIV/0!</v>
      </c>
      <c r="W344" s="26" t="str">
        <f t="shared" si="11"/>
        <v>#DIV/0!</v>
      </c>
    </row>
    <row r="345">
      <c r="A345" s="18">
        <v>957.0</v>
      </c>
      <c r="B345" s="18" t="str">
        <f>VLOOKUP(A345,'202405 MM (Do Not Delete)'!$S$2:$T$1000,2,false)</f>
        <v>Frozen Feather</v>
      </c>
      <c r="C345" s="18" t="str">
        <f t="shared" si="2"/>
        <v>((Frozen Feather))</v>
      </c>
      <c r="D345" s="40">
        <v>727.0</v>
      </c>
      <c r="E345" s="40">
        <v>4.0</v>
      </c>
      <c r="F345" s="40">
        <v>0.0</v>
      </c>
      <c r="G345" s="19">
        <f>VLOOKUP(B345,'Kings Ratings'!$A$2:$B$1000,2,false)</f>
        <v>11</v>
      </c>
      <c r="H345" s="10"/>
      <c r="J345" s="18">
        <v>727.0</v>
      </c>
      <c r="K345" s="80">
        <f t="shared" si="3"/>
        <v>0</v>
      </c>
      <c r="L345" s="23">
        <f t="shared" si="4"/>
        <v>0</v>
      </c>
      <c r="M345" s="24" t="str">
        <f t="shared" si="5"/>
        <v>Frozen Feather with +0, +0% (727 to 727)</v>
      </c>
      <c r="N345" s="41"/>
      <c r="O345" s="18">
        <v>4.0</v>
      </c>
      <c r="P345" s="18">
        <f t="shared" si="6"/>
        <v>0</v>
      </c>
      <c r="Q345" s="23">
        <f t="shared" si="7"/>
        <v>0</v>
      </c>
      <c r="R345" s="24" t="str">
        <f t="shared" si="8"/>
        <v>Frozen Feather with +0, +0% (4 to 4)</v>
      </c>
      <c r="S345" s="18"/>
      <c r="T345" s="18">
        <v>0.0</v>
      </c>
      <c r="U345" s="80">
        <f t="shared" si="9"/>
        <v>0</v>
      </c>
      <c r="V345" s="23" t="str">
        <f t="shared" si="10"/>
        <v>#DIV/0!</v>
      </c>
      <c r="W345" s="26" t="str">
        <f t="shared" si="11"/>
        <v>#DIV/0!</v>
      </c>
    </row>
    <row r="346">
      <c r="A346" s="18">
        <v>958.0</v>
      </c>
      <c r="B346" s="18" t="str">
        <f>VLOOKUP(A346,'202405 MM (Do Not Delete)'!$S$2:$T$1000,2,false)</f>
        <v>Frozen Dagger</v>
      </c>
      <c r="C346" s="18" t="str">
        <f t="shared" si="2"/>
        <v>((Frozen Dagger))</v>
      </c>
      <c r="D346" s="40">
        <v>3239.0</v>
      </c>
      <c r="E346" s="40">
        <v>1137.0</v>
      </c>
      <c r="F346" s="40">
        <v>2.0</v>
      </c>
      <c r="G346" s="19">
        <f>VLOOKUP(B346,'Kings Ratings'!$A$2:$B$1000,2,false)</f>
        <v>11</v>
      </c>
      <c r="H346" s="10"/>
      <c r="J346" s="18">
        <v>3238.0</v>
      </c>
      <c r="K346" s="80">
        <f t="shared" si="3"/>
        <v>1</v>
      </c>
      <c r="L346" s="23">
        <f t="shared" si="4"/>
        <v>0.0003088326127</v>
      </c>
      <c r="M346" s="24" t="str">
        <f t="shared" si="5"/>
        <v>Frozen Dagger with +1, +0% (3238 to 3239)</v>
      </c>
      <c r="N346" s="41"/>
      <c r="O346" s="18">
        <v>1137.0</v>
      </c>
      <c r="P346" s="18">
        <f t="shared" si="6"/>
        <v>0</v>
      </c>
      <c r="Q346" s="23">
        <f t="shared" si="7"/>
        <v>0</v>
      </c>
      <c r="R346" s="24" t="str">
        <f t="shared" si="8"/>
        <v>Frozen Dagger with +0, +0% (1137 to 1137)</v>
      </c>
      <c r="S346" s="18"/>
      <c r="T346" s="18">
        <v>2.0</v>
      </c>
      <c r="U346" s="80">
        <f t="shared" si="9"/>
        <v>0</v>
      </c>
      <c r="V346" s="23">
        <f t="shared" si="10"/>
        <v>0</v>
      </c>
      <c r="W346" s="26" t="str">
        <f t="shared" si="11"/>
        <v>Frozen Dagger with +0, +0% (2 to 2)</v>
      </c>
    </row>
    <row r="347">
      <c r="A347" s="18">
        <v>959.0</v>
      </c>
      <c r="B347" s="18" t="str">
        <f>VLOOKUP(A347,'202405 MM (Do Not Delete)'!$S$2:$T$1000,2,false)</f>
        <v>Frozen Coin</v>
      </c>
      <c r="C347" s="18" t="str">
        <f t="shared" si="2"/>
        <v>((Frozen Coin))</v>
      </c>
      <c r="D347" s="40">
        <v>1341.0</v>
      </c>
      <c r="E347" s="40">
        <v>22.0</v>
      </c>
      <c r="F347" s="40">
        <v>0.0</v>
      </c>
      <c r="G347" s="19">
        <f>VLOOKUP(B347,'Kings Ratings'!$A$2:$B$1000,2,false)</f>
        <v>11</v>
      </c>
      <c r="H347" s="10"/>
      <c r="J347" s="18">
        <v>1340.0</v>
      </c>
      <c r="K347" s="80">
        <f t="shared" si="3"/>
        <v>1</v>
      </c>
      <c r="L347" s="23">
        <f t="shared" si="4"/>
        <v>0.0007462686567</v>
      </c>
      <c r="M347" s="24" t="str">
        <f t="shared" si="5"/>
        <v>Frozen Coin with +1, +0.1% (1340 to 1341)</v>
      </c>
      <c r="N347" s="41"/>
      <c r="O347" s="18">
        <v>22.0</v>
      </c>
      <c r="P347" s="18">
        <f t="shared" si="6"/>
        <v>0</v>
      </c>
      <c r="Q347" s="23">
        <f t="shared" si="7"/>
        <v>0</v>
      </c>
      <c r="R347" s="24" t="str">
        <f t="shared" si="8"/>
        <v>Frozen Coin with +0, +0% (22 to 22)</v>
      </c>
      <c r="S347" s="18"/>
      <c r="T347" s="18">
        <v>0.0</v>
      </c>
      <c r="U347" s="80">
        <f t="shared" si="9"/>
        <v>0</v>
      </c>
      <c r="V347" s="23" t="str">
        <f t="shared" si="10"/>
        <v>#DIV/0!</v>
      </c>
      <c r="W347" s="26" t="str">
        <f t="shared" si="11"/>
        <v>#DIV/0!</v>
      </c>
    </row>
    <row r="348">
      <c r="A348" s="18">
        <v>960.0</v>
      </c>
      <c r="B348" s="18" t="str">
        <f>VLOOKUP(A348,'202405 MM (Do Not Delete)'!$S$2:$T$1000,2,false)</f>
        <v>Frozen Crab Claw</v>
      </c>
      <c r="C348" s="18" t="str">
        <f t="shared" si="2"/>
        <v>((Frozen Crab Claw))</v>
      </c>
      <c r="D348" s="40">
        <v>2180.0</v>
      </c>
      <c r="E348" s="40">
        <v>291.0</v>
      </c>
      <c r="F348" s="40">
        <v>0.0</v>
      </c>
      <c r="G348" s="19">
        <f>VLOOKUP(B348,'Kings Ratings'!$A$2:$B$1000,2,false)</f>
        <v>11</v>
      </c>
      <c r="H348" s="10"/>
      <c r="J348" s="18">
        <v>2179.0</v>
      </c>
      <c r="K348" s="80">
        <f t="shared" si="3"/>
        <v>1</v>
      </c>
      <c r="L348" s="23">
        <f t="shared" si="4"/>
        <v>0.0004589261129</v>
      </c>
      <c r="M348" s="24" t="str">
        <f t="shared" si="5"/>
        <v>Frozen Crab Claw with +1, +0% (2179 to 2180)</v>
      </c>
      <c r="N348" s="41"/>
      <c r="O348" s="18">
        <v>291.0</v>
      </c>
      <c r="P348" s="18">
        <f t="shared" si="6"/>
        <v>0</v>
      </c>
      <c r="Q348" s="23">
        <f t="shared" si="7"/>
        <v>0</v>
      </c>
      <c r="R348" s="24" t="str">
        <f t="shared" si="8"/>
        <v>Frozen Crab Claw with +0, +0% (291 to 291)</v>
      </c>
      <c r="S348" s="18"/>
      <c r="T348" s="18">
        <v>0.0</v>
      </c>
      <c r="U348" s="80">
        <f t="shared" si="9"/>
        <v>0</v>
      </c>
      <c r="V348" s="23" t="str">
        <f t="shared" si="10"/>
        <v>#DIV/0!</v>
      </c>
      <c r="W348" s="26" t="str">
        <f t="shared" si="11"/>
        <v>#DIV/0!</v>
      </c>
    </row>
    <row r="349">
      <c r="A349" s="18">
        <v>961.0</v>
      </c>
      <c r="B349" s="18" t="str">
        <f>VLOOKUP(A349,'202405 MM (Do Not Delete)'!$S$2:$T$1000,2,false)</f>
        <v>Frozen Book</v>
      </c>
      <c r="C349" s="18" t="str">
        <f t="shared" si="2"/>
        <v>((Frozen Book))</v>
      </c>
      <c r="D349" s="40">
        <v>1081.0</v>
      </c>
      <c r="E349" s="40">
        <v>12.0</v>
      </c>
      <c r="F349" s="40">
        <v>0.0</v>
      </c>
      <c r="G349" s="19">
        <f>VLOOKUP(B349,'Kings Ratings'!$A$2:$B$1000,2,false)</f>
        <v>11</v>
      </c>
      <c r="H349" s="10"/>
      <c r="J349" s="18">
        <v>1081.0</v>
      </c>
      <c r="K349" s="80">
        <f t="shared" si="3"/>
        <v>0</v>
      </c>
      <c r="L349" s="23">
        <f t="shared" si="4"/>
        <v>0</v>
      </c>
      <c r="M349" s="24" t="str">
        <f t="shared" si="5"/>
        <v>Frozen Book with +0, +0% (1081 to 1081)</v>
      </c>
      <c r="N349" s="41"/>
      <c r="O349" s="18">
        <v>12.0</v>
      </c>
      <c r="P349" s="18">
        <f t="shared" si="6"/>
        <v>0</v>
      </c>
      <c r="Q349" s="23">
        <f t="shared" si="7"/>
        <v>0</v>
      </c>
      <c r="R349" s="24" t="str">
        <f t="shared" si="8"/>
        <v>Frozen Book with +0, +0% (12 to 12)</v>
      </c>
      <c r="S349" s="18"/>
      <c r="T349" s="18">
        <v>0.0</v>
      </c>
      <c r="U349" s="80">
        <f t="shared" si="9"/>
        <v>0</v>
      </c>
      <c r="V349" s="23" t="str">
        <f t="shared" si="10"/>
        <v>#DIV/0!</v>
      </c>
      <c r="W349" s="26" t="str">
        <f t="shared" si="11"/>
        <v>#DIV/0!</v>
      </c>
    </row>
    <row r="350">
      <c r="A350" s="18">
        <v>976.0</v>
      </c>
      <c r="B350" s="18" t="str">
        <f>VLOOKUP(A350,'202405 MM (Do Not Delete)'!$S$2:$T$1000,2,false)</f>
        <v>Green Twine</v>
      </c>
      <c r="C350" s="18" t="str">
        <f t="shared" si="2"/>
        <v>((Green Twine))</v>
      </c>
      <c r="D350" s="40">
        <v>4107.0</v>
      </c>
      <c r="E350" s="40">
        <v>1553.0</v>
      </c>
      <c r="F350" s="40">
        <v>25.0</v>
      </c>
      <c r="G350" s="19">
        <f>VLOOKUP(B350,'Kings Ratings'!$A$2:$B$1000,2,false)</f>
        <v>2</v>
      </c>
      <c r="H350" s="7">
        <f>vlookup(A350,'202405 MM (Do Not Delete)'!$A$1:$G$1000,7,false)</f>
        <v>292</v>
      </c>
      <c r="J350" s="18">
        <v>3568.0</v>
      </c>
      <c r="K350" s="80">
        <f t="shared" si="3"/>
        <v>539</v>
      </c>
      <c r="L350" s="23">
        <f t="shared" si="4"/>
        <v>0.1510650224</v>
      </c>
      <c r="M350" s="24" t="str">
        <f t="shared" si="5"/>
        <v>Green Twine with +539, +15.1% (3568 to 4107)</v>
      </c>
      <c r="N350" s="41"/>
      <c r="O350" s="18">
        <v>1224.0</v>
      </c>
      <c r="P350" s="18">
        <f t="shared" si="6"/>
        <v>329</v>
      </c>
      <c r="Q350" s="23">
        <f t="shared" si="7"/>
        <v>0.2687908497</v>
      </c>
      <c r="R350" s="24" t="str">
        <f t="shared" si="8"/>
        <v>Green Twine with +329, +26.9% (1224 to 1553)</v>
      </c>
      <c r="S350" s="18"/>
      <c r="T350" s="18">
        <v>19.0</v>
      </c>
      <c r="U350" s="80">
        <f t="shared" si="9"/>
        <v>6</v>
      </c>
      <c r="V350" s="23">
        <f t="shared" si="10"/>
        <v>0.3157894737</v>
      </c>
      <c r="W350" s="26" t="str">
        <f t="shared" si="11"/>
        <v>Green Twine with +6, +31.6% (19 to 25)</v>
      </c>
    </row>
    <row r="351">
      <c r="A351" s="18">
        <v>977.0</v>
      </c>
      <c r="B351" s="18" t="str">
        <f>VLOOKUP(A351,'202405 MM (Do Not Delete)'!$S$2:$T$1000,2,false)</f>
        <v>Purple Twine</v>
      </c>
      <c r="C351" s="18" t="str">
        <f t="shared" si="2"/>
        <v>((Purple Twine))</v>
      </c>
      <c r="D351" s="40">
        <v>3042.0</v>
      </c>
      <c r="E351" s="40">
        <v>620.0</v>
      </c>
      <c r="F351" s="40">
        <v>8.0</v>
      </c>
      <c r="G351" s="19">
        <f>VLOOKUP(B351,'Kings Ratings'!$A$2:$B$1000,2,false)</f>
        <v>5</v>
      </c>
      <c r="H351" s="10"/>
      <c r="J351" s="18">
        <v>2579.0</v>
      </c>
      <c r="K351" s="80">
        <f t="shared" si="3"/>
        <v>463</v>
      </c>
      <c r="L351" s="23">
        <f t="shared" si="4"/>
        <v>0.1795269484</v>
      </c>
      <c r="M351" s="24" t="str">
        <f t="shared" si="5"/>
        <v>Purple Twine with +463, +18% (2579 to 3042)</v>
      </c>
      <c r="N351" s="41"/>
      <c r="O351" s="18">
        <v>485.0</v>
      </c>
      <c r="P351" s="18">
        <f t="shared" si="6"/>
        <v>135</v>
      </c>
      <c r="Q351" s="23">
        <f t="shared" si="7"/>
        <v>0.2783505155</v>
      </c>
      <c r="R351" s="24" t="str">
        <f t="shared" si="8"/>
        <v>Purple Twine with +135, +27.8% (485 to 620)</v>
      </c>
      <c r="S351" s="18"/>
      <c r="T351" s="18">
        <v>5.0</v>
      </c>
      <c r="U351" s="80">
        <f t="shared" si="9"/>
        <v>3</v>
      </c>
      <c r="V351" s="23">
        <f t="shared" si="10"/>
        <v>0.6</v>
      </c>
      <c r="W351" s="26" t="str">
        <f t="shared" si="11"/>
        <v>Purple Twine with +3, +60% (5 to 8)</v>
      </c>
    </row>
    <row r="352">
      <c r="A352" s="18">
        <v>978.0</v>
      </c>
      <c r="B352" s="18" t="str">
        <f>VLOOKUP(A352,'202405 MM (Do Not Delete)'!$S$2:$T$1000,2,false)</f>
        <v>Cannon</v>
      </c>
      <c r="C352" s="18" t="str">
        <f t="shared" si="2"/>
        <v>((Cannon))</v>
      </c>
      <c r="D352" s="40">
        <v>855.0</v>
      </c>
      <c r="E352" s="40">
        <v>19.0</v>
      </c>
      <c r="F352" s="40">
        <v>0.0</v>
      </c>
      <c r="G352" s="19">
        <f>VLOOKUP(B352,'Kings Ratings'!$A$2:$B$1000,2,false)</f>
        <v>10</v>
      </c>
      <c r="H352" s="10" t="str">
        <f>vlookup(A352,'202405 MM (Do Not Delete)'!$A$1:$G$1000,7,false)</f>
        <v/>
      </c>
      <c r="J352" s="18">
        <v>593.0</v>
      </c>
      <c r="K352" s="80">
        <f t="shared" si="3"/>
        <v>262</v>
      </c>
      <c r="L352" s="23">
        <f t="shared" si="4"/>
        <v>0.4418212479</v>
      </c>
      <c r="M352" s="24" t="str">
        <f t="shared" si="5"/>
        <v>Cannon with +262, +44.2% (593 to 855)</v>
      </c>
      <c r="N352" s="41"/>
      <c r="O352" s="18">
        <v>12.0</v>
      </c>
      <c r="P352" s="18">
        <f t="shared" si="6"/>
        <v>7</v>
      </c>
      <c r="Q352" s="23">
        <f t="shared" si="7"/>
        <v>0.5833333333</v>
      </c>
      <c r="R352" s="24" t="str">
        <f t="shared" si="8"/>
        <v>Cannon with +7, +58.3% (12 to 19)</v>
      </c>
      <c r="S352" s="18"/>
      <c r="T352" s="18">
        <v>0.0</v>
      </c>
      <c r="U352" s="80">
        <f t="shared" si="9"/>
        <v>0</v>
      </c>
      <c r="V352" s="23" t="str">
        <f t="shared" si="10"/>
        <v>#DIV/0!</v>
      </c>
      <c r="W352" s="26" t="str">
        <f t="shared" si="11"/>
        <v>#DIV/0!</v>
      </c>
    </row>
    <row r="353">
      <c r="A353" s="18">
        <v>1041.0</v>
      </c>
      <c r="B353" s="18" t="str">
        <f>VLOOKUP(A353,'202405 MM (Do Not Delete)'!$S$2:$T$1000,2,false)</f>
        <v>Red Diamond Fish</v>
      </c>
      <c r="C353" s="18" t="str">
        <f t="shared" si="2"/>
        <v>((Red Diamond Fish))</v>
      </c>
      <c r="D353" s="40">
        <v>349.0</v>
      </c>
      <c r="E353" s="40">
        <v>2.0</v>
      </c>
      <c r="F353" s="40">
        <v>0.0</v>
      </c>
      <c r="G353" s="19">
        <f>VLOOKUP(B353,'Kings Ratings'!$A$2:$B$1000,2,false)</f>
        <v>11</v>
      </c>
      <c r="H353" s="10" t="str">
        <f>vlookup(A353,'202405 MM (Do Not Delete)'!$A$1:$G$1000,7,false)</f>
        <v/>
      </c>
      <c r="J353" s="18">
        <v>349.0</v>
      </c>
      <c r="K353" s="80">
        <f t="shared" si="3"/>
        <v>0</v>
      </c>
      <c r="L353" s="23">
        <f t="shared" si="4"/>
        <v>0</v>
      </c>
      <c r="M353" s="24" t="str">
        <f t="shared" si="5"/>
        <v>Red Diamond Fish with +0, +0% (349 to 349)</v>
      </c>
      <c r="N353" s="41"/>
      <c r="O353" s="18">
        <v>2.0</v>
      </c>
      <c r="P353" s="18">
        <f t="shared" si="6"/>
        <v>0</v>
      </c>
      <c r="Q353" s="23">
        <f t="shared" si="7"/>
        <v>0</v>
      </c>
      <c r="R353" s="24" t="str">
        <f t="shared" si="8"/>
        <v>Red Diamond Fish with +0, +0% (2 to 2)</v>
      </c>
      <c r="S353" s="18"/>
      <c r="T353" s="18">
        <v>0.0</v>
      </c>
      <c r="U353" s="80">
        <f t="shared" si="9"/>
        <v>0</v>
      </c>
      <c r="V353" s="23" t="str">
        <f t="shared" si="10"/>
        <v>#DIV/0!</v>
      </c>
      <c r="W353" s="26" t="str">
        <f t="shared" si="11"/>
        <v>#DIV/0!</v>
      </c>
    </row>
    <row r="354">
      <c r="A354" s="18">
        <v>1045.0</v>
      </c>
      <c r="B354" s="18" t="str">
        <f>VLOOKUP(A354,'202405 MM (Do Not Delete)'!$S$2:$T$1000,2,false)</f>
        <v>Piñata Whop Stick</v>
      </c>
      <c r="C354" s="18" t="str">
        <f t="shared" si="2"/>
        <v>((Piñata Whop Stick))</v>
      </c>
      <c r="D354" s="40">
        <v>620.0</v>
      </c>
      <c r="E354" s="40">
        <v>25.0</v>
      </c>
      <c r="F354" s="40">
        <v>0.0</v>
      </c>
      <c r="G354" s="19">
        <f>VLOOKUP(B354,'Kings Ratings'!$A$2:$B$1000,2,false)</f>
        <v>11</v>
      </c>
      <c r="H354" s="10"/>
      <c r="J354" s="18">
        <v>620.0</v>
      </c>
      <c r="K354" s="80">
        <f t="shared" si="3"/>
        <v>0</v>
      </c>
      <c r="L354" s="23">
        <f t="shared" si="4"/>
        <v>0</v>
      </c>
      <c r="M354" s="24" t="str">
        <f t="shared" si="5"/>
        <v>Piñata Whop Stick with +0, +0% (620 to 620)</v>
      </c>
      <c r="N354" s="41"/>
      <c r="O354" s="18">
        <v>25.0</v>
      </c>
      <c r="P354" s="18">
        <f t="shared" si="6"/>
        <v>0</v>
      </c>
      <c r="Q354" s="23">
        <f t="shared" si="7"/>
        <v>0</v>
      </c>
      <c r="R354" s="24" t="str">
        <f t="shared" si="8"/>
        <v>Piñata Whop Stick with +0, +0% (25 to 25)</v>
      </c>
      <c r="S354" s="18"/>
      <c r="T354" s="18">
        <v>0.0</v>
      </c>
      <c r="U354" s="80">
        <f t="shared" si="9"/>
        <v>0</v>
      </c>
      <c r="V354" s="23" t="str">
        <f t="shared" si="10"/>
        <v>#DIV/0!</v>
      </c>
      <c r="W354" s="26" t="str">
        <f t="shared" si="11"/>
        <v>#DIV/0!</v>
      </c>
    </row>
    <row r="355">
      <c r="A355" s="18">
        <v>1065.0</v>
      </c>
      <c r="B355" s="18" t="str">
        <f>VLOOKUP(A355,'202405 MM (Do Not Delete)'!$S$2:$T$1000,2,false)</f>
        <v>Block of Wood</v>
      </c>
      <c r="C355" s="18" t="str">
        <f t="shared" si="2"/>
        <v>((Block of Wood))</v>
      </c>
      <c r="D355" s="40">
        <v>1945.0</v>
      </c>
      <c r="E355" s="40">
        <v>66.0</v>
      </c>
      <c r="F355" s="40">
        <v>1.0</v>
      </c>
      <c r="G355" s="19">
        <f>VLOOKUP(B355,'Kings Ratings'!$A$2:$B$1000,2,false)</f>
        <v>10</v>
      </c>
      <c r="H355" s="10" t="str">
        <f>vlookup(A355,'202405 MM (Do Not Delete)'!$A$1:$G$1000,7,false)</f>
        <v/>
      </c>
      <c r="J355" s="18">
        <v>1552.0</v>
      </c>
      <c r="K355" s="80">
        <f t="shared" si="3"/>
        <v>393</v>
      </c>
      <c r="L355" s="23">
        <f t="shared" si="4"/>
        <v>0.2532216495</v>
      </c>
      <c r="M355" s="24" t="str">
        <f t="shared" si="5"/>
        <v>Block of Wood with +393, +25.3% (1552 to 1945)</v>
      </c>
      <c r="N355" s="41"/>
      <c r="O355" s="18">
        <v>47.0</v>
      </c>
      <c r="P355" s="18">
        <f t="shared" si="6"/>
        <v>19</v>
      </c>
      <c r="Q355" s="23">
        <f t="shared" si="7"/>
        <v>0.4042553191</v>
      </c>
      <c r="R355" s="24" t="str">
        <f t="shared" si="8"/>
        <v>Block of Wood with +19, +40.4% (47 to 66)</v>
      </c>
      <c r="S355" s="18"/>
      <c r="T355" s="18">
        <v>1.0</v>
      </c>
      <c r="U355" s="80">
        <f t="shared" si="9"/>
        <v>0</v>
      </c>
      <c r="V355" s="23">
        <f t="shared" si="10"/>
        <v>0</v>
      </c>
      <c r="W355" s="26" t="str">
        <f t="shared" si="11"/>
        <v>Block of Wood with +0, +0% (1 to 1)</v>
      </c>
    </row>
    <row r="356">
      <c r="A356" s="18">
        <v>1066.0</v>
      </c>
      <c r="B356" s="18" t="str">
        <f>VLOOKUP(A356,'202405 MM (Do Not Delete)'!$S$2:$T$1000,2,false)</f>
        <v>Handsaw</v>
      </c>
      <c r="C356" s="18" t="str">
        <f t="shared" si="2"/>
        <v>((Handsaw))</v>
      </c>
      <c r="D356" s="40">
        <v>2736.0</v>
      </c>
      <c r="E356" s="40">
        <v>221.0</v>
      </c>
      <c r="F356" s="40">
        <v>8.0</v>
      </c>
      <c r="G356" s="19">
        <f>VLOOKUP(B356,'Kings Ratings'!$A$2:$B$1000,2,false)</f>
        <v>9</v>
      </c>
      <c r="H356" s="10">
        <f>vlookup(A356,'202405 MM (Do Not Delete)'!$A$1:$G$1000,7,false)</f>
        <v>317</v>
      </c>
      <c r="J356" s="18">
        <v>2202.0</v>
      </c>
      <c r="K356" s="80">
        <f t="shared" si="3"/>
        <v>534</v>
      </c>
      <c r="L356" s="23">
        <f t="shared" si="4"/>
        <v>0.242506812</v>
      </c>
      <c r="M356" s="24" t="str">
        <f t="shared" si="5"/>
        <v>Handsaw with +534, +24.3% (2202 to 2736)</v>
      </c>
      <c r="N356" s="41"/>
      <c r="O356" s="18">
        <v>153.0</v>
      </c>
      <c r="P356" s="18">
        <f t="shared" si="6"/>
        <v>68</v>
      </c>
      <c r="Q356" s="23">
        <f t="shared" si="7"/>
        <v>0.4444444444</v>
      </c>
      <c r="R356" s="24" t="str">
        <f t="shared" si="8"/>
        <v>Handsaw with +68, +44.4% (153 to 221)</v>
      </c>
      <c r="S356" s="18"/>
      <c r="T356" s="18">
        <v>7.0</v>
      </c>
      <c r="U356" s="80">
        <f t="shared" si="9"/>
        <v>1</v>
      </c>
      <c r="V356" s="23">
        <f t="shared" si="10"/>
        <v>0.1428571429</v>
      </c>
      <c r="W356" s="26" t="str">
        <f t="shared" si="11"/>
        <v>Handsaw with +1, +14.3% (7 to 8)</v>
      </c>
    </row>
    <row r="357">
      <c r="A357" s="18">
        <v>1089.0</v>
      </c>
      <c r="B357" s="18" t="str">
        <f>VLOOKUP(A357,'202405 MM (Do Not Delete)'!$S$2:$T$1000,2,false)</f>
        <v>Fire Ant Farm</v>
      </c>
      <c r="C357" s="18" t="str">
        <f t="shared" si="2"/>
        <v>((Fire Ant Farm))</v>
      </c>
      <c r="D357" s="40">
        <v>54.0</v>
      </c>
      <c r="E357" s="40">
        <v>1.0</v>
      </c>
      <c r="F357" s="40">
        <v>0.0</v>
      </c>
      <c r="G357" s="19">
        <f>VLOOKUP(B357,'Kings Ratings'!$A$2:$B$1000,2,false)</f>
        <v>10</v>
      </c>
      <c r="J357" s="18">
        <v>3.0</v>
      </c>
      <c r="K357" s="80">
        <f t="shared" si="3"/>
        <v>51</v>
      </c>
      <c r="L357" s="23">
        <f t="shared" si="4"/>
        <v>17</v>
      </c>
      <c r="M357" s="24" t="str">
        <f t="shared" si="5"/>
        <v>Fire Ant Farm with +51, +1700% (3 to 54)</v>
      </c>
      <c r="N357" s="41"/>
      <c r="O357" s="18">
        <v>0.0</v>
      </c>
      <c r="P357" s="18">
        <f t="shared" si="6"/>
        <v>1</v>
      </c>
      <c r="Q357" s="23" t="str">
        <f t="shared" si="7"/>
        <v>#DIV/0!</v>
      </c>
      <c r="R357" s="24" t="str">
        <f t="shared" si="8"/>
        <v>#DIV/0!</v>
      </c>
      <c r="S357" s="18"/>
      <c r="T357" s="18">
        <v>0.0</v>
      </c>
      <c r="U357" s="80">
        <f t="shared" si="9"/>
        <v>0</v>
      </c>
      <c r="V357" s="23" t="str">
        <f t="shared" si="10"/>
        <v>#DIV/0!</v>
      </c>
      <c r="W357" s="26" t="str">
        <f t="shared" si="11"/>
        <v>#DIV/0!</v>
      </c>
    </row>
    <row r="358">
      <c r="A358" s="18">
        <v>1094.0</v>
      </c>
      <c r="B358" s="18" t="str">
        <f>VLOOKUP(A358,'202405 MM (Do Not Delete)'!$S$2:$T$1000,2,false)</f>
        <v>Glass Jar</v>
      </c>
      <c r="C358" s="18" t="str">
        <f t="shared" si="2"/>
        <v>((Glass Jar))</v>
      </c>
      <c r="D358" s="40">
        <v>2097.0</v>
      </c>
      <c r="E358" s="40">
        <v>253.0</v>
      </c>
      <c r="F358" s="40">
        <v>12.0</v>
      </c>
      <c r="G358" s="19">
        <f>VLOOKUP(B358,'Kings Ratings'!$A$2:$B$1000,2,false)</f>
        <v>10</v>
      </c>
      <c r="J358" s="18">
        <v>1132.0</v>
      </c>
      <c r="K358" s="80">
        <f t="shared" si="3"/>
        <v>965</v>
      </c>
      <c r="L358" s="23">
        <f t="shared" si="4"/>
        <v>0.8524734982</v>
      </c>
      <c r="M358" s="24" t="str">
        <f t="shared" si="5"/>
        <v>Glass Jar with +965, +85.2% (1132 to 2097)</v>
      </c>
      <c r="N358" s="41"/>
      <c r="O358" s="18">
        <v>63.0</v>
      </c>
      <c r="P358" s="18">
        <f t="shared" si="6"/>
        <v>190</v>
      </c>
      <c r="Q358" s="23">
        <f t="shared" si="7"/>
        <v>3.015873016</v>
      </c>
      <c r="R358" s="24" t="str">
        <f t="shared" si="8"/>
        <v>Glass Jar with +190, +301.6% (63 to 253)</v>
      </c>
      <c r="S358" s="18"/>
      <c r="T358" s="18">
        <v>1.0</v>
      </c>
      <c r="U358" s="80">
        <f t="shared" si="9"/>
        <v>11</v>
      </c>
      <c r="V358" s="23">
        <f t="shared" si="10"/>
        <v>11</v>
      </c>
      <c r="W358" s="26" t="str">
        <f t="shared" si="11"/>
        <v>Glass Jar with +11, +1100% (1 to 12)</v>
      </c>
    </row>
    <row r="359">
      <c r="A359" s="18">
        <v>1095.0</v>
      </c>
      <c r="B359" s="18" t="str">
        <f>VLOOKUP(A359,'202405 MM (Do Not Delete)'!$S$2:$T$1000,2,false)</f>
        <v>Mayonnaise</v>
      </c>
      <c r="C359" s="18" t="str">
        <f t="shared" si="2"/>
        <v>((Mayonnaise))</v>
      </c>
      <c r="D359" s="40">
        <v>365.0</v>
      </c>
      <c r="E359" s="40">
        <v>1.0</v>
      </c>
      <c r="F359" s="40">
        <v>0.0</v>
      </c>
      <c r="G359" s="19">
        <f>VLOOKUP(B359,'Kings Ratings'!$A$2:$B$1000,2,false)</f>
        <v>10</v>
      </c>
      <c r="J359" s="18">
        <v>40.0</v>
      </c>
      <c r="K359" s="80">
        <f t="shared" si="3"/>
        <v>325</v>
      </c>
      <c r="L359" s="23">
        <f t="shared" si="4"/>
        <v>8.125</v>
      </c>
      <c r="M359" s="24" t="str">
        <f t="shared" si="5"/>
        <v>Mayonnaise with +325, +812.5% (40 to 365)</v>
      </c>
      <c r="N359" s="41"/>
      <c r="O359" s="18">
        <v>0.0</v>
      </c>
      <c r="P359" s="18">
        <f t="shared" si="6"/>
        <v>1</v>
      </c>
      <c r="Q359" s="23" t="str">
        <f t="shared" si="7"/>
        <v>#DIV/0!</v>
      </c>
      <c r="R359" s="24" t="str">
        <f t="shared" si="8"/>
        <v>#DIV/0!</v>
      </c>
      <c r="S359" s="18"/>
      <c r="T359" s="18">
        <v>0.0</v>
      </c>
      <c r="U359" s="80">
        <f t="shared" si="9"/>
        <v>0</v>
      </c>
      <c r="V359" s="23" t="str">
        <f t="shared" si="10"/>
        <v>#DIV/0!</v>
      </c>
      <c r="W359" s="26" t="str">
        <f t="shared" si="11"/>
        <v>#DIV/0!</v>
      </c>
    </row>
    <row r="360">
      <c r="A360" s="11">
        <v>1111.0</v>
      </c>
      <c r="B360" s="18" t="str">
        <f>VLOOKUP(A360,'202405 MM (Do Not Delete)'!$S$2:$T$1000,2,false)</f>
        <v>Steel Pickaxe</v>
      </c>
      <c r="C360" s="18" t="str">
        <f t="shared" si="2"/>
        <v>((Steel Pickaxe))</v>
      </c>
      <c r="D360" s="40">
        <v>1.0</v>
      </c>
      <c r="E360" s="40">
        <v>0.0</v>
      </c>
      <c r="F360" s="40">
        <v>0.0</v>
      </c>
      <c r="G360" s="19">
        <f>VLOOKUP(B360,'Kings Ratings'!$A$2:$B$1000,2,false)</f>
        <v>10</v>
      </c>
      <c r="J360" s="18">
        <v>0.0</v>
      </c>
      <c r="K360" s="80">
        <f t="shared" si="3"/>
        <v>1</v>
      </c>
      <c r="L360" s="23" t="str">
        <f t="shared" si="4"/>
        <v>#DIV/0!</v>
      </c>
      <c r="M360" s="24" t="str">
        <f t="shared" si="5"/>
        <v>#DIV/0!</v>
      </c>
      <c r="N360" s="41"/>
      <c r="O360" s="18">
        <v>0.0</v>
      </c>
      <c r="P360" s="18">
        <f t="shared" si="6"/>
        <v>0</v>
      </c>
      <c r="Q360" s="23" t="str">
        <f t="shared" si="7"/>
        <v>#DIV/0!</v>
      </c>
      <c r="R360" s="24" t="str">
        <f t="shared" si="8"/>
        <v>#DIV/0!</v>
      </c>
      <c r="S360" s="18"/>
      <c r="T360" s="18">
        <v>0.0</v>
      </c>
      <c r="U360" s="80">
        <f t="shared" si="9"/>
        <v>0</v>
      </c>
      <c r="V360" s="23" t="str">
        <f t="shared" si="10"/>
        <v>#DIV/0!</v>
      </c>
      <c r="W360" s="26" t="str">
        <f t="shared" si="11"/>
        <v>#DIV/0!</v>
      </c>
    </row>
    <row r="361">
      <c r="G361" s="19"/>
      <c r="M361" s="26"/>
      <c r="N361" s="25"/>
      <c r="R361" s="26"/>
    </row>
    <row r="362">
      <c r="G362" s="19"/>
      <c r="M362" s="26"/>
      <c r="N362" s="25"/>
      <c r="R362" s="26"/>
    </row>
    <row r="363">
      <c r="G363" s="19"/>
      <c r="M363" s="26"/>
      <c r="N363" s="25"/>
      <c r="R363" s="26"/>
    </row>
    <row r="364">
      <c r="G364" s="19"/>
      <c r="M364" s="26"/>
      <c r="N364" s="25"/>
      <c r="R364" s="26"/>
    </row>
    <row r="365">
      <c r="G365" s="19"/>
      <c r="M365" s="26"/>
      <c r="N365" s="25"/>
      <c r="R365" s="26"/>
    </row>
    <row r="366">
      <c r="G366" s="19"/>
      <c r="M366" s="26"/>
      <c r="N366" s="25"/>
      <c r="R366" s="26"/>
    </row>
    <row r="367">
      <c r="G367" s="19"/>
      <c r="M367" s="26"/>
      <c r="N367" s="25"/>
      <c r="R367" s="26"/>
    </row>
    <row r="368">
      <c r="G368" s="19"/>
      <c r="M368" s="26"/>
      <c r="N368" s="25"/>
      <c r="R368" s="26"/>
    </row>
    <row r="369">
      <c r="G369" s="19"/>
      <c r="M369" s="26"/>
      <c r="N369" s="25"/>
      <c r="R369" s="26"/>
    </row>
    <row r="370">
      <c r="G370" s="19"/>
      <c r="M370" s="26"/>
      <c r="N370" s="25"/>
      <c r="R370" s="26"/>
    </row>
    <row r="371">
      <c r="G371" s="19"/>
      <c r="M371" s="26"/>
      <c r="N371" s="25"/>
      <c r="R371" s="26"/>
    </row>
    <row r="372">
      <c r="G372" s="19"/>
      <c r="M372" s="26"/>
      <c r="N372" s="25"/>
      <c r="R372" s="26"/>
    </row>
    <row r="373">
      <c r="G373" s="19"/>
      <c r="M373" s="26"/>
      <c r="N373" s="25"/>
      <c r="R373" s="26"/>
    </row>
    <row r="374">
      <c r="G374" s="19"/>
      <c r="M374" s="26"/>
      <c r="N374" s="25"/>
      <c r="R374" s="26"/>
    </row>
    <row r="375">
      <c r="G375" s="19"/>
      <c r="M375" s="26"/>
      <c r="N375" s="25"/>
      <c r="R375" s="26"/>
    </row>
    <row r="376">
      <c r="G376" s="19"/>
      <c r="M376" s="26"/>
      <c r="N376" s="25"/>
      <c r="R376" s="26"/>
    </row>
    <row r="377">
      <c r="G377" s="19"/>
      <c r="M377" s="26"/>
      <c r="N377" s="25"/>
      <c r="R377" s="26"/>
    </row>
    <row r="378">
      <c r="G378" s="19"/>
      <c r="M378" s="26"/>
      <c r="N378" s="25"/>
      <c r="R378" s="26"/>
    </row>
    <row r="379">
      <c r="G379" s="19"/>
      <c r="M379" s="26"/>
      <c r="N379" s="25"/>
      <c r="R379" s="26"/>
    </row>
    <row r="380">
      <c r="G380" s="19"/>
      <c r="M380" s="26"/>
      <c r="N380" s="25"/>
      <c r="R380" s="26"/>
    </row>
    <row r="381">
      <c r="G381" s="19"/>
      <c r="M381" s="26"/>
      <c r="N381" s="25"/>
      <c r="R381" s="26"/>
    </row>
    <row r="382">
      <c r="G382" s="19"/>
      <c r="M382" s="26"/>
      <c r="N382" s="25"/>
      <c r="R382" s="26"/>
    </row>
    <row r="383">
      <c r="G383" s="19"/>
      <c r="M383" s="26"/>
      <c r="N383" s="25"/>
      <c r="R383" s="26"/>
    </row>
    <row r="384">
      <c r="G384" s="19"/>
      <c r="M384" s="26"/>
      <c r="N384" s="25"/>
      <c r="R384" s="26"/>
    </row>
    <row r="385">
      <c r="G385" s="19"/>
      <c r="M385" s="26"/>
      <c r="N385" s="25"/>
      <c r="R385" s="26"/>
    </row>
    <row r="386">
      <c r="G386" s="19"/>
      <c r="M386" s="26"/>
      <c r="N386" s="25"/>
      <c r="R386" s="26"/>
    </row>
    <row r="387">
      <c r="G387" s="19"/>
      <c r="M387" s="26"/>
      <c r="N387" s="25"/>
      <c r="R387" s="26"/>
    </row>
    <row r="388">
      <c r="G388" s="19"/>
      <c r="M388" s="26"/>
      <c r="N388" s="25"/>
      <c r="R388" s="26"/>
    </row>
    <row r="389">
      <c r="G389" s="19"/>
      <c r="M389" s="26"/>
      <c r="N389" s="25"/>
      <c r="R389" s="26"/>
    </row>
    <row r="390">
      <c r="G390" s="19"/>
      <c r="M390" s="26"/>
      <c r="N390" s="25"/>
      <c r="R390" s="26"/>
    </row>
    <row r="391">
      <c r="G391" s="19"/>
      <c r="M391" s="26"/>
      <c r="N391" s="25"/>
      <c r="R391" s="26"/>
    </row>
    <row r="392">
      <c r="G392" s="19"/>
      <c r="M392" s="26"/>
      <c r="N392" s="25"/>
      <c r="R392" s="26"/>
    </row>
    <row r="393">
      <c r="G393" s="19"/>
      <c r="M393" s="26"/>
      <c r="N393" s="25"/>
      <c r="R393" s="26"/>
    </row>
    <row r="394">
      <c r="G394" s="19"/>
      <c r="M394" s="26"/>
      <c r="N394" s="25"/>
      <c r="R394" s="26"/>
    </row>
    <row r="395">
      <c r="G395" s="19"/>
      <c r="M395" s="26"/>
      <c r="N395" s="25"/>
      <c r="R395" s="26"/>
    </row>
    <row r="396">
      <c r="G396" s="19"/>
      <c r="M396" s="26"/>
      <c r="N396" s="25"/>
      <c r="R396" s="26"/>
    </row>
    <row r="397">
      <c r="G397" s="19"/>
      <c r="M397" s="26"/>
      <c r="N397" s="25"/>
      <c r="R397" s="26"/>
    </row>
    <row r="398">
      <c r="G398" s="19"/>
      <c r="M398" s="26"/>
      <c r="N398" s="25"/>
      <c r="R398" s="26"/>
    </row>
    <row r="399">
      <c r="G399" s="19"/>
      <c r="M399" s="26"/>
      <c r="N399" s="25"/>
      <c r="R399" s="26"/>
    </row>
    <row r="400">
      <c r="G400" s="19"/>
      <c r="M400" s="26"/>
      <c r="N400" s="25"/>
      <c r="R400" s="26"/>
    </row>
    <row r="401">
      <c r="G401" s="19"/>
      <c r="M401" s="26"/>
      <c r="N401" s="25"/>
      <c r="R401" s="26"/>
    </row>
    <row r="402">
      <c r="G402" s="19"/>
      <c r="M402" s="26"/>
      <c r="N402" s="25"/>
      <c r="R402" s="26"/>
    </row>
    <row r="403">
      <c r="G403" s="19"/>
      <c r="M403" s="26"/>
      <c r="N403" s="25"/>
      <c r="R403" s="26"/>
    </row>
    <row r="404">
      <c r="G404" s="19"/>
      <c r="M404" s="26"/>
      <c r="N404" s="25"/>
      <c r="R404" s="26"/>
    </row>
    <row r="405">
      <c r="G405" s="19"/>
      <c r="M405" s="26"/>
      <c r="N405" s="25"/>
      <c r="R405" s="26"/>
    </row>
    <row r="406">
      <c r="G406" s="19"/>
      <c r="M406" s="26"/>
      <c r="N406" s="25"/>
      <c r="R406" s="26"/>
    </row>
    <row r="407">
      <c r="G407" s="19"/>
      <c r="M407" s="26"/>
      <c r="N407" s="25"/>
      <c r="R407" s="26"/>
    </row>
    <row r="408">
      <c r="G408" s="19"/>
      <c r="M408" s="26"/>
      <c r="N408" s="25"/>
      <c r="R408" s="26"/>
    </row>
    <row r="409">
      <c r="G409" s="19"/>
      <c r="M409" s="26"/>
      <c r="N409" s="25"/>
      <c r="R409" s="26"/>
    </row>
    <row r="410">
      <c r="G410" s="19"/>
      <c r="M410" s="26"/>
      <c r="N410" s="25"/>
      <c r="R410" s="26"/>
    </row>
    <row r="411">
      <c r="G411" s="19"/>
      <c r="M411" s="26"/>
      <c r="N411" s="25"/>
      <c r="R411" s="26"/>
    </row>
    <row r="412">
      <c r="G412" s="19"/>
      <c r="M412" s="26"/>
      <c r="N412" s="25"/>
      <c r="R412" s="26"/>
    </row>
    <row r="413">
      <c r="G413" s="19"/>
      <c r="M413" s="26"/>
      <c r="N413" s="25"/>
      <c r="R413" s="26"/>
    </row>
    <row r="414">
      <c r="G414" s="19"/>
      <c r="M414" s="26"/>
      <c r="N414" s="25"/>
      <c r="R414" s="26"/>
    </row>
    <row r="415">
      <c r="G415" s="19"/>
      <c r="M415" s="26"/>
      <c r="N415" s="25"/>
      <c r="R415" s="26"/>
    </row>
    <row r="416">
      <c r="G416" s="19"/>
      <c r="M416" s="26"/>
      <c r="N416" s="25"/>
      <c r="R416" s="26"/>
    </row>
    <row r="417">
      <c r="G417" s="19"/>
      <c r="M417" s="26"/>
      <c r="N417" s="25"/>
      <c r="R417" s="26"/>
    </row>
    <row r="418">
      <c r="G418" s="19"/>
      <c r="M418" s="26"/>
      <c r="N418" s="25"/>
      <c r="R418" s="26"/>
    </row>
    <row r="419">
      <c r="G419" s="19"/>
      <c r="M419" s="26"/>
      <c r="N419" s="25"/>
      <c r="R419" s="26"/>
    </row>
    <row r="420">
      <c r="G420" s="19"/>
      <c r="M420" s="26"/>
      <c r="N420" s="25"/>
      <c r="R420" s="26"/>
    </row>
    <row r="421">
      <c r="G421" s="19"/>
      <c r="M421" s="26"/>
      <c r="N421" s="25"/>
      <c r="R421" s="26"/>
    </row>
    <row r="422">
      <c r="G422" s="19"/>
      <c r="M422" s="26"/>
      <c r="N422" s="25"/>
      <c r="R422" s="26"/>
    </row>
    <row r="423">
      <c r="G423" s="19"/>
      <c r="M423" s="26"/>
      <c r="N423" s="25"/>
      <c r="R423" s="26"/>
    </row>
    <row r="424">
      <c r="G424" s="19"/>
      <c r="M424" s="26"/>
      <c r="N424" s="25"/>
      <c r="R424" s="26"/>
    </row>
    <row r="425">
      <c r="G425" s="19"/>
      <c r="M425" s="26"/>
      <c r="N425" s="25"/>
      <c r="R425" s="26"/>
    </row>
    <row r="426">
      <c r="G426" s="19"/>
      <c r="M426" s="26"/>
      <c r="N426" s="25"/>
      <c r="R426" s="26"/>
    </row>
    <row r="427">
      <c r="G427" s="19"/>
      <c r="M427" s="26"/>
      <c r="N427" s="25"/>
      <c r="R427" s="26"/>
    </row>
    <row r="428">
      <c r="G428" s="19"/>
      <c r="M428" s="26"/>
      <c r="N428" s="25"/>
      <c r="R428" s="26"/>
    </row>
    <row r="429">
      <c r="G429" s="19"/>
      <c r="M429" s="26"/>
      <c r="N429" s="25"/>
      <c r="R429" s="26"/>
    </row>
    <row r="430">
      <c r="G430" s="19"/>
      <c r="M430" s="26"/>
      <c r="N430" s="25"/>
      <c r="R430" s="26"/>
    </row>
    <row r="431">
      <c r="G431" s="19"/>
      <c r="M431" s="26"/>
      <c r="N431" s="25"/>
      <c r="R431" s="26"/>
    </row>
    <row r="432">
      <c r="G432" s="19"/>
      <c r="M432" s="26"/>
      <c r="N432" s="25"/>
      <c r="R432" s="26"/>
    </row>
    <row r="433">
      <c r="G433" s="19"/>
      <c r="M433" s="26"/>
      <c r="N433" s="25"/>
      <c r="R433" s="26"/>
    </row>
    <row r="434">
      <c r="G434" s="19"/>
      <c r="M434" s="26"/>
      <c r="N434" s="25"/>
      <c r="R434" s="26"/>
    </row>
    <row r="435">
      <c r="G435" s="19"/>
      <c r="M435" s="26"/>
      <c r="N435" s="25"/>
      <c r="R435" s="26"/>
    </row>
    <row r="436">
      <c r="G436" s="19"/>
      <c r="M436" s="26"/>
      <c r="N436" s="25"/>
      <c r="R436" s="26"/>
    </row>
    <row r="437">
      <c r="G437" s="19"/>
      <c r="M437" s="26"/>
      <c r="N437" s="25"/>
      <c r="R437" s="26"/>
    </row>
    <row r="438">
      <c r="G438" s="19"/>
      <c r="M438" s="26"/>
      <c r="N438" s="25"/>
      <c r="R438" s="26"/>
    </row>
    <row r="439">
      <c r="G439" s="19"/>
      <c r="M439" s="26"/>
      <c r="N439" s="25"/>
      <c r="R439" s="26"/>
    </row>
    <row r="440">
      <c r="G440" s="19"/>
      <c r="M440" s="26"/>
      <c r="N440" s="25"/>
      <c r="R440" s="26"/>
    </row>
    <row r="441">
      <c r="G441" s="19"/>
      <c r="M441" s="26"/>
      <c r="N441" s="25"/>
      <c r="R441" s="26"/>
    </row>
    <row r="442">
      <c r="G442" s="19"/>
      <c r="M442" s="26"/>
      <c r="N442" s="25"/>
      <c r="R442" s="26"/>
    </row>
    <row r="443">
      <c r="G443" s="19"/>
      <c r="M443" s="26"/>
      <c r="N443" s="25"/>
      <c r="R443" s="26"/>
    </row>
    <row r="444">
      <c r="G444" s="19"/>
      <c r="M444" s="26"/>
      <c r="N444" s="25"/>
      <c r="R444" s="26"/>
    </row>
    <row r="445">
      <c r="G445" s="19"/>
      <c r="M445" s="26"/>
      <c r="N445" s="25"/>
      <c r="R445" s="26"/>
    </row>
    <row r="446">
      <c r="G446" s="19"/>
      <c r="M446" s="26"/>
      <c r="N446" s="25"/>
      <c r="R446" s="26"/>
    </row>
    <row r="447">
      <c r="G447" s="19"/>
      <c r="M447" s="26"/>
      <c r="N447" s="25"/>
      <c r="R447" s="26"/>
    </row>
    <row r="448">
      <c r="G448" s="19"/>
      <c r="M448" s="26"/>
      <c r="N448" s="25"/>
      <c r="R448" s="26"/>
    </row>
    <row r="449">
      <c r="G449" s="19"/>
      <c r="M449" s="26"/>
      <c r="N449" s="25"/>
      <c r="R449" s="26"/>
    </row>
    <row r="450">
      <c r="G450" s="19"/>
      <c r="M450" s="26"/>
      <c r="N450" s="25"/>
      <c r="R450" s="26"/>
    </row>
    <row r="451">
      <c r="G451" s="19"/>
      <c r="M451" s="26"/>
      <c r="N451" s="25"/>
      <c r="R451" s="26"/>
    </row>
    <row r="452">
      <c r="G452" s="19"/>
      <c r="M452" s="26"/>
      <c r="N452" s="25"/>
      <c r="R452" s="26"/>
    </row>
    <row r="453">
      <c r="G453" s="19"/>
      <c r="M453" s="26"/>
      <c r="N453" s="25"/>
      <c r="R453" s="26"/>
    </row>
    <row r="454">
      <c r="G454" s="19"/>
      <c r="M454" s="26"/>
      <c r="N454" s="25"/>
      <c r="R454" s="26"/>
    </row>
    <row r="455">
      <c r="G455" s="19"/>
      <c r="M455" s="26"/>
      <c r="N455" s="25"/>
      <c r="R455" s="26"/>
    </row>
    <row r="456">
      <c r="G456" s="19"/>
      <c r="M456" s="26"/>
      <c r="N456" s="25"/>
      <c r="R456" s="26"/>
    </row>
    <row r="457">
      <c r="G457" s="19"/>
      <c r="M457" s="26"/>
      <c r="N457" s="25"/>
      <c r="R457" s="26"/>
    </row>
    <row r="458">
      <c r="G458" s="19"/>
      <c r="M458" s="26"/>
      <c r="N458" s="25"/>
      <c r="R458" s="26"/>
    </row>
    <row r="459">
      <c r="G459" s="19"/>
      <c r="M459" s="26"/>
      <c r="N459" s="25"/>
      <c r="R459" s="26"/>
    </row>
    <row r="460">
      <c r="G460" s="19"/>
      <c r="M460" s="26"/>
      <c r="N460" s="25"/>
      <c r="R460" s="26"/>
    </row>
    <row r="461">
      <c r="G461" s="19"/>
      <c r="M461" s="26"/>
      <c r="N461" s="25"/>
      <c r="R461" s="26"/>
    </row>
    <row r="462">
      <c r="G462" s="19"/>
      <c r="M462" s="26"/>
      <c r="N462" s="25"/>
      <c r="R462" s="26"/>
    </row>
    <row r="463">
      <c r="G463" s="19"/>
      <c r="M463" s="26"/>
      <c r="N463" s="25"/>
      <c r="R463" s="26"/>
    </row>
    <row r="464">
      <c r="G464" s="19"/>
      <c r="M464" s="26"/>
      <c r="N464" s="25"/>
      <c r="R464" s="26"/>
    </row>
    <row r="465">
      <c r="G465" s="19"/>
      <c r="M465" s="26"/>
      <c r="N465" s="25"/>
      <c r="R465" s="26"/>
    </row>
    <row r="466">
      <c r="G466" s="19"/>
      <c r="M466" s="26"/>
      <c r="N466" s="25"/>
      <c r="R466" s="26"/>
    </row>
    <row r="467">
      <c r="G467" s="19"/>
      <c r="M467" s="26"/>
      <c r="N467" s="25"/>
      <c r="R467" s="26"/>
    </row>
    <row r="468">
      <c r="G468" s="19"/>
      <c r="M468" s="26"/>
      <c r="N468" s="25"/>
      <c r="R468" s="26"/>
    </row>
    <row r="469">
      <c r="G469" s="19"/>
      <c r="M469" s="26"/>
      <c r="N469" s="25"/>
      <c r="R469" s="26"/>
    </row>
    <row r="470">
      <c r="G470" s="19"/>
      <c r="M470" s="26"/>
      <c r="N470" s="25"/>
      <c r="R470" s="26"/>
    </row>
    <row r="471">
      <c r="G471" s="19"/>
      <c r="M471" s="26"/>
      <c r="N471" s="25"/>
      <c r="R471" s="26"/>
    </row>
    <row r="472">
      <c r="G472" s="19"/>
      <c r="M472" s="26"/>
      <c r="N472" s="25"/>
      <c r="R472" s="26"/>
    </row>
    <row r="473">
      <c r="G473" s="19"/>
      <c r="M473" s="26"/>
      <c r="N473" s="25"/>
      <c r="R473" s="26"/>
    </row>
    <row r="474">
      <c r="G474" s="19"/>
      <c r="M474" s="26"/>
      <c r="N474" s="25"/>
      <c r="R474" s="26"/>
    </row>
    <row r="475">
      <c r="G475" s="19"/>
      <c r="M475" s="26"/>
      <c r="N475" s="25"/>
      <c r="R475" s="26"/>
    </row>
    <row r="476">
      <c r="G476" s="19"/>
      <c r="M476" s="26"/>
      <c r="N476" s="25"/>
      <c r="R476" s="26"/>
    </row>
    <row r="477">
      <c r="G477" s="19"/>
      <c r="M477" s="26"/>
      <c r="N477" s="25"/>
      <c r="R477" s="26"/>
    </row>
    <row r="478">
      <c r="G478" s="19"/>
      <c r="M478" s="26"/>
      <c r="N478" s="25"/>
      <c r="R478" s="26"/>
    </row>
    <row r="479">
      <c r="G479" s="19"/>
      <c r="M479" s="26"/>
      <c r="N479" s="25"/>
      <c r="R479" s="26"/>
    </row>
    <row r="480">
      <c r="G480" s="19"/>
      <c r="M480" s="26"/>
      <c r="N480" s="25"/>
      <c r="R480" s="26"/>
    </row>
    <row r="481">
      <c r="G481" s="19"/>
      <c r="M481" s="26"/>
      <c r="N481" s="25"/>
      <c r="R481" s="26"/>
    </row>
    <row r="482">
      <c r="G482" s="19"/>
      <c r="M482" s="26"/>
      <c r="N482" s="25"/>
      <c r="R482" s="26"/>
    </row>
    <row r="483">
      <c r="G483" s="19"/>
      <c r="M483" s="26"/>
      <c r="N483" s="25"/>
      <c r="R483" s="26"/>
    </row>
    <row r="484">
      <c r="G484" s="19"/>
      <c r="M484" s="26"/>
      <c r="N484" s="25"/>
      <c r="R484" s="26"/>
    </row>
    <row r="485">
      <c r="G485" s="19"/>
      <c r="M485" s="26"/>
      <c r="N485" s="25"/>
      <c r="R485" s="26"/>
    </row>
    <row r="486">
      <c r="G486" s="19"/>
      <c r="M486" s="26"/>
      <c r="N486" s="25"/>
      <c r="R486" s="26"/>
    </row>
    <row r="487">
      <c r="G487" s="19"/>
      <c r="M487" s="26"/>
      <c r="N487" s="25"/>
      <c r="R487" s="26"/>
    </row>
    <row r="488">
      <c r="G488" s="19"/>
      <c r="M488" s="26"/>
      <c r="N488" s="25"/>
      <c r="R488" s="26"/>
    </row>
    <row r="489">
      <c r="G489" s="19"/>
      <c r="M489" s="26"/>
      <c r="N489" s="25"/>
      <c r="R489" s="26"/>
    </row>
    <row r="490">
      <c r="G490" s="19"/>
      <c r="M490" s="26"/>
      <c r="N490" s="25"/>
      <c r="R490" s="26"/>
    </row>
    <row r="491">
      <c r="G491" s="19"/>
      <c r="M491" s="26"/>
      <c r="N491" s="25"/>
      <c r="R491" s="26"/>
    </row>
    <row r="492">
      <c r="G492" s="19"/>
      <c r="M492" s="26"/>
      <c r="N492" s="25"/>
      <c r="R492" s="26"/>
    </row>
    <row r="493">
      <c r="G493" s="19"/>
      <c r="M493" s="26"/>
      <c r="N493" s="25"/>
      <c r="R493" s="26"/>
    </row>
    <row r="494">
      <c r="G494" s="19"/>
      <c r="M494" s="26"/>
      <c r="N494" s="25"/>
      <c r="R494" s="26"/>
    </row>
    <row r="495">
      <c r="G495" s="19"/>
      <c r="M495" s="26"/>
      <c r="N495" s="25"/>
      <c r="R495" s="26"/>
    </row>
    <row r="496">
      <c r="G496" s="19"/>
      <c r="M496" s="26"/>
      <c r="N496" s="25"/>
      <c r="R496" s="26"/>
    </row>
    <row r="497">
      <c r="G497" s="19"/>
      <c r="M497" s="26"/>
      <c r="N497" s="25"/>
      <c r="R497" s="26"/>
    </row>
    <row r="498">
      <c r="G498" s="19"/>
      <c r="M498" s="26"/>
      <c r="N498" s="25"/>
      <c r="R498" s="26"/>
    </row>
    <row r="499">
      <c r="G499" s="19"/>
      <c r="M499" s="26"/>
      <c r="N499" s="25"/>
      <c r="R499" s="26"/>
    </row>
    <row r="500">
      <c r="G500" s="19"/>
      <c r="M500" s="26"/>
      <c r="N500" s="25"/>
      <c r="R500" s="26"/>
    </row>
    <row r="501">
      <c r="G501" s="19"/>
      <c r="M501" s="26"/>
      <c r="N501" s="25"/>
      <c r="R501" s="26"/>
    </row>
    <row r="502">
      <c r="G502" s="19"/>
      <c r="M502" s="26"/>
      <c r="N502" s="25"/>
      <c r="R502" s="26"/>
    </row>
    <row r="503">
      <c r="G503" s="19"/>
      <c r="M503" s="26"/>
      <c r="N503" s="25"/>
      <c r="R503" s="26"/>
    </row>
    <row r="504">
      <c r="G504" s="19"/>
      <c r="M504" s="26"/>
      <c r="N504" s="25"/>
      <c r="R504" s="26"/>
    </row>
    <row r="505">
      <c r="G505" s="19"/>
      <c r="M505" s="26"/>
      <c r="N505" s="25"/>
      <c r="R505" s="26"/>
    </row>
    <row r="506">
      <c r="G506" s="19"/>
      <c r="M506" s="26"/>
      <c r="N506" s="25"/>
      <c r="R506" s="26"/>
    </row>
    <row r="507">
      <c r="G507" s="19"/>
      <c r="M507" s="26"/>
      <c r="N507" s="25"/>
      <c r="R507" s="26"/>
    </row>
    <row r="508">
      <c r="G508" s="19"/>
      <c r="M508" s="26"/>
      <c r="N508" s="25"/>
      <c r="R508" s="26"/>
    </row>
    <row r="509">
      <c r="G509" s="19"/>
      <c r="M509" s="26"/>
      <c r="N509" s="25"/>
      <c r="R509" s="26"/>
    </row>
    <row r="510">
      <c r="G510" s="19"/>
      <c r="M510" s="26"/>
      <c r="N510" s="25"/>
      <c r="R510" s="26"/>
    </row>
    <row r="511">
      <c r="G511" s="19"/>
      <c r="M511" s="26"/>
      <c r="N511" s="25"/>
      <c r="R511" s="26"/>
    </row>
    <row r="512">
      <c r="G512" s="19"/>
      <c r="M512" s="26"/>
      <c r="N512" s="25"/>
      <c r="R512" s="26"/>
    </row>
    <row r="513">
      <c r="G513" s="19"/>
      <c r="M513" s="26"/>
      <c r="N513" s="25"/>
      <c r="R513" s="26"/>
    </row>
    <row r="514">
      <c r="G514" s="19"/>
      <c r="M514" s="26"/>
      <c r="N514" s="25"/>
      <c r="R514" s="26"/>
    </row>
    <row r="515">
      <c r="G515" s="19"/>
      <c r="M515" s="26"/>
      <c r="N515" s="25"/>
      <c r="R515" s="26"/>
    </row>
    <row r="516">
      <c r="G516" s="19"/>
      <c r="M516" s="26"/>
      <c r="N516" s="25"/>
      <c r="R516" s="26"/>
    </row>
    <row r="517">
      <c r="G517" s="19"/>
      <c r="M517" s="26"/>
      <c r="N517" s="25"/>
      <c r="R517" s="26"/>
    </row>
    <row r="518">
      <c r="G518" s="19"/>
      <c r="M518" s="26"/>
      <c r="N518" s="25"/>
      <c r="R518" s="26"/>
    </row>
    <row r="519">
      <c r="G519" s="19"/>
      <c r="M519" s="26"/>
      <c r="N519" s="25"/>
      <c r="R519" s="26"/>
    </row>
    <row r="520">
      <c r="G520" s="19"/>
      <c r="M520" s="26"/>
      <c r="N520" s="25"/>
      <c r="R520" s="26"/>
    </row>
    <row r="521">
      <c r="G521" s="19"/>
      <c r="M521" s="26"/>
      <c r="N521" s="25"/>
      <c r="R521" s="26"/>
    </row>
    <row r="522">
      <c r="G522" s="19"/>
      <c r="M522" s="26"/>
      <c r="N522" s="25"/>
      <c r="R522" s="26"/>
    </row>
    <row r="523">
      <c r="G523" s="19"/>
      <c r="M523" s="26"/>
      <c r="N523" s="25"/>
      <c r="R523" s="26"/>
    </row>
    <row r="524">
      <c r="G524" s="19"/>
      <c r="M524" s="26"/>
      <c r="N524" s="25"/>
      <c r="R524" s="26"/>
    </row>
    <row r="525">
      <c r="G525" s="19"/>
      <c r="M525" s="26"/>
      <c r="N525" s="25"/>
      <c r="R525" s="26"/>
    </row>
    <row r="526">
      <c r="G526" s="19"/>
      <c r="M526" s="26"/>
      <c r="N526" s="25"/>
      <c r="R526" s="26"/>
    </row>
    <row r="527">
      <c r="G527" s="19"/>
      <c r="M527" s="26"/>
      <c r="N527" s="25"/>
      <c r="R527" s="26"/>
    </row>
    <row r="528">
      <c r="G528" s="19"/>
      <c r="M528" s="26"/>
      <c r="N528" s="25"/>
      <c r="R528" s="26"/>
    </row>
    <row r="529">
      <c r="G529" s="19"/>
      <c r="M529" s="26"/>
      <c r="N529" s="25"/>
      <c r="R529" s="26"/>
    </row>
    <row r="530">
      <c r="G530" s="19"/>
      <c r="M530" s="26"/>
      <c r="N530" s="25"/>
      <c r="R530" s="26"/>
    </row>
    <row r="531">
      <c r="G531" s="19"/>
      <c r="M531" s="26"/>
      <c r="N531" s="25"/>
      <c r="R531" s="26"/>
    </row>
    <row r="532">
      <c r="G532" s="19"/>
      <c r="M532" s="26"/>
      <c r="N532" s="25"/>
      <c r="R532" s="26"/>
    </row>
    <row r="533">
      <c r="G533" s="19"/>
      <c r="M533" s="26"/>
      <c r="N533" s="25"/>
      <c r="R533" s="26"/>
    </row>
    <row r="534">
      <c r="G534" s="19"/>
      <c r="M534" s="26"/>
      <c r="N534" s="25"/>
      <c r="R534" s="26"/>
    </row>
    <row r="535">
      <c r="G535" s="19"/>
      <c r="M535" s="26"/>
      <c r="N535" s="25"/>
      <c r="R535" s="26"/>
    </row>
    <row r="536">
      <c r="G536" s="19"/>
      <c r="M536" s="26"/>
      <c r="N536" s="25"/>
      <c r="R536" s="26"/>
    </row>
    <row r="537">
      <c r="G537" s="19"/>
      <c r="M537" s="26"/>
      <c r="N537" s="25"/>
      <c r="R537" s="26"/>
    </row>
    <row r="538">
      <c r="G538" s="19"/>
      <c r="M538" s="26"/>
      <c r="N538" s="25"/>
      <c r="R538" s="26"/>
    </row>
    <row r="539">
      <c r="G539" s="19"/>
      <c r="M539" s="26"/>
      <c r="N539" s="25"/>
      <c r="R539" s="26"/>
    </row>
    <row r="540">
      <c r="G540" s="19"/>
      <c r="M540" s="26"/>
      <c r="N540" s="25"/>
      <c r="R540" s="26"/>
    </row>
    <row r="541">
      <c r="G541" s="19"/>
      <c r="M541" s="26"/>
      <c r="N541" s="25"/>
      <c r="R541" s="26"/>
    </row>
    <row r="542">
      <c r="G542" s="19"/>
      <c r="M542" s="26"/>
      <c r="N542" s="25"/>
      <c r="R542" s="26"/>
    </row>
    <row r="543">
      <c r="G543" s="19"/>
      <c r="M543" s="26"/>
      <c r="N543" s="25"/>
      <c r="R543" s="26"/>
    </row>
    <row r="544">
      <c r="G544" s="19"/>
      <c r="M544" s="26"/>
      <c r="N544" s="25"/>
      <c r="R544" s="26"/>
    </row>
    <row r="545">
      <c r="G545" s="19"/>
      <c r="M545" s="26"/>
      <c r="N545" s="25"/>
      <c r="R545" s="26"/>
    </row>
    <row r="546">
      <c r="G546" s="19"/>
      <c r="M546" s="26"/>
      <c r="N546" s="25"/>
      <c r="R546" s="26"/>
    </row>
    <row r="547">
      <c r="G547" s="19"/>
      <c r="M547" s="26"/>
      <c r="N547" s="25"/>
      <c r="R547" s="26"/>
    </row>
    <row r="548">
      <c r="G548" s="19"/>
      <c r="M548" s="26"/>
      <c r="N548" s="25"/>
      <c r="R548" s="26"/>
    </row>
    <row r="549">
      <c r="G549" s="19"/>
      <c r="M549" s="26"/>
      <c r="N549" s="25"/>
      <c r="R549" s="26"/>
    </row>
    <row r="550">
      <c r="G550" s="19"/>
      <c r="M550" s="26"/>
      <c r="N550" s="25"/>
      <c r="R550" s="26"/>
    </row>
    <row r="551">
      <c r="G551" s="19"/>
      <c r="M551" s="26"/>
      <c r="N551" s="25"/>
      <c r="R551" s="26"/>
    </row>
    <row r="552">
      <c r="G552" s="19"/>
      <c r="M552" s="26"/>
      <c r="N552" s="25"/>
      <c r="R552" s="26"/>
    </row>
    <row r="553">
      <c r="G553" s="19"/>
      <c r="M553" s="26"/>
      <c r="N553" s="25"/>
      <c r="R553" s="26"/>
    </row>
    <row r="554">
      <c r="G554" s="19"/>
      <c r="M554" s="26"/>
      <c r="N554" s="25"/>
      <c r="R554" s="26"/>
    </row>
    <row r="555">
      <c r="G555" s="19"/>
      <c r="M555" s="26"/>
      <c r="N555" s="25"/>
      <c r="R555" s="26"/>
    </row>
    <row r="556">
      <c r="G556" s="19"/>
      <c r="M556" s="26"/>
      <c r="N556" s="25"/>
      <c r="R556" s="26"/>
    </row>
    <row r="557">
      <c r="G557" s="19"/>
      <c r="M557" s="26"/>
      <c r="N557" s="25"/>
      <c r="R557" s="26"/>
    </row>
    <row r="558">
      <c r="G558" s="19"/>
      <c r="M558" s="26"/>
      <c r="N558" s="25"/>
      <c r="R558" s="26"/>
    </row>
    <row r="559">
      <c r="G559" s="19"/>
      <c r="M559" s="26"/>
      <c r="N559" s="25"/>
      <c r="R559" s="26"/>
    </row>
    <row r="560">
      <c r="G560" s="19"/>
      <c r="M560" s="26"/>
      <c r="N560" s="25"/>
      <c r="R560" s="26"/>
    </row>
    <row r="561">
      <c r="G561" s="19"/>
      <c r="M561" s="26"/>
      <c r="N561" s="25"/>
      <c r="R561" s="26"/>
    </row>
    <row r="562">
      <c r="G562" s="19"/>
      <c r="M562" s="26"/>
      <c r="N562" s="25"/>
      <c r="R562" s="26"/>
    </row>
    <row r="563">
      <c r="G563" s="19"/>
      <c r="M563" s="26"/>
      <c r="N563" s="25"/>
      <c r="R563" s="26"/>
    </row>
    <row r="564">
      <c r="G564" s="19"/>
      <c r="M564" s="26"/>
      <c r="N564" s="25"/>
      <c r="R564" s="26"/>
    </row>
    <row r="565">
      <c r="G565" s="19"/>
      <c r="M565" s="26"/>
      <c r="N565" s="25"/>
      <c r="R565" s="26"/>
    </row>
    <row r="566">
      <c r="G566" s="19"/>
      <c r="M566" s="26"/>
      <c r="N566" s="25"/>
      <c r="R566" s="26"/>
    </row>
    <row r="567">
      <c r="G567" s="19"/>
      <c r="M567" s="26"/>
      <c r="N567" s="25"/>
      <c r="R567" s="26"/>
    </row>
    <row r="568">
      <c r="G568" s="19"/>
      <c r="M568" s="26"/>
      <c r="N568" s="25"/>
      <c r="R568" s="26"/>
    </row>
    <row r="569">
      <c r="G569" s="19"/>
      <c r="M569" s="26"/>
      <c r="N569" s="25"/>
      <c r="R569" s="26"/>
    </row>
    <row r="570">
      <c r="G570" s="19"/>
      <c r="M570" s="26"/>
      <c r="N570" s="25"/>
      <c r="R570" s="26"/>
    </row>
    <row r="571">
      <c r="G571" s="19"/>
      <c r="M571" s="26"/>
      <c r="N571" s="25"/>
      <c r="R571" s="26"/>
    </row>
    <row r="572">
      <c r="G572" s="19"/>
      <c r="M572" s="26"/>
      <c r="N572" s="25"/>
      <c r="R572" s="26"/>
    </row>
    <row r="573">
      <c r="G573" s="19"/>
      <c r="M573" s="26"/>
      <c r="N573" s="25"/>
      <c r="R573" s="26"/>
    </row>
    <row r="574">
      <c r="G574" s="19"/>
      <c r="M574" s="26"/>
      <c r="N574" s="25"/>
      <c r="R574" s="26"/>
    </row>
    <row r="575">
      <c r="G575" s="19"/>
      <c r="M575" s="26"/>
      <c r="N575" s="25"/>
      <c r="R575" s="26"/>
    </row>
    <row r="576">
      <c r="G576" s="19"/>
      <c r="M576" s="26"/>
      <c r="N576" s="25"/>
      <c r="R576" s="26"/>
    </row>
    <row r="577">
      <c r="G577" s="19"/>
      <c r="M577" s="26"/>
      <c r="N577" s="25"/>
      <c r="R577" s="26"/>
    </row>
    <row r="578">
      <c r="G578" s="19"/>
      <c r="M578" s="26"/>
      <c r="N578" s="25"/>
      <c r="R578" s="26"/>
    </row>
    <row r="579">
      <c r="G579" s="19"/>
      <c r="M579" s="26"/>
      <c r="N579" s="25"/>
      <c r="R579" s="26"/>
    </row>
    <row r="580">
      <c r="G580" s="19"/>
      <c r="M580" s="26"/>
      <c r="N580" s="25"/>
      <c r="R580" s="26"/>
    </row>
    <row r="581">
      <c r="G581" s="19"/>
      <c r="M581" s="26"/>
      <c r="N581" s="25"/>
      <c r="R581" s="26"/>
    </row>
    <row r="582">
      <c r="G582" s="19"/>
      <c r="M582" s="26"/>
      <c r="N582" s="25"/>
      <c r="R582" s="26"/>
    </row>
    <row r="583">
      <c r="G583" s="19"/>
      <c r="M583" s="26"/>
      <c r="N583" s="25"/>
      <c r="R583" s="26"/>
    </row>
    <row r="584">
      <c r="G584" s="19"/>
      <c r="M584" s="26"/>
      <c r="N584" s="25"/>
      <c r="R584" s="26"/>
    </row>
    <row r="585">
      <c r="G585" s="19"/>
      <c r="M585" s="26"/>
      <c r="N585" s="25"/>
      <c r="R585" s="26"/>
    </row>
    <row r="586">
      <c r="G586" s="19"/>
      <c r="M586" s="26"/>
      <c r="N586" s="25"/>
      <c r="R586" s="26"/>
    </row>
    <row r="587">
      <c r="G587" s="19"/>
      <c r="M587" s="26"/>
      <c r="N587" s="25"/>
      <c r="R587" s="26"/>
    </row>
    <row r="588">
      <c r="G588" s="19"/>
      <c r="M588" s="26"/>
      <c r="N588" s="25"/>
      <c r="R588" s="26"/>
    </row>
    <row r="589">
      <c r="G589" s="19"/>
      <c r="M589" s="26"/>
      <c r="N589" s="25"/>
      <c r="R589" s="26"/>
    </row>
    <row r="590">
      <c r="G590" s="19"/>
      <c r="M590" s="26"/>
      <c r="N590" s="25"/>
      <c r="R590" s="26"/>
    </row>
    <row r="591">
      <c r="G591" s="19"/>
      <c r="M591" s="26"/>
      <c r="N591" s="25"/>
      <c r="R591" s="26"/>
    </row>
    <row r="592">
      <c r="G592" s="19"/>
      <c r="M592" s="26"/>
      <c r="N592" s="25"/>
      <c r="R592" s="26"/>
    </row>
    <row r="593">
      <c r="G593" s="19"/>
      <c r="M593" s="26"/>
      <c r="N593" s="25"/>
      <c r="R593" s="26"/>
    </row>
    <row r="594">
      <c r="G594" s="19"/>
      <c r="M594" s="26"/>
      <c r="N594" s="25"/>
      <c r="R594" s="26"/>
    </row>
    <row r="595">
      <c r="G595" s="19"/>
      <c r="M595" s="26"/>
      <c r="N595" s="25"/>
      <c r="R595" s="26"/>
    </row>
    <row r="596">
      <c r="G596" s="19"/>
      <c r="M596" s="26"/>
      <c r="N596" s="25"/>
      <c r="R596" s="26"/>
    </row>
    <row r="597">
      <c r="G597" s="19"/>
      <c r="M597" s="26"/>
      <c r="N597" s="25"/>
      <c r="R597" s="26"/>
    </row>
    <row r="598">
      <c r="G598" s="19"/>
      <c r="M598" s="26"/>
      <c r="N598" s="25"/>
      <c r="R598" s="26"/>
    </row>
    <row r="599">
      <c r="G599" s="19"/>
      <c r="M599" s="26"/>
      <c r="N599" s="25"/>
      <c r="R599" s="26"/>
    </row>
    <row r="600">
      <c r="G600" s="19"/>
      <c r="M600" s="26"/>
      <c r="N600" s="25"/>
      <c r="R600" s="26"/>
    </row>
    <row r="601">
      <c r="G601" s="19"/>
      <c r="M601" s="26"/>
      <c r="N601" s="25"/>
      <c r="R601" s="26"/>
    </row>
    <row r="602">
      <c r="G602" s="19"/>
      <c r="M602" s="26"/>
      <c r="N602" s="25"/>
      <c r="R602" s="26"/>
    </row>
    <row r="603">
      <c r="G603" s="19"/>
      <c r="M603" s="26"/>
      <c r="N603" s="25"/>
      <c r="R603" s="26"/>
    </row>
    <row r="604">
      <c r="G604" s="19"/>
      <c r="M604" s="26"/>
      <c r="N604" s="25"/>
      <c r="R604" s="26"/>
    </row>
    <row r="605">
      <c r="G605" s="19"/>
      <c r="M605" s="26"/>
      <c r="N605" s="25"/>
      <c r="R605" s="26"/>
    </row>
    <row r="606">
      <c r="G606" s="19"/>
      <c r="M606" s="26"/>
      <c r="N606" s="25"/>
      <c r="R606" s="26"/>
    </row>
    <row r="607">
      <c r="G607" s="19"/>
      <c r="M607" s="26"/>
      <c r="N607" s="25"/>
      <c r="R607" s="26"/>
    </row>
    <row r="608">
      <c r="G608" s="19"/>
      <c r="M608" s="26"/>
      <c r="N608" s="25"/>
      <c r="R608" s="26"/>
    </row>
    <row r="609">
      <c r="G609" s="19"/>
      <c r="M609" s="26"/>
      <c r="N609" s="25"/>
      <c r="R609" s="26"/>
    </row>
    <row r="610">
      <c r="G610" s="19"/>
      <c r="M610" s="26"/>
      <c r="N610" s="25"/>
      <c r="R610" s="26"/>
    </row>
    <row r="611">
      <c r="G611" s="19"/>
      <c r="M611" s="26"/>
      <c r="N611" s="25"/>
      <c r="R611" s="26"/>
    </row>
    <row r="612">
      <c r="G612" s="19"/>
      <c r="M612" s="26"/>
      <c r="N612" s="25"/>
      <c r="R612" s="26"/>
    </row>
    <row r="613">
      <c r="G613" s="19"/>
      <c r="M613" s="26"/>
      <c r="N613" s="25"/>
      <c r="R613" s="26"/>
    </row>
    <row r="614">
      <c r="G614" s="19"/>
      <c r="M614" s="26"/>
      <c r="N614" s="25"/>
      <c r="R614" s="26"/>
    </row>
    <row r="615">
      <c r="G615" s="19"/>
      <c r="M615" s="26"/>
      <c r="N615" s="25"/>
      <c r="R615" s="26"/>
    </row>
    <row r="616">
      <c r="G616" s="19"/>
      <c r="M616" s="26"/>
      <c r="N616" s="25"/>
      <c r="R616" s="26"/>
    </row>
    <row r="617">
      <c r="G617" s="19"/>
      <c r="M617" s="26"/>
      <c r="N617" s="25"/>
      <c r="R617" s="26"/>
    </row>
    <row r="618">
      <c r="G618" s="19"/>
      <c r="M618" s="26"/>
      <c r="N618" s="25"/>
      <c r="R618" s="26"/>
    </row>
    <row r="619">
      <c r="G619" s="19"/>
      <c r="M619" s="26"/>
      <c r="N619" s="25"/>
      <c r="R619" s="26"/>
    </row>
    <row r="620">
      <c r="G620" s="19"/>
      <c r="M620" s="26"/>
      <c r="N620" s="25"/>
      <c r="R620" s="26"/>
    </row>
    <row r="621">
      <c r="G621" s="19"/>
      <c r="M621" s="26"/>
      <c r="N621" s="25"/>
      <c r="R621" s="26"/>
    </row>
    <row r="622">
      <c r="G622" s="19"/>
      <c r="M622" s="26"/>
      <c r="N622" s="25"/>
      <c r="R622" s="26"/>
    </row>
    <row r="623">
      <c r="G623" s="19"/>
      <c r="M623" s="26"/>
      <c r="N623" s="25"/>
      <c r="R623" s="26"/>
    </row>
    <row r="624">
      <c r="G624" s="19"/>
      <c r="M624" s="26"/>
      <c r="N624" s="25"/>
      <c r="R624" s="26"/>
    </row>
    <row r="625">
      <c r="G625" s="19"/>
      <c r="M625" s="26"/>
      <c r="N625" s="25"/>
      <c r="R625" s="26"/>
    </row>
    <row r="626">
      <c r="G626" s="19"/>
      <c r="M626" s="26"/>
      <c r="N626" s="25"/>
      <c r="R626" s="26"/>
    </row>
    <row r="627">
      <c r="G627" s="19"/>
      <c r="M627" s="26"/>
      <c r="N627" s="25"/>
      <c r="R627" s="26"/>
    </row>
    <row r="628">
      <c r="G628" s="19"/>
      <c r="M628" s="26"/>
      <c r="N628" s="25"/>
      <c r="R628" s="26"/>
    </row>
    <row r="629">
      <c r="G629" s="19"/>
      <c r="M629" s="26"/>
      <c r="N629" s="25"/>
      <c r="R629" s="26"/>
    </row>
    <row r="630">
      <c r="G630" s="19"/>
      <c r="M630" s="26"/>
      <c r="N630" s="25"/>
      <c r="R630" s="26"/>
    </row>
    <row r="631">
      <c r="G631" s="19"/>
      <c r="M631" s="26"/>
      <c r="N631" s="25"/>
      <c r="R631" s="26"/>
    </row>
    <row r="632">
      <c r="G632" s="19"/>
      <c r="M632" s="26"/>
      <c r="N632" s="25"/>
      <c r="R632" s="26"/>
    </row>
    <row r="633">
      <c r="G633" s="19"/>
      <c r="M633" s="26"/>
      <c r="N633" s="25"/>
      <c r="R633" s="26"/>
    </row>
    <row r="634">
      <c r="G634" s="19"/>
      <c r="M634" s="26"/>
      <c r="N634" s="25"/>
      <c r="R634" s="26"/>
    </row>
    <row r="635">
      <c r="G635" s="19"/>
      <c r="M635" s="26"/>
      <c r="N635" s="25"/>
      <c r="R635" s="26"/>
    </row>
    <row r="636">
      <c r="G636" s="19"/>
      <c r="M636" s="26"/>
      <c r="N636" s="25"/>
      <c r="R636" s="26"/>
    </row>
    <row r="637">
      <c r="G637" s="19"/>
      <c r="M637" s="26"/>
      <c r="N637" s="25"/>
      <c r="R637" s="26"/>
    </row>
    <row r="638">
      <c r="G638" s="19"/>
      <c r="M638" s="26"/>
      <c r="N638" s="25"/>
      <c r="R638" s="26"/>
    </row>
    <row r="639">
      <c r="G639" s="19"/>
      <c r="M639" s="26"/>
      <c r="N639" s="25"/>
      <c r="R639" s="26"/>
    </row>
    <row r="640">
      <c r="G640" s="19"/>
      <c r="M640" s="26"/>
      <c r="N640" s="25"/>
      <c r="R640" s="26"/>
    </row>
    <row r="641">
      <c r="G641" s="19"/>
      <c r="M641" s="26"/>
      <c r="N641" s="25"/>
      <c r="R641" s="26"/>
    </row>
    <row r="642">
      <c r="G642" s="19"/>
      <c r="M642" s="26"/>
      <c r="N642" s="25"/>
      <c r="R642" s="26"/>
    </row>
    <row r="643">
      <c r="G643" s="19"/>
      <c r="M643" s="26"/>
      <c r="N643" s="25"/>
      <c r="R643" s="26"/>
    </row>
    <row r="644">
      <c r="G644" s="19"/>
      <c r="M644" s="26"/>
      <c r="N644" s="25"/>
      <c r="R644" s="26"/>
    </row>
    <row r="645">
      <c r="G645" s="19"/>
      <c r="M645" s="26"/>
      <c r="N645" s="25"/>
      <c r="R645" s="26"/>
    </row>
    <row r="646">
      <c r="G646" s="19"/>
      <c r="M646" s="26"/>
      <c r="N646" s="25"/>
      <c r="R646" s="26"/>
    </row>
    <row r="647">
      <c r="G647" s="19"/>
      <c r="M647" s="26"/>
      <c r="N647" s="25"/>
      <c r="R647" s="26"/>
    </row>
    <row r="648">
      <c r="G648" s="19"/>
      <c r="M648" s="26"/>
      <c r="N648" s="25"/>
      <c r="R648" s="26"/>
    </row>
    <row r="649">
      <c r="G649" s="19"/>
      <c r="M649" s="26"/>
      <c r="N649" s="25"/>
      <c r="R649" s="26"/>
    </row>
    <row r="650">
      <c r="G650" s="19"/>
      <c r="M650" s="26"/>
      <c r="N650" s="25"/>
      <c r="R650" s="26"/>
    </row>
    <row r="651">
      <c r="G651" s="19"/>
      <c r="M651" s="26"/>
      <c r="N651" s="25"/>
      <c r="R651" s="26"/>
    </row>
    <row r="652">
      <c r="G652" s="19"/>
      <c r="M652" s="26"/>
      <c r="N652" s="25"/>
      <c r="R652" s="26"/>
    </row>
    <row r="653">
      <c r="G653" s="19"/>
      <c r="M653" s="26"/>
      <c r="N653" s="25"/>
      <c r="R653" s="26"/>
    </row>
    <row r="654">
      <c r="G654" s="19"/>
      <c r="M654" s="26"/>
      <c r="N654" s="25"/>
      <c r="R654" s="26"/>
    </row>
    <row r="655">
      <c r="G655" s="19"/>
      <c r="M655" s="26"/>
      <c r="N655" s="25"/>
      <c r="R655" s="26"/>
    </row>
    <row r="656">
      <c r="G656" s="19"/>
      <c r="M656" s="26"/>
      <c r="N656" s="25"/>
      <c r="R656" s="26"/>
    </row>
    <row r="657">
      <c r="G657" s="19"/>
      <c r="M657" s="26"/>
      <c r="N657" s="25"/>
      <c r="R657" s="26"/>
    </row>
    <row r="658">
      <c r="G658" s="19"/>
      <c r="M658" s="26"/>
      <c r="N658" s="25"/>
      <c r="R658" s="26"/>
    </row>
    <row r="659">
      <c r="G659" s="19"/>
      <c r="M659" s="26"/>
      <c r="N659" s="25"/>
      <c r="R659" s="26"/>
    </row>
    <row r="660">
      <c r="G660" s="19"/>
      <c r="M660" s="26"/>
      <c r="N660" s="25"/>
      <c r="R660" s="26"/>
    </row>
    <row r="661">
      <c r="G661" s="19"/>
      <c r="M661" s="26"/>
      <c r="N661" s="25"/>
      <c r="R661" s="26"/>
    </row>
    <row r="662">
      <c r="G662" s="19"/>
      <c r="M662" s="26"/>
      <c r="N662" s="25"/>
      <c r="R662" s="26"/>
    </row>
    <row r="663">
      <c r="G663" s="19"/>
      <c r="M663" s="26"/>
      <c r="N663" s="25"/>
      <c r="R663" s="26"/>
    </row>
    <row r="664">
      <c r="G664" s="19"/>
      <c r="M664" s="26"/>
      <c r="N664" s="25"/>
      <c r="R664" s="26"/>
    </row>
    <row r="665">
      <c r="G665" s="19"/>
      <c r="M665" s="26"/>
      <c r="N665" s="25"/>
      <c r="R665" s="26"/>
    </row>
    <row r="666">
      <c r="G666" s="19"/>
      <c r="M666" s="26"/>
      <c r="N666" s="25"/>
      <c r="R666" s="26"/>
    </row>
    <row r="667">
      <c r="G667" s="19"/>
      <c r="M667" s="26"/>
      <c r="N667" s="25"/>
      <c r="R667" s="26"/>
    </row>
    <row r="668">
      <c r="G668" s="19"/>
      <c r="M668" s="26"/>
      <c r="N668" s="25"/>
      <c r="R668" s="26"/>
    </row>
    <row r="669">
      <c r="G669" s="19"/>
      <c r="M669" s="26"/>
      <c r="N669" s="25"/>
      <c r="R669" s="26"/>
    </row>
    <row r="670">
      <c r="G670" s="19"/>
      <c r="M670" s="26"/>
      <c r="N670" s="25"/>
      <c r="R670" s="26"/>
    </row>
    <row r="671">
      <c r="G671" s="19"/>
      <c r="M671" s="26"/>
      <c r="N671" s="25"/>
      <c r="R671" s="26"/>
    </row>
    <row r="672">
      <c r="G672" s="19"/>
      <c r="M672" s="26"/>
      <c r="N672" s="25"/>
      <c r="R672" s="26"/>
    </row>
    <row r="673">
      <c r="G673" s="19"/>
      <c r="M673" s="26"/>
      <c r="N673" s="25"/>
      <c r="R673" s="26"/>
    </row>
    <row r="674">
      <c r="G674" s="19"/>
      <c r="M674" s="26"/>
      <c r="N674" s="25"/>
      <c r="R674" s="26"/>
    </row>
    <row r="675">
      <c r="G675" s="19"/>
      <c r="M675" s="26"/>
      <c r="N675" s="25"/>
      <c r="R675" s="26"/>
    </row>
    <row r="676">
      <c r="G676" s="19"/>
      <c r="M676" s="26"/>
      <c r="N676" s="25"/>
      <c r="R676" s="26"/>
    </row>
    <row r="677">
      <c r="G677" s="19"/>
      <c r="M677" s="26"/>
      <c r="N677" s="25"/>
      <c r="R677" s="26"/>
    </row>
    <row r="678">
      <c r="G678" s="19"/>
      <c r="M678" s="26"/>
      <c r="N678" s="25"/>
      <c r="R678" s="26"/>
    </row>
    <row r="679">
      <c r="G679" s="19"/>
      <c r="M679" s="26"/>
      <c r="N679" s="25"/>
      <c r="R679" s="26"/>
    </row>
    <row r="680">
      <c r="G680" s="19"/>
      <c r="M680" s="26"/>
      <c r="N680" s="25"/>
      <c r="R680" s="26"/>
    </row>
    <row r="681">
      <c r="G681" s="19"/>
      <c r="M681" s="26"/>
      <c r="N681" s="25"/>
      <c r="R681" s="26"/>
    </row>
    <row r="682">
      <c r="G682" s="19"/>
      <c r="M682" s="26"/>
      <c r="N682" s="25"/>
      <c r="R682" s="26"/>
    </row>
    <row r="683">
      <c r="G683" s="19"/>
      <c r="M683" s="26"/>
      <c r="N683" s="25"/>
      <c r="R683" s="26"/>
    </row>
    <row r="684">
      <c r="G684" s="19"/>
      <c r="M684" s="26"/>
      <c r="N684" s="25"/>
      <c r="R684" s="26"/>
    </row>
    <row r="685">
      <c r="G685" s="19"/>
      <c r="M685" s="26"/>
      <c r="N685" s="25"/>
      <c r="R685" s="26"/>
    </row>
    <row r="686">
      <c r="G686" s="19"/>
      <c r="M686" s="26"/>
      <c r="N686" s="25"/>
      <c r="R686" s="26"/>
    </row>
    <row r="687">
      <c r="G687" s="19"/>
      <c r="M687" s="26"/>
      <c r="N687" s="25"/>
      <c r="R687" s="26"/>
    </row>
    <row r="688">
      <c r="G688" s="19"/>
      <c r="M688" s="26"/>
      <c r="N688" s="25"/>
      <c r="R688" s="26"/>
    </row>
    <row r="689">
      <c r="G689" s="19"/>
      <c r="M689" s="26"/>
      <c r="N689" s="25"/>
      <c r="R689" s="26"/>
    </row>
    <row r="690">
      <c r="G690" s="19"/>
      <c r="M690" s="26"/>
      <c r="N690" s="25"/>
      <c r="R690" s="26"/>
    </row>
    <row r="691">
      <c r="G691" s="19"/>
      <c r="M691" s="26"/>
      <c r="N691" s="25"/>
      <c r="R691" s="26"/>
    </row>
    <row r="692">
      <c r="G692" s="19"/>
      <c r="M692" s="26"/>
      <c r="N692" s="25"/>
      <c r="R692" s="26"/>
    </row>
    <row r="693">
      <c r="G693" s="19"/>
      <c r="M693" s="26"/>
      <c r="N693" s="25"/>
      <c r="R693" s="26"/>
    </row>
    <row r="694">
      <c r="G694" s="19"/>
      <c r="M694" s="26"/>
      <c r="N694" s="25"/>
      <c r="R694" s="26"/>
    </row>
    <row r="695">
      <c r="G695" s="19"/>
      <c r="M695" s="26"/>
      <c r="N695" s="25"/>
      <c r="R695" s="26"/>
    </row>
    <row r="696">
      <c r="G696" s="19"/>
      <c r="M696" s="26"/>
      <c r="N696" s="25"/>
      <c r="R696" s="26"/>
    </row>
    <row r="697">
      <c r="G697" s="19"/>
      <c r="M697" s="26"/>
      <c r="N697" s="25"/>
      <c r="R697" s="26"/>
    </row>
    <row r="698">
      <c r="G698" s="19"/>
      <c r="M698" s="26"/>
      <c r="N698" s="25"/>
      <c r="R698" s="26"/>
    </row>
    <row r="699">
      <c r="G699" s="19"/>
      <c r="M699" s="26"/>
      <c r="N699" s="25"/>
      <c r="R699" s="26"/>
    </row>
    <row r="700">
      <c r="G700" s="19"/>
      <c r="M700" s="26"/>
      <c r="N700" s="25"/>
      <c r="R700" s="26"/>
    </row>
    <row r="701">
      <c r="G701" s="19"/>
      <c r="M701" s="26"/>
      <c r="N701" s="25"/>
      <c r="R701" s="26"/>
    </row>
    <row r="702">
      <c r="G702" s="19"/>
      <c r="M702" s="26"/>
      <c r="N702" s="25"/>
      <c r="R702" s="26"/>
    </row>
    <row r="703">
      <c r="G703" s="19"/>
      <c r="M703" s="26"/>
      <c r="N703" s="25"/>
      <c r="R703" s="26"/>
    </row>
    <row r="704">
      <c r="G704" s="19"/>
      <c r="M704" s="26"/>
      <c r="N704" s="25"/>
      <c r="R704" s="26"/>
    </row>
    <row r="705">
      <c r="G705" s="19"/>
      <c r="M705" s="26"/>
      <c r="N705" s="25"/>
      <c r="R705" s="26"/>
    </row>
    <row r="706">
      <c r="G706" s="19"/>
      <c r="M706" s="26"/>
      <c r="N706" s="25"/>
      <c r="R706" s="26"/>
    </row>
    <row r="707">
      <c r="G707" s="19"/>
      <c r="M707" s="26"/>
      <c r="N707" s="25"/>
      <c r="R707" s="26"/>
    </row>
    <row r="708">
      <c r="G708" s="19"/>
      <c r="M708" s="26"/>
      <c r="N708" s="25"/>
      <c r="R708" s="26"/>
    </row>
    <row r="709">
      <c r="G709" s="19"/>
      <c r="M709" s="26"/>
      <c r="N709" s="25"/>
      <c r="R709" s="26"/>
    </row>
    <row r="710">
      <c r="G710" s="19"/>
      <c r="M710" s="26"/>
      <c r="N710" s="25"/>
      <c r="R710" s="26"/>
    </row>
    <row r="711">
      <c r="G711" s="19"/>
      <c r="M711" s="26"/>
      <c r="N711" s="25"/>
      <c r="R711" s="26"/>
    </row>
    <row r="712">
      <c r="G712" s="19"/>
      <c r="M712" s="26"/>
      <c r="N712" s="25"/>
      <c r="R712" s="26"/>
    </row>
    <row r="713">
      <c r="G713" s="19"/>
      <c r="M713" s="26"/>
      <c r="N713" s="25"/>
      <c r="R713" s="26"/>
    </row>
    <row r="714">
      <c r="G714" s="19"/>
      <c r="M714" s="26"/>
      <c r="N714" s="25"/>
      <c r="R714" s="26"/>
    </row>
    <row r="715">
      <c r="G715" s="19"/>
      <c r="M715" s="26"/>
      <c r="N715" s="25"/>
      <c r="R715" s="26"/>
    </row>
    <row r="716">
      <c r="G716" s="19"/>
      <c r="M716" s="26"/>
      <c r="N716" s="25"/>
      <c r="R716" s="26"/>
    </row>
    <row r="717">
      <c r="G717" s="19"/>
      <c r="M717" s="26"/>
      <c r="N717" s="25"/>
      <c r="R717" s="26"/>
    </row>
    <row r="718">
      <c r="G718" s="19"/>
      <c r="M718" s="26"/>
      <c r="N718" s="25"/>
      <c r="R718" s="26"/>
    </row>
    <row r="719">
      <c r="G719" s="19"/>
      <c r="M719" s="26"/>
      <c r="N719" s="25"/>
      <c r="R719" s="26"/>
    </row>
    <row r="720">
      <c r="G720" s="19"/>
      <c r="M720" s="26"/>
      <c r="N720" s="25"/>
      <c r="R720" s="26"/>
    </row>
    <row r="721">
      <c r="G721" s="19"/>
      <c r="M721" s="26"/>
      <c r="N721" s="25"/>
      <c r="R721" s="26"/>
    </row>
    <row r="722">
      <c r="G722" s="19"/>
      <c r="M722" s="26"/>
      <c r="N722" s="25"/>
      <c r="R722" s="26"/>
    </row>
    <row r="723">
      <c r="G723" s="19"/>
      <c r="M723" s="26"/>
      <c r="N723" s="25"/>
      <c r="R723" s="26"/>
    </row>
    <row r="724">
      <c r="G724" s="19"/>
      <c r="M724" s="26"/>
      <c r="N724" s="25"/>
      <c r="R724" s="26"/>
    </row>
    <row r="725">
      <c r="G725" s="19"/>
      <c r="M725" s="26"/>
      <c r="N725" s="25"/>
      <c r="R725" s="26"/>
    </row>
    <row r="726">
      <c r="G726" s="19"/>
      <c r="M726" s="26"/>
      <c r="N726" s="25"/>
      <c r="R726" s="26"/>
    </row>
    <row r="727">
      <c r="G727" s="19"/>
      <c r="M727" s="26"/>
      <c r="N727" s="25"/>
      <c r="R727" s="26"/>
    </row>
    <row r="728">
      <c r="G728" s="19"/>
      <c r="M728" s="26"/>
      <c r="N728" s="25"/>
      <c r="R728" s="26"/>
    </row>
    <row r="729">
      <c r="G729" s="19"/>
      <c r="M729" s="26"/>
      <c r="N729" s="25"/>
      <c r="R729" s="26"/>
    </row>
    <row r="730">
      <c r="G730" s="19"/>
      <c r="M730" s="26"/>
      <c r="N730" s="25"/>
      <c r="R730" s="26"/>
    </row>
    <row r="731">
      <c r="G731" s="19"/>
      <c r="M731" s="26"/>
      <c r="N731" s="25"/>
      <c r="R731" s="26"/>
    </row>
    <row r="732">
      <c r="G732" s="19"/>
      <c r="M732" s="26"/>
      <c r="N732" s="25"/>
      <c r="R732" s="26"/>
    </row>
    <row r="733">
      <c r="G733" s="19"/>
      <c r="M733" s="26"/>
      <c r="N733" s="25"/>
      <c r="R733" s="26"/>
    </row>
    <row r="734">
      <c r="G734" s="19"/>
      <c r="M734" s="26"/>
      <c r="N734" s="25"/>
      <c r="R734" s="26"/>
    </row>
    <row r="735">
      <c r="G735" s="19"/>
      <c r="M735" s="26"/>
      <c r="N735" s="25"/>
      <c r="R735" s="26"/>
    </row>
    <row r="736">
      <c r="G736" s="19"/>
      <c r="M736" s="26"/>
      <c r="N736" s="25"/>
      <c r="R736" s="26"/>
    </row>
    <row r="737">
      <c r="G737" s="19"/>
      <c r="M737" s="26"/>
      <c r="N737" s="25"/>
      <c r="R737" s="26"/>
    </row>
    <row r="738">
      <c r="G738" s="19"/>
      <c r="M738" s="26"/>
      <c r="N738" s="25"/>
      <c r="R738" s="26"/>
    </row>
    <row r="739">
      <c r="G739" s="19"/>
      <c r="M739" s="26"/>
      <c r="N739" s="25"/>
      <c r="R739" s="26"/>
    </row>
    <row r="740">
      <c r="G740" s="19"/>
      <c r="M740" s="26"/>
      <c r="N740" s="25"/>
      <c r="R740" s="26"/>
    </row>
    <row r="741">
      <c r="G741" s="19"/>
      <c r="M741" s="26"/>
      <c r="N741" s="25"/>
      <c r="R741" s="26"/>
    </row>
    <row r="742">
      <c r="G742" s="19"/>
      <c r="M742" s="26"/>
      <c r="N742" s="25"/>
      <c r="R742" s="26"/>
    </row>
    <row r="743">
      <c r="G743" s="19"/>
      <c r="M743" s="26"/>
      <c r="N743" s="25"/>
      <c r="R743" s="26"/>
    </row>
    <row r="744">
      <c r="G744" s="19"/>
      <c r="M744" s="26"/>
      <c r="N744" s="25"/>
      <c r="R744" s="26"/>
    </row>
    <row r="745">
      <c r="G745" s="19"/>
      <c r="M745" s="26"/>
      <c r="N745" s="25"/>
      <c r="R745" s="26"/>
    </row>
    <row r="746">
      <c r="G746" s="19"/>
      <c r="M746" s="26"/>
      <c r="N746" s="25"/>
      <c r="R746" s="26"/>
    </row>
    <row r="747">
      <c r="G747" s="19"/>
      <c r="M747" s="26"/>
      <c r="N747" s="25"/>
      <c r="R747" s="26"/>
    </row>
    <row r="748">
      <c r="G748" s="19"/>
      <c r="M748" s="26"/>
      <c r="N748" s="25"/>
      <c r="R748" s="26"/>
    </row>
    <row r="749">
      <c r="G749" s="19"/>
      <c r="M749" s="26"/>
      <c r="N749" s="25"/>
      <c r="R749" s="26"/>
    </row>
    <row r="750">
      <c r="G750" s="19"/>
      <c r="M750" s="26"/>
      <c r="N750" s="25"/>
      <c r="R750" s="26"/>
    </row>
    <row r="751">
      <c r="G751" s="19"/>
      <c r="M751" s="26"/>
      <c r="N751" s="25"/>
      <c r="R751" s="26"/>
    </row>
    <row r="752">
      <c r="G752" s="19"/>
      <c r="M752" s="26"/>
      <c r="N752" s="25"/>
      <c r="R752" s="26"/>
    </row>
    <row r="753">
      <c r="G753" s="19"/>
      <c r="M753" s="26"/>
      <c r="N753" s="25"/>
      <c r="R753" s="26"/>
    </row>
    <row r="754">
      <c r="G754" s="19"/>
      <c r="M754" s="26"/>
      <c r="N754" s="25"/>
      <c r="R754" s="26"/>
    </row>
    <row r="755">
      <c r="G755" s="19"/>
      <c r="M755" s="26"/>
      <c r="N755" s="25"/>
      <c r="R755" s="26"/>
    </row>
    <row r="756">
      <c r="G756" s="19"/>
      <c r="M756" s="26"/>
      <c r="N756" s="25"/>
      <c r="R756" s="26"/>
    </row>
    <row r="757">
      <c r="G757" s="19"/>
      <c r="M757" s="26"/>
      <c r="N757" s="25"/>
      <c r="R757" s="26"/>
    </row>
    <row r="758">
      <c r="G758" s="19"/>
      <c r="M758" s="26"/>
      <c r="N758" s="25"/>
      <c r="R758" s="26"/>
    </row>
    <row r="759">
      <c r="G759" s="19"/>
      <c r="M759" s="26"/>
      <c r="N759" s="25"/>
      <c r="R759" s="26"/>
    </row>
    <row r="760">
      <c r="G760" s="19"/>
      <c r="M760" s="26"/>
      <c r="N760" s="25"/>
      <c r="R760" s="26"/>
    </row>
    <row r="761">
      <c r="G761" s="19"/>
      <c r="M761" s="26"/>
      <c r="N761" s="25"/>
      <c r="R761" s="26"/>
    </row>
    <row r="762">
      <c r="G762" s="19"/>
      <c r="M762" s="26"/>
      <c r="N762" s="25"/>
      <c r="R762" s="26"/>
    </row>
    <row r="763">
      <c r="G763" s="19"/>
      <c r="M763" s="26"/>
      <c r="N763" s="25"/>
      <c r="R763" s="26"/>
    </row>
    <row r="764">
      <c r="G764" s="19"/>
      <c r="M764" s="26"/>
      <c r="N764" s="25"/>
      <c r="R764" s="26"/>
    </row>
    <row r="765">
      <c r="G765" s="19"/>
      <c r="M765" s="26"/>
      <c r="N765" s="25"/>
      <c r="R765" s="26"/>
    </row>
    <row r="766">
      <c r="G766" s="19"/>
      <c r="M766" s="26"/>
      <c r="N766" s="25"/>
      <c r="R766" s="26"/>
    </row>
    <row r="767">
      <c r="G767" s="19"/>
      <c r="M767" s="26"/>
      <c r="N767" s="25"/>
      <c r="R767" s="26"/>
    </row>
    <row r="768">
      <c r="G768" s="19"/>
      <c r="M768" s="26"/>
      <c r="N768" s="25"/>
      <c r="R768" s="26"/>
    </row>
    <row r="769">
      <c r="G769" s="19"/>
      <c r="M769" s="26"/>
      <c r="N769" s="25"/>
      <c r="R769" s="26"/>
    </row>
    <row r="770">
      <c r="G770" s="19"/>
      <c r="M770" s="26"/>
      <c r="N770" s="25"/>
      <c r="R770" s="26"/>
    </row>
    <row r="771">
      <c r="G771" s="19"/>
      <c r="M771" s="26"/>
      <c r="N771" s="25"/>
      <c r="R771" s="26"/>
    </row>
    <row r="772">
      <c r="G772" s="19"/>
      <c r="M772" s="26"/>
      <c r="N772" s="25"/>
      <c r="R772" s="26"/>
    </row>
    <row r="773">
      <c r="G773" s="19"/>
      <c r="M773" s="26"/>
      <c r="N773" s="25"/>
      <c r="R773" s="26"/>
    </row>
    <row r="774">
      <c r="G774" s="19"/>
      <c r="M774" s="26"/>
      <c r="N774" s="25"/>
      <c r="R774" s="26"/>
    </row>
    <row r="775">
      <c r="G775" s="19"/>
      <c r="M775" s="26"/>
      <c r="N775" s="25"/>
      <c r="R775" s="26"/>
    </row>
    <row r="776">
      <c r="G776" s="19"/>
      <c r="M776" s="26"/>
      <c r="N776" s="25"/>
      <c r="R776" s="26"/>
    </row>
    <row r="777">
      <c r="G777" s="19"/>
      <c r="M777" s="26"/>
      <c r="N777" s="25"/>
      <c r="R777" s="26"/>
    </row>
    <row r="778">
      <c r="G778" s="19"/>
      <c r="M778" s="26"/>
      <c r="N778" s="25"/>
      <c r="R778" s="26"/>
    </row>
    <row r="779">
      <c r="G779" s="19"/>
      <c r="M779" s="26"/>
      <c r="N779" s="25"/>
      <c r="R779" s="26"/>
    </row>
    <row r="780">
      <c r="G780" s="19"/>
      <c r="M780" s="26"/>
      <c r="N780" s="25"/>
      <c r="R780" s="26"/>
    </row>
    <row r="781">
      <c r="G781" s="19"/>
      <c r="M781" s="26"/>
      <c r="N781" s="25"/>
      <c r="R781" s="26"/>
    </row>
    <row r="782">
      <c r="G782" s="19"/>
      <c r="M782" s="26"/>
      <c r="N782" s="25"/>
      <c r="R782" s="26"/>
    </row>
    <row r="783">
      <c r="G783" s="19"/>
      <c r="M783" s="26"/>
      <c r="N783" s="25"/>
      <c r="R783" s="26"/>
    </row>
    <row r="784">
      <c r="G784" s="19"/>
      <c r="M784" s="26"/>
      <c r="N784" s="25"/>
      <c r="R784" s="26"/>
    </row>
    <row r="785">
      <c r="G785" s="19"/>
      <c r="M785" s="26"/>
      <c r="N785" s="25"/>
      <c r="R785" s="26"/>
    </row>
    <row r="786">
      <c r="G786" s="19"/>
      <c r="M786" s="26"/>
      <c r="N786" s="25"/>
      <c r="R786" s="26"/>
    </row>
    <row r="787">
      <c r="G787" s="19"/>
      <c r="M787" s="26"/>
      <c r="N787" s="25"/>
      <c r="R787" s="26"/>
    </row>
    <row r="788">
      <c r="G788" s="19"/>
      <c r="M788" s="26"/>
      <c r="N788" s="25"/>
      <c r="R788" s="26"/>
    </row>
    <row r="789">
      <c r="G789" s="19"/>
      <c r="M789" s="26"/>
      <c r="N789" s="25"/>
      <c r="R789" s="26"/>
    </row>
    <row r="790">
      <c r="G790" s="19"/>
      <c r="M790" s="26"/>
      <c r="N790" s="25"/>
      <c r="R790" s="26"/>
    </row>
    <row r="791">
      <c r="G791" s="19"/>
      <c r="M791" s="26"/>
      <c r="N791" s="25"/>
      <c r="R791" s="26"/>
    </row>
    <row r="792">
      <c r="G792" s="19"/>
      <c r="M792" s="26"/>
      <c r="N792" s="25"/>
      <c r="R792" s="26"/>
    </row>
    <row r="793">
      <c r="G793" s="19"/>
      <c r="M793" s="26"/>
      <c r="N793" s="25"/>
      <c r="R793" s="26"/>
    </row>
    <row r="794">
      <c r="G794" s="19"/>
      <c r="M794" s="26"/>
      <c r="N794" s="25"/>
      <c r="R794" s="26"/>
    </row>
    <row r="795">
      <c r="G795" s="19"/>
      <c r="M795" s="26"/>
      <c r="N795" s="25"/>
      <c r="R795" s="26"/>
    </row>
    <row r="796">
      <c r="G796" s="19"/>
      <c r="M796" s="26"/>
      <c r="N796" s="25"/>
      <c r="R796" s="26"/>
    </row>
    <row r="797">
      <c r="G797" s="19"/>
      <c r="M797" s="26"/>
      <c r="N797" s="25"/>
      <c r="R797" s="26"/>
    </row>
    <row r="798">
      <c r="G798" s="19"/>
      <c r="M798" s="26"/>
      <c r="N798" s="25"/>
      <c r="R798" s="26"/>
    </row>
    <row r="799">
      <c r="G799" s="19"/>
      <c r="M799" s="26"/>
      <c r="N799" s="25"/>
      <c r="R799" s="26"/>
    </row>
    <row r="800">
      <c r="G800" s="19"/>
      <c r="M800" s="26"/>
      <c r="N800" s="25"/>
      <c r="R800" s="26"/>
    </row>
    <row r="801">
      <c r="G801" s="19"/>
      <c r="M801" s="26"/>
      <c r="N801" s="25"/>
      <c r="R801" s="26"/>
    </row>
    <row r="802">
      <c r="G802" s="19"/>
      <c r="M802" s="26"/>
      <c r="N802" s="25"/>
      <c r="R802" s="26"/>
    </row>
    <row r="803">
      <c r="G803" s="19"/>
      <c r="M803" s="26"/>
      <c r="N803" s="25"/>
      <c r="R803" s="26"/>
    </row>
    <row r="804">
      <c r="G804" s="19"/>
      <c r="M804" s="26"/>
      <c r="N804" s="25"/>
      <c r="R804" s="26"/>
    </row>
    <row r="805">
      <c r="G805" s="19"/>
      <c r="M805" s="26"/>
      <c r="N805" s="25"/>
      <c r="R805" s="26"/>
    </row>
    <row r="806">
      <c r="G806" s="19"/>
      <c r="M806" s="26"/>
      <c r="N806" s="25"/>
      <c r="R806" s="26"/>
    </row>
    <row r="807">
      <c r="G807" s="19"/>
      <c r="M807" s="26"/>
      <c r="N807" s="25"/>
      <c r="R807" s="26"/>
    </row>
    <row r="808">
      <c r="G808" s="19"/>
      <c r="M808" s="26"/>
      <c r="N808" s="25"/>
      <c r="R808" s="26"/>
    </row>
    <row r="809">
      <c r="G809" s="19"/>
      <c r="M809" s="26"/>
      <c r="N809" s="25"/>
      <c r="R809" s="26"/>
    </row>
    <row r="810">
      <c r="G810" s="19"/>
      <c r="M810" s="26"/>
      <c r="N810" s="25"/>
      <c r="R810" s="26"/>
    </row>
    <row r="811">
      <c r="G811" s="19"/>
      <c r="M811" s="26"/>
      <c r="N811" s="25"/>
      <c r="R811" s="26"/>
    </row>
    <row r="812">
      <c r="G812" s="19"/>
      <c r="M812" s="26"/>
      <c r="N812" s="25"/>
      <c r="R812" s="26"/>
    </row>
    <row r="813">
      <c r="G813" s="19"/>
      <c r="M813" s="26"/>
      <c r="N813" s="25"/>
      <c r="R813" s="26"/>
    </row>
    <row r="814">
      <c r="G814" s="19"/>
      <c r="M814" s="26"/>
      <c r="N814" s="25"/>
      <c r="R814" s="26"/>
    </row>
    <row r="815">
      <c r="G815" s="19"/>
      <c r="M815" s="26"/>
      <c r="N815" s="25"/>
      <c r="R815" s="26"/>
    </row>
    <row r="816">
      <c r="G816" s="19"/>
      <c r="M816" s="26"/>
      <c r="N816" s="25"/>
      <c r="R816" s="26"/>
    </row>
    <row r="817">
      <c r="G817" s="19"/>
      <c r="M817" s="26"/>
      <c r="N817" s="25"/>
      <c r="R817" s="26"/>
    </row>
    <row r="818">
      <c r="G818" s="19"/>
      <c r="M818" s="26"/>
      <c r="N818" s="25"/>
      <c r="R818" s="26"/>
    </row>
    <row r="819">
      <c r="G819" s="19"/>
      <c r="M819" s="26"/>
      <c r="N819" s="25"/>
      <c r="R819" s="26"/>
    </row>
    <row r="820">
      <c r="G820" s="19"/>
      <c r="M820" s="26"/>
      <c r="N820" s="25"/>
      <c r="R820" s="26"/>
    </row>
    <row r="821">
      <c r="G821" s="19"/>
      <c r="M821" s="26"/>
      <c r="N821" s="25"/>
      <c r="R821" s="26"/>
    </row>
    <row r="822">
      <c r="G822" s="19"/>
      <c r="M822" s="26"/>
      <c r="N822" s="25"/>
      <c r="R822" s="26"/>
    </row>
    <row r="823">
      <c r="G823" s="19"/>
      <c r="M823" s="26"/>
      <c r="N823" s="25"/>
      <c r="R823" s="26"/>
    </row>
    <row r="824">
      <c r="G824" s="19"/>
      <c r="M824" s="26"/>
      <c r="N824" s="25"/>
      <c r="R824" s="26"/>
    </row>
    <row r="825">
      <c r="G825" s="19"/>
      <c r="M825" s="26"/>
      <c r="N825" s="25"/>
      <c r="R825" s="26"/>
    </row>
    <row r="826">
      <c r="G826" s="19"/>
      <c r="M826" s="26"/>
      <c r="N826" s="25"/>
      <c r="R826" s="26"/>
    </row>
    <row r="827">
      <c r="G827" s="19"/>
      <c r="M827" s="26"/>
      <c r="N827" s="25"/>
      <c r="R827" s="26"/>
    </row>
    <row r="828">
      <c r="G828" s="19"/>
      <c r="M828" s="26"/>
      <c r="N828" s="25"/>
      <c r="R828" s="26"/>
    </row>
    <row r="829">
      <c r="G829" s="19"/>
      <c r="M829" s="26"/>
      <c r="N829" s="25"/>
      <c r="R829" s="26"/>
    </row>
    <row r="830">
      <c r="G830" s="19"/>
      <c r="M830" s="26"/>
      <c r="N830" s="25"/>
      <c r="R830" s="26"/>
    </row>
    <row r="831">
      <c r="G831" s="19"/>
      <c r="M831" s="26"/>
      <c r="N831" s="25"/>
      <c r="R831" s="26"/>
    </row>
    <row r="832">
      <c r="G832" s="19"/>
      <c r="M832" s="26"/>
      <c r="N832" s="25"/>
      <c r="R832" s="26"/>
    </row>
    <row r="833">
      <c r="G833" s="19"/>
      <c r="M833" s="26"/>
      <c r="N833" s="25"/>
      <c r="R833" s="26"/>
    </row>
    <row r="834">
      <c r="G834" s="19"/>
      <c r="M834" s="26"/>
      <c r="N834" s="25"/>
      <c r="R834" s="26"/>
    </row>
    <row r="835">
      <c r="G835" s="19"/>
      <c r="M835" s="26"/>
      <c r="N835" s="25"/>
      <c r="R835" s="26"/>
    </row>
    <row r="836">
      <c r="G836" s="19"/>
      <c r="M836" s="26"/>
      <c r="N836" s="25"/>
      <c r="R836" s="26"/>
    </row>
    <row r="837">
      <c r="G837" s="19"/>
      <c r="M837" s="26"/>
      <c r="N837" s="25"/>
      <c r="R837" s="26"/>
    </row>
    <row r="838">
      <c r="G838" s="19"/>
      <c r="M838" s="26"/>
      <c r="N838" s="25"/>
      <c r="R838" s="26"/>
    </row>
    <row r="839">
      <c r="G839" s="19"/>
      <c r="M839" s="26"/>
      <c r="N839" s="25"/>
      <c r="R839" s="26"/>
    </row>
    <row r="840">
      <c r="G840" s="19"/>
      <c r="M840" s="26"/>
      <c r="N840" s="25"/>
      <c r="R840" s="26"/>
    </row>
    <row r="841">
      <c r="G841" s="19"/>
      <c r="M841" s="26"/>
      <c r="N841" s="25"/>
      <c r="R841" s="26"/>
    </row>
    <row r="842">
      <c r="G842" s="19"/>
      <c r="M842" s="26"/>
      <c r="N842" s="25"/>
      <c r="R842" s="26"/>
    </row>
    <row r="843">
      <c r="G843" s="19"/>
      <c r="M843" s="26"/>
      <c r="N843" s="25"/>
      <c r="R843" s="26"/>
    </row>
    <row r="844">
      <c r="G844" s="19"/>
      <c r="M844" s="26"/>
      <c r="N844" s="25"/>
      <c r="R844" s="26"/>
    </row>
    <row r="845">
      <c r="G845" s="19"/>
      <c r="M845" s="26"/>
      <c r="N845" s="25"/>
      <c r="R845" s="26"/>
    </row>
    <row r="846">
      <c r="G846" s="19"/>
      <c r="M846" s="26"/>
      <c r="N846" s="25"/>
      <c r="R846" s="26"/>
    </row>
    <row r="847">
      <c r="G847" s="19"/>
      <c r="M847" s="26"/>
      <c r="N847" s="25"/>
      <c r="R847" s="26"/>
    </row>
    <row r="848">
      <c r="G848" s="19"/>
      <c r="M848" s="26"/>
      <c r="N848" s="25"/>
      <c r="R848" s="26"/>
    </row>
    <row r="849">
      <c r="G849" s="19"/>
      <c r="M849" s="26"/>
      <c r="N849" s="25"/>
      <c r="R849" s="26"/>
    </row>
    <row r="850">
      <c r="G850" s="19"/>
      <c r="M850" s="26"/>
      <c r="N850" s="25"/>
      <c r="R850" s="26"/>
    </row>
    <row r="851">
      <c r="G851" s="19"/>
      <c r="M851" s="26"/>
      <c r="N851" s="25"/>
      <c r="R851" s="26"/>
    </row>
    <row r="852">
      <c r="G852" s="19"/>
      <c r="M852" s="26"/>
      <c r="N852" s="25"/>
      <c r="R852" s="26"/>
    </row>
    <row r="853">
      <c r="G853" s="19"/>
      <c r="M853" s="26"/>
      <c r="N853" s="25"/>
      <c r="R853" s="26"/>
    </row>
    <row r="854">
      <c r="G854" s="19"/>
      <c r="M854" s="26"/>
      <c r="N854" s="25"/>
      <c r="R854" s="26"/>
    </row>
    <row r="855">
      <c r="G855" s="19"/>
      <c r="M855" s="26"/>
      <c r="N855" s="25"/>
      <c r="R855" s="26"/>
    </row>
    <row r="856">
      <c r="G856" s="19"/>
      <c r="M856" s="26"/>
      <c r="N856" s="25"/>
      <c r="R856" s="26"/>
    </row>
    <row r="857">
      <c r="G857" s="19"/>
      <c r="M857" s="26"/>
      <c r="N857" s="25"/>
      <c r="R857" s="26"/>
    </row>
    <row r="858">
      <c r="G858" s="19"/>
      <c r="M858" s="26"/>
      <c r="N858" s="25"/>
      <c r="R858" s="26"/>
    </row>
    <row r="859">
      <c r="G859" s="19"/>
      <c r="M859" s="26"/>
      <c r="N859" s="25"/>
      <c r="R859" s="26"/>
    </row>
    <row r="860">
      <c r="G860" s="19"/>
      <c r="M860" s="26"/>
      <c r="N860" s="25"/>
      <c r="R860" s="26"/>
    </row>
    <row r="861">
      <c r="G861" s="19"/>
      <c r="M861" s="26"/>
      <c r="N861" s="25"/>
      <c r="R861" s="26"/>
    </row>
    <row r="862">
      <c r="G862" s="19"/>
      <c r="M862" s="26"/>
      <c r="N862" s="25"/>
      <c r="R862" s="26"/>
    </row>
    <row r="863">
      <c r="G863" s="19"/>
      <c r="M863" s="26"/>
      <c r="N863" s="25"/>
      <c r="R863" s="26"/>
    </row>
    <row r="864">
      <c r="G864" s="19"/>
      <c r="M864" s="26"/>
      <c r="N864" s="25"/>
      <c r="R864" s="26"/>
    </row>
    <row r="865">
      <c r="G865" s="19"/>
      <c r="M865" s="26"/>
      <c r="N865" s="25"/>
      <c r="R865" s="26"/>
    </row>
    <row r="866">
      <c r="G866" s="19"/>
      <c r="M866" s="26"/>
      <c r="N866" s="25"/>
      <c r="R866" s="26"/>
    </row>
    <row r="867">
      <c r="G867" s="19"/>
      <c r="M867" s="26"/>
      <c r="N867" s="25"/>
      <c r="R867" s="26"/>
    </row>
    <row r="868">
      <c r="G868" s="19"/>
      <c r="M868" s="26"/>
      <c r="N868" s="25"/>
      <c r="R868" s="26"/>
    </row>
    <row r="869">
      <c r="G869" s="19"/>
      <c r="M869" s="26"/>
      <c r="N869" s="25"/>
      <c r="R869" s="26"/>
    </row>
    <row r="870">
      <c r="G870" s="19"/>
      <c r="M870" s="26"/>
      <c r="N870" s="25"/>
      <c r="R870" s="26"/>
    </row>
    <row r="871">
      <c r="G871" s="19"/>
      <c r="M871" s="26"/>
      <c r="N871" s="25"/>
      <c r="R871" s="26"/>
    </row>
    <row r="872">
      <c r="G872" s="19"/>
      <c r="M872" s="26"/>
      <c r="N872" s="25"/>
      <c r="R872" s="26"/>
    </row>
    <row r="873">
      <c r="G873" s="19"/>
      <c r="M873" s="26"/>
      <c r="N873" s="25"/>
      <c r="R873" s="26"/>
    </row>
    <row r="874">
      <c r="G874" s="19"/>
      <c r="M874" s="26"/>
      <c r="N874" s="25"/>
      <c r="R874" s="26"/>
    </row>
    <row r="875">
      <c r="G875" s="19"/>
      <c r="M875" s="26"/>
      <c r="N875" s="25"/>
      <c r="R875" s="26"/>
    </row>
    <row r="876">
      <c r="G876" s="19"/>
      <c r="M876" s="26"/>
      <c r="N876" s="25"/>
      <c r="R876" s="26"/>
    </row>
    <row r="877">
      <c r="G877" s="19"/>
      <c r="M877" s="26"/>
      <c r="N877" s="25"/>
      <c r="R877" s="26"/>
    </row>
    <row r="878">
      <c r="G878" s="19"/>
      <c r="M878" s="26"/>
      <c r="N878" s="25"/>
      <c r="R878" s="26"/>
    </row>
    <row r="879">
      <c r="G879" s="19"/>
      <c r="M879" s="26"/>
      <c r="N879" s="25"/>
      <c r="R879" s="26"/>
    </row>
    <row r="880">
      <c r="G880" s="19"/>
      <c r="M880" s="26"/>
      <c r="N880" s="25"/>
      <c r="R880" s="26"/>
    </row>
    <row r="881">
      <c r="G881" s="19"/>
      <c r="M881" s="26"/>
      <c r="N881" s="25"/>
      <c r="R881" s="26"/>
    </row>
    <row r="882">
      <c r="G882" s="19"/>
      <c r="M882" s="26"/>
      <c r="N882" s="25"/>
      <c r="R882" s="26"/>
    </row>
    <row r="883">
      <c r="G883" s="19"/>
      <c r="M883" s="26"/>
      <c r="N883" s="25"/>
      <c r="R883" s="26"/>
    </row>
    <row r="884">
      <c r="G884" s="19"/>
      <c r="M884" s="26"/>
      <c r="N884" s="25"/>
      <c r="R884" s="26"/>
    </row>
    <row r="885">
      <c r="G885" s="19"/>
      <c r="M885" s="26"/>
      <c r="N885" s="25"/>
      <c r="R885" s="26"/>
    </row>
    <row r="886">
      <c r="G886" s="19"/>
      <c r="M886" s="26"/>
      <c r="N886" s="25"/>
      <c r="R886" s="26"/>
    </row>
    <row r="887">
      <c r="G887" s="19"/>
      <c r="M887" s="26"/>
      <c r="N887" s="25"/>
      <c r="R887" s="26"/>
    </row>
    <row r="888">
      <c r="G888" s="19"/>
      <c r="M888" s="26"/>
      <c r="N888" s="25"/>
      <c r="R888" s="26"/>
    </row>
    <row r="889">
      <c r="G889" s="19"/>
      <c r="M889" s="26"/>
      <c r="N889" s="25"/>
      <c r="R889" s="26"/>
    </row>
    <row r="890">
      <c r="G890" s="19"/>
      <c r="M890" s="26"/>
      <c r="N890" s="25"/>
      <c r="R890" s="26"/>
    </row>
    <row r="891">
      <c r="G891" s="19"/>
      <c r="M891" s="26"/>
      <c r="N891" s="25"/>
      <c r="R891" s="26"/>
    </row>
    <row r="892">
      <c r="G892" s="19"/>
      <c r="M892" s="26"/>
      <c r="N892" s="25"/>
      <c r="R892" s="26"/>
    </row>
    <row r="893">
      <c r="G893" s="19"/>
      <c r="M893" s="26"/>
      <c r="N893" s="25"/>
      <c r="R893" s="26"/>
    </row>
    <row r="894">
      <c r="G894" s="19"/>
      <c r="M894" s="26"/>
      <c r="N894" s="25"/>
      <c r="R894" s="26"/>
    </row>
    <row r="895">
      <c r="G895" s="19"/>
      <c r="M895" s="26"/>
      <c r="N895" s="25"/>
      <c r="R895" s="26"/>
    </row>
    <row r="896">
      <c r="G896" s="19"/>
      <c r="M896" s="26"/>
      <c r="N896" s="25"/>
      <c r="R896" s="26"/>
    </row>
    <row r="897">
      <c r="G897" s="19"/>
      <c r="M897" s="26"/>
      <c r="N897" s="25"/>
      <c r="R897" s="26"/>
    </row>
    <row r="898">
      <c r="G898" s="19"/>
      <c r="M898" s="26"/>
      <c r="N898" s="25"/>
      <c r="R898" s="26"/>
    </row>
    <row r="899">
      <c r="G899" s="19"/>
      <c r="M899" s="26"/>
      <c r="N899" s="25"/>
      <c r="R899" s="26"/>
    </row>
    <row r="900">
      <c r="G900" s="19"/>
      <c r="M900" s="26"/>
      <c r="N900" s="25"/>
      <c r="R900" s="26"/>
    </row>
    <row r="901">
      <c r="G901" s="19"/>
      <c r="M901" s="26"/>
      <c r="N901" s="25"/>
      <c r="R901" s="26"/>
    </row>
    <row r="902">
      <c r="G902" s="19"/>
      <c r="M902" s="26"/>
      <c r="N902" s="25"/>
      <c r="R902" s="26"/>
    </row>
    <row r="903">
      <c r="G903" s="19"/>
      <c r="M903" s="26"/>
      <c r="N903" s="25"/>
      <c r="R903" s="26"/>
    </row>
    <row r="904">
      <c r="G904" s="19"/>
      <c r="M904" s="26"/>
      <c r="N904" s="25"/>
      <c r="R904" s="26"/>
    </row>
    <row r="905">
      <c r="G905" s="19"/>
      <c r="M905" s="26"/>
      <c r="N905" s="25"/>
      <c r="R905" s="26"/>
    </row>
    <row r="906">
      <c r="G906" s="19"/>
      <c r="M906" s="26"/>
      <c r="N906" s="25"/>
      <c r="R906" s="26"/>
    </row>
    <row r="907">
      <c r="G907" s="19"/>
      <c r="M907" s="26"/>
      <c r="N907" s="25"/>
      <c r="R907" s="26"/>
    </row>
    <row r="908">
      <c r="G908" s="19"/>
      <c r="M908" s="26"/>
      <c r="N908" s="25"/>
      <c r="R908" s="26"/>
    </row>
    <row r="909">
      <c r="G909" s="19"/>
      <c r="M909" s="26"/>
      <c r="N909" s="25"/>
      <c r="R909" s="26"/>
    </row>
    <row r="910">
      <c r="G910" s="19"/>
      <c r="M910" s="26"/>
      <c r="N910" s="25"/>
      <c r="R910" s="26"/>
    </row>
    <row r="911">
      <c r="G911" s="19"/>
      <c r="M911" s="26"/>
      <c r="N911" s="25"/>
      <c r="R911" s="26"/>
    </row>
    <row r="912">
      <c r="G912" s="19"/>
      <c r="M912" s="26"/>
      <c r="N912" s="25"/>
      <c r="R912" s="26"/>
    </row>
    <row r="913">
      <c r="G913" s="19"/>
      <c r="M913" s="26"/>
      <c r="N913" s="25"/>
      <c r="R913" s="26"/>
    </row>
    <row r="914">
      <c r="G914" s="19"/>
      <c r="M914" s="26"/>
      <c r="N914" s="25"/>
      <c r="R914" s="26"/>
    </row>
    <row r="915">
      <c r="G915" s="19"/>
      <c r="M915" s="26"/>
      <c r="N915" s="25"/>
      <c r="R915" s="26"/>
    </row>
    <row r="916">
      <c r="G916" s="19"/>
      <c r="M916" s="26"/>
      <c r="N916" s="25"/>
      <c r="R916" s="26"/>
    </row>
    <row r="917">
      <c r="G917" s="19"/>
      <c r="M917" s="26"/>
      <c r="N917" s="25"/>
      <c r="R917" s="26"/>
    </row>
    <row r="918">
      <c r="G918" s="19"/>
      <c r="M918" s="26"/>
      <c r="N918" s="25"/>
      <c r="R918" s="26"/>
    </row>
    <row r="919">
      <c r="G919" s="19"/>
      <c r="M919" s="26"/>
      <c r="N919" s="25"/>
      <c r="R919" s="26"/>
    </row>
    <row r="920">
      <c r="G920" s="19"/>
      <c r="M920" s="26"/>
      <c r="N920" s="25"/>
      <c r="R920" s="26"/>
    </row>
    <row r="921">
      <c r="G921" s="19"/>
      <c r="M921" s="26"/>
      <c r="N921" s="25"/>
      <c r="R921" s="26"/>
    </row>
    <row r="922">
      <c r="G922" s="19"/>
      <c r="M922" s="26"/>
      <c r="N922" s="25"/>
      <c r="R922" s="26"/>
    </row>
    <row r="923">
      <c r="G923" s="19"/>
      <c r="M923" s="26"/>
      <c r="N923" s="25"/>
      <c r="R923" s="26"/>
    </row>
    <row r="924">
      <c r="G924" s="19"/>
      <c r="M924" s="26"/>
      <c r="N924" s="25"/>
      <c r="R924" s="26"/>
    </row>
    <row r="925">
      <c r="G925" s="19"/>
      <c r="M925" s="26"/>
      <c r="N925" s="25"/>
      <c r="R925" s="26"/>
    </row>
    <row r="926">
      <c r="G926" s="19"/>
      <c r="M926" s="26"/>
      <c r="N926" s="25"/>
      <c r="R926" s="26"/>
    </row>
    <row r="927">
      <c r="G927" s="19"/>
      <c r="M927" s="26"/>
      <c r="N927" s="25"/>
      <c r="R927" s="26"/>
    </row>
    <row r="928">
      <c r="G928" s="19"/>
      <c r="M928" s="26"/>
      <c r="N928" s="25"/>
      <c r="R928" s="26"/>
    </row>
    <row r="929">
      <c r="G929" s="19"/>
      <c r="M929" s="26"/>
      <c r="N929" s="25"/>
      <c r="R929" s="26"/>
    </row>
    <row r="930">
      <c r="G930" s="19"/>
      <c r="M930" s="26"/>
      <c r="N930" s="25"/>
      <c r="R930" s="26"/>
    </row>
    <row r="931">
      <c r="G931" s="19"/>
      <c r="M931" s="26"/>
      <c r="N931" s="25"/>
      <c r="R931" s="26"/>
    </row>
    <row r="932">
      <c r="G932" s="19"/>
      <c r="M932" s="26"/>
      <c r="N932" s="25"/>
      <c r="R932" s="26"/>
    </row>
    <row r="933">
      <c r="G933" s="19"/>
      <c r="M933" s="26"/>
      <c r="N933" s="25"/>
      <c r="R933" s="26"/>
    </row>
    <row r="934">
      <c r="G934" s="19"/>
      <c r="M934" s="26"/>
      <c r="N934" s="25"/>
      <c r="R934" s="26"/>
    </row>
    <row r="935">
      <c r="G935" s="19"/>
      <c r="M935" s="26"/>
      <c r="N935" s="25"/>
      <c r="R935" s="26"/>
    </row>
    <row r="936">
      <c r="G936" s="19"/>
      <c r="M936" s="26"/>
      <c r="N936" s="25"/>
      <c r="R936" s="26"/>
    </row>
    <row r="937">
      <c r="G937" s="19"/>
      <c r="M937" s="26"/>
      <c r="N937" s="25"/>
      <c r="R937" s="26"/>
    </row>
    <row r="938">
      <c r="G938" s="19"/>
      <c r="M938" s="26"/>
      <c r="N938" s="25"/>
      <c r="R938" s="26"/>
    </row>
    <row r="939">
      <c r="G939" s="19"/>
      <c r="M939" s="26"/>
      <c r="N939" s="25"/>
      <c r="R939" s="26"/>
    </row>
    <row r="940">
      <c r="G940" s="19"/>
      <c r="M940" s="26"/>
      <c r="N940" s="25"/>
      <c r="R940" s="26"/>
    </row>
    <row r="941">
      <c r="G941" s="19"/>
      <c r="M941" s="26"/>
      <c r="N941" s="25"/>
      <c r="R941" s="26"/>
    </row>
    <row r="942">
      <c r="G942" s="19"/>
      <c r="M942" s="26"/>
      <c r="N942" s="25"/>
      <c r="R942" s="26"/>
    </row>
    <row r="943">
      <c r="G943" s="19"/>
      <c r="M943" s="26"/>
      <c r="N943" s="25"/>
      <c r="R943" s="26"/>
    </row>
    <row r="944">
      <c r="G944" s="19"/>
      <c r="M944" s="26"/>
      <c r="N944" s="25"/>
      <c r="R944" s="26"/>
    </row>
    <row r="945">
      <c r="G945" s="19"/>
      <c r="M945" s="26"/>
      <c r="N945" s="25"/>
      <c r="R945" s="26"/>
    </row>
    <row r="946">
      <c r="G946" s="19"/>
      <c r="M946" s="26"/>
      <c r="N946" s="25"/>
      <c r="R946" s="26"/>
    </row>
    <row r="947">
      <c r="G947" s="19"/>
      <c r="M947" s="26"/>
      <c r="N947" s="25"/>
      <c r="R947" s="26"/>
    </row>
    <row r="948">
      <c r="G948" s="19"/>
      <c r="M948" s="26"/>
      <c r="N948" s="25"/>
      <c r="R948" s="26"/>
    </row>
    <row r="949">
      <c r="G949" s="19"/>
      <c r="M949" s="26"/>
      <c r="N949" s="25"/>
      <c r="R949" s="26"/>
    </row>
    <row r="950">
      <c r="G950" s="19"/>
      <c r="M950" s="26"/>
      <c r="N950" s="25"/>
      <c r="R950" s="26"/>
    </row>
    <row r="951">
      <c r="G951" s="19"/>
      <c r="M951" s="26"/>
      <c r="N951" s="25"/>
      <c r="R951" s="26"/>
    </row>
    <row r="952">
      <c r="G952" s="19"/>
      <c r="M952" s="26"/>
      <c r="N952" s="25"/>
      <c r="R952" s="26"/>
    </row>
    <row r="953">
      <c r="G953" s="19"/>
      <c r="M953" s="26"/>
      <c r="N953" s="25"/>
      <c r="R953" s="26"/>
    </row>
    <row r="954">
      <c r="G954" s="19"/>
      <c r="M954" s="26"/>
      <c r="N954" s="25"/>
      <c r="R954" s="26"/>
    </row>
    <row r="955">
      <c r="G955" s="19"/>
      <c r="M955" s="26"/>
      <c r="N955" s="25"/>
      <c r="R955" s="26"/>
    </row>
    <row r="956">
      <c r="G956" s="19"/>
      <c r="M956" s="26"/>
      <c r="N956" s="25"/>
      <c r="R956" s="26"/>
    </row>
    <row r="957">
      <c r="G957" s="19"/>
      <c r="M957" s="26"/>
      <c r="N957" s="25"/>
      <c r="R957" s="26"/>
    </row>
    <row r="958">
      <c r="G958" s="19"/>
      <c r="M958" s="26"/>
      <c r="N958" s="25"/>
      <c r="R958" s="26"/>
    </row>
    <row r="959">
      <c r="G959" s="19"/>
      <c r="M959" s="26"/>
      <c r="N959" s="25"/>
      <c r="R959" s="26"/>
    </row>
    <row r="960">
      <c r="G960" s="19"/>
      <c r="M960" s="26"/>
      <c r="N960" s="25"/>
      <c r="R960" s="26"/>
    </row>
    <row r="961">
      <c r="G961" s="19"/>
      <c r="M961" s="26"/>
      <c r="N961" s="25"/>
      <c r="R961" s="26"/>
    </row>
    <row r="962">
      <c r="G962" s="19"/>
      <c r="M962" s="26"/>
      <c r="N962" s="25"/>
      <c r="R962" s="26"/>
    </row>
    <row r="963">
      <c r="G963" s="19"/>
      <c r="M963" s="26"/>
      <c r="N963" s="25"/>
      <c r="R963" s="26"/>
    </row>
    <row r="964">
      <c r="G964" s="19"/>
      <c r="M964" s="26"/>
      <c r="N964" s="25"/>
      <c r="R964" s="26"/>
    </row>
    <row r="965">
      <c r="G965" s="19"/>
      <c r="M965" s="26"/>
      <c r="N965" s="25"/>
      <c r="R965" s="26"/>
    </row>
    <row r="966">
      <c r="G966" s="19"/>
      <c r="M966" s="26"/>
      <c r="N966" s="25"/>
      <c r="R966" s="26"/>
    </row>
    <row r="967">
      <c r="G967" s="19"/>
      <c r="M967" s="26"/>
      <c r="N967" s="25"/>
      <c r="R967" s="26"/>
    </row>
    <row r="968">
      <c r="G968" s="19"/>
      <c r="M968" s="26"/>
      <c r="N968" s="25"/>
      <c r="R968" s="26"/>
    </row>
    <row r="969">
      <c r="G969" s="19"/>
      <c r="M969" s="26"/>
      <c r="N969" s="25"/>
      <c r="R969" s="26"/>
    </row>
    <row r="970">
      <c r="G970" s="19"/>
      <c r="M970" s="26"/>
      <c r="N970" s="25"/>
      <c r="R970" s="26"/>
    </row>
    <row r="971">
      <c r="G971" s="19"/>
      <c r="M971" s="26"/>
      <c r="N971" s="25"/>
      <c r="R971" s="26"/>
    </row>
    <row r="972">
      <c r="G972" s="19"/>
      <c r="M972" s="26"/>
      <c r="N972" s="25"/>
      <c r="R972" s="26"/>
    </row>
    <row r="973">
      <c r="G973" s="19"/>
      <c r="M973" s="26"/>
      <c r="N973" s="25"/>
      <c r="R973" s="26"/>
    </row>
    <row r="974">
      <c r="G974" s="19"/>
      <c r="M974" s="26"/>
      <c r="N974" s="25"/>
      <c r="R974" s="26"/>
    </row>
    <row r="975">
      <c r="G975" s="19"/>
      <c r="M975" s="26"/>
      <c r="N975" s="25"/>
      <c r="R975" s="26"/>
    </row>
    <row r="976">
      <c r="G976" s="19"/>
      <c r="M976" s="26"/>
      <c r="N976" s="25"/>
      <c r="R976" s="26"/>
    </row>
    <row r="977">
      <c r="G977" s="19"/>
      <c r="M977" s="26"/>
      <c r="N977" s="25"/>
      <c r="R977" s="26"/>
    </row>
    <row r="978">
      <c r="G978" s="19"/>
      <c r="M978" s="26"/>
      <c r="N978" s="25"/>
      <c r="R978" s="26"/>
    </row>
    <row r="979">
      <c r="G979" s="19"/>
      <c r="M979" s="26"/>
      <c r="N979" s="25"/>
      <c r="R979" s="26"/>
    </row>
    <row r="980">
      <c r="G980" s="19"/>
      <c r="M980" s="26"/>
      <c r="N980" s="25"/>
      <c r="R980" s="26"/>
    </row>
    <row r="981">
      <c r="G981" s="19"/>
      <c r="M981" s="26"/>
      <c r="N981" s="25"/>
      <c r="R981" s="26"/>
    </row>
    <row r="982">
      <c r="G982" s="19"/>
      <c r="M982" s="26"/>
      <c r="N982" s="25"/>
      <c r="R982" s="26"/>
    </row>
    <row r="983">
      <c r="G983" s="19"/>
      <c r="M983" s="26"/>
      <c r="N983" s="25"/>
      <c r="R983" s="26"/>
    </row>
    <row r="984">
      <c r="G984" s="19"/>
      <c r="M984" s="26"/>
      <c r="N984" s="25"/>
      <c r="R984" s="26"/>
    </row>
    <row r="985">
      <c r="G985" s="19"/>
      <c r="M985" s="26"/>
      <c r="N985" s="25"/>
      <c r="R985" s="26"/>
    </row>
    <row r="986">
      <c r="G986" s="19"/>
      <c r="M986" s="26"/>
      <c r="N986" s="25"/>
      <c r="R986" s="26"/>
    </row>
    <row r="987">
      <c r="G987" s="19"/>
      <c r="M987" s="26"/>
      <c r="N987" s="25"/>
      <c r="R987" s="26"/>
    </row>
    <row r="988">
      <c r="G988" s="19"/>
      <c r="M988" s="26"/>
      <c r="N988" s="25"/>
      <c r="R988" s="26"/>
    </row>
    <row r="989">
      <c r="G989" s="19"/>
      <c r="M989" s="26"/>
      <c r="N989" s="25"/>
      <c r="R989" s="26"/>
    </row>
    <row r="990">
      <c r="G990" s="19"/>
      <c r="M990" s="26"/>
      <c r="N990" s="25"/>
      <c r="R990" s="26"/>
    </row>
    <row r="991">
      <c r="G991" s="19"/>
      <c r="M991" s="26"/>
      <c r="N991" s="25"/>
      <c r="R991" s="26"/>
    </row>
    <row r="992">
      <c r="G992" s="19"/>
      <c r="M992" s="26"/>
      <c r="N992" s="25"/>
      <c r="R992" s="26"/>
    </row>
    <row r="993">
      <c r="G993" s="19"/>
      <c r="M993" s="26"/>
      <c r="N993" s="25"/>
      <c r="R993" s="26"/>
    </row>
    <row r="994">
      <c r="G994" s="19"/>
      <c r="M994" s="26"/>
      <c r="N994" s="25"/>
      <c r="R994" s="26"/>
    </row>
    <row r="995">
      <c r="G995" s="19"/>
      <c r="M995" s="26"/>
      <c r="N995" s="25"/>
      <c r="R995" s="26"/>
    </row>
    <row r="996">
      <c r="G996" s="19"/>
      <c r="M996" s="26"/>
      <c r="N996" s="25"/>
      <c r="R996" s="26"/>
    </row>
    <row r="997">
      <c r="G997" s="19"/>
      <c r="M997" s="26"/>
      <c r="N997" s="25"/>
      <c r="R997" s="26"/>
    </row>
    <row r="998">
      <c r="G998" s="19"/>
      <c r="M998" s="26"/>
      <c r="N998" s="25"/>
      <c r="R998" s="26"/>
    </row>
    <row r="999">
      <c r="G999" s="19"/>
      <c r="M999" s="26"/>
      <c r="N999" s="25"/>
      <c r="R999" s="26"/>
    </row>
    <row r="1000">
      <c r="G1000" s="19"/>
      <c r="M1000" s="26"/>
      <c r="N1000" s="25"/>
      <c r="R1000" s="26"/>
    </row>
    <row r="1001">
      <c r="G1001" s="19"/>
      <c r="M1001" s="26"/>
      <c r="N1001" s="25"/>
      <c r="R1001" s="26"/>
    </row>
    <row r="1002">
      <c r="G1002" s="19"/>
      <c r="M1002" s="26"/>
      <c r="N1002" s="25"/>
      <c r="R1002" s="26"/>
    </row>
    <row r="1003">
      <c r="G1003" s="19"/>
      <c r="M1003" s="26"/>
      <c r="N1003" s="25"/>
      <c r="R1003" s="26"/>
    </row>
    <row r="1004">
      <c r="G1004" s="19"/>
      <c r="M1004" s="26"/>
      <c r="N1004" s="25"/>
      <c r="R1004" s="26"/>
    </row>
    <row r="1005">
      <c r="G1005" s="19"/>
      <c r="M1005" s="26"/>
      <c r="N1005" s="25"/>
      <c r="R1005" s="26"/>
    </row>
    <row r="1006">
      <c r="G1006" s="19"/>
      <c r="M1006" s="26"/>
      <c r="N1006" s="75"/>
      <c r="R1006" s="26"/>
    </row>
  </sheetData>
  <autoFilter ref="$A$2:$AG$1006">
    <sortState ref="A2:AG1006">
      <sortCondition ref="A2:A1006"/>
      <sortCondition descending="1" ref="F2:F1006"/>
      <sortCondition descending="1" ref="U2:U1006"/>
      <sortCondition descending="1" ref="V2:V1006"/>
      <sortCondition descending="1" ref="Q2:Q1006"/>
      <sortCondition descending="1" ref="L2:L1006"/>
    </sortState>
  </autoFilter>
  <conditionalFormatting sqref="G3:G360">
    <cfRule type="cellIs" dxfId="0" priority="1" operator="lessThan">
      <formula>4</formula>
    </cfRule>
  </conditionalFormatting>
  <conditionalFormatting sqref="G3:G360">
    <cfRule type="cellIs" dxfId="1" priority="2" operator="lessThan">
      <formula>8</formula>
    </cfRule>
  </conditionalFormatting>
  <conditionalFormatting sqref="G3:G360">
    <cfRule type="cellIs" dxfId="2" priority="3" operator="equal">
      <formula>11</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7" max="7" width="12.5"/>
    <col customWidth="1" min="13" max="13" width="9.5"/>
    <col customWidth="1" min="14" max="14" width="3.25"/>
    <col customWidth="1" min="18" max="18" width="7.75"/>
    <col customWidth="1" min="19" max="19" width="3.63"/>
  </cols>
  <sheetData>
    <row r="1">
      <c r="A1" s="10"/>
      <c r="B1" s="10"/>
      <c r="C1" s="5"/>
      <c r="D1" s="10">
        <f t="shared" ref="D1:F1" si="1">SUM(D3:D352)</f>
        <v>3498719</v>
      </c>
      <c r="E1" s="10">
        <f t="shared" si="1"/>
        <v>1550209</v>
      </c>
      <c r="F1" s="10">
        <f t="shared" si="1"/>
        <v>400321</v>
      </c>
      <c r="G1" s="3"/>
      <c r="H1" s="7"/>
      <c r="J1" s="11"/>
      <c r="K1" s="11"/>
      <c r="L1" s="5"/>
      <c r="M1" s="12"/>
      <c r="N1" s="78"/>
      <c r="O1" s="5"/>
      <c r="P1" s="5"/>
      <c r="Q1" s="5"/>
      <c r="R1" s="12"/>
      <c r="S1" s="5"/>
      <c r="T1" s="5"/>
      <c r="U1" s="11"/>
      <c r="V1" s="5"/>
    </row>
    <row r="2">
      <c r="A2" s="10" t="s">
        <v>1</v>
      </c>
      <c r="B2" s="10" t="s">
        <v>1008</v>
      </c>
      <c r="C2" s="5"/>
      <c r="D2" s="10" t="s">
        <v>4</v>
      </c>
      <c r="E2" s="10" t="s">
        <v>5</v>
      </c>
      <c r="F2" s="10" t="s">
        <v>7</v>
      </c>
      <c r="G2" s="3" t="s">
        <v>8</v>
      </c>
      <c r="H2" s="7" t="s">
        <v>11</v>
      </c>
      <c r="J2" s="11" t="s">
        <v>1005</v>
      </c>
      <c r="K2" s="11" t="s">
        <v>20</v>
      </c>
      <c r="L2" s="5" t="s">
        <v>22</v>
      </c>
      <c r="M2" s="12"/>
      <c r="N2" s="15"/>
      <c r="O2" s="5" t="s">
        <v>1006</v>
      </c>
      <c r="P2" s="5" t="s">
        <v>24</v>
      </c>
      <c r="Q2" s="5" t="s">
        <v>22</v>
      </c>
      <c r="R2" s="12"/>
      <c r="S2" s="5"/>
      <c r="T2" s="5" t="s">
        <v>1007</v>
      </c>
      <c r="U2" s="11" t="s">
        <v>25</v>
      </c>
      <c r="V2" s="5" t="s">
        <v>22</v>
      </c>
    </row>
    <row r="3">
      <c r="A3" s="18">
        <v>11.0</v>
      </c>
      <c r="B3" s="18" t="str">
        <f>VLOOKUP(A3,'202405 MM (Do Not Delete)'!$S$2:$T$1000,2,false)</f>
        <v>Peppers</v>
      </c>
      <c r="C3" s="18" t="str">
        <f t="shared" ref="C3:C352" si="2">CONCATENATE("((",B3,"))")</f>
        <v>((Peppers))</v>
      </c>
      <c r="D3" s="18">
        <v>13816.0</v>
      </c>
      <c r="E3" s="18">
        <v>4192.0</v>
      </c>
      <c r="F3" s="18">
        <v>129.0</v>
      </c>
      <c r="G3" s="19">
        <f>VLOOKUP(B3,'Kings Ratings'!$A$2:$B$1000,2,false)</f>
        <v>1</v>
      </c>
      <c r="H3" s="7">
        <f>vlookup(A3,'202405 MM (Do Not Delete)'!$A$1:$G$1000,7,false)</f>
        <v>275</v>
      </c>
      <c r="J3" s="80">
        <f>vlookup(A3,'Export 20240703'!A:H,4,false)</f>
        <v>13214</v>
      </c>
      <c r="K3" s="80">
        <f t="shared" ref="K3:K352" si="3">D3-J3</f>
        <v>602</v>
      </c>
      <c r="L3" s="23">
        <f t="shared" ref="L3:L352" si="4">K3/J3</f>
        <v>0.04555774179</v>
      </c>
      <c r="M3" s="24" t="str">
        <f t="shared" ref="M3:M191" si="5">CONCATENATE(B3, " with +",K3, ", +", 100*round(L3,3), "% (",J3, " to ",D3,")")</f>
        <v>Peppers with +602, +4.6% (13214 to 13816)</v>
      </c>
      <c r="N3" s="41"/>
      <c r="O3" s="18">
        <f>vlookup(A3,'Export 20240703'!A:J,5,false)</f>
        <v>3974</v>
      </c>
      <c r="P3" s="18">
        <f t="shared" ref="P3:P352" si="6">E3-O3</f>
        <v>218</v>
      </c>
      <c r="Q3" s="23">
        <f t="shared" ref="Q3:Q352" si="7">P3/O3</f>
        <v>0.05485656769</v>
      </c>
      <c r="R3" s="24" t="str">
        <f t="shared" ref="R3:R352" si="8">CONCATENATE(B3, " with +",P3, ", +", 100*round(Q3,3), "% (",O3, " to ",E3,")")</f>
        <v>Peppers with +218, +5.5% (3974 to 4192)</v>
      </c>
      <c r="S3" s="18"/>
      <c r="T3" s="18">
        <f>vlookup(A3,'Export 20240703'!A:J,6,false)</f>
        <v>114</v>
      </c>
      <c r="U3" s="80">
        <f t="shared" ref="U3:U352" si="9">F3-T3</f>
        <v>15</v>
      </c>
      <c r="V3" s="23">
        <f t="shared" ref="V3:V352" si="10">U3/T3</f>
        <v>0.1315789474</v>
      </c>
      <c r="W3" s="26" t="str">
        <f t="shared" ref="W3:W352" si="11">CONCATENATE(B3, " with +",U3, ", +", 100*round(V3,3), "% (",T3, " to ",F3,")")</f>
        <v>Peppers with +15, +13.2% (114 to 129)</v>
      </c>
    </row>
    <row r="4">
      <c r="A4" s="18">
        <v>13.0</v>
      </c>
      <c r="B4" s="18" t="str">
        <f>VLOOKUP(A4,'202405 MM (Do Not Delete)'!$S$2:$T$1000,2,false)</f>
        <v>Eggplant</v>
      </c>
      <c r="C4" s="18" t="str">
        <f t="shared" si="2"/>
        <v>((Eggplant))</v>
      </c>
      <c r="D4" s="18">
        <v>12393.0</v>
      </c>
      <c r="E4" s="18">
        <v>2838.0</v>
      </c>
      <c r="F4" s="18">
        <v>131.0</v>
      </c>
      <c r="G4" s="19">
        <f>VLOOKUP(B4,'Kings Ratings'!$A$2:$B$1000,2,false)</f>
        <v>2</v>
      </c>
      <c r="H4" s="7" t="str">
        <f>vlookup(A4,'202405 MM (Do Not Delete)'!$A$1:$G$1000,7,false)</f>
        <v/>
      </c>
      <c r="J4" s="80">
        <f>vlookup(A4,'Export 20240703'!A:H,4,false)</f>
        <v>11788</v>
      </c>
      <c r="K4" s="80">
        <f t="shared" si="3"/>
        <v>605</v>
      </c>
      <c r="L4" s="23">
        <f t="shared" si="4"/>
        <v>0.05132337971</v>
      </c>
      <c r="M4" s="24" t="str">
        <f t="shared" si="5"/>
        <v>Eggplant with +605, +5.1% (11788 to 12393)</v>
      </c>
      <c r="N4" s="41"/>
      <c r="O4" s="18">
        <f>vlookup(A4,'Export 20240703'!A:J,5,false)</f>
        <v>2653</v>
      </c>
      <c r="P4" s="18">
        <f t="shared" si="6"/>
        <v>185</v>
      </c>
      <c r="Q4" s="23">
        <f t="shared" si="7"/>
        <v>0.06973237844</v>
      </c>
      <c r="R4" s="24" t="str">
        <f t="shared" si="8"/>
        <v>Eggplant with +185, +7% (2653 to 2838)</v>
      </c>
      <c r="S4" s="18"/>
      <c r="T4" s="18">
        <f>vlookup(A4,'Export 20240703'!A:J,6,false)</f>
        <v>113</v>
      </c>
      <c r="U4" s="80">
        <f t="shared" si="9"/>
        <v>18</v>
      </c>
      <c r="V4" s="23">
        <f t="shared" si="10"/>
        <v>0.1592920354</v>
      </c>
      <c r="W4" s="26" t="str">
        <f t="shared" si="11"/>
        <v>Eggplant with +18, +15.9% (113 to 131)</v>
      </c>
    </row>
    <row r="5">
      <c r="A5" s="18">
        <v>15.0</v>
      </c>
      <c r="B5" s="18" t="str">
        <f>VLOOKUP(A5,'202405 MM (Do Not Delete)'!$S$2:$T$1000,2,false)</f>
        <v>Tomato</v>
      </c>
      <c r="C5" s="18" t="str">
        <f t="shared" si="2"/>
        <v>((Tomato))</v>
      </c>
      <c r="D5" s="18">
        <v>7791.0</v>
      </c>
      <c r="E5" s="18">
        <v>627.0</v>
      </c>
      <c r="F5" s="18">
        <v>0.0</v>
      </c>
      <c r="G5" s="19">
        <f>VLOOKUP(B5,'Kings Ratings'!$A$2:$B$1000,2,false)</f>
        <v>7</v>
      </c>
      <c r="H5" s="10"/>
      <c r="J5" s="80">
        <f>vlookup(A5,'Export 20240703'!A:H,4,false)</f>
        <v>7373</v>
      </c>
      <c r="K5" s="80">
        <f t="shared" si="3"/>
        <v>418</v>
      </c>
      <c r="L5" s="23">
        <f t="shared" si="4"/>
        <v>0.05669334057</v>
      </c>
      <c r="M5" s="24" t="str">
        <f t="shared" si="5"/>
        <v>Tomato with +418, +5.7% (7373 to 7791)</v>
      </c>
      <c r="N5" s="41"/>
      <c r="O5" s="18">
        <f>vlookup(A5,'Export 20240703'!A:J,5,false)</f>
        <v>587</v>
      </c>
      <c r="P5" s="18">
        <f t="shared" si="6"/>
        <v>40</v>
      </c>
      <c r="Q5" s="23">
        <f t="shared" si="7"/>
        <v>0.06814310051</v>
      </c>
      <c r="R5" s="24" t="str">
        <f t="shared" si="8"/>
        <v>Tomato with +40, +6.8% (587 to 627)</v>
      </c>
      <c r="S5" s="18"/>
      <c r="T5" s="18">
        <f>vlookup(A5,'Export 20240703'!A:J,6,false)</f>
        <v>0</v>
      </c>
      <c r="U5" s="80">
        <f t="shared" si="9"/>
        <v>0</v>
      </c>
      <c r="V5" s="23" t="str">
        <f t="shared" si="10"/>
        <v>#DIV/0!</v>
      </c>
      <c r="W5" s="26" t="str">
        <f t="shared" si="11"/>
        <v>#DIV/0!</v>
      </c>
    </row>
    <row r="6">
      <c r="A6" s="18">
        <v>17.0</v>
      </c>
      <c r="B6" s="18" t="str">
        <f>VLOOKUP(A6,'202405 MM (Do Not Delete)'!$S$2:$T$1000,2,false)</f>
        <v>Drum</v>
      </c>
      <c r="C6" s="18" t="str">
        <f t="shared" si="2"/>
        <v>((Drum))</v>
      </c>
      <c r="D6" s="18">
        <v>33949.0</v>
      </c>
      <c r="E6" s="18">
        <v>14797.0</v>
      </c>
      <c r="F6" s="18">
        <v>5551.0</v>
      </c>
      <c r="G6" s="19">
        <f>VLOOKUP(B6,'Kings Ratings'!$A$2:$B$1000,2,false)</f>
        <v>1</v>
      </c>
      <c r="H6" s="7">
        <f>vlookup(A6,'202405 MM (Do Not Delete)'!$A$1:$G$1000,7,false)</f>
        <v>219</v>
      </c>
      <c r="J6" s="80">
        <f>vlookup(A6,'Export 20240703'!A:H,4,false)</f>
        <v>32742</v>
      </c>
      <c r="K6" s="80">
        <f t="shared" si="3"/>
        <v>1207</v>
      </c>
      <c r="L6" s="23">
        <f t="shared" si="4"/>
        <v>0.03686396677</v>
      </c>
      <c r="M6" s="24" t="str">
        <f t="shared" si="5"/>
        <v>Drum with +1207, +3.7% (32742 to 33949)</v>
      </c>
      <c r="N6" s="41"/>
      <c r="O6" s="18">
        <f>vlookup(A6,'Export 20240703'!A:J,5,false)</f>
        <v>14009</v>
      </c>
      <c r="P6" s="18">
        <f t="shared" si="6"/>
        <v>788</v>
      </c>
      <c r="Q6" s="23">
        <f t="shared" si="7"/>
        <v>0.05624955386</v>
      </c>
      <c r="R6" s="24" t="str">
        <f t="shared" si="8"/>
        <v>Drum with +788, +5.6% (14009 to 14797)</v>
      </c>
      <c r="S6" s="18"/>
      <c r="T6" s="18">
        <f>vlookup(A6,'Export 20240703'!A:J,6,false)</f>
        <v>5100</v>
      </c>
      <c r="U6" s="80">
        <f t="shared" si="9"/>
        <v>451</v>
      </c>
      <c r="V6" s="23">
        <f t="shared" si="10"/>
        <v>0.08843137255</v>
      </c>
      <c r="W6" s="26" t="str">
        <f t="shared" si="11"/>
        <v>Drum with +451, +8.8% (5100 to 5551)</v>
      </c>
    </row>
    <row r="7">
      <c r="A7" s="18">
        <v>19.0</v>
      </c>
      <c r="B7" s="18" t="str">
        <f>VLOOKUP(A7,'202405 MM (Do Not Delete)'!$S$2:$T$1000,2,false)</f>
        <v>Carrot</v>
      </c>
      <c r="C7" s="18" t="str">
        <f t="shared" si="2"/>
        <v>((Carrot))</v>
      </c>
      <c r="D7" s="18">
        <v>16318.0</v>
      </c>
      <c r="E7" s="18">
        <v>4795.0</v>
      </c>
      <c r="F7" s="18">
        <v>182.0</v>
      </c>
      <c r="G7" s="19">
        <f>VLOOKUP(B7,'Kings Ratings'!$A$2:$B$1000,2,false)</f>
        <v>3</v>
      </c>
      <c r="H7" s="7">
        <f>vlookup(A7,'202405 MM (Do Not Delete)'!$A$1:$G$1000,7,false)</f>
        <v>283</v>
      </c>
      <c r="J7" s="80">
        <f>vlookup(A7,'Export 20240703'!A:H,4,false)</f>
        <v>15574</v>
      </c>
      <c r="K7" s="80">
        <f t="shared" si="3"/>
        <v>744</v>
      </c>
      <c r="L7" s="23">
        <f t="shared" si="4"/>
        <v>0.04777192757</v>
      </c>
      <c r="M7" s="24" t="str">
        <f t="shared" si="5"/>
        <v>Carrot with +744, +4.8% (15574 to 16318)</v>
      </c>
      <c r="N7" s="41"/>
      <c r="O7" s="18">
        <f>vlookup(A7,'Export 20240703'!A:J,5,false)</f>
        <v>4485</v>
      </c>
      <c r="P7" s="18">
        <f t="shared" si="6"/>
        <v>310</v>
      </c>
      <c r="Q7" s="23">
        <f t="shared" si="7"/>
        <v>0.06911928651</v>
      </c>
      <c r="R7" s="24" t="str">
        <f t="shared" si="8"/>
        <v>Carrot with +310, +6.9% (4485 to 4795)</v>
      </c>
      <c r="S7" s="18"/>
      <c r="T7" s="18">
        <f>vlookup(A7,'Export 20240703'!A:J,6,false)</f>
        <v>152</v>
      </c>
      <c r="U7" s="80">
        <f t="shared" si="9"/>
        <v>30</v>
      </c>
      <c r="V7" s="23">
        <f t="shared" si="10"/>
        <v>0.1973684211</v>
      </c>
      <c r="W7" s="26" t="str">
        <f t="shared" si="11"/>
        <v>Carrot with +30, +19.7% (152 to 182)</v>
      </c>
    </row>
    <row r="8">
      <c r="A8" s="18">
        <v>21.0</v>
      </c>
      <c r="B8" s="18" t="str">
        <f>VLOOKUP(A8,'202405 MM (Do Not Delete)'!$S$2:$T$1000,2,false)</f>
        <v>Board</v>
      </c>
      <c r="C8" s="18" t="str">
        <f t="shared" si="2"/>
        <v>((Board))</v>
      </c>
      <c r="D8" s="18">
        <v>57639.0</v>
      </c>
      <c r="E8" s="18">
        <v>40279.0</v>
      </c>
      <c r="F8" s="18">
        <v>15623.0</v>
      </c>
      <c r="G8" s="19">
        <f>VLOOKUP(B8,'Kings Ratings'!$A$2:$B$1000,2,false)</f>
        <v>1</v>
      </c>
      <c r="H8" s="7">
        <f>vlookup(A8,'202405 MM (Do Not Delete)'!$A$1:$G$1000,7,false)</f>
        <v>201</v>
      </c>
      <c r="J8" s="80">
        <f>vlookup(A8,'Export 20240703'!A:H,4,false)</f>
        <v>55783</v>
      </c>
      <c r="K8" s="80">
        <f t="shared" si="3"/>
        <v>1856</v>
      </c>
      <c r="L8" s="23">
        <f t="shared" si="4"/>
        <v>0.03327178531</v>
      </c>
      <c r="M8" s="24" t="str">
        <f t="shared" si="5"/>
        <v>Board with +1856, +3.3% (55783 to 57639)</v>
      </c>
      <c r="N8" s="41"/>
      <c r="O8" s="18">
        <f>vlookup(A8,'Export 20240703'!A:J,5,false)</f>
        <v>38751</v>
      </c>
      <c r="P8" s="18">
        <f t="shared" si="6"/>
        <v>1528</v>
      </c>
      <c r="Q8" s="23">
        <f t="shared" si="7"/>
        <v>0.03943124048</v>
      </c>
      <c r="R8" s="24" t="str">
        <f t="shared" si="8"/>
        <v>Board with +1528, +3.9% (38751 to 40279)</v>
      </c>
      <c r="S8" s="18"/>
      <c r="T8" s="18">
        <f>vlookup(A8,'Export 20240703'!A:J,6,false)</f>
        <v>14451</v>
      </c>
      <c r="U8" s="80">
        <f t="shared" si="9"/>
        <v>1172</v>
      </c>
      <c r="V8" s="23">
        <f t="shared" si="10"/>
        <v>0.08110165386</v>
      </c>
      <c r="W8" s="26" t="str">
        <f t="shared" si="11"/>
        <v>Board with +1172, +8.1% (14451 to 15623)</v>
      </c>
    </row>
    <row r="9">
      <c r="A9" s="18">
        <v>23.0</v>
      </c>
      <c r="B9" s="18" t="str">
        <f>VLOOKUP(A9,'202405 MM (Do Not Delete)'!$S$2:$T$1000,2,false)</f>
        <v>Bucket</v>
      </c>
      <c r="C9" s="18" t="str">
        <f t="shared" si="2"/>
        <v>((Bucket))</v>
      </c>
      <c r="D9" s="18">
        <v>14584.0</v>
      </c>
      <c r="E9" s="18">
        <v>7007.0</v>
      </c>
      <c r="F9" s="18">
        <v>1508.0</v>
      </c>
      <c r="G9" s="19">
        <f>VLOOKUP(B9,'Kings Ratings'!$A$2:$B$1000,2,false)</f>
        <v>1</v>
      </c>
      <c r="H9" s="7">
        <f>vlookup(A9,'202405 MM (Do Not Delete)'!$A$1:$G$1000,7,false)</f>
        <v>243</v>
      </c>
      <c r="J9" s="80">
        <f>vlookup(A9,'Export 20240703'!A:H,4,false)</f>
        <v>13695</v>
      </c>
      <c r="K9" s="80">
        <f t="shared" si="3"/>
        <v>889</v>
      </c>
      <c r="L9" s="23">
        <f t="shared" si="4"/>
        <v>0.06491420226</v>
      </c>
      <c r="M9" s="24" t="str">
        <f t="shared" si="5"/>
        <v>Bucket with +889, +6.5% (13695 to 14584)</v>
      </c>
      <c r="N9" s="41"/>
      <c r="O9" s="18">
        <f>vlookup(A9,'Export 20240703'!A:J,5,false)</f>
        <v>6550</v>
      </c>
      <c r="P9" s="18">
        <f t="shared" si="6"/>
        <v>457</v>
      </c>
      <c r="Q9" s="23">
        <f t="shared" si="7"/>
        <v>0.06977099237</v>
      </c>
      <c r="R9" s="24" t="str">
        <f t="shared" si="8"/>
        <v>Bucket with +457, +7% (6550 to 7007)</v>
      </c>
      <c r="S9" s="18"/>
      <c r="T9" s="18">
        <f>vlookup(A9,'Export 20240703'!A:J,6,false)</f>
        <v>1325</v>
      </c>
      <c r="U9" s="80">
        <f t="shared" si="9"/>
        <v>183</v>
      </c>
      <c r="V9" s="23">
        <f t="shared" si="10"/>
        <v>0.1381132075</v>
      </c>
      <c r="W9" s="26" t="str">
        <f t="shared" si="11"/>
        <v>Bucket with +183, +13.8% (1325 to 1508)</v>
      </c>
    </row>
    <row r="10">
      <c r="A10" s="18">
        <v>24.0</v>
      </c>
      <c r="B10" s="18" t="str">
        <f>VLOOKUP(A10,'202405 MM (Do Not Delete)'!$S$2:$T$1000,2,false)</f>
        <v>Yellow Perch</v>
      </c>
      <c r="C10" s="18" t="str">
        <f t="shared" si="2"/>
        <v>((Yellow Perch))</v>
      </c>
      <c r="D10" s="18">
        <v>32985.0</v>
      </c>
      <c r="E10" s="18">
        <v>14758.0</v>
      </c>
      <c r="F10" s="18">
        <v>5549.0</v>
      </c>
      <c r="G10" s="19">
        <f>VLOOKUP(B10,'Kings Ratings'!$A$2:$B$1000,2,false)</f>
        <v>1</v>
      </c>
      <c r="H10" s="7">
        <f>vlookup(A10,'202405 MM (Do Not Delete)'!$A$1:$G$1000,7,false)</f>
        <v>261</v>
      </c>
      <c r="J10" s="80">
        <f>vlookup(A10,'Export 20240703'!A:H,4,false)</f>
        <v>31773</v>
      </c>
      <c r="K10" s="80">
        <f t="shared" si="3"/>
        <v>1212</v>
      </c>
      <c r="L10" s="23">
        <f t="shared" si="4"/>
        <v>0.03814559532</v>
      </c>
      <c r="M10" s="24" t="str">
        <f t="shared" si="5"/>
        <v>Yellow Perch with +1212, +3.8% (31773 to 32985)</v>
      </c>
      <c r="N10" s="41"/>
      <c r="O10" s="18">
        <f>vlookup(A10,'Export 20240703'!A:J,5,false)</f>
        <v>13968</v>
      </c>
      <c r="P10" s="18">
        <f t="shared" si="6"/>
        <v>790</v>
      </c>
      <c r="Q10" s="23">
        <f t="shared" si="7"/>
        <v>0.05655784651</v>
      </c>
      <c r="R10" s="24" t="str">
        <f t="shared" si="8"/>
        <v>Yellow Perch with +790, +5.7% (13968 to 14758)</v>
      </c>
      <c r="S10" s="18"/>
      <c r="T10" s="18">
        <f>vlookup(A10,'Export 20240703'!A:J,6,false)</f>
        <v>5096</v>
      </c>
      <c r="U10" s="80">
        <f t="shared" si="9"/>
        <v>453</v>
      </c>
      <c r="V10" s="23">
        <f t="shared" si="10"/>
        <v>0.08889324961</v>
      </c>
      <c r="W10" s="26" t="str">
        <f t="shared" si="11"/>
        <v>Yellow Perch with +453, +8.9% (5096 to 5549)</v>
      </c>
    </row>
    <row r="11">
      <c r="A11" s="18">
        <v>25.0</v>
      </c>
      <c r="B11" s="18" t="str">
        <f>VLOOKUP(A11,'202405 MM (Do Not Delete)'!$S$2:$T$1000,2,false)</f>
        <v>Largemouth Bass</v>
      </c>
      <c r="C11" s="18" t="str">
        <f t="shared" si="2"/>
        <v>((Largemouth Bass))</v>
      </c>
      <c r="D11" s="18">
        <v>27789.0</v>
      </c>
      <c r="E11" s="18">
        <v>12830.0</v>
      </c>
      <c r="F11" s="18">
        <v>5295.0</v>
      </c>
      <c r="G11" s="19">
        <f>VLOOKUP(B11,'Kings Ratings'!$A$2:$B$1000,2,false)</f>
        <v>1</v>
      </c>
      <c r="H11" s="7">
        <f>vlookup(A11,'202405 MM (Do Not Delete)'!$A$1:$G$1000,7,false)</f>
        <v>254</v>
      </c>
      <c r="J11" s="80">
        <f>vlookup(A11,'Export 20240703'!A:H,4,false)</f>
        <v>26710</v>
      </c>
      <c r="K11" s="80">
        <f t="shared" si="3"/>
        <v>1079</v>
      </c>
      <c r="L11" s="23">
        <f t="shared" si="4"/>
        <v>0.04039685511</v>
      </c>
      <c r="M11" s="24" t="str">
        <f t="shared" si="5"/>
        <v>Largemouth Bass with +1079, +4% (26710 to 27789)</v>
      </c>
      <c r="N11" s="41"/>
      <c r="O11" s="18">
        <f>vlookup(A11,'Export 20240703'!A:J,5,false)</f>
        <v>12109</v>
      </c>
      <c r="P11" s="18">
        <f t="shared" si="6"/>
        <v>721</v>
      </c>
      <c r="Q11" s="23">
        <f t="shared" si="7"/>
        <v>0.05954248906</v>
      </c>
      <c r="R11" s="24" t="str">
        <f t="shared" si="8"/>
        <v>Largemouth Bass with +721, +6% (12109 to 12830)</v>
      </c>
      <c r="S11" s="18"/>
      <c r="T11" s="18">
        <f>vlookup(A11,'Export 20240703'!A:J,6,false)</f>
        <v>4860</v>
      </c>
      <c r="U11" s="80">
        <f t="shared" si="9"/>
        <v>435</v>
      </c>
      <c r="V11" s="23">
        <f t="shared" si="10"/>
        <v>0.08950617284</v>
      </c>
      <c r="W11" s="26" t="str">
        <f t="shared" si="11"/>
        <v>Largemouth Bass with +435, +9% (4860 to 5295)</v>
      </c>
    </row>
    <row r="12">
      <c r="A12" s="18">
        <v>27.0</v>
      </c>
      <c r="B12" s="18" t="str">
        <f>VLOOKUP(A12,'202405 MM (Do Not Delete)'!$S$2:$T$1000,2,false)</f>
        <v>Peas</v>
      </c>
      <c r="C12" s="18" t="str">
        <f t="shared" si="2"/>
        <v>((Peas))</v>
      </c>
      <c r="D12" s="18">
        <v>11741.0</v>
      </c>
      <c r="E12" s="18">
        <v>4745.0</v>
      </c>
      <c r="F12" s="18">
        <v>161.0</v>
      </c>
      <c r="G12" s="19">
        <f>VLOOKUP(B12,'Kings Ratings'!$A$2:$B$1000,2,false)</f>
        <v>1</v>
      </c>
      <c r="H12" s="7">
        <f>vlookup(A12,'202405 MM (Do Not Delete)'!$A$1:$G$1000,7,false)</f>
        <v>276</v>
      </c>
      <c r="J12" s="80">
        <f>vlookup(A12,'Export 20240703'!A:H,4,false)</f>
        <v>11148</v>
      </c>
      <c r="K12" s="80">
        <f t="shared" si="3"/>
        <v>593</v>
      </c>
      <c r="L12" s="23">
        <f t="shared" si="4"/>
        <v>0.05319339792</v>
      </c>
      <c r="M12" s="24" t="str">
        <f t="shared" si="5"/>
        <v>Peas with +593, +5.3% (11148 to 11741)</v>
      </c>
      <c r="N12" s="41"/>
      <c r="O12" s="18">
        <f>vlookup(A12,'Export 20240703'!A:J,5,false)</f>
        <v>4549</v>
      </c>
      <c r="P12" s="18">
        <f t="shared" si="6"/>
        <v>196</v>
      </c>
      <c r="Q12" s="23">
        <f t="shared" si="7"/>
        <v>0.04308639261</v>
      </c>
      <c r="R12" s="24" t="str">
        <f t="shared" si="8"/>
        <v>Peas with +196, +4.3% (4549 to 4745)</v>
      </c>
      <c r="S12" s="18"/>
      <c r="T12" s="18">
        <f>vlookup(A12,'Export 20240703'!A:J,6,false)</f>
        <v>144</v>
      </c>
      <c r="U12" s="80">
        <f t="shared" si="9"/>
        <v>17</v>
      </c>
      <c r="V12" s="23">
        <f t="shared" si="10"/>
        <v>0.1180555556</v>
      </c>
      <c r="W12" s="26" t="str">
        <f t="shared" si="11"/>
        <v>Peas with +17, +11.8% (144 to 161)</v>
      </c>
    </row>
    <row r="13">
      <c r="A13" s="18">
        <v>29.0</v>
      </c>
      <c r="B13" s="18" t="str">
        <f>VLOOKUP(A13,'202405 MM (Do Not Delete)'!$S$2:$T$1000,2,false)</f>
        <v>Cucumber</v>
      </c>
      <c r="C13" s="18" t="str">
        <f t="shared" si="2"/>
        <v>((Cucumber))</v>
      </c>
      <c r="D13" s="18">
        <v>8857.0</v>
      </c>
      <c r="E13" s="18">
        <v>2619.0</v>
      </c>
      <c r="F13" s="18">
        <v>87.0</v>
      </c>
      <c r="G13" s="19">
        <f>VLOOKUP(B13,'Kings Ratings'!$A$2:$B$1000,2,false)</f>
        <v>2</v>
      </c>
      <c r="H13" s="7" t="str">
        <f>vlookup(A13,'202405 MM (Do Not Delete)'!$A$1:$G$1000,7,false)</f>
        <v/>
      </c>
      <c r="J13" s="80">
        <f>vlookup(A13,'Export 20240703'!A:H,4,false)</f>
        <v>8376</v>
      </c>
      <c r="K13" s="80">
        <f t="shared" si="3"/>
        <v>481</v>
      </c>
      <c r="L13" s="23">
        <f t="shared" si="4"/>
        <v>0.05742597899</v>
      </c>
      <c r="M13" s="24" t="str">
        <f t="shared" si="5"/>
        <v>Cucumber with +481, +5.7% (8376 to 8857)</v>
      </c>
      <c r="N13" s="41"/>
      <c r="O13" s="18">
        <f>vlookup(A13,'Export 20240703'!A:J,5,false)</f>
        <v>2430</v>
      </c>
      <c r="P13" s="18">
        <f t="shared" si="6"/>
        <v>189</v>
      </c>
      <c r="Q13" s="23">
        <f t="shared" si="7"/>
        <v>0.07777777778</v>
      </c>
      <c r="R13" s="24" t="str">
        <f t="shared" si="8"/>
        <v>Cucumber with +189, +7.8% (2430 to 2619)</v>
      </c>
      <c r="S13" s="18"/>
      <c r="T13" s="18">
        <f>vlookup(A13,'Export 20240703'!A:J,6,false)</f>
        <v>75</v>
      </c>
      <c r="U13" s="80">
        <f t="shared" si="9"/>
        <v>12</v>
      </c>
      <c r="V13" s="23">
        <f t="shared" si="10"/>
        <v>0.16</v>
      </c>
      <c r="W13" s="26" t="str">
        <f t="shared" si="11"/>
        <v>Cucumber with +12, +16% (75 to 87)</v>
      </c>
    </row>
    <row r="14">
      <c r="A14" s="18">
        <v>31.0</v>
      </c>
      <c r="B14" s="18" t="str">
        <f>VLOOKUP(A14,'202405 MM (Do Not Delete)'!$S$2:$T$1000,2,false)</f>
        <v>Radish</v>
      </c>
      <c r="C14" s="18" t="str">
        <f t="shared" si="2"/>
        <v>((Radish))</v>
      </c>
      <c r="D14" s="18">
        <v>4467.0</v>
      </c>
      <c r="E14" s="18">
        <v>329.0</v>
      </c>
      <c r="F14" s="18">
        <v>3.0</v>
      </c>
      <c r="G14" s="19">
        <f>VLOOKUP(B14,'Kings Ratings'!$A$2:$B$1000,2,false)</f>
        <v>8</v>
      </c>
      <c r="H14" s="10"/>
      <c r="J14" s="80">
        <f>vlookup(A14,'Export 20240703'!A:H,4,false)</f>
        <v>4192</v>
      </c>
      <c r="K14" s="80">
        <f t="shared" si="3"/>
        <v>275</v>
      </c>
      <c r="L14" s="23">
        <f t="shared" si="4"/>
        <v>0.06560114504</v>
      </c>
      <c r="M14" s="24" t="str">
        <f t="shared" si="5"/>
        <v>Radish with +275, +6.6% (4192 to 4467)</v>
      </c>
      <c r="N14" s="41"/>
      <c r="O14" s="18">
        <f>vlookup(A14,'Export 20240703'!A:J,5,false)</f>
        <v>321</v>
      </c>
      <c r="P14" s="18">
        <f t="shared" si="6"/>
        <v>8</v>
      </c>
      <c r="Q14" s="23">
        <f t="shared" si="7"/>
        <v>0.02492211838</v>
      </c>
      <c r="R14" s="24" t="str">
        <f t="shared" si="8"/>
        <v>Radish with +8, +2.5% (321 to 329)</v>
      </c>
      <c r="S14" s="18"/>
      <c r="T14" s="18">
        <f>vlookup(A14,'Export 20240703'!A:J,6,false)</f>
        <v>3</v>
      </c>
      <c r="U14" s="80">
        <f t="shared" si="9"/>
        <v>0</v>
      </c>
      <c r="V14" s="23">
        <f t="shared" si="10"/>
        <v>0</v>
      </c>
      <c r="W14" s="26" t="str">
        <f t="shared" si="11"/>
        <v>Radish with +0, +0% (3 to 3)</v>
      </c>
    </row>
    <row r="15">
      <c r="A15" s="18">
        <v>33.0</v>
      </c>
      <c r="B15" s="18" t="str">
        <f>VLOOKUP(A15,'202405 MM (Do Not Delete)'!$S$2:$T$1000,2,false)</f>
        <v>Onion</v>
      </c>
      <c r="C15" s="18" t="str">
        <f t="shared" si="2"/>
        <v>((Onion))</v>
      </c>
      <c r="D15" s="18">
        <v>9981.0</v>
      </c>
      <c r="E15" s="18">
        <v>645.0</v>
      </c>
      <c r="F15" s="18">
        <v>6.0</v>
      </c>
      <c r="G15" s="19">
        <f>VLOOKUP(B15,'Kings Ratings'!$A$2:$B$1000,2,false)</f>
        <v>7</v>
      </c>
      <c r="H15" s="7" t="str">
        <f>vlookup(A15,'202405 MM (Do Not Delete)'!$A$1:$G$1000,7,false)</f>
        <v/>
      </c>
      <c r="J15" s="80">
        <f>vlookup(A15,'Export 20240703'!A:H,4,false)</f>
        <v>9435</v>
      </c>
      <c r="K15" s="80">
        <f t="shared" si="3"/>
        <v>546</v>
      </c>
      <c r="L15" s="23">
        <f t="shared" si="4"/>
        <v>0.05786963434</v>
      </c>
      <c r="M15" s="24" t="str">
        <f t="shared" si="5"/>
        <v>Onion with +546, +5.8% (9435 to 9981)</v>
      </c>
      <c r="N15" s="41"/>
      <c r="O15" s="18">
        <f>vlookup(A15,'Export 20240703'!A:J,5,false)</f>
        <v>599</v>
      </c>
      <c r="P15" s="18">
        <f t="shared" si="6"/>
        <v>46</v>
      </c>
      <c r="Q15" s="23">
        <f t="shared" si="7"/>
        <v>0.07679465776</v>
      </c>
      <c r="R15" s="24" t="str">
        <f t="shared" si="8"/>
        <v>Onion with +46, +7.7% (599 to 645)</v>
      </c>
      <c r="S15" s="18"/>
      <c r="T15" s="18">
        <f>vlookup(A15,'Export 20240703'!A:J,6,false)</f>
        <v>5</v>
      </c>
      <c r="U15" s="80">
        <f t="shared" si="9"/>
        <v>1</v>
      </c>
      <c r="V15" s="23">
        <f t="shared" si="10"/>
        <v>0.2</v>
      </c>
      <c r="W15" s="26" t="str">
        <f t="shared" si="11"/>
        <v>Onion with +1, +20% (5 to 6)</v>
      </c>
    </row>
    <row r="16">
      <c r="A16" s="18">
        <v>36.0</v>
      </c>
      <c r="B16" s="18" t="str">
        <f>VLOOKUP(A16,'202405 MM (Do Not Delete)'!$S$2:$T$1000,2,false)</f>
        <v>Wooden Plank</v>
      </c>
      <c r="C16" s="18" t="str">
        <f t="shared" si="2"/>
        <v>((Wooden Plank))</v>
      </c>
      <c r="D16" s="18">
        <v>35068.0</v>
      </c>
      <c r="E16" s="18">
        <v>15819.0</v>
      </c>
      <c r="F16" s="18">
        <v>4558.0</v>
      </c>
      <c r="G16" s="19">
        <f>VLOOKUP(B16,'Kings Ratings'!$A$2:$B$1000,2,false)</f>
        <v>1</v>
      </c>
      <c r="H16" s="7">
        <f>vlookup(A16,'202405 MM (Do Not Delete)'!$A$1:$G$1000,7,false)</f>
        <v>267</v>
      </c>
      <c r="J16" s="80">
        <f>vlookup(A16,'Export 20240703'!A:H,4,false)</f>
        <v>33766</v>
      </c>
      <c r="K16" s="80">
        <f t="shared" si="3"/>
        <v>1302</v>
      </c>
      <c r="L16" s="23">
        <f t="shared" si="4"/>
        <v>0.03855949772</v>
      </c>
      <c r="M16" s="24" t="str">
        <f t="shared" si="5"/>
        <v>Wooden Plank with +1302, +3.9% (33766 to 35068)</v>
      </c>
      <c r="N16" s="41"/>
      <c r="O16" s="18">
        <f>vlookup(A16,'Export 20240703'!A:J,5,false)</f>
        <v>15041</v>
      </c>
      <c r="P16" s="18">
        <f t="shared" si="6"/>
        <v>778</v>
      </c>
      <c r="Q16" s="23">
        <f t="shared" si="7"/>
        <v>0.05172528422</v>
      </c>
      <c r="R16" s="24" t="str">
        <f t="shared" si="8"/>
        <v>Wooden Plank with +778, +5.2% (15041 to 15819)</v>
      </c>
      <c r="S16" s="18"/>
      <c r="T16" s="18">
        <f>vlookup(A16,'Export 20240703'!A:J,6,false)</f>
        <v>4126</v>
      </c>
      <c r="U16" s="80">
        <f t="shared" si="9"/>
        <v>432</v>
      </c>
      <c r="V16" s="23">
        <f t="shared" si="10"/>
        <v>0.1047018905</v>
      </c>
      <c r="W16" s="26" t="str">
        <f t="shared" si="11"/>
        <v>Wooden Plank with +432, +10.5% (4126 to 4558)</v>
      </c>
    </row>
    <row r="17">
      <c r="A17" s="18">
        <v>37.0</v>
      </c>
      <c r="B17" s="18" t="str">
        <f>VLOOKUP(A17,'202405 MM (Do Not Delete)'!$S$2:$T$1000,2,false)</f>
        <v>Wooden Box</v>
      </c>
      <c r="C17" s="18" t="str">
        <f t="shared" si="2"/>
        <v>((Wooden Box))</v>
      </c>
      <c r="D17" s="18">
        <v>10306.0</v>
      </c>
      <c r="E17" s="18">
        <v>5453.0</v>
      </c>
      <c r="F17" s="18">
        <v>1221.0</v>
      </c>
      <c r="G17" s="19">
        <f>VLOOKUP(B17,'Kings Ratings'!$A$2:$B$1000,2,false)</f>
        <v>2</v>
      </c>
      <c r="H17" s="7">
        <f>vlookup(A17,'202405 MM (Do Not Delete)'!$A$1:$G$1000,7,false)</f>
        <v>248</v>
      </c>
      <c r="J17" s="80">
        <f>vlookup(A17,'Export 20240703'!A:H,4,false)</f>
        <v>9654</v>
      </c>
      <c r="K17" s="80">
        <f t="shared" si="3"/>
        <v>652</v>
      </c>
      <c r="L17" s="23">
        <f t="shared" si="4"/>
        <v>0.06753677232</v>
      </c>
      <c r="M17" s="24" t="str">
        <f t="shared" si="5"/>
        <v>Wooden Box with +652, +6.8% (9654 to 10306)</v>
      </c>
      <c r="N17" s="41"/>
      <c r="O17" s="18">
        <f>vlookup(A17,'Export 20240703'!A:J,5,false)</f>
        <v>5039</v>
      </c>
      <c r="P17" s="18">
        <f t="shared" si="6"/>
        <v>414</v>
      </c>
      <c r="Q17" s="23">
        <f t="shared" si="7"/>
        <v>0.08215915856</v>
      </c>
      <c r="R17" s="24" t="str">
        <f t="shared" si="8"/>
        <v>Wooden Box with +414, +8.2% (5039 to 5453)</v>
      </c>
      <c r="S17" s="18"/>
      <c r="T17" s="18">
        <f>vlookup(A17,'Export 20240703'!A:J,6,false)</f>
        <v>1045</v>
      </c>
      <c r="U17" s="80">
        <f t="shared" si="9"/>
        <v>176</v>
      </c>
      <c r="V17" s="23">
        <f t="shared" si="10"/>
        <v>0.1684210526</v>
      </c>
      <c r="W17" s="26" t="str">
        <f t="shared" si="11"/>
        <v>Wooden Box with +176, +16.8% (1045 to 1221)</v>
      </c>
    </row>
    <row r="18">
      <c r="A18" s="18">
        <v>39.0</v>
      </c>
      <c r="B18" s="18" t="str">
        <f>VLOOKUP(A18,'202405 MM (Do Not Delete)'!$S$2:$T$1000,2,false)</f>
        <v>Crappie</v>
      </c>
      <c r="C18" s="18" t="str">
        <f t="shared" si="2"/>
        <v>((Crappie))</v>
      </c>
      <c r="D18" s="18">
        <v>19570.0</v>
      </c>
      <c r="E18" s="18">
        <v>8818.0</v>
      </c>
      <c r="F18" s="18">
        <v>2415.0</v>
      </c>
      <c r="G18" s="19">
        <f>VLOOKUP(B18,'Kings Ratings'!$A$2:$B$1000,2,false)</f>
        <v>1</v>
      </c>
      <c r="H18" s="7">
        <f>vlookup(A18,'202405 MM (Do Not Delete)'!$A$1:$G$1000,7,false)</f>
        <v>234</v>
      </c>
      <c r="J18" s="80">
        <f>vlookup(A18,'Export 20240703'!A:H,4,false)</f>
        <v>18519</v>
      </c>
      <c r="K18" s="80">
        <f t="shared" si="3"/>
        <v>1051</v>
      </c>
      <c r="L18" s="23">
        <f t="shared" si="4"/>
        <v>0.05675252443</v>
      </c>
      <c r="M18" s="24" t="str">
        <f t="shared" si="5"/>
        <v>Crappie with +1051, +5.7% (18519 to 19570)</v>
      </c>
      <c r="N18" s="41"/>
      <c r="O18" s="18">
        <f>vlookup(A18,'Export 20240703'!A:J,5,false)</f>
        <v>8216</v>
      </c>
      <c r="P18" s="18">
        <f t="shared" si="6"/>
        <v>602</v>
      </c>
      <c r="Q18" s="23">
        <f t="shared" si="7"/>
        <v>0.07327166504</v>
      </c>
      <c r="R18" s="24" t="str">
        <f t="shared" si="8"/>
        <v>Crappie with +602, +7.3% (8216 to 8818)</v>
      </c>
      <c r="S18" s="18"/>
      <c r="T18" s="18">
        <f>vlookup(A18,'Export 20240703'!A:J,6,false)</f>
        <v>2168</v>
      </c>
      <c r="U18" s="80">
        <f t="shared" si="9"/>
        <v>247</v>
      </c>
      <c r="V18" s="23">
        <f t="shared" si="10"/>
        <v>0.1139298893</v>
      </c>
      <c r="W18" s="26" t="str">
        <f t="shared" si="11"/>
        <v>Crappie with +247, +11.4% (2168 to 2415)</v>
      </c>
    </row>
    <row r="19">
      <c r="A19" s="18">
        <v>43.0</v>
      </c>
      <c r="B19" s="18" t="str">
        <f>VLOOKUP(A19,'202405 MM (Do Not Delete)'!$S$2:$T$1000,2,false)</f>
        <v>Mushroom</v>
      </c>
      <c r="C19" s="18" t="str">
        <f t="shared" si="2"/>
        <v>((Mushroom))</v>
      </c>
      <c r="D19" s="18">
        <v>41466.0</v>
      </c>
      <c r="E19" s="18">
        <v>22873.0</v>
      </c>
      <c r="F19" s="18">
        <v>6815.0</v>
      </c>
      <c r="G19" s="19">
        <f>VLOOKUP(B19,'Kings Ratings'!$A$2:$B$1000,2,false)</f>
        <v>1</v>
      </c>
      <c r="H19" s="7">
        <f>vlookup(A19,'202405 MM (Do Not Delete)'!$A$1:$G$1000,7,false)</f>
        <v>208</v>
      </c>
      <c r="J19" s="80">
        <f>vlookup(A19,'Export 20240703'!A:H,4,false)</f>
        <v>40104</v>
      </c>
      <c r="K19" s="80">
        <f t="shared" si="3"/>
        <v>1362</v>
      </c>
      <c r="L19" s="23">
        <f t="shared" si="4"/>
        <v>0.03396169958</v>
      </c>
      <c r="M19" s="24" t="str">
        <f t="shared" si="5"/>
        <v>Mushroom with +1362, +3.4% (40104 to 41466)</v>
      </c>
      <c r="N19" s="41"/>
      <c r="O19" s="18">
        <f>vlookup(A19,'Export 20240703'!A:J,5,false)</f>
        <v>21869</v>
      </c>
      <c r="P19" s="18">
        <f t="shared" si="6"/>
        <v>1004</v>
      </c>
      <c r="Q19" s="23">
        <f t="shared" si="7"/>
        <v>0.04590973524</v>
      </c>
      <c r="R19" s="24" t="str">
        <f t="shared" si="8"/>
        <v>Mushroom with +1004, +4.6% (21869 to 22873)</v>
      </c>
      <c r="S19" s="18"/>
      <c r="T19" s="18">
        <f>vlookup(A19,'Export 20240703'!A:J,6,false)</f>
        <v>6218</v>
      </c>
      <c r="U19" s="80">
        <f t="shared" si="9"/>
        <v>597</v>
      </c>
      <c r="V19" s="23">
        <f t="shared" si="10"/>
        <v>0.09601157929</v>
      </c>
      <c r="W19" s="26" t="str">
        <f t="shared" si="11"/>
        <v>Mushroom with +597, +9.6% (6218 to 6815)</v>
      </c>
    </row>
    <row r="20">
      <c r="A20" s="18">
        <v>45.0</v>
      </c>
      <c r="B20" s="18" t="str">
        <f>VLOOKUP(A20,'202405 MM (Do Not Delete)'!$S$2:$T$1000,2,false)</f>
        <v>Fish Bones</v>
      </c>
      <c r="C20" s="18" t="str">
        <f t="shared" si="2"/>
        <v>((Fish Bones))</v>
      </c>
      <c r="D20" s="18">
        <v>14921.0</v>
      </c>
      <c r="E20" s="18">
        <v>6371.0</v>
      </c>
      <c r="F20" s="18">
        <v>1352.0</v>
      </c>
      <c r="G20" s="19">
        <f>VLOOKUP(B20,'Kings Ratings'!$A$2:$B$1000,2,false)</f>
        <v>4</v>
      </c>
      <c r="H20" s="7">
        <f>vlookup(A20,'202405 MM (Do Not Delete)'!$A$1:$G$1000,7,false)</f>
        <v>270</v>
      </c>
      <c r="J20" s="80">
        <f>vlookup(A20,'Export 20240703'!A:H,4,false)</f>
        <v>14074</v>
      </c>
      <c r="K20" s="80">
        <f t="shared" si="3"/>
        <v>847</v>
      </c>
      <c r="L20" s="23">
        <f t="shared" si="4"/>
        <v>0.06018189569</v>
      </c>
      <c r="M20" s="24" t="str">
        <f t="shared" si="5"/>
        <v>Fish Bones with +847, +6% (14074 to 14921)</v>
      </c>
      <c r="N20" s="41"/>
      <c r="O20" s="18">
        <f>vlookup(A20,'Export 20240703'!A:J,5,false)</f>
        <v>5934</v>
      </c>
      <c r="P20" s="18">
        <f t="shared" si="6"/>
        <v>437</v>
      </c>
      <c r="Q20" s="23">
        <f t="shared" si="7"/>
        <v>0.07364341085</v>
      </c>
      <c r="R20" s="24" t="str">
        <f t="shared" si="8"/>
        <v>Fish Bones with +437, +7.4% (5934 to 6371)</v>
      </c>
      <c r="S20" s="18"/>
      <c r="T20" s="18">
        <f>vlookup(A20,'Export 20240703'!A:J,6,false)</f>
        <v>1228</v>
      </c>
      <c r="U20" s="80">
        <f t="shared" si="9"/>
        <v>124</v>
      </c>
      <c r="V20" s="23">
        <f t="shared" si="10"/>
        <v>0.1009771987</v>
      </c>
      <c r="W20" s="26" t="str">
        <f t="shared" si="11"/>
        <v>Fish Bones with +124, +10.1% (1228 to 1352)</v>
      </c>
    </row>
    <row r="21">
      <c r="A21" s="18">
        <v>46.0</v>
      </c>
      <c r="B21" s="18" t="str">
        <f>VLOOKUP(A21,'202405 MM (Do Not Delete)'!$S$2:$T$1000,2,false)</f>
        <v>Hops</v>
      </c>
      <c r="C21" s="18" t="str">
        <f t="shared" si="2"/>
        <v>((Hops))</v>
      </c>
      <c r="D21" s="18">
        <v>15599.0</v>
      </c>
      <c r="E21" s="18">
        <v>384.0</v>
      </c>
      <c r="F21" s="18">
        <v>0.0</v>
      </c>
      <c r="G21" s="19">
        <f>VLOOKUP(B21,'Kings Ratings'!$A$2:$B$1000,2,false)</f>
        <v>8</v>
      </c>
      <c r="H21" s="7" t="str">
        <f>vlookup(A21,'202405 MM (Do Not Delete)'!$A$1:$G$1000,7,false)</f>
        <v/>
      </c>
      <c r="J21" s="80">
        <f>vlookup(A21,'Export 20240703'!A:H,4,false)</f>
        <v>14660</v>
      </c>
      <c r="K21" s="80">
        <f t="shared" si="3"/>
        <v>939</v>
      </c>
      <c r="L21" s="23">
        <f t="shared" si="4"/>
        <v>0.06405184175</v>
      </c>
      <c r="M21" s="24" t="str">
        <f t="shared" si="5"/>
        <v>Hops with +939, +6.4% (14660 to 15599)</v>
      </c>
      <c r="N21" s="41"/>
      <c r="O21" s="18">
        <f>vlookup(A21,'Export 20240703'!A:J,5,false)</f>
        <v>379</v>
      </c>
      <c r="P21" s="18">
        <f t="shared" si="6"/>
        <v>5</v>
      </c>
      <c r="Q21" s="23">
        <f t="shared" si="7"/>
        <v>0.01319261214</v>
      </c>
      <c r="R21" s="24" t="str">
        <f t="shared" si="8"/>
        <v>Hops with +5, +1.3% (379 to 384)</v>
      </c>
      <c r="S21" s="18"/>
      <c r="T21" s="18">
        <f>vlookup(A21,'Export 20240703'!A:J,6,false)</f>
        <v>0</v>
      </c>
      <c r="U21" s="80">
        <f t="shared" si="9"/>
        <v>0</v>
      </c>
      <c r="V21" s="23" t="str">
        <f t="shared" si="10"/>
        <v>#DIV/0!</v>
      </c>
      <c r="W21" s="26" t="str">
        <f t="shared" si="11"/>
        <v>#DIV/0!</v>
      </c>
    </row>
    <row r="22">
      <c r="A22" s="18">
        <v>48.0</v>
      </c>
      <c r="B22" s="18" t="str">
        <f>VLOOKUP(A22,'202405 MM (Do Not Delete)'!$S$2:$T$1000,2,false)</f>
        <v>Potato</v>
      </c>
      <c r="C22" s="18" t="str">
        <f t="shared" si="2"/>
        <v>((Potato))</v>
      </c>
      <c r="D22" s="18">
        <v>14698.0</v>
      </c>
      <c r="E22" s="18">
        <v>4914.0</v>
      </c>
      <c r="F22" s="18">
        <v>133.0</v>
      </c>
      <c r="G22" s="19">
        <f>VLOOKUP(B22,'Kings Ratings'!$A$2:$B$1000,2,false)</f>
        <v>4</v>
      </c>
      <c r="H22" s="7">
        <f>vlookup(A22,'202405 MM (Do Not Delete)'!$A$1:$G$1000,7,false)</f>
        <v>290</v>
      </c>
      <c r="J22" s="80">
        <f>vlookup(A22,'Export 20240703'!A:H,4,false)</f>
        <v>13378</v>
      </c>
      <c r="K22" s="80">
        <f t="shared" si="3"/>
        <v>1320</v>
      </c>
      <c r="L22" s="23">
        <f t="shared" si="4"/>
        <v>0.09866945732</v>
      </c>
      <c r="M22" s="24" t="str">
        <f t="shared" si="5"/>
        <v>Potato with +1320, +9.9% (13378 to 14698)</v>
      </c>
      <c r="N22" s="41"/>
      <c r="O22" s="18">
        <f>vlookup(A22,'Export 20240703'!A:J,5,false)</f>
        <v>4508</v>
      </c>
      <c r="P22" s="18">
        <f t="shared" si="6"/>
        <v>406</v>
      </c>
      <c r="Q22" s="23">
        <f t="shared" si="7"/>
        <v>0.0900621118</v>
      </c>
      <c r="R22" s="24" t="str">
        <f t="shared" si="8"/>
        <v>Potato with +406, +9% (4508 to 4914)</v>
      </c>
      <c r="S22" s="18"/>
      <c r="T22" s="18">
        <f>vlookup(A22,'Export 20240703'!A:J,6,false)</f>
        <v>107</v>
      </c>
      <c r="U22" s="80">
        <f t="shared" si="9"/>
        <v>26</v>
      </c>
      <c r="V22" s="23">
        <f t="shared" si="10"/>
        <v>0.2429906542</v>
      </c>
      <c r="W22" s="26" t="str">
        <f t="shared" si="11"/>
        <v>Potato with +26, +24.3% (107 to 133)</v>
      </c>
    </row>
    <row r="23">
      <c r="A23" s="18">
        <v>50.0</v>
      </c>
      <c r="B23" s="18" t="str">
        <f>VLOOKUP(A23,'202405 MM (Do Not Delete)'!$S$2:$T$1000,2,false)</f>
        <v>Leek</v>
      </c>
      <c r="C23" s="18" t="str">
        <f t="shared" si="2"/>
        <v>((Leek))</v>
      </c>
      <c r="D23" s="18">
        <v>7867.0</v>
      </c>
      <c r="E23" s="18">
        <v>482.0</v>
      </c>
      <c r="F23" s="18">
        <v>1.0</v>
      </c>
      <c r="G23" s="19">
        <f>VLOOKUP(B23,'Kings Ratings'!$A$2:$B$1000,2,false)</f>
        <v>7</v>
      </c>
      <c r="H23" s="10"/>
      <c r="J23" s="80">
        <f>vlookup(A23,'Export 20240703'!A:H,4,false)</f>
        <v>7454</v>
      </c>
      <c r="K23" s="80">
        <f t="shared" si="3"/>
        <v>413</v>
      </c>
      <c r="L23" s="23">
        <f t="shared" si="4"/>
        <v>0.05540649316</v>
      </c>
      <c r="M23" s="24" t="str">
        <f t="shared" si="5"/>
        <v>Leek with +413, +5.5% (7454 to 7867)</v>
      </c>
      <c r="N23" s="41"/>
      <c r="O23" s="18">
        <f>vlookup(A23,'Export 20240703'!A:J,5,false)</f>
        <v>452</v>
      </c>
      <c r="P23" s="18">
        <f t="shared" si="6"/>
        <v>30</v>
      </c>
      <c r="Q23" s="23">
        <f t="shared" si="7"/>
        <v>0.06637168142</v>
      </c>
      <c r="R23" s="24" t="str">
        <f t="shared" si="8"/>
        <v>Leek with +30, +6.6% (452 to 482)</v>
      </c>
      <c r="S23" s="18"/>
      <c r="T23" s="18">
        <f>vlookup(A23,'Export 20240703'!A:J,6,false)</f>
        <v>0</v>
      </c>
      <c r="U23" s="80">
        <f t="shared" si="9"/>
        <v>1</v>
      </c>
      <c r="V23" s="23" t="str">
        <f t="shared" si="10"/>
        <v>#DIV/0!</v>
      </c>
      <c r="W23" s="26" t="str">
        <f t="shared" si="11"/>
        <v>#DIV/0!</v>
      </c>
    </row>
    <row r="24">
      <c r="A24" s="18">
        <v>55.0</v>
      </c>
      <c r="B24" s="18" t="str">
        <f>VLOOKUP(A24,'202405 MM (Do Not Delete)'!$S$2:$T$1000,2,false)</f>
        <v>Sturdy Box</v>
      </c>
      <c r="C24" s="18" t="str">
        <f t="shared" si="2"/>
        <v>((Sturdy Box))</v>
      </c>
      <c r="D24" s="18">
        <v>7046.0</v>
      </c>
      <c r="E24" s="18">
        <v>4301.0</v>
      </c>
      <c r="F24" s="18">
        <v>539.0</v>
      </c>
      <c r="G24" s="19">
        <f>VLOOKUP(B24,'Kings Ratings'!$A$2:$B$1000,2,false)</f>
        <v>2</v>
      </c>
      <c r="H24" s="7">
        <f>vlookup(A24,'202405 MM (Do Not Delete)'!$A$1:$G$1000,7,false)</f>
        <v>260</v>
      </c>
      <c r="J24" s="80">
        <f>vlookup(A24,'Export 20240703'!A:H,4,false)</f>
        <v>6571</v>
      </c>
      <c r="K24" s="80">
        <f t="shared" si="3"/>
        <v>475</v>
      </c>
      <c r="L24" s="23">
        <f t="shared" si="4"/>
        <v>0.07228732309</v>
      </c>
      <c r="M24" s="24" t="str">
        <f t="shared" si="5"/>
        <v>Sturdy Box with +475, +7.2% (6571 to 7046)</v>
      </c>
      <c r="N24" s="41"/>
      <c r="O24" s="18">
        <f>vlookup(A24,'Export 20240703'!A:J,5,false)</f>
        <v>4002</v>
      </c>
      <c r="P24" s="18">
        <f t="shared" si="6"/>
        <v>299</v>
      </c>
      <c r="Q24" s="23">
        <f t="shared" si="7"/>
        <v>0.07471264368</v>
      </c>
      <c r="R24" s="24" t="str">
        <f t="shared" si="8"/>
        <v>Sturdy Box with +299, +7.5% (4002 to 4301)</v>
      </c>
      <c r="S24" s="18"/>
      <c r="T24" s="18">
        <f>vlookup(A24,'Export 20240703'!A:J,6,false)</f>
        <v>474</v>
      </c>
      <c r="U24" s="80">
        <f t="shared" si="9"/>
        <v>65</v>
      </c>
      <c r="V24" s="23">
        <f t="shared" si="10"/>
        <v>0.1371308017</v>
      </c>
      <c r="W24" s="26" t="str">
        <f t="shared" si="11"/>
        <v>Sturdy Box with +65, +13.7% (474 to 539)</v>
      </c>
    </row>
    <row r="25">
      <c r="A25" s="18">
        <v>56.0</v>
      </c>
      <c r="B25" s="18" t="str">
        <f>VLOOKUP(A25,'202405 MM (Do Not Delete)'!$S$2:$T$1000,2,false)</f>
        <v>Green Chromis</v>
      </c>
      <c r="C25" s="18" t="str">
        <f t="shared" si="2"/>
        <v>((Green Chromis))</v>
      </c>
      <c r="D25" s="18">
        <v>20034.0</v>
      </c>
      <c r="E25" s="18">
        <v>10021.0</v>
      </c>
      <c r="F25" s="18">
        <v>2976.0</v>
      </c>
      <c r="G25" s="19">
        <f>VLOOKUP(B25,'Kings Ratings'!$A$2:$B$1000,2,false)</f>
        <v>1</v>
      </c>
      <c r="H25" s="7">
        <f>vlookup(A25,'202405 MM (Do Not Delete)'!$A$1:$G$1000,7,false)</f>
        <v>228</v>
      </c>
      <c r="J25" s="80">
        <f>vlookup(A25,'Export 20240703'!A:H,4,false)</f>
        <v>19068</v>
      </c>
      <c r="K25" s="80">
        <f t="shared" si="3"/>
        <v>966</v>
      </c>
      <c r="L25" s="23">
        <f t="shared" si="4"/>
        <v>0.05066079295</v>
      </c>
      <c r="M25" s="24" t="str">
        <f t="shared" si="5"/>
        <v>Green Chromis with +966, +5.1% (19068 to 20034)</v>
      </c>
      <c r="N25" s="41"/>
      <c r="O25" s="18">
        <f>vlookup(A25,'Export 20240703'!A:J,5,false)</f>
        <v>9351</v>
      </c>
      <c r="P25" s="18">
        <f t="shared" si="6"/>
        <v>670</v>
      </c>
      <c r="Q25" s="23">
        <f t="shared" si="7"/>
        <v>0.0716500909</v>
      </c>
      <c r="R25" s="24" t="str">
        <f t="shared" si="8"/>
        <v>Green Chromis with +670, +7.2% (9351 to 10021)</v>
      </c>
      <c r="S25" s="18"/>
      <c r="T25" s="18">
        <f>vlookup(A25,'Export 20240703'!A:J,6,false)</f>
        <v>2750</v>
      </c>
      <c r="U25" s="80">
        <f t="shared" si="9"/>
        <v>226</v>
      </c>
      <c r="V25" s="23">
        <f t="shared" si="10"/>
        <v>0.08218181818</v>
      </c>
      <c r="W25" s="26" t="str">
        <f t="shared" si="11"/>
        <v>Green Chromis with +226, +8.2% (2750 to 2976)</v>
      </c>
    </row>
    <row r="26">
      <c r="A26" s="18">
        <v>57.0</v>
      </c>
      <c r="B26" s="18" t="str">
        <f>VLOOKUP(A26,'202405 MM (Do Not Delete)'!$S$2:$T$1000,2,false)</f>
        <v>Blue Crab</v>
      </c>
      <c r="C26" s="18" t="str">
        <f t="shared" si="2"/>
        <v>((Blue Crab))</v>
      </c>
      <c r="D26" s="18">
        <v>19765.0</v>
      </c>
      <c r="E26" s="18">
        <v>9991.0</v>
      </c>
      <c r="F26" s="18">
        <v>2969.0</v>
      </c>
      <c r="G26" s="19">
        <f>VLOOKUP(B26,'Kings Ratings'!$A$2:$B$1000,2,false)</f>
        <v>2</v>
      </c>
      <c r="H26" s="7">
        <f>vlookup(A26,'202405 MM (Do Not Delete)'!$A$1:$G$1000,7,false)</f>
        <v>229</v>
      </c>
      <c r="J26" s="80">
        <f>vlookup(A26,'Export 20240703'!A:H,4,false)</f>
        <v>18800</v>
      </c>
      <c r="K26" s="80">
        <f t="shared" si="3"/>
        <v>965</v>
      </c>
      <c r="L26" s="23">
        <f t="shared" si="4"/>
        <v>0.05132978723</v>
      </c>
      <c r="M26" s="24" t="str">
        <f t="shared" si="5"/>
        <v>Blue Crab with +965, +5.1% (18800 to 19765)</v>
      </c>
      <c r="N26" s="41"/>
      <c r="O26" s="18">
        <f>vlookup(A26,'Export 20240703'!A:J,5,false)</f>
        <v>9318</v>
      </c>
      <c r="P26" s="18">
        <f t="shared" si="6"/>
        <v>673</v>
      </c>
      <c r="Q26" s="23">
        <f t="shared" si="7"/>
        <v>0.07222579953</v>
      </c>
      <c r="R26" s="24" t="str">
        <f t="shared" si="8"/>
        <v>Blue Crab with +673, +7.2% (9318 to 9991)</v>
      </c>
      <c r="S26" s="18"/>
      <c r="T26" s="18">
        <f>vlookup(A26,'Export 20240703'!A:J,6,false)</f>
        <v>2743</v>
      </c>
      <c r="U26" s="80">
        <f t="shared" si="9"/>
        <v>226</v>
      </c>
      <c r="V26" s="23">
        <f t="shared" si="10"/>
        <v>0.08239154211</v>
      </c>
      <c r="W26" s="26" t="str">
        <f t="shared" si="11"/>
        <v>Blue Crab with +226, +8.2% (2743 to 2969)</v>
      </c>
    </row>
    <row r="27">
      <c r="A27" s="18">
        <v>58.0</v>
      </c>
      <c r="B27" s="18" t="str">
        <f>VLOOKUP(A27,'202405 MM (Do Not Delete)'!$S$2:$T$1000,2,false)</f>
        <v>Small Prawn</v>
      </c>
      <c r="C27" s="18" t="str">
        <f t="shared" si="2"/>
        <v>((Small Prawn))</v>
      </c>
      <c r="D27" s="18">
        <v>22940.0</v>
      </c>
      <c r="E27" s="18">
        <v>13987.0</v>
      </c>
      <c r="F27" s="18">
        <v>5229.0</v>
      </c>
      <c r="G27" s="19">
        <f>VLOOKUP(B27,'Kings Ratings'!$A$2:$B$1000,2,false)</f>
        <v>1</v>
      </c>
      <c r="H27" s="7">
        <f>vlookup(A27,'202405 MM (Do Not Delete)'!$A$1:$G$1000,7,false)</f>
        <v>256</v>
      </c>
      <c r="J27" s="80">
        <f>vlookup(A27,'Export 20240703'!A:H,4,false)</f>
        <v>21915</v>
      </c>
      <c r="K27" s="80">
        <f t="shared" si="3"/>
        <v>1025</v>
      </c>
      <c r="L27" s="23">
        <f t="shared" si="4"/>
        <v>0.04677161761</v>
      </c>
      <c r="M27" s="24" t="str">
        <f t="shared" si="5"/>
        <v>Small Prawn with +1025, +4.7% (21915 to 22940)</v>
      </c>
      <c r="N27" s="41"/>
      <c r="O27" s="18">
        <f>vlookup(A27,'Export 20240703'!A:J,5,false)</f>
        <v>13040</v>
      </c>
      <c r="P27" s="18">
        <f t="shared" si="6"/>
        <v>947</v>
      </c>
      <c r="Q27" s="23">
        <f t="shared" si="7"/>
        <v>0.07262269939</v>
      </c>
      <c r="R27" s="24" t="str">
        <f t="shared" si="8"/>
        <v>Small Prawn with +947, +7.3% (13040 to 13987)</v>
      </c>
      <c r="S27" s="18"/>
      <c r="T27" s="18">
        <f>vlookup(A27,'Export 20240703'!A:J,6,false)</f>
        <v>4794</v>
      </c>
      <c r="U27" s="80">
        <f t="shared" si="9"/>
        <v>435</v>
      </c>
      <c r="V27" s="23">
        <f t="shared" si="10"/>
        <v>0.09073842303</v>
      </c>
      <c r="W27" s="26" t="str">
        <f t="shared" si="11"/>
        <v>Small Prawn with +435, +9.1% (4794 to 5229)</v>
      </c>
    </row>
    <row r="28">
      <c r="A28" s="18">
        <v>59.0</v>
      </c>
      <c r="B28" s="18" t="str">
        <f>VLOOKUP(A28,'202405 MM (Do Not Delete)'!$S$2:$T$1000,2,false)</f>
        <v>Watermelon</v>
      </c>
      <c r="C28" s="18" t="str">
        <f t="shared" si="2"/>
        <v>((Watermelon))</v>
      </c>
      <c r="D28" s="18">
        <v>12218.0</v>
      </c>
      <c r="E28" s="18">
        <v>2222.0</v>
      </c>
      <c r="F28" s="18">
        <v>6.0</v>
      </c>
      <c r="G28" s="19">
        <f>VLOOKUP(B28,'Kings Ratings'!$A$2:$B$1000,2,false)</f>
        <v>8</v>
      </c>
      <c r="H28" s="7" t="str">
        <f>vlookup(A28,'202405 MM (Do Not Delete)'!$A$1:$G$1000,7,false)</f>
        <v/>
      </c>
      <c r="J28" s="80">
        <f>vlookup(A28,'Export 20240703'!A:H,4,false)</f>
        <v>10775</v>
      </c>
      <c r="K28" s="80">
        <f t="shared" si="3"/>
        <v>1443</v>
      </c>
      <c r="L28" s="23">
        <f t="shared" si="4"/>
        <v>0.1339211137</v>
      </c>
      <c r="M28" s="24" t="str">
        <f t="shared" si="5"/>
        <v>Watermelon with +1443, +13.4% (10775 to 12218)</v>
      </c>
      <c r="N28" s="41"/>
      <c r="O28" s="18">
        <f>vlookup(A28,'Export 20240703'!A:J,5,false)</f>
        <v>1160</v>
      </c>
      <c r="P28" s="18">
        <f t="shared" si="6"/>
        <v>1062</v>
      </c>
      <c r="Q28" s="23">
        <f t="shared" si="7"/>
        <v>0.9155172414</v>
      </c>
      <c r="R28" s="24" t="str">
        <f t="shared" si="8"/>
        <v>Watermelon with +1062, +91.6% (1160 to 2222)</v>
      </c>
      <c r="S28" s="18"/>
      <c r="T28" s="18">
        <f>vlookup(A28,'Export 20240703'!A:J,6,false)</f>
        <v>3</v>
      </c>
      <c r="U28" s="80">
        <f t="shared" si="9"/>
        <v>3</v>
      </c>
      <c r="V28" s="23">
        <f t="shared" si="10"/>
        <v>1</v>
      </c>
      <c r="W28" s="26" t="str">
        <f t="shared" si="11"/>
        <v>Watermelon with +3, +100% (3 to 6)</v>
      </c>
    </row>
    <row r="29">
      <c r="A29" s="18">
        <v>63.0</v>
      </c>
      <c r="B29" s="18" t="str">
        <f>VLOOKUP(A29,'202405 MM (Do Not Delete)'!$S$2:$T$1000,2,false)</f>
        <v>Trout</v>
      </c>
      <c r="C29" s="18" t="str">
        <f t="shared" si="2"/>
        <v>((Trout))</v>
      </c>
      <c r="D29" s="18">
        <v>27985.0</v>
      </c>
      <c r="E29" s="18">
        <v>14418.0</v>
      </c>
      <c r="F29" s="18">
        <v>5280.0</v>
      </c>
      <c r="G29" s="19">
        <f>VLOOKUP(B29,'Kings Ratings'!$A$2:$B$1000,2,false)</f>
        <v>1</v>
      </c>
      <c r="H29" s="7">
        <f>vlookup(A29,'202405 MM (Do Not Delete)'!$A$1:$G$1000,7,false)</f>
        <v>274</v>
      </c>
      <c r="J29" s="80">
        <f>vlookup(A29,'Export 20240703'!A:H,4,false)</f>
        <v>26920</v>
      </c>
      <c r="K29" s="80">
        <f t="shared" si="3"/>
        <v>1065</v>
      </c>
      <c r="L29" s="23">
        <f t="shared" si="4"/>
        <v>0.03956166419</v>
      </c>
      <c r="M29" s="24" t="str">
        <f t="shared" si="5"/>
        <v>Trout with +1065, +4% (26920 to 27985)</v>
      </c>
      <c r="N29" s="41"/>
      <c r="O29" s="18">
        <f>vlookup(A29,'Export 20240703'!A:J,5,false)</f>
        <v>13743</v>
      </c>
      <c r="P29" s="18">
        <f t="shared" si="6"/>
        <v>675</v>
      </c>
      <c r="Q29" s="23">
        <f t="shared" si="7"/>
        <v>0.04911591356</v>
      </c>
      <c r="R29" s="24" t="str">
        <f t="shared" si="8"/>
        <v>Trout with +675, +4.9% (13743 to 14418)</v>
      </c>
      <c r="S29" s="18"/>
      <c r="T29" s="18">
        <f>vlookup(A29,'Export 20240703'!A:J,6,false)</f>
        <v>4956</v>
      </c>
      <c r="U29" s="80">
        <f t="shared" si="9"/>
        <v>324</v>
      </c>
      <c r="V29" s="23">
        <f t="shared" si="10"/>
        <v>0.06537530266</v>
      </c>
      <c r="W29" s="26" t="str">
        <f t="shared" si="11"/>
        <v>Trout with +324, +6.5% (4956 to 5280)</v>
      </c>
    </row>
    <row r="30">
      <c r="A30" s="18">
        <v>65.0</v>
      </c>
      <c r="B30" s="18" t="str">
        <f>VLOOKUP(A30,'202405 MM (Do Not Delete)'!$S$2:$T$1000,2,false)</f>
        <v>Corn</v>
      </c>
      <c r="C30" s="18" t="str">
        <f t="shared" si="2"/>
        <v>((Corn))</v>
      </c>
      <c r="D30" s="18">
        <v>26975.0</v>
      </c>
      <c r="E30" s="18">
        <v>4387.0</v>
      </c>
      <c r="F30" s="18">
        <v>42.0</v>
      </c>
      <c r="G30" s="19">
        <f>VLOOKUP(B30,'Kings Ratings'!$A$2:$B$1000,2,false)</f>
        <v>7</v>
      </c>
      <c r="H30" s="7" t="str">
        <f>vlookup(A30,'202405 MM (Do Not Delete)'!$A$1:$G$1000,7,false)</f>
        <v/>
      </c>
      <c r="J30" s="80">
        <f>vlookup(A30,'Export 20240703'!A:H,4,false)</f>
        <v>25838</v>
      </c>
      <c r="K30" s="80">
        <f t="shared" si="3"/>
        <v>1137</v>
      </c>
      <c r="L30" s="23">
        <f t="shared" si="4"/>
        <v>0.04400495394</v>
      </c>
      <c r="M30" s="24" t="str">
        <f t="shared" si="5"/>
        <v>Corn with +1137, +4.4% (25838 to 26975)</v>
      </c>
      <c r="N30" s="41"/>
      <c r="O30" s="18">
        <f>vlookup(A30,'Export 20240703'!A:J,5,false)</f>
        <v>4060</v>
      </c>
      <c r="P30" s="18">
        <f t="shared" si="6"/>
        <v>327</v>
      </c>
      <c r="Q30" s="23">
        <f t="shared" si="7"/>
        <v>0.08054187192</v>
      </c>
      <c r="R30" s="24" t="str">
        <f t="shared" si="8"/>
        <v>Corn with +327, +8.1% (4060 to 4387)</v>
      </c>
      <c r="S30" s="18"/>
      <c r="T30" s="18">
        <f>vlookup(A30,'Export 20240703'!A:J,6,false)</f>
        <v>32</v>
      </c>
      <c r="U30" s="80">
        <f t="shared" si="9"/>
        <v>10</v>
      </c>
      <c r="V30" s="23">
        <f t="shared" si="10"/>
        <v>0.3125</v>
      </c>
      <c r="W30" s="26" t="str">
        <f t="shared" si="11"/>
        <v>Corn with +10, +31.3% (32 to 42)</v>
      </c>
    </row>
    <row r="31">
      <c r="A31" s="18">
        <v>67.0</v>
      </c>
      <c r="B31" s="18" t="str">
        <f>VLOOKUP(A31,'202405 MM (Do Not Delete)'!$S$2:$T$1000,2,false)</f>
        <v>Cabbage</v>
      </c>
      <c r="C31" s="18" t="str">
        <f t="shared" si="2"/>
        <v>((Cabbage))</v>
      </c>
      <c r="D31" s="18">
        <v>11560.0</v>
      </c>
      <c r="E31" s="18">
        <v>1977.0</v>
      </c>
      <c r="F31" s="18">
        <v>0.0</v>
      </c>
      <c r="G31" s="19">
        <f>VLOOKUP(B31,'Kings Ratings'!$A$2:$B$1000,2,false)</f>
        <v>8</v>
      </c>
      <c r="H31" s="7" t="str">
        <f>vlookup(A31,'202405 MM (Do Not Delete)'!$A$1:$G$1000,7,false)</f>
        <v/>
      </c>
      <c r="J31" s="80">
        <f>vlookup(A31,'Export 20240703'!A:H,4,false)</f>
        <v>10847</v>
      </c>
      <c r="K31" s="80">
        <f t="shared" si="3"/>
        <v>713</v>
      </c>
      <c r="L31" s="23">
        <f t="shared" si="4"/>
        <v>0.06573246059</v>
      </c>
      <c r="M31" s="24" t="str">
        <f t="shared" si="5"/>
        <v>Cabbage with +713, +6.6% (10847 to 11560)</v>
      </c>
      <c r="N31" s="41"/>
      <c r="O31" s="18">
        <f>vlookup(A31,'Export 20240703'!A:J,5,false)</f>
        <v>1907</v>
      </c>
      <c r="P31" s="18">
        <f t="shared" si="6"/>
        <v>70</v>
      </c>
      <c r="Q31" s="23">
        <f t="shared" si="7"/>
        <v>0.03670686943</v>
      </c>
      <c r="R31" s="24" t="str">
        <f t="shared" si="8"/>
        <v>Cabbage with +70, +3.7% (1907 to 1977)</v>
      </c>
      <c r="S31" s="18"/>
      <c r="T31" s="18">
        <f>vlookup(A31,'Export 20240703'!A:J,6,false)</f>
        <v>0</v>
      </c>
      <c r="U31" s="80">
        <f t="shared" si="9"/>
        <v>0</v>
      </c>
      <c r="V31" s="23" t="str">
        <f t="shared" si="10"/>
        <v>#DIV/0!</v>
      </c>
      <c r="W31" s="26" t="str">
        <f t="shared" si="11"/>
        <v>#DIV/0!</v>
      </c>
    </row>
    <row r="32">
      <c r="A32" s="18">
        <v>69.0</v>
      </c>
      <c r="B32" s="18" t="str">
        <f>VLOOKUP(A32,'202405 MM (Do Not Delete)'!$S$2:$T$1000,2,false)</f>
        <v>Pumpkin</v>
      </c>
      <c r="C32" s="18" t="str">
        <f t="shared" si="2"/>
        <v>((Pumpkin))</v>
      </c>
      <c r="D32" s="18">
        <v>6050.0</v>
      </c>
      <c r="E32" s="18">
        <v>284.0</v>
      </c>
      <c r="F32" s="18">
        <v>0.0</v>
      </c>
      <c r="G32" s="19">
        <f>VLOOKUP(B32,'Kings Ratings'!$A$2:$B$1000,2,false)</f>
        <v>9</v>
      </c>
      <c r="H32" s="10"/>
      <c r="J32" s="80">
        <f>vlookup(A32,'Export 20240703'!A:H,4,false)</f>
        <v>5824</v>
      </c>
      <c r="K32" s="80">
        <f t="shared" si="3"/>
        <v>226</v>
      </c>
      <c r="L32" s="23">
        <f t="shared" si="4"/>
        <v>0.03880494505</v>
      </c>
      <c r="M32" s="24" t="str">
        <f t="shared" si="5"/>
        <v>Pumpkin with +226, +3.9% (5824 to 6050)</v>
      </c>
      <c r="N32" s="41"/>
      <c r="O32" s="18">
        <f>vlookup(A32,'Export 20240703'!A:J,5,false)</f>
        <v>270</v>
      </c>
      <c r="P32" s="18">
        <f t="shared" si="6"/>
        <v>14</v>
      </c>
      <c r="Q32" s="23">
        <f t="shared" si="7"/>
        <v>0.05185185185</v>
      </c>
      <c r="R32" s="24" t="str">
        <f t="shared" si="8"/>
        <v>Pumpkin with +14, +5.2% (270 to 284)</v>
      </c>
      <c r="S32" s="18"/>
      <c r="T32" s="18">
        <f>vlookup(A32,'Export 20240703'!A:J,6,false)</f>
        <v>0</v>
      </c>
      <c r="U32" s="80">
        <f t="shared" si="9"/>
        <v>0</v>
      </c>
      <c r="V32" s="23" t="str">
        <f t="shared" si="10"/>
        <v>#DIV/0!</v>
      </c>
      <c r="W32" s="26" t="str">
        <f t="shared" si="11"/>
        <v>#DIV/0!</v>
      </c>
    </row>
    <row r="33">
      <c r="A33" s="18">
        <v>71.0</v>
      </c>
      <c r="B33" s="18" t="str">
        <f>VLOOKUP(A33,'202405 MM (Do Not Delete)'!$S$2:$T$1000,2,false)</f>
        <v>Wheat</v>
      </c>
      <c r="C33" s="18" t="str">
        <f t="shared" si="2"/>
        <v>((Wheat))</v>
      </c>
      <c r="D33" s="18">
        <v>6512.0</v>
      </c>
      <c r="E33" s="18">
        <v>230.0</v>
      </c>
      <c r="F33" s="18">
        <v>1.0</v>
      </c>
      <c r="G33" s="19">
        <f>VLOOKUP(B33,'Kings Ratings'!$A$2:$B$1000,2,false)</f>
        <v>9</v>
      </c>
      <c r="H33" s="10"/>
      <c r="J33" s="80">
        <f>vlookup(A33,'Export 20240703'!A:H,4,false)</f>
        <v>6155</v>
      </c>
      <c r="K33" s="80">
        <f t="shared" si="3"/>
        <v>357</v>
      </c>
      <c r="L33" s="23">
        <f t="shared" si="4"/>
        <v>0.0580016247</v>
      </c>
      <c r="M33" s="24" t="str">
        <f t="shared" si="5"/>
        <v>Wheat with +357, +5.8% (6155 to 6512)</v>
      </c>
      <c r="N33" s="41"/>
      <c r="O33" s="18">
        <f>vlookup(A33,'Export 20240703'!A:J,5,false)</f>
        <v>210</v>
      </c>
      <c r="P33" s="18">
        <f t="shared" si="6"/>
        <v>20</v>
      </c>
      <c r="Q33" s="23">
        <f t="shared" si="7"/>
        <v>0.09523809524</v>
      </c>
      <c r="R33" s="24" t="str">
        <f t="shared" si="8"/>
        <v>Wheat with +20, +9.5% (210 to 230)</v>
      </c>
      <c r="S33" s="18"/>
      <c r="T33" s="18">
        <f>vlookup(A33,'Export 20240703'!A:J,6,false)</f>
        <v>1</v>
      </c>
      <c r="U33" s="80">
        <f t="shared" si="9"/>
        <v>0</v>
      </c>
      <c r="V33" s="23">
        <f t="shared" si="10"/>
        <v>0</v>
      </c>
      <c r="W33" s="26" t="str">
        <f t="shared" si="11"/>
        <v>Wheat with +0, +0% (1 to 1)</v>
      </c>
    </row>
    <row r="34">
      <c r="A34" s="18">
        <v>72.0</v>
      </c>
      <c r="B34" s="18" t="str">
        <f>VLOOKUP(A34,'202405 MM (Do Not Delete)'!$S$2:$T$1000,2,false)</f>
        <v>Wooden Barrel</v>
      </c>
      <c r="C34" s="18" t="str">
        <f t="shared" si="2"/>
        <v>((Wooden Barrel))</v>
      </c>
      <c r="D34" s="18">
        <v>9162.0</v>
      </c>
      <c r="E34" s="18">
        <v>5134.0</v>
      </c>
      <c r="F34" s="18">
        <v>694.0</v>
      </c>
      <c r="G34" s="19">
        <f>VLOOKUP(B34,'Kings Ratings'!$A$2:$B$1000,2,false)</f>
        <v>1</v>
      </c>
      <c r="H34" s="7">
        <f>vlookup(A34,'202405 MM (Do Not Delete)'!$A$1:$G$1000,7,false)</f>
        <v>273</v>
      </c>
      <c r="J34" s="80">
        <f>vlookup(A34,'Export 20240703'!A:H,4,false)</f>
        <v>8589</v>
      </c>
      <c r="K34" s="80">
        <f t="shared" si="3"/>
        <v>573</v>
      </c>
      <c r="L34" s="23">
        <f t="shared" si="4"/>
        <v>0.06671323786</v>
      </c>
      <c r="M34" s="24" t="str">
        <f t="shared" si="5"/>
        <v>Wooden Barrel with +573, +6.7% (8589 to 9162)</v>
      </c>
      <c r="N34" s="41"/>
      <c r="O34" s="18">
        <f>vlookup(A34,'Export 20240703'!A:J,5,false)</f>
        <v>4800</v>
      </c>
      <c r="P34" s="18">
        <f t="shared" si="6"/>
        <v>334</v>
      </c>
      <c r="Q34" s="23">
        <f t="shared" si="7"/>
        <v>0.06958333333</v>
      </c>
      <c r="R34" s="24" t="str">
        <f t="shared" si="8"/>
        <v>Wooden Barrel with +334, +7% (4800 to 5134)</v>
      </c>
      <c r="S34" s="18"/>
      <c r="T34" s="18">
        <f>vlookup(A34,'Export 20240703'!A:J,6,false)</f>
        <v>621</v>
      </c>
      <c r="U34" s="80">
        <f t="shared" si="9"/>
        <v>73</v>
      </c>
      <c r="V34" s="23">
        <f t="shared" si="10"/>
        <v>0.1175523349</v>
      </c>
      <c r="W34" s="26" t="str">
        <f t="shared" si="11"/>
        <v>Wooden Barrel with +73, +11.8% (621 to 694)</v>
      </c>
    </row>
    <row r="35">
      <c r="A35" s="18">
        <v>73.0</v>
      </c>
      <c r="B35" s="18" t="str">
        <f>VLOOKUP(A35,'202405 MM (Do Not Delete)'!$S$2:$T$1000,2,false)</f>
        <v>Purple Parchment</v>
      </c>
      <c r="C35" s="18" t="str">
        <f t="shared" si="2"/>
        <v>((Purple Parchment))</v>
      </c>
      <c r="D35" s="18">
        <v>7220.0</v>
      </c>
      <c r="E35" s="18">
        <v>3108.0</v>
      </c>
      <c r="F35" s="18">
        <v>27.0</v>
      </c>
      <c r="G35" s="19">
        <f>VLOOKUP(B35,'Kings Ratings'!$A$2:$B$1000,2,false)</f>
        <v>3</v>
      </c>
      <c r="H35" s="7" t="str">
        <f>vlookup(A35,'202405 MM (Do Not Delete)'!$A$1:$G$1000,7,false)</f>
        <v/>
      </c>
      <c r="J35" s="80">
        <f>vlookup(A35,'Export 20240703'!A:H,4,false)</f>
        <v>6691</v>
      </c>
      <c r="K35" s="80">
        <f t="shared" si="3"/>
        <v>529</v>
      </c>
      <c r="L35" s="23">
        <f t="shared" si="4"/>
        <v>0.0790614258</v>
      </c>
      <c r="M35" s="24" t="str">
        <f t="shared" si="5"/>
        <v>Purple Parchment with +529, +7.9% (6691 to 7220)</v>
      </c>
      <c r="N35" s="41"/>
      <c r="O35" s="18">
        <f>vlookup(A35,'Export 20240703'!A:J,5,false)</f>
        <v>2904</v>
      </c>
      <c r="P35" s="18">
        <f t="shared" si="6"/>
        <v>204</v>
      </c>
      <c r="Q35" s="23">
        <f t="shared" si="7"/>
        <v>0.07024793388</v>
      </c>
      <c r="R35" s="24" t="str">
        <f t="shared" si="8"/>
        <v>Purple Parchment with +204, +7% (2904 to 3108)</v>
      </c>
      <c r="S35" s="18"/>
      <c r="T35" s="18">
        <f>vlookup(A35,'Export 20240703'!A:J,6,false)</f>
        <v>25</v>
      </c>
      <c r="U35" s="80">
        <f t="shared" si="9"/>
        <v>2</v>
      </c>
      <c r="V35" s="23">
        <f t="shared" si="10"/>
        <v>0.08</v>
      </c>
      <c r="W35" s="26" t="str">
        <f t="shared" si="11"/>
        <v>Purple Parchment with +2, +8% (25 to 27)</v>
      </c>
    </row>
    <row r="36">
      <c r="A36" s="18">
        <v>74.0</v>
      </c>
      <c r="B36" s="18" t="str">
        <f>VLOOKUP(A36,'202405 MM (Do Not Delete)'!$S$2:$T$1000,2,false)</f>
        <v>Green Parchment</v>
      </c>
      <c r="C36" s="18" t="str">
        <f t="shared" si="2"/>
        <v>((Green Parchment))</v>
      </c>
      <c r="D36" s="18">
        <v>9061.0</v>
      </c>
      <c r="E36" s="18">
        <v>4357.0</v>
      </c>
      <c r="F36" s="18">
        <v>122.0</v>
      </c>
      <c r="G36" s="19">
        <f>VLOOKUP(B36,'Kings Ratings'!$A$2:$B$1000,2,false)</f>
        <v>1</v>
      </c>
      <c r="H36" s="7">
        <f>vlookup(A36,'202405 MM (Do Not Delete)'!$A$1:$G$1000,7,false)</f>
        <v>297</v>
      </c>
      <c r="J36" s="80">
        <f>vlookup(A36,'Export 20240703'!A:H,4,false)</f>
        <v>8408</v>
      </c>
      <c r="K36" s="80">
        <f t="shared" si="3"/>
        <v>653</v>
      </c>
      <c r="L36" s="23">
        <f t="shared" si="4"/>
        <v>0.0776641294</v>
      </c>
      <c r="M36" s="24" t="str">
        <f t="shared" si="5"/>
        <v>Green Parchment with +653, +7.8% (8408 to 9061)</v>
      </c>
      <c r="N36" s="41"/>
      <c r="O36" s="18">
        <f>vlookup(A36,'Export 20240703'!A:J,5,false)</f>
        <v>4020</v>
      </c>
      <c r="P36" s="18">
        <f t="shared" si="6"/>
        <v>337</v>
      </c>
      <c r="Q36" s="23">
        <f t="shared" si="7"/>
        <v>0.08383084577</v>
      </c>
      <c r="R36" s="24" t="str">
        <f t="shared" si="8"/>
        <v>Green Parchment with +337, +8.4% (4020 to 4357)</v>
      </c>
      <c r="S36" s="18"/>
      <c r="T36" s="18">
        <f>vlookup(A36,'Export 20240703'!A:J,6,false)</f>
        <v>103</v>
      </c>
      <c r="U36" s="80">
        <f t="shared" si="9"/>
        <v>19</v>
      </c>
      <c r="V36" s="23">
        <f t="shared" si="10"/>
        <v>0.1844660194</v>
      </c>
      <c r="W36" s="26" t="str">
        <f t="shared" si="11"/>
        <v>Green Parchment with +19, +18.4% (103 to 122)</v>
      </c>
    </row>
    <row r="37">
      <c r="A37" s="18">
        <v>75.0</v>
      </c>
      <c r="B37" s="18" t="str">
        <f>VLOOKUP(A37,'202405 MM (Do Not Delete)'!$S$2:$T$1000,2,false)</f>
        <v>Mushroom Paste</v>
      </c>
      <c r="C37" s="18" t="str">
        <f t="shared" si="2"/>
        <v>((Mushroom Paste))</v>
      </c>
      <c r="D37" s="18">
        <v>30797.0</v>
      </c>
      <c r="E37" s="18">
        <v>13904.0</v>
      </c>
      <c r="F37" s="18">
        <v>3845.0</v>
      </c>
      <c r="G37" s="19">
        <f>VLOOKUP(B37,'Kings Ratings'!$A$2:$B$1000,2,false)</f>
        <v>1</v>
      </c>
      <c r="H37" s="7">
        <f>vlookup(A37,'202405 MM (Do Not Delete)'!$A$1:$G$1000,7,false)</f>
        <v>220</v>
      </c>
      <c r="J37" s="80">
        <f>vlookup(A37,'Export 20240703'!A:H,4,false)</f>
        <v>29634</v>
      </c>
      <c r="K37" s="80">
        <f t="shared" si="3"/>
        <v>1163</v>
      </c>
      <c r="L37" s="23">
        <f t="shared" si="4"/>
        <v>0.03924546129</v>
      </c>
      <c r="M37" s="24" t="str">
        <f t="shared" si="5"/>
        <v>Mushroom Paste with +1163, +3.9% (29634 to 30797)</v>
      </c>
      <c r="N37" s="41"/>
      <c r="O37" s="18">
        <f>vlookup(A37,'Export 20240703'!A:J,5,false)</f>
        <v>13121</v>
      </c>
      <c r="P37" s="18">
        <f t="shared" si="6"/>
        <v>783</v>
      </c>
      <c r="Q37" s="23">
        <f t="shared" si="7"/>
        <v>0.05967532962</v>
      </c>
      <c r="R37" s="24" t="str">
        <f t="shared" si="8"/>
        <v>Mushroom Paste with +783, +6% (13121 to 13904)</v>
      </c>
      <c r="S37" s="18"/>
      <c r="T37" s="18">
        <f>vlookup(A37,'Export 20240703'!A:J,6,false)</f>
        <v>3554</v>
      </c>
      <c r="U37" s="80">
        <f t="shared" si="9"/>
        <v>291</v>
      </c>
      <c r="V37" s="23">
        <f t="shared" si="10"/>
        <v>0.08187957231</v>
      </c>
      <c r="W37" s="26" t="str">
        <f t="shared" si="11"/>
        <v>Mushroom Paste with +291, +8.2% (3554 to 3845)</v>
      </c>
    </row>
    <row r="38">
      <c r="A38" s="18">
        <v>76.0</v>
      </c>
      <c r="B38" s="18" t="str">
        <f>VLOOKUP(A38,'202405 MM (Do Not Delete)'!$S$2:$T$1000,2,false)</f>
        <v>Unpolished Shimmer Stone</v>
      </c>
      <c r="C38" s="18" t="str">
        <f t="shared" si="2"/>
        <v>((Unpolished Shimmer Stone))</v>
      </c>
      <c r="D38" s="18">
        <v>38678.0</v>
      </c>
      <c r="E38" s="18">
        <v>18375.0</v>
      </c>
      <c r="F38" s="18">
        <v>4951.0</v>
      </c>
      <c r="G38" s="19">
        <f>VLOOKUP(B38,'Kings Ratings'!$A$2:$B$1000,2,false)</f>
        <v>1</v>
      </c>
      <c r="H38" s="7">
        <f>vlookup(A38,'202405 MM (Do Not Delete)'!$A$1:$G$1000,7,false)</f>
        <v>259</v>
      </c>
      <c r="J38" s="80">
        <f>vlookup(A38,'Export 20240703'!A:H,4,false)</f>
        <v>37408</v>
      </c>
      <c r="K38" s="80">
        <f t="shared" si="3"/>
        <v>1270</v>
      </c>
      <c r="L38" s="23">
        <f t="shared" si="4"/>
        <v>0.03394995723</v>
      </c>
      <c r="M38" s="24" t="str">
        <f t="shared" si="5"/>
        <v>Unpolished Shimmer Stone with +1270, +3.4% (37408 to 38678)</v>
      </c>
      <c r="N38" s="41"/>
      <c r="O38" s="18">
        <f>vlookup(A38,'Export 20240703'!A:J,5,false)</f>
        <v>17374</v>
      </c>
      <c r="P38" s="18">
        <f t="shared" si="6"/>
        <v>1001</v>
      </c>
      <c r="Q38" s="23">
        <f t="shared" si="7"/>
        <v>0.05761482675</v>
      </c>
      <c r="R38" s="24" t="str">
        <f t="shared" si="8"/>
        <v>Unpolished Shimmer Stone with +1001, +5.8% (17374 to 18375)</v>
      </c>
      <c r="S38" s="18"/>
      <c r="T38" s="18">
        <f>vlookup(A38,'Export 20240703'!A:J,6,false)</f>
        <v>4574</v>
      </c>
      <c r="U38" s="80">
        <f t="shared" si="9"/>
        <v>377</v>
      </c>
      <c r="V38" s="23">
        <f t="shared" si="10"/>
        <v>0.08242238741</v>
      </c>
      <c r="W38" s="26" t="str">
        <f t="shared" si="11"/>
        <v>Unpolished Shimmer Stone with +377, +8.2% (4574 to 4951)</v>
      </c>
    </row>
    <row r="39">
      <c r="A39" s="18">
        <v>77.0</v>
      </c>
      <c r="B39" s="18" t="str">
        <f>VLOOKUP(A39,'202405 MM (Do Not Delete)'!$S$2:$T$1000,2,false)</f>
        <v>Shimmer Stone</v>
      </c>
      <c r="C39" s="18" t="str">
        <f t="shared" si="2"/>
        <v>((Shimmer Stone))</v>
      </c>
      <c r="D39" s="18">
        <v>30588.0</v>
      </c>
      <c r="E39" s="18">
        <v>11873.0</v>
      </c>
      <c r="F39" s="18">
        <v>2731.0</v>
      </c>
      <c r="G39" s="19">
        <f>VLOOKUP(B39,'Kings Ratings'!$A$2:$B$1000,2,false)</f>
        <v>1</v>
      </c>
      <c r="H39" s="7">
        <f>vlookup(A39,'202405 MM (Do Not Delete)'!$A$1:$G$1000,7,false)</f>
        <v>227</v>
      </c>
      <c r="J39" s="80">
        <f>vlookup(A39,'Export 20240703'!A:H,4,false)</f>
        <v>29430</v>
      </c>
      <c r="K39" s="80">
        <f t="shared" si="3"/>
        <v>1158</v>
      </c>
      <c r="L39" s="23">
        <f t="shared" si="4"/>
        <v>0.03934760449</v>
      </c>
      <c r="M39" s="24" t="str">
        <f t="shared" si="5"/>
        <v>Shimmer Stone with +1158, +3.9% (29430 to 30588)</v>
      </c>
      <c r="N39" s="41"/>
      <c r="O39" s="18">
        <f>vlookup(A39,'Export 20240703'!A:J,5,false)</f>
        <v>11144</v>
      </c>
      <c r="P39" s="18">
        <f t="shared" si="6"/>
        <v>729</v>
      </c>
      <c r="Q39" s="23">
        <f t="shared" si="7"/>
        <v>0.06541636755</v>
      </c>
      <c r="R39" s="24" t="str">
        <f t="shared" si="8"/>
        <v>Shimmer Stone with +729, +6.5% (11144 to 11873)</v>
      </c>
      <c r="S39" s="18"/>
      <c r="T39" s="18">
        <f>vlookup(A39,'Export 20240703'!A:J,6,false)</f>
        <v>2506</v>
      </c>
      <c r="U39" s="80">
        <f t="shared" si="9"/>
        <v>225</v>
      </c>
      <c r="V39" s="23">
        <f t="shared" si="10"/>
        <v>0.08978451716</v>
      </c>
      <c r="W39" s="26" t="str">
        <f t="shared" si="11"/>
        <v>Shimmer Stone with +225, +9% (2506 to 2731)</v>
      </c>
    </row>
    <row r="40">
      <c r="A40" s="18">
        <v>78.0</v>
      </c>
      <c r="B40" s="18" t="str">
        <f>VLOOKUP(A40,'202405 MM (Do Not Delete)'!$S$2:$T$1000,2,false)</f>
        <v>Glass Orb</v>
      </c>
      <c r="C40" s="18" t="str">
        <f t="shared" si="2"/>
        <v>((Glass Orb))</v>
      </c>
      <c r="D40" s="18">
        <v>37552.0</v>
      </c>
      <c r="E40" s="18">
        <v>16734.0</v>
      </c>
      <c r="F40" s="18">
        <v>4375.0</v>
      </c>
      <c r="G40" s="19">
        <f>VLOOKUP(B40,'Kings Ratings'!$A$2:$B$1000,2,false)</f>
        <v>1</v>
      </c>
      <c r="H40" s="7">
        <f>vlookup(A40,'202405 MM (Do Not Delete)'!$A$1:$G$1000,7,false)</f>
        <v>265</v>
      </c>
      <c r="J40" s="80">
        <f>vlookup(A40,'Export 20240703'!A:H,4,false)</f>
        <v>36284</v>
      </c>
      <c r="K40" s="80">
        <f t="shared" si="3"/>
        <v>1268</v>
      </c>
      <c r="L40" s="23">
        <f t="shared" si="4"/>
        <v>0.03494653291</v>
      </c>
      <c r="M40" s="24" t="str">
        <f t="shared" si="5"/>
        <v>Glass Orb with +1268, +3.5% (36284 to 37552)</v>
      </c>
      <c r="N40" s="41"/>
      <c r="O40" s="18">
        <f>vlookup(A40,'Export 20240703'!A:J,5,false)</f>
        <v>15812</v>
      </c>
      <c r="P40" s="18">
        <f t="shared" si="6"/>
        <v>922</v>
      </c>
      <c r="Q40" s="23">
        <f t="shared" si="7"/>
        <v>0.05831014419</v>
      </c>
      <c r="R40" s="24" t="str">
        <f t="shared" si="8"/>
        <v>Glass Orb with +922, +5.8% (15812 to 16734)</v>
      </c>
      <c r="S40" s="18"/>
      <c r="T40" s="18">
        <f>vlookup(A40,'Export 20240703'!A:J,6,false)</f>
        <v>4058</v>
      </c>
      <c r="U40" s="80">
        <f t="shared" si="9"/>
        <v>317</v>
      </c>
      <c r="V40" s="23">
        <f t="shared" si="10"/>
        <v>0.07811729916</v>
      </c>
      <c r="W40" s="26" t="str">
        <f t="shared" si="11"/>
        <v>Glass Orb with +317, +7.8% (4058 to 4375)</v>
      </c>
    </row>
    <row r="41">
      <c r="A41" s="18">
        <v>79.0</v>
      </c>
      <c r="B41" s="18" t="str">
        <f>VLOOKUP(A41,'202405 MM (Do Not Delete)'!$S$2:$T$1000,2,false)</f>
        <v>Looking Glass</v>
      </c>
      <c r="C41" s="18" t="str">
        <f t="shared" si="2"/>
        <v>((Looking Glass))</v>
      </c>
      <c r="D41" s="18">
        <v>6058.0</v>
      </c>
      <c r="E41" s="18">
        <v>3738.0</v>
      </c>
      <c r="F41" s="18">
        <v>300.0</v>
      </c>
      <c r="G41" s="19">
        <f>VLOOKUP(B41,'Kings Ratings'!$A$2:$B$1000,2,false)</f>
        <v>2</v>
      </c>
      <c r="H41" s="7">
        <f>vlookup(A41,'202405 MM (Do Not Delete)'!$A$1:$G$1000,7,false)</f>
        <v>278</v>
      </c>
      <c r="J41" s="80">
        <f>vlookup(A41,'Export 20240703'!A:H,4,false)</f>
        <v>5719</v>
      </c>
      <c r="K41" s="80">
        <f t="shared" si="3"/>
        <v>339</v>
      </c>
      <c r="L41" s="23">
        <f t="shared" si="4"/>
        <v>0.05927609722</v>
      </c>
      <c r="M41" s="24" t="str">
        <f t="shared" si="5"/>
        <v>Looking Glass with +339, +5.9% (5719 to 6058)</v>
      </c>
      <c r="N41" s="41"/>
      <c r="O41" s="18">
        <f>vlookup(A41,'Export 20240703'!A:J,5,false)</f>
        <v>3502</v>
      </c>
      <c r="P41" s="18">
        <f t="shared" si="6"/>
        <v>236</v>
      </c>
      <c r="Q41" s="23">
        <f t="shared" si="7"/>
        <v>0.06739006282</v>
      </c>
      <c r="R41" s="24" t="str">
        <f t="shared" si="8"/>
        <v>Looking Glass with +236, +6.7% (3502 to 3738)</v>
      </c>
      <c r="S41" s="18"/>
      <c r="T41" s="18">
        <f>vlookup(A41,'Export 20240703'!A:J,6,false)</f>
        <v>249</v>
      </c>
      <c r="U41" s="80">
        <f t="shared" si="9"/>
        <v>51</v>
      </c>
      <c r="V41" s="23">
        <f t="shared" si="10"/>
        <v>0.2048192771</v>
      </c>
      <c r="W41" s="26" t="str">
        <f t="shared" si="11"/>
        <v>Looking Glass with +51, +20.5% (249 to 300)</v>
      </c>
    </row>
    <row r="42">
      <c r="A42" s="18">
        <v>81.0</v>
      </c>
      <c r="B42" s="18" t="str">
        <f>VLOOKUP(A42,'202405 MM (Do Not Delete)'!$S$2:$T$1000,2,false)</f>
        <v>White Parchment</v>
      </c>
      <c r="C42" s="18" t="str">
        <f t="shared" si="2"/>
        <v>((White Parchment))</v>
      </c>
      <c r="D42" s="18">
        <v>19799.0</v>
      </c>
      <c r="E42" s="18">
        <v>8849.0</v>
      </c>
      <c r="F42" s="18">
        <v>1948.0</v>
      </c>
      <c r="G42" s="19">
        <f>VLOOKUP(B42,'Kings Ratings'!$A$2:$B$1000,2,false)</f>
        <v>1</v>
      </c>
      <c r="H42" s="7">
        <f>vlookup(A42,'202405 MM (Do Not Delete)'!$A$1:$G$1000,7,false)</f>
        <v>235</v>
      </c>
      <c r="J42" s="80">
        <f>vlookup(A42,'Export 20240703'!A:H,4,false)</f>
        <v>18311</v>
      </c>
      <c r="K42" s="80">
        <f t="shared" si="3"/>
        <v>1488</v>
      </c>
      <c r="L42" s="23">
        <f t="shared" si="4"/>
        <v>0.08126262902</v>
      </c>
      <c r="M42" s="24" t="str">
        <f t="shared" si="5"/>
        <v>White Parchment with +1488, +8.1% (18311 to 19799)</v>
      </c>
      <c r="N42" s="41"/>
      <c r="O42" s="18">
        <f>vlookup(A42,'Export 20240703'!A:J,5,false)</f>
        <v>7744</v>
      </c>
      <c r="P42" s="18">
        <f t="shared" si="6"/>
        <v>1105</v>
      </c>
      <c r="Q42" s="23">
        <f t="shared" si="7"/>
        <v>0.1426911157</v>
      </c>
      <c r="R42" s="24" t="str">
        <f t="shared" si="8"/>
        <v>White Parchment with +1105, +14.3% (7744 to 8849)</v>
      </c>
      <c r="S42" s="18"/>
      <c r="T42" s="18">
        <f>vlookup(A42,'Export 20240703'!A:J,6,false)</f>
        <v>1743</v>
      </c>
      <c r="U42" s="80">
        <f t="shared" si="9"/>
        <v>205</v>
      </c>
      <c r="V42" s="23">
        <f t="shared" si="10"/>
        <v>0.1176133104</v>
      </c>
      <c r="W42" s="26" t="str">
        <f t="shared" si="11"/>
        <v>White Parchment with +205, +11.8% (1743 to 1948)</v>
      </c>
    </row>
    <row r="43">
      <c r="A43" s="18">
        <v>82.0</v>
      </c>
      <c r="B43" s="18" t="str">
        <f>VLOOKUP(A43,'202405 MM (Do Not Delete)'!$S$2:$T$1000,2,false)</f>
        <v>Green Diary</v>
      </c>
      <c r="C43" s="18" t="str">
        <f t="shared" si="2"/>
        <v>((Green Diary))</v>
      </c>
      <c r="D43" s="18">
        <v>6807.0</v>
      </c>
      <c r="E43" s="18">
        <v>3482.0</v>
      </c>
      <c r="F43" s="18">
        <v>60.0</v>
      </c>
      <c r="G43" s="19">
        <f>VLOOKUP(B43,'Kings Ratings'!$A$2:$B$1000,2,false)</f>
        <v>2</v>
      </c>
      <c r="H43" s="7">
        <f>vlookup(A43,'202405 MM (Do Not Delete)'!$A$1:$G$1000,7,false)</f>
        <v>321</v>
      </c>
      <c r="J43" s="80">
        <f>vlookup(A43,'Export 20240703'!A:H,4,false)</f>
        <v>6441</v>
      </c>
      <c r="K43" s="80">
        <f t="shared" si="3"/>
        <v>366</v>
      </c>
      <c r="L43" s="23">
        <f t="shared" si="4"/>
        <v>0.05682347462</v>
      </c>
      <c r="M43" s="24" t="str">
        <f t="shared" si="5"/>
        <v>Green Diary with +366, +5.7% (6441 to 6807)</v>
      </c>
      <c r="N43" s="41"/>
      <c r="O43" s="18">
        <f>vlookup(A43,'Export 20240703'!A:J,5,false)</f>
        <v>3264</v>
      </c>
      <c r="P43" s="18">
        <f t="shared" si="6"/>
        <v>218</v>
      </c>
      <c r="Q43" s="23">
        <f t="shared" si="7"/>
        <v>0.06678921569</v>
      </c>
      <c r="R43" s="24" t="str">
        <f t="shared" si="8"/>
        <v>Green Diary with +218, +6.7% (3264 to 3482)</v>
      </c>
      <c r="S43" s="18"/>
      <c r="T43" s="18">
        <f>vlookup(A43,'Export 20240703'!A:J,6,false)</f>
        <v>50</v>
      </c>
      <c r="U43" s="80">
        <f t="shared" si="9"/>
        <v>10</v>
      </c>
      <c r="V43" s="23">
        <f t="shared" si="10"/>
        <v>0.2</v>
      </c>
      <c r="W43" s="26" t="str">
        <f t="shared" si="11"/>
        <v>Green Diary with +10, +20% (50 to 60)</v>
      </c>
    </row>
    <row r="44">
      <c r="A44" s="18">
        <v>83.0</v>
      </c>
      <c r="B44" s="18" t="str">
        <f>VLOOKUP(A44,'202405 MM (Do Not Delete)'!$S$2:$T$1000,2,false)</f>
        <v>Purple Diary</v>
      </c>
      <c r="C44" s="18" t="str">
        <f t="shared" si="2"/>
        <v>((Purple Diary))</v>
      </c>
      <c r="D44" s="18">
        <v>5964.0</v>
      </c>
      <c r="E44" s="18">
        <v>2508.0</v>
      </c>
      <c r="F44" s="18">
        <v>26.0</v>
      </c>
      <c r="G44" s="19">
        <f>VLOOKUP(B44,'Kings Ratings'!$A$2:$B$1000,2,false)</f>
        <v>3</v>
      </c>
      <c r="H44" s="7" t="str">
        <f>vlookup(A44,'202405 MM (Do Not Delete)'!$A$1:$G$1000,7,false)</f>
        <v/>
      </c>
      <c r="J44" s="80">
        <f>vlookup(A44,'Export 20240703'!A:H,4,false)</f>
        <v>5641</v>
      </c>
      <c r="K44" s="80">
        <f t="shared" si="3"/>
        <v>323</v>
      </c>
      <c r="L44" s="23">
        <f t="shared" si="4"/>
        <v>0.05725935118</v>
      </c>
      <c r="M44" s="24" t="str">
        <f t="shared" si="5"/>
        <v>Purple Diary with +323, +5.7% (5641 to 5964)</v>
      </c>
      <c r="N44" s="41"/>
      <c r="O44" s="18">
        <f>vlookup(A44,'Export 20240703'!A:J,5,false)</f>
        <v>2363</v>
      </c>
      <c r="P44" s="18">
        <f t="shared" si="6"/>
        <v>145</v>
      </c>
      <c r="Q44" s="23">
        <f t="shared" si="7"/>
        <v>0.06136267457</v>
      </c>
      <c r="R44" s="24" t="str">
        <f t="shared" si="8"/>
        <v>Purple Diary with +145, +6.1% (2363 to 2508)</v>
      </c>
      <c r="S44" s="18"/>
      <c r="T44" s="18">
        <f>vlookup(A44,'Export 20240703'!A:J,6,false)</f>
        <v>26</v>
      </c>
      <c r="U44" s="80">
        <f t="shared" si="9"/>
        <v>0</v>
      </c>
      <c r="V44" s="23">
        <f t="shared" si="10"/>
        <v>0</v>
      </c>
      <c r="W44" s="26" t="str">
        <f t="shared" si="11"/>
        <v>Purple Diary with +0, +0% (26 to 26)</v>
      </c>
    </row>
    <row r="45">
      <c r="A45" s="18">
        <v>84.0</v>
      </c>
      <c r="B45" s="18" t="str">
        <f>VLOOKUP(A45,'202405 MM (Do Not Delete)'!$S$2:$T$1000,2,false)</f>
        <v>Orange Juice</v>
      </c>
      <c r="C45" s="18" t="str">
        <f t="shared" si="2"/>
        <v>((Orange Juice))</v>
      </c>
      <c r="D45" s="18">
        <v>26953.0</v>
      </c>
      <c r="E45" s="18">
        <v>9642.0</v>
      </c>
      <c r="F45" s="18">
        <v>1546.0</v>
      </c>
      <c r="G45" s="19">
        <f>VLOOKUP(B45,'Kings Ratings'!$A$2:$B$1000,2,false)</f>
        <v>3</v>
      </c>
      <c r="H45" s="7">
        <f>vlookup(A45,'202405 MM (Do Not Delete)'!$A$1:$G$1000,7,false)</f>
        <v>239</v>
      </c>
      <c r="J45" s="80">
        <f>vlookup(A45,'Export 20240703'!A:H,4,false)</f>
        <v>25758</v>
      </c>
      <c r="K45" s="80">
        <f t="shared" si="3"/>
        <v>1195</v>
      </c>
      <c r="L45" s="23">
        <f t="shared" si="4"/>
        <v>0.04639335352</v>
      </c>
      <c r="M45" s="24" t="str">
        <f t="shared" si="5"/>
        <v>Orange Juice with +1195, +4.6% (25758 to 26953)</v>
      </c>
      <c r="N45" s="41"/>
      <c r="O45" s="18">
        <f>vlookup(A45,'Export 20240703'!A:J,5,false)</f>
        <v>8950</v>
      </c>
      <c r="P45" s="18">
        <f t="shared" si="6"/>
        <v>692</v>
      </c>
      <c r="Q45" s="23">
        <f t="shared" si="7"/>
        <v>0.07731843575</v>
      </c>
      <c r="R45" s="24" t="str">
        <f t="shared" si="8"/>
        <v>Orange Juice with +692, +7.7% (8950 to 9642)</v>
      </c>
      <c r="S45" s="18"/>
      <c r="T45" s="18">
        <f>vlookup(A45,'Export 20240703'!A:J,6,false)</f>
        <v>1382</v>
      </c>
      <c r="U45" s="80">
        <f t="shared" si="9"/>
        <v>164</v>
      </c>
      <c r="V45" s="23">
        <f t="shared" si="10"/>
        <v>0.1186685962</v>
      </c>
      <c r="W45" s="26" t="str">
        <f t="shared" si="11"/>
        <v>Orange Juice with +164, +11.9% (1382 to 1546)</v>
      </c>
    </row>
    <row r="46">
      <c r="A46" s="18">
        <v>86.0</v>
      </c>
      <c r="B46" s="18" t="str">
        <f>VLOOKUP(A46,'202405 MM (Do Not Delete)'!$S$2:$T$1000,2,false)</f>
        <v>Lemonade</v>
      </c>
      <c r="C46" s="18" t="str">
        <f t="shared" si="2"/>
        <v>((Lemonade))</v>
      </c>
      <c r="D46" s="18">
        <v>24899.0</v>
      </c>
      <c r="E46" s="18">
        <v>8980.0</v>
      </c>
      <c r="F46" s="18">
        <v>1369.0</v>
      </c>
      <c r="G46" s="19">
        <f>VLOOKUP(B46,'Kings Ratings'!$A$2:$B$1000,2,false)</f>
        <v>3</v>
      </c>
      <c r="H46" s="7">
        <f>vlookup(A46,'202405 MM (Do Not Delete)'!$A$1:$G$1000,7,false)</f>
        <v>242</v>
      </c>
      <c r="J46" s="80">
        <f>vlookup(A46,'Export 20240703'!A:H,4,false)</f>
        <v>23868</v>
      </c>
      <c r="K46" s="80">
        <f t="shared" si="3"/>
        <v>1031</v>
      </c>
      <c r="L46" s="23">
        <f t="shared" si="4"/>
        <v>0.04319591084</v>
      </c>
      <c r="M46" s="24" t="str">
        <f t="shared" si="5"/>
        <v>Lemonade with +1031, +4.3% (23868 to 24899)</v>
      </c>
      <c r="N46" s="41"/>
      <c r="O46" s="18">
        <f>vlookup(A46,'Export 20240703'!A:J,5,false)</f>
        <v>8359</v>
      </c>
      <c r="P46" s="18">
        <f t="shared" si="6"/>
        <v>621</v>
      </c>
      <c r="Q46" s="23">
        <f t="shared" si="7"/>
        <v>0.07429118316</v>
      </c>
      <c r="R46" s="24" t="str">
        <f t="shared" si="8"/>
        <v>Lemonade with +621, +7.4% (8359 to 8980)</v>
      </c>
      <c r="S46" s="18"/>
      <c r="T46" s="18">
        <f>vlookup(A46,'Export 20240703'!A:J,6,false)</f>
        <v>1218</v>
      </c>
      <c r="U46" s="80">
        <f t="shared" si="9"/>
        <v>151</v>
      </c>
      <c r="V46" s="23">
        <f t="shared" si="10"/>
        <v>0.1239737274</v>
      </c>
      <c r="W46" s="26" t="str">
        <f t="shared" si="11"/>
        <v>Lemonade with +151, +12.4% (1218 to 1369)</v>
      </c>
    </row>
    <row r="47">
      <c r="A47" s="18">
        <v>87.0</v>
      </c>
      <c r="B47" s="18" t="str">
        <f>VLOOKUP(A47,'202405 MM (Do Not Delete)'!$S$2:$T$1000,2,false)</f>
        <v>Bone Fish</v>
      </c>
      <c r="C47" s="18" t="str">
        <f t="shared" si="2"/>
        <v>((Bone Fish))</v>
      </c>
      <c r="D47" s="18">
        <v>20516.0</v>
      </c>
      <c r="E47" s="18">
        <v>12534.0</v>
      </c>
      <c r="F47" s="18">
        <v>4687.0</v>
      </c>
      <c r="G47" s="19">
        <f>VLOOKUP(B47,'Kings Ratings'!$A$2:$B$1000,2,false)</f>
        <v>1</v>
      </c>
      <c r="H47" s="7">
        <f>vlookup(A47,'202405 MM (Do Not Delete)'!$A$1:$G$1000,7,false)</f>
        <v>223</v>
      </c>
      <c r="J47" s="80">
        <f>vlookup(A47,'Export 20240703'!A:H,4,false)</f>
        <v>19979</v>
      </c>
      <c r="K47" s="80">
        <f t="shared" si="3"/>
        <v>537</v>
      </c>
      <c r="L47" s="23">
        <f t="shared" si="4"/>
        <v>0.02687822213</v>
      </c>
      <c r="M47" s="24" t="str">
        <f t="shared" si="5"/>
        <v>Bone Fish with +537, +2.7% (19979 to 20516)</v>
      </c>
      <c r="N47" s="41"/>
      <c r="O47" s="18">
        <f>vlookup(A47,'Export 20240703'!A:J,5,false)</f>
        <v>12219</v>
      </c>
      <c r="P47" s="18">
        <f t="shared" si="6"/>
        <v>315</v>
      </c>
      <c r="Q47" s="23">
        <f t="shared" si="7"/>
        <v>0.02577952369</v>
      </c>
      <c r="R47" s="24" t="str">
        <f t="shared" si="8"/>
        <v>Bone Fish with +315, +2.6% (12219 to 12534)</v>
      </c>
      <c r="S47" s="18"/>
      <c r="T47" s="18">
        <f>vlookup(A47,'Export 20240703'!A:J,6,false)</f>
        <v>4559</v>
      </c>
      <c r="U47" s="80">
        <f t="shared" si="9"/>
        <v>128</v>
      </c>
      <c r="V47" s="23">
        <f t="shared" si="10"/>
        <v>0.02807633253</v>
      </c>
      <c r="W47" s="26" t="str">
        <f t="shared" si="11"/>
        <v>Bone Fish with +128, +2.8% (4559 to 4687)</v>
      </c>
    </row>
    <row r="48">
      <c r="A48" s="18">
        <v>88.0</v>
      </c>
      <c r="B48" s="18" t="str">
        <f>VLOOKUP(A48,'202405 MM (Do Not Delete)'!$S$2:$T$1000,2,false)</f>
        <v>Sunfish</v>
      </c>
      <c r="C48" s="18" t="str">
        <f t="shared" si="2"/>
        <v>((Sunfish))</v>
      </c>
      <c r="D48" s="18">
        <v>19753.0</v>
      </c>
      <c r="E48" s="18">
        <v>12513.0</v>
      </c>
      <c r="F48" s="18">
        <v>4685.0</v>
      </c>
      <c r="G48" s="19">
        <f>VLOOKUP(B48,'Kings Ratings'!$A$2:$B$1000,2,false)</f>
        <v>1</v>
      </c>
      <c r="H48" s="7">
        <f>vlookup(A48,'202405 MM (Do Not Delete)'!$A$1:$G$1000,7,false)</f>
        <v>223</v>
      </c>
      <c r="J48" s="80">
        <f>vlookup(A48,'Export 20240703'!A:H,4,false)</f>
        <v>19270</v>
      </c>
      <c r="K48" s="80">
        <f t="shared" si="3"/>
        <v>483</v>
      </c>
      <c r="L48" s="23">
        <f t="shared" si="4"/>
        <v>0.02506486767</v>
      </c>
      <c r="M48" s="24" t="str">
        <f t="shared" si="5"/>
        <v>Sunfish with +483, +2.5% (19270 to 19753)</v>
      </c>
      <c r="N48" s="41"/>
      <c r="O48" s="18">
        <f>vlookup(A48,'Export 20240703'!A:J,5,false)</f>
        <v>12197</v>
      </c>
      <c r="P48" s="18">
        <f t="shared" si="6"/>
        <v>316</v>
      </c>
      <c r="Q48" s="23">
        <f t="shared" si="7"/>
        <v>0.02590801017</v>
      </c>
      <c r="R48" s="24" t="str">
        <f t="shared" si="8"/>
        <v>Sunfish with +316, +2.6% (12197 to 12513)</v>
      </c>
      <c r="S48" s="18"/>
      <c r="T48" s="18">
        <f>vlookup(A48,'Export 20240703'!A:J,6,false)</f>
        <v>4557</v>
      </c>
      <c r="U48" s="80">
        <f t="shared" si="9"/>
        <v>128</v>
      </c>
      <c r="V48" s="23">
        <f t="shared" si="10"/>
        <v>0.02808865482</v>
      </c>
      <c r="W48" s="26" t="str">
        <f t="shared" si="11"/>
        <v>Sunfish with +128, +2.8% (4557 to 4685)</v>
      </c>
    </row>
    <row r="49">
      <c r="A49" s="18">
        <v>89.0</v>
      </c>
      <c r="B49" s="18" t="str">
        <f>VLOOKUP(A49,'202405 MM (Do Not Delete)'!$S$2:$T$1000,2,false)</f>
        <v>Blue Catfish</v>
      </c>
      <c r="C49" s="18" t="str">
        <f t="shared" si="2"/>
        <v>((Blue Catfish))</v>
      </c>
      <c r="D49" s="18">
        <v>14619.0</v>
      </c>
      <c r="E49" s="18">
        <v>8165.0</v>
      </c>
      <c r="F49" s="18">
        <v>2598.0</v>
      </c>
      <c r="G49" s="19">
        <f>VLOOKUP(B49,'Kings Ratings'!$A$2:$B$1000,2,false)</f>
        <v>3</v>
      </c>
      <c r="H49" s="7">
        <f>vlookup(A49,'202405 MM (Do Not Delete)'!$A$1:$G$1000,7,false)</f>
        <v>245</v>
      </c>
      <c r="J49" s="80">
        <f>vlookup(A49,'Export 20240703'!A:H,4,false)</f>
        <v>14213</v>
      </c>
      <c r="K49" s="80">
        <f t="shared" si="3"/>
        <v>406</v>
      </c>
      <c r="L49" s="23">
        <f t="shared" si="4"/>
        <v>0.02856539788</v>
      </c>
      <c r="M49" s="24" t="str">
        <f t="shared" si="5"/>
        <v>Blue Catfish with +406, +2.9% (14213 to 14619)</v>
      </c>
      <c r="N49" s="41"/>
      <c r="O49" s="18">
        <f>vlookup(A49,'Export 20240703'!A:J,5,false)</f>
        <v>7900</v>
      </c>
      <c r="P49" s="18">
        <f t="shared" si="6"/>
        <v>265</v>
      </c>
      <c r="Q49" s="23">
        <f t="shared" si="7"/>
        <v>0.0335443038</v>
      </c>
      <c r="R49" s="24" t="str">
        <f t="shared" si="8"/>
        <v>Blue Catfish with +265, +3.4% (7900 to 8165)</v>
      </c>
      <c r="S49" s="18"/>
      <c r="T49" s="18">
        <f>vlookup(A49,'Export 20240703'!A:J,6,false)</f>
        <v>2542</v>
      </c>
      <c r="U49" s="80">
        <f t="shared" si="9"/>
        <v>56</v>
      </c>
      <c r="V49" s="23">
        <f t="shared" si="10"/>
        <v>0.02202989772</v>
      </c>
      <c r="W49" s="26" t="str">
        <f t="shared" si="11"/>
        <v>Blue Catfish with +56, +2.2% (2542 to 2598)</v>
      </c>
    </row>
    <row r="50">
      <c r="A50" s="18">
        <v>90.0</v>
      </c>
      <c r="B50" s="18" t="str">
        <f>VLOOKUP(A50,'202405 MM (Do Not Delete)'!$S$2:$T$1000,2,false)</f>
        <v>Blue Shell</v>
      </c>
      <c r="C50" s="18" t="str">
        <f t="shared" si="2"/>
        <v>((Blue Shell))</v>
      </c>
      <c r="D50" s="18">
        <v>19124.0</v>
      </c>
      <c r="E50" s="18">
        <v>8633.0</v>
      </c>
      <c r="F50" s="18">
        <v>2349.0</v>
      </c>
      <c r="G50" s="19">
        <f>VLOOKUP(B50,'Kings Ratings'!$A$2:$B$1000,2,false)</f>
        <v>3</v>
      </c>
      <c r="H50" s="7">
        <f>vlookup(A50,'202405 MM (Do Not Delete)'!$A$1:$G$1000,7,false)</f>
        <v>235</v>
      </c>
      <c r="J50" s="80">
        <f>vlookup(A50,'Export 20240703'!A:H,4,false)</f>
        <v>18117</v>
      </c>
      <c r="K50" s="80">
        <f t="shared" si="3"/>
        <v>1007</v>
      </c>
      <c r="L50" s="23">
        <f t="shared" si="4"/>
        <v>0.05558315394</v>
      </c>
      <c r="M50" s="24" t="str">
        <f t="shared" si="5"/>
        <v>Blue Shell with +1007, +5.6% (18117 to 19124)</v>
      </c>
      <c r="N50" s="41"/>
      <c r="O50" s="18">
        <f>vlookup(A50,'Export 20240703'!A:J,5,false)</f>
        <v>8029</v>
      </c>
      <c r="P50" s="18">
        <f t="shared" si="6"/>
        <v>604</v>
      </c>
      <c r="Q50" s="23">
        <f t="shared" si="7"/>
        <v>0.07522730103</v>
      </c>
      <c r="R50" s="24" t="str">
        <f t="shared" si="8"/>
        <v>Blue Shell with +604, +7.5% (8029 to 8633)</v>
      </c>
      <c r="S50" s="18"/>
      <c r="T50" s="18">
        <f>vlookup(A50,'Export 20240703'!A:J,6,false)</f>
        <v>2139</v>
      </c>
      <c r="U50" s="80">
        <f t="shared" si="9"/>
        <v>210</v>
      </c>
      <c r="V50" s="23">
        <f t="shared" si="10"/>
        <v>0.09817671809</v>
      </c>
      <c r="W50" s="26" t="str">
        <f t="shared" si="11"/>
        <v>Blue Shell with +210, +9.8% (2139 to 2349)</v>
      </c>
    </row>
    <row r="51">
      <c r="A51" s="18">
        <v>94.0</v>
      </c>
      <c r="B51" s="18" t="str">
        <f>VLOOKUP(A51,'202405 MM (Do Not Delete)'!$S$2:$T$1000,2,false)</f>
        <v>Ruby</v>
      </c>
      <c r="C51" s="18" t="str">
        <f t="shared" si="2"/>
        <v>((Ruby))</v>
      </c>
      <c r="D51" s="18">
        <v>15218.0</v>
      </c>
      <c r="E51" s="18">
        <v>7537.0</v>
      </c>
      <c r="F51" s="18">
        <v>1400.0</v>
      </c>
      <c r="G51" s="19">
        <f>VLOOKUP(B51,'Kings Ratings'!$A$2:$B$1000,2,false)</f>
        <v>1</v>
      </c>
      <c r="H51" s="7">
        <f>vlookup(A51,'202405 MM (Do Not Delete)'!$A$1:$G$1000,7,false)</f>
        <v>242</v>
      </c>
      <c r="J51" s="80">
        <f>vlookup(A51,'Export 20240703'!A:H,4,false)</f>
        <v>14392</v>
      </c>
      <c r="K51" s="80">
        <f t="shared" si="3"/>
        <v>826</v>
      </c>
      <c r="L51" s="23">
        <f t="shared" si="4"/>
        <v>0.05739299611</v>
      </c>
      <c r="M51" s="24" t="str">
        <f t="shared" si="5"/>
        <v>Ruby with +826, +5.7% (14392 to 15218)</v>
      </c>
      <c r="N51" s="41"/>
      <c r="O51" s="18">
        <f>vlookup(A51,'Export 20240703'!A:J,5,false)</f>
        <v>7043</v>
      </c>
      <c r="P51" s="18">
        <f t="shared" si="6"/>
        <v>494</v>
      </c>
      <c r="Q51" s="23">
        <f t="shared" si="7"/>
        <v>0.0701405651</v>
      </c>
      <c r="R51" s="24" t="str">
        <f t="shared" si="8"/>
        <v>Ruby with +494, +7% (7043 to 7537)</v>
      </c>
      <c r="S51" s="18"/>
      <c r="T51" s="18">
        <f>vlookup(A51,'Export 20240703'!A:J,6,false)</f>
        <v>1274</v>
      </c>
      <c r="U51" s="80">
        <f t="shared" si="9"/>
        <v>126</v>
      </c>
      <c r="V51" s="23">
        <f t="shared" si="10"/>
        <v>0.0989010989</v>
      </c>
      <c r="W51" s="26" t="str">
        <f t="shared" si="11"/>
        <v>Ruby with +126, +9.9% (1274 to 1400)</v>
      </c>
    </row>
    <row r="52">
      <c r="A52" s="18">
        <v>95.0</v>
      </c>
      <c r="B52" s="18" t="str">
        <f>VLOOKUP(A52,'202405 MM (Do Not Delete)'!$S$2:$T$1000,2,false)</f>
        <v>Iron Ring</v>
      </c>
      <c r="C52" s="18" t="str">
        <f t="shared" si="2"/>
        <v>((Iron Ring))</v>
      </c>
      <c r="D52" s="18">
        <v>39966.0</v>
      </c>
      <c r="E52" s="18">
        <v>24550.0</v>
      </c>
      <c r="F52" s="18">
        <v>8077.0</v>
      </c>
      <c r="G52" s="19">
        <f>VLOOKUP(B52,'Kings Ratings'!$A$2:$B$1000,2,false)</f>
        <v>1</v>
      </c>
      <c r="H52" s="7">
        <f>vlookup(A52,'202405 MM (Do Not Delete)'!$A$1:$G$1000,7,false)</f>
        <v>203</v>
      </c>
      <c r="J52" s="80">
        <f>vlookup(A52,'Export 20240703'!A:H,4,false)</f>
        <v>38606</v>
      </c>
      <c r="K52" s="80">
        <f t="shared" si="3"/>
        <v>1360</v>
      </c>
      <c r="L52" s="23">
        <f t="shared" si="4"/>
        <v>0.03522768482</v>
      </c>
      <c r="M52" s="24" t="str">
        <f t="shared" si="5"/>
        <v>Iron Ring with +1360, +3.5% (38606 to 39966)</v>
      </c>
      <c r="N52" s="41"/>
      <c r="O52" s="18">
        <f>vlookup(A52,'Export 20240703'!A:J,5,false)</f>
        <v>23616</v>
      </c>
      <c r="P52" s="18">
        <f t="shared" si="6"/>
        <v>934</v>
      </c>
      <c r="Q52" s="23">
        <f t="shared" si="7"/>
        <v>0.03954945799</v>
      </c>
      <c r="R52" s="24" t="str">
        <f t="shared" si="8"/>
        <v>Iron Ring with +934, +4% (23616 to 24550)</v>
      </c>
      <c r="S52" s="18"/>
      <c r="T52" s="18">
        <f>vlookup(A52,'Export 20240703'!A:J,6,false)</f>
        <v>7379</v>
      </c>
      <c r="U52" s="80">
        <f t="shared" si="9"/>
        <v>698</v>
      </c>
      <c r="V52" s="23">
        <f t="shared" si="10"/>
        <v>0.09459276325</v>
      </c>
      <c r="W52" s="26" t="str">
        <f t="shared" si="11"/>
        <v>Iron Ring with +698, +9.5% (7379 to 8077)</v>
      </c>
    </row>
    <row r="53">
      <c r="A53" s="18">
        <v>96.0</v>
      </c>
      <c r="B53" s="18" t="str">
        <f>VLOOKUP(A53,'202405 MM (Do Not Delete)'!$S$2:$T$1000,2,false)</f>
        <v>Ruby Ring</v>
      </c>
      <c r="C53" s="18" t="str">
        <f t="shared" si="2"/>
        <v>((Ruby Ring))</v>
      </c>
      <c r="D53" s="18">
        <v>10408.0</v>
      </c>
      <c r="E53" s="18">
        <v>5041.0</v>
      </c>
      <c r="F53" s="18">
        <v>173.0</v>
      </c>
      <c r="G53" s="19">
        <f>VLOOKUP(B53,'Kings Ratings'!$A$2:$B$1000,2,false)</f>
        <v>2</v>
      </c>
      <c r="H53" s="7">
        <f>vlookup(A53,'202405 MM (Do Not Delete)'!$A$1:$G$1000,7,false)</f>
        <v>287</v>
      </c>
      <c r="J53" s="80">
        <f>vlookup(A53,'Export 20240703'!A:H,4,false)</f>
        <v>9770</v>
      </c>
      <c r="K53" s="80">
        <f t="shared" si="3"/>
        <v>638</v>
      </c>
      <c r="L53" s="23">
        <f t="shared" si="4"/>
        <v>0.06530194473</v>
      </c>
      <c r="M53" s="24" t="str">
        <f t="shared" si="5"/>
        <v>Ruby Ring with +638, +6.5% (9770 to 10408)</v>
      </c>
      <c r="N53" s="41"/>
      <c r="O53" s="18">
        <f>vlookup(A53,'Export 20240703'!A:J,5,false)</f>
        <v>4766</v>
      </c>
      <c r="P53" s="18">
        <f t="shared" si="6"/>
        <v>275</v>
      </c>
      <c r="Q53" s="23">
        <f t="shared" si="7"/>
        <v>0.05770037768</v>
      </c>
      <c r="R53" s="24" t="str">
        <f t="shared" si="8"/>
        <v>Ruby Ring with +275, +5.8% (4766 to 5041)</v>
      </c>
      <c r="S53" s="18"/>
      <c r="T53" s="18">
        <f>vlookup(A53,'Export 20240703'!A:J,6,false)</f>
        <v>143</v>
      </c>
      <c r="U53" s="80">
        <f t="shared" si="9"/>
        <v>30</v>
      </c>
      <c r="V53" s="23">
        <f t="shared" si="10"/>
        <v>0.2097902098</v>
      </c>
      <c r="W53" s="26" t="str">
        <f t="shared" si="11"/>
        <v>Ruby Ring with +30, +21% (143 to 173)</v>
      </c>
    </row>
    <row r="54">
      <c r="A54" s="18">
        <v>97.0</v>
      </c>
      <c r="B54" s="18" t="str">
        <f>VLOOKUP(A54,'202405 MM (Do Not Delete)'!$S$2:$T$1000,2,false)</f>
        <v>Clam Shell</v>
      </c>
      <c r="C54" s="18" t="str">
        <f t="shared" si="2"/>
        <v>((Clam Shell))</v>
      </c>
      <c r="D54" s="18">
        <v>24251.0</v>
      </c>
      <c r="E54" s="18">
        <v>15934.0</v>
      </c>
      <c r="F54" s="18">
        <v>6742.0</v>
      </c>
      <c r="G54" s="19">
        <f>VLOOKUP(B54,'Kings Ratings'!$A$2:$B$1000,2,false)</f>
        <v>1</v>
      </c>
      <c r="H54" s="7">
        <f>vlookup(A54,'202405 MM (Do Not Delete)'!$A$1:$G$1000,7,false)</f>
        <v>209</v>
      </c>
      <c r="J54" s="80">
        <f>vlookup(A54,'Export 20240703'!A:H,4,false)</f>
        <v>23062</v>
      </c>
      <c r="K54" s="80">
        <f t="shared" si="3"/>
        <v>1189</v>
      </c>
      <c r="L54" s="23">
        <f t="shared" si="4"/>
        <v>0.05155667332</v>
      </c>
      <c r="M54" s="24" t="str">
        <f t="shared" si="5"/>
        <v>Clam Shell with +1189, +5.2% (23062 to 24251)</v>
      </c>
      <c r="N54" s="41"/>
      <c r="O54" s="18">
        <f>vlookup(A54,'Export 20240703'!A:J,5,false)</f>
        <v>15025</v>
      </c>
      <c r="P54" s="18">
        <f t="shared" si="6"/>
        <v>909</v>
      </c>
      <c r="Q54" s="23">
        <f t="shared" si="7"/>
        <v>0.06049916805</v>
      </c>
      <c r="R54" s="24" t="str">
        <f t="shared" si="8"/>
        <v>Clam Shell with +909, +6% (15025 to 15934)</v>
      </c>
      <c r="S54" s="18"/>
      <c r="T54" s="18">
        <f>vlookup(A54,'Export 20240703'!A:J,6,false)</f>
        <v>6085</v>
      </c>
      <c r="U54" s="80">
        <f t="shared" si="9"/>
        <v>657</v>
      </c>
      <c r="V54" s="23">
        <f t="shared" si="10"/>
        <v>0.1079704191</v>
      </c>
      <c r="W54" s="26" t="str">
        <f t="shared" si="11"/>
        <v>Clam Shell with +657, +10.8% (6085 to 6742)</v>
      </c>
    </row>
    <row r="55">
      <c r="A55" s="18">
        <v>98.0</v>
      </c>
      <c r="B55" s="18" t="str">
        <f>VLOOKUP(A55,'202405 MM (Do Not Delete)'!$S$2:$T$1000,2,false)</f>
        <v>Starfish</v>
      </c>
      <c r="C55" s="18" t="str">
        <f t="shared" si="2"/>
        <v>((Starfish))</v>
      </c>
      <c r="D55" s="18">
        <v>19980.0</v>
      </c>
      <c r="E55" s="18">
        <v>11029.0</v>
      </c>
      <c r="F55" s="18">
        <v>3713.0</v>
      </c>
      <c r="G55" s="19">
        <f>VLOOKUP(B55,'Kings Ratings'!$A$2:$B$1000,2,false)</f>
        <v>1</v>
      </c>
      <c r="H55" s="7">
        <f>vlookup(A55,'202405 MM (Do Not Delete)'!$A$1:$G$1000,7,false)</f>
        <v>221</v>
      </c>
      <c r="J55" s="80">
        <f>vlookup(A55,'Export 20240703'!A:H,4,false)</f>
        <v>18967</v>
      </c>
      <c r="K55" s="80">
        <f t="shared" si="3"/>
        <v>1013</v>
      </c>
      <c r="L55" s="23">
        <f t="shared" si="4"/>
        <v>0.0534085517</v>
      </c>
      <c r="M55" s="24" t="str">
        <f t="shared" si="5"/>
        <v>Starfish with +1013, +5.3% (18967 to 19980)</v>
      </c>
      <c r="N55" s="41"/>
      <c r="O55" s="18">
        <f>vlookup(A55,'Export 20240703'!A:J,5,false)</f>
        <v>10267</v>
      </c>
      <c r="P55" s="18">
        <f t="shared" si="6"/>
        <v>762</v>
      </c>
      <c r="Q55" s="23">
        <f t="shared" si="7"/>
        <v>0.07421836953</v>
      </c>
      <c r="R55" s="24" t="str">
        <f t="shared" si="8"/>
        <v>Starfish with +762, +7.4% (10267 to 11029)</v>
      </c>
      <c r="S55" s="18"/>
      <c r="T55" s="18">
        <f>vlookup(A55,'Export 20240703'!A:J,6,false)</f>
        <v>3208</v>
      </c>
      <c r="U55" s="80">
        <f t="shared" si="9"/>
        <v>505</v>
      </c>
      <c r="V55" s="23">
        <f t="shared" si="10"/>
        <v>0.1574189526</v>
      </c>
      <c r="W55" s="26" t="str">
        <f t="shared" si="11"/>
        <v>Starfish with +505, +15.7% (3208 to 3713)</v>
      </c>
    </row>
    <row r="56">
      <c r="A56" s="18">
        <v>99.0</v>
      </c>
      <c r="B56" s="18" t="str">
        <f>VLOOKUP(A56,'202405 MM (Do Not Delete)'!$S$2:$T$1000,2,false)</f>
        <v>Clownfish</v>
      </c>
      <c r="C56" s="18" t="str">
        <f t="shared" si="2"/>
        <v>((Clownfish))</v>
      </c>
      <c r="D56" s="18">
        <v>18423.0</v>
      </c>
      <c r="E56" s="18">
        <v>9343.0</v>
      </c>
      <c r="F56" s="18">
        <v>2874.0</v>
      </c>
      <c r="G56" s="19">
        <f>VLOOKUP(B56,'Kings Ratings'!$A$2:$B$1000,2,false)</f>
        <v>2</v>
      </c>
      <c r="H56" s="7">
        <f>vlookup(A56,'202405 MM (Do Not Delete)'!$A$1:$G$1000,7,false)</f>
        <v>225</v>
      </c>
      <c r="J56" s="80">
        <f>vlookup(A56,'Export 20240703'!A:H,4,false)</f>
        <v>17428</v>
      </c>
      <c r="K56" s="80">
        <f t="shared" si="3"/>
        <v>995</v>
      </c>
      <c r="L56" s="23">
        <f t="shared" si="4"/>
        <v>0.0570920358</v>
      </c>
      <c r="M56" s="24" t="str">
        <f t="shared" si="5"/>
        <v>Clownfish with +995, +5.7% (17428 to 18423)</v>
      </c>
      <c r="N56" s="41"/>
      <c r="O56" s="18">
        <f>vlookup(A56,'Export 20240703'!A:J,5,false)</f>
        <v>8692</v>
      </c>
      <c r="P56" s="18">
        <f t="shared" si="6"/>
        <v>651</v>
      </c>
      <c r="Q56" s="23">
        <f t="shared" si="7"/>
        <v>0.07489645651</v>
      </c>
      <c r="R56" s="24" t="str">
        <f t="shared" si="8"/>
        <v>Clownfish with +651, +7.5% (8692 to 9343)</v>
      </c>
      <c r="S56" s="18"/>
      <c r="T56" s="18">
        <f>vlookup(A56,'Export 20240703'!A:J,6,false)</f>
        <v>2598</v>
      </c>
      <c r="U56" s="80">
        <f t="shared" si="9"/>
        <v>276</v>
      </c>
      <c r="V56" s="23">
        <f t="shared" si="10"/>
        <v>0.1062355658</v>
      </c>
      <c r="W56" s="26" t="str">
        <f t="shared" si="11"/>
        <v>Clownfish with +276, +10.6% (2598 to 2874)</v>
      </c>
    </row>
    <row r="57">
      <c r="A57" s="18">
        <v>100.0</v>
      </c>
      <c r="B57" s="18" t="str">
        <f>VLOOKUP(A57,'202405 MM (Do Not Delete)'!$S$2:$T$1000,2,false)</f>
        <v>Pearl</v>
      </c>
      <c r="C57" s="18" t="str">
        <f t="shared" si="2"/>
        <v>((Pearl))</v>
      </c>
      <c r="D57" s="18">
        <v>17832.0</v>
      </c>
      <c r="E57" s="18">
        <v>9423.0</v>
      </c>
      <c r="F57" s="18">
        <v>2688.0</v>
      </c>
      <c r="G57" s="19">
        <f>VLOOKUP(B57,'Kings Ratings'!$A$2:$B$1000,2,false)</f>
        <v>1</v>
      </c>
      <c r="H57" s="7">
        <f>vlookup(A57,'202405 MM (Do Not Delete)'!$A$1:$G$1000,7,false)</f>
        <v>228</v>
      </c>
      <c r="J57" s="80">
        <f>vlookup(A57,'Export 20240703'!A:H,4,false)</f>
        <v>16837</v>
      </c>
      <c r="K57" s="80">
        <f t="shared" si="3"/>
        <v>995</v>
      </c>
      <c r="L57" s="23">
        <f t="shared" si="4"/>
        <v>0.05909603849</v>
      </c>
      <c r="M57" s="24" t="str">
        <f t="shared" si="5"/>
        <v>Pearl with +995, +5.9% (16837 to 17832)</v>
      </c>
      <c r="N57" s="41"/>
      <c r="O57" s="18">
        <f>vlookup(A57,'Export 20240703'!A:J,5,false)</f>
        <v>8779</v>
      </c>
      <c r="P57" s="18">
        <f t="shared" si="6"/>
        <v>644</v>
      </c>
      <c r="Q57" s="23">
        <f t="shared" si="7"/>
        <v>0.07335687436</v>
      </c>
      <c r="R57" s="24" t="str">
        <f t="shared" si="8"/>
        <v>Pearl with +644, +7.3% (8779 to 9423)</v>
      </c>
      <c r="S57" s="18"/>
      <c r="T57" s="18">
        <f>vlookup(A57,'Export 20240703'!A:J,6,false)</f>
        <v>2452</v>
      </c>
      <c r="U57" s="80">
        <f t="shared" si="9"/>
        <v>236</v>
      </c>
      <c r="V57" s="23">
        <f t="shared" si="10"/>
        <v>0.09624796085</v>
      </c>
      <c r="W57" s="26" t="str">
        <f t="shared" si="11"/>
        <v>Pearl with +236, +9.6% (2452 to 2688)</v>
      </c>
    </row>
    <row r="58">
      <c r="A58" s="18">
        <v>101.0</v>
      </c>
      <c r="B58" s="18" t="str">
        <f>VLOOKUP(A58,'202405 MM (Do Not Delete)'!$S$2:$T$1000,2,false)</f>
        <v>Conch Shell</v>
      </c>
      <c r="C58" s="18" t="str">
        <f t="shared" si="2"/>
        <v>((Conch Shell))</v>
      </c>
      <c r="D58" s="18">
        <v>24319.0</v>
      </c>
      <c r="E58" s="18">
        <v>15939.0</v>
      </c>
      <c r="F58" s="18">
        <v>6740.0</v>
      </c>
      <c r="G58" s="19">
        <f>VLOOKUP(B58,'Kings Ratings'!$A$2:$B$1000,2,false)</f>
        <v>1</v>
      </c>
      <c r="H58" s="7">
        <f>vlookup(A58,'202405 MM (Do Not Delete)'!$A$1:$G$1000,7,false)</f>
        <v>210</v>
      </c>
      <c r="J58" s="80">
        <f>vlookup(A58,'Export 20240703'!A:H,4,false)</f>
        <v>23122</v>
      </c>
      <c r="K58" s="80">
        <f t="shared" si="3"/>
        <v>1197</v>
      </c>
      <c r="L58" s="23">
        <f t="shared" si="4"/>
        <v>0.05176887812</v>
      </c>
      <c r="M58" s="24" t="str">
        <f t="shared" si="5"/>
        <v>Conch Shell with +1197, +5.2% (23122 to 24319)</v>
      </c>
      <c r="N58" s="41"/>
      <c r="O58" s="18">
        <f>vlookup(A58,'Export 20240703'!A:J,5,false)</f>
        <v>15028</v>
      </c>
      <c r="P58" s="18">
        <f t="shared" si="6"/>
        <v>911</v>
      </c>
      <c r="Q58" s="23">
        <f t="shared" si="7"/>
        <v>0.06062017567</v>
      </c>
      <c r="R58" s="24" t="str">
        <f t="shared" si="8"/>
        <v>Conch Shell with +911, +6.1% (15028 to 15939)</v>
      </c>
      <c r="S58" s="18"/>
      <c r="T58" s="18">
        <f>vlookup(A58,'Export 20240703'!A:J,6,false)</f>
        <v>6084</v>
      </c>
      <c r="U58" s="80">
        <f t="shared" si="9"/>
        <v>656</v>
      </c>
      <c r="V58" s="23">
        <f t="shared" si="10"/>
        <v>0.1078238001</v>
      </c>
      <c r="W58" s="26" t="str">
        <f t="shared" si="11"/>
        <v>Conch Shell with +656, +10.8% (6084 to 6740)</v>
      </c>
    </row>
    <row r="59">
      <c r="A59" s="18">
        <v>104.0</v>
      </c>
      <c r="B59" s="18" t="str">
        <f>VLOOKUP(A59,'202405 MM (Do Not Delete)'!$S$2:$T$1000,2,false)</f>
        <v>Black Powder</v>
      </c>
      <c r="C59" s="18" t="str">
        <f t="shared" si="2"/>
        <v>((Black Powder))</v>
      </c>
      <c r="D59" s="18">
        <v>20105.0</v>
      </c>
      <c r="E59" s="18">
        <v>7543.0</v>
      </c>
      <c r="F59" s="18">
        <v>1648.0</v>
      </c>
      <c r="G59" s="19">
        <f>VLOOKUP(B59,'Kings Ratings'!$A$2:$B$1000,2,false)</f>
        <v>2</v>
      </c>
      <c r="H59" s="7">
        <f>vlookup(A59,'202405 MM (Do Not Delete)'!$A$1:$G$1000,7,false)</f>
        <v>243</v>
      </c>
      <c r="J59" s="80">
        <f>vlookup(A59,'Export 20240703'!A:H,4,false)</f>
        <v>18316</v>
      </c>
      <c r="K59" s="80">
        <f t="shared" si="3"/>
        <v>1789</v>
      </c>
      <c r="L59" s="23">
        <f t="shared" si="4"/>
        <v>0.09767416466</v>
      </c>
      <c r="M59" s="24" t="str">
        <f t="shared" si="5"/>
        <v>Black Powder with +1789, +9.8% (18316 to 20105)</v>
      </c>
      <c r="N59" s="41"/>
      <c r="O59" s="18">
        <f>vlookup(A59,'Export 20240703'!A:J,5,false)</f>
        <v>6939</v>
      </c>
      <c r="P59" s="18">
        <f t="shared" si="6"/>
        <v>604</v>
      </c>
      <c r="Q59" s="23">
        <f t="shared" si="7"/>
        <v>0.08704424269</v>
      </c>
      <c r="R59" s="24" t="str">
        <f t="shared" si="8"/>
        <v>Black Powder with +604, +8.7% (6939 to 7543)</v>
      </c>
      <c r="S59" s="18"/>
      <c r="T59" s="18">
        <f>vlookup(A59,'Export 20240703'!A:J,6,false)</f>
        <v>1448</v>
      </c>
      <c r="U59" s="80">
        <f t="shared" si="9"/>
        <v>200</v>
      </c>
      <c r="V59" s="23">
        <f t="shared" si="10"/>
        <v>0.138121547</v>
      </c>
      <c r="W59" s="26" t="str">
        <f t="shared" si="11"/>
        <v>Black Powder with +200, +13.8% (1448 to 1648)</v>
      </c>
    </row>
    <row r="60">
      <c r="A60" s="18">
        <v>105.0</v>
      </c>
      <c r="B60" s="18" t="str">
        <f>VLOOKUP(A60,'202405 MM (Do Not Delete)'!$S$2:$T$1000,2,false)</f>
        <v>Bottle Rocket</v>
      </c>
      <c r="C60" s="18" t="str">
        <f t="shared" si="2"/>
        <v>((Bottle Rocket))</v>
      </c>
      <c r="D60" s="18">
        <v>11200.0</v>
      </c>
      <c r="E60" s="18">
        <v>4203.0</v>
      </c>
      <c r="F60" s="18">
        <v>348.0</v>
      </c>
      <c r="G60" s="19">
        <f>VLOOKUP(B60,'Kings Ratings'!$A$2:$B$1000,2,false)</f>
        <v>3</v>
      </c>
      <c r="H60" s="7">
        <f>vlookup(A60,'202405 MM (Do Not Delete)'!$A$1:$G$1000,7,false)</f>
        <v>279</v>
      </c>
      <c r="J60" s="80">
        <f>vlookup(A60,'Export 20240703'!A:H,4,false)</f>
        <v>8147</v>
      </c>
      <c r="K60" s="80">
        <f t="shared" si="3"/>
        <v>3053</v>
      </c>
      <c r="L60" s="23">
        <f t="shared" si="4"/>
        <v>0.3747391678</v>
      </c>
      <c r="M60" s="24" t="str">
        <f t="shared" si="5"/>
        <v>Bottle Rocket with +3053, +37.5% (8147 to 11200)</v>
      </c>
      <c r="N60" s="41"/>
      <c r="O60" s="18">
        <f>vlookup(A60,'Export 20240703'!A:J,5,false)</f>
        <v>3986</v>
      </c>
      <c r="P60" s="18">
        <f t="shared" si="6"/>
        <v>217</v>
      </c>
      <c r="Q60" s="23">
        <f t="shared" si="7"/>
        <v>0.0544405419</v>
      </c>
      <c r="R60" s="24" t="str">
        <f t="shared" si="8"/>
        <v>Bottle Rocket with +217, +5.4% (3986 to 4203)</v>
      </c>
      <c r="S60" s="18"/>
      <c r="T60" s="18">
        <f>vlookup(A60,'Export 20240703'!A:J,6,false)</f>
        <v>311</v>
      </c>
      <c r="U60" s="80">
        <f t="shared" si="9"/>
        <v>37</v>
      </c>
      <c r="V60" s="23">
        <f t="shared" si="10"/>
        <v>0.1189710611</v>
      </c>
      <c r="W60" s="26" t="str">
        <f t="shared" si="11"/>
        <v>Bottle Rocket with +37, +11.9% (311 to 348)</v>
      </c>
    </row>
    <row r="61">
      <c r="A61" s="18">
        <v>106.0</v>
      </c>
      <c r="B61" s="18" t="str">
        <f>VLOOKUP(A61,'202405 MM (Do Not Delete)'!$S$2:$T$1000,2,false)</f>
        <v>Explosive</v>
      </c>
      <c r="C61" s="18" t="str">
        <f t="shared" si="2"/>
        <v>((Explosive))</v>
      </c>
      <c r="D61" s="18">
        <v>9047.0</v>
      </c>
      <c r="E61" s="18">
        <v>3761.0</v>
      </c>
      <c r="F61" s="18">
        <v>301.0</v>
      </c>
      <c r="G61" s="19">
        <f>VLOOKUP(B61,'Kings Ratings'!$A$2:$B$1000,2,false)</f>
        <v>3</v>
      </c>
      <c r="H61" s="7">
        <f>vlookup(A61,'202405 MM (Do Not Delete)'!$A$1:$G$1000,7,false)</f>
        <v>292</v>
      </c>
      <c r="J61" s="80">
        <f>vlookup(A61,'Export 20240703'!A:H,4,false)</f>
        <v>8463</v>
      </c>
      <c r="K61" s="80">
        <f t="shared" si="3"/>
        <v>584</v>
      </c>
      <c r="L61" s="23">
        <f t="shared" si="4"/>
        <v>0.06900626255</v>
      </c>
      <c r="M61" s="24" t="str">
        <f t="shared" si="5"/>
        <v>Explosive with +584, +6.9% (8463 to 9047)</v>
      </c>
      <c r="N61" s="41"/>
      <c r="O61" s="18">
        <f>vlookup(A61,'Export 20240703'!A:J,5,false)</f>
        <v>3575</v>
      </c>
      <c r="P61" s="18">
        <f t="shared" si="6"/>
        <v>186</v>
      </c>
      <c r="Q61" s="23">
        <f t="shared" si="7"/>
        <v>0.05202797203</v>
      </c>
      <c r="R61" s="24" t="str">
        <f t="shared" si="8"/>
        <v>Explosive with +186, +5.2% (3575 to 3761)</v>
      </c>
      <c r="S61" s="18"/>
      <c r="T61" s="18">
        <f>vlookup(A61,'Export 20240703'!A:J,6,false)</f>
        <v>264</v>
      </c>
      <c r="U61" s="80">
        <f t="shared" si="9"/>
        <v>37</v>
      </c>
      <c r="V61" s="23">
        <f t="shared" si="10"/>
        <v>0.1401515152</v>
      </c>
      <c r="W61" s="26" t="str">
        <f t="shared" si="11"/>
        <v>Explosive with +37, +14.% (264 to 301)</v>
      </c>
    </row>
    <row r="62">
      <c r="A62" s="18">
        <v>107.0</v>
      </c>
      <c r="B62" s="18" t="str">
        <f>VLOOKUP(A62,'202405 MM (Do Not Delete)'!$S$2:$T$1000,2,false)</f>
        <v>Catfish</v>
      </c>
      <c r="C62" s="18" t="str">
        <f t="shared" si="2"/>
        <v>((Catfish))</v>
      </c>
      <c r="D62" s="18">
        <v>9100.0</v>
      </c>
      <c r="E62" s="18">
        <v>5507.0</v>
      </c>
      <c r="F62" s="18">
        <v>528.0</v>
      </c>
      <c r="G62" s="19">
        <f>VLOOKUP(B62,'Kings Ratings'!$A$2:$B$1000,2,false)</f>
        <v>5</v>
      </c>
      <c r="H62" s="7">
        <f>vlookup(A62,'202405 MM (Do Not Delete)'!$A$1:$G$1000,7,false)</f>
        <v>276</v>
      </c>
      <c r="J62" s="80">
        <f>vlookup(A62,'Export 20240703'!A:H,4,false)</f>
        <v>8514</v>
      </c>
      <c r="K62" s="80">
        <f t="shared" si="3"/>
        <v>586</v>
      </c>
      <c r="L62" s="23">
        <f t="shared" si="4"/>
        <v>0.06882781301</v>
      </c>
      <c r="M62" s="24" t="str">
        <f t="shared" si="5"/>
        <v>Catfish with +586, +6.9% (8514 to 9100)</v>
      </c>
      <c r="N62" s="41"/>
      <c r="O62" s="18">
        <f>vlookup(A62,'Export 20240703'!A:J,5,false)</f>
        <v>5128</v>
      </c>
      <c r="P62" s="18">
        <f t="shared" si="6"/>
        <v>379</v>
      </c>
      <c r="Q62" s="23">
        <f t="shared" si="7"/>
        <v>0.07390795632</v>
      </c>
      <c r="R62" s="24" t="str">
        <f t="shared" si="8"/>
        <v>Catfish with +379, +7.4% (5128 to 5507)</v>
      </c>
      <c r="S62" s="18"/>
      <c r="T62" s="18">
        <f>vlookup(A62,'Export 20240703'!A:J,6,false)</f>
        <v>453</v>
      </c>
      <c r="U62" s="80">
        <f t="shared" si="9"/>
        <v>75</v>
      </c>
      <c r="V62" s="23">
        <f t="shared" si="10"/>
        <v>0.1655629139</v>
      </c>
      <c r="W62" s="26" t="str">
        <f t="shared" si="11"/>
        <v>Catfish with +75, +16.6% (453 to 528)</v>
      </c>
    </row>
    <row r="63">
      <c r="A63" s="18">
        <v>110.0</v>
      </c>
      <c r="B63" s="18" t="str">
        <f>VLOOKUP(A63,'202405 MM (Do Not Delete)'!$S$2:$T$1000,2,false)</f>
        <v>Leather</v>
      </c>
      <c r="C63" s="18" t="str">
        <f t="shared" si="2"/>
        <v>((Leather))</v>
      </c>
      <c r="D63" s="18">
        <v>25526.0</v>
      </c>
      <c r="E63" s="18">
        <v>9503.0</v>
      </c>
      <c r="F63" s="18">
        <v>2398.0</v>
      </c>
      <c r="G63" s="19">
        <f>VLOOKUP(B63,'Kings Ratings'!$A$2:$B$1000,2,false)</f>
        <v>1</v>
      </c>
      <c r="H63" s="7">
        <f>vlookup(A63,'202405 MM (Do Not Delete)'!$A$1:$G$1000,7,false)</f>
        <v>231</v>
      </c>
      <c r="J63" s="80">
        <f>vlookup(A63,'Export 20240703'!A:H,4,false)</f>
        <v>24448</v>
      </c>
      <c r="K63" s="80">
        <f t="shared" si="3"/>
        <v>1078</v>
      </c>
      <c r="L63" s="23">
        <f t="shared" si="4"/>
        <v>0.04409358639</v>
      </c>
      <c r="M63" s="24" t="str">
        <f t="shared" si="5"/>
        <v>Leather with +1078, +4.4% (24448 to 25526)</v>
      </c>
      <c r="N63" s="41"/>
      <c r="O63" s="18">
        <f>vlookup(A63,'Export 20240703'!A:J,5,false)</f>
        <v>8888</v>
      </c>
      <c r="P63" s="18">
        <f t="shared" si="6"/>
        <v>615</v>
      </c>
      <c r="Q63" s="23">
        <f t="shared" si="7"/>
        <v>0.06919441944</v>
      </c>
      <c r="R63" s="24" t="str">
        <f t="shared" si="8"/>
        <v>Leather with +615, +6.9% (8888 to 9503)</v>
      </c>
      <c r="S63" s="18"/>
      <c r="T63" s="18">
        <f>vlookup(A63,'Export 20240703'!A:J,6,false)</f>
        <v>2189</v>
      </c>
      <c r="U63" s="80">
        <f t="shared" si="9"/>
        <v>209</v>
      </c>
      <c r="V63" s="23">
        <f t="shared" si="10"/>
        <v>0.09547738693</v>
      </c>
      <c r="W63" s="26" t="str">
        <f t="shared" si="11"/>
        <v>Leather with +209, +9.5% (2189 to 2398)</v>
      </c>
    </row>
    <row r="64">
      <c r="A64" s="18">
        <v>112.0</v>
      </c>
      <c r="B64" s="18" t="str">
        <f>VLOOKUP(A64,'202405 MM (Do Not Delete)'!$S$2:$T$1000,2,false)</f>
        <v>Grape Juice</v>
      </c>
      <c r="C64" s="18" t="str">
        <f t="shared" si="2"/>
        <v>((Grape Juice))</v>
      </c>
      <c r="D64" s="18">
        <v>4704.0</v>
      </c>
      <c r="E64" s="18">
        <v>14.0</v>
      </c>
      <c r="F64" s="18">
        <v>0.0</v>
      </c>
      <c r="G64" s="19">
        <f>VLOOKUP(B64,'Kings Ratings'!$A$2:$B$1000,2,false)</f>
        <v>10</v>
      </c>
      <c r="H64" s="10" t="str">
        <f>vlookup(A64,'202405 MM (Do Not Delete)'!$A$1:$G$1000,7,false)</f>
        <v/>
      </c>
      <c r="J64" s="80">
        <f>vlookup(A64,'Export 20240703'!A:H,4,false)</f>
        <v>4388</v>
      </c>
      <c r="K64" s="80">
        <f t="shared" si="3"/>
        <v>316</v>
      </c>
      <c r="L64" s="23">
        <f t="shared" si="4"/>
        <v>0.07201458523</v>
      </c>
      <c r="M64" s="24" t="str">
        <f t="shared" si="5"/>
        <v>Grape Juice with +316, +7.2% (4388 to 4704)</v>
      </c>
      <c r="N64" s="41"/>
      <c r="O64" s="18">
        <f>vlookup(A64,'Export 20240703'!A:J,5,false)</f>
        <v>10</v>
      </c>
      <c r="P64" s="18">
        <f t="shared" si="6"/>
        <v>4</v>
      </c>
      <c r="Q64" s="23">
        <f t="shared" si="7"/>
        <v>0.4</v>
      </c>
      <c r="R64" s="24" t="str">
        <f t="shared" si="8"/>
        <v>Grape Juice with +4, +40% (10 to 14)</v>
      </c>
      <c r="S64" s="18"/>
      <c r="T64" s="18">
        <f>vlookup(A64,'Export 20240703'!A:J,6,false)</f>
        <v>0</v>
      </c>
      <c r="U64" s="80">
        <f t="shared" si="9"/>
        <v>0</v>
      </c>
      <c r="V64" s="23" t="str">
        <f t="shared" si="10"/>
        <v>#DIV/0!</v>
      </c>
      <c r="W64" s="26" t="str">
        <f t="shared" si="11"/>
        <v>#DIV/0!</v>
      </c>
    </row>
    <row r="65">
      <c r="A65" s="18">
        <v>114.0</v>
      </c>
      <c r="B65" s="18" t="str">
        <f>VLOOKUP(A65,'202405 MM (Do Not Delete)'!$S$2:$T$1000,2,false)</f>
        <v>Marlin</v>
      </c>
      <c r="C65" s="18" t="str">
        <f t="shared" si="2"/>
        <v>((Marlin))</v>
      </c>
      <c r="D65" s="18">
        <v>15700.0</v>
      </c>
      <c r="E65" s="18">
        <v>8144.0</v>
      </c>
      <c r="F65" s="18">
        <v>1841.0</v>
      </c>
      <c r="G65" s="19">
        <f>VLOOKUP(B65,'Kings Ratings'!$A$2:$B$1000,2,false)</f>
        <v>3</v>
      </c>
      <c r="H65" s="7">
        <f>vlookup(A65,'202405 MM (Do Not Delete)'!$A$1:$G$1000,7,false)</f>
        <v>240</v>
      </c>
      <c r="J65" s="80">
        <f>vlookup(A65,'Export 20240703'!A:H,4,false)</f>
        <v>14762</v>
      </c>
      <c r="K65" s="80">
        <f t="shared" si="3"/>
        <v>938</v>
      </c>
      <c r="L65" s="23">
        <f t="shared" si="4"/>
        <v>0.06354152554</v>
      </c>
      <c r="M65" s="24" t="str">
        <f t="shared" si="5"/>
        <v>Marlin with +938, +6.4% (14762 to 15700)</v>
      </c>
      <c r="N65" s="41"/>
      <c r="O65" s="18">
        <f>vlookup(A65,'Export 20240703'!A:J,5,false)</f>
        <v>7525</v>
      </c>
      <c r="P65" s="18">
        <f t="shared" si="6"/>
        <v>619</v>
      </c>
      <c r="Q65" s="23">
        <f t="shared" si="7"/>
        <v>0.08225913621</v>
      </c>
      <c r="R65" s="24" t="str">
        <f t="shared" si="8"/>
        <v>Marlin with +619, +8.2% (7525 to 8144)</v>
      </c>
      <c r="S65" s="18"/>
      <c r="T65" s="18">
        <f>vlookup(A65,'Export 20240703'!A:J,6,false)</f>
        <v>1643</v>
      </c>
      <c r="U65" s="80">
        <f t="shared" si="9"/>
        <v>198</v>
      </c>
      <c r="V65" s="23">
        <f t="shared" si="10"/>
        <v>0.1205112599</v>
      </c>
      <c r="W65" s="26" t="str">
        <f t="shared" si="11"/>
        <v>Marlin with +198, +12.1% (1643 to 1841)</v>
      </c>
    </row>
    <row r="66">
      <c r="A66" s="18">
        <v>115.0</v>
      </c>
      <c r="B66" s="18" t="str">
        <f>VLOOKUP(A66,'202405 MM (Do Not Delete)'!$S$2:$T$1000,2,false)</f>
        <v>Puffer</v>
      </c>
      <c r="C66" s="18" t="str">
        <f t="shared" si="2"/>
        <v>((Puffer))</v>
      </c>
      <c r="D66" s="18">
        <v>15635.0</v>
      </c>
      <c r="E66" s="18">
        <v>8002.0</v>
      </c>
      <c r="F66" s="18">
        <v>1911.0</v>
      </c>
      <c r="G66" s="19">
        <f>VLOOKUP(B66,'Kings Ratings'!$A$2:$B$1000,2,false)</f>
        <v>3</v>
      </c>
      <c r="H66" s="7">
        <f>vlookup(A66,'202405 MM (Do Not Delete)'!$A$1:$G$1000,7,false)</f>
        <v>237</v>
      </c>
      <c r="J66" s="80">
        <f>vlookup(A66,'Export 20240703'!A:H,4,false)</f>
        <v>14722</v>
      </c>
      <c r="K66" s="80">
        <f t="shared" si="3"/>
        <v>913</v>
      </c>
      <c r="L66" s="23">
        <f t="shared" si="4"/>
        <v>0.06201603043</v>
      </c>
      <c r="M66" s="24" t="str">
        <f t="shared" si="5"/>
        <v>Puffer with +913, +6.2% (14722 to 15635)</v>
      </c>
      <c r="N66" s="41"/>
      <c r="O66" s="18">
        <f>vlookup(A66,'Export 20240703'!A:J,5,false)</f>
        <v>7372</v>
      </c>
      <c r="P66" s="18">
        <f t="shared" si="6"/>
        <v>630</v>
      </c>
      <c r="Q66" s="23">
        <f t="shared" si="7"/>
        <v>0.08545849159</v>
      </c>
      <c r="R66" s="24" t="str">
        <f t="shared" si="8"/>
        <v>Puffer with +630, +8.5% (7372 to 8002)</v>
      </c>
      <c r="S66" s="18"/>
      <c r="T66" s="18">
        <f>vlookup(A66,'Export 20240703'!A:J,6,false)</f>
        <v>1718</v>
      </c>
      <c r="U66" s="80">
        <f t="shared" si="9"/>
        <v>193</v>
      </c>
      <c r="V66" s="23">
        <f t="shared" si="10"/>
        <v>0.1123399302</v>
      </c>
      <c r="W66" s="26" t="str">
        <f t="shared" si="11"/>
        <v>Puffer with +193, +11.2% (1718 to 1911)</v>
      </c>
    </row>
    <row r="67">
      <c r="A67" s="18">
        <v>117.0</v>
      </c>
      <c r="B67" s="18" t="str">
        <f>VLOOKUP(A67,'202405 MM (Do Not Delete)'!$S$2:$T$1000,2,false)</f>
        <v>Glass Bottle</v>
      </c>
      <c r="C67" s="18" t="str">
        <f t="shared" si="2"/>
        <v>((Glass Bottle))</v>
      </c>
      <c r="D67" s="18">
        <v>34750.0</v>
      </c>
      <c r="E67" s="18">
        <v>16516.0</v>
      </c>
      <c r="F67" s="18">
        <v>4055.0</v>
      </c>
      <c r="G67" s="19">
        <f>VLOOKUP(B67,'Kings Ratings'!$A$2:$B$1000,2,false)</f>
        <v>1</v>
      </c>
      <c r="H67" s="7">
        <f>vlookup(A67,'202405 MM (Do Not Delete)'!$A$1:$G$1000,7,false)</f>
        <v>269</v>
      </c>
      <c r="J67" s="80">
        <f>vlookup(A67,'Export 20240703'!A:H,4,false)</f>
        <v>33495</v>
      </c>
      <c r="K67" s="80">
        <f t="shared" si="3"/>
        <v>1255</v>
      </c>
      <c r="L67" s="23">
        <f t="shared" si="4"/>
        <v>0.03746827885</v>
      </c>
      <c r="M67" s="24" t="str">
        <f t="shared" si="5"/>
        <v>Glass Bottle with +1255, +3.7% (33495 to 34750)</v>
      </c>
      <c r="N67" s="41"/>
      <c r="O67" s="18">
        <f>vlookup(A67,'Export 20240703'!A:J,5,false)</f>
        <v>15651</v>
      </c>
      <c r="P67" s="18">
        <f t="shared" si="6"/>
        <v>865</v>
      </c>
      <c r="Q67" s="23">
        <f t="shared" si="7"/>
        <v>0.05526803399</v>
      </c>
      <c r="R67" s="24" t="str">
        <f t="shared" si="8"/>
        <v>Glass Bottle with +865, +5.5% (15651 to 16516)</v>
      </c>
      <c r="S67" s="18"/>
      <c r="T67" s="18">
        <f>vlookup(A67,'Export 20240703'!A:J,6,false)</f>
        <v>3768</v>
      </c>
      <c r="U67" s="80">
        <f t="shared" si="9"/>
        <v>287</v>
      </c>
      <c r="V67" s="23">
        <f t="shared" si="10"/>
        <v>0.07616772824</v>
      </c>
      <c r="W67" s="26" t="str">
        <f t="shared" si="11"/>
        <v>Glass Bottle with +287, +7.6% (3768 to 4055)</v>
      </c>
    </row>
    <row r="68">
      <c r="A68" s="18">
        <v>118.0</v>
      </c>
      <c r="B68" s="18" t="str">
        <f>VLOOKUP(A68,'202405 MM (Do Not Delete)'!$S$2:$T$1000,2,false)</f>
        <v>Leather Diary</v>
      </c>
      <c r="C68" s="18" t="str">
        <f t="shared" si="2"/>
        <v>((Leather Diary))</v>
      </c>
      <c r="D68" s="18">
        <v>9089.0</v>
      </c>
      <c r="E68" s="18">
        <v>3971.0</v>
      </c>
      <c r="F68" s="18">
        <v>80.0</v>
      </c>
      <c r="G68" s="19">
        <f>VLOOKUP(B68,'Kings Ratings'!$A$2:$B$1000,2,false)</f>
        <v>2</v>
      </c>
      <c r="H68" s="7">
        <f>vlookup(A68,'202405 MM (Do Not Delete)'!$A$1:$G$1000,7,false)</f>
        <v>292</v>
      </c>
      <c r="J68" s="80">
        <f>vlookup(A68,'Export 20240703'!A:H,4,false)</f>
        <v>8551</v>
      </c>
      <c r="K68" s="80">
        <f t="shared" si="3"/>
        <v>538</v>
      </c>
      <c r="L68" s="23">
        <f t="shared" si="4"/>
        <v>0.06291661794</v>
      </c>
      <c r="M68" s="24" t="str">
        <f t="shared" si="5"/>
        <v>Leather Diary with +538, +6.3% (8551 to 9089)</v>
      </c>
      <c r="N68" s="41"/>
      <c r="O68" s="18">
        <f>vlookup(A68,'Export 20240703'!A:J,5,false)</f>
        <v>3716</v>
      </c>
      <c r="P68" s="18">
        <f t="shared" si="6"/>
        <v>255</v>
      </c>
      <c r="Q68" s="23">
        <f t="shared" si="7"/>
        <v>0.06862217438</v>
      </c>
      <c r="R68" s="24" t="str">
        <f t="shared" si="8"/>
        <v>Leather Diary with +255, +6.9% (3716 to 3971)</v>
      </c>
      <c r="S68" s="18"/>
      <c r="T68" s="18">
        <f>vlookup(A68,'Export 20240703'!A:J,6,false)</f>
        <v>67</v>
      </c>
      <c r="U68" s="80">
        <f t="shared" si="9"/>
        <v>13</v>
      </c>
      <c r="V68" s="23">
        <f t="shared" si="10"/>
        <v>0.1940298507</v>
      </c>
      <c r="W68" s="26" t="str">
        <f t="shared" si="11"/>
        <v>Leather Diary with +13, +19.4% (67 to 80)</v>
      </c>
    </row>
    <row r="69">
      <c r="A69" s="18">
        <v>119.0</v>
      </c>
      <c r="B69" s="18" t="str">
        <f>VLOOKUP(A69,'202405 MM (Do Not Delete)'!$S$2:$T$1000,2,false)</f>
        <v>Jellyfish</v>
      </c>
      <c r="C69" s="18" t="str">
        <f t="shared" si="2"/>
        <v>((Jellyfish))</v>
      </c>
      <c r="D69" s="18">
        <v>18188.0</v>
      </c>
      <c r="E69" s="18">
        <v>8994.0</v>
      </c>
      <c r="F69" s="18">
        <v>2614.0</v>
      </c>
      <c r="G69" s="19">
        <f>VLOOKUP(B69,'Kings Ratings'!$A$2:$B$1000,2,false)</f>
        <v>2</v>
      </c>
      <c r="H69" s="7">
        <f>vlookup(A69,'202405 MM (Do Not Delete)'!$A$1:$G$1000,7,false)</f>
        <v>231</v>
      </c>
      <c r="J69" s="80">
        <f>vlookup(A69,'Export 20240703'!A:H,4,false)</f>
        <v>17153</v>
      </c>
      <c r="K69" s="80">
        <f t="shared" si="3"/>
        <v>1035</v>
      </c>
      <c r="L69" s="23">
        <f t="shared" si="4"/>
        <v>0.06033929925</v>
      </c>
      <c r="M69" s="24" t="str">
        <f t="shared" si="5"/>
        <v>Jellyfish with +1035, +6% (17153 to 18188)</v>
      </c>
      <c r="N69" s="41"/>
      <c r="O69" s="18">
        <f>vlookup(A69,'Export 20240703'!A:J,5,false)</f>
        <v>8364</v>
      </c>
      <c r="P69" s="18">
        <f t="shared" si="6"/>
        <v>630</v>
      </c>
      <c r="Q69" s="23">
        <f t="shared" si="7"/>
        <v>0.07532281205</v>
      </c>
      <c r="R69" s="24" t="str">
        <f t="shared" si="8"/>
        <v>Jellyfish with +630, +7.5% (8364 to 8994)</v>
      </c>
      <c r="S69" s="18"/>
      <c r="T69" s="18">
        <f>vlookup(A69,'Export 20240703'!A:J,6,false)</f>
        <v>2367</v>
      </c>
      <c r="U69" s="80">
        <f t="shared" si="9"/>
        <v>247</v>
      </c>
      <c r="V69" s="23">
        <f t="shared" si="10"/>
        <v>0.1043514998</v>
      </c>
      <c r="W69" s="26" t="str">
        <f t="shared" si="11"/>
        <v>Jellyfish with +247, +10.4% (2367 to 2614)</v>
      </c>
    </row>
    <row r="70">
      <c r="A70" s="18">
        <v>121.0</v>
      </c>
      <c r="B70" s="18" t="str">
        <f>VLOOKUP(A70,'202405 MM (Do Not Delete)'!$S$2:$T$1000,2,false)</f>
        <v>Wine</v>
      </c>
      <c r="C70" s="18" t="str">
        <f t="shared" si="2"/>
        <v>((Wine))</v>
      </c>
      <c r="D70" s="18">
        <v>4288.0</v>
      </c>
      <c r="E70" s="18">
        <v>10.0</v>
      </c>
      <c r="F70" s="18">
        <v>0.0</v>
      </c>
      <c r="G70" s="19">
        <f>VLOOKUP(B70,'Kings Ratings'!$A$2:$B$1000,2,false)</f>
        <v>10</v>
      </c>
      <c r="H70" s="10">
        <f>vlookup(A70,'202405 MM (Do Not Delete)'!$A$1:$G$1000,7,false)</f>
        <v>328</v>
      </c>
      <c r="J70" s="80">
        <f>vlookup(A70,'Export 20240703'!A:H,4,false)</f>
        <v>4060</v>
      </c>
      <c r="K70" s="80">
        <f t="shared" si="3"/>
        <v>228</v>
      </c>
      <c r="L70" s="23">
        <f t="shared" si="4"/>
        <v>0.05615763547</v>
      </c>
      <c r="M70" s="24" t="str">
        <f t="shared" si="5"/>
        <v>Wine with +228, +5.6% (4060 to 4288)</v>
      </c>
      <c r="N70" s="41"/>
      <c r="O70" s="18">
        <f>vlookup(A70,'Export 20240703'!A:J,5,false)</f>
        <v>9</v>
      </c>
      <c r="P70" s="18">
        <f t="shared" si="6"/>
        <v>1</v>
      </c>
      <c r="Q70" s="23">
        <f t="shared" si="7"/>
        <v>0.1111111111</v>
      </c>
      <c r="R70" s="24" t="str">
        <f t="shared" si="8"/>
        <v>Wine with +1, +11.1% (9 to 10)</v>
      </c>
      <c r="S70" s="18"/>
      <c r="T70" s="18">
        <f>vlookup(A70,'Export 20240703'!A:J,6,false)</f>
        <v>0</v>
      </c>
      <c r="U70" s="80">
        <f t="shared" si="9"/>
        <v>0</v>
      </c>
      <c r="V70" s="23" t="str">
        <f t="shared" si="10"/>
        <v>#DIV/0!</v>
      </c>
      <c r="W70" s="26" t="str">
        <f t="shared" si="11"/>
        <v>#DIV/0!</v>
      </c>
    </row>
    <row r="71">
      <c r="A71" s="18">
        <v>122.0</v>
      </c>
      <c r="B71" s="18" t="str">
        <f>VLOOKUP(A71,'202405 MM (Do Not Delete)'!$S$2:$T$1000,2,false)</f>
        <v>Coin Purse</v>
      </c>
      <c r="C71" s="18" t="str">
        <f t="shared" si="2"/>
        <v>((Coin Purse))</v>
      </c>
      <c r="D71" s="18">
        <v>12829.0</v>
      </c>
      <c r="E71" s="18">
        <v>5727.0</v>
      </c>
      <c r="F71" s="18">
        <v>225.0</v>
      </c>
      <c r="G71" s="19">
        <f>VLOOKUP(B71,'Kings Ratings'!$A$2:$B$1000,2,false)</f>
        <v>5</v>
      </c>
      <c r="H71" s="7">
        <f>vlookup(A71,'202405 MM (Do Not Delete)'!$A$1:$G$1000,7,false)</f>
        <v>293</v>
      </c>
      <c r="J71" s="80">
        <f>vlookup(A71,'Export 20240703'!A:H,4,false)</f>
        <v>12170</v>
      </c>
      <c r="K71" s="80">
        <f t="shared" si="3"/>
        <v>659</v>
      </c>
      <c r="L71" s="23">
        <f t="shared" si="4"/>
        <v>0.05414954807</v>
      </c>
      <c r="M71" s="24" t="str">
        <f t="shared" si="5"/>
        <v>Coin Purse with +659, +5.4% (12170 to 12829)</v>
      </c>
      <c r="N71" s="41"/>
      <c r="O71" s="18">
        <f>vlookup(A71,'Export 20240703'!A:J,5,false)</f>
        <v>5383</v>
      </c>
      <c r="P71" s="18">
        <f t="shared" si="6"/>
        <v>344</v>
      </c>
      <c r="Q71" s="23">
        <f t="shared" si="7"/>
        <v>0.06390488575</v>
      </c>
      <c r="R71" s="24" t="str">
        <f t="shared" si="8"/>
        <v>Coin Purse with +344, +6.4% (5383 to 5727)</v>
      </c>
      <c r="S71" s="18"/>
      <c r="T71" s="18">
        <f>vlookup(A71,'Export 20240703'!A:J,6,false)</f>
        <v>194</v>
      </c>
      <c r="U71" s="80">
        <f t="shared" si="9"/>
        <v>31</v>
      </c>
      <c r="V71" s="23">
        <f t="shared" si="10"/>
        <v>0.1597938144</v>
      </c>
      <c r="W71" s="26" t="str">
        <f t="shared" si="11"/>
        <v>Coin Purse with +31, +16% (194 to 225)</v>
      </c>
    </row>
    <row r="72">
      <c r="A72" s="18">
        <v>124.0</v>
      </c>
      <c r="B72" s="18" t="str">
        <f>VLOOKUP(A72,'202405 MM (Do Not Delete)'!$S$2:$T$1000,2,false)</f>
        <v>Lemon Quartz Ring</v>
      </c>
      <c r="C72" s="18" t="str">
        <f t="shared" si="2"/>
        <v>((Lemon Quartz Ring))</v>
      </c>
      <c r="D72" s="18">
        <v>9987.0</v>
      </c>
      <c r="E72" s="18">
        <v>4245.0</v>
      </c>
      <c r="F72" s="18">
        <v>416.0</v>
      </c>
      <c r="G72" s="19">
        <f>VLOOKUP(B72,'Kings Ratings'!$A$2:$B$1000,2,false)</f>
        <v>1</v>
      </c>
      <c r="H72" s="7">
        <f>vlookup(A72,'202405 MM (Do Not Delete)'!$A$1:$G$1000,7,false)</f>
        <v>284</v>
      </c>
      <c r="J72" s="80">
        <f>vlookup(A72,'Export 20240703'!A:H,4,false)</f>
        <v>9373</v>
      </c>
      <c r="K72" s="80">
        <f t="shared" si="3"/>
        <v>614</v>
      </c>
      <c r="L72" s="23">
        <f t="shared" si="4"/>
        <v>0.06550730823</v>
      </c>
      <c r="M72" s="24" t="str">
        <f t="shared" si="5"/>
        <v>Lemon Quartz Ring with +614, +6.6% (9373 to 9987)</v>
      </c>
      <c r="N72" s="41"/>
      <c r="O72" s="18">
        <f>vlookup(A72,'Export 20240703'!A:J,5,false)</f>
        <v>3966</v>
      </c>
      <c r="P72" s="18">
        <f t="shared" si="6"/>
        <v>279</v>
      </c>
      <c r="Q72" s="23">
        <f t="shared" si="7"/>
        <v>0.07034795764</v>
      </c>
      <c r="R72" s="24" t="str">
        <f t="shared" si="8"/>
        <v>Lemon Quartz Ring with +279, +7% (3966 to 4245)</v>
      </c>
      <c r="S72" s="18"/>
      <c r="T72" s="18">
        <f>vlookup(A72,'Export 20240703'!A:J,6,false)</f>
        <v>297</v>
      </c>
      <c r="U72" s="80">
        <f t="shared" si="9"/>
        <v>119</v>
      </c>
      <c r="V72" s="23">
        <f t="shared" si="10"/>
        <v>0.4006734007</v>
      </c>
      <c r="W72" s="26" t="str">
        <f t="shared" si="11"/>
        <v>Lemon Quartz Ring with +119, +40.1% (297 to 416)</v>
      </c>
    </row>
    <row r="73">
      <c r="A73" s="18">
        <v>125.0</v>
      </c>
      <c r="B73" s="18" t="str">
        <f>VLOOKUP(A73,'202405 MM (Do Not Delete)'!$S$2:$T$1000,2,false)</f>
        <v>Aquamarine Ring</v>
      </c>
      <c r="C73" s="18" t="str">
        <f t="shared" si="2"/>
        <v>((Aquamarine Ring))</v>
      </c>
      <c r="D73" s="18">
        <v>9630.0</v>
      </c>
      <c r="E73" s="18">
        <v>4713.0</v>
      </c>
      <c r="F73" s="18">
        <v>109.0</v>
      </c>
      <c r="G73" s="19">
        <f>VLOOKUP(B73,'Kings Ratings'!$A$2:$B$1000,2,false)</f>
        <v>3</v>
      </c>
      <c r="H73" s="7">
        <f>vlookup(A73,'202405 MM (Do Not Delete)'!$A$1:$G$1000,7,false)</f>
        <v>286</v>
      </c>
      <c r="J73" s="80">
        <f>vlookup(A73,'Export 20240703'!A:H,4,false)</f>
        <v>8862</v>
      </c>
      <c r="K73" s="80">
        <f t="shared" si="3"/>
        <v>768</v>
      </c>
      <c r="L73" s="23">
        <f t="shared" si="4"/>
        <v>0.08666215301</v>
      </c>
      <c r="M73" s="24" t="str">
        <f t="shared" si="5"/>
        <v>Aquamarine Ring with +768, +8.7% (8862 to 9630)</v>
      </c>
      <c r="N73" s="41"/>
      <c r="O73" s="18">
        <f>vlookup(A73,'Export 20240703'!A:J,5,false)</f>
        <v>4368</v>
      </c>
      <c r="P73" s="18">
        <f t="shared" si="6"/>
        <v>345</v>
      </c>
      <c r="Q73" s="23">
        <f t="shared" si="7"/>
        <v>0.07898351648</v>
      </c>
      <c r="R73" s="24" t="str">
        <f t="shared" si="8"/>
        <v>Aquamarine Ring with +345, +7.9% (4368 to 4713)</v>
      </c>
      <c r="S73" s="18"/>
      <c r="T73" s="18">
        <f>vlookup(A73,'Export 20240703'!A:J,6,false)</f>
        <v>97</v>
      </c>
      <c r="U73" s="80">
        <f t="shared" si="9"/>
        <v>12</v>
      </c>
      <c r="V73" s="23">
        <f t="shared" si="10"/>
        <v>0.1237113402</v>
      </c>
      <c r="W73" s="26" t="str">
        <f t="shared" si="11"/>
        <v>Aquamarine Ring with +12, +12.4% (97 to 109)</v>
      </c>
    </row>
    <row r="74">
      <c r="A74" s="18">
        <v>126.0</v>
      </c>
      <c r="B74" s="18" t="str">
        <f>VLOOKUP(A74,'202405 MM (Do Not Delete)'!$S$2:$T$1000,2,false)</f>
        <v>Amethyst Necklace</v>
      </c>
      <c r="C74" s="18" t="str">
        <f t="shared" si="2"/>
        <v>((Amethyst Necklace))</v>
      </c>
      <c r="D74" s="18">
        <v>11121.0</v>
      </c>
      <c r="E74" s="18">
        <v>5378.0</v>
      </c>
      <c r="F74" s="18">
        <v>373.0</v>
      </c>
      <c r="G74" s="19">
        <f>VLOOKUP(B74,'Kings Ratings'!$A$2:$B$1000,2,false)</f>
        <v>2</v>
      </c>
      <c r="H74" s="7">
        <f>vlookup(A74,'202405 MM (Do Not Delete)'!$A$1:$G$1000,7,false)</f>
        <v>285</v>
      </c>
      <c r="J74" s="80">
        <f>vlookup(A74,'Export 20240703'!A:H,4,false)</f>
        <v>10395</v>
      </c>
      <c r="K74" s="80">
        <f t="shared" si="3"/>
        <v>726</v>
      </c>
      <c r="L74" s="23">
        <f t="shared" si="4"/>
        <v>0.06984126984</v>
      </c>
      <c r="M74" s="24" t="str">
        <f t="shared" si="5"/>
        <v>Amethyst Necklace with +726, +7% (10395 to 11121)</v>
      </c>
      <c r="N74" s="41"/>
      <c r="O74" s="18">
        <f>vlookup(A74,'Export 20240703'!A:J,5,false)</f>
        <v>5015</v>
      </c>
      <c r="P74" s="18">
        <f t="shared" si="6"/>
        <v>363</v>
      </c>
      <c r="Q74" s="23">
        <f t="shared" si="7"/>
        <v>0.07238285145</v>
      </c>
      <c r="R74" s="24" t="str">
        <f t="shared" si="8"/>
        <v>Amethyst Necklace with +363, +7.2% (5015 to 5378)</v>
      </c>
      <c r="S74" s="18"/>
      <c r="T74" s="18">
        <f>vlookup(A74,'Export 20240703'!A:J,6,false)</f>
        <v>343</v>
      </c>
      <c r="U74" s="80">
        <f t="shared" si="9"/>
        <v>30</v>
      </c>
      <c r="V74" s="23">
        <f t="shared" si="10"/>
        <v>0.08746355685</v>
      </c>
      <c r="W74" s="26" t="str">
        <f t="shared" si="11"/>
        <v>Amethyst Necklace with +30, +8.7% (343 to 373)</v>
      </c>
    </row>
    <row r="75">
      <c r="A75" s="18">
        <v>127.0</v>
      </c>
      <c r="B75" s="18" t="str">
        <f>VLOOKUP(A75,'202405 MM (Do Not Delete)'!$S$2:$T$1000,2,false)</f>
        <v>Wooden Shield</v>
      </c>
      <c r="C75" s="18" t="str">
        <f t="shared" si="2"/>
        <v>((Wooden Shield))</v>
      </c>
      <c r="D75" s="18">
        <v>12379.0</v>
      </c>
      <c r="E75" s="18">
        <v>6897.0</v>
      </c>
      <c r="F75" s="18">
        <v>1289.0</v>
      </c>
      <c r="G75" s="19">
        <f>VLOOKUP(B75,'Kings Ratings'!$A$2:$B$1000,2,false)</f>
        <v>1</v>
      </c>
      <c r="H75" s="7">
        <f>vlookup(A75,'202405 MM (Do Not Delete)'!$A$1:$G$1000,7,false)</f>
        <v>248</v>
      </c>
      <c r="J75" s="80">
        <f>vlookup(A75,'Export 20240703'!A:H,4,false)</f>
        <v>11382</v>
      </c>
      <c r="K75" s="80">
        <f t="shared" si="3"/>
        <v>997</v>
      </c>
      <c r="L75" s="23">
        <f t="shared" si="4"/>
        <v>0.08759444737</v>
      </c>
      <c r="M75" s="24" t="str">
        <f t="shared" si="5"/>
        <v>Wooden Shield with +997, +8.8% (11382 to 12379)</v>
      </c>
      <c r="N75" s="41"/>
      <c r="O75" s="18">
        <f>vlookup(A75,'Export 20240703'!A:J,5,false)</f>
        <v>6508</v>
      </c>
      <c r="P75" s="18">
        <f t="shared" si="6"/>
        <v>389</v>
      </c>
      <c r="Q75" s="23">
        <f t="shared" si="7"/>
        <v>0.05977258758</v>
      </c>
      <c r="R75" s="24" t="str">
        <f t="shared" si="8"/>
        <v>Wooden Shield with +389, +6% (6508 to 6897)</v>
      </c>
      <c r="S75" s="18"/>
      <c r="T75" s="18">
        <f>vlookup(A75,'Export 20240703'!A:J,6,false)</f>
        <v>1120</v>
      </c>
      <c r="U75" s="80">
        <f t="shared" si="9"/>
        <v>169</v>
      </c>
      <c r="V75" s="23">
        <f t="shared" si="10"/>
        <v>0.1508928571</v>
      </c>
      <c r="W75" s="26" t="str">
        <f t="shared" si="11"/>
        <v>Wooden Shield with +169, +15.1% (1120 to 1289)</v>
      </c>
    </row>
    <row r="76">
      <c r="A76" s="18">
        <v>129.0</v>
      </c>
      <c r="B76" s="18" t="str">
        <f>VLOOKUP(A76,'202405 MM (Do Not Delete)'!$S$2:$T$1000,2,false)</f>
        <v>Broom</v>
      </c>
      <c r="C76" s="18" t="str">
        <f t="shared" si="2"/>
        <v>((Broom))</v>
      </c>
      <c r="D76" s="18">
        <v>10638.0</v>
      </c>
      <c r="E76" s="18">
        <v>6862.0</v>
      </c>
      <c r="F76" s="18">
        <v>1476.0</v>
      </c>
      <c r="G76" s="19">
        <f>VLOOKUP(B76,'Kings Ratings'!$A$2:$B$1000,2,false)</f>
        <v>1</v>
      </c>
      <c r="H76" s="7">
        <f>vlookup(A76,'202405 MM (Do Not Delete)'!$A$1:$G$1000,7,false)</f>
        <v>244</v>
      </c>
      <c r="J76" s="80">
        <f>vlookup(A76,'Export 20240703'!A:H,4,false)</f>
        <v>10034</v>
      </c>
      <c r="K76" s="80">
        <f t="shared" si="3"/>
        <v>604</v>
      </c>
      <c r="L76" s="23">
        <f t="shared" si="4"/>
        <v>0.06019533586</v>
      </c>
      <c r="M76" s="24" t="str">
        <f t="shared" si="5"/>
        <v>Broom with +604, +6% (10034 to 10638)</v>
      </c>
      <c r="N76" s="41"/>
      <c r="O76" s="18">
        <f>vlookup(A76,'Export 20240703'!A:J,5,false)</f>
        <v>6464</v>
      </c>
      <c r="P76" s="18">
        <f t="shared" si="6"/>
        <v>398</v>
      </c>
      <c r="Q76" s="23">
        <f t="shared" si="7"/>
        <v>0.06157178218</v>
      </c>
      <c r="R76" s="24" t="str">
        <f t="shared" si="8"/>
        <v>Broom with +398, +6.2% (6464 to 6862)</v>
      </c>
      <c r="S76" s="18"/>
      <c r="T76" s="18">
        <f>vlookup(A76,'Export 20240703'!A:J,6,false)</f>
        <v>1297</v>
      </c>
      <c r="U76" s="80">
        <f t="shared" si="9"/>
        <v>179</v>
      </c>
      <c r="V76" s="23">
        <f t="shared" si="10"/>
        <v>0.1380107941</v>
      </c>
      <c r="W76" s="26" t="str">
        <f t="shared" si="11"/>
        <v>Broom with +179, +13.8% (1297 to 1476)</v>
      </c>
    </row>
    <row r="77">
      <c r="A77" s="18">
        <v>130.0</v>
      </c>
      <c r="B77" s="18" t="str">
        <f>VLOOKUP(A77,'202405 MM (Do Not Delete)'!$S$2:$T$1000,2,false)</f>
        <v>Iron Cup</v>
      </c>
      <c r="C77" s="18" t="str">
        <f t="shared" si="2"/>
        <v>((Iron Cup))</v>
      </c>
      <c r="D77" s="18">
        <v>16179.0</v>
      </c>
      <c r="E77" s="18">
        <v>10402.0</v>
      </c>
      <c r="F77" s="18">
        <v>3190.0</v>
      </c>
      <c r="G77" s="19">
        <f>VLOOKUP(B77,'Kings Ratings'!$A$2:$B$1000,2,false)</f>
        <v>1</v>
      </c>
      <c r="H77" s="7">
        <f>vlookup(A77,'202405 MM (Do Not Delete)'!$A$1:$G$1000,7,false)</f>
        <v>227</v>
      </c>
      <c r="J77" s="80">
        <f>vlookup(A77,'Export 20240703'!A:H,4,false)</f>
        <v>15361</v>
      </c>
      <c r="K77" s="80">
        <f t="shared" si="3"/>
        <v>818</v>
      </c>
      <c r="L77" s="23">
        <f t="shared" si="4"/>
        <v>0.05325174142</v>
      </c>
      <c r="M77" s="24" t="str">
        <f t="shared" si="5"/>
        <v>Iron Cup with +818, +5.3% (15361 to 16179)</v>
      </c>
      <c r="N77" s="41"/>
      <c r="O77" s="18">
        <f>vlookup(A77,'Export 20240703'!A:J,5,false)</f>
        <v>9791</v>
      </c>
      <c r="P77" s="18">
        <f t="shared" si="6"/>
        <v>611</v>
      </c>
      <c r="Q77" s="23">
        <f t="shared" si="7"/>
        <v>0.0624042488</v>
      </c>
      <c r="R77" s="24" t="str">
        <f t="shared" si="8"/>
        <v>Iron Cup with +611, +6.2% (9791 to 10402)</v>
      </c>
      <c r="S77" s="18"/>
      <c r="T77" s="18">
        <f>vlookup(A77,'Export 20240703'!A:J,6,false)</f>
        <v>2842</v>
      </c>
      <c r="U77" s="80">
        <f t="shared" si="9"/>
        <v>348</v>
      </c>
      <c r="V77" s="23">
        <f t="shared" si="10"/>
        <v>0.1224489796</v>
      </c>
      <c r="W77" s="26" t="str">
        <f t="shared" si="11"/>
        <v>Iron Cup with +348, +12.2% (2842 to 3190)</v>
      </c>
    </row>
    <row r="78">
      <c r="A78" s="18">
        <v>131.0</v>
      </c>
      <c r="B78" s="18" t="str">
        <f>VLOOKUP(A78,'202405 MM (Do Not Delete)'!$S$2:$T$1000,2,false)</f>
        <v>Bluegill</v>
      </c>
      <c r="C78" s="18" t="str">
        <f t="shared" si="2"/>
        <v>((Bluegill))</v>
      </c>
      <c r="D78" s="18">
        <v>13741.0</v>
      </c>
      <c r="E78" s="18">
        <v>6310.0</v>
      </c>
      <c r="F78" s="18">
        <v>2544.0</v>
      </c>
      <c r="G78" s="19">
        <f>VLOOKUP(B78,'Kings Ratings'!$A$2:$B$1000,2,false)</f>
        <v>2</v>
      </c>
      <c r="H78" s="7">
        <f>vlookup(A78,'202405 MM (Do Not Delete)'!$A$1:$G$1000,7,false)</f>
        <v>230</v>
      </c>
      <c r="J78" s="80">
        <f>vlookup(A78,'Export 20240703'!A:H,4,false)</f>
        <v>12952</v>
      </c>
      <c r="K78" s="80">
        <f t="shared" si="3"/>
        <v>789</v>
      </c>
      <c r="L78" s="23">
        <f t="shared" si="4"/>
        <v>0.06091723286</v>
      </c>
      <c r="M78" s="24" t="str">
        <f t="shared" si="5"/>
        <v>Bluegill with +789, +6.1% (12952 to 13741)</v>
      </c>
      <c r="N78" s="41"/>
      <c r="O78" s="18">
        <f>vlookup(A78,'Export 20240703'!A:J,5,false)</f>
        <v>5866</v>
      </c>
      <c r="P78" s="18">
        <f t="shared" si="6"/>
        <v>444</v>
      </c>
      <c r="Q78" s="23">
        <f t="shared" si="7"/>
        <v>0.07569041937</v>
      </c>
      <c r="R78" s="24" t="str">
        <f t="shared" si="8"/>
        <v>Bluegill with +444, +7.6% (5866 to 6310)</v>
      </c>
      <c r="S78" s="18"/>
      <c r="T78" s="18">
        <f>vlookup(A78,'Export 20240703'!A:J,6,false)</f>
        <v>2351</v>
      </c>
      <c r="U78" s="80">
        <f t="shared" si="9"/>
        <v>193</v>
      </c>
      <c r="V78" s="23">
        <f t="shared" si="10"/>
        <v>0.0820927265</v>
      </c>
      <c r="W78" s="26" t="str">
        <f t="shared" si="11"/>
        <v>Bluegill with +193, +8.2% (2351 to 2544)</v>
      </c>
    </row>
    <row r="79">
      <c r="A79" s="18">
        <v>132.0</v>
      </c>
      <c r="B79" s="18" t="str">
        <f>VLOOKUP(A79,'202405 MM (Do Not Delete)'!$S$2:$T$1000,2,false)</f>
        <v>Carp</v>
      </c>
      <c r="C79" s="18" t="str">
        <f t="shared" si="2"/>
        <v>((Carp))</v>
      </c>
      <c r="D79" s="18">
        <v>14958.0</v>
      </c>
      <c r="E79" s="18">
        <v>6860.0</v>
      </c>
      <c r="F79" s="18">
        <v>1432.0</v>
      </c>
      <c r="G79" s="19">
        <f>VLOOKUP(B79,'Kings Ratings'!$A$2:$B$1000,2,false)</f>
        <v>3</v>
      </c>
      <c r="H79" s="7">
        <f>vlookup(A79,'202405 MM (Do Not Delete)'!$A$1:$G$1000,7,false)</f>
        <v>245</v>
      </c>
      <c r="J79" s="80">
        <f>vlookup(A79,'Export 20240703'!A:H,4,false)</f>
        <v>14096</v>
      </c>
      <c r="K79" s="80">
        <f t="shared" si="3"/>
        <v>862</v>
      </c>
      <c r="L79" s="23">
        <f t="shared" si="4"/>
        <v>0.06115209989</v>
      </c>
      <c r="M79" s="24" t="str">
        <f t="shared" si="5"/>
        <v>Carp with +862, +6.1% (14096 to 14958)</v>
      </c>
      <c r="N79" s="41"/>
      <c r="O79" s="18">
        <f>vlookup(A79,'Export 20240703'!A:J,5,false)</f>
        <v>6386</v>
      </c>
      <c r="P79" s="18">
        <f t="shared" si="6"/>
        <v>474</v>
      </c>
      <c r="Q79" s="23">
        <f t="shared" si="7"/>
        <v>0.0742248669</v>
      </c>
      <c r="R79" s="24" t="str">
        <f t="shared" si="8"/>
        <v>Carp with +474, +7.4% (6386 to 6860)</v>
      </c>
      <c r="S79" s="18"/>
      <c r="T79" s="18">
        <f>vlookup(A79,'Export 20240703'!A:J,6,false)</f>
        <v>1275</v>
      </c>
      <c r="U79" s="80">
        <f t="shared" si="9"/>
        <v>157</v>
      </c>
      <c r="V79" s="23">
        <f t="shared" si="10"/>
        <v>0.1231372549</v>
      </c>
      <c r="W79" s="26" t="str">
        <f t="shared" si="11"/>
        <v>Carp with +157, +12.3% (1275 to 1432)</v>
      </c>
    </row>
    <row r="80">
      <c r="A80" s="18">
        <v>133.0</v>
      </c>
      <c r="B80" s="18" t="str">
        <f>VLOOKUP(A80,'202405 MM (Do Not Delete)'!$S$2:$T$1000,2,false)</f>
        <v>Blue Sea Bass</v>
      </c>
      <c r="C80" s="18" t="str">
        <f t="shared" si="2"/>
        <v>((Blue Sea Bass))</v>
      </c>
      <c r="D80" s="18">
        <v>19426.0</v>
      </c>
      <c r="E80" s="18">
        <v>9423.0</v>
      </c>
      <c r="F80" s="18">
        <v>3261.0</v>
      </c>
      <c r="G80" s="19">
        <f>VLOOKUP(B80,'Kings Ratings'!$A$2:$B$1000,2,false)</f>
        <v>2</v>
      </c>
      <c r="H80" s="7">
        <f>vlookup(A80,'202405 MM (Do Not Delete)'!$A$1:$G$1000,7,false)</f>
        <v>224</v>
      </c>
      <c r="J80" s="80">
        <f>vlookup(A80,'Export 20240703'!A:H,4,false)</f>
        <v>18433</v>
      </c>
      <c r="K80" s="80">
        <f t="shared" si="3"/>
        <v>993</v>
      </c>
      <c r="L80" s="23">
        <f t="shared" si="4"/>
        <v>0.05387077524</v>
      </c>
      <c r="M80" s="24" t="str">
        <f t="shared" si="5"/>
        <v>Blue Sea Bass with +993, +5.4% (18433 to 19426)</v>
      </c>
      <c r="N80" s="41"/>
      <c r="O80" s="18">
        <f>vlookup(A80,'Export 20240703'!A:J,5,false)</f>
        <v>8760</v>
      </c>
      <c r="P80" s="18">
        <f t="shared" si="6"/>
        <v>663</v>
      </c>
      <c r="Q80" s="23">
        <f t="shared" si="7"/>
        <v>0.07568493151</v>
      </c>
      <c r="R80" s="24" t="str">
        <f t="shared" si="8"/>
        <v>Blue Sea Bass with +663, +7.6% (8760 to 9423)</v>
      </c>
      <c r="S80" s="18"/>
      <c r="T80" s="18">
        <f>vlookup(A80,'Export 20240703'!A:J,6,false)</f>
        <v>2976</v>
      </c>
      <c r="U80" s="80">
        <f t="shared" si="9"/>
        <v>285</v>
      </c>
      <c r="V80" s="23">
        <f t="shared" si="10"/>
        <v>0.09576612903</v>
      </c>
      <c r="W80" s="26" t="str">
        <f t="shared" si="11"/>
        <v>Blue Sea Bass with +285, +9.6% (2976 to 3261)</v>
      </c>
    </row>
    <row r="81">
      <c r="A81" s="18">
        <v>134.0</v>
      </c>
      <c r="B81" s="18" t="str">
        <f>VLOOKUP(A81,'202405 MM (Do Not Delete)'!$S$2:$T$1000,2,false)</f>
        <v>Stingray</v>
      </c>
      <c r="C81" s="18" t="str">
        <f t="shared" si="2"/>
        <v>((Stingray))</v>
      </c>
      <c r="D81" s="18">
        <v>18419.0</v>
      </c>
      <c r="E81" s="18">
        <v>9234.0</v>
      </c>
      <c r="F81" s="18">
        <v>2914.0</v>
      </c>
      <c r="G81" s="19">
        <f>VLOOKUP(B81,'Kings Ratings'!$A$2:$B$1000,2,false)</f>
        <v>2</v>
      </c>
      <c r="H81" s="7">
        <f>vlookup(A81,'202405 MM (Do Not Delete)'!$A$1:$G$1000,7,false)</f>
        <v>226</v>
      </c>
      <c r="J81" s="80">
        <f>vlookup(A81,'Export 20240703'!A:H,4,false)</f>
        <v>17390</v>
      </c>
      <c r="K81" s="80">
        <f t="shared" si="3"/>
        <v>1029</v>
      </c>
      <c r="L81" s="23">
        <f t="shared" si="4"/>
        <v>0.0591719379</v>
      </c>
      <c r="M81" s="24" t="str">
        <f t="shared" si="5"/>
        <v>Stingray with +1029, +5.9% (17390 to 18419)</v>
      </c>
      <c r="N81" s="41"/>
      <c r="O81" s="18">
        <f>vlookup(A81,'Export 20240703'!A:J,5,false)</f>
        <v>8589</v>
      </c>
      <c r="P81" s="18">
        <f t="shared" si="6"/>
        <v>645</v>
      </c>
      <c r="Q81" s="23">
        <f t="shared" si="7"/>
        <v>0.07509605309</v>
      </c>
      <c r="R81" s="24" t="str">
        <f t="shared" si="8"/>
        <v>Stingray with +645, +7.5% (8589 to 9234)</v>
      </c>
      <c r="S81" s="18"/>
      <c r="T81" s="18">
        <f>vlookup(A81,'Export 20240703'!A:J,6,false)</f>
        <v>2631</v>
      </c>
      <c r="U81" s="80">
        <f t="shared" si="9"/>
        <v>283</v>
      </c>
      <c r="V81" s="23">
        <f t="shared" si="10"/>
        <v>0.107563664</v>
      </c>
      <c r="W81" s="26" t="str">
        <f t="shared" si="11"/>
        <v>Stingray with +283, +10.8% (2631 to 2914)</v>
      </c>
    </row>
    <row r="82">
      <c r="A82" s="18">
        <v>135.0</v>
      </c>
      <c r="B82" s="18" t="str">
        <f>VLOOKUP(A82,'202405 MM (Do Not Delete)'!$S$2:$T$1000,2,false)</f>
        <v>MIAB</v>
      </c>
      <c r="C82" s="18" t="str">
        <f t="shared" si="2"/>
        <v>((MIAB))</v>
      </c>
      <c r="D82" s="18">
        <v>12243.0</v>
      </c>
      <c r="E82" s="18">
        <v>6514.0</v>
      </c>
      <c r="F82" s="18">
        <v>596.0</v>
      </c>
      <c r="G82" s="19">
        <f>VLOOKUP(B82,'Kings Ratings'!$A$2:$B$1000,2,false)</f>
        <v>4</v>
      </c>
      <c r="H82" s="7">
        <f>vlookup(A82,'202405 MM (Do Not Delete)'!$A$1:$G$1000,7,false)</f>
        <v>279</v>
      </c>
      <c r="J82" s="80">
        <f>vlookup(A82,'Export 20240703'!A:H,4,false)</f>
        <v>11388</v>
      </c>
      <c r="K82" s="80">
        <f t="shared" si="3"/>
        <v>855</v>
      </c>
      <c r="L82" s="23">
        <f t="shared" si="4"/>
        <v>0.07507903056</v>
      </c>
      <c r="M82" s="24" t="str">
        <f t="shared" si="5"/>
        <v>MIAB with +855, +7.5% (11388 to 12243)</v>
      </c>
      <c r="N82" s="41"/>
      <c r="O82" s="18">
        <f>vlookup(A82,'Export 20240703'!A:J,5,false)</f>
        <v>5934</v>
      </c>
      <c r="P82" s="18">
        <f t="shared" si="6"/>
        <v>580</v>
      </c>
      <c r="Q82" s="23">
        <f t="shared" si="7"/>
        <v>0.09774182676</v>
      </c>
      <c r="R82" s="24" t="str">
        <f t="shared" si="8"/>
        <v>MIAB with +580, +9.8% (5934 to 6514)</v>
      </c>
      <c r="S82" s="18"/>
      <c r="T82" s="18">
        <f>vlookup(A82,'Export 20240703'!A:J,6,false)</f>
        <v>497</v>
      </c>
      <c r="U82" s="80">
        <f t="shared" si="9"/>
        <v>99</v>
      </c>
      <c r="V82" s="23">
        <f t="shared" si="10"/>
        <v>0.199195171</v>
      </c>
      <c r="W82" s="26" t="str">
        <f t="shared" si="11"/>
        <v>MIAB with +99, +19.9% (497 to 596)</v>
      </c>
    </row>
    <row r="83">
      <c r="A83" s="18">
        <v>136.0</v>
      </c>
      <c r="B83" s="18" t="str">
        <f>VLOOKUP(A83,'202405 MM (Do Not Delete)'!$S$2:$T$1000,2,false)</f>
        <v>Mussel</v>
      </c>
      <c r="C83" s="18" t="str">
        <f t="shared" si="2"/>
        <v>((Mussel))</v>
      </c>
      <c r="D83" s="18">
        <v>11666.0</v>
      </c>
      <c r="E83" s="18">
        <v>5923.0</v>
      </c>
      <c r="F83" s="18">
        <v>791.0</v>
      </c>
      <c r="G83" s="19">
        <f>VLOOKUP(B83,'Kings Ratings'!$A$2:$B$1000,2,false)</f>
        <v>4</v>
      </c>
      <c r="H83" s="7">
        <f>vlookup(A83,'202405 MM (Do Not Delete)'!$A$1:$G$1000,7,false)</f>
        <v>272</v>
      </c>
      <c r="J83" s="80">
        <f>vlookup(A83,'Export 20240703'!A:H,4,false)</f>
        <v>10885</v>
      </c>
      <c r="K83" s="80">
        <f t="shared" si="3"/>
        <v>781</v>
      </c>
      <c r="L83" s="23">
        <f t="shared" si="4"/>
        <v>0.07175011484</v>
      </c>
      <c r="M83" s="24" t="str">
        <f t="shared" si="5"/>
        <v>Mussel with +781, +7.2% (10885 to 11666)</v>
      </c>
      <c r="N83" s="41"/>
      <c r="O83" s="18">
        <f>vlookup(A83,'Export 20240703'!A:J,5,false)</f>
        <v>5496</v>
      </c>
      <c r="P83" s="18">
        <f t="shared" si="6"/>
        <v>427</v>
      </c>
      <c r="Q83" s="23">
        <f t="shared" si="7"/>
        <v>0.07769286754</v>
      </c>
      <c r="R83" s="24" t="str">
        <f t="shared" si="8"/>
        <v>Mussel with +427, +7.8% (5496 to 5923)</v>
      </c>
      <c r="S83" s="18"/>
      <c r="T83" s="18">
        <f>vlookup(A83,'Export 20240703'!A:J,6,false)</f>
        <v>685</v>
      </c>
      <c r="U83" s="80">
        <f t="shared" si="9"/>
        <v>106</v>
      </c>
      <c r="V83" s="23">
        <f t="shared" si="10"/>
        <v>0.1547445255</v>
      </c>
      <c r="W83" s="26" t="str">
        <f t="shared" si="11"/>
        <v>Mussel with +106, +15.5% (685 to 791)</v>
      </c>
    </row>
    <row r="84">
      <c r="A84" s="18">
        <v>138.0</v>
      </c>
      <c r="B84" s="18" t="str">
        <f>VLOOKUP(A84,'202405 MM (Do Not Delete)'!$S$2:$T$1000,2,false)</f>
        <v>Green Jellyfish</v>
      </c>
      <c r="C84" s="18" t="str">
        <f t="shared" si="2"/>
        <v>((Green Jellyfish))</v>
      </c>
      <c r="D84" s="18">
        <v>19671.0</v>
      </c>
      <c r="E84" s="18">
        <v>9527.0</v>
      </c>
      <c r="F84" s="18">
        <v>3687.0</v>
      </c>
      <c r="G84" s="19">
        <f>VLOOKUP(B84,'Kings Ratings'!$A$2:$B$1000,2,false)</f>
        <v>2</v>
      </c>
      <c r="H84" s="7">
        <f>vlookup(A84,'202405 MM (Do Not Delete)'!$A$1:$G$1000,7,false)</f>
        <v>221</v>
      </c>
      <c r="J84" s="80">
        <f>vlookup(A84,'Export 20240703'!A:H,4,false)</f>
        <v>18576</v>
      </c>
      <c r="K84" s="80">
        <f t="shared" si="3"/>
        <v>1095</v>
      </c>
      <c r="L84" s="23">
        <f t="shared" si="4"/>
        <v>0.05894702842</v>
      </c>
      <c r="M84" s="24" t="str">
        <f t="shared" si="5"/>
        <v>Green Jellyfish with +1095, +5.9% (18576 to 19671)</v>
      </c>
      <c r="N84" s="41"/>
      <c r="O84" s="18">
        <f>vlookup(A84,'Export 20240703'!A:J,5,false)</f>
        <v>8863</v>
      </c>
      <c r="P84" s="18">
        <f t="shared" si="6"/>
        <v>664</v>
      </c>
      <c r="Q84" s="23">
        <f t="shared" si="7"/>
        <v>0.07491819926</v>
      </c>
      <c r="R84" s="24" t="str">
        <f t="shared" si="8"/>
        <v>Green Jellyfish with +664, +7.5% (8863 to 9527)</v>
      </c>
      <c r="S84" s="18"/>
      <c r="T84" s="18">
        <f>vlookup(A84,'Export 20240703'!A:J,6,false)</f>
        <v>3364</v>
      </c>
      <c r="U84" s="80">
        <f t="shared" si="9"/>
        <v>323</v>
      </c>
      <c r="V84" s="23">
        <f t="shared" si="10"/>
        <v>0.09601664685</v>
      </c>
      <c r="W84" s="26" t="str">
        <f t="shared" si="11"/>
        <v>Green Jellyfish with +323, +9.6% (3364 to 3687)</v>
      </c>
    </row>
    <row r="85">
      <c r="A85" s="18">
        <v>139.0</v>
      </c>
      <c r="B85" s="18" t="str">
        <f>VLOOKUP(A85,'202405 MM (Do Not Delete)'!$S$2:$T$1000,2,false)</f>
        <v>Skipjack</v>
      </c>
      <c r="C85" s="18" t="str">
        <f t="shared" si="2"/>
        <v>((Skipjack))</v>
      </c>
      <c r="D85" s="18">
        <v>35589.0</v>
      </c>
      <c r="E85" s="18">
        <v>17941.0</v>
      </c>
      <c r="F85" s="18">
        <v>7237.0</v>
      </c>
      <c r="G85" s="19">
        <f>VLOOKUP(B85,'Kings Ratings'!$A$2:$B$1000,2,false)</f>
        <v>1</v>
      </c>
      <c r="H85" s="7">
        <f>vlookup(A85,'202405 MM (Do Not Delete)'!$A$1:$G$1000,7,false)</f>
        <v>204</v>
      </c>
      <c r="J85" s="80">
        <f>vlookup(A85,'Export 20240703'!A:H,4,false)</f>
        <v>34285</v>
      </c>
      <c r="K85" s="80">
        <f t="shared" si="3"/>
        <v>1304</v>
      </c>
      <c r="L85" s="23">
        <f t="shared" si="4"/>
        <v>0.03803412571</v>
      </c>
      <c r="M85" s="24" t="str">
        <f t="shared" si="5"/>
        <v>Skipjack with +1304, +3.8% (34285 to 35589)</v>
      </c>
      <c r="N85" s="41"/>
      <c r="O85" s="18">
        <f>vlookup(A85,'Export 20240703'!A:J,5,false)</f>
        <v>16916</v>
      </c>
      <c r="P85" s="18">
        <f t="shared" si="6"/>
        <v>1025</v>
      </c>
      <c r="Q85" s="23">
        <f t="shared" si="7"/>
        <v>0.06059352093</v>
      </c>
      <c r="R85" s="24" t="str">
        <f t="shared" si="8"/>
        <v>Skipjack with +1025, +6.1% (16916 to 17941)</v>
      </c>
      <c r="S85" s="18"/>
      <c r="T85" s="18">
        <f>vlookup(A85,'Export 20240703'!A:J,6,false)</f>
        <v>6601</v>
      </c>
      <c r="U85" s="80">
        <f t="shared" si="9"/>
        <v>636</v>
      </c>
      <c r="V85" s="23">
        <f t="shared" si="10"/>
        <v>0.09634903802</v>
      </c>
      <c r="W85" s="26" t="str">
        <f t="shared" si="11"/>
        <v>Skipjack with +636, +9.6% (6601 to 7237)</v>
      </c>
    </row>
    <row r="86">
      <c r="A86" s="18">
        <v>140.0</v>
      </c>
      <c r="B86" s="18" t="str">
        <f>VLOOKUP(A86,'202405 MM (Do Not Delete)'!$S$2:$T$1000,2,false)</f>
        <v>Giant Squid</v>
      </c>
      <c r="C86" s="18" t="str">
        <f t="shared" si="2"/>
        <v>((Giant Squid))</v>
      </c>
      <c r="D86" s="18">
        <v>10211.0</v>
      </c>
      <c r="E86" s="18">
        <v>5373.0</v>
      </c>
      <c r="F86" s="18">
        <v>180.0</v>
      </c>
      <c r="G86" s="19">
        <f>VLOOKUP(B86,'Kings Ratings'!$A$2:$B$1000,2,false)</f>
        <v>7</v>
      </c>
      <c r="H86" s="7">
        <f>vlookup(A86,'202405 MM (Do Not Delete)'!$A$1:$G$1000,7,false)</f>
        <v>288</v>
      </c>
      <c r="J86" s="80">
        <f>vlookup(A86,'Export 20240703'!A:H,4,false)</f>
        <v>9498</v>
      </c>
      <c r="K86" s="80">
        <f t="shared" si="3"/>
        <v>713</v>
      </c>
      <c r="L86" s="23">
        <f t="shared" si="4"/>
        <v>0.07506843546</v>
      </c>
      <c r="M86" s="24" t="str">
        <f t="shared" si="5"/>
        <v>Giant Squid with +713, +7.5% (9498 to 10211)</v>
      </c>
      <c r="N86" s="41"/>
      <c r="O86" s="18">
        <f>vlookup(A86,'Export 20240703'!A:J,5,false)</f>
        <v>4959</v>
      </c>
      <c r="P86" s="18">
        <f t="shared" si="6"/>
        <v>414</v>
      </c>
      <c r="Q86" s="23">
        <f t="shared" si="7"/>
        <v>0.0834845735</v>
      </c>
      <c r="R86" s="24" t="str">
        <f t="shared" si="8"/>
        <v>Giant Squid with +414, +8.3% (4959 to 5373)</v>
      </c>
      <c r="S86" s="18"/>
      <c r="T86" s="18">
        <f>vlookup(A86,'Export 20240703'!A:J,6,false)</f>
        <v>134</v>
      </c>
      <c r="U86" s="80">
        <f t="shared" si="9"/>
        <v>46</v>
      </c>
      <c r="V86" s="23">
        <f t="shared" si="10"/>
        <v>0.3432835821</v>
      </c>
      <c r="W86" s="26" t="str">
        <f t="shared" si="11"/>
        <v>Giant Squid with +46, +34.3% (134 to 180)</v>
      </c>
    </row>
    <row r="87">
      <c r="A87" s="18">
        <v>141.0</v>
      </c>
      <c r="B87" s="18" t="str">
        <f>VLOOKUP(A87,'202405 MM (Do Not Delete)'!$S$2:$T$1000,2,false)</f>
        <v>Shrimp</v>
      </c>
      <c r="C87" s="18" t="str">
        <f t="shared" si="2"/>
        <v>((Shrimp))</v>
      </c>
      <c r="D87" s="18">
        <v>21696.0</v>
      </c>
      <c r="E87" s="18">
        <v>10600.0</v>
      </c>
      <c r="F87" s="18">
        <v>5475.0</v>
      </c>
      <c r="G87" s="19">
        <f>VLOOKUP(B87,'Kings Ratings'!$A$2:$B$1000,2,false)</f>
        <v>1</v>
      </c>
      <c r="H87" s="7">
        <f>vlookup(A87,'202405 MM (Do Not Delete)'!$A$1:$G$1000,7,false)</f>
        <v>253</v>
      </c>
      <c r="J87" s="80">
        <f>vlookup(A87,'Export 20240703'!A:H,4,false)</f>
        <v>20597</v>
      </c>
      <c r="K87" s="80">
        <f t="shared" si="3"/>
        <v>1099</v>
      </c>
      <c r="L87" s="23">
        <f t="shared" si="4"/>
        <v>0.05335728504</v>
      </c>
      <c r="M87" s="24" t="str">
        <f t="shared" si="5"/>
        <v>Shrimp with +1099, +5.3% (20597 to 21696)</v>
      </c>
      <c r="N87" s="41"/>
      <c r="O87" s="18">
        <f>vlookup(A87,'Export 20240703'!A:J,5,false)</f>
        <v>9876</v>
      </c>
      <c r="P87" s="18">
        <f t="shared" si="6"/>
        <v>724</v>
      </c>
      <c r="Q87" s="23">
        <f t="shared" si="7"/>
        <v>0.073309032</v>
      </c>
      <c r="R87" s="24" t="str">
        <f t="shared" si="8"/>
        <v>Shrimp with +724, +7.3% (9876 to 10600)</v>
      </c>
      <c r="S87" s="18"/>
      <c r="T87" s="18">
        <f>vlookup(A87,'Export 20240703'!A:J,6,false)</f>
        <v>4962</v>
      </c>
      <c r="U87" s="80">
        <f t="shared" si="9"/>
        <v>513</v>
      </c>
      <c r="V87" s="23">
        <f t="shared" si="10"/>
        <v>0.1033857316</v>
      </c>
      <c r="W87" s="26" t="str">
        <f t="shared" si="11"/>
        <v>Shrimp with +513, +10.3% (4962 to 5475)</v>
      </c>
    </row>
    <row r="88">
      <c r="A88" s="18">
        <v>143.0</v>
      </c>
      <c r="B88" s="18" t="str">
        <f>VLOOKUP(A88,'202405 MM (Do Not Delete)'!$S$2:$T$1000,2,false)</f>
        <v>Emerald</v>
      </c>
      <c r="C88" s="18" t="str">
        <f t="shared" si="2"/>
        <v>((Emerald))</v>
      </c>
      <c r="D88" s="18">
        <v>16209.0</v>
      </c>
      <c r="E88" s="18">
        <v>7789.0</v>
      </c>
      <c r="F88" s="18">
        <v>1760.0</v>
      </c>
      <c r="G88" s="19">
        <f>VLOOKUP(B88,'Kings Ratings'!$A$2:$B$1000,2,false)</f>
        <v>1</v>
      </c>
      <c r="H88" s="7">
        <f>vlookup(A88,'202405 MM (Do Not Delete)'!$A$1:$G$1000,7,false)</f>
        <v>238</v>
      </c>
      <c r="J88" s="80">
        <f>vlookup(A88,'Export 20240703'!A:H,4,false)</f>
        <v>15299</v>
      </c>
      <c r="K88" s="80">
        <f t="shared" si="3"/>
        <v>910</v>
      </c>
      <c r="L88" s="23">
        <f t="shared" si="4"/>
        <v>0.05948101183</v>
      </c>
      <c r="M88" s="24" t="str">
        <f t="shared" si="5"/>
        <v>Emerald with +910, +5.9% (15299 to 16209)</v>
      </c>
      <c r="N88" s="41"/>
      <c r="O88" s="18">
        <f>vlookup(A88,'Export 20240703'!A:J,5,false)</f>
        <v>7270</v>
      </c>
      <c r="P88" s="18">
        <f t="shared" si="6"/>
        <v>519</v>
      </c>
      <c r="Q88" s="23">
        <f t="shared" si="7"/>
        <v>0.07138927098</v>
      </c>
      <c r="R88" s="24" t="str">
        <f t="shared" si="8"/>
        <v>Emerald with +519, +7.1% (7270 to 7789)</v>
      </c>
      <c r="S88" s="18"/>
      <c r="T88" s="18">
        <f>vlookup(A88,'Export 20240703'!A:J,6,false)</f>
        <v>1617</v>
      </c>
      <c r="U88" s="80">
        <f t="shared" si="9"/>
        <v>143</v>
      </c>
      <c r="V88" s="23">
        <f t="shared" si="10"/>
        <v>0.08843537415</v>
      </c>
      <c r="W88" s="26" t="str">
        <f t="shared" si="11"/>
        <v>Emerald with +143, +8.8% (1617 to 1760)</v>
      </c>
    </row>
    <row r="89">
      <c r="A89" s="18">
        <v>145.0</v>
      </c>
      <c r="B89" s="18" t="str">
        <f>VLOOKUP(A89,'202405 MM (Do Not Delete)'!$S$2:$T$1000,2,false)</f>
        <v>Steel</v>
      </c>
      <c r="C89" s="18" t="str">
        <f t="shared" si="2"/>
        <v>((Steel))</v>
      </c>
      <c r="D89" s="18">
        <v>28929.0</v>
      </c>
      <c r="E89" s="18">
        <v>15957.0</v>
      </c>
      <c r="F89" s="18">
        <v>4988.0</v>
      </c>
      <c r="G89" s="19">
        <f>VLOOKUP(B89,'Kings Ratings'!$A$2:$B$1000,2,false)</f>
        <v>1</v>
      </c>
      <c r="H89" s="7">
        <f>vlookup(A89,'202405 MM (Do Not Delete)'!$A$1:$G$1000,7,false)</f>
        <v>251</v>
      </c>
      <c r="J89" s="80">
        <f>vlookup(A89,'Export 20240703'!A:H,4,false)</f>
        <v>27649</v>
      </c>
      <c r="K89" s="80">
        <f t="shared" si="3"/>
        <v>1280</v>
      </c>
      <c r="L89" s="23">
        <f t="shared" si="4"/>
        <v>0.04629462187</v>
      </c>
      <c r="M89" s="24" t="str">
        <f t="shared" si="5"/>
        <v>Steel with +1280, +4.6% (27649 to 28929)</v>
      </c>
      <c r="N89" s="41"/>
      <c r="O89" s="18">
        <f>vlookup(A89,'Export 20240703'!A:J,5,false)</f>
        <v>14994</v>
      </c>
      <c r="P89" s="18">
        <f t="shared" si="6"/>
        <v>963</v>
      </c>
      <c r="Q89" s="23">
        <f t="shared" si="7"/>
        <v>0.06422569028</v>
      </c>
      <c r="R89" s="24" t="str">
        <f t="shared" si="8"/>
        <v>Steel with +963, +6.4% (14994 to 15957)</v>
      </c>
      <c r="S89" s="18"/>
      <c r="T89" s="18">
        <f>vlookup(A89,'Export 20240703'!A:J,6,false)</f>
        <v>4531</v>
      </c>
      <c r="U89" s="80">
        <f t="shared" si="9"/>
        <v>457</v>
      </c>
      <c r="V89" s="23">
        <f t="shared" si="10"/>
        <v>0.1008607371</v>
      </c>
      <c r="W89" s="26" t="str">
        <f t="shared" si="11"/>
        <v>Steel with +457, +10.1% (4531 to 4988)</v>
      </c>
    </row>
    <row r="90">
      <c r="A90" s="18">
        <v>146.0</v>
      </c>
      <c r="B90" s="18" t="str">
        <f>VLOOKUP(A90,'202405 MM (Do Not Delete)'!$S$2:$T$1000,2,false)</f>
        <v>Emerald Ring</v>
      </c>
      <c r="C90" s="18" t="str">
        <f t="shared" si="2"/>
        <v>((Emerald Ring))</v>
      </c>
      <c r="D90" s="18">
        <v>11531.0</v>
      </c>
      <c r="E90" s="18">
        <v>5350.0</v>
      </c>
      <c r="F90" s="18">
        <v>220.0</v>
      </c>
      <c r="G90" s="19">
        <f>VLOOKUP(B90,'Kings Ratings'!$A$2:$B$1000,2,false)</f>
        <v>2</v>
      </c>
      <c r="H90" s="7">
        <f>vlookup(A90,'202405 MM (Do Not Delete)'!$A$1:$G$1000,7,false)</f>
        <v>283</v>
      </c>
      <c r="J90" s="80">
        <f>vlookup(A90,'Export 20240703'!A:H,4,false)</f>
        <v>10819</v>
      </c>
      <c r="K90" s="80">
        <f t="shared" si="3"/>
        <v>712</v>
      </c>
      <c r="L90" s="23">
        <f t="shared" si="4"/>
        <v>0.06581014881</v>
      </c>
      <c r="M90" s="24" t="str">
        <f t="shared" si="5"/>
        <v>Emerald Ring with +712, +6.6% (10819 to 11531)</v>
      </c>
      <c r="N90" s="41"/>
      <c r="O90" s="18">
        <f>vlookup(A90,'Export 20240703'!A:J,5,false)</f>
        <v>5039</v>
      </c>
      <c r="P90" s="18">
        <f t="shared" si="6"/>
        <v>311</v>
      </c>
      <c r="Q90" s="23">
        <f t="shared" si="7"/>
        <v>0.06171859496</v>
      </c>
      <c r="R90" s="24" t="str">
        <f t="shared" si="8"/>
        <v>Emerald Ring with +311, +6.2% (5039 to 5350)</v>
      </c>
      <c r="S90" s="18"/>
      <c r="T90" s="18">
        <f>vlookup(A90,'Export 20240703'!A:J,6,false)</f>
        <v>193</v>
      </c>
      <c r="U90" s="80">
        <f t="shared" si="9"/>
        <v>27</v>
      </c>
      <c r="V90" s="23">
        <f t="shared" si="10"/>
        <v>0.1398963731</v>
      </c>
      <c r="W90" s="26" t="str">
        <f t="shared" si="11"/>
        <v>Emerald Ring with +27, +14.% (193 to 220)</v>
      </c>
    </row>
    <row r="91">
      <c r="A91" s="18">
        <v>147.0</v>
      </c>
      <c r="B91" s="18" t="str">
        <f>VLOOKUP(A91,'202405 MM (Do Not Delete)'!$S$2:$T$1000,2,false)</f>
        <v>Runestone 01</v>
      </c>
      <c r="C91" s="18" t="str">
        <f t="shared" si="2"/>
        <v>((Runestone 01))</v>
      </c>
      <c r="D91" s="18">
        <v>6002.0</v>
      </c>
      <c r="E91" s="18">
        <v>5.0</v>
      </c>
      <c r="F91" s="18">
        <v>0.0</v>
      </c>
      <c r="G91" s="19">
        <f>VLOOKUP(B91,'Kings Ratings'!$A$2:$B$1000,2,false)</f>
        <v>10</v>
      </c>
      <c r="H91" s="10"/>
      <c r="J91" s="80">
        <f>vlookup(A91,'Export 20240703'!A:H,4,false)</f>
        <v>5675</v>
      </c>
      <c r="K91" s="80">
        <f t="shared" si="3"/>
        <v>327</v>
      </c>
      <c r="L91" s="23">
        <f t="shared" si="4"/>
        <v>0.05762114537</v>
      </c>
      <c r="M91" s="24" t="str">
        <f t="shared" si="5"/>
        <v>Runestone 01 with +327, +5.8% (5675 to 6002)</v>
      </c>
      <c r="N91" s="41"/>
      <c r="O91" s="18">
        <f>vlookup(A91,'Export 20240703'!A:J,5,false)</f>
        <v>5</v>
      </c>
      <c r="P91" s="18">
        <f t="shared" si="6"/>
        <v>0</v>
      </c>
      <c r="Q91" s="23">
        <f t="shared" si="7"/>
        <v>0</v>
      </c>
      <c r="R91" s="24" t="str">
        <f t="shared" si="8"/>
        <v>Runestone 01 with +0, +0% (5 to 5)</v>
      </c>
      <c r="S91" s="18"/>
      <c r="T91" s="18">
        <f>vlookup(A91,'Export 20240703'!A:J,6,false)</f>
        <v>0</v>
      </c>
      <c r="U91" s="80">
        <f t="shared" si="9"/>
        <v>0</v>
      </c>
      <c r="V91" s="23" t="str">
        <f t="shared" si="10"/>
        <v>#DIV/0!</v>
      </c>
      <c r="W91" s="26" t="str">
        <f t="shared" si="11"/>
        <v>#DIV/0!</v>
      </c>
    </row>
    <row r="92">
      <c r="A92" s="18">
        <v>148.0</v>
      </c>
      <c r="B92" s="18" t="str">
        <f>VLOOKUP(A92,'202405 MM (Do Not Delete)'!$S$2:$T$1000,2,false)</f>
        <v>Runestone 02</v>
      </c>
      <c r="C92" s="18" t="str">
        <f t="shared" si="2"/>
        <v>((Runestone 02))</v>
      </c>
      <c r="D92" s="18">
        <v>6801.0</v>
      </c>
      <c r="E92" s="18">
        <v>193.0</v>
      </c>
      <c r="F92" s="18">
        <v>0.0</v>
      </c>
      <c r="G92" s="19">
        <f>VLOOKUP(B92,'Kings Ratings'!$A$2:$B$1000,2,false)</f>
        <v>10</v>
      </c>
      <c r="H92" s="10"/>
      <c r="J92" s="80">
        <f>vlookup(A92,'Export 20240703'!A:H,4,false)</f>
        <v>6380</v>
      </c>
      <c r="K92" s="80">
        <f t="shared" si="3"/>
        <v>421</v>
      </c>
      <c r="L92" s="23">
        <f t="shared" si="4"/>
        <v>0.06598746082</v>
      </c>
      <c r="M92" s="24" t="str">
        <f t="shared" si="5"/>
        <v>Runestone 02 with +421, +6.6% (6380 to 6801)</v>
      </c>
      <c r="N92" s="41"/>
      <c r="O92" s="18">
        <f>vlookup(A92,'Export 20240703'!A:J,5,false)</f>
        <v>156</v>
      </c>
      <c r="P92" s="18">
        <f t="shared" si="6"/>
        <v>37</v>
      </c>
      <c r="Q92" s="23">
        <f t="shared" si="7"/>
        <v>0.2371794872</v>
      </c>
      <c r="R92" s="24" t="str">
        <f t="shared" si="8"/>
        <v>Runestone 02 with +37, +23.7% (156 to 193)</v>
      </c>
      <c r="S92" s="18"/>
      <c r="T92" s="18">
        <f>vlookup(A92,'Export 20240703'!A:J,6,false)</f>
        <v>0</v>
      </c>
      <c r="U92" s="80">
        <f t="shared" si="9"/>
        <v>0</v>
      </c>
      <c r="V92" s="23" t="str">
        <f t="shared" si="10"/>
        <v>#DIV/0!</v>
      </c>
      <c r="W92" s="26" t="str">
        <f t="shared" si="11"/>
        <v>#DIV/0!</v>
      </c>
    </row>
    <row r="93">
      <c r="A93" s="18">
        <v>149.0</v>
      </c>
      <c r="B93" s="18" t="str">
        <f>VLOOKUP(A93,'202405 MM (Do Not Delete)'!$S$2:$T$1000,2,false)</f>
        <v>Runestone 03</v>
      </c>
      <c r="C93" s="18" t="str">
        <f t="shared" si="2"/>
        <v>((Runestone 03))</v>
      </c>
      <c r="D93" s="18">
        <v>6402.0</v>
      </c>
      <c r="E93" s="18">
        <v>155.0</v>
      </c>
      <c r="F93" s="18">
        <v>0.0</v>
      </c>
      <c r="G93" s="19">
        <f>VLOOKUP(B93,'Kings Ratings'!$A$2:$B$1000,2,false)</f>
        <v>10</v>
      </c>
      <c r="H93" s="10"/>
      <c r="J93" s="80">
        <f>vlookup(A93,'Export 20240703'!A:H,4,false)</f>
        <v>6026</v>
      </c>
      <c r="K93" s="80">
        <f t="shared" si="3"/>
        <v>376</v>
      </c>
      <c r="L93" s="23">
        <f t="shared" si="4"/>
        <v>0.06239628277</v>
      </c>
      <c r="M93" s="24" t="str">
        <f t="shared" si="5"/>
        <v>Runestone 03 with +376, +6.2% (6026 to 6402)</v>
      </c>
      <c r="N93" s="41"/>
      <c r="O93" s="18">
        <f>vlookup(A93,'Export 20240703'!A:J,5,false)</f>
        <v>124</v>
      </c>
      <c r="P93" s="18">
        <f t="shared" si="6"/>
        <v>31</v>
      </c>
      <c r="Q93" s="23">
        <f t="shared" si="7"/>
        <v>0.25</v>
      </c>
      <c r="R93" s="24" t="str">
        <f t="shared" si="8"/>
        <v>Runestone 03 with +31, +25% (124 to 155)</v>
      </c>
      <c r="S93" s="18"/>
      <c r="T93" s="18">
        <f>vlookup(A93,'Export 20240703'!A:J,6,false)</f>
        <v>0</v>
      </c>
      <c r="U93" s="80">
        <f t="shared" si="9"/>
        <v>0</v>
      </c>
      <c r="V93" s="23" t="str">
        <f t="shared" si="10"/>
        <v>#DIV/0!</v>
      </c>
      <c r="W93" s="26" t="str">
        <f t="shared" si="11"/>
        <v>#DIV/0!</v>
      </c>
    </row>
    <row r="94">
      <c r="A94" s="18">
        <v>150.0</v>
      </c>
      <c r="B94" s="18" t="str">
        <f>VLOOKUP(A94,'202405 MM (Do Not Delete)'!$S$2:$T$1000,2,false)</f>
        <v>Runestone 04</v>
      </c>
      <c r="C94" s="18" t="str">
        <f t="shared" si="2"/>
        <v>((Runestone 04))</v>
      </c>
      <c r="D94" s="18">
        <v>6011.0</v>
      </c>
      <c r="E94" s="18">
        <v>8.0</v>
      </c>
      <c r="F94" s="18">
        <v>0.0</v>
      </c>
      <c r="G94" s="19">
        <f>VLOOKUP(B94,'Kings Ratings'!$A$2:$B$1000,2,false)</f>
        <v>10</v>
      </c>
      <c r="H94" s="10"/>
      <c r="J94" s="80">
        <f>vlookup(A94,'Export 20240703'!A:H,4,false)</f>
        <v>5667</v>
      </c>
      <c r="K94" s="80">
        <f t="shared" si="3"/>
        <v>344</v>
      </c>
      <c r="L94" s="23">
        <f t="shared" si="4"/>
        <v>0.06070231163</v>
      </c>
      <c r="M94" s="24" t="str">
        <f t="shared" si="5"/>
        <v>Runestone 04 with +344, +6.1% (5667 to 6011)</v>
      </c>
      <c r="N94" s="41"/>
      <c r="O94" s="18">
        <f>vlookup(A94,'Export 20240703'!A:J,5,false)</f>
        <v>6</v>
      </c>
      <c r="P94" s="18">
        <f t="shared" si="6"/>
        <v>2</v>
      </c>
      <c r="Q94" s="23">
        <f t="shared" si="7"/>
        <v>0.3333333333</v>
      </c>
      <c r="R94" s="24" t="str">
        <f t="shared" si="8"/>
        <v>Runestone 04 with +2, +33.3% (6 to 8)</v>
      </c>
      <c r="S94" s="18"/>
      <c r="T94" s="18">
        <f>vlookup(A94,'Export 20240703'!A:J,6,false)</f>
        <v>0</v>
      </c>
      <c r="U94" s="80">
        <f t="shared" si="9"/>
        <v>0</v>
      </c>
      <c r="V94" s="23" t="str">
        <f t="shared" si="10"/>
        <v>#DIV/0!</v>
      </c>
      <c r="W94" s="26" t="str">
        <f t="shared" si="11"/>
        <v>#DIV/0!</v>
      </c>
    </row>
    <row r="95">
      <c r="A95" s="18">
        <v>151.0</v>
      </c>
      <c r="B95" s="18" t="str">
        <f>VLOOKUP(A95,'202405 MM (Do Not Delete)'!$S$2:$T$1000,2,false)</f>
        <v>Runestone 05</v>
      </c>
      <c r="C95" s="18" t="str">
        <f t="shared" si="2"/>
        <v>((Runestone 05))</v>
      </c>
      <c r="D95" s="18">
        <v>7822.0</v>
      </c>
      <c r="E95" s="18">
        <v>7.0</v>
      </c>
      <c r="F95" s="18">
        <v>0.0</v>
      </c>
      <c r="G95" s="19">
        <f>VLOOKUP(B95,'Kings Ratings'!$A$2:$B$1000,2,false)</f>
        <v>10</v>
      </c>
      <c r="H95" s="10"/>
      <c r="J95" s="80">
        <f>vlookup(A95,'Export 20240703'!A:H,4,false)</f>
        <v>7365</v>
      </c>
      <c r="K95" s="80">
        <f t="shared" si="3"/>
        <v>457</v>
      </c>
      <c r="L95" s="23">
        <f t="shared" si="4"/>
        <v>0.06205023761</v>
      </c>
      <c r="M95" s="24" t="str">
        <f t="shared" si="5"/>
        <v>Runestone 05 with +457, +6.2% (7365 to 7822)</v>
      </c>
      <c r="N95" s="41"/>
      <c r="O95" s="18">
        <f>vlookup(A95,'Export 20240703'!A:J,5,false)</f>
        <v>7</v>
      </c>
      <c r="P95" s="18">
        <f t="shared" si="6"/>
        <v>0</v>
      </c>
      <c r="Q95" s="23">
        <f t="shared" si="7"/>
        <v>0</v>
      </c>
      <c r="R95" s="24" t="str">
        <f t="shared" si="8"/>
        <v>Runestone 05 with +0, +0% (7 to 7)</v>
      </c>
      <c r="S95" s="18"/>
      <c r="T95" s="18">
        <f>vlookup(A95,'Export 20240703'!A:J,6,false)</f>
        <v>0</v>
      </c>
      <c r="U95" s="80">
        <f t="shared" si="9"/>
        <v>0</v>
      </c>
      <c r="V95" s="23" t="str">
        <f t="shared" si="10"/>
        <v>#DIV/0!</v>
      </c>
      <c r="W95" s="26" t="str">
        <f t="shared" si="11"/>
        <v>#DIV/0!</v>
      </c>
    </row>
    <row r="96">
      <c r="A96" s="18">
        <v>152.0</v>
      </c>
      <c r="B96" s="18" t="str">
        <f>VLOOKUP(A96,'202405 MM (Do Not Delete)'!$S$2:$T$1000,2,false)</f>
        <v>Runestone 06</v>
      </c>
      <c r="C96" s="18" t="str">
        <f t="shared" si="2"/>
        <v>((Runestone 06))</v>
      </c>
      <c r="D96" s="18">
        <v>6435.0</v>
      </c>
      <c r="E96" s="18">
        <v>0.0</v>
      </c>
      <c r="F96" s="18">
        <v>0.0</v>
      </c>
      <c r="G96" s="19">
        <f>VLOOKUP(B96,'Kings Ratings'!$A$2:$B$1000,2,false)</f>
        <v>10</v>
      </c>
      <c r="H96" s="10"/>
      <c r="J96" s="80">
        <f>vlookup(A96,'Export 20240703'!A:H,4,false)</f>
        <v>6033</v>
      </c>
      <c r="K96" s="80">
        <f t="shared" si="3"/>
        <v>402</v>
      </c>
      <c r="L96" s="23">
        <f t="shared" si="4"/>
        <v>0.06663351566</v>
      </c>
      <c r="M96" s="24" t="str">
        <f t="shared" si="5"/>
        <v>Runestone 06 with +402, +6.7% (6033 to 6435)</v>
      </c>
      <c r="N96" s="41"/>
      <c r="O96" s="18">
        <f>vlookup(A96,'Export 20240703'!A:J,5,false)</f>
        <v>0</v>
      </c>
      <c r="P96" s="18">
        <f t="shared" si="6"/>
        <v>0</v>
      </c>
      <c r="Q96" s="23" t="str">
        <f t="shared" si="7"/>
        <v>#DIV/0!</v>
      </c>
      <c r="R96" s="24" t="str">
        <f t="shared" si="8"/>
        <v>#DIV/0!</v>
      </c>
      <c r="S96" s="18"/>
      <c r="T96" s="18">
        <f>vlookup(A96,'Export 20240703'!A:J,6,false)</f>
        <v>0</v>
      </c>
      <c r="U96" s="80">
        <f t="shared" si="9"/>
        <v>0</v>
      </c>
      <c r="V96" s="23" t="str">
        <f t="shared" si="10"/>
        <v>#DIV/0!</v>
      </c>
      <c r="W96" s="26" t="str">
        <f t="shared" si="11"/>
        <v>#DIV/0!</v>
      </c>
    </row>
    <row r="97">
      <c r="A97" s="18">
        <v>153.0</v>
      </c>
      <c r="B97" s="18" t="str">
        <f>VLOOKUP(A97,'202405 MM (Do Not Delete)'!$S$2:$T$1000,2,false)</f>
        <v>Runestone 07</v>
      </c>
      <c r="C97" s="18" t="str">
        <f t="shared" si="2"/>
        <v>((Runestone 07))</v>
      </c>
      <c r="D97" s="18">
        <v>5510.0</v>
      </c>
      <c r="E97" s="18">
        <v>0.0</v>
      </c>
      <c r="F97" s="18">
        <v>0.0</v>
      </c>
      <c r="G97" s="19">
        <f>VLOOKUP(B97,'Kings Ratings'!$A$2:$B$1000,2,false)</f>
        <v>10</v>
      </c>
      <c r="H97" s="10" t="str">
        <f>vlookup(A97,'202405 MM (Do Not Delete)'!$A$1:$G$1000,7,false)</f>
        <v/>
      </c>
      <c r="J97" s="80">
        <f>vlookup(A97,'Export 20240703'!A:H,4,false)</f>
        <v>5198</v>
      </c>
      <c r="K97" s="80">
        <f t="shared" si="3"/>
        <v>312</v>
      </c>
      <c r="L97" s="23">
        <f t="shared" si="4"/>
        <v>0.0600230858</v>
      </c>
      <c r="M97" s="24" t="str">
        <f t="shared" si="5"/>
        <v>Runestone 07 with +312, +6% (5198 to 5510)</v>
      </c>
      <c r="N97" s="41"/>
      <c r="O97" s="18">
        <f>vlookup(A97,'Export 20240703'!A:J,5,false)</f>
        <v>0</v>
      </c>
      <c r="P97" s="18">
        <f t="shared" si="6"/>
        <v>0</v>
      </c>
      <c r="Q97" s="23" t="str">
        <f t="shared" si="7"/>
        <v>#DIV/0!</v>
      </c>
      <c r="R97" s="24" t="str">
        <f t="shared" si="8"/>
        <v>#DIV/0!</v>
      </c>
      <c r="S97" s="18"/>
      <c r="T97" s="18">
        <f>vlookup(A97,'Export 20240703'!A:J,6,false)</f>
        <v>0</v>
      </c>
      <c r="U97" s="80">
        <f t="shared" si="9"/>
        <v>0</v>
      </c>
      <c r="V97" s="23" t="str">
        <f t="shared" si="10"/>
        <v>#DIV/0!</v>
      </c>
      <c r="W97" s="26" t="str">
        <f t="shared" si="11"/>
        <v>#DIV/0!</v>
      </c>
    </row>
    <row r="98">
      <c r="A98" s="18">
        <v>154.0</v>
      </c>
      <c r="B98" s="18" t="str">
        <f>VLOOKUP(A98,'202405 MM (Do Not Delete)'!$S$2:$T$1000,2,false)</f>
        <v>Runestone 08</v>
      </c>
      <c r="C98" s="18" t="str">
        <f t="shared" si="2"/>
        <v>((Runestone 08))</v>
      </c>
      <c r="D98" s="18">
        <v>5590.0</v>
      </c>
      <c r="E98" s="18">
        <v>5.0</v>
      </c>
      <c r="F98" s="18">
        <v>0.0</v>
      </c>
      <c r="G98" s="19">
        <f>VLOOKUP(B98,'Kings Ratings'!$A$2:$B$1000,2,false)</f>
        <v>10</v>
      </c>
      <c r="H98" s="10" t="str">
        <f>vlookup(A98,'202405 MM (Do Not Delete)'!$A$1:$G$1000,7,false)</f>
        <v/>
      </c>
      <c r="J98" s="80">
        <f>vlookup(A98,'Export 20240703'!A:H,4,false)</f>
        <v>5266</v>
      </c>
      <c r="K98" s="80">
        <f t="shared" si="3"/>
        <v>324</v>
      </c>
      <c r="L98" s="23">
        <f t="shared" si="4"/>
        <v>0.06152677554</v>
      </c>
      <c r="M98" s="24" t="str">
        <f t="shared" si="5"/>
        <v>Runestone 08 with +324, +6.2% (5266 to 5590)</v>
      </c>
      <c r="N98" s="41"/>
      <c r="O98" s="18">
        <f>vlookup(A98,'Export 20240703'!A:J,5,false)</f>
        <v>5</v>
      </c>
      <c r="P98" s="18">
        <f t="shared" si="6"/>
        <v>0</v>
      </c>
      <c r="Q98" s="23">
        <f t="shared" si="7"/>
        <v>0</v>
      </c>
      <c r="R98" s="24" t="str">
        <f t="shared" si="8"/>
        <v>Runestone 08 with +0, +0% (5 to 5)</v>
      </c>
      <c r="S98" s="18"/>
      <c r="T98" s="18">
        <f>vlookup(A98,'Export 20240703'!A:J,6,false)</f>
        <v>0</v>
      </c>
      <c r="U98" s="80">
        <f t="shared" si="9"/>
        <v>0</v>
      </c>
      <c r="V98" s="23" t="str">
        <f t="shared" si="10"/>
        <v>#DIV/0!</v>
      </c>
      <c r="W98" s="26" t="str">
        <f t="shared" si="11"/>
        <v>#DIV/0!</v>
      </c>
    </row>
    <row r="99">
      <c r="A99" s="18">
        <v>155.0</v>
      </c>
      <c r="B99" s="18" t="str">
        <f>VLOOKUP(A99,'202405 MM (Do Not Delete)'!$S$2:$T$1000,2,false)</f>
        <v>Runestone 09</v>
      </c>
      <c r="C99" s="18" t="str">
        <f t="shared" si="2"/>
        <v>((Runestone 09))</v>
      </c>
      <c r="D99" s="18">
        <v>5658.0</v>
      </c>
      <c r="E99" s="18">
        <v>2.0</v>
      </c>
      <c r="F99" s="18">
        <v>0.0</v>
      </c>
      <c r="G99" s="19">
        <f>VLOOKUP(B99,'Kings Ratings'!$A$2:$B$1000,2,false)</f>
        <v>10</v>
      </c>
      <c r="H99" s="10" t="str">
        <f>vlookup(A99,'202405 MM (Do Not Delete)'!$A$1:$G$1000,7,false)</f>
        <v/>
      </c>
      <c r="J99" s="80">
        <f>vlookup(A99,'Export 20240703'!A:H,4,false)</f>
        <v>5349</v>
      </c>
      <c r="K99" s="80">
        <f t="shared" si="3"/>
        <v>309</v>
      </c>
      <c r="L99" s="23">
        <f t="shared" si="4"/>
        <v>0.05776780707</v>
      </c>
      <c r="M99" s="24" t="str">
        <f t="shared" si="5"/>
        <v>Runestone 09 with +309, +5.8% (5349 to 5658)</v>
      </c>
      <c r="N99" s="41"/>
      <c r="O99" s="18">
        <f>vlookup(A99,'Export 20240703'!A:J,5,false)</f>
        <v>1</v>
      </c>
      <c r="P99" s="18">
        <f t="shared" si="6"/>
        <v>1</v>
      </c>
      <c r="Q99" s="23">
        <f t="shared" si="7"/>
        <v>1</v>
      </c>
      <c r="R99" s="24" t="str">
        <f t="shared" si="8"/>
        <v>Runestone 09 with +1, +100% (1 to 2)</v>
      </c>
      <c r="S99" s="18"/>
      <c r="T99" s="18">
        <f>vlookup(A99,'Export 20240703'!A:J,6,false)</f>
        <v>0</v>
      </c>
      <c r="U99" s="80">
        <f t="shared" si="9"/>
        <v>0</v>
      </c>
      <c r="V99" s="23" t="str">
        <f t="shared" si="10"/>
        <v>#DIV/0!</v>
      </c>
      <c r="W99" s="26" t="str">
        <f t="shared" si="11"/>
        <v>#DIV/0!</v>
      </c>
    </row>
    <row r="100">
      <c r="A100" s="18">
        <v>156.0</v>
      </c>
      <c r="B100" s="18" t="str">
        <f>VLOOKUP(A100,'202405 MM (Do Not Delete)'!$S$2:$T$1000,2,false)</f>
        <v>Runestone 10</v>
      </c>
      <c r="C100" s="18" t="str">
        <f t="shared" si="2"/>
        <v>((Runestone 10))</v>
      </c>
      <c r="D100" s="18">
        <v>5310.0</v>
      </c>
      <c r="E100" s="18">
        <v>0.0</v>
      </c>
      <c r="F100" s="18">
        <v>0.0</v>
      </c>
      <c r="G100" s="19">
        <f>VLOOKUP(B100,'Kings Ratings'!$A$2:$B$1000,2,false)</f>
        <v>10</v>
      </c>
      <c r="H100" s="10" t="str">
        <f>vlookup(A100,'202405 MM (Do Not Delete)'!$A$1:$G$1000,7,false)</f>
        <v/>
      </c>
      <c r="J100" s="80">
        <f>vlookup(A100,'Export 20240703'!A:H,4,false)</f>
        <v>5020</v>
      </c>
      <c r="K100" s="80">
        <f t="shared" si="3"/>
        <v>290</v>
      </c>
      <c r="L100" s="23">
        <f t="shared" si="4"/>
        <v>0.0577689243</v>
      </c>
      <c r="M100" s="24" t="str">
        <f t="shared" si="5"/>
        <v>Runestone 10 with +290, +5.8% (5020 to 5310)</v>
      </c>
      <c r="N100" s="41"/>
      <c r="O100" s="18">
        <f>vlookup(A100,'Export 20240703'!A:J,5,false)</f>
        <v>0</v>
      </c>
      <c r="P100" s="18">
        <f t="shared" si="6"/>
        <v>0</v>
      </c>
      <c r="Q100" s="23" t="str">
        <f t="shared" si="7"/>
        <v>#DIV/0!</v>
      </c>
      <c r="R100" s="24" t="str">
        <f t="shared" si="8"/>
        <v>#DIV/0!</v>
      </c>
      <c r="S100" s="18"/>
      <c r="T100" s="18">
        <f>vlookup(A100,'Export 20240703'!A:J,6,false)</f>
        <v>0</v>
      </c>
      <c r="U100" s="80">
        <f t="shared" si="9"/>
        <v>0</v>
      </c>
      <c r="V100" s="23" t="str">
        <f t="shared" si="10"/>
        <v>#DIV/0!</v>
      </c>
      <c r="W100" s="26" t="str">
        <f t="shared" si="11"/>
        <v>#DIV/0!</v>
      </c>
    </row>
    <row r="101">
      <c r="A101" s="18">
        <v>157.0</v>
      </c>
      <c r="B101" s="18" t="str">
        <f>VLOOKUP(A101,'202405 MM (Do Not Delete)'!$S$2:$T$1000,2,false)</f>
        <v>Gold Peppers</v>
      </c>
      <c r="C101" s="18" t="str">
        <f t="shared" si="2"/>
        <v>((Gold Peppers))</v>
      </c>
      <c r="D101" s="18">
        <v>5435.0</v>
      </c>
      <c r="E101" s="18">
        <v>189.0</v>
      </c>
      <c r="F101" s="18">
        <v>1.0</v>
      </c>
      <c r="G101" s="19">
        <f>VLOOKUP(B101,'Kings Ratings'!$A$2:$B$1000,2,false)</f>
        <v>10</v>
      </c>
      <c r="H101" s="10"/>
      <c r="J101" s="80">
        <f>vlookup(A101,'Export 20240703'!A:H,4,false)</f>
        <v>5105</v>
      </c>
      <c r="K101" s="80">
        <f t="shared" si="3"/>
        <v>330</v>
      </c>
      <c r="L101" s="23">
        <f t="shared" si="4"/>
        <v>0.06464250735</v>
      </c>
      <c r="M101" s="24" t="str">
        <f t="shared" si="5"/>
        <v>Gold Peppers with +330, +6.5% (5105 to 5435)</v>
      </c>
      <c r="N101" s="41"/>
      <c r="O101" s="18">
        <f>vlookup(A101,'Export 20240703'!A:J,5,false)</f>
        <v>185</v>
      </c>
      <c r="P101" s="18">
        <f t="shared" si="6"/>
        <v>4</v>
      </c>
      <c r="Q101" s="23">
        <f t="shared" si="7"/>
        <v>0.02162162162</v>
      </c>
      <c r="R101" s="24" t="str">
        <f t="shared" si="8"/>
        <v>Gold Peppers with +4, +2.2% (185 to 189)</v>
      </c>
      <c r="S101" s="18"/>
      <c r="T101" s="18">
        <f>vlookup(A101,'Export 20240703'!A:J,6,false)</f>
        <v>1</v>
      </c>
      <c r="U101" s="80">
        <f t="shared" si="9"/>
        <v>0</v>
      </c>
      <c r="V101" s="23">
        <f t="shared" si="10"/>
        <v>0</v>
      </c>
      <c r="W101" s="26" t="str">
        <f t="shared" si="11"/>
        <v>Gold Peppers with +0, +0% (1 to 1)</v>
      </c>
    </row>
    <row r="102">
      <c r="A102" s="18">
        <v>159.0</v>
      </c>
      <c r="B102" s="18" t="str">
        <f>VLOOKUP(A102,'202405 MM (Do Not Delete)'!$S$2:$T$1000,2,false)</f>
        <v>Gold Carrot</v>
      </c>
      <c r="C102" s="18" t="str">
        <f t="shared" si="2"/>
        <v>((Gold Carrot))</v>
      </c>
      <c r="D102" s="18">
        <v>5152.0</v>
      </c>
      <c r="E102" s="18">
        <v>163.0</v>
      </c>
      <c r="F102" s="18">
        <v>1.0</v>
      </c>
      <c r="G102" s="19">
        <f>VLOOKUP(B102,'Kings Ratings'!$A$2:$B$1000,2,false)</f>
        <v>10</v>
      </c>
      <c r="H102" s="10"/>
      <c r="J102" s="80">
        <f>vlookup(A102,'Export 20240703'!A:H,4,false)</f>
        <v>4833</v>
      </c>
      <c r="K102" s="80">
        <f t="shared" si="3"/>
        <v>319</v>
      </c>
      <c r="L102" s="23">
        <f t="shared" si="4"/>
        <v>0.06600455204</v>
      </c>
      <c r="M102" s="24" t="str">
        <f t="shared" si="5"/>
        <v>Gold Carrot with +319, +6.6% (4833 to 5152)</v>
      </c>
      <c r="N102" s="41"/>
      <c r="O102" s="18">
        <f>vlookup(A102,'Export 20240703'!A:J,5,false)</f>
        <v>146</v>
      </c>
      <c r="P102" s="18">
        <f t="shared" si="6"/>
        <v>17</v>
      </c>
      <c r="Q102" s="23">
        <f t="shared" si="7"/>
        <v>0.1164383562</v>
      </c>
      <c r="R102" s="24" t="str">
        <f t="shared" si="8"/>
        <v>Gold Carrot with +17, +11.6% (146 to 163)</v>
      </c>
      <c r="S102" s="18"/>
      <c r="T102" s="18">
        <f>vlookup(A102,'Export 20240703'!A:J,6,false)</f>
        <v>1</v>
      </c>
      <c r="U102" s="80">
        <f t="shared" si="9"/>
        <v>0</v>
      </c>
      <c r="V102" s="23">
        <f t="shared" si="10"/>
        <v>0</v>
      </c>
      <c r="W102" s="26" t="str">
        <f t="shared" si="11"/>
        <v>Gold Carrot with +0, +0% (1 to 1)</v>
      </c>
    </row>
    <row r="103">
      <c r="A103" s="18">
        <v>161.0</v>
      </c>
      <c r="B103" s="18" t="str">
        <f>VLOOKUP(A103,'202405 MM (Do Not Delete)'!$S$2:$T$1000,2,false)</f>
        <v>Gold Peas</v>
      </c>
      <c r="C103" s="18" t="str">
        <f t="shared" si="2"/>
        <v>((Gold Peas))</v>
      </c>
      <c r="D103" s="18">
        <v>5848.0</v>
      </c>
      <c r="E103" s="18">
        <v>128.0</v>
      </c>
      <c r="F103" s="18">
        <v>0.0</v>
      </c>
      <c r="G103" s="19">
        <f>VLOOKUP(B103,'Kings Ratings'!$A$2:$B$1000,2,false)</f>
        <v>10</v>
      </c>
      <c r="H103" s="10"/>
      <c r="J103" s="80">
        <f>vlookup(A103,'Export 20240703'!A:H,4,false)</f>
        <v>5524</v>
      </c>
      <c r="K103" s="80">
        <f t="shared" si="3"/>
        <v>324</v>
      </c>
      <c r="L103" s="23">
        <f t="shared" si="4"/>
        <v>0.05865314989</v>
      </c>
      <c r="M103" s="24" t="str">
        <f t="shared" si="5"/>
        <v>Gold Peas with +324, +5.9% (5524 to 5848)</v>
      </c>
      <c r="N103" s="41"/>
      <c r="O103" s="18">
        <f>vlookup(A103,'Export 20240703'!A:J,5,false)</f>
        <v>123</v>
      </c>
      <c r="P103" s="18">
        <f t="shared" si="6"/>
        <v>5</v>
      </c>
      <c r="Q103" s="23">
        <f t="shared" si="7"/>
        <v>0.0406504065</v>
      </c>
      <c r="R103" s="24" t="str">
        <f t="shared" si="8"/>
        <v>Gold Peas with +5, +4.1% (123 to 128)</v>
      </c>
      <c r="S103" s="18"/>
      <c r="T103" s="18">
        <f>vlookup(A103,'Export 20240703'!A:J,6,false)</f>
        <v>0</v>
      </c>
      <c r="U103" s="80">
        <f t="shared" si="9"/>
        <v>0</v>
      </c>
      <c r="V103" s="23" t="str">
        <f t="shared" si="10"/>
        <v>#DIV/0!</v>
      </c>
      <c r="W103" s="26" t="str">
        <f t="shared" si="11"/>
        <v>#DIV/0!</v>
      </c>
    </row>
    <row r="104">
      <c r="A104" s="18">
        <v>163.0</v>
      </c>
      <c r="B104" s="18" t="str">
        <f>VLOOKUP(A104,'202405 MM (Do Not Delete)'!$S$2:$T$1000,2,false)</f>
        <v>Twine</v>
      </c>
      <c r="C104" s="18" t="str">
        <f t="shared" si="2"/>
        <v>((Twine))</v>
      </c>
      <c r="D104" s="18">
        <v>38833.0</v>
      </c>
      <c r="E104" s="18">
        <v>25607.0</v>
      </c>
      <c r="F104" s="18">
        <v>10288.0</v>
      </c>
      <c r="G104" s="19">
        <f>VLOOKUP(B104,'Kings Ratings'!$A$2:$B$1000,2,false)</f>
        <v>1</v>
      </c>
      <c r="H104" s="7">
        <f>vlookup(A104,'202405 MM (Do Not Delete)'!$A$1:$G$1000,7,false)</f>
        <v>202</v>
      </c>
      <c r="J104" s="80">
        <f>vlookup(A104,'Export 20240703'!A:H,4,false)</f>
        <v>37570</v>
      </c>
      <c r="K104" s="80">
        <f t="shared" si="3"/>
        <v>1263</v>
      </c>
      <c r="L104" s="23">
        <f t="shared" si="4"/>
        <v>0.0336172478</v>
      </c>
      <c r="M104" s="24" t="str">
        <f t="shared" si="5"/>
        <v>Twine with +1263, +3.4% (37570 to 38833)</v>
      </c>
      <c r="N104" s="41"/>
      <c r="O104" s="18">
        <f>vlookup(A104,'Export 20240703'!A:J,5,false)</f>
        <v>24606</v>
      </c>
      <c r="P104" s="18">
        <f t="shared" si="6"/>
        <v>1001</v>
      </c>
      <c r="Q104" s="23">
        <f t="shared" si="7"/>
        <v>0.04068113468</v>
      </c>
      <c r="R104" s="24" t="str">
        <f t="shared" si="8"/>
        <v>Twine with +1001, +4.1% (24606 to 25607)</v>
      </c>
      <c r="S104" s="18"/>
      <c r="T104" s="18">
        <f>vlookup(A104,'Export 20240703'!A:J,6,false)</f>
        <v>9399</v>
      </c>
      <c r="U104" s="80">
        <f t="shared" si="9"/>
        <v>889</v>
      </c>
      <c r="V104" s="23">
        <f t="shared" si="10"/>
        <v>0.09458453027</v>
      </c>
      <c r="W104" s="26" t="str">
        <f t="shared" si="11"/>
        <v>Twine with +889, +9.5% (9399 to 10288)</v>
      </c>
    </row>
    <row r="105">
      <c r="A105" s="18">
        <v>165.0</v>
      </c>
      <c r="B105" s="18" t="str">
        <f>VLOOKUP(A105,'202405 MM (Do Not Delete)'!$S$2:$T$1000,2,false)</f>
        <v>Horn Canteen</v>
      </c>
      <c r="C105" s="18" t="str">
        <f t="shared" si="2"/>
        <v>((Horn Canteen))</v>
      </c>
      <c r="D105" s="18">
        <v>6686.0</v>
      </c>
      <c r="E105" s="18">
        <v>2803.0</v>
      </c>
      <c r="F105" s="18">
        <v>171.0</v>
      </c>
      <c r="G105" s="19">
        <f>VLOOKUP(B105,'Kings Ratings'!$A$2:$B$1000,2,false)</f>
        <v>3</v>
      </c>
      <c r="H105" s="7">
        <f>vlookup(A105,'202405 MM (Do Not Delete)'!$A$1:$G$1000,7,false)</f>
        <v>297</v>
      </c>
      <c r="J105" s="80">
        <f>vlookup(A105,'Export 20240703'!A:H,4,false)</f>
        <v>6317</v>
      </c>
      <c r="K105" s="80">
        <f t="shared" si="3"/>
        <v>369</v>
      </c>
      <c r="L105" s="23">
        <f t="shared" si="4"/>
        <v>0.05841380402</v>
      </c>
      <c r="M105" s="24" t="str">
        <f t="shared" si="5"/>
        <v>Horn Canteen with +369, +5.8% (6317 to 6686)</v>
      </c>
      <c r="N105" s="41"/>
      <c r="O105" s="18">
        <f>vlookup(A105,'Export 20240703'!A:J,5,false)</f>
        <v>2642</v>
      </c>
      <c r="P105" s="18">
        <f t="shared" si="6"/>
        <v>161</v>
      </c>
      <c r="Q105" s="23">
        <f t="shared" si="7"/>
        <v>0.06093868282</v>
      </c>
      <c r="R105" s="24" t="str">
        <f t="shared" si="8"/>
        <v>Horn Canteen with +161, +6.1% (2642 to 2803)</v>
      </c>
      <c r="S105" s="18"/>
      <c r="T105" s="18">
        <f>vlookup(A105,'Export 20240703'!A:J,6,false)</f>
        <v>132</v>
      </c>
      <c r="U105" s="80">
        <f t="shared" si="9"/>
        <v>39</v>
      </c>
      <c r="V105" s="23">
        <f t="shared" si="10"/>
        <v>0.2954545455</v>
      </c>
      <c r="W105" s="26" t="str">
        <f t="shared" si="11"/>
        <v>Horn Canteen with +39, +29.5% (132 to 171)</v>
      </c>
    </row>
    <row r="106">
      <c r="A106" s="18">
        <v>166.0</v>
      </c>
      <c r="B106" s="18" t="str">
        <f>VLOOKUP(A106,'202405 MM (Do Not Delete)'!$S$2:$T$1000,2,false)</f>
        <v>Leather Bag</v>
      </c>
      <c r="C106" s="18" t="str">
        <f t="shared" si="2"/>
        <v>((Leather Bag))</v>
      </c>
      <c r="D106" s="18">
        <v>6126.0</v>
      </c>
      <c r="E106" s="18">
        <v>2403.0</v>
      </c>
      <c r="F106" s="18">
        <v>30.0</v>
      </c>
      <c r="G106" s="19">
        <f>VLOOKUP(B106,'Kings Ratings'!$A$2:$B$1000,2,false)</f>
        <v>2</v>
      </c>
      <c r="H106" s="7">
        <f>vlookup(A106,'202405 MM (Do Not Delete)'!$A$1:$G$1000,7,false)</f>
        <v>296</v>
      </c>
      <c r="J106" s="80">
        <f>vlookup(A106,'Export 20240703'!A:H,4,false)</f>
        <v>5745</v>
      </c>
      <c r="K106" s="80">
        <f t="shared" si="3"/>
        <v>381</v>
      </c>
      <c r="L106" s="23">
        <f t="shared" si="4"/>
        <v>0.06631853786</v>
      </c>
      <c r="M106" s="24" t="str">
        <f t="shared" si="5"/>
        <v>Leather Bag with +381, +6.6% (5745 to 6126)</v>
      </c>
      <c r="N106" s="41"/>
      <c r="O106" s="18">
        <f>vlookup(A106,'Export 20240703'!A:J,5,false)</f>
        <v>2240</v>
      </c>
      <c r="P106" s="18">
        <f t="shared" si="6"/>
        <v>163</v>
      </c>
      <c r="Q106" s="23">
        <f t="shared" si="7"/>
        <v>0.07276785714</v>
      </c>
      <c r="R106" s="24" t="str">
        <f t="shared" si="8"/>
        <v>Leather Bag with +163, +7.3% (2240 to 2403)</v>
      </c>
      <c r="S106" s="18"/>
      <c r="T106" s="18">
        <f>vlookup(A106,'Export 20240703'!A:J,6,false)</f>
        <v>26</v>
      </c>
      <c r="U106" s="80">
        <f t="shared" si="9"/>
        <v>4</v>
      </c>
      <c r="V106" s="23">
        <f t="shared" si="10"/>
        <v>0.1538461538</v>
      </c>
      <c r="W106" s="26" t="str">
        <f t="shared" si="11"/>
        <v>Leather Bag with +4, +15.4% (26 to 30)</v>
      </c>
    </row>
    <row r="107">
      <c r="A107" s="18">
        <v>167.0</v>
      </c>
      <c r="B107" s="18" t="str">
        <f>VLOOKUP(A107,'202405 MM (Do Not Delete)'!$S$2:$T$1000,2,false)</f>
        <v>Sturdy Shield</v>
      </c>
      <c r="C107" s="18" t="str">
        <f t="shared" si="2"/>
        <v>((Sturdy Shield))</v>
      </c>
      <c r="D107" s="18">
        <v>29519.0</v>
      </c>
      <c r="E107" s="18">
        <v>12970.0</v>
      </c>
      <c r="F107" s="18">
        <v>2147.0</v>
      </c>
      <c r="G107" s="19">
        <f>VLOOKUP(B107,'Kings Ratings'!$A$2:$B$1000,2,false)</f>
        <v>1</v>
      </c>
      <c r="H107" s="7">
        <f>vlookup(A107,'202405 MM (Do Not Delete)'!$A$1:$G$1000,7,false)</f>
        <v>239</v>
      </c>
      <c r="J107" s="80">
        <f>vlookup(A107,'Export 20240703'!A:H,4,false)</f>
        <v>28599</v>
      </c>
      <c r="K107" s="80">
        <f t="shared" si="3"/>
        <v>920</v>
      </c>
      <c r="L107" s="23">
        <f t="shared" si="4"/>
        <v>0.03216895696</v>
      </c>
      <c r="M107" s="24" t="str">
        <f t="shared" si="5"/>
        <v>Sturdy Shield with +920, +3.2% (28599 to 29519)</v>
      </c>
      <c r="N107" s="41"/>
      <c r="O107" s="18">
        <f>vlookup(A107,'Export 20240703'!A:J,5,false)</f>
        <v>12449</v>
      </c>
      <c r="P107" s="18">
        <f t="shared" si="6"/>
        <v>521</v>
      </c>
      <c r="Q107" s="23">
        <f t="shared" si="7"/>
        <v>0.04185075106</v>
      </c>
      <c r="R107" s="24" t="str">
        <f t="shared" si="8"/>
        <v>Sturdy Shield with +521, +4.2% (12449 to 12970)</v>
      </c>
      <c r="S107" s="18"/>
      <c r="T107" s="18">
        <f>vlookup(A107,'Export 20240703'!A:J,6,false)</f>
        <v>1873</v>
      </c>
      <c r="U107" s="80">
        <f t="shared" si="9"/>
        <v>274</v>
      </c>
      <c r="V107" s="23">
        <f t="shared" si="10"/>
        <v>0.1462893753</v>
      </c>
      <c r="W107" s="26" t="str">
        <f t="shared" si="11"/>
        <v>Sturdy Shield with +274, +14.6% (1873 to 2147)</v>
      </c>
    </row>
    <row r="108">
      <c r="A108" s="18">
        <v>169.0</v>
      </c>
      <c r="B108" s="18" t="str">
        <f>VLOOKUP(A108,'202405 MM (Do Not Delete)'!$S$2:$T$1000,2,false)</f>
        <v>Inferno Sphere</v>
      </c>
      <c r="C108" s="18" t="str">
        <f t="shared" si="2"/>
        <v>((Inferno Sphere))</v>
      </c>
      <c r="D108" s="18">
        <v>7555.0</v>
      </c>
      <c r="E108" s="18">
        <v>32.0</v>
      </c>
      <c r="F108" s="18">
        <v>0.0</v>
      </c>
      <c r="G108" s="19">
        <f>VLOOKUP(B108,'Kings Ratings'!$A$2:$B$1000,2,false)</f>
        <v>10</v>
      </c>
      <c r="H108" s="10"/>
      <c r="J108" s="80">
        <f>vlookup(A108,'Export 20240703'!A:H,4,false)</f>
        <v>7121</v>
      </c>
      <c r="K108" s="80">
        <f t="shared" si="3"/>
        <v>434</v>
      </c>
      <c r="L108" s="23">
        <f t="shared" si="4"/>
        <v>0.06094649628</v>
      </c>
      <c r="M108" s="24" t="str">
        <f t="shared" si="5"/>
        <v>Inferno Sphere with +434, +6.1% (7121 to 7555)</v>
      </c>
      <c r="N108" s="41"/>
      <c r="O108" s="18">
        <f>vlookup(A108,'Export 20240703'!A:J,5,false)</f>
        <v>28</v>
      </c>
      <c r="P108" s="18">
        <f t="shared" si="6"/>
        <v>4</v>
      </c>
      <c r="Q108" s="23">
        <f t="shared" si="7"/>
        <v>0.1428571429</v>
      </c>
      <c r="R108" s="24" t="str">
        <f t="shared" si="8"/>
        <v>Inferno Sphere with +4, +14.3% (28 to 32)</v>
      </c>
      <c r="S108" s="18"/>
      <c r="T108" s="18">
        <f>vlookup(A108,'Export 20240703'!A:J,6,false)</f>
        <v>0</v>
      </c>
      <c r="U108" s="80">
        <f t="shared" si="9"/>
        <v>0</v>
      </c>
      <c r="V108" s="23" t="str">
        <f t="shared" si="10"/>
        <v>#DIV/0!</v>
      </c>
      <c r="W108" s="26" t="str">
        <f t="shared" si="11"/>
        <v>#DIV/0!</v>
      </c>
    </row>
    <row r="109">
      <c r="A109" s="18">
        <v>173.0</v>
      </c>
      <c r="B109" s="18" t="str">
        <f>VLOOKUP(A109,'202405 MM (Do Not Delete)'!$S$2:$T$1000,2,false)</f>
        <v>Flier</v>
      </c>
      <c r="C109" s="18" t="str">
        <f t="shared" si="2"/>
        <v>((Flier))</v>
      </c>
      <c r="D109" s="18">
        <v>10120.0</v>
      </c>
      <c r="E109" s="18">
        <v>5611.0</v>
      </c>
      <c r="F109" s="18">
        <v>479.0</v>
      </c>
      <c r="G109" s="19">
        <f>VLOOKUP(B109,'Kings Ratings'!$A$2:$B$1000,2,false)</f>
        <v>5</v>
      </c>
      <c r="H109" s="7">
        <f>vlookup(A109,'202405 MM (Do Not Delete)'!$A$1:$G$1000,7,false)</f>
        <v>281</v>
      </c>
      <c r="J109" s="80">
        <f>vlookup(A109,'Export 20240703'!A:H,4,false)</f>
        <v>9441</v>
      </c>
      <c r="K109" s="80">
        <f t="shared" si="3"/>
        <v>679</v>
      </c>
      <c r="L109" s="23">
        <f t="shared" si="4"/>
        <v>0.07192034742</v>
      </c>
      <c r="M109" s="24" t="str">
        <f t="shared" si="5"/>
        <v>Flier with +679, +7.2% (9441 to 10120)</v>
      </c>
      <c r="N109" s="41"/>
      <c r="O109" s="18">
        <f>vlookup(A109,'Export 20240703'!A:J,5,false)</f>
        <v>5220</v>
      </c>
      <c r="P109" s="18">
        <f t="shared" si="6"/>
        <v>391</v>
      </c>
      <c r="Q109" s="23">
        <f t="shared" si="7"/>
        <v>0.07490421456</v>
      </c>
      <c r="R109" s="24" t="str">
        <f t="shared" si="8"/>
        <v>Flier with +391, +7.5% (5220 to 5611)</v>
      </c>
      <c r="S109" s="18"/>
      <c r="T109" s="18">
        <f>vlookup(A109,'Export 20240703'!A:J,6,false)</f>
        <v>405</v>
      </c>
      <c r="U109" s="80">
        <f t="shared" si="9"/>
        <v>74</v>
      </c>
      <c r="V109" s="23">
        <f t="shared" si="10"/>
        <v>0.1827160494</v>
      </c>
      <c r="W109" s="26" t="str">
        <f t="shared" si="11"/>
        <v>Flier with +74, +18.3% (405 to 479)</v>
      </c>
    </row>
    <row r="110">
      <c r="A110" s="18">
        <v>174.0</v>
      </c>
      <c r="B110" s="18" t="str">
        <f>VLOOKUP(A110,'202405 MM (Do Not Delete)'!$S$2:$T$1000,2,false)</f>
        <v>Ruby Fish</v>
      </c>
      <c r="C110" s="18" t="str">
        <f t="shared" si="2"/>
        <v>((Ruby Fish))</v>
      </c>
      <c r="D110" s="18">
        <v>14949.0</v>
      </c>
      <c r="E110" s="18">
        <v>8114.0</v>
      </c>
      <c r="F110" s="18">
        <v>1835.0</v>
      </c>
      <c r="G110" s="19">
        <f>VLOOKUP(B110,'Kings Ratings'!$A$2:$B$1000,2,false)</f>
        <v>3</v>
      </c>
      <c r="H110" s="7">
        <f>vlookup(A110,'202405 MM (Do Not Delete)'!$A$1:$G$1000,7,false)</f>
        <v>240</v>
      </c>
      <c r="J110" s="80">
        <f>vlookup(A110,'Export 20240703'!A:H,4,false)</f>
        <v>14035</v>
      </c>
      <c r="K110" s="80">
        <f t="shared" si="3"/>
        <v>914</v>
      </c>
      <c r="L110" s="23">
        <f t="shared" si="4"/>
        <v>0.06512290702</v>
      </c>
      <c r="M110" s="24" t="str">
        <f t="shared" si="5"/>
        <v>Ruby Fish with +914, +6.5% (14035 to 14949)</v>
      </c>
      <c r="N110" s="41"/>
      <c r="O110" s="18">
        <f>vlookup(A110,'Export 20240703'!A:J,5,false)</f>
        <v>7497</v>
      </c>
      <c r="P110" s="18">
        <f t="shared" si="6"/>
        <v>617</v>
      </c>
      <c r="Q110" s="23">
        <f t="shared" si="7"/>
        <v>0.0822995865</v>
      </c>
      <c r="R110" s="24" t="str">
        <f t="shared" si="8"/>
        <v>Ruby Fish with +617, +8.2% (7497 to 8114)</v>
      </c>
      <c r="S110" s="18"/>
      <c r="T110" s="18">
        <f>vlookup(A110,'Export 20240703'!A:J,6,false)</f>
        <v>1637</v>
      </c>
      <c r="U110" s="80">
        <f t="shared" si="9"/>
        <v>198</v>
      </c>
      <c r="V110" s="23">
        <f t="shared" si="10"/>
        <v>0.1209529627</v>
      </c>
      <c r="W110" s="26" t="str">
        <f t="shared" si="11"/>
        <v>Ruby Fish with +198, +12.1% (1637 to 1835)</v>
      </c>
    </row>
    <row r="111">
      <c r="A111" s="18">
        <v>176.0</v>
      </c>
      <c r="B111" s="18" t="str">
        <f>VLOOKUP(A111,'202405 MM (Do Not Delete)'!$S$2:$T$1000,2,false)</f>
        <v>Magicite</v>
      </c>
      <c r="C111" s="18" t="str">
        <f t="shared" si="2"/>
        <v>((Magicite))</v>
      </c>
      <c r="D111" s="18">
        <v>12598.0</v>
      </c>
      <c r="E111" s="18">
        <v>4153.0</v>
      </c>
      <c r="F111" s="18">
        <v>181.0</v>
      </c>
      <c r="G111" s="19">
        <f>VLOOKUP(B111,'Kings Ratings'!$A$2:$B$1000,2,false)</f>
        <v>5</v>
      </c>
      <c r="H111" s="7">
        <f>vlookup(A111,'202405 MM (Do Not Delete)'!$A$1:$G$1000,7,false)</f>
        <v>288</v>
      </c>
      <c r="J111" s="80">
        <f>vlookup(A111,'Export 20240703'!A:H,4,false)</f>
        <v>11792</v>
      </c>
      <c r="K111" s="80">
        <f t="shared" si="3"/>
        <v>806</v>
      </c>
      <c r="L111" s="23">
        <f t="shared" si="4"/>
        <v>0.06835142469</v>
      </c>
      <c r="M111" s="24" t="str">
        <f t="shared" si="5"/>
        <v>Magicite with +806, +6.8% (11792 to 12598)</v>
      </c>
      <c r="N111" s="41"/>
      <c r="O111" s="18">
        <f>vlookup(A111,'Export 20240703'!A:J,5,false)</f>
        <v>3872</v>
      </c>
      <c r="P111" s="18">
        <f t="shared" si="6"/>
        <v>281</v>
      </c>
      <c r="Q111" s="23">
        <f t="shared" si="7"/>
        <v>0.07257231405</v>
      </c>
      <c r="R111" s="24" t="str">
        <f t="shared" si="8"/>
        <v>Magicite with +281, +7.3% (3872 to 4153)</v>
      </c>
      <c r="S111" s="18"/>
      <c r="T111" s="18">
        <f>vlookup(A111,'Export 20240703'!A:J,6,false)</f>
        <v>154</v>
      </c>
      <c r="U111" s="80">
        <f t="shared" si="9"/>
        <v>27</v>
      </c>
      <c r="V111" s="23">
        <f t="shared" si="10"/>
        <v>0.1753246753</v>
      </c>
      <c r="W111" s="26" t="str">
        <f t="shared" si="11"/>
        <v>Magicite with +27, +17.5% (154 to 181)</v>
      </c>
    </row>
    <row r="112">
      <c r="A112" s="18">
        <v>185.0</v>
      </c>
      <c r="B112" s="18" t="str">
        <f>VLOOKUP(A112,'202405 MM (Do Not Delete)'!$S$2:$T$1000,2,false)</f>
        <v>Iced Tea</v>
      </c>
      <c r="C112" s="18" t="str">
        <f t="shared" si="2"/>
        <v>((Iced Tea))</v>
      </c>
      <c r="D112" s="18">
        <v>8862.0</v>
      </c>
      <c r="E112" s="18">
        <v>996.0</v>
      </c>
      <c r="F112" s="18">
        <v>1.0</v>
      </c>
      <c r="G112" s="19">
        <f>VLOOKUP(B112,'Kings Ratings'!$A$2:$B$1000,2,false)</f>
        <v>9</v>
      </c>
      <c r="H112" s="10"/>
      <c r="J112" s="80">
        <f>vlookup(A112,'Export 20240703'!A:H,4,false)</f>
        <v>8217</v>
      </c>
      <c r="K112" s="80">
        <f t="shared" si="3"/>
        <v>645</v>
      </c>
      <c r="L112" s="23">
        <f t="shared" si="4"/>
        <v>0.07849580139</v>
      </c>
      <c r="M112" s="24" t="str">
        <f t="shared" si="5"/>
        <v>Iced Tea with +645, +7.8% (8217 to 8862)</v>
      </c>
      <c r="N112" s="41"/>
      <c r="O112" s="18">
        <f>vlookup(A112,'Export 20240703'!A:J,5,false)</f>
        <v>871</v>
      </c>
      <c r="P112" s="18">
        <f t="shared" si="6"/>
        <v>125</v>
      </c>
      <c r="Q112" s="23">
        <f t="shared" si="7"/>
        <v>0.1435132032</v>
      </c>
      <c r="R112" s="24" t="str">
        <f t="shared" si="8"/>
        <v>Iced Tea with +125, +14.4% (871 to 996)</v>
      </c>
      <c r="S112" s="18"/>
      <c r="T112" s="18">
        <f>vlookup(A112,'Export 20240703'!A:J,6,false)</f>
        <v>1</v>
      </c>
      <c r="U112" s="80">
        <f t="shared" si="9"/>
        <v>0</v>
      </c>
      <c r="V112" s="23">
        <f t="shared" si="10"/>
        <v>0</v>
      </c>
      <c r="W112" s="26" t="str">
        <f t="shared" si="11"/>
        <v>Iced Tea with +0, +0% (1 to 1)</v>
      </c>
    </row>
    <row r="113">
      <c r="A113" s="18">
        <v>189.0</v>
      </c>
      <c r="B113" s="18" t="str">
        <f>VLOOKUP(A113,'202405 MM (Do Not Delete)'!$S$2:$T$1000,2,false)</f>
        <v>Gold Cucumber</v>
      </c>
      <c r="C113" s="18" t="str">
        <f t="shared" si="2"/>
        <v>((Gold Cucumber))</v>
      </c>
      <c r="D113" s="18">
        <v>8909.0</v>
      </c>
      <c r="E113" s="18">
        <v>2591.0</v>
      </c>
      <c r="F113" s="18">
        <v>76.0</v>
      </c>
      <c r="G113" s="19">
        <f>VLOOKUP(B113,'Kings Ratings'!$A$2:$B$1000,2,false)</f>
        <v>8</v>
      </c>
      <c r="H113" s="7" t="str">
        <f>vlookup(A113,'202405 MM (Do Not Delete)'!$A$1:$G$1000,7,false)</f>
        <v/>
      </c>
      <c r="J113" s="80">
        <f>vlookup(A113,'Export 20240703'!A:H,4,false)</f>
        <v>8364</v>
      </c>
      <c r="K113" s="80">
        <f t="shared" si="3"/>
        <v>545</v>
      </c>
      <c r="L113" s="23">
        <f t="shared" si="4"/>
        <v>0.06516021043</v>
      </c>
      <c r="M113" s="24" t="str">
        <f t="shared" si="5"/>
        <v>Gold Cucumber with +545, +6.5% (8364 to 8909)</v>
      </c>
      <c r="N113" s="41"/>
      <c r="O113" s="18">
        <f>vlookup(A113,'Export 20240703'!A:J,5,false)</f>
        <v>2426</v>
      </c>
      <c r="P113" s="18">
        <f t="shared" si="6"/>
        <v>165</v>
      </c>
      <c r="Q113" s="23">
        <f t="shared" si="7"/>
        <v>0.06801319044</v>
      </c>
      <c r="R113" s="24" t="str">
        <f t="shared" si="8"/>
        <v>Gold Cucumber with +165, +6.8% (2426 to 2591)</v>
      </c>
      <c r="S113" s="18"/>
      <c r="T113" s="18">
        <f>vlookup(A113,'Export 20240703'!A:J,6,false)</f>
        <v>66</v>
      </c>
      <c r="U113" s="80">
        <f t="shared" si="9"/>
        <v>10</v>
      </c>
      <c r="V113" s="23">
        <f t="shared" si="10"/>
        <v>0.1515151515</v>
      </c>
      <c r="W113" s="26" t="str">
        <f t="shared" si="11"/>
        <v>Gold Cucumber with +10, +15.2% (66 to 76)</v>
      </c>
    </row>
    <row r="114">
      <c r="A114" s="18">
        <v>193.0</v>
      </c>
      <c r="B114" s="18" t="str">
        <f>VLOOKUP(A114,'202405 MM (Do Not Delete)'!$S$2:$T$1000,2,false)</f>
        <v>Rope</v>
      </c>
      <c r="C114" s="18" t="str">
        <f t="shared" si="2"/>
        <v>((Rope))</v>
      </c>
      <c r="D114" s="18">
        <v>30863.0</v>
      </c>
      <c r="E114" s="18">
        <v>18232.0</v>
      </c>
      <c r="F114" s="18">
        <v>7067.0</v>
      </c>
      <c r="G114" s="19">
        <f>VLOOKUP(B114,'Kings Ratings'!$A$2:$B$1000,2,false)</f>
        <v>1</v>
      </c>
      <c r="H114" s="7">
        <f>vlookup(A114,'202405 MM (Do Not Delete)'!$A$1:$G$1000,7,false)</f>
        <v>206</v>
      </c>
      <c r="J114" s="80">
        <f>vlookup(A114,'Export 20240703'!A:H,4,false)</f>
        <v>29772</v>
      </c>
      <c r="K114" s="80">
        <f t="shared" si="3"/>
        <v>1091</v>
      </c>
      <c r="L114" s="23">
        <f t="shared" si="4"/>
        <v>0.03664516996</v>
      </c>
      <c r="M114" s="24" t="str">
        <f t="shared" si="5"/>
        <v>Rope with +1091, +3.7% (29772 to 30863)</v>
      </c>
      <c r="N114" s="41"/>
      <c r="O114" s="18">
        <f>vlookup(A114,'Export 20240703'!A:J,5,false)</f>
        <v>17403</v>
      </c>
      <c r="P114" s="18">
        <f t="shared" si="6"/>
        <v>829</v>
      </c>
      <c r="Q114" s="23">
        <f t="shared" si="7"/>
        <v>0.04763546515</v>
      </c>
      <c r="R114" s="24" t="str">
        <f t="shared" si="8"/>
        <v>Rope with +829, +4.8% (17403 to 18232)</v>
      </c>
      <c r="S114" s="18"/>
      <c r="T114" s="18">
        <f>vlookup(A114,'Export 20240703'!A:J,6,false)</f>
        <v>6389</v>
      </c>
      <c r="U114" s="80">
        <f t="shared" si="9"/>
        <v>678</v>
      </c>
      <c r="V114" s="23">
        <f t="shared" si="10"/>
        <v>0.1061198936</v>
      </c>
      <c r="W114" s="26" t="str">
        <f t="shared" si="11"/>
        <v>Rope with +678, +10.6% (6389 to 7067)</v>
      </c>
    </row>
    <row r="115">
      <c r="A115" s="18">
        <v>194.0</v>
      </c>
      <c r="B115" s="18" t="str">
        <f>VLOOKUP(A115,'202405 MM (Do Not Delete)'!$S$2:$T$1000,2,false)</f>
        <v>Fishing Net</v>
      </c>
      <c r="C115" s="18" t="str">
        <f t="shared" si="2"/>
        <v>((Fishing Net))</v>
      </c>
      <c r="D115" s="18">
        <v>29339.0</v>
      </c>
      <c r="E115" s="18">
        <v>16469.0</v>
      </c>
      <c r="F115" s="18">
        <v>6193.0</v>
      </c>
      <c r="G115" s="19">
        <f>VLOOKUP(B115,'Kings Ratings'!$A$2:$B$1000,2,false)</f>
        <v>2</v>
      </c>
      <c r="H115" s="7">
        <f>vlookup(A115,'202405 MM (Do Not Delete)'!$A$1:$G$1000,7,false)</f>
        <v>211</v>
      </c>
      <c r="J115" s="80">
        <f>vlookup(A115,'Export 20240703'!A:H,4,false)</f>
        <v>28301</v>
      </c>
      <c r="K115" s="80">
        <f t="shared" si="3"/>
        <v>1038</v>
      </c>
      <c r="L115" s="23">
        <f t="shared" si="4"/>
        <v>0.03667714922</v>
      </c>
      <c r="M115" s="24" t="str">
        <f t="shared" si="5"/>
        <v>Fishing Net with +1038, +3.7% (28301 to 29339)</v>
      </c>
      <c r="N115" s="41"/>
      <c r="O115" s="18">
        <f>vlookup(A115,'Export 20240703'!A:J,5,false)</f>
        <v>15617</v>
      </c>
      <c r="P115" s="18">
        <f t="shared" si="6"/>
        <v>852</v>
      </c>
      <c r="Q115" s="23">
        <f t="shared" si="7"/>
        <v>0.05455593264</v>
      </c>
      <c r="R115" s="24" t="str">
        <f t="shared" si="8"/>
        <v>Fishing Net with +852, +5.5% (15617 to 16469)</v>
      </c>
      <c r="S115" s="18"/>
      <c r="T115" s="18">
        <f>vlookup(A115,'Export 20240703'!A:J,6,false)</f>
        <v>5671</v>
      </c>
      <c r="U115" s="80">
        <f t="shared" si="9"/>
        <v>522</v>
      </c>
      <c r="V115" s="23">
        <f t="shared" si="10"/>
        <v>0.09204725798</v>
      </c>
      <c r="W115" s="26" t="str">
        <f t="shared" si="11"/>
        <v>Fishing Net with +522, +9.2% (5671 to 6193)</v>
      </c>
    </row>
    <row r="116">
      <c r="A116" s="18">
        <v>195.0</v>
      </c>
      <c r="B116" s="18" t="str">
        <f>VLOOKUP(A116,'202405 MM (Do Not Delete)'!$S$2:$T$1000,2,false)</f>
        <v>Mystic Ring</v>
      </c>
      <c r="C116" s="18" t="str">
        <f t="shared" si="2"/>
        <v>((Mystic Ring))</v>
      </c>
      <c r="D116" s="18">
        <v>6795.0</v>
      </c>
      <c r="E116" s="18">
        <v>2518.0</v>
      </c>
      <c r="F116" s="18">
        <v>23.0</v>
      </c>
      <c r="G116" s="19">
        <f>VLOOKUP(B116,'Kings Ratings'!$A$2:$B$1000,2,false)</f>
        <v>4</v>
      </c>
      <c r="H116" s="7">
        <f>vlookup(A116,'202405 MM (Do Not Delete)'!$A$1:$G$1000,7,false)</f>
        <v>297</v>
      </c>
      <c r="J116" s="80">
        <f>vlookup(A116,'Export 20240703'!A:H,4,false)</f>
        <v>6325</v>
      </c>
      <c r="K116" s="80">
        <f t="shared" si="3"/>
        <v>470</v>
      </c>
      <c r="L116" s="23">
        <f t="shared" si="4"/>
        <v>0.0743083004</v>
      </c>
      <c r="M116" s="24" t="str">
        <f t="shared" si="5"/>
        <v>Mystic Ring with +470, +7.4% (6325 to 6795)</v>
      </c>
      <c r="N116" s="41"/>
      <c r="O116" s="18">
        <f>vlookup(A116,'Export 20240703'!A:J,5,false)</f>
        <v>2354</v>
      </c>
      <c r="P116" s="18">
        <f t="shared" si="6"/>
        <v>164</v>
      </c>
      <c r="Q116" s="23">
        <f t="shared" si="7"/>
        <v>0.06966864911</v>
      </c>
      <c r="R116" s="24" t="str">
        <f t="shared" si="8"/>
        <v>Mystic Ring with +164, +7% (2354 to 2518)</v>
      </c>
      <c r="S116" s="18"/>
      <c r="T116" s="18">
        <f>vlookup(A116,'Export 20240703'!A:J,6,false)</f>
        <v>20</v>
      </c>
      <c r="U116" s="80">
        <f t="shared" si="9"/>
        <v>3</v>
      </c>
      <c r="V116" s="23">
        <f t="shared" si="10"/>
        <v>0.15</v>
      </c>
      <c r="W116" s="26" t="str">
        <f t="shared" si="11"/>
        <v>Mystic Ring with +3, +15% (20 to 23)</v>
      </c>
    </row>
    <row r="117">
      <c r="A117" s="18">
        <v>196.0</v>
      </c>
      <c r="B117" s="18" t="str">
        <f>VLOOKUP(A117,'202405 MM (Do Not Delete)'!$S$2:$T$1000,2,false)</f>
        <v>Pearl Necklace</v>
      </c>
      <c r="C117" s="18" t="str">
        <f t="shared" si="2"/>
        <v>((Pearl Necklace))</v>
      </c>
      <c r="D117" s="18">
        <v>7399.0</v>
      </c>
      <c r="E117" s="18">
        <v>3918.0</v>
      </c>
      <c r="F117" s="18">
        <v>302.0</v>
      </c>
      <c r="G117" s="19">
        <f>VLOOKUP(B117,'Kings Ratings'!$A$2:$B$1000,2,false)</f>
        <v>2</v>
      </c>
      <c r="H117" s="7">
        <f>vlookup(A117,'202405 MM (Do Not Delete)'!$A$1:$G$1000,7,false)</f>
        <v>284</v>
      </c>
      <c r="J117" s="80">
        <f>vlookup(A117,'Export 20240703'!A:H,4,false)</f>
        <v>6962</v>
      </c>
      <c r="K117" s="80">
        <f t="shared" si="3"/>
        <v>437</v>
      </c>
      <c r="L117" s="23">
        <f t="shared" si="4"/>
        <v>0.06276931916</v>
      </c>
      <c r="M117" s="24" t="str">
        <f t="shared" si="5"/>
        <v>Pearl Necklace with +437, +6.3% (6962 to 7399)</v>
      </c>
      <c r="N117" s="41"/>
      <c r="O117" s="18">
        <f>vlookup(A117,'Export 20240703'!A:J,5,false)</f>
        <v>3651</v>
      </c>
      <c r="P117" s="18">
        <f t="shared" si="6"/>
        <v>267</v>
      </c>
      <c r="Q117" s="23">
        <f t="shared" si="7"/>
        <v>0.07313064914</v>
      </c>
      <c r="R117" s="24" t="str">
        <f t="shared" si="8"/>
        <v>Pearl Necklace with +267, +7.3% (3651 to 3918)</v>
      </c>
      <c r="S117" s="18"/>
      <c r="T117" s="18">
        <f>vlookup(A117,'Export 20240703'!A:J,6,false)</f>
        <v>264</v>
      </c>
      <c r="U117" s="80">
        <f t="shared" si="9"/>
        <v>38</v>
      </c>
      <c r="V117" s="23">
        <f t="shared" si="10"/>
        <v>0.1439393939</v>
      </c>
      <c r="W117" s="26" t="str">
        <f t="shared" si="11"/>
        <v>Pearl Necklace with +38, +14.4% (264 to 302)</v>
      </c>
    </row>
    <row r="118">
      <c r="A118" s="18">
        <v>198.0</v>
      </c>
      <c r="B118" s="18" t="str">
        <f>VLOOKUP(A118,'202405 MM (Do Not Delete)'!$S$2:$T$1000,2,false)</f>
        <v>Mackerel</v>
      </c>
      <c r="C118" s="18" t="str">
        <f t="shared" si="2"/>
        <v>((Mackerel))</v>
      </c>
      <c r="D118" s="18">
        <v>27284.0</v>
      </c>
      <c r="E118" s="18">
        <v>14931.0</v>
      </c>
      <c r="F118" s="18">
        <v>6014.0</v>
      </c>
      <c r="G118" s="19">
        <f>VLOOKUP(B118,'Kings Ratings'!$A$2:$B$1000,2,false)</f>
        <v>1</v>
      </c>
      <c r="H118" s="7">
        <f>vlookup(A118,'202405 MM (Do Not Delete)'!$A$1:$G$1000,7,false)</f>
        <v>216</v>
      </c>
      <c r="J118" s="80">
        <f>vlookup(A118,'Export 20240703'!A:H,4,false)</f>
        <v>26078</v>
      </c>
      <c r="K118" s="80">
        <f t="shared" si="3"/>
        <v>1206</v>
      </c>
      <c r="L118" s="23">
        <f t="shared" si="4"/>
        <v>0.04624587775</v>
      </c>
      <c r="M118" s="24" t="str">
        <f t="shared" si="5"/>
        <v>Mackerel with +1206, +4.6% (26078 to 27284)</v>
      </c>
      <c r="N118" s="41"/>
      <c r="O118" s="18">
        <f>vlookup(A118,'Export 20240703'!A:J,5,false)</f>
        <v>13983</v>
      </c>
      <c r="P118" s="18">
        <f t="shared" si="6"/>
        <v>948</v>
      </c>
      <c r="Q118" s="23">
        <f t="shared" si="7"/>
        <v>0.06779661017</v>
      </c>
      <c r="R118" s="24" t="str">
        <f t="shared" si="8"/>
        <v>Mackerel with +948, +6.8% (13983 to 14931)</v>
      </c>
      <c r="S118" s="18"/>
      <c r="T118" s="18">
        <f>vlookup(A118,'Export 20240703'!A:J,6,false)</f>
        <v>5458</v>
      </c>
      <c r="U118" s="80">
        <f t="shared" si="9"/>
        <v>556</v>
      </c>
      <c r="V118" s="23">
        <f t="shared" si="10"/>
        <v>0.1018688164</v>
      </c>
      <c r="W118" s="26" t="str">
        <f t="shared" si="11"/>
        <v>Mackerel with +556, +10.2% (5458 to 6014)</v>
      </c>
    </row>
    <row r="119">
      <c r="A119" s="18">
        <v>199.0</v>
      </c>
      <c r="B119" s="18" t="str">
        <f>VLOOKUP(A119,'202405 MM (Do Not Delete)'!$S$2:$T$1000,2,false)</f>
        <v>Globber</v>
      </c>
      <c r="C119" s="18" t="str">
        <f t="shared" si="2"/>
        <v>((Globber))</v>
      </c>
      <c r="D119" s="18">
        <v>15102.0</v>
      </c>
      <c r="E119" s="18">
        <v>8247.0</v>
      </c>
      <c r="F119" s="18">
        <v>2470.0</v>
      </c>
      <c r="G119" s="19">
        <f>VLOOKUP(B119,'Kings Ratings'!$A$2:$B$1000,2,false)</f>
        <v>4</v>
      </c>
      <c r="H119" s="7">
        <f>vlookup(A119,'202405 MM (Do Not Delete)'!$A$1:$G$1000,7,false)</f>
        <v>244</v>
      </c>
      <c r="J119" s="80">
        <f>vlookup(A119,'Export 20240703'!A:H,4,false)</f>
        <v>14644</v>
      </c>
      <c r="K119" s="80">
        <f t="shared" si="3"/>
        <v>458</v>
      </c>
      <c r="L119" s="23">
        <f t="shared" si="4"/>
        <v>0.03127560776</v>
      </c>
      <c r="M119" s="24" t="str">
        <f t="shared" si="5"/>
        <v>Globber with +458, +3.1% (14644 to 15102)</v>
      </c>
      <c r="N119" s="41"/>
      <c r="O119" s="18">
        <f>vlookup(A119,'Export 20240703'!A:J,5,false)</f>
        <v>7947</v>
      </c>
      <c r="P119" s="18">
        <f t="shared" si="6"/>
        <v>300</v>
      </c>
      <c r="Q119" s="23">
        <f t="shared" si="7"/>
        <v>0.03775009438</v>
      </c>
      <c r="R119" s="24" t="str">
        <f t="shared" si="8"/>
        <v>Globber with +300, +3.8% (7947 to 8247)</v>
      </c>
      <c r="S119" s="18"/>
      <c r="T119" s="18">
        <f>vlookup(A119,'Export 20240703'!A:J,6,false)</f>
        <v>2395</v>
      </c>
      <c r="U119" s="80">
        <f t="shared" si="9"/>
        <v>75</v>
      </c>
      <c r="V119" s="23">
        <f t="shared" si="10"/>
        <v>0.03131524008</v>
      </c>
      <c r="W119" s="26" t="str">
        <f t="shared" si="11"/>
        <v>Globber with +75, +3.1% (2395 to 2470)</v>
      </c>
    </row>
    <row r="120">
      <c r="A120" s="18">
        <v>200.0</v>
      </c>
      <c r="B120" s="18" t="str">
        <f>VLOOKUP(A120,'202405 MM (Do Not Delete)'!$S$2:$T$1000,2,false)</f>
        <v>Blue Tiger Fish</v>
      </c>
      <c r="C120" s="18" t="str">
        <f t="shared" si="2"/>
        <v>((Blue Tiger Fish))</v>
      </c>
      <c r="D120" s="18">
        <v>17294.0</v>
      </c>
      <c r="E120" s="18">
        <v>8653.0</v>
      </c>
      <c r="F120" s="18">
        <v>2360.0</v>
      </c>
      <c r="G120" s="19">
        <f>VLOOKUP(B120,'Kings Ratings'!$A$2:$B$1000,2,false)</f>
        <v>2</v>
      </c>
      <c r="H120" s="7">
        <f>vlookup(A120,'202405 MM (Do Not Delete)'!$A$1:$G$1000,7,false)</f>
        <v>232</v>
      </c>
      <c r="J120" s="80">
        <f>vlookup(A120,'Export 20240703'!A:H,4,false)</f>
        <v>16317</v>
      </c>
      <c r="K120" s="80">
        <f t="shared" si="3"/>
        <v>977</v>
      </c>
      <c r="L120" s="23">
        <f t="shared" si="4"/>
        <v>0.05987620273</v>
      </c>
      <c r="M120" s="24" t="str">
        <f t="shared" si="5"/>
        <v>Blue Tiger Fish with +977, +6% (16317 to 17294)</v>
      </c>
      <c r="N120" s="41"/>
      <c r="O120" s="18">
        <f>vlookup(A120,'Export 20240703'!A:J,5,false)</f>
        <v>8061</v>
      </c>
      <c r="P120" s="18">
        <f t="shared" si="6"/>
        <v>592</v>
      </c>
      <c r="Q120" s="23">
        <f t="shared" si="7"/>
        <v>0.07344001985</v>
      </c>
      <c r="R120" s="24" t="str">
        <f t="shared" si="8"/>
        <v>Blue Tiger Fish with +592, +7.3% (8061 to 8653)</v>
      </c>
      <c r="S120" s="18"/>
      <c r="T120" s="18">
        <f>vlookup(A120,'Export 20240703'!A:J,6,false)</f>
        <v>2143</v>
      </c>
      <c r="U120" s="80">
        <f t="shared" si="9"/>
        <v>217</v>
      </c>
      <c r="V120" s="23">
        <f t="shared" si="10"/>
        <v>0.101259916</v>
      </c>
      <c r="W120" s="26" t="str">
        <f t="shared" si="11"/>
        <v>Blue Tiger Fish with +217, +10.1% (2143 to 2360)</v>
      </c>
    </row>
    <row r="121">
      <c r="A121" s="18">
        <v>201.0</v>
      </c>
      <c r="B121" s="18" t="str">
        <f>VLOOKUP(A121,'202405 MM (Do Not Delete)'!$S$2:$T$1000,2,false)</f>
        <v>Fluorifish</v>
      </c>
      <c r="C121" s="18" t="str">
        <f t="shared" si="2"/>
        <v>((Fluorifish))</v>
      </c>
      <c r="D121" s="18">
        <v>16284.0</v>
      </c>
      <c r="E121" s="18">
        <v>8484.0</v>
      </c>
      <c r="F121" s="18">
        <v>2032.0</v>
      </c>
      <c r="G121" s="19">
        <f>VLOOKUP(B121,'Kings Ratings'!$A$2:$B$1000,2,false)</f>
        <v>3</v>
      </c>
      <c r="H121" s="7">
        <f>vlookup(A121,'202405 MM (Do Not Delete)'!$A$1:$G$1000,7,false)</f>
        <v>238</v>
      </c>
      <c r="J121" s="80">
        <f>vlookup(A121,'Export 20240703'!A:H,4,false)</f>
        <v>15284</v>
      </c>
      <c r="K121" s="80">
        <f t="shared" si="3"/>
        <v>1000</v>
      </c>
      <c r="L121" s="23">
        <f t="shared" si="4"/>
        <v>0.06542789846</v>
      </c>
      <c r="M121" s="24" t="str">
        <f t="shared" si="5"/>
        <v>Fluorifish with +1000, +6.5% (15284 to 16284)</v>
      </c>
      <c r="N121" s="41"/>
      <c r="O121" s="18">
        <f>vlookup(A121,'Export 20240703'!A:J,5,false)</f>
        <v>7896</v>
      </c>
      <c r="P121" s="18">
        <f t="shared" si="6"/>
        <v>588</v>
      </c>
      <c r="Q121" s="23">
        <f t="shared" si="7"/>
        <v>0.07446808511</v>
      </c>
      <c r="R121" s="24" t="str">
        <f t="shared" si="8"/>
        <v>Fluorifish with +588, +7.4% (7896 to 8484)</v>
      </c>
      <c r="S121" s="18"/>
      <c r="T121" s="18">
        <f>vlookup(A121,'Export 20240703'!A:J,6,false)</f>
        <v>1811</v>
      </c>
      <c r="U121" s="80">
        <f t="shared" si="9"/>
        <v>221</v>
      </c>
      <c r="V121" s="23">
        <f t="shared" si="10"/>
        <v>0.1220320265</v>
      </c>
      <c r="W121" s="26" t="str">
        <f t="shared" si="11"/>
        <v>Fluorifish with +221, +12.2% (1811 to 2032)</v>
      </c>
    </row>
    <row r="122">
      <c r="A122" s="18">
        <v>203.0</v>
      </c>
      <c r="B122" s="18" t="str">
        <f>VLOOKUP(A122,'202405 MM (Do Not Delete)'!$S$2:$T$1000,2,false)</f>
        <v>Green Dye</v>
      </c>
      <c r="C122" s="18" t="str">
        <f t="shared" si="2"/>
        <v>((Green Dye))</v>
      </c>
      <c r="D122" s="18">
        <v>15182.0</v>
      </c>
      <c r="E122" s="18">
        <v>5577.0</v>
      </c>
      <c r="F122" s="18">
        <v>398.0</v>
      </c>
      <c r="G122" s="19">
        <f>VLOOKUP(B122,'Kings Ratings'!$A$2:$B$1000,2,false)</f>
        <v>2</v>
      </c>
      <c r="H122" s="7">
        <f>vlookup(A122,'202405 MM (Do Not Delete)'!$A$1:$G$1000,7,false)</f>
        <v>280</v>
      </c>
      <c r="J122" s="80">
        <f>vlookup(A122,'Export 20240703'!A:H,4,false)</f>
        <v>14313</v>
      </c>
      <c r="K122" s="80">
        <f t="shared" si="3"/>
        <v>869</v>
      </c>
      <c r="L122" s="23">
        <f t="shared" si="4"/>
        <v>0.06071403619</v>
      </c>
      <c r="M122" s="24" t="str">
        <f t="shared" si="5"/>
        <v>Green Dye with +869, +6.1% (14313 to 15182)</v>
      </c>
      <c r="N122" s="41"/>
      <c r="O122" s="18">
        <f>vlookup(A122,'Export 20240703'!A:J,5,false)</f>
        <v>5176</v>
      </c>
      <c r="P122" s="18">
        <f t="shared" si="6"/>
        <v>401</v>
      </c>
      <c r="Q122" s="23">
        <f t="shared" si="7"/>
        <v>0.07747295209</v>
      </c>
      <c r="R122" s="24" t="str">
        <f t="shared" si="8"/>
        <v>Green Dye with +401, +7.7% (5176 to 5577)</v>
      </c>
      <c r="S122" s="18"/>
      <c r="T122" s="18">
        <f>vlookup(A122,'Export 20240703'!A:J,6,false)</f>
        <v>362</v>
      </c>
      <c r="U122" s="80">
        <f t="shared" si="9"/>
        <v>36</v>
      </c>
      <c r="V122" s="23">
        <f t="shared" si="10"/>
        <v>0.09944751381</v>
      </c>
      <c r="W122" s="26" t="str">
        <f t="shared" si="11"/>
        <v>Green Dye with +36, +9.9% (362 to 398)</v>
      </c>
    </row>
    <row r="123">
      <c r="A123" s="18">
        <v>204.0</v>
      </c>
      <c r="B123" s="18" t="str">
        <f>VLOOKUP(A123,'202405 MM (Do Not Delete)'!$S$2:$T$1000,2,false)</f>
        <v>Green Shield</v>
      </c>
      <c r="C123" s="18" t="str">
        <f t="shared" si="2"/>
        <v>((Green Shield))</v>
      </c>
      <c r="D123" s="18">
        <v>8046.0</v>
      </c>
      <c r="E123" s="18">
        <v>3985.0</v>
      </c>
      <c r="F123" s="18">
        <v>144.0</v>
      </c>
      <c r="G123" s="19">
        <f>VLOOKUP(B123,'Kings Ratings'!$A$2:$B$1000,2,false)</f>
        <v>2</v>
      </c>
      <c r="H123" s="7">
        <f>vlookup(A123,'202405 MM (Do Not Delete)'!$A$1:$G$1000,7,false)</f>
        <v>291</v>
      </c>
      <c r="J123" s="80">
        <f>vlookup(A123,'Export 20240703'!A:H,4,false)</f>
        <v>7473</v>
      </c>
      <c r="K123" s="80">
        <f t="shared" si="3"/>
        <v>573</v>
      </c>
      <c r="L123" s="23">
        <f t="shared" si="4"/>
        <v>0.07667603372</v>
      </c>
      <c r="M123" s="24" t="str">
        <f t="shared" si="5"/>
        <v>Green Shield with +573, +7.7% (7473 to 8046)</v>
      </c>
      <c r="N123" s="41"/>
      <c r="O123" s="18">
        <f>vlookup(A123,'Export 20240703'!A:J,5,false)</f>
        <v>3770</v>
      </c>
      <c r="P123" s="18">
        <f t="shared" si="6"/>
        <v>215</v>
      </c>
      <c r="Q123" s="23">
        <f t="shared" si="7"/>
        <v>0.05702917772</v>
      </c>
      <c r="R123" s="24" t="str">
        <f t="shared" si="8"/>
        <v>Green Shield with +215, +5.7% (3770 to 3985)</v>
      </c>
      <c r="S123" s="18"/>
      <c r="T123" s="18">
        <f>vlookup(A123,'Export 20240703'!A:J,6,false)</f>
        <v>129</v>
      </c>
      <c r="U123" s="80">
        <f t="shared" si="9"/>
        <v>15</v>
      </c>
      <c r="V123" s="23">
        <f t="shared" si="10"/>
        <v>0.1162790698</v>
      </c>
      <c r="W123" s="26" t="str">
        <f t="shared" si="11"/>
        <v>Green Shield with +15, +11.6% (129 to 144)</v>
      </c>
    </row>
    <row r="124">
      <c r="A124" s="18">
        <v>205.0</v>
      </c>
      <c r="B124" s="18" t="str">
        <f>VLOOKUP(A124,'202405 MM (Do Not Delete)'!$S$2:$T$1000,2,false)</f>
        <v>Red Starfish</v>
      </c>
      <c r="C124" s="18" t="str">
        <f t="shared" si="2"/>
        <v>((Red Starfish))</v>
      </c>
      <c r="D124" s="18">
        <v>18085.0</v>
      </c>
      <c r="E124" s="18">
        <v>9334.0</v>
      </c>
      <c r="F124" s="18">
        <v>2872.0</v>
      </c>
      <c r="G124" s="19">
        <f>VLOOKUP(B124,'Kings Ratings'!$A$2:$B$1000,2,false)</f>
        <v>2</v>
      </c>
      <c r="H124" s="7">
        <f>vlookup(A124,'202405 MM (Do Not Delete)'!$A$1:$G$1000,7,false)</f>
        <v>226</v>
      </c>
      <c r="J124" s="80">
        <f>vlookup(A124,'Export 20240703'!A:H,4,false)</f>
        <v>17095</v>
      </c>
      <c r="K124" s="80">
        <f t="shared" si="3"/>
        <v>990</v>
      </c>
      <c r="L124" s="23">
        <f t="shared" si="4"/>
        <v>0.05791167008</v>
      </c>
      <c r="M124" s="24" t="str">
        <f t="shared" si="5"/>
        <v>Red Starfish with +990, +5.8% (17095 to 18085)</v>
      </c>
      <c r="N124" s="41"/>
      <c r="O124" s="18">
        <f>vlookup(A124,'Export 20240703'!A:J,5,false)</f>
        <v>8677</v>
      </c>
      <c r="P124" s="18">
        <f t="shared" si="6"/>
        <v>657</v>
      </c>
      <c r="Q124" s="23">
        <f t="shared" si="7"/>
        <v>0.07571741385</v>
      </c>
      <c r="R124" s="24" t="str">
        <f t="shared" si="8"/>
        <v>Red Starfish with +657, +7.6% (8677 to 9334)</v>
      </c>
      <c r="S124" s="18"/>
      <c r="T124" s="18">
        <f>vlookup(A124,'Export 20240703'!A:J,6,false)</f>
        <v>2597</v>
      </c>
      <c r="U124" s="80">
        <f t="shared" si="9"/>
        <v>275</v>
      </c>
      <c r="V124" s="23">
        <f t="shared" si="10"/>
        <v>0.1058914132</v>
      </c>
      <c r="W124" s="26" t="str">
        <f t="shared" si="11"/>
        <v>Red Starfish with +275, +10.6% (2597 to 2872)</v>
      </c>
    </row>
    <row r="125">
      <c r="A125" s="18">
        <v>206.0</v>
      </c>
      <c r="B125" s="18" t="str">
        <f>VLOOKUP(A125,'202405 MM (Do Not Delete)'!$S$2:$T$1000,2,false)</f>
        <v>Seahorse</v>
      </c>
      <c r="C125" s="18" t="str">
        <f t="shared" si="2"/>
        <v>((Seahorse))</v>
      </c>
      <c r="D125" s="18">
        <v>15166.0</v>
      </c>
      <c r="E125" s="18">
        <v>7995.0</v>
      </c>
      <c r="F125" s="18">
        <v>1911.0</v>
      </c>
      <c r="G125" s="19">
        <f>VLOOKUP(B125,'Kings Ratings'!$A$2:$B$1000,2,false)</f>
        <v>3</v>
      </c>
      <c r="H125" s="7">
        <f>vlookup(A125,'202405 MM (Do Not Delete)'!$A$1:$G$1000,7,false)</f>
        <v>237</v>
      </c>
      <c r="J125" s="80">
        <f>vlookup(A125,'Export 20240703'!A:H,4,false)</f>
        <v>14269</v>
      </c>
      <c r="K125" s="80">
        <f t="shared" si="3"/>
        <v>897</v>
      </c>
      <c r="L125" s="23">
        <f t="shared" si="4"/>
        <v>0.06286355035</v>
      </c>
      <c r="M125" s="24" t="str">
        <f t="shared" si="5"/>
        <v>Seahorse with +897, +6.3% (14269 to 15166)</v>
      </c>
      <c r="N125" s="41"/>
      <c r="O125" s="18">
        <f>vlookup(A125,'Export 20240703'!A:J,5,false)</f>
        <v>7364</v>
      </c>
      <c r="P125" s="18">
        <f t="shared" si="6"/>
        <v>631</v>
      </c>
      <c r="Q125" s="23">
        <f t="shared" si="7"/>
        <v>0.08568712656</v>
      </c>
      <c r="R125" s="24" t="str">
        <f t="shared" si="8"/>
        <v>Seahorse with +631, +8.6% (7364 to 7995)</v>
      </c>
      <c r="S125" s="18"/>
      <c r="T125" s="18">
        <f>vlookup(A125,'Export 20240703'!A:J,6,false)</f>
        <v>1717</v>
      </c>
      <c r="U125" s="80">
        <f t="shared" si="9"/>
        <v>194</v>
      </c>
      <c r="V125" s="23">
        <f t="shared" si="10"/>
        <v>0.1129877694</v>
      </c>
      <c r="W125" s="26" t="str">
        <f t="shared" si="11"/>
        <v>Seahorse with +194, +11.3% (1717 to 1911)</v>
      </c>
    </row>
    <row r="126">
      <c r="A126" s="18">
        <v>207.0</v>
      </c>
      <c r="B126" s="18" t="str">
        <f>VLOOKUP(A126,'202405 MM (Do Not Delete)'!$S$2:$T$1000,2,false)</f>
        <v>Octopus</v>
      </c>
      <c r="C126" s="18" t="str">
        <f t="shared" si="2"/>
        <v>((Octopus))</v>
      </c>
      <c r="D126" s="18">
        <v>10842.0</v>
      </c>
      <c r="E126" s="18">
        <v>5881.0</v>
      </c>
      <c r="F126" s="18">
        <v>259.0</v>
      </c>
      <c r="G126" s="19">
        <f>VLOOKUP(B126,'Kings Ratings'!$A$2:$B$1000,2,false)</f>
        <v>5</v>
      </c>
      <c r="H126" s="7">
        <f>vlookup(A126,'202405 MM (Do Not Delete)'!$A$1:$G$1000,7,false)</f>
        <v>291</v>
      </c>
      <c r="J126" s="80">
        <f>vlookup(A126,'Export 20240703'!A:H,4,false)</f>
        <v>10085</v>
      </c>
      <c r="K126" s="80">
        <f t="shared" si="3"/>
        <v>757</v>
      </c>
      <c r="L126" s="23">
        <f t="shared" si="4"/>
        <v>0.07506197323</v>
      </c>
      <c r="M126" s="24" t="str">
        <f t="shared" si="5"/>
        <v>Octopus with +757, +7.5% (10085 to 10842)</v>
      </c>
      <c r="N126" s="41"/>
      <c r="O126" s="18">
        <f>vlookup(A126,'Export 20240703'!A:J,5,false)</f>
        <v>5430</v>
      </c>
      <c r="P126" s="18">
        <f t="shared" si="6"/>
        <v>451</v>
      </c>
      <c r="Q126" s="23">
        <f t="shared" si="7"/>
        <v>0.08305709024</v>
      </c>
      <c r="R126" s="24" t="str">
        <f t="shared" si="8"/>
        <v>Octopus with +451, +8.3% (5430 to 5881)</v>
      </c>
      <c r="S126" s="18"/>
      <c r="T126" s="18">
        <f>vlookup(A126,'Export 20240703'!A:J,6,false)</f>
        <v>200</v>
      </c>
      <c r="U126" s="80">
        <f t="shared" si="9"/>
        <v>59</v>
      </c>
      <c r="V126" s="23">
        <f t="shared" si="10"/>
        <v>0.295</v>
      </c>
      <c r="W126" s="26" t="str">
        <f t="shared" si="11"/>
        <v>Octopus with +59, +29.5% (200 to 259)</v>
      </c>
    </row>
    <row r="127">
      <c r="A127" s="18">
        <v>216.0</v>
      </c>
      <c r="B127" s="18" t="str">
        <f>VLOOKUP(A127,'202405 MM (Do Not Delete)'!$S$2:$T$1000,2,false)</f>
        <v>Magnifying Glass</v>
      </c>
      <c r="C127" s="18" t="str">
        <f t="shared" si="2"/>
        <v>((Magnifying Glass))</v>
      </c>
      <c r="D127" s="18">
        <v>6276.0</v>
      </c>
      <c r="E127" s="18">
        <v>3763.0</v>
      </c>
      <c r="F127" s="18">
        <v>357.0</v>
      </c>
      <c r="G127" s="19">
        <f>VLOOKUP(B127,'Kings Ratings'!$A$2:$B$1000,2,false)</f>
        <v>2</v>
      </c>
      <c r="H127" s="7">
        <f>vlookup(A127,'202405 MM (Do Not Delete)'!$A$1:$G$1000,7,false)</f>
        <v>285</v>
      </c>
      <c r="J127" s="80">
        <f>vlookup(A127,'Export 20240703'!A:H,4,false)</f>
        <v>5936</v>
      </c>
      <c r="K127" s="80">
        <f t="shared" si="3"/>
        <v>340</v>
      </c>
      <c r="L127" s="23">
        <f t="shared" si="4"/>
        <v>0.05727762803</v>
      </c>
      <c r="M127" s="24" t="str">
        <f t="shared" si="5"/>
        <v>Magnifying Glass with +340, +5.7% (5936 to 6276)</v>
      </c>
      <c r="N127" s="41"/>
      <c r="O127" s="18">
        <f>vlookup(A127,'Export 20240703'!A:J,5,false)</f>
        <v>3530</v>
      </c>
      <c r="P127" s="18">
        <f t="shared" si="6"/>
        <v>233</v>
      </c>
      <c r="Q127" s="23">
        <f t="shared" si="7"/>
        <v>0.06600566572</v>
      </c>
      <c r="R127" s="24" t="str">
        <f t="shared" si="8"/>
        <v>Magnifying Glass with +233, +6.6% (3530 to 3763)</v>
      </c>
      <c r="S127" s="18"/>
      <c r="T127" s="18">
        <f>vlookup(A127,'Export 20240703'!A:J,6,false)</f>
        <v>307</v>
      </c>
      <c r="U127" s="80">
        <f t="shared" si="9"/>
        <v>50</v>
      </c>
      <c r="V127" s="23">
        <f t="shared" si="10"/>
        <v>0.1628664495</v>
      </c>
      <c r="W127" s="26" t="str">
        <f t="shared" si="11"/>
        <v>Magnifying Glass with +50, +16.3% (307 to 357)</v>
      </c>
    </row>
    <row r="128">
      <c r="A128" s="18">
        <v>217.0</v>
      </c>
      <c r="B128" s="18" t="str">
        <f>VLOOKUP(A128,'202405 MM (Do Not Delete)'!$S$2:$T$1000,2,false)</f>
        <v>Horseshoe</v>
      </c>
      <c r="C128" s="18" t="str">
        <f t="shared" si="2"/>
        <v>((Horseshoe))</v>
      </c>
      <c r="D128" s="18">
        <v>14739.0</v>
      </c>
      <c r="E128" s="18">
        <v>9255.0</v>
      </c>
      <c r="F128" s="18">
        <v>2589.0</v>
      </c>
      <c r="G128" s="19">
        <f>VLOOKUP(B128,'Kings Ratings'!$A$2:$B$1000,2,false)</f>
        <v>1</v>
      </c>
      <c r="H128" s="7">
        <f>vlookup(A128,'202405 MM (Do Not Delete)'!$A$1:$G$1000,7,false)</f>
        <v>233</v>
      </c>
      <c r="J128" s="80">
        <f>vlookup(A128,'Export 20240703'!A:H,4,false)</f>
        <v>14116</v>
      </c>
      <c r="K128" s="80">
        <f t="shared" si="3"/>
        <v>623</v>
      </c>
      <c r="L128" s="23">
        <f t="shared" si="4"/>
        <v>0.04413431567</v>
      </c>
      <c r="M128" s="24" t="str">
        <f t="shared" si="5"/>
        <v>Horseshoe with +623, +4.4% (14116 to 14739)</v>
      </c>
      <c r="N128" s="41"/>
      <c r="O128" s="18">
        <f>vlookup(A128,'Export 20240703'!A:J,5,false)</f>
        <v>8773</v>
      </c>
      <c r="P128" s="18">
        <f t="shared" si="6"/>
        <v>482</v>
      </c>
      <c r="Q128" s="23">
        <f t="shared" si="7"/>
        <v>0.05494129716</v>
      </c>
      <c r="R128" s="24" t="str">
        <f t="shared" si="8"/>
        <v>Horseshoe with +482, +5.5% (8773 to 9255)</v>
      </c>
      <c r="S128" s="18"/>
      <c r="T128" s="18">
        <f>vlookup(A128,'Export 20240703'!A:J,6,false)</f>
        <v>2307</v>
      </c>
      <c r="U128" s="80">
        <f t="shared" si="9"/>
        <v>282</v>
      </c>
      <c r="V128" s="23">
        <f t="shared" si="10"/>
        <v>0.122236671</v>
      </c>
      <c r="W128" s="26" t="str">
        <f t="shared" si="11"/>
        <v>Horseshoe with +282, +12.2% (2307 to 2589)</v>
      </c>
    </row>
    <row r="129">
      <c r="A129" s="18">
        <v>220.0</v>
      </c>
      <c r="B129" s="18" t="str">
        <f>VLOOKUP(A129,'202405 MM (Do Not Delete)'!$S$2:$T$1000,2,false)</f>
        <v>Lava Sphere</v>
      </c>
      <c r="C129" s="18" t="str">
        <f t="shared" si="2"/>
        <v>((Lava Sphere))</v>
      </c>
      <c r="D129" s="18">
        <v>6991.0</v>
      </c>
      <c r="E129" s="18">
        <v>9.0</v>
      </c>
      <c r="F129" s="18">
        <v>0.0</v>
      </c>
      <c r="G129" s="19">
        <f>VLOOKUP(B129,'Kings Ratings'!$A$2:$B$1000,2,false)</f>
        <v>10</v>
      </c>
      <c r="H129" s="10"/>
      <c r="J129" s="80">
        <f>vlookup(A129,'Export 20240703'!A:H,4,false)</f>
        <v>6589</v>
      </c>
      <c r="K129" s="80">
        <f t="shared" si="3"/>
        <v>402</v>
      </c>
      <c r="L129" s="23">
        <f t="shared" si="4"/>
        <v>0.06101077553</v>
      </c>
      <c r="M129" s="24" t="str">
        <f t="shared" si="5"/>
        <v>Lava Sphere with +402, +6.1% (6589 to 6991)</v>
      </c>
      <c r="N129" s="41"/>
      <c r="O129" s="18">
        <f>vlookup(A129,'Export 20240703'!A:J,5,false)</f>
        <v>8</v>
      </c>
      <c r="P129" s="18">
        <f t="shared" si="6"/>
        <v>1</v>
      </c>
      <c r="Q129" s="23">
        <f t="shared" si="7"/>
        <v>0.125</v>
      </c>
      <c r="R129" s="24" t="str">
        <f t="shared" si="8"/>
        <v>Lava Sphere with +1, +12.5% (8 to 9)</v>
      </c>
      <c r="S129" s="18"/>
      <c r="T129" s="18">
        <f>vlookup(A129,'Export 20240703'!A:J,6,false)</f>
        <v>0</v>
      </c>
      <c r="U129" s="80">
        <f t="shared" si="9"/>
        <v>0</v>
      </c>
      <c r="V129" s="23" t="str">
        <f t="shared" si="10"/>
        <v>#DIV/0!</v>
      </c>
      <c r="W129" s="26" t="str">
        <f t="shared" si="11"/>
        <v>#DIV/0!</v>
      </c>
    </row>
    <row r="130">
      <c r="A130" s="18">
        <v>221.0</v>
      </c>
      <c r="B130" s="18" t="str">
        <f>VLOOKUP(A130,'202405 MM (Do Not Delete)'!$S$2:$T$1000,2,false)</f>
        <v>Runestone 11</v>
      </c>
      <c r="C130" s="18" t="str">
        <f t="shared" si="2"/>
        <v>((Runestone 11))</v>
      </c>
      <c r="D130" s="18">
        <v>5165.0</v>
      </c>
      <c r="E130" s="18">
        <v>0.0</v>
      </c>
      <c r="F130" s="18">
        <v>0.0</v>
      </c>
      <c r="G130" s="19">
        <f>VLOOKUP(B130,'Kings Ratings'!$A$2:$B$1000,2,false)</f>
        <v>10</v>
      </c>
      <c r="H130" s="10" t="str">
        <f>vlookup(A130,'202405 MM (Do Not Delete)'!$A$1:$G$1000,7,false)</f>
        <v/>
      </c>
      <c r="J130" s="80">
        <f>vlookup(A130,'Export 20240703'!A:H,4,false)</f>
        <v>4893</v>
      </c>
      <c r="K130" s="80">
        <f t="shared" si="3"/>
        <v>272</v>
      </c>
      <c r="L130" s="23">
        <f t="shared" si="4"/>
        <v>0.05558961782</v>
      </c>
      <c r="M130" s="24" t="str">
        <f t="shared" si="5"/>
        <v>Runestone 11 with +272, +5.6% (4893 to 5165)</v>
      </c>
      <c r="N130" s="41"/>
      <c r="O130" s="18">
        <f>vlookup(A130,'Export 20240703'!A:J,5,false)</f>
        <v>0</v>
      </c>
      <c r="P130" s="18">
        <f t="shared" si="6"/>
        <v>0</v>
      </c>
      <c r="Q130" s="23" t="str">
        <f t="shared" si="7"/>
        <v>#DIV/0!</v>
      </c>
      <c r="R130" s="24" t="str">
        <f t="shared" si="8"/>
        <v>#DIV/0!</v>
      </c>
      <c r="S130" s="18"/>
      <c r="T130" s="18">
        <f>vlookup(A130,'Export 20240703'!A:J,6,false)</f>
        <v>0</v>
      </c>
      <c r="U130" s="80">
        <f t="shared" si="9"/>
        <v>0</v>
      </c>
      <c r="V130" s="23" t="str">
        <f t="shared" si="10"/>
        <v>#DIV/0!</v>
      </c>
      <c r="W130" s="26" t="str">
        <f t="shared" si="11"/>
        <v>#DIV/0!</v>
      </c>
    </row>
    <row r="131">
      <c r="A131" s="18">
        <v>222.0</v>
      </c>
      <c r="B131" s="18" t="str">
        <f>VLOOKUP(A131,'202405 MM (Do Not Delete)'!$S$2:$T$1000,2,false)</f>
        <v>Runestone 12</v>
      </c>
      <c r="C131" s="18" t="str">
        <f t="shared" si="2"/>
        <v>((Runestone 12))</v>
      </c>
      <c r="D131" s="18">
        <v>5388.0</v>
      </c>
      <c r="E131" s="18">
        <v>7.0</v>
      </c>
      <c r="F131" s="18">
        <v>0.0</v>
      </c>
      <c r="G131" s="19">
        <f>VLOOKUP(B131,'Kings Ratings'!$A$2:$B$1000,2,false)</f>
        <v>10</v>
      </c>
      <c r="H131" s="10" t="str">
        <f>vlookup(A131,'202405 MM (Do Not Delete)'!$A$1:$G$1000,7,false)</f>
        <v/>
      </c>
      <c r="J131" s="80">
        <f>vlookup(A131,'Export 20240703'!A:H,4,false)</f>
        <v>5148</v>
      </c>
      <c r="K131" s="80">
        <f t="shared" si="3"/>
        <v>240</v>
      </c>
      <c r="L131" s="23">
        <f t="shared" si="4"/>
        <v>0.04662004662</v>
      </c>
      <c r="M131" s="24" t="str">
        <f t="shared" si="5"/>
        <v>Runestone 12 with +240, +4.7% (5148 to 5388)</v>
      </c>
      <c r="N131" s="41"/>
      <c r="O131" s="18">
        <f>vlookup(A131,'Export 20240703'!A:J,5,false)</f>
        <v>6</v>
      </c>
      <c r="P131" s="18">
        <f t="shared" si="6"/>
        <v>1</v>
      </c>
      <c r="Q131" s="23">
        <f t="shared" si="7"/>
        <v>0.1666666667</v>
      </c>
      <c r="R131" s="24" t="str">
        <f t="shared" si="8"/>
        <v>Runestone 12 with +1, +16.7% (6 to 7)</v>
      </c>
      <c r="S131" s="18"/>
      <c r="T131" s="18">
        <f>vlookup(A131,'Export 20240703'!A:J,6,false)</f>
        <v>0</v>
      </c>
      <c r="U131" s="80">
        <f t="shared" si="9"/>
        <v>0</v>
      </c>
      <c r="V131" s="23" t="str">
        <f t="shared" si="10"/>
        <v>#DIV/0!</v>
      </c>
      <c r="W131" s="26" t="str">
        <f t="shared" si="11"/>
        <v>#DIV/0!</v>
      </c>
    </row>
    <row r="132">
      <c r="A132" s="18">
        <v>223.0</v>
      </c>
      <c r="B132" s="18" t="str">
        <f>VLOOKUP(A132,'202405 MM (Do Not Delete)'!$S$2:$T$1000,2,false)</f>
        <v>Runestone 13</v>
      </c>
      <c r="C132" s="18" t="str">
        <f t="shared" si="2"/>
        <v>((Runestone 13))</v>
      </c>
      <c r="D132" s="18">
        <v>5298.0</v>
      </c>
      <c r="E132" s="18">
        <v>1.0</v>
      </c>
      <c r="F132" s="18">
        <v>0.0</v>
      </c>
      <c r="G132" s="19">
        <f>VLOOKUP(B132,'Kings Ratings'!$A$2:$B$1000,2,false)</f>
        <v>10</v>
      </c>
      <c r="H132" s="10" t="str">
        <f>vlookup(A132,'202405 MM (Do Not Delete)'!$A$1:$G$1000,7,false)</f>
        <v/>
      </c>
      <c r="J132" s="80">
        <f>vlookup(A132,'Export 20240703'!A:H,4,false)</f>
        <v>5008</v>
      </c>
      <c r="K132" s="80">
        <f t="shared" si="3"/>
        <v>290</v>
      </c>
      <c r="L132" s="23">
        <f t="shared" si="4"/>
        <v>0.05790734824</v>
      </c>
      <c r="M132" s="24" t="str">
        <f t="shared" si="5"/>
        <v>Runestone 13 with +290, +5.8% (5008 to 5298)</v>
      </c>
      <c r="N132" s="41"/>
      <c r="O132" s="18">
        <f>vlookup(A132,'Export 20240703'!A:J,5,false)</f>
        <v>1</v>
      </c>
      <c r="P132" s="18">
        <f t="shared" si="6"/>
        <v>0</v>
      </c>
      <c r="Q132" s="23">
        <f t="shared" si="7"/>
        <v>0</v>
      </c>
      <c r="R132" s="24" t="str">
        <f t="shared" si="8"/>
        <v>Runestone 13 with +0, +0% (1 to 1)</v>
      </c>
      <c r="S132" s="18"/>
      <c r="T132" s="18">
        <f>vlookup(A132,'Export 20240703'!A:J,6,false)</f>
        <v>0</v>
      </c>
      <c r="U132" s="80">
        <f t="shared" si="9"/>
        <v>0</v>
      </c>
      <c r="V132" s="23" t="str">
        <f t="shared" si="10"/>
        <v>#DIV/0!</v>
      </c>
      <c r="W132" s="26" t="str">
        <f t="shared" si="11"/>
        <v>#DIV/0!</v>
      </c>
    </row>
    <row r="133">
      <c r="A133" s="18">
        <v>224.0</v>
      </c>
      <c r="B133" s="18" t="str">
        <f>VLOOKUP(A133,'202405 MM (Do Not Delete)'!$S$2:$T$1000,2,false)</f>
        <v>Runestone 14</v>
      </c>
      <c r="C133" s="18" t="str">
        <f t="shared" si="2"/>
        <v>((Runestone 14))</v>
      </c>
      <c r="D133" s="18">
        <v>5281.0</v>
      </c>
      <c r="E133" s="18">
        <v>0.0</v>
      </c>
      <c r="F133" s="18">
        <v>0.0</v>
      </c>
      <c r="G133" s="19">
        <f>VLOOKUP(B133,'Kings Ratings'!$A$2:$B$1000,2,false)</f>
        <v>10</v>
      </c>
      <c r="H133" s="10" t="str">
        <f>vlookup(A133,'202405 MM (Do Not Delete)'!$A$1:$G$1000,7,false)</f>
        <v/>
      </c>
      <c r="J133" s="80">
        <f>vlookup(A133,'Export 20240703'!A:H,4,false)</f>
        <v>4972</v>
      </c>
      <c r="K133" s="80">
        <f t="shared" si="3"/>
        <v>309</v>
      </c>
      <c r="L133" s="23">
        <f t="shared" si="4"/>
        <v>0.06214802896</v>
      </c>
      <c r="M133" s="24" t="str">
        <f t="shared" si="5"/>
        <v>Runestone 14 with +309, +6.2% (4972 to 5281)</v>
      </c>
      <c r="N133" s="41"/>
      <c r="O133" s="18">
        <f>vlookup(A133,'Export 20240703'!A:J,5,false)</f>
        <v>0</v>
      </c>
      <c r="P133" s="18">
        <f t="shared" si="6"/>
        <v>0</v>
      </c>
      <c r="Q133" s="23" t="str">
        <f t="shared" si="7"/>
        <v>#DIV/0!</v>
      </c>
      <c r="R133" s="24" t="str">
        <f t="shared" si="8"/>
        <v>#DIV/0!</v>
      </c>
      <c r="S133" s="18"/>
      <c r="T133" s="18">
        <f>vlookup(A133,'Export 20240703'!A:J,6,false)</f>
        <v>0</v>
      </c>
      <c r="U133" s="80">
        <f t="shared" si="9"/>
        <v>0</v>
      </c>
      <c r="V133" s="23" t="str">
        <f t="shared" si="10"/>
        <v>#DIV/0!</v>
      </c>
      <c r="W133" s="26" t="str">
        <f t="shared" si="11"/>
        <v>#DIV/0!</v>
      </c>
    </row>
    <row r="134">
      <c r="A134" s="18">
        <v>225.0</v>
      </c>
      <c r="B134" s="18" t="str">
        <f>VLOOKUP(A134,'202405 MM (Do Not Delete)'!$S$2:$T$1000,2,false)</f>
        <v>Runestone 15</v>
      </c>
      <c r="C134" s="18" t="str">
        <f t="shared" si="2"/>
        <v>((Runestone 15))</v>
      </c>
      <c r="D134" s="18">
        <v>5274.0</v>
      </c>
      <c r="E134" s="18">
        <v>0.0</v>
      </c>
      <c r="F134" s="18">
        <v>0.0</v>
      </c>
      <c r="G134" s="19">
        <f>VLOOKUP(B134,'Kings Ratings'!$A$2:$B$1000,2,false)</f>
        <v>10</v>
      </c>
      <c r="H134" s="10" t="str">
        <f>vlookup(A134,'202405 MM (Do Not Delete)'!$A$1:$G$1000,7,false)</f>
        <v/>
      </c>
      <c r="J134" s="80">
        <f>vlookup(A134,'Export 20240703'!A:H,4,false)</f>
        <v>4985</v>
      </c>
      <c r="K134" s="80">
        <f t="shared" si="3"/>
        <v>289</v>
      </c>
      <c r="L134" s="23">
        <f t="shared" si="4"/>
        <v>0.05797392177</v>
      </c>
      <c r="M134" s="24" t="str">
        <f t="shared" si="5"/>
        <v>Runestone 15 with +289, +5.8% (4985 to 5274)</v>
      </c>
      <c r="N134" s="41"/>
      <c r="O134" s="18">
        <f>vlookup(A134,'Export 20240703'!A:J,5,false)</f>
        <v>0</v>
      </c>
      <c r="P134" s="18">
        <f t="shared" si="6"/>
        <v>0</v>
      </c>
      <c r="Q134" s="23" t="str">
        <f t="shared" si="7"/>
        <v>#DIV/0!</v>
      </c>
      <c r="R134" s="24" t="str">
        <f t="shared" si="8"/>
        <v>#DIV/0!</v>
      </c>
      <c r="S134" s="18"/>
      <c r="T134" s="18">
        <f>vlookup(A134,'Export 20240703'!A:J,6,false)</f>
        <v>0</v>
      </c>
      <c r="U134" s="80">
        <f t="shared" si="9"/>
        <v>0</v>
      </c>
      <c r="V134" s="23" t="str">
        <f t="shared" si="10"/>
        <v>#DIV/0!</v>
      </c>
      <c r="W134" s="26" t="str">
        <f t="shared" si="11"/>
        <v>#DIV/0!</v>
      </c>
    </row>
    <row r="135">
      <c r="A135" s="18">
        <v>226.0</v>
      </c>
      <c r="B135" s="18" t="str">
        <f>VLOOKUP(A135,'202405 MM (Do Not Delete)'!$S$2:$T$1000,2,false)</f>
        <v>Runestone 16</v>
      </c>
      <c r="C135" s="18" t="str">
        <f t="shared" si="2"/>
        <v>((Runestone 16))</v>
      </c>
      <c r="D135" s="18">
        <v>4763.0</v>
      </c>
      <c r="E135" s="18">
        <v>0.0</v>
      </c>
      <c r="F135" s="18">
        <v>0.0</v>
      </c>
      <c r="G135" s="19">
        <f>VLOOKUP(B135,'Kings Ratings'!$A$2:$B$1000,2,false)</f>
        <v>10</v>
      </c>
      <c r="H135" s="10" t="str">
        <f>vlookup(A135,'202405 MM (Do Not Delete)'!$A$1:$G$1000,7,false)</f>
        <v/>
      </c>
      <c r="J135" s="80">
        <f>vlookup(A135,'Export 20240703'!A:H,4,false)</f>
        <v>4514</v>
      </c>
      <c r="K135" s="80">
        <f t="shared" si="3"/>
        <v>249</v>
      </c>
      <c r="L135" s="23">
        <f t="shared" si="4"/>
        <v>0.0551617191</v>
      </c>
      <c r="M135" s="24" t="str">
        <f t="shared" si="5"/>
        <v>Runestone 16 with +249, +5.5% (4514 to 4763)</v>
      </c>
      <c r="N135" s="41"/>
      <c r="O135" s="18">
        <f>vlookup(A135,'Export 20240703'!A:J,5,false)</f>
        <v>0</v>
      </c>
      <c r="P135" s="18">
        <f t="shared" si="6"/>
        <v>0</v>
      </c>
      <c r="Q135" s="23" t="str">
        <f t="shared" si="7"/>
        <v>#DIV/0!</v>
      </c>
      <c r="R135" s="24" t="str">
        <f t="shared" si="8"/>
        <v>#DIV/0!</v>
      </c>
      <c r="S135" s="18"/>
      <c r="T135" s="18">
        <f>vlookup(A135,'Export 20240703'!A:J,6,false)</f>
        <v>0</v>
      </c>
      <c r="U135" s="80">
        <f t="shared" si="9"/>
        <v>0</v>
      </c>
      <c r="V135" s="23" t="str">
        <f t="shared" si="10"/>
        <v>#DIV/0!</v>
      </c>
      <c r="W135" s="26" t="str">
        <f t="shared" si="11"/>
        <v>#DIV/0!</v>
      </c>
    </row>
    <row r="136">
      <c r="A136" s="18">
        <v>227.0</v>
      </c>
      <c r="B136" s="18" t="str">
        <f>VLOOKUP(A136,'202405 MM (Do Not Delete)'!$S$2:$T$1000,2,false)</f>
        <v>Runestone 17</v>
      </c>
      <c r="C136" s="18" t="str">
        <f t="shared" si="2"/>
        <v>((Runestone 17))</v>
      </c>
      <c r="D136" s="18">
        <v>5367.0</v>
      </c>
      <c r="E136" s="18">
        <v>5.0</v>
      </c>
      <c r="F136" s="18">
        <v>0.0</v>
      </c>
      <c r="G136" s="19">
        <f>VLOOKUP(B136,'Kings Ratings'!$A$2:$B$1000,2,false)</f>
        <v>10</v>
      </c>
      <c r="H136" s="10" t="str">
        <f>vlookup(A136,'202405 MM (Do Not Delete)'!$A$1:$G$1000,7,false)</f>
        <v/>
      </c>
      <c r="J136" s="80">
        <f>vlookup(A136,'Export 20240703'!A:H,4,false)</f>
        <v>5061</v>
      </c>
      <c r="K136" s="80">
        <f t="shared" si="3"/>
        <v>306</v>
      </c>
      <c r="L136" s="23">
        <f t="shared" si="4"/>
        <v>0.06046235922</v>
      </c>
      <c r="M136" s="24" t="str">
        <f t="shared" si="5"/>
        <v>Runestone 17 with +306, +6% (5061 to 5367)</v>
      </c>
      <c r="N136" s="41"/>
      <c r="O136" s="18">
        <f>vlookup(A136,'Export 20240703'!A:J,5,false)</f>
        <v>4</v>
      </c>
      <c r="P136" s="18">
        <f t="shared" si="6"/>
        <v>1</v>
      </c>
      <c r="Q136" s="23">
        <f t="shared" si="7"/>
        <v>0.25</v>
      </c>
      <c r="R136" s="24" t="str">
        <f t="shared" si="8"/>
        <v>Runestone 17 with +1, +25% (4 to 5)</v>
      </c>
      <c r="S136" s="18"/>
      <c r="T136" s="18">
        <f>vlookup(A136,'Export 20240703'!A:J,6,false)</f>
        <v>0</v>
      </c>
      <c r="U136" s="80">
        <f t="shared" si="9"/>
        <v>0</v>
      </c>
      <c r="V136" s="23" t="str">
        <f t="shared" si="10"/>
        <v>#DIV/0!</v>
      </c>
      <c r="W136" s="26" t="str">
        <f t="shared" si="11"/>
        <v>#DIV/0!</v>
      </c>
    </row>
    <row r="137">
      <c r="A137" s="18">
        <v>228.0</v>
      </c>
      <c r="B137" s="18" t="str">
        <f>VLOOKUP(A137,'202405 MM (Do Not Delete)'!$S$2:$T$1000,2,false)</f>
        <v>Runestone 18</v>
      </c>
      <c r="C137" s="18" t="str">
        <f t="shared" si="2"/>
        <v>((Runestone 18))</v>
      </c>
      <c r="D137" s="18">
        <v>6185.0</v>
      </c>
      <c r="E137" s="18">
        <v>4.0</v>
      </c>
      <c r="F137" s="18">
        <v>0.0</v>
      </c>
      <c r="G137" s="19">
        <f>VLOOKUP(B137,'Kings Ratings'!$A$2:$B$1000,2,false)</f>
        <v>10</v>
      </c>
      <c r="H137" s="10"/>
      <c r="J137" s="80">
        <f>vlookup(A137,'Export 20240703'!A:H,4,false)</f>
        <v>5792</v>
      </c>
      <c r="K137" s="80">
        <f t="shared" si="3"/>
        <v>393</v>
      </c>
      <c r="L137" s="23">
        <f t="shared" si="4"/>
        <v>0.06785220994</v>
      </c>
      <c r="M137" s="24" t="str">
        <f t="shared" si="5"/>
        <v>Runestone 18 with +393, +6.8% (5792 to 6185)</v>
      </c>
      <c r="N137" s="41"/>
      <c r="O137" s="18">
        <f>vlookup(A137,'Export 20240703'!A:J,5,false)</f>
        <v>3</v>
      </c>
      <c r="P137" s="18">
        <f t="shared" si="6"/>
        <v>1</v>
      </c>
      <c r="Q137" s="23">
        <f t="shared" si="7"/>
        <v>0.3333333333</v>
      </c>
      <c r="R137" s="24" t="str">
        <f t="shared" si="8"/>
        <v>Runestone 18 with +1, +33.3% (3 to 4)</v>
      </c>
      <c r="S137" s="18"/>
      <c r="T137" s="18">
        <f>vlookup(A137,'Export 20240703'!A:J,6,false)</f>
        <v>0</v>
      </c>
      <c r="U137" s="80">
        <f t="shared" si="9"/>
        <v>0</v>
      </c>
      <c r="V137" s="23" t="str">
        <f t="shared" si="10"/>
        <v>#DIV/0!</v>
      </c>
      <c r="W137" s="26" t="str">
        <f t="shared" si="11"/>
        <v>#DIV/0!</v>
      </c>
    </row>
    <row r="138">
      <c r="A138" s="18">
        <v>229.0</v>
      </c>
      <c r="B138" s="18" t="str">
        <f>VLOOKUP(A138,'202405 MM (Do Not Delete)'!$S$2:$T$1000,2,false)</f>
        <v>Runestone 19</v>
      </c>
      <c r="C138" s="18" t="str">
        <f t="shared" si="2"/>
        <v>((Runestone 19))</v>
      </c>
      <c r="D138" s="18">
        <v>5032.0</v>
      </c>
      <c r="E138" s="18">
        <v>0.0</v>
      </c>
      <c r="F138" s="18">
        <v>0.0</v>
      </c>
      <c r="G138" s="19">
        <f>VLOOKUP(B138,'Kings Ratings'!$A$2:$B$1000,2,false)</f>
        <v>10</v>
      </c>
      <c r="H138" s="10" t="str">
        <f>vlookup(A138,'202405 MM (Do Not Delete)'!$A$1:$G$1000,7,false)</f>
        <v/>
      </c>
      <c r="J138" s="80">
        <f>vlookup(A138,'Export 20240703'!A:H,4,false)</f>
        <v>4763</v>
      </c>
      <c r="K138" s="80">
        <f t="shared" si="3"/>
        <v>269</v>
      </c>
      <c r="L138" s="23">
        <f t="shared" si="4"/>
        <v>0.05647701029</v>
      </c>
      <c r="M138" s="24" t="str">
        <f t="shared" si="5"/>
        <v>Runestone 19 with +269, +5.6% (4763 to 5032)</v>
      </c>
      <c r="N138" s="41"/>
      <c r="O138" s="18">
        <f>vlookup(A138,'Export 20240703'!A:J,5,false)</f>
        <v>0</v>
      </c>
      <c r="P138" s="18">
        <f t="shared" si="6"/>
        <v>0</v>
      </c>
      <c r="Q138" s="23" t="str">
        <f t="shared" si="7"/>
        <v>#DIV/0!</v>
      </c>
      <c r="R138" s="24" t="str">
        <f t="shared" si="8"/>
        <v>#DIV/0!</v>
      </c>
      <c r="S138" s="18"/>
      <c r="T138" s="18">
        <f>vlookup(A138,'Export 20240703'!A:J,6,false)</f>
        <v>0</v>
      </c>
      <c r="U138" s="80">
        <f t="shared" si="9"/>
        <v>0</v>
      </c>
      <c r="V138" s="23" t="str">
        <f t="shared" si="10"/>
        <v>#DIV/0!</v>
      </c>
      <c r="W138" s="26" t="str">
        <f t="shared" si="11"/>
        <v>#DIV/0!</v>
      </c>
    </row>
    <row r="139">
      <c r="A139" s="18">
        <v>230.0</v>
      </c>
      <c r="B139" s="18" t="str">
        <f>VLOOKUP(A139,'202405 MM (Do Not Delete)'!$S$2:$T$1000,2,false)</f>
        <v>Runestone 20</v>
      </c>
      <c r="C139" s="18" t="str">
        <f t="shared" si="2"/>
        <v>((Runestone 20))</v>
      </c>
      <c r="D139" s="18">
        <v>4911.0</v>
      </c>
      <c r="E139" s="18">
        <v>0.0</v>
      </c>
      <c r="F139" s="18">
        <v>0.0</v>
      </c>
      <c r="G139" s="19">
        <f>VLOOKUP(B139,'Kings Ratings'!$A$2:$B$1000,2,false)</f>
        <v>10</v>
      </c>
      <c r="H139" s="10" t="str">
        <f>vlookup(A139,'202405 MM (Do Not Delete)'!$A$1:$G$1000,7,false)</f>
        <v/>
      </c>
      <c r="J139" s="80">
        <f>vlookup(A139,'Export 20240703'!A:H,4,false)</f>
        <v>4663</v>
      </c>
      <c r="K139" s="80">
        <f t="shared" si="3"/>
        <v>248</v>
      </c>
      <c r="L139" s="23">
        <f t="shared" si="4"/>
        <v>0.05318464508</v>
      </c>
      <c r="M139" s="24" t="str">
        <f t="shared" si="5"/>
        <v>Runestone 20 with +248, +5.3% (4663 to 4911)</v>
      </c>
      <c r="N139" s="41"/>
      <c r="O139" s="18">
        <f>vlookup(A139,'Export 20240703'!A:J,5,false)</f>
        <v>0</v>
      </c>
      <c r="P139" s="18">
        <f t="shared" si="6"/>
        <v>0</v>
      </c>
      <c r="Q139" s="23" t="str">
        <f t="shared" si="7"/>
        <v>#DIV/0!</v>
      </c>
      <c r="R139" s="24" t="str">
        <f t="shared" si="8"/>
        <v>#DIV/0!</v>
      </c>
      <c r="S139" s="18"/>
      <c r="T139" s="18">
        <f>vlookup(A139,'Export 20240703'!A:J,6,false)</f>
        <v>0</v>
      </c>
      <c r="U139" s="80">
        <f t="shared" si="9"/>
        <v>0</v>
      </c>
      <c r="V139" s="23" t="str">
        <f t="shared" si="10"/>
        <v>#DIV/0!</v>
      </c>
      <c r="W139" s="26" t="str">
        <f t="shared" si="11"/>
        <v>#DIV/0!</v>
      </c>
    </row>
    <row r="140">
      <c r="A140" s="18">
        <v>231.0</v>
      </c>
      <c r="B140" s="18" t="str">
        <f>VLOOKUP(A140,'202405 MM (Do Not Delete)'!$S$2:$T$1000,2,false)</f>
        <v>Torch Fish</v>
      </c>
      <c r="C140" s="18" t="str">
        <f t="shared" si="2"/>
        <v>((Torch Fish))</v>
      </c>
      <c r="D140" s="18">
        <v>32318.0</v>
      </c>
      <c r="E140" s="18">
        <v>16347.0</v>
      </c>
      <c r="F140" s="18">
        <v>6321.0</v>
      </c>
      <c r="G140" s="19">
        <f>VLOOKUP(B140,'Kings Ratings'!$A$2:$B$1000,2,false)</f>
        <v>1</v>
      </c>
      <c r="H140" s="7">
        <f>vlookup(A140,'202405 MM (Do Not Delete)'!$A$1:$G$1000,7,false)</f>
        <v>215</v>
      </c>
      <c r="J140" s="80">
        <f>vlookup(A140,'Export 20240703'!A:H,4,false)</f>
        <v>31119</v>
      </c>
      <c r="K140" s="80">
        <f t="shared" si="3"/>
        <v>1199</v>
      </c>
      <c r="L140" s="23">
        <f t="shared" si="4"/>
        <v>0.03852951573</v>
      </c>
      <c r="M140" s="24" t="str">
        <f t="shared" si="5"/>
        <v>Torch Fish with +1199, +3.9% (31119 to 32318)</v>
      </c>
      <c r="N140" s="41"/>
      <c r="O140" s="18">
        <f>vlookup(A140,'Export 20240703'!A:J,5,false)</f>
        <v>15417</v>
      </c>
      <c r="P140" s="18">
        <f t="shared" si="6"/>
        <v>930</v>
      </c>
      <c r="Q140" s="23">
        <f t="shared" si="7"/>
        <v>0.06032302004</v>
      </c>
      <c r="R140" s="24" t="str">
        <f t="shared" si="8"/>
        <v>Torch Fish with +930, +6% (15417 to 16347)</v>
      </c>
      <c r="S140" s="18"/>
      <c r="T140" s="18">
        <f>vlookup(A140,'Export 20240703'!A:J,6,false)</f>
        <v>5821</v>
      </c>
      <c r="U140" s="80">
        <f t="shared" si="9"/>
        <v>500</v>
      </c>
      <c r="V140" s="23">
        <f t="shared" si="10"/>
        <v>0.08589589418</v>
      </c>
      <c r="W140" s="26" t="str">
        <f t="shared" si="11"/>
        <v>Torch Fish with +500, +8.6% (5821 to 6321)</v>
      </c>
    </row>
    <row r="141">
      <c r="A141" s="18">
        <v>232.0</v>
      </c>
      <c r="B141" s="18" t="str">
        <f>VLOOKUP(A141,'202405 MM (Do Not Delete)'!$S$2:$T$1000,2,false)</f>
        <v>Flamejack</v>
      </c>
      <c r="C141" s="18" t="str">
        <f t="shared" si="2"/>
        <v>((Flamejack))</v>
      </c>
      <c r="D141" s="18">
        <v>23717.0</v>
      </c>
      <c r="E141" s="18">
        <v>11106.0</v>
      </c>
      <c r="F141" s="18">
        <v>3140.0</v>
      </c>
      <c r="G141" s="19">
        <f>VLOOKUP(B141,'Kings Ratings'!$A$2:$B$1000,2,false)</f>
        <v>1</v>
      </c>
      <c r="H141" s="7">
        <f>vlookup(A141,'202405 MM (Do Not Delete)'!$A$1:$G$1000,7,false)</f>
        <v>224</v>
      </c>
      <c r="J141" s="80">
        <f>vlookup(A141,'Export 20240703'!A:H,4,false)</f>
        <v>22625</v>
      </c>
      <c r="K141" s="80">
        <f t="shared" si="3"/>
        <v>1092</v>
      </c>
      <c r="L141" s="23">
        <f t="shared" si="4"/>
        <v>0.04826519337</v>
      </c>
      <c r="M141" s="24" t="str">
        <f t="shared" si="5"/>
        <v>Flamejack with +1092, +4.8% (22625 to 23717)</v>
      </c>
      <c r="N141" s="41"/>
      <c r="O141" s="18">
        <f>vlookup(A141,'Export 20240703'!A:J,5,false)</f>
        <v>10436</v>
      </c>
      <c r="P141" s="18">
        <f t="shared" si="6"/>
        <v>670</v>
      </c>
      <c r="Q141" s="23">
        <f t="shared" si="7"/>
        <v>0.06420084323</v>
      </c>
      <c r="R141" s="24" t="str">
        <f t="shared" si="8"/>
        <v>Flamejack with +670, +6.4% (10436 to 11106)</v>
      </c>
      <c r="S141" s="18"/>
      <c r="T141" s="18">
        <f>vlookup(A141,'Export 20240703'!A:J,6,false)</f>
        <v>2936</v>
      </c>
      <c r="U141" s="80">
        <f t="shared" si="9"/>
        <v>204</v>
      </c>
      <c r="V141" s="23">
        <f t="shared" si="10"/>
        <v>0.06948228883</v>
      </c>
      <c r="W141" s="26" t="str">
        <f t="shared" si="11"/>
        <v>Flamejack with +204, +6.9% (2936 to 3140)</v>
      </c>
    </row>
    <row r="142">
      <c r="A142" s="18">
        <v>233.0</v>
      </c>
      <c r="B142" s="18" t="str">
        <f>VLOOKUP(A142,'202405 MM (Do Not Delete)'!$S$2:$T$1000,2,false)</f>
        <v>Redgill</v>
      </c>
      <c r="C142" s="18" t="str">
        <f t="shared" si="2"/>
        <v>((Redgill))</v>
      </c>
      <c r="D142" s="18">
        <v>17589.0</v>
      </c>
      <c r="E142" s="18">
        <v>8554.0</v>
      </c>
      <c r="F142" s="18">
        <v>2117.0</v>
      </c>
      <c r="G142" s="19">
        <f>VLOOKUP(B142,'Kings Ratings'!$A$2:$B$1000,2,false)</f>
        <v>1</v>
      </c>
      <c r="H142" s="7">
        <f>vlookup(A142,'202405 MM (Do Not Delete)'!$A$1:$G$1000,7,false)</f>
        <v>236</v>
      </c>
      <c r="J142" s="80">
        <f>vlookup(A142,'Export 20240703'!A:H,4,false)</f>
        <v>16636</v>
      </c>
      <c r="K142" s="80">
        <f t="shared" si="3"/>
        <v>953</v>
      </c>
      <c r="L142" s="23">
        <f t="shared" si="4"/>
        <v>0.05728540515</v>
      </c>
      <c r="M142" s="24" t="str">
        <f t="shared" si="5"/>
        <v>Redgill with +953, +5.7% (16636 to 17589)</v>
      </c>
      <c r="N142" s="41"/>
      <c r="O142" s="18">
        <f>vlookup(A142,'Export 20240703'!A:J,5,false)</f>
        <v>7974</v>
      </c>
      <c r="P142" s="18">
        <f t="shared" si="6"/>
        <v>580</v>
      </c>
      <c r="Q142" s="23">
        <f t="shared" si="7"/>
        <v>0.07273639328</v>
      </c>
      <c r="R142" s="24" t="str">
        <f t="shared" si="8"/>
        <v>Redgill with +580, +7.3% (7974 to 8554)</v>
      </c>
      <c r="S142" s="18"/>
      <c r="T142" s="18">
        <f>vlookup(A142,'Export 20240703'!A:J,6,false)</f>
        <v>1932</v>
      </c>
      <c r="U142" s="80">
        <f t="shared" si="9"/>
        <v>185</v>
      </c>
      <c r="V142" s="23">
        <f t="shared" si="10"/>
        <v>0.09575569358</v>
      </c>
      <c r="W142" s="26" t="str">
        <f t="shared" si="11"/>
        <v>Redgill with +185, +9.6% (1932 to 2117)</v>
      </c>
    </row>
    <row r="143">
      <c r="A143" s="18">
        <v>234.0</v>
      </c>
      <c r="B143" s="18" t="str">
        <f>VLOOKUP(A143,'202405 MM (Do Not Delete)'!$S$2:$T$1000,2,false)</f>
        <v>Flarefin</v>
      </c>
      <c r="C143" s="18" t="str">
        <f t="shared" si="2"/>
        <v>((Flarefin))</v>
      </c>
      <c r="D143" s="18">
        <v>13098.0</v>
      </c>
      <c r="E143" s="18">
        <v>7046.0</v>
      </c>
      <c r="F143" s="18">
        <v>1473.0</v>
      </c>
      <c r="G143" s="19">
        <f>VLOOKUP(B143,'Kings Ratings'!$A$2:$B$1000,2,false)</f>
        <v>3</v>
      </c>
      <c r="H143" s="7">
        <f>vlookup(A143,'202405 MM (Do Not Delete)'!$A$1:$G$1000,7,false)</f>
        <v>246</v>
      </c>
      <c r="J143" s="80">
        <f>vlookup(A143,'Export 20240703'!A:H,4,false)</f>
        <v>12346</v>
      </c>
      <c r="K143" s="80">
        <f t="shared" si="3"/>
        <v>752</v>
      </c>
      <c r="L143" s="23">
        <f t="shared" si="4"/>
        <v>0.06091041633</v>
      </c>
      <c r="M143" s="24" t="str">
        <f t="shared" si="5"/>
        <v>Flarefin with +752, +6.1% (12346 to 13098)</v>
      </c>
      <c r="N143" s="41"/>
      <c r="O143" s="18">
        <f>vlookup(A143,'Export 20240703'!A:J,5,false)</f>
        <v>6569</v>
      </c>
      <c r="P143" s="18">
        <f t="shared" si="6"/>
        <v>477</v>
      </c>
      <c r="Q143" s="23">
        <f t="shared" si="7"/>
        <v>0.07261379205</v>
      </c>
      <c r="R143" s="24" t="str">
        <f t="shared" si="8"/>
        <v>Flarefin with +477, +7.3% (6569 to 7046)</v>
      </c>
      <c r="S143" s="18"/>
      <c r="T143" s="18">
        <f>vlookup(A143,'Export 20240703'!A:J,6,false)</f>
        <v>1333</v>
      </c>
      <c r="U143" s="80">
        <f t="shared" si="9"/>
        <v>140</v>
      </c>
      <c r="V143" s="23">
        <f t="shared" si="10"/>
        <v>0.1050262566</v>
      </c>
      <c r="W143" s="26" t="str">
        <f t="shared" si="11"/>
        <v>Flarefin with +140, +10.5% (1333 to 1473)</v>
      </c>
    </row>
    <row r="144">
      <c r="A144" s="18">
        <v>236.0</v>
      </c>
      <c r="B144" s="18" t="str">
        <f>VLOOKUP(A144,'202405 MM (Do Not Delete)'!$S$2:$T$1000,2,false)</f>
        <v>Hammer</v>
      </c>
      <c r="C144" s="18" t="str">
        <f t="shared" si="2"/>
        <v>((Hammer))</v>
      </c>
      <c r="D144" s="18">
        <v>16599.0</v>
      </c>
      <c r="E144" s="18">
        <v>5999.0</v>
      </c>
      <c r="F144" s="18">
        <v>349.0</v>
      </c>
      <c r="G144" s="19">
        <f>VLOOKUP(B144,'Kings Ratings'!$A$2:$B$1000,2,false)</f>
        <v>1</v>
      </c>
      <c r="H144" s="7">
        <f>vlookup(A144,'202405 MM (Do Not Delete)'!$A$1:$G$1000,7,false)</f>
        <v>289</v>
      </c>
      <c r="J144" s="80">
        <f>vlookup(A144,'Export 20240703'!A:H,4,false)</f>
        <v>15697</v>
      </c>
      <c r="K144" s="80">
        <f t="shared" si="3"/>
        <v>902</v>
      </c>
      <c r="L144" s="23">
        <f t="shared" si="4"/>
        <v>0.05746320953</v>
      </c>
      <c r="M144" s="24" t="str">
        <f t="shared" si="5"/>
        <v>Hammer with +902, +5.7% (15697 to 16599)</v>
      </c>
      <c r="N144" s="41"/>
      <c r="O144" s="18">
        <f>vlookup(A144,'Export 20240703'!A:J,5,false)</f>
        <v>5580</v>
      </c>
      <c r="P144" s="18">
        <f t="shared" si="6"/>
        <v>419</v>
      </c>
      <c r="Q144" s="23">
        <f t="shared" si="7"/>
        <v>0.07508960573</v>
      </c>
      <c r="R144" s="24" t="str">
        <f t="shared" si="8"/>
        <v>Hammer with +419, +7.5% (5580 to 5999)</v>
      </c>
      <c r="S144" s="18"/>
      <c r="T144" s="18">
        <f>vlookup(A144,'Export 20240703'!A:J,6,false)</f>
        <v>302</v>
      </c>
      <c r="U144" s="80">
        <f t="shared" si="9"/>
        <v>47</v>
      </c>
      <c r="V144" s="23">
        <f t="shared" si="10"/>
        <v>0.1556291391</v>
      </c>
      <c r="W144" s="26" t="str">
        <f t="shared" si="11"/>
        <v>Hammer with +47, +15.6% (302 to 349)</v>
      </c>
    </row>
    <row r="145">
      <c r="A145" s="18">
        <v>237.0</v>
      </c>
      <c r="B145" s="18" t="str">
        <f>VLOOKUP(A145,'202405 MM (Do Not Delete)'!$S$2:$T$1000,2,false)</f>
        <v>Axe</v>
      </c>
      <c r="C145" s="18" t="str">
        <f t="shared" si="2"/>
        <v>((Axe))</v>
      </c>
      <c r="D145" s="18">
        <v>12812.0</v>
      </c>
      <c r="E145" s="18">
        <v>5028.0</v>
      </c>
      <c r="F145" s="18">
        <v>177.0</v>
      </c>
      <c r="G145" s="19">
        <f>VLOOKUP(B145,'Kings Ratings'!$A$2:$B$1000,2,false)</f>
        <v>2</v>
      </c>
      <c r="H145" s="7">
        <f>vlookup(A145,'202405 MM (Do Not Delete)'!$A$1:$G$1000,7,false)</f>
        <v>289</v>
      </c>
      <c r="J145" s="80">
        <f>vlookup(A145,'Export 20240703'!A:H,4,false)</f>
        <v>11947</v>
      </c>
      <c r="K145" s="80">
        <f t="shared" si="3"/>
        <v>865</v>
      </c>
      <c r="L145" s="23">
        <f t="shared" si="4"/>
        <v>0.07240311375</v>
      </c>
      <c r="M145" s="24" t="str">
        <f t="shared" si="5"/>
        <v>Axe with +865, +7.2% (11947 to 12812)</v>
      </c>
      <c r="N145" s="41"/>
      <c r="O145" s="18">
        <f>vlookup(A145,'Export 20240703'!A:J,5,false)</f>
        <v>4638</v>
      </c>
      <c r="P145" s="18">
        <f t="shared" si="6"/>
        <v>390</v>
      </c>
      <c r="Q145" s="23">
        <f t="shared" si="7"/>
        <v>0.08408796895</v>
      </c>
      <c r="R145" s="24" t="str">
        <f t="shared" si="8"/>
        <v>Axe with +390, +8.4% (4638 to 5028)</v>
      </c>
      <c r="S145" s="18"/>
      <c r="T145" s="18">
        <f>vlookup(A145,'Export 20240703'!A:J,6,false)</f>
        <v>146</v>
      </c>
      <c r="U145" s="80">
        <f t="shared" si="9"/>
        <v>31</v>
      </c>
      <c r="V145" s="23">
        <f t="shared" si="10"/>
        <v>0.2123287671</v>
      </c>
      <c r="W145" s="26" t="str">
        <f t="shared" si="11"/>
        <v>Axe with +31, +21.2% (146 to 177)</v>
      </c>
    </row>
    <row r="146">
      <c r="A146" s="18">
        <v>238.0</v>
      </c>
      <c r="B146" s="18" t="str">
        <f>VLOOKUP(A146,'202405 MM (Do Not Delete)'!$S$2:$T$1000,2,false)</f>
        <v>Shovel</v>
      </c>
      <c r="C146" s="18" t="str">
        <f t="shared" si="2"/>
        <v>((Shovel))</v>
      </c>
      <c r="D146" s="18">
        <v>7944.0</v>
      </c>
      <c r="E146" s="18">
        <v>3299.0</v>
      </c>
      <c r="F146" s="18">
        <v>109.0</v>
      </c>
      <c r="G146" s="19">
        <f>VLOOKUP(B146,'Kings Ratings'!$A$2:$B$1000,2,false)</f>
        <v>1</v>
      </c>
      <c r="H146" s="7">
        <f>vlookup(A146,'202405 MM (Do Not Delete)'!$A$1:$G$1000,7,false)</f>
        <v>289</v>
      </c>
      <c r="J146" s="80">
        <f>vlookup(A146,'Export 20240703'!A:H,4,false)</f>
        <v>7323</v>
      </c>
      <c r="K146" s="80">
        <f t="shared" si="3"/>
        <v>621</v>
      </c>
      <c r="L146" s="23">
        <f t="shared" si="4"/>
        <v>0.08480131094</v>
      </c>
      <c r="M146" s="24" t="str">
        <f t="shared" si="5"/>
        <v>Shovel with +621, +8.5% (7323 to 7944)</v>
      </c>
      <c r="N146" s="41"/>
      <c r="O146" s="18">
        <f>vlookup(A146,'Export 20240703'!A:J,5,false)</f>
        <v>3062</v>
      </c>
      <c r="P146" s="18">
        <f t="shared" si="6"/>
        <v>237</v>
      </c>
      <c r="Q146" s="23">
        <f t="shared" si="7"/>
        <v>0.0774003919</v>
      </c>
      <c r="R146" s="24" t="str">
        <f t="shared" si="8"/>
        <v>Shovel with +237, +7.7% (3062 to 3299)</v>
      </c>
      <c r="S146" s="18"/>
      <c r="T146" s="18">
        <f>vlookup(A146,'Export 20240703'!A:J,6,false)</f>
        <v>90</v>
      </c>
      <c r="U146" s="80">
        <f t="shared" si="9"/>
        <v>19</v>
      </c>
      <c r="V146" s="23">
        <f t="shared" si="10"/>
        <v>0.2111111111</v>
      </c>
      <c r="W146" s="26" t="str">
        <f t="shared" si="11"/>
        <v>Shovel with +19, +21.1% (90 to 109)</v>
      </c>
    </row>
    <row r="147">
      <c r="A147" s="18">
        <v>239.0</v>
      </c>
      <c r="B147" s="18" t="str">
        <f>VLOOKUP(A147,'202405 MM (Do Not Delete)'!$S$2:$T$1000,2,false)</f>
        <v>Leather Waterskin</v>
      </c>
      <c r="C147" s="18" t="str">
        <f t="shared" si="2"/>
        <v>((Leather Waterskin))</v>
      </c>
      <c r="D147" s="18">
        <v>5203.0</v>
      </c>
      <c r="E147" s="18">
        <v>2155.0</v>
      </c>
      <c r="F147" s="18">
        <v>78.0</v>
      </c>
      <c r="G147" s="19">
        <f>VLOOKUP(B147,'Kings Ratings'!$A$2:$B$1000,2,false)</f>
        <v>2</v>
      </c>
      <c r="H147" s="7" t="str">
        <f>vlookup(A147,'202405 MM (Do Not Delete)'!$A$1:$G$1000,7,false)</f>
        <v/>
      </c>
      <c r="J147" s="80">
        <f>vlookup(A147,'Export 20240703'!A:H,4,false)</f>
        <v>4867</v>
      </c>
      <c r="K147" s="80">
        <f t="shared" si="3"/>
        <v>336</v>
      </c>
      <c r="L147" s="23">
        <f t="shared" si="4"/>
        <v>0.06903636737</v>
      </c>
      <c r="M147" s="24" t="str">
        <f t="shared" si="5"/>
        <v>Leather Waterskin with +336, +6.9% (4867 to 5203)</v>
      </c>
      <c r="N147" s="41"/>
      <c r="O147" s="18">
        <f>vlookup(A147,'Export 20240703'!A:J,5,false)</f>
        <v>2012</v>
      </c>
      <c r="P147" s="18">
        <f t="shared" si="6"/>
        <v>143</v>
      </c>
      <c r="Q147" s="23">
        <f t="shared" si="7"/>
        <v>0.07107355865</v>
      </c>
      <c r="R147" s="24" t="str">
        <f t="shared" si="8"/>
        <v>Leather Waterskin with +143, +7.1% (2012 to 2155)</v>
      </c>
      <c r="S147" s="18"/>
      <c r="T147" s="18">
        <f>vlookup(A147,'Export 20240703'!A:J,6,false)</f>
        <v>66</v>
      </c>
      <c r="U147" s="80">
        <f t="shared" si="9"/>
        <v>12</v>
      </c>
      <c r="V147" s="23">
        <f t="shared" si="10"/>
        <v>0.1818181818</v>
      </c>
      <c r="W147" s="26" t="str">
        <f t="shared" si="11"/>
        <v>Leather Waterskin with +12, +18.2% (66 to 78)</v>
      </c>
    </row>
    <row r="148">
      <c r="A148" s="18">
        <v>240.0</v>
      </c>
      <c r="B148" s="18" t="str">
        <f>VLOOKUP(A148,'202405 MM (Do Not Delete)'!$S$2:$T$1000,2,false)</f>
        <v>Wizard Hat</v>
      </c>
      <c r="C148" s="18" t="str">
        <f t="shared" si="2"/>
        <v>((Wizard Hat))</v>
      </c>
      <c r="D148" s="18">
        <v>4054.0</v>
      </c>
      <c r="E148" s="18">
        <v>352.0</v>
      </c>
      <c r="F148" s="18">
        <v>2.0</v>
      </c>
      <c r="G148" s="19">
        <f>VLOOKUP(B148,'Kings Ratings'!$A$2:$B$1000,2,false)</f>
        <v>7</v>
      </c>
      <c r="H148" s="10"/>
      <c r="J148" s="80">
        <f>vlookup(A148,'Export 20240703'!A:H,4,false)</f>
        <v>3753</v>
      </c>
      <c r="K148" s="80">
        <f t="shared" si="3"/>
        <v>301</v>
      </c>
      <c r="L148" s="23">
        <f t="shared" si="4"/>
        <v>0.08020250466</v>
      </c>
      <c r="M148" s="24" t="str">
        <f t="shared" si="5"/>
        <v>Wizard Hat with +301, +8% (3753 to 4054)</v>
      </c>
      <c r="N148" s="41"/>
      <c r="O148" s="18">
        <f>vlookup(A148,'Export 20240703'!A:J,5,false)</f>
        <v>333</v>
      </c>
      <c r="P148" s="18">
        <f t="shared" si="6"/>
        <v>19</v>
      </c>
      <c r="Q148" s="23">
        <f t="shared" si="7"/>
        <v>0.05705705706</v>
      </c>
      <c r="R148" s="24" t="str">
        <f t="shared" si="8"/>
        <v>Wizard Hat with +19, +5.7% (333 to 352)</v>
      </c>
      <c r="S148" s="18"/>
      <c r="T148" s="18">
        <f>vlookup(A148,'Export 20240703'!A:J,6,false)</f>
        <v>2</v>
      </c>
      <c r="U148" s="80">
        <f t="shared" si="9"/>
        <v>0</v>
      </c>
      <c r="V148" s="23">
        <f t="shared" si="10"/>
        <v>0</v>
      </c>
      <c r="W148" s="26" t="str">
        <f t="shared" si="11"/>
        <v>Wizard Hat with +0, +0% (2 to 2)</v>
      </c>
    </row>
    <row r="149">
      <c r="A149" s="18">
        <v>248.0</v>
      </c>
      <c r="B149" s="18" t="str">
        <f>VLOOKUP(A149,'202405 MM (Do Not Delete)'!$S$2:$T$1000,2,false)</f>
        <v>Shimmer Topaz</v>
      </c>
      <c r="C149" s="18" t="str">
        <f t="shared" si="2"/>
        <v>((Shimmer Topaz))</v>
      </c>
      <c r="D149" s="18">
        <v>15295.0</v>
      </c>
      <c r="E149" s="18">
        <v>7101.0</v>
      </c>
      <c r="F149" s="18">
        <v>1203.0</v>
      </c>
      <c r="G149" s="19">
        <f>VLOOKUP(B149,'Kings Ratings'!$A$2:$B$1000,2,false)</f>
        <v>1</v>
      </c>
      <c r="H149" s="7">
        <f>vlookup(A149,'202405 MM (Do Not Delete)'!$A$1:$G$1000,7,false)</f>
        <v>246</v>
      </c>
      <c r="J149" s="80">
        <f>vlookup(A149,'Export 20240703'!A:H,4,false)</f>
        <v>14397</v>
      </c>
      <c r="K149" s="80">
        <f t="shared" si="3"/>
        <v>898</v>
      </c>
      <c r="L149" s="23">
        <f t="shared" si="4"/>
        <v>0.06237410572</v>
      </c>
      <c r="M149" s="24" t="str">
        <f t="shared" si="5"/>
        <v>Shimmer Topaz with +898, +6.2% (14397 to 15295)</v>
      </c>
      <c r="N149" s="41"/>
      <c r="O149" s="18">
        <f>vlookup(A149,'Export 20240703'!A:J,5,false)</f>
        <v>6661</v>
      </c>
      <c r="P149" s="18">
        <f t="shared" si="6"/>
        <v>440</v>
      </c>
      <c r="Q149" s="23">
        <f t="shared" si="7"/>
        <v>0.06605614773</v>
      </c>
      <c r="R149" s="24" t="str">
        <f t="shared" si="8"/>
        <v>Shimmer Topaz with +440, +6.6% (6661 to 7101)</v>
      </c>
      <c r="S149" s="18"/>
      <c r="T149" s="18">
        <f>vlookup(A149,'Export 20240703'!A:J,6,false)</f>
        <v>1077</v>
      </c>
      <c r="U149" s="80">
        <f t="shared" si="9"/>
        <v>126</v>
      </c>
      <c r="V149" s="23">
        <f t="shared" si="10"/>
        <v>0.1169916435</v>
      </c>
      <c r="W149" s="26" t="str">
        <f t="shared" si="11"/>
        <v>Shimmer Topaz with +126, +11.7% (1077 to 1203)</v>
      </c>
    </row>
    <row r="150">
      <c r="A150" s="18">
        <v>249.0</v>
      </c>
      <c r="B150" s="18" t="str">
        <f>VLOOKUP(A150,'202405 MM (Do Not Delete)'!$S$2:$T$1000,2,false)</f>
        <v>Shimmer Ring</v>
      </c>
      <c r="C150" s="18" t="str">
        <f t="shared" si="2"/>
        <v>((Shimmer Ring))</v>
      </c>
      <c r="D150" s="18">
        <v>10580.0</v>
      </c>
      <c r="E150" s="18">
        <v>4498.0</v>
      </c>
      <c r="F150" s="18">
        <v>130.0</v>
      </c>
      <c r="G150" s="19">
        <f>VLOOKUP(B150,'Kings Ratings'!$A$2:$B$1000,2,false)</f>
        <v>2</v>
      </c>
      <c r="H150" s="7">
        <f>vlookup(A150,'202405 MM (Do Not Delete)'!$A$1:$G$1000,7,false)</f>
        <v>294</v>
      </c>
      <c r="J150" s="80">
        <f>vlookup(A150,'Export 20240703'!A:H,4,false)</f>
        <v>9931</v>
      </c>
      <c r="K150" s="80">
        <f t="shared" si="3"/>
        <v>649</v>
      </c>
      <c r="L150" s="23">
        <f t="shared" si="4"/>
        <v>0.06535092136</v>
      </c>
      <c r="M150" s="24" t="str">
        <f t="shared" si="5"/>
        <v>Shimmer Ring with +649, +6.5% (9931 to 10580)</v>
      </c>
      <c r="N150" s="41"/>
      <c r="O150" s="18">
        <f>vlookup(A150,'Export 20240703'!A:J,5,false)</f>
        <v>4258</v>
      </c>
      <c r="P150" s="18">
        <f t="shared" si="6"/>
        <v>240</v>
      </c>
      <c r="Q150" s="23">
        <f t="shared" si="7"/>
        <v>0.05636449037</v>
      </c>
      <c r="R150" s="24" t="str">
        <f t="shared" si="8"/>
        <v>Shimmer Ring with +240, +5.6% (4258 to 4498)</v>
      </c>
      <c r="S150" s="18"/>
      <c r="T150" s="18">
        <f>vlookup(A150,'Export 20240703'!A:J,6,false)</f>
        <v>106</v>
      </c>
      <c r="U150" s="80">
        <f t="shared" si="9"/>
        <v>24</v>
      </c>
      <c r="V150" s="23">
        <f t="shared" si="10"/>
        <v>0.2264150943</v>
      </c>
      <c r="W150" s="26" t="str">
        <f t="shared" si="11"/>
        <v>Shimmer Ring with +24, +22.6% (106 to 130)</v>
      </c>
    </row>
    <row r="151">
      <c r="A151" s="18">
        <v>252.0</v>
      </c>
      <c r="B151" s="18" t="str">
        <f>VLOOKUP(A151,'202405 MM (Do Not Delete)'!$S$2:$T$1000,2,false)</f>
        <v>Treasure Chest</v>
      </c>
      <c r="C151" s="18" t="str">
        <f t="shared" si="2"/>
        <v>((Treasure Chest))</v>
      </c>
      <c r="D151" s="18">
        <v>7080.0</v>
      </c>
      <c r="E151" s="18">
        <v>4241.0</v>
      </c>
      <c r="F151" s="18">
        <v>569.0</v>
      </c>
      <c r="G151" s="19">
        <f>VLOOKUP(B151,'Kings Ratings'!$A$2:$B$1000,2,false)</f>
        <v>2</v>
      </c>
      <c r="H151" s="7">
        <f>vlookup(A151,'202405 MM (Do Not Delete)'!$A$1:$G$1000,7,false)</f>
        <v>271</v>
      </c>
      <c r="J151" s="80">
        <f>vlookup(A151,'Export 20240703'!A:H,4,false)</f>
        <v>6655</v>
      </c>
      <c r="K151" s="80">
        <f t="shared" si="3"/>
        <v>425</v>
      </c>
      <c r="L151" s="23">
        <f t="shared" si="4"/>
        <v>0.06386175808</v>
      </c>
      <c r="M151" s="24" t="str">
        <f t="shared" si="5"/>
        <v>Treasure Chest with +425, +6.4% (6655 to 7080)</v>
      </c>
      <c r="N151" s="41"/>
      <c r="O151" s="18">
        <f>vlookup(A151,'Export 20240703'!A:J,5,false)</f>
        <v>3946</v>
      </c>
      <c r="P151" s="18">
        <f t="shared" si="6"/>
        <v>295</v>
      </c>
      <c r="Q151" s="23">
        <f t="shared" si="7"/>
        <v>0.07475924987</v>
      </c>
      <c r="R151" s="24" t="str">
        <f t="shared" si="8"/>
        <v>Treasure Chest with +295, +7.5% (3946 to 4241)</v>
      </c>
      <c r="S151" s="18"/>
      <c r="T151" s="18">
        <f>vlookup(A151,'Export 20240703'!A:J,6,false)</f>
        <v>480</v>
      </c>
      <c r="U151" s="80">
        <f t="shared" si="9"/>
        <v>89</v>
      </c>
      <c r="V151" s="23">
        <f t="shared" si="10"/>
        <v>0.1854166667</v>
      </c>
      <c r="W151" s="26" t="str">
        <f t="shared" si="11"/>
        <v>Treasure Chest with +89, +18.5% (480 to 569)</v>
      </c>
    </row>
    <row r="152">
      <c r="A152" s="18">
        <v>254.0</v>
      </c>
      <c r="B152" s="18" t="str">
        <f>VLOOKUP(A152,'202405 MM (Do Not Delete)'!$S$2:$T$1000,2,false)</f>
        <v>Cotton</v>
      </c>
      <c r="C152" s="18" t="str">
        <f t="shared" si="2"/>
        <v>((Cotton))</v>
      </c>
      <c r="D152" s="18">
        <v>9673.0</v>
      </c>
      <c r="E152" s="18">
        <v>1746.0</v>
      </c>
      <c r="F152" s="18">
        <v>4.0</v>
      </c>
      <c r="G152" s="19">
        <f>VLOOKUP(B152,'Kings Ratings'!$A$2:$B$1000,2,false)</f>
        <v>9</v>
      </c>
      <c r="H152" s="7">
        <f>vlookup(A152,'202405 MM (Do Not Delete)'!$A$1:$G$1000,7,false)</f>
        <v>301</v>
      </c>
      <c r="J152" s="80">
        <f>vlookup(A152,'Export 20240703'!A:H,4,false)</f>
        <v>9002</v>
      </c>
      <c r="K152" s="80">
        <f t="shared" si="3"/>
        <v>671</v>
      </c>
      <c r="L152" s="23">
        <f t="shared" si="4"/>
        <v>0.07453899134</v>
      </c>
      <c r="M152" s="24" t="str">
        <f t="shared" si="5"/>
        <v>Cotton with +671, +7.5% (9002 to 9673)</v>
      </c>
      <c r="N152" s="41"/>
      <c r="O152" s="18">
        <f>vlookup(A152,'Export 20240703'!A:J,5,false)</f>
        <v>1623</v>
      </c>
      <c r="P152" s="18">
        <f t="shared" si="6"/>
        <v>123</v>
      </c>
      <c r="Q152" s="23">
        <f t="shared" si="7"/>
        <v>0.07578558226</v>
      </c>
      <c r="R152" s="24" t="str">
        <f t="shared" si="8"/>
        <v>Cotton with +123, +7.6% (1623 to 1746)</v>
      </c>
      <c r="S152" s="18"/>
      <c r="T152" s="18">
        <f>vlookup(A152,'Export 20240703'!A:J,6,false)</f>
        <v>2</v>
      </c>
      <c r="U152" s="80">
        <f t="shared" si="9"/>
        <v>2</v>
      </c>
      <c r="V152" s="23">
        <f t="shared" si="10"/>
        <v>1</v>
      </c>
      <c r="W152" s="26" t="str">
        <f t="shared" si="11"/>
        <v>Cotton with +2, +100% (2 to 4)</v>
      </c>
    </row>
    <row r="153">
      <c r="A153" s="18">
        <v>256.0</v>
      </c>
      <c r="B153" s="18" t="str">
        <f>VLOOKUP(A153,'202405 MM (Do Not Delete)'!$S$2:$T$1000,2,false)</f>
        <v>Broccoli</v>
      </c>
      <c r="C153" s="18" t="str">
        <f t="shared" si="2"/>
        <v>((Broccoli))</v>
      </c>
      <c r="D153" s="18">
        <v>10779.0</v>
      </c>
      <c r="E153" s="18">
        <v>276.0</v>
      </c>
      <c r="F153" s="18">
        <v>0.0</v>
      </c>
      <c r="G153" s="19">
        <f>VLOOKUP(B153,'Kings Ratings'!$A$2:$B$1000,2,false)</f>
        <v>8</v>
      </c>
      <c r="H153" s="10"/>
      <c r="J153" s="80">
        <f>vlookup(A153,'Export 20240703'!A:H,4,false)</f>
        <v>10060</v>
      </c>
      <c r="K153" s="80">
        <f t="shared" si="3"/>
        <v>719</v>
      </c>
      <c r="L153" s="23">
        <f t="shared" si="4"/>
        <v>0.07147117296</v>
      </c>
      <c r="M153" s="24" t="str">
        <f t="shared" si="5"/>
        <v>Broccoli with +719, +7.1% (10060 to 10779)</v>
      </c>
      <c r="N153" s="41"/>
      <c r="O153" s="18">
        <f>vlookup(A153,'Export 20240703'!A:J,5,false)</f>
        <v>261</v>
      </c>
      <c r="P153" s="18">
        <f t="shared" si="6"/>
        <v>15</v>
      </c>
      <c r="Q153" s="23">
        <f t="shared" si="7"/>
        <v>0.05747126437</v>
      </c>
      <c r="R153" s="24" t="str">
        <f t="shared" si="8"/>
        <v>Broccoli with +15, +5.7% (261 to 276)</v>
      </c>
      <c r="S153" s="18"/>
      <c r="T153" s="18">
        <f>vlookup(A153,'Export 20240703'!A:J,6,false)</f>
        <v>0</v>
      </c>
      <c r="U153" s="80">
        <f t="shared" si="9"/>
        <v>0</v>
      </c>
      <c r="V153" s="23" t="str">
        <f t="shared" si="10"/>
        <v>#DIV/0!</v>
      </c>
      <c r="W153" s="26" t="str">
        <f t="shared" si="11"/>
        <v>#DIV/0!</v>
      </c>
    </row>
    <row r="154">
      <c r="A154" s="18">
        <v>260.0</v>
      </c>
      <c r="B154" s="18" t="str">
        <f>VLOOKUP(A154,'202405 MM (Do Not Delete)'!$S$2:$T$1000,2,false)</f>
        <v>Ladder</v>
      </c>
      <c r="C154" s="18" t="str">
        <f t="shared" si="2"/>
        <v>((Ladder))</v>
      </c>
      <c r="D154" s="18">
        <v>8587.0</v>
      </c>
      <c r="E154" s="18">
        <v>5469.0</v>
      </c>
      <c r="F154" s="18">
        <v>1135.0</v>
      </c>
      <c r="G154" s="19">
        <f>VLOOKUP(B154,'Kings Ratings'!$A$2:$B$1000,2,false)</f>
        <v>1</v>
      </c>
      <c r="H154" s="7">
        <f>vlookup(A154,'202405 MM (Do Not Delete)'!$A$1:$G$1000,7,false)</f>
        <v>250</v>
      </c>
      <c r="J154" s="80">
        <f>vlookup(A154,'Export 20240703'!A:H,4,false)</f>
        <v>8059</v>
      </c>
      <c r="K154" s="80">
        <f t="shared" si="3"/>
        <v>528</v>
      </c>
      <c r="L154" s="23">
        <f t="shared" si="4"/>
        <v>0.0655168135</v>
      </c>
      <c r="M154" s="24" t="str">
        <f t="shared" si="5"/>
        <v>Ladder with +528, +6.6% (8059 to 8587)</v>
      </c>
      <c r="N154" s="41"/>
      <c r="O154" s="18">
        <f>vlookup(A154,'Export 20240703'!A:J,5,false)</f>
        <v>5116</v>
      </c>
      <c r="P154" s="18">
        <f t="shared" si="6"/>
        <v>353</v>
      </c>
      <c r="Q154" s="23">
        <f t="shared" si="7"/>
        <v>0.06899921814</v>
      </c>
      <c r="R154" s="24" t="str">
        <f t="shared" si="8"/>
        <v>Ladder with +353, +6.9% (5116 to 5469)</v>
      </c>
      <c r="S154" s="18"/>
      <c r="T154" s="18">
        <f>vlookup(A154,'Export 20240703'!A:J,6,false)</f>
        <v>967</v>
      </c>
      <c r="U154" s="80">
        <f t="shared" si="9"/>
        <v>168</v>
      </c>
      <c r="V154" s="23">
        <f t="shared" si="10"/>
        <v>0.1737331954</v>
      </c>
      <c r="W154" s="26" t="str">
        <f t="shared" si="11"/>
        <v>Ladder with +168, +17.4% (967 to 1135)</v>
      </c>
    </row>
    <row r="155">
      <c r="A155" s="18">
        <v>262.0</v>
      </c>
      <c r="B155" s="18" t="str">
        <f>VLOOKUP(A155,'202405 MM (Do Not Delete)'!$S$2:$T$1000,2,false)</f>
        <v>Gold Eggplant</v>
      </c>
      <c r="C155" s="18" t="str">
        <f t="shared" si="2"/>
        <v>((Gold Eggplant))</v>
      </c>
      <c r="D155" s="18">
        <v>5241.0</v>
      </c>
      <c r="E155" s="18">
        <v>104.0</v>
      </c>
      <c r="F155" s="18">
        <v>0.0</v>
      </c>
      <c r="G155" s="19">
        <f>VLOOKUP(B155,'Kings Ratings'!$A$2:$B$1000,2,false)</f>
        <v>10</v>
      </c>
      <c r="H155" s="10"/>
      <c r="J155" s="80">
        <f>vlookup(A155,'Export 20240703'!A:H,4,false)</f>
        <v>4937</v>
      </c>
      <c r="K155" s="80">
        <f t="shared" si="3"/>
        <v>304</v>
      </c>
      <c r="L155" s="23">
        <f t="shared" si="4"/>
        <v>0.06157585578</v>
      </c>
      <c r="M155" s="24" t="str">
        <f t="shared" si="5"/>
        <v>Gold Eggplant with +304, +6.2% (4937 to 5241)</v>
      </c>
      <c r="N155" s="41"/>
      <c r="O155" s="18">
        <f>vlookup(A155,'Export 20240703'!A:J,5,false)</f>
        <v>96</v>
      </c>
      <c r="P155" s="18">
        <f t="shared" si="6"/>
        <v>8</v>
      </c>
      <c r="Q155" s="23">
        <f t="shared" si="7"/>
        <v>0.08333333333</v>
      </c>
      <c r="R155" s="24" t="str">
        <f t="shared" si="8"/>
        <v>Gold Eggplant with +8, +8.3% (96 to 104)</v>
      </c>
      <c r="S155" s="18"/>
      <c r="T155" s="18">
        <f>vlookup(A155,'Export 20240703'!A:J,6,false)</f>
        <v>0</v>
      </c>
      <c r="U155" s="80">
        <f t="shared" si="9"/>
        <v>0</v>
      </c>
      <c r="V155" s="23" t="str">
        <f t="shared" si="10"/>
        <v>#DIV/0!</v>
      </c>
      <c r="W155" s="26" t="str">
        <f t="shared" si="11"/>
        <v>#DIV/0!</v>
      </c>
    </row>
    <row r="156">
      <c r="A156" s="18">
        <v>264.0</v>
      </c>
      <c r="B156" s="18" t="str">
        <f>VLOOKUP(A156,'202405 MM (Do Not Delete)'!$S$2:$T$1000,2,false)</f>
        <v>Jade</v>
      </c>
      <c r="C156" s="18" t="str">
        <f t="shared" si="2"/>
        <v>((Jade))</v>
      </c>
      <c r="D156" s="18">
        <v>14148.0</v>
      </c>
      <c r="E156" s="18">
        <v>6900.0</v>
      </c>
      <c r="F156" s="18">
        <v>1164.0</v>
      </c>
      <c r="G156" s="19">
        <f>VLOOKUP(B156,'Kings Ratings'!$A$2:$B$1000,2,false)</f>
        <v>2</v>
      </c>
      <c r="H156" s="7">
        <f>vlookup(A156,'202405 MM (Do Not Delete)'!$A$1:$G$1000,7,false)</f>
        <v>247</v>
      </c>
      <c r="J156" s="80">
        <f>vlookup(A156,'Export 20240703'!A:H,4,false)</f>
        <v>13347</v>
      </c>
      <c r="K156" s="80">
        <f t="shared" si="3"/>
        <v>801</v>
      </c>
      <c r="L156" s="23">
        <f t="shared" si="4"/>
        <v>0.06001348618</v>
      </c>
      <c r="M156" s="24" t="str">
        <f t="shared" si="5"/>
        <v>Jade with +801, +6% (13347 to 14148)</v>
      </c>
      <c r="N156" s="41"/>
      <c r="O156" s="18">
        <f>vlookup(A156,'Export 20240703'!A:J,5,false)</f>
        <v>6457</v>
      </c>
      <c r="P156" s="18">
        <f t="shared" si="6"/>
        <v>443</v>
      </c>
      <c r="Q156" s="23">
        <f t="shared" si="7"/>
        <v>0.06860771256</v>
      </c>
      <c r="R156" s="24" t="str">
        <f t="shared" si="8"/>
        <v>Jade with +443, +6.9% (6457 to 6900)</v>
      </c>
      <c r="S156" s="18"/>
      <c r="T156" s="18">
        <f>vlookup(A156,'Export 20240703'!A:J,6,false)</f>
        <v>1032</v>
      </c>
      <c r="U156" s="80">
        <f t="shared" si="9"/>
        <v>132</v>
      </c>
      <c r="V156" s="23">
        <f t="shared" si="10"/>
        <v>0.1279069767</v>
      </c>
      <c r="W156" s="26" t="str">
        <f t="shared" si="11"/>
        <v>Jade with +132, +12.8% (1032 to 1164)</v>
      </c>
    </row>
    <row r="157">
      <c r="A157" s="18">
        <v>265.0</v>
      </c>
      <c r="B157" s="18" t="str">
        <f>VLOOKUP(A157,'202405 MM (Do Not Delete)'!$S$2:$T$1000,2,false)</f>
        <v>Jade Charm</v>
      </c>
      <c r="C157" s="18" t="str">
        <f t="shared" si="2"/>
        <v>((Jade Charm))</v>
      </c>
      <c r="D157" s="18">
        <v>7096.0</v>
      </c>
      <c r="E157" s="18">
        <v>2970.0</v>
      </c>
      <c r="F157" s="18">
        <v>156.0</v>
      </c>
      <c r="G157" s="19">
        <f>VLOOKUP(B157,'Kings Ratings'!$A$2:$B$1000,2,false)</f>
        <v>5</v>
      </c>
      <c r="H157" s="7">
        <f>vlookup(A157,'202405 MM (Do Not Delete)'!$A$1:$G$1000,7,false)</f>
        <v>299</v>
      </c>
      <c r="J157" s="80">
        <f>vlookup(A157,'Export 20240703'!A:H,4,false)</f>
        <v>6688</v>
      </c>
      <c r="K157" s="80">
        <f t="shared" si="3"/>
        <v>408</v>
      </c>
      <c r="L157" s="23">
        <f t="shared" si="4"/>
        <v>0.06100478469</v>
      </c>
      <c r="M157" s="24" t="str">
        <f t="shared" si="5"/>
        <v>Jade Charm with +408, +6.1% (6688 to 7096)</v>
      </c>
      <c r="N157" s="41"/>
      <c r="O157" s="18">
        <f>vlookup(A157,'Export 20240703'!A:J,5,false)</f>
        <v>2788</v>
      </c>
      <c r="P157" s="18">
        <f t="shared" si="6"/>
        <v>182</v>
      </c>
      <c r="Q157" s="23">
        <f t="shared" si="7"/>
        <v>0.06527977044</v>
      </c>
      <c r="R157" s="24" t="str">
        <f t="shared" si="8"/>
        <v>Jade Charm with +182, +6.5% (2788 to 2970)</v>
      </c>
      <c r="S157" s="18"/>
      <c r="T157" s="18">
        <f>vlookup(A157,'Export 20240703'!A:J,6,false)</f>
        <v>131</v>
      </c>
      <c r="U157" s="80">
        <f t="shared" si="9"/>
        <v>25</v>
      </c>
      <c r="V157" s="23">
        <f t="shared" si="10"/>
        <v>0.1908396947</v>
      </c>
      <c r="W157" s="26" t="str">
        <f t="shared" si="11"/>
        <v>Jade Charm with +25, +19.1% (131 to 156)</v>
      </c>
    </row>
    <row r="158">
      <c r="A158" s="18">
        <v>275.0</v>
      </c>
      <c r="B158" s="18" t="str">
        <f>VLOOKUP(A158,'202405 MM (Do Not Delete)'!$S$2:$T$1000,2,false)</f>
        <v>Feed</v>
      </c>
      <c r="C158" s="18" t="str">
        <f t="shared" si="2"/>
        <v>((Feed))</v>
      </c>
      <c r="D158" s="18">
        <v>20165.0</v>
      </c>
      <c r="E158" s="18">
        <v>4882.0</v>
      </c>
      <c r="F158" s="18">
        <v>66.0</v>
      </c>
      <c r="G158" s="19">
        <f>VLOOKUP(B158,'Kings Ratings'!$A$2:$B$1000,2,false)</f>
        <v>5</v>
      </c>
      <c r="H158" s="7" t="str">
        <f>vlookup(A158,'202405 MM (Do Not Delete)'!$A$1:$G$1000,7,false)</f>
        <v/>
      </c>
      <c r="J158" s="80">
        <f>vlookup(A158,'Export 20240703'!A:H,4,false)</f>
        <v>19098</v>
      </c>
      <c r="K158" s="80">
        <f t="shared" si="3"/>
        <v>1067</v>
      </c>
      <c r="L158" s="23">
        <f t="shared" si="4"/>
        <v>0.05586972458</v>
      </c>
      <c r="M158" s="24" t="str">
        <f t="shared" si="5"/>
        <v>Feed with +1067, +5.6% (19098 to 20165)</v>
      </c>
      <c r="N158" s="41"/>
      <c r="O158" s="18">
        <f>vlookup(A158,'Export 20240703'!A:J,5,false)</f>
        <v>4559</v>
      </c>
      <c r="P158" s="18">
        <f t="shared" si="6"/>
        <v>323</v>
      </c>
      <c r="Q158" s="23">
        <f t="shared" si="7"/>
        <v>0.07084887037</v>
      </c>
      <c r="R158" s="24" t="str">
        <f t="shared" si="8"/>
        <v>Feed with +323, +7.1% (4559 to 4882)</v>
      </c>
      <c r="S158" s="18"/>
      <c r="T158" s="18">
        <f>vlookup(A158,'Export 20240703'!A:J,6,false)</f>
        <v>51</v>
      </c>
      <c r="U158" s="80">
        <f t="shared" si="9"/>
        <v>15</v>
      </c>
      <c r="V158" s="23">
        <f t="shared" si="10"/>
        <v>0.2941176471</v>
      </c>
      <c r="W158" s="26" t="str">
        <f t="shared" si="11"/>
        <v>Feed with +15, +29.4% (51 to 66)</v>
      </c>
    </row>
    <row r="159">
      <c r="A159" s="18">
        <v>276.0</v>
      </c>
      <c r="B159" s="18" t="str">
        <f>VLOOKUP(A159,'202405 MM (Do Not Delete)'!$S$2:$T$1000,2,false)</f>
        <v>Flour</v>
      </c>
      <c r="C159" s="18" t="str">
        <f t="shared" si="2"/>
        <v>((Flour))</v>
      </c>
      <c r="D159" s="18">
        <v>13717.0</v>
      </c>
      <c r="E159" s="18">
        <v>3810.0</v>
      </c>
      <c r="F159" s="18">
        <v>66.0</v>
      </c>
      <c r="G159" s="19">
        <f>VLOOKUP(B159,'Kings Ratings'!$A$2:$B$1000,2,false)</f>
        <v>6</v>
      </c>
      <c r="H159" s="7" t="str">
        <f>vlookup(A159,'202405 MM (Do Not Delete)'!$A$1:$G$1000,7,false)</f>
        <v/>
      </c>
      <c r="J159" s="80">
        <f>vlookup(A159,'Export 20240703'!A:H,4,false)</f>
        <v>13018</v>
      </c>
      <c r="K159" s="80">
        <f t="shared" si="3"/>
        <v>699</v>
      </c>
      <c r="L159" s="23">
        <f t="shared" si="4"/>
        <v>0.05369488401</v>
      </c>
      <c r="M159" s="24" t="str">
        <f t="shared" si="5"/>
        <v>Flour with +699, +5.4% (13018 to 13717)</v>
      </c>
      <c r="N159" s="41"/>
      <c r="O159" s="18">
        <f>vlookup(A159,'Export 20240703'!A:J,5,false)</f>
        <v>3625</v>
      </c>
      <c r="P159" s="18">
        <f t="shared" si="6"/>
        <v>185</v>
      </c>
      <c r="Q159" s="23">
        <f t="shared" si="7"/>
        <v>0.05103448276</v>
      </c>
      <c r="R159" s="24" t="str">
        <f t="shared" si="8"/>
        <v>Flour with +185, +5.1% (3625 to 3810)</v>
      </c>
      <c r="S159" s="18"/>
      <c r="T159" s="18">
        <f>vlookup(A159,'Export 20240703'!A:J,6,false)</f>
        <v>50</v>
      </c>
      <c r="U159" s="80">
        <f t="shared" si="9"/>
        <v>16</v>
      </c>
      <c r="V159" s="23">
        <f t="shared" si="10"/>
        <v>0.32</v>
      </c>
      <c r="W159" s="26" t="str">
        <f t="shared" si="11"/>
        <v>Flour with +16, +32% (50 to 66)</v>
      </c>
    </row>
    <row r="160">
      <c r="A160" s="18">
        <v>299.0</v>
      </c>
      <c r="B160" s="18" t="str">
        <f>VLOOKUP(A160,'202405 MM (Do Not Delete)'!$S$2:$T$1000,2,false)</f>
        <v>Wooden Sword</v>
      </c>
      <c r="C160" s="18" t="str">
        <f t="shared" si="2"/>
        <v>((Wooden Sword))</v>
      </c>
      <c r="D160" s="18">
        <v>6598.0</v>
      </c>
      <c r="E160" s="18">
        <v>4691.0</v>
      </c>
      <c r="F160" s="18">
        <v>538.0</v>
      </c>
      <c r="G160" s="19">
        <f>VLOOKUP(B160,'Kings Ratings'!$A$2:$B$1000,2,false)</f>
        <v>1</v>
      </c>
      <c r="H160" s="7">
        <f>vlookup(A160,'202405 MM (Do Not Delete)'!$A$1:$G$1000,7,false)</f>
        <v>282</v>
      </c>
      <c r="J160" s="80">
        <f>vlookup(A160,'Export 20240703'!A:H,4,false)</f>
        <v>6208</v>
      </c>
      <c r="K160" s="80">
        <f t="shared" si="3"/>
        <v>390</v>
      </c>
      <c r="L160" s="23">
        <f t="shared" si="4"/>
        <v>0.06282216495</v>
      </c>
      <c r="M160" s="24" t="str">
        <f t="shared" si="5"/>
        <v>Wooden Sword with +390, +6.3% (6208 to 6598)</v>
      </c>
      <c r="N160" s="41"/>
      <c r="O160" s="18">
        <f>vlookup(A160,'Export 20240703'!A:J,5,false)</f>
        <v>4385</v>
      </c>
      <c r="P160" s="18">
        <f t="shared" si="6"/>
        <v>306</v>
      </c>
      <c r="Q160" s="23">
        <f t="shared" si="7"/>
        <v>0.06978335234</v>
      </c>
      <c r="R160" s="24" t="str">
        <f t="shared" si="8"/>
        <v>Wooden Sword with +306, +7% (4385 to 4691)</v>
      </c>
      <c r="S160" s="18"/>
      <c r="T160" s="18">
        <f>vlookup(A160,'Export 20240703'!A:J,6,false)</f>
        <v>457</v>
      </c>
      <c r="U160" s="80">
        <f t="shared" si="9"/>
        <v>81</v>
      </c>
      <c r="V160" s="23">
        <f t="shared" si="10"/>
        <v>0.1772428884</v>
      </c>
      <c r="W160" s="26" t="str">
        <f t="shared" si="11"/>
        <v>Wooden Sword with +81, +17.7% (457 to 538)</v>
      </c>
    </row>
    <row r="161">
      <c r="A161" s="18">
        <v>300.0</v>
      </c>
      <c r="B161" s="18" t="str">
        <f>VLOOKUP(A161,'202405 MM (Do Not Delete)'!$S$2:$T$1000,2,false)</f>
        <v>Sturdy Sword</v>
      </c>
      <c r="C161" s="18" t="str">
        <f t="shared" si="2"/>
        <v>((Sturdy Sword))</v>
      </c>
      <c r="D161" s="18">
        <v>10561.0</v>
      </c>
      <c r="E161" s="18">
        <v>3521.0</v>
      </c>
      <c r="F161" s="18">
        <v>81.0</v>
      </c>
      <c r="G161" s="19">
        <f>VLOOKUP(B161,'Kings Ratings'!$A$2:$B$1000,2,false)</f>
        <v>2</v>
      </c>
      <c r="H161" s="7">
        <f>vlookup(A161,'202405 MM (Do Not Delete)'!$A$1:$G$1000,7,false)</f>
        <v>299</v>
      </c>
      <c r="J161" s="80">
        <f>vlookup(A161,'Export 20240703'!A:H,4,false)</f>
        <v>9909</v>
      </c>
      <c r="K161" s="80">
        <f t="shared" si="3"/>
        <v>652</v>
      </c>
      <c r="L161" s="23">
        <f t="shared" si="4"/>
        <v>0.0657987688</v>
      </c>
      <c r="M161" s="24" t="str">
        <f t="shared" si="5"/>
        <v>Sturdy Sword with +652, +6.6% (9909 to 10561)</v>
      </c>
      <c r="N161" s="41"/>
      <c r="O161" s="18">
        <f>vlookup(A161,'Export 20240703'!A:J,5,false)</f>
        <v>3296</v>
      </c>
      <c r="P161" s="18">
        <f t="shared" si="6"/>
        <v>225</v>
      </c>
      <c r="Q161" s="23">
        <f t="shared" si="7"/>
        <v>0.06826456311</v>
      </c>
      <c r="R161" s="24" t="str">
        <f t="shared" si="8"/>
        <v>Sturdy Sword with +225, +6.8% (3296 to 3521)</v>
      </c>
      <c r="S161" s="18"/>
      <c r="T161" s="18">
        <f>vlookup(A161,'Export 20240703'!A:J,6,false)</f>
        <v>68</v>
      </c>
      <c r="U161" s="80">
        <f t="shared" si="9"/>
        <v>13</v>
      </c>
      <c r="V161" s="23">
        <f t="shared" si="10"/>
        <v>0.1911764706</v>
      </c>
      <c r="W161" s="26" t="str">
        <f t="shared" si="11"/>
        <v>Sturdy Sword with +13, +19.1% (68 to 81)</v>
      </c>
    </row>
    <row r="162">
      <c r="A162" s="18">
        <v>301.0</v>
      </c>
      <c r="B162" s="18" t="str">
        <f>VLOOKUP(A162,'202405 MM (Do Not Delete)'!$S$2:$T$1000,2,false)</f>
        <v>Fancy Pipe</v>
      </c>
      <c r="C162" s="18" t="str">
        <f t="shared" si="2"/>
        <v>((Fancy Pipe))</v>
      </c>
      <c r="D162" s="18">
        <v>25831.0</v>
      </c>
      <c r="E162" s="18">
        <v>11065.0</v>
      </c>
      <c r="F162" s="18">
        <v>1885.0</v>
      </c>
      <c r="G162" s="19">
        <f>VLOOKUP(B162,'Kings Ratings'!$A$2:$B$1000,2,false)</f>
        <v>1</v>
      </c>
      <c r="H162" s="7">
        <f>vlookup(A162,'202405 MM (Do Not Delete)'!$A$1:$G$1000,7,false)</f>
        <v>241</v>
      </c>
      <c r="J162" s="80">
        <f>vlookup(A162,'Export 20240703'!A:H,4,false)</f>
        <v>24934</v>
      </c>
      <c r="K162" s="80">
        <f t="shared" si="3"/>
        <v>897</v>
      </c>
      <c r="L162" s="23">
        <f t="shared" si="4"/>
        <v>0.03597497393</v>
      </c>
      <c r="M162" s="24" t="str">
        <f t="shared" si="5"/>
        <v>Fancy Pipe with +897, +3.6% (24934 to 25831)</v>
      </c>
      <c r="N162" s="41"/>
      <c r="O162" s="18">
        <f>vlookup(A162,'Export 20240703'!A:J,5,false)</f>
        <v>10530</v>
      </c>
      <c r="P162" s="18">
        <f t="shared" si="6"/>
        <v>535</v>
      </c>
      <c r="Q162" s="23">
        <f t="shared" si="7"/>
        <v>0.05080721747</v>
      </c>
      <c r="R162" s="24" t="str">
        <f t="shared" si="8"/>
        <v>Fancy Pipe with +535, +5.1% (10530 to 11065)</v>
      </c>
      <c r="S162" s="18"/>
      <c r="T162" s="18">
        <f>vlookup(A162,'Export 20240703'!A:J,6,false)</f>
        <v>1642</v>
      </c>
      <c r="U162" s="80">
        <f t="shared" si="9"/>
        <v>243</v>
      </c>
      <c r="V162" s="23">
        <f t="shared" si="10"/>
        <v>0.1479902558</v>
      </c>
      <c r="W162" s="26" t="str">
        <f t="shared" si="11"/>
        <v>Fancy Pipe with +243, +14.8% (1642 to 1885)</v>
      </c>
    </row>
    <row r="163">
      <c r="A163" s="18">
        <v>305.0</v>
      </c>
      <c r="B163" s="18" t="str">
        <f>VLOOKUP(A163,'202405 MM (Do Not Delete)'!$S$2:$T$1000,2,false)</f>
        <v>Salt</v>
      </c>
      <c r="C163" s="18" t="str">
        <f t="shared" si="2"/>
        <v>((Salt))</v>
      </c>
      <c r="D163" s="18">
        <v>10367.0</v>
      </c>
      <c r="E163" s="18">
        <v>2402.0</v>
      </c>
      <c r="F163" s="18">
        <v>10.0</v>
      </c>
      <c r="G163" s="19">
        <f>VLOOKUP(B163,'Kings Ratings'!$A$2:$B$1000,2,false)</f>
        <v>7</v>
      </c>
      <c r="H163" s="7">
        <f>vlookup(A163,'202405 MM (Do Not Delete)'!$A$1:$G$1000,7,false)</f>
        <v>294</v>
      </c>
      <c r="J163" s="80">
        <f>vlookup(A163,'Export 20240703'!A:H,4,false)</f>
        <v>9700</v>
      </c>
      <c r="K163" s="80">
        <f t="shared" si="3"/>
        <v>667</v>
      </c>
      <c r="L163" s="23">
        <f t="shared" si="4"/>
        <v>0.0687628866</v>
      </c>
      <c r="M163" s="24" t="str">
        <f t="shared" si="5"/>
        <v>Salt with +667, +6.9% (9700 to 10367)</v>
      </c>
      <c r="N163" s="41"/>
      <c r="O163" s="18">
        <f>vlookup(A163,'Export 20240703'!A:J,5,false)</f>
        <v>2206</v>
      </c>
      <c r="P163" s="18">
        <f t="shared" si="6"/>
        <v>196</v>
      </c>
      <c r="Q163" s="23">
        <f t="shared" si="7"/>
        <v>0.08884859474</v>
      </c>
      <c r="R163" s="24" t="str">
        <f t="shared" si="8"/>
        <v>Salt with +196, +8.9% (2206 to 2402)</v>
      </c>
      <c r="S163" s="18"/>
      <c r="T163" s="18">
        <f>vlookup(A163,'Export 20240703'!A:J,6,false)</f>
        <v>10</v>
      </c>
      <c r="U163" s="80">
        <f t="shared" si="9"/>
        <v>0</v>
      </c>
      <c r="V163" s="23">
        <f t="shared" si="10"/>
        <v>0</v>
      </c>
      <c r="W163" s="26" t="str">
        <f t="shared" si="11"/>
        <v>Salt with +0, +0% (10 to 10)</v>
      </c>
    </row>
    <row r="164">
      <c r="A164" s="18">
        <v>306.0</v>
      </c>
      <c r="B164" s="18" t="str">
        <f>VLOOKUP(A164,'202405 MM (Do Not Delete)'!$S$2:$T$1000,2,false)</f>
        <v>Swordfish</v>
      </c>
      <c r="C164" s="18" t="str">
        <f t="shared" si="2"/>
        <v>((Swordfish))</v>
      </c>
      <c r="D164" s="18">
        <v>28927.0</v>
      </c>
      <c r="E164" s="18">
        <v>18177.0</v>
      </c>
      <c r="F164" s="18">
        <v>3885.0</v>
      </c>
      <c r="G164" s="19">
        <f>VLOOKUP(B164,'Kings Ratings'!$A$2:$B$1000,2,false)</f>
        <v>1</v>
      </c>
      <c r="H164" s="7">
        <f>vlookup(A164,'202405 MM (Do Not Delete)'!$A$1:$G$1000,7,false)</f>
        <v>222</v>
      </c>
      <c r="J164" s="80">
        <f>vlookup(A164,'Export 20240703'!A:H,4,false)</f>
        <v>27772</v>
      </c>
      <c r="K164" s="80">
        <f t="shared" si="3"/>
        <v>1155</v>
      </c>
      <c r="L164" s="23">
        <f t="shared" si="4"/>
        <v>0.04158865044</v>
      </c>
      <c r="M164" s="24" t="str">
        <f t="shared" si="5"/>
        <v>Swordfish with +1155, +4.2% (27772 to 28927)</v>
      </c>
      <c r="N164" s="41"/>
      <c r="O164" s="18">
        <f>vlookup(A164,'Export 20240703'!A:J,5,false)</f>
        <v>17348</v>
      </c>
      <c r="P164" s="18">
        <f t="shared" si="6"/>
        <v>829</v>
      </c>
      <c r="Q164" s="23">
        <f t="shared" si="7"/>
        <v>0.04778648836</v>
      </c>
      <c r="R164" s="24" t="str">
        <f t="shared" si="8"/>
        <v>Swordfish with +829, +4.8% (17348 to 18177)</v>
      </c>
      <c r="S164" s="18"/>
      <c r="T164" s="18">
        <f>vlookup(A164,'Export 20240703'!A:J,6,false)</f>
        <v>3524</v>
      </c>
      <c r="U164" s="80">
        <f t="shared" si="9"/>
        <v>361</v>
      </c>
      <c r="V164" s="23">
        <f t="shared" si="10"/>
        <v>0.1024404086</v>
      </c>
      <c r="W164" s="26" t="str">
        <f t="shared" si="11"/>
        <v>Swordfish with +361, +10.2% (3524 to 3885)</v>
      </c>
    </row>
    <row r="165">
      <c r="A165" s="18">
        <v>307.0</v>
      </c>
      <c r="B165" s="18" t="str">
        <f>VLOOKUP(A165,'202405 MM (Do Not Delete)'!$S$2:$T$1000,2,false)</f>
        <v>Barracuda</v>
      </c>
      <c r="C165" s="18" t="str">
        <f t="shared" si="2"/>
        <v>((Barracuda))</v>
      </c>
      <c r="D165" s="18">
        <v>27960.0</v>
      </c>
      <c r="E165" s="18">
        <v>16638.0</v>
      </c>
      <c r="F165" s="18">
        <v>3350.0</v>
      </c>
      <c r="G165" s="19">
        <f>VLOOKUP(B165,'Kings Ratings'!$A$2:$B$1000,2,false)</f>
        <v>1</v>
      </c>
      <c r="H165" s="7">
        <f>vlookup(A165,'202405 MM (Do Not Delete)'!$A$1:$G$1000,7,false)</f>
        <v>225</v>
      </c>
      <c r="J165" s="80">
        <f>vlookup(A165,'Export 20240703'!A:H,4,false)</f>
        <v>26891</v>
      </c>
      <c r="K165" s="80">
        <f t="shared" si="3"/>
        <v>1069</v>
      </c>
      <c r="L165" s="23">
        <f t="shared" si="4"/>
        <v>0.03975307724</v>
      </c>
      <c r="M165" s="24" t="str">
        <f t="shared" si="5"/>
        <v>Barracuda with +1069, +4% (26891 to 27960)</v>
      </c>
      <c r="N165" s="41"/>
      <c r="O165" s="18">
        <f>vlookup(A165,'Export 20240703'!A:J,5,false)</f>
        <v>15835</v>
      </c>
      <c r="P165" s="18">
        <f t="shared" si="6"/>
        <v>803</v>
      </c>
      <c r="Q165" s="23">
        <f t="shared" si="7"/>
        <v>0.05071045153</v>
      </c>
      <c r="R165" s="24" t="str">
        <f t="shared" si="8"/>
        <v>Barracuda with +803, +5.1% (15835 to 16638)</v>
      </c>
      <c r="S165" s="18"/>
      <c r="T165" s="18">
        <f>vlookup(A165,'Export 20240703'!A:J,6,false)</f>
        <v>3042</v>
      </c>
      <c r="U165" s="80">
        <f t="shared" si="9"/>
        <v>308</v>
      </c>
      <c r="V165" s="23">
        <f t="shared" si="10"/>
        <v>0.1012491782</v>
      </c>
      <c r="W165" s="26" t="str">
        <f t="shared" si="11"/>
        <v>Barracuda with +308, +10.1% (3042 to 3350)</v>
      </c>
    </row>
    <row r="166">
      <c r="A166" s="18">
        <v>308.0</v>
      </c>
      <c r="B166" s="18" t="str">
        <f>VLOOKUP(A166,'202405 MM (Do Not Delete)'!$S$2:$T$1000,2,false)</f>
        <v>Sea Catfish</v>
      </c>
      <c r="C166" s="18" t="str">
        <f t="shared" si="2"/>
        <v>((Sea Catfish))</v>
      </c>
      <c r="D166" s="18">
        <v>27068.0</v>
      </c>
      <c r="E166" s="18">
        <v>15463.0</v>
      </c>
      <c r="F166" s="18">
        <v>2997.0</v>
      </c>
      <c r="G166" s="19">
        <f>VLOOKUP(B166,'Kings Ratings'!$A$2:$B$1000,2,false)</f>
        <v>1</v>
      </c>
      <c r="H166" s="7">
        <f>vlookup(A166,'202405 MM (Do Not Delete)'!$A$1:$G$1000,7,false)</f>
        <v>229</v>
      </c>
      <c r="J166" s="80">
        <f>vlookup(A166,'Export 20240703'!A:H,4,false)</f>
        <v>26048</v>
      </c>
      <c r="K166" s="80">
        <f t="shared" si="3"/>
        <v>1020</v>
      </c>
      <c r="L166" s="23">
        <f t="shared" si="4"/>
        <v>0.03915847666</v>
      </c>
      <c r="M166" s="24" t="str">
        <f t="shared" si="5"/>
        <v>Sea Catfish with +1020, +3.9% (26048 to 27068)</v>
      </c>
      <c r="N166" s="41"/>
      <c r="O166" s="18">
        <f>vlookup(A166,'Export 20240703'!A:J,5,false)</f>
        <v>14659</v>
      </c>
      <c r="P166" s="18">
        <f t="shared" si="6"/>
        <v>804</v>
      </c>
      <c r="Q166" s="23">
        <f t="shared" si="7"/>
        <v>0.05484685176</v>
      </c>
      <c r="R166" s="24" t="str">
        <f t="shared" si="8"/>
        <v>Sea Catfish with +804, +5.5% (14659 to 15463)</v>
      </c>
      <c r="S166" s="18"/>
      <c r="T166" s="18">
        <f>vlookup(A166,'Export 20240703'!A:J,6,false)</f>
        <v>2724</v>
      </c>
      <c r="U166" s="80">
        <f t="shared" si="9"/>
        <v>273</v>
      </c>
      <c r="V166" s="23">
        <f t="shared" si="10"/>
        <v>0.1002202643</v>
      </c>
      <c r="W166" s="26" t="str">
        <f t="shared" si="11"/>
        <v>Sea Catfish with +273, +10% (2724 to 2997)</v>
      </c>
    </row>
    <row r="167">
      <c r="A167" s="18">
        <v>309.0</v>
      </c>
      <c r="B167" s="18" t="str">
        <f>VLOOKUP(A167,'202405 MM (Do Not Delete)'!$S$2:$T$1000,2,false)</f>
        <v>Plumbfish</v>
      </c>
      <c r="C167" s="18" t="str">
        <f t="shared" si="2"/>
        <v>((Plumbfish))</v>
      </c>
      <c r="D167" s="18">
        <v>26672.0</v>
      </c>
      <c r="E167" s="18">
        <v>14772.0</v>
      </c>
      <c r="F167" s="18">
        <v>2905.0</v>
      </c>
      <c r="G167" s="19">
        <f>VLOOKUP(B167,'Kings Ratings'!$A$2:$B$1000,2,false)</f>
        <v>1</v>
      </c>
      <c r="H167" s="7">
        <f>vlookup(A167,'202405 MM (Do Not Delete)'!$A$1:$G$1000,7,false)</f>
        <v>230</v>
      </c>
      <c r="J167" s="80">
        <f>vlookup(A167,'Export 20240703'!A:H,4,false)</f>
        <v>25660</v>
      </c>
      <c r="K167" s="80">
        <f t="shared" si="3"/>
        <v>1012</v>
      </c>
      <c r="L167" s="23">
        <f t="shared" si="4"/>
        <v>0.03943881528</v>
      </c>
      <c r="M167" s="24" t="str">
        <f t="shared" si="5"/>
        <v>Plumbfish with +1012, +3.9% (25660 to 26672)</v>
      </c>
      <c r="N167" s="41"/>
      <c r="O167" s="18">
        <f>vlookup(A167,'Export 20240703'!A:J,5,false)</f>
        <v>13975</v>
      </c>
      <c r="P167" s="18">
        <f t="shared" si="6"/>
        <v>797</v>
      </c>
      <c r="Q167" s="23">
        <f t="shared" si="7"/>
        <v>0.05703041145</v>
      </c>
      <c r="R167" s="24" t="str">
        <f t="shared" si="8"/>
        <v>Plumbfish with +797, +5.7% (13975 to 14772)</v>
      </c>
      <c r="S167" s="18"/>
      <c r="T167" s="18">
        <f>vlookup(A167,'Export 20240703'!A:J,6,false)</f>
        <v>2645</v>
      </c>
      <c r="U167" s="80">
        <f t="shared" si="9"/>
        <v>260</v>
      </c>
      <c r="V167" s="23">
        <f t="shared" si="10"/>
        <v>0.09829867675</v>
      </c>
      <c r="W167" s="26" t="str">
        <f t="shared" si="11"/>
        <v>Plumbfish with +260, +9.8% (2645 to 2905)</v>
      </c>
    </row>
    <row r="168">
      <c r="A168" s="18">
        <v>310.0</v>
      </c>
      <c r="B168" s="18" t="str">
        <f>VLOOKUP(A168,'202405 MM (Do Not Delete)'!$S$2:$T$1000,2,false)</f>
        <v>Spiral Shell</v>
      </c>
      <c r="C168" s="18" t="str">
        <f t="shared" si="2"/>
        <v>((Spiral Shell))</v>
      </c>
      <c r="D168" s="18">
        <v>25802.0</v>
      </c>
      <c r="E168" s="18">
        <v>14049.0</v>
      </c>
      <c r="F168" s="18">
        <v>2711.0</v>
      </c>
      <c r="G168" s="19">
        <f>VLOOKUP(B168,'Kings Ratings'!$A$2:$B$1000,2,false)</f>
        <v>1</v>
      </c>
      <c r="H168" s="7">
        <f>vlookup(A168,'202405 MM (Do Not Delete)'!$A$1:$G$1000,7,false)</f>
        <v>232</v>
      </c>
      <c r="J168" s="80">
        <f>vlookup(A168,'Export 20240703'!A:H,4,false)</f>
        <v>24804</v>
      </c>
      <c r="K168" s="80">
        <f t="shared" si="3"/>
        <v>998</v>
      </c>
      <c r="L168" s="23">
        <f t="shared" si="4"/>
        <v>0.0402354459</v>
      </c>
      <c r="M168" s="24" t="str">
        <f t="shared" si="5"/>
        <v>Spiral Shell with +998, +4% (24804 to 25802)</v>
      </c>
      <c r="N168" s="41"/>
      <c r="O168" s="18">
        <f>vlookup(A168,'Export 20240703'!A:J,5,false)</f>
        <v>13271</v>
      </c>
      <c r="P168" s="18">
        <f t="shared" si="6"/>
        <v>778</v>
      </c>
      <c r="Q168" s="23">
        <f t="shared" si="7"/>
        <v>0.05862406752</v>
      </c>
      <c r="R168" s="24" t="str">
        <f t="shared" si="8"/>
        <v>Spiral Shell with +778, +5.9% (13271 to 14049)</v>
      </c>
      <c r="S168" s="18"/>
      <c r="T168" s="18">
        <f>vlookup(A168,'Export 20240703'!A:J,6,false)</f>
        <v>2447</v>
      </c>
      <c r="U168" s="80">
        <f t="shared" si="9"/>
        <v>264</v>
      </c>
      <c r="V168" s="23">
        <f t="shared" si="10"/>
        <v>0.1078872088</v>
      </c>
      <c r="W168" s="26" t="str">
        <f t="shared" si="11"/>
        <v>Spiral Shell with +264, +10.8% (2447 to 2711)</v>
      </c>
    </row>
    <row r="169">
      <c r="A169" s="18">
        <v>311.0</v>
      </c>
      <c r="B169" s="18" t="str">
        <f>VLOOKUP(A169,'202405 MM (Do Not Delete)'!$S$2:$T$1000,2,false)</f>
        <v>Serpent Eel</v>
      </c>
      <c r="C169" s="18" t="str">
        <f t="shared" si="2"/>
        <v>((Serpent Eel))</v>
      </c>
      <c r="D169" s="18">
        <v>25325.0</v>
      </c>
      <c r="E169" s="18">
        <v>13636.0</v>
      </c>
      <c r="F169" s="18">
        <v>2660.0</v>
      </c>
      <c r="G169" s="19">
        <f>VLOOKUP(B169,'Kings Ratings'!$A$2:$B$1000,2,false)</f>
        <v>1</v>
      </c>
      <c r="H169" s="7">
        <f>vlookup(A169,'202405 MM (Do Not Delete)'!$A$1:$G$1000,7,false)</f>
        <v>233</v>
      </c>
      <c r="J169" s="80">
        <f>vlookup(A169,'Export 20240703'!A:H,4,false)</f>
        <v>24325</v>
      </c>
      <c r="K169" s="80">
        <f t="shared" si="3"/>
        <v>1000</v>
      </c>
      <c r="L169" s="23">
        <f t="shared" si="4"/>
        <v>0.04110996917</v>
      </c>
      <c r="M169" s="24" t="str">
        <f t="shared" si="5"/>
        <v>Serpent Eel with +1000, +4.1% (24325 to 25325)</v>
      </c>
      <c r="N169" s="41"/>
      <c r="O169" s="18">
        <f>vlookup(A169,'Export 20240703'!A:J,5,false)</f>
        <v>12855</v>
      </c>
      <c r="P169" s="18">
        <f t="shared" si="6"/>
        <v>781</v>
      </c>
      <c r="Q169" s="23">
        <f t="shared" si="7"/>
        <v>0.06075457021</v>
      </c>
      <c r="R169" s="24" t="str">
        <f t="shared" si="8"/>
        <v>Serpent Eel with +781, +6.1% (12855 to 13636)</v>
      </c>
      <c r="S169" s="18"/>
      <c r="T169" s="18">
        <f>vlookup(A169,'Export 20240703'!A:J,6,false)</f>
        <v>2397</v>
      </c>
      <c r="U169" s="80">
        <f t="shared" si="9"/>
        <v>263</v>
      </c>
      <c r="V169" s="23">
        <f t="shared" si="10"/>
        <v>0.1097204839</v>
      </c>
      <c r="W169" s="26" t="str">
        <f t="shared" si="11"/>
        <v>Serpent Eel with +263, +11% (2397 to 2660)</v>
      </c>
    </row>
    <row r="170">
      <c r="A170" s="18">
        <v>312.0</v>
      </c>
      <c r="B170" s="18" t="str">
        <f>VLOOKUP(A170,'202405 MM (Do Not Delete)'!$S$2:$T$1000,2,false)</f>
        <v>Ruby Coral</v>
      </c>
      <c r="C170" s="18" t="str">
        <f t="shared" si="2"/>
        <v>((Ruby Coral))</v>
      </c>
      <c r="D170" s="18">
        <v>24829.0</v>
      </c>
      <c r="E170" s="18">
        <v>13219.0</v>
      </c>
      <c r="F170" s="18">
        <v>2499.0</v>
      </c>
      <c r="G170" s="19">
        <f>VLOOKUP(B170,'Kings Ratings'!$A$2:$B$1000,2,false)</f>
        <v>1</v>
      </c>
      <c r="H170" s="7">
        <f>vlookup(A170,'202405 MM (Do Not Delete)'!$A$1:$G$1000,7,false)</f>
        <v>234</v>
      </c>
      <c r="J170" s="80">
        <f>vlookup(A170,'Export 20240703'!A:H,4,false)</f>
        <v>23850</v>
      </c>
      <c r="K170" s="80">
        <f t="shared" si="3"/>
        <v>979</v>
      </c>
      <c r="L170" s="23">
        <f t="shared" si="4"/>
        <v>0.04104821803</v>
      </c>
      <c r="M170" s="24" t="str">
        <f t="shared" si="5"/>
        <v>Ruby Coral with +979, +4.1% (23850 to 24829)</v>
      </c>
      <c r="N170" s="41"/>
      <c r="O170" s="18">
        <f>vlookup(A170,'Export 20240703'!A:J,5,false)</f>
        <v>12453</v>
      </c>
      <c r="P170" s="18">
        <f t="shared" si="6"/>
        <v>766</v>
      </c>
      <c r="Q170" s="23">
        <f t="shared" si="7"/>
        <v>0.06151128242</v>
      </c>
      <c r="R170" s="24" t="str">
        <f t="shared" si="8"/>
        <v>Ruby Coral with +766, +6.2% (12453 to 13219)</v>
      </c>
      <c r="S170" s="18"/>
      <c r="T170" s="18">
        <f>vlookup(A170,'Export 20240703'!A:J,6,false)</f>
        <v>2263</v>
      </c>
      <c r="U170" s="80">
        <f t="shared" si="9"/>
        <v>236</v>
      </c>
      <c r="V170" s="23">
        <f t="shared" si="10"/>
        <v>0.1042863456</v>
      </c>
      <c r="W170" s="26" t="str">
        <f t="shared" si="11"/>
        <v>Ruby Coral with +236, +10.4% (2263 to 2499)</v>
      </c>
    </row>
    <row r="171">
      <c r="A171" s="18">
        <v>315.0</v>
      </c>
      <c r="B171" s="18" t="str">
        <f>VLOOKUP(A171,'202405 MM (Do Not Delete)'!$S$2:$T$1000,2,false)</f>
        <v>Compass</v>
      </c>
      <c r="C171" s="18" t="str">
        <f t="shared" si="2"/>
        <v>((Compass))</v>
      </c>
      <c r="D171" s="18">
        <v>315.0</v>
      </c>
      <c r="E171" s="18">
        <v>0.0</v>
      </c>
      <c r="F171" s="18">
        <v>0.0</v>
      </c>
      <c r="G171" s="19">
        <f>VLOOKUP(B171,'Kings Ratings'!$A$2:$B$1000,2,false)</f>
        <v>10</v>
      </c>
      <c r="H171" s="10" t="str">
        <f>vlookup(A171,'202405 MM (Do Not Delete)'!$A$1:$G$1000,7,false)</f>
        <v/>
      </c>
      <c r="J171" s="80">
        <f>vlookup(A171,'Export 20240703'!A:H,4,false)</f>
        <v>294</v>
      </c>
      <c r="K171" s="80">
        <f t="shared" si="3"/>
        <v>21</v>
      </c>
      <c r="L171" s="23">
        <f t="shared" si="4"/>
        <v>0.07142857143</v>
      </c>
      <c r="M171" s="24" t="str">
        <f t="shared" si="5"/>
        <v>Compass with +21, +7.1% (294 to 315)</v>
      </c>
      <c r="N171" s="41"/>
      <c r="O171" s="18">
        <f>vlookup(A171,'Export 20240703'!A:J,5,false)</f>
        <v>0</v>
      </c>
      <c r="P171" s="18">
        <f t="shared" si="6"/>
        <v>0</v>
      </c>
      <c r="Q171" s="23" t="str">
        <f t="shared" si="7"/>
        <v>#DIV/0!</v>
      </c>
      <c r="R171" s="24" t="str">
        <f t="shared" si="8"/>
        <v>#DIV/0!</v>
      </c>
      <c r="S171" s="18"/>
      <c r="T171" s="18">
        <f>vlookup(A171,'Export 20240703'!A:J,6,false)</f>
        <v>0</v>
      </c>
      <c r="U171" s="80">
        <f t="shared" si="9"/>
        <v>0</v>
      </c>
      <c r="V171" s="23" t="str">
        <f t="shared" si="10"/>
        <v>#DIV/0!</v>
      </c>
      <c r="W171" s="26" t="str">
        <f t="shared" si="11"/>
        <v>#DIV/0!</v>
      </c>
    </row>
    <row r="172">
      <c r="A172" s="18">
        <v>316.0</v>
      </c>
      <c r="B172" s="18" t="str">
        <f>VLOOKUP(A172,'202405 MM (Do Not Delete)'!$S$2:$T$1000,2,false)</f>
        <v>Garnet Ring</v>
      </c>
      <c r="C172" s="18" t="str">
        <f t="shared" si="2"/>
        <v>((Garnet Ring))</v>
      </c>
      <c r="D172" s="18">
        <v>16855.0</v>
      </c>
      <c r="E172" s="18">
        <v>6838.0</v>
      </c>
      <c r="F172" s="18">
        <v>525.0</v>
      </c>
      <c r="G172" s="19">
        <f>VLOOKUP(B172,'Kings Ratings'!$A$2:$B$1000,2,false)</f>
        <v>3</v>
      </c>
      <c r="H172" s="7">
        <f>vlookup(A172,'202405 MM (Do Not Delete)'!$A$1:$G$1000,7,false)</f>
        <v>257</v>
      </c>
      <c r="J172" s="80">
        <f>vlookup(A172,'Export 20240703'!A:H,4,false)</f>
        <v>16138</v>
      </c>
      <c r="K172" s="80">
        <f t="shared" si="3"/>
        <v>717</v>
      </c>
      <c r="L172" s="23">
        <f t="shared" si="4"/>
        <v>0.04442929731</v>
      </c>
      <c r="M172" s="24" t="str">
        <f t="shared" si="5"/>
        <v>Garnet Ring with +717, +4.4% (16138 to 16855)</v>
      </c>
      <c r="N172" s="41"/>
      <c r="O172" s="18">
        <f>vlookup(A172,'Export 20240703'!A:J,5,false)</f>
        <v>6447</v>
      </c>
      <c r="P172" s="18">
        <f t="shared" si="6"/>
        <v>391</v>
      </c>
      <c r="Q172" s="23">
        <f t="shared" si="7"/>
        <v>0.06064836358</v>
      </c>
      <c r="R172" s="24" t="str">
        <f t="shared" si="8"/>
        <v>Garnet Ring with +391, +6.1% (6447 to 6838)</v>
      </c>
      <c r="S172" s="18"/>
      <c r="T172" s="18">
        <f>vlookup(A172,'Export 20240703'!A:J,6,false)</f>
        <v>472</v>
      </c>
      <c r="U172" s="80">
        <f t="shared" si="9"/>
        <v>53</v>
      </c>
      <c r="V172" s="23">
        <f t="shared" si="10"/>
        <v>0.1122881356</v>
      </c>
      <c r="W172" s="26" t="str">
        <f t="shared" si="11"/>
        <v>Garnet Ring with +53, +11.2% (472 to 525)</v>
      </c>
    </row>
    <row r="173">
      <c r="A173" s="18">
        <v>317.0</v>
      </c>
      <c r="B173" s="18" t="str">
        <f>VLOOKUP(A173,'202405 MM (Do Not Delete)'!$S$2:$T$1000,2,false)</f>
        <v>Garnet</v>
      </c>
      <c r="C173" s="18" t="str">
        <f t="shared" si="2"/>
        <v>((Garnet))</v>
      </c>
      <c r="D173" s="18">
        <v>19870.0</v>
      </c>
      <c r="E173" s="18">
        <v>7477.0</v>
      </c>
      <c r="F173" s="18">
        <v>1138.0</v>
      </c>
      <c r="G173" s="19">
        <f>VLOOKUP(B173,'Kings Ratings'!$A$2:$B$1000,2,false)</f>
        <v>2</v>
      </c>
      <c r="H173" s="7">
        <f>vlookup(A173,'202405 MM (Do Not Delete)'!$A$1:$G$1000,7,false)</f>
        <v>247</v>
      </c>
      <c r="J173" s="80">
        <f>vlookup(A173,'Export 20240703'!A:H,4,false)</f>
        <v>18990</v>
      </c>
      <c r="K173" s="80">
        <f t="shared" si="3"/>
        <v>880</v>
      </c>
      <c r="L173" s="23">
        <f t="shared" si="4"/>
        <v>0.04634017904</v>
      </c>
      <c r="M173" s="24" t="str">
        <f t="shared" si="5"/>
        <v>Garnet with +880, +4.6% (18990 to 19870)</v>
      </c>
      <c r="N173" s="41"/>
      <c r="O173" s="18">
        <f>vlookup(A173,'Export 20240703'!A:J,5,false)</f>
        <v>7037</v>
      </c>
      <c r="P173" s="18">
        <f t="shared" si="6"/>
        <v>440</v>
      </c>
      <c r="Q173" s="23">
        <f t="shared" si="7"/>
        <v>0.06252664488</v>
      </c>
      <c r="R173" s="24" t="str">
        <f t="shared" si="8"/>
        <v>Garnet with +440, +6.3% (7037 to 7477)</v>
      </c>
      <c r="S173" s="18"/>
      <c r="T173" s="18">
        <f>vlookup(A173,'Export 20240703'!A:J,6,false)</f>
        <v>996</v>
      </c>
      <c r="U173" s="80">
        <f t="shared" si="9"/>
        <v>142</v>
      </c>
      <c r="V173" s="23">
        <f t="shared" si="10"/>
        <v>0.1425702811</v>
      </c>
      <c r="W173" s="26" t="str">
        <f t="shared" si="11"/>
        <v>Garnet with +142, +14.3% (996 to 1138)</v>
      </c>
    </row>
    <row r="174">
      <c r="A174" s="18">
        <v>326.0</v>
      </c>
      <c r="B174" s="18" t="str">
        <f>VLOOKUP(A174,'202405 MM (Do Not Delete)'!$S$2:$T$1000,2,false)</f>
        <v>Scissors</v>
      </c>
      <c r="C174" s="18" t="str">
        <f t="shared" si="2"/>
        <v>((Scissors))</v>
      </c>
      <c r="D174" s="18">
        <v>6864.0</v>
      </c>
      <c r="E174" s="18">
        <v>3743.0</v>
      </c>
      <c r="F174" s="18">
        <v>410.0</v>
      </c>
      <c r="G174" s="19">
        <f>VLOOKUP(B174,'Kings Ratings'!$A$2:$B$1000,2,false)</f>
        <v>2</v>
      </c>
      <c r="H174" s="7">
        <f>vlookup(A174,'202405 MM (Do Not Delete)'!$A$1:$G$1000,7,false)</f>
        <v>290</v>
      </c>
      <c r="J174" s="80">
        <f>vlookup(A174,'Export 20240703'!A:H,4,false)</f>
        <v>6447</v>
      </c>
      <c r="K174" s="80">
        <f t="shared" si="3"/>
        <v>417</v>
      </c>
      <c r="L174" s="23">
        <f t="shared" si="4"/>
        <v>0.06468124709</v>
      </c>
      <c r="M174" s="24" t="str">
        <f t="shared" si="5"/>
        <v>Scissors with +417, +6.5% (6447 to 6864)</v>
      </c>
      <c r="N174" s="41"/>
      <c r="O174" s="18">
        <f>vlookup(A174,'Export 20240703'!A:J,5,false)</f>
        <v>3529</v>
      </c>
      <c r="P174" s="18">
        <f t="shared" si="6"/>
        <v>214</v>
      </c>
      <c r="Q174" s="23">
        <f t="shared" si="7"/>
        <v>0.06064040805</v>
      </c>
      <c r="R174" s="24" t="str">
        <f t="shared" si="8"/>
        <v>Scissors with +214, +6.1% (3529 to 3743)</v>
      </c>
      <c r="S174" s="18"/>
      <c r="T174" s="18">
        <f>vlookup(A174,'Export 20240703'!A:J,6,false)</f>
        <v>367</v>
      </c>
      <c r="U174" s="80">
        <f t="shared" si="9"/>
        <v>43</v>
      </c>
      <c r="V174" s="23">
        <f t="shared" si="10"/>
        <v>0.1171662125</v>
      </c>
      <c r="W174" s="26" t="str">
        <f t="shared" si="11"/>
        <v>Scissors with +43, +11.7% (367 to 410)</v>
      </c>
    </row>
    <row r="175">
      <c r="A175" s="18">
        <v>328.0</v>
      </c>
      <c r="B175" s="18" t="str">
        <f>VLOOKUP(A175,'202405 MM (Do Not Delete)'!$S$2:$T$1000,2,false)</f>
        <v>Wagon Wheel</v>
      </c>
      <c r="C175" s="18" t="str">
        <f t="shared" si="2"/>
        <v>((Wagon Wheel))</v>
      </c>
      <c r="D175" s="18">
        <v>7127.0</v>
      </c>
      <c r="E175" s="18">
        <v>4293.0</v>
      </c>
      <c r="F175" s="18">
        <v>542.0</v>
      </c>
      <c r="G175" s="19">
        <f>VLOOKUP(B175,'Kings Ratings'!$A$2:$B$1000,2,false)</f>
        <v>2</v>
      </c>
      <c r="H175" s="7">
        <f>vlookup(A175,'202405 MM (Do Not Delete)'!$A$1:$G$1000,7,false)</f>
        <v>282</v>
      </c>
      <c r="J175" s="80">
        <f>vlookup(A175,'Export 20240703'!A:H,4,false)</f>
        <v>6543</v>
      </c>
      <c r="K175" s="80">
        <f t="shared" si="3"/>
        <v>584</v>
      </c>
      <c r="L175" s="23">
        <f t="shared" si="4"/>
        <v>0.08925569311</v>
      </c>
      <c r="M175" s="24" t="str">
        <f t="shared" si="5"/>
        <v>Wagon Wheel with +584, +8.9% (6543 to 7127)</v>
      </c>
      <c r="N175" s="41"/>
      <c r="O175" s="18">
        <f>vlookup(A175,'Export 20240703'!A:J,5,false)</f>
        <v>4024</v>
      </c>
      <c r="P175" s="18">
        <f t="shared" si="6"/>
        <v>269</v>
      </c>
      <c r="Q175" s="23">
        <f t="shared" si="7"/>
        <v>0.06684890656</v>
      </c>
      <c r="R175" s="24" t="str">
        <f t="shared" si="8"/>
        <v>Wagon Wheel with +269, +6.7% (4024 to 4293)</v>
      </c>
      <c r="S175" s="18"/>
      <c r="T175" s="18">
        <f>vlookup(A175,'Export 20240703'!A:J,6,false)</f>
        <v>471</v>
      </c>
      <c r="U175" s="80">
        <f t="shared" si="9"/>
        <v>71</v>
      </c>
      <c r="V175" s="23">
        <f t="shared" si="10"/>
        <v>0.1507430998</v>
      </c>
      <c r="W175" s="26" t="str">
        <f t="shared" si="11"/>
        <v>Wagon Wheel with +71, +15.1% (471 to 542)</v>
      </c>
    </row>
    <row r="176">
      <c r="A176" s="18">
        <v>341.0</v>
      </c>
      <c r="B176" s="18" t="str">
        <f>VLOOKUP(A176,'202405 MM (Do Not Delete)'!$S$2:$T$1000,2,false)</f>
        <v>Flywheel</v>
      </c>
      <c r="C176" s="18" t="str">
        <f t="shared" si="2"/>
        <v>((Flywheel))</v>
      </c>
      <c r="D176" s="18">
        <v>1612.0</v>
      </c>
      <c r="E176" s="18">
        <v>2.0</v>
      </c>
      <c r="F176" s="18">
        <v>0.0</v>
      </c>
      <c r="G176" s="19">
        <f>VLOOKUP(B176,'Kings Ratings'!$A$2:$B$1000,2,false)</f>
        <v>10</v>
      </c>
      <c r="H176" s="10"/>
      <c r="J176" s="80">
        <f>vlookup(A176,'Export 20240703'!A:H,4,false)</f>
        <v>1464</v>
      </c>
      <c r="K176" s="80">
        <f t="shared" si="3"/>
        <v>148</v>
      </c>
      <c r="L176" s="23">
        <f t="shared" si="4"/>
        <v>0.1010928962</v>
      </c>
      <c r="M176" s="24" t="str">
        <f t="shared" si="5"/>
        <v>Flywheel with +148, +10.1% (1464 to 1612)</v>
      </c>
      <c r="N176" s="41"/>
      <c r="O176" s="18">
        <f>vlookup(A176,'Export 20240703'!A:J,5,false)</f>
        <v>2</v>
      </c>
      <c r="P176" s="18">
        <f t="shared" si="6"/>
        <v>0</v>
      </c>
      <c r="Q176" s="23">
        <f t="shared" si="7"/>
        <v>0</v>
      </c>
      <c r="R176" s="24" t="str">
        <f t="shared" si="8"/>
        <v>Flywheel with +0, +0% (2 to 2)</v>
      </c>
      <c r="S176" s="18"/>
      <c r="T176" s="18">
        <f>vlookup(A176,'Export 20240703'!A:J,6,false)</f>
        <v>0</v>
      </c>
      <c r="U176" s="80">
        <f t="shared" si="9"/>
        <v>0</v>
      </c>
      <c r="V176" s="23" t="str">
        <f t="shared" si="10"/>
        <v>#DIV/0!</v>
      </c>
      <c r="W176" s="26" t="str">
        <f t="shared" si="11"/>
        <v>#DIV/0!</v>
      </c>
    </row>
    <row r="177">
      <c r="A177" s="18">
        <v>350.0</v>
      </c>
      <c r="B177" s="18" t="str">
        <f>VLOOKUP(A177,'202405 MM (Do Not Delete)'!$S$2:$T$1000,2,false)</f>
        <v>Green Cloak</v>
      </c>
      <c r="C177" s="18" t="str">
        <f t="shared" si="2"/>
        <v>((Green Cloak))</v>
      </c>
      <c r="D177" s="18">
        <v>6633.0</v>
      </c>
      <c r="E177" s="18">
        <v>323.0</v>
      </c>
      <c r="F177" s="18">
        <v>1.0</v>
      </c>
      <c r="G177" s="19">
        <f>VLOOKUP(B177,'Kings Ratings'!$A$2:$B$1000,2,false)</f>
        <v>9</v>
      </c>
      <c r="H177" s="10"/>
      <c r="J177" s="80">
        <f>vlookup(A177,'Export 20240703'!A:H,4,false)</f>
        <v>6215</v>
      </c>
      <c r="K177" s="80">
        <f t="shared" si="3"/>
        <v>418</v>
      </c>
      <c r="L177" s="23">
        <f t="shared" si="4"/>
        <v>0.06725663717</v>
      </c>
      <c r="M177" s="24" t="str">
        <f t="shared" si="5"/>
        <v>Green Cloak with +418, +6.7% (6215 to 6633)</v>
      </c>
      <c r="N177" s="41"/>
      <c r="O177" s="18">
        <f>vlookup(A177,'Export 20240703'!A:J,5,false)</f>
        <v>298</v>
      </c>
      <c r="P177" s="18">
        <f t="shared" si="6"/>
        <v>25</v>
      </c>
      <c r="Q177" s="23">
        <f t="shared" si="7"/>
        <v>0.08389261745</v>
      </c>
      <c r="R177" s="24" t="str">
        <f t="shared" si="8"/>
        <v>Green Cloak with +25, +8.4% (298 to 323)</v>
      </c>
      <c r="S177" s="18"/>
      <c r="T177" s="18">
        <f>vlookup(A177,'Export 20240703'!A:J,6,false)</f>
        <v>1</v>
      </c>
      <c r="U177" s="80">
        <f t="shared" si="9"/>
        <v>0</v>
      </c>
      <c r="V177" s="23">
        <f t="shared" si="10"/>
        <v>0</v>
      </c>
      <c r="W177" s="26" t="str">
        <f t="shared" si="11"/>
        <v>Green Cloak with +0, +0% (1 to 1)</v>
      </c>
    </row>
    <row r="178">
      <c r="A178" s="18">
        <v>355.0</v>
      </c>
      <c r="B178" s="18" t="str">
        <f>VLOOKUP(A178,'202405 MM (Do Not Delete)'!$S$2:$T$1000,2,false)</f>
        <v>Jack-o-lantern</v>
      </c>
      <c r="C178" s="18" t="str">
        <f t="shared" si="2"/>
        <v>((Jack-o-lantern))</v>
      </c>
      <c r="D178" s="18">
        <v>2406.0</v>
      </c>
      <c r="E178" s="18">
        <v>11.0</v>
      </c>
      <c r="F178" s="18">
        <v>0.0</v>
      </c>
      <c r="G178" s="19">
        <f>VLOOKUP(B178,'Kings Ratings'!$A$2:$B$1000,2,false)</f>
        <v>11</v>
      </c>
      <c r="H178" s="10" t="str">
        <f>vlookup(A178,'202405 MM (Do Not Delete)'!$A$1:$G$1000,7,false)</f>
        <v/>
      </c>
      <c r="J178" s="80">
        <f>vlookup(A178,'Export 20240703'!A:H,4,false)</f>
        <v>2406</v>
      </c>
      <c r="K178" s="80">
        <f t="shared" si="3"/>
        <v>0</v>
      </c>
      <c r="L178" s="23">
        <f t="shared" si="4"/>
        <v>0</v>
      </c>
      <c r="M178" s="24" t="str">
        <f t="shared" si="5"/>
        <v>Jack-o-lantern with +0, +0% (2406 to 2406)</v>
      </c>
      <c r="N178" s="41"/>
      <c r="O178" s="18">
        <f>vlookup(A178,'Export 20240703'!A:J,5,false)</f>
        <v>11</v>
      </c>
      <c r="P178" s="18">
        <f t="shared" si="6"/>
        <v>0</v>
      </c>
      <c r="Q178" s="23">
        <f t="shared" si="7"/>
        <v>0</v>
      </c>
      <c r="R178" s="24" t="str">
        <f t="shared" si="8"/>
        <v>Jack-o-lantern with +0, +0% (11 to 11)</v>
      </c>
      <c r="S178" s="18"/>
      <c r="T178" s="18">
        <f>vlookup(A178,'Export 20240703'!A:J,6,false)</f>
        <v>0</v>
      </c>
      <c r="U178" s="80">
        <f t="shared" si="9"/>
        <v>0</v>
      </c>
      <c r="V178" s="23" t="str">
        <f t="shared" si="10"/>
        <v>#DIV/0!</v>
      </c>
      <c r="W178" s="26" t="str">
        <f t="shared" si="11"/>
        <v>#DIV/0!</v>
      </c>
    </row>
    <row r="179">
      <c r="A179" s="18">
        <v>361.0</v>
      </c>
      <c r="B179" s="18" t="str">
        <f>VLOOKUP(A179,'202405 MM (Do Not Delete)'!$S$2:$T$1000,2,false)</f>
        <v>Candy Corn</v>
      </c>
      <c r="C179" s="18" t="str">
        <f t="shared" si="2"/>
        <v>((Candy Corn))</v>
      </c>
      <c r="D179" s="18">
        <v>2968.0</v>
      </c>
      <c r="E179" s="18">
        <v>15.0</v>
      </c>
      <c r="F179" s="18">
        <v>0.0</v>
      </c>
      <c r="G179" s="19">
        <f>VLOOKUP(B179,'Kings Ratings'!$A$2:$B$1000,2,false)</f>
        <v>11</v>
      </c>
      <c r="H179" s="10" t="str">
        <f>vlookup(A179,'202405 MM (Do Not Delete)'!$A$1:$G$1000,7,false)</f>
        <v/>
      </c>
      <c r="J179" s="80">
        <f>vlookup(A179,'Export 20240703'!A:H,4,false)</f>
        <v>2964</v>
      </c>
      <c r="K179" s="80">
        <f t="shared" si="3"/>
        <v>4</v>
      </c>
      <c r="L179" s="23">
        <f t="shared" si="4"/>
        <v>0.001349527665</v>
      </c>
      <c r="M179" s="24" t="str">
        <f t="shared" si="5"/>
        <v>Candy Corn with +4, +0.1% (2964 to 2968)</v>
      </c>
      <c r="N179" s="41"/>
      <c r="O179" s="18">
        <f>vlookup(A179,'Export 20240703'!A:J,5,false)</f>
        <v>15</v>
      </c>
      <c r="P179" s="18">
        <f t="shared" si="6"/>
        <v>0</v>
      </c>
      <c r="Q179" s="23">
        <f t="shared" si="7"/>
        <v>0</v>
      </c>
      <c r="R179" s="24" t="str">
        <f t="shared" si="8"/>
        <v>Candy Corn with +0, +0% (15 to 15)</v>
      </c>
      <c r="S179" s="18"/>
      <c r="T179" s="18">
        <f>vlookup(A179,'Export 20240703'!A:J,6,false)</f>
        <v>0</v>
      </c>
      <c r="U179" s="80">
        <f t="shared" si="9"/>
        <v>0</v>
      </c>
      <c r="V179" s="23" t="str">
        <f t="shared" si="10"/>
        <v>#DIV/0!</v>
      </c>
      <c r="W179" s="26" t="str">
        <f t="shared" si="11"/>
        <v>#DIV/0!</v>
      </c>
    </row>
    <row r="180">
      <c r="A180" s="18">
        <v>368.0</v>
      </c>
      <c r="B180" s="18" t="str">
        <f>VLOOKUP(A180,'202405 MM (Do Not Delete)'!$S$2:$T$1000,2,false)</f>
        <v>Lantern</v>
      </c>
      <c r="C180" s="18" t="str">
        <f t="shared" si="2"/>
        <v>((Lantern))</v>
      </c>
      <c r="D180" s="18">
        <v>25919.0</v>
      </c>
      <c r="E180" s="18">
        <v>7451.0</v>
      </c>
      <c r="F180" s="18">
        <v>347.0</v>
      </c>
      <c r="G180" s="19">
        <f>VLOOKUP(B180,'Kings Ratings'!$A$2:$B$1000,2,false)</f>
        <v>2</v>
      </c>
      <c r="H180" s="7">
        <f>vlookup(A180,'202405 MM (Do Not Delete)'!$A$1:$G$1000,7,false)</f>
        <v>280</v>
      </c>
      <c r="J180" s="80">
        <f>vlookup(A180,'Export 20240703'!A:H,4,false)</f>
        <v>24965</v>
      </c>
      <c r="K180" s="80">
        <f t="shared" si="3"/>
        <v>954</v>
      </c>
      <c r="L180" s="23">
        <f t="shared" si="4"/>
        <v>0.0382134989</v>
      </c>
      <c r="M180" s="24" t="str">
        <f t="shared" si="5"/>
        <v>Lantern with +954, +3.8% (24965 to 25919)</v>
      </c>
      <c r="N180" s="41"/>
      <c r="O180" s="18">
        <f>vlookup(A180,'Export 20240703'!A:J,5,false)</f>
        <v>7014</v>
      </c>
      <c r="P180" s="18">
        <f t="shared" si="6"/>
        <v>437</v>
      </c>
      <c r="Q180" s="23">
        <f t="shared" si="7"/>
        <v>0.0623039635</v>
      </c>
      <c r="R180" s="24" t="str">
        <f t="shared" si="8"/>
        <v>Lantern with +437, +6.2% (7014 to 7451)</v>
      </c>
      <c r="S180" s="18"/>
      <c r="T180" s="18">
        <f>vlookup(A180,'Export 20240703'!A:J,6,false)</f>
        <v>314</v>
      </c>
      <c r="U180" s="80">
        <f t="shared" si="9"/>
        <v>33</v>
      </c>
      <c r="V180" s="23">
        <f t="shared" si="10"/>
        <v>0.1050955414</v>
      </c>
      <c r="W180" s="26" t="str">
        <f t="shared" si="11"/>
        <v>Lantern with +33, +10.5% (314 to 347)</v>
      </c>
    </row>
    <row r="181">
      <c r="A181" s="18">
        <v>373.0</v>
      </c>
      <c r="B181" s="18" t="str">
        <f>VLOOKUP(A181,'202405 MM (Do Not Delete)'!$S$2:$T$1000,2,false)</f>
        <v>Sunflower</v>
      </c>
      <c r="C181" s="18" t="str">
        <f t="shared" si="2"/>
        <v>((Sunflower))</v>
      </c>
      <c r="D181" s="18">
        <v>9800.0</v>
      </c>
      <c r="E181" s="18">
        <v>2004.0</v>
      </c>
      <c r="F181" s="18">
        <v>35.0</v>
      </c>
      <c r="G181" s="19">
        <f>VLOOKUP(B181,'Kings Ratings'!$A$2:$B$1000,2,false)</f>
        <v>6</v>
      </c>
      <c r="H181" s="7">
        <f>vlookup(A181,'202405 MM (Do Not Delete)'!$A$1:$G$1000,7,false)</f>
        <v>328</v>
      </c>
      <c r="J181" s="80">
        <f>vlookup(A181,'Export 20240703'!A:H,4,false)</f>
        <v>9175</v>
      </c>
      <c r="K181" s="80">
        <f t="shared" si="3"/>
        <v>625</v>
      </c>
      <c r="L181" s="23">
        <f t="shared" si="4"/>
        <v>0.06811989101</v>
      </c>
      <c r="M181" s="24" t="str">
        <f t="shared" si="5"/>
        <v>Sunflower with +625, +6.8% (9175 to 9800)</v>
      </c>
      <c r="N181" s="41"/>
      <c r="O181" s="18">
        <f>vlookup(A181,'Export 20240703'!A:J,5,false)</f>
        <v>1867</v>
      </c>
      <c r="P181" s="18">
        <f t="shared" si="6"/>
        <v>137</v>
      </c>
      <c r="Q181" s="23">
        <f t="shared" si="7"/>
        <v>0.07337975362</v>
      </c>
      <c r="R181" s="24" t="str">
        <f t="shared" si="8"/>
        <v>Sunflower with +137, +7.3% (1867 to 2004)</v>
      </c>
      <c r="S181" s="18"/>
      <c r="T181" s="18">
        <f>vlookup(A181,'Export 20240703'!A:J,6,false)</f>
        <v>31</v>
      </c>
      <c r="U181" s="80">
        <f t="shared" si="9"/>
        <v>4</v>
      </c>
      <c r="V181" s="23">
        <f t="shared" si="10"/>
        <v>0.1290322581</v>
      </c>
      <c r="W181" s="26" t="str">
        <f t="shared" si="11"/>
        <v>Sunflower with +4, +12.9% (31 to 35)</v>
      </c>
    </row>
    <row r="182">
      <c r="A182" s="18">
        <v>378.0</v>
      </c>
      <c r="B182" s="18" t="str">
        <f>VLOOKUP(A182,'202405 MM (Do Not Delete)'!$S$2:$T$1000,2,false)</f>
        <v>Water Lily</v>
      </c>
      <c r="C182" s="18" t="str">
        <f t="shared" si="2"/>
        <v>((Water Lily))</v>
      </c>
      <c r="D182" s="18">
        <v>4667.0</v>
      </c>
      <c r="E182" s="18">
        <v>540.0</v>
      </c>
      <c r="F182" s="18">
        <v>5.0</v>
      </c>
      <c r="G182" s="19">
        <f>VLOOKUP(B182,'Kings Ratings'!$A$2:$B$1000,2,false)</f>
        <v>10</v>
      </c>
      <c r="H182" s="10"/>
      <c r="J182" s="80">
        <f>vlookup(A182,'Export 20240703'!A:H,4,false)</f>
        <v>4368</v>
      </c>
      <c r="K182" s="80">
        <f t="shared" si="3"/>
        <v>299</v>
      </c>
      <c r="L182" s="23">
        <f t="shared" si="4"/>
        <v>0.06845238095</v>
      </c>
      <c r="M182" s="24" t="str">
        <f t="shared" si="5"/>
        <v>Water Lily with +299, +6.8% (4368 to 4667)</v>
      </c>
      <c r="N182" s="41"/>
      <c r="O182" s="18">
        <f>vlookup(A182,'Export 20240703'!A:J,5,false)</f>
        <v>494</v>
      </c>
      <c r="P182" s="18">
        <f t="shared" si="6"/>
        <v>46</v>
      </c>
      <c r="Q182" s="23">
        <f t="shared" si="7"/>
        <v>0.09311740891</v>
      </c>
      <c r="R182" s="24" t="str">
        <f t="shared" si="8"/>
        <v>Water Lily with +46, +9.3% (494 to 540)</v>
      </c>
      <c r="S182" s="18"/>
      <c r="T182" s="18">
        <f>vlookup(A182,'Export 20240703'!A:J,6,false)</f>
        <v>4</v>
      </c>
      <c r="U182" s="80">
        <f t="shared" si="9"/>
        <v>1</v>
      </c>
      <c r="V182" s="23">
        <f t="shared" si="10"/>
        <v>0.25</v>
      </c>
      <c r="W182" s="26" t="str">
        <f t="shared" si="11"/>
        <v>Water Lily with +1, +25% (4 to 5)</v>
      </c>
    </row>
    <row r="183">
      <c r="A183" s="18">
        <v>379.0</v>
      </c>
      <c r="B183" s="18" t="str">
        <f>VLOOKUP(A183,'202405 MM (Do Not Delete)'!$S$2:$T$1000,2,false)</f>
        <v>Apple Cider</v>
      </c>
      <c r="C183" s="18" t="str">
        <f t="shared" si="2"/>
        <v>((Apple Cider))</v>
      </c>
      <c r="D183" s="18">
        <v>11507.0</v>
      </c>
      <c r="E183" s="18">
        <v>2500.0</v>
      </c>
      <c r="F183" s="18">
        <v>3.0</v>
      </c>
      <c r="G183" s="19">
        <f>VLOOKUP(B183,'Kings Ratings'!$A$2:$B$1000,2,false)</f>
        <v>8</v>
      </c>
      <c r="H183" s="7" t="str">
        <f>vlookup(A183,'202405 MM (Do Not Delete)'!$A$1:$G$1000,7,false)</f>
        <v/>
      </c>
      <c r="J183" s="80">
        <f>vlookup(A183,'Export 20240703'!A:H,4,false)</f>
        <v>10658</v>
      </c>
      <c r="K183" s="80">
        <f t="shared" si="3"/>
        <v>849</v>
      </c>
      <c r="L183" s="23">
        <f t="shared" si="4"/>
        <v>0.07965847251</v>
      </c>
      <c r="M183" s="24" t="str">
        <f t="shared" si="5"/>
        <v>Apple Cider with +849, +8% (10658 to 11507)</v>
      </c>
      <c r="N183" s="41"/>
      <c r="O183" s="18">
        <f>vlookup(A183,'Export 20240703'!A:J,5,false)</f>
        <v>2327</v>
      </c>
      <c r="P183" s="18">
        <f t="shared" si="6"/>
        <v>173</v>
      </c>
      <c r="Q183" s="23">
        <f t="shared" si="7"/>
        <v>0.07434464976</v>
      </c>
      <c r="R183" s="24" t="str">
        <f t="shared" si="8"/>
        <v>Apple Cider with +173, +7.4% (2327 to 2500)</v>
      </c>
      <c r="S183" s="18"/>
      <c r="T183" s="18">
        <f>vlookup(A183,'Export 20240703'!A:J,6,false)</f>
        <v>3</v>
      </c>
      <c r="U183" s="80">
        <f t="shared" si="9"/>
        <v>0</v>
      </c>
      <c r="V183" s="23">
        <f t="shared" si="10"/>
        <v>0</v>
      </c>
      <c r="W183" s="26" t="str">
        <f t="shared" si="11"/>
        <v>Apple Cider with +0, +0% (3 to 3)</v>
      </c>
    </row>
    <row r="184">
      <c r="A184" s="18">
        <v>387.0</v>
      </c>
      <c r="B184" s="18" t="str">
        <f>VLOOKUP(A184,'202405 MM (Do Not Delete)'!$S$2:$T$1000,2,false)</f>
        <v>Sand</v>
      </c>
      <c r="C184" s="18" t="str">
        <f t="shared" si="2"/>
        <v>((Sand))</v>
      </c>
      <c r="D184" s="18">
        <v>18977.0</v>
      </c>
      <c r="E184" s="18">
        <v>13634.0</v>
      </c>
      <c r="F184" s="18">
        <v>6299.0</v>
      </c>
      <c r="G184" s="19">
        <f>VLOOKUP(B184,'Kings Ratings'!$A$2:$B$1000,2,false)</f>
        <v>1</v>
      </c>
      <c r="H184" s="7">
        <f>vlookup(A184,'202405 MM (Do Not Delete)'!$A$1:$G$1000,7,false)</f>
        <v>212</v>
      </c>
      <c r="J184" s="80">
        <f>vlookup(A184,'Export 20240703'!A:H,4,false)</f>
        <v>17846</v>
      </c>
      <c r="K184" s="80">
        <f t="shared" si="3"/>
        <v>1131</v>
      </c>
      <c r="L184" s="23">
        <f t="shared" si="4"/>
        <v>0.06337554634</v>
      </c>
      <c r="M184" s="24" t="str">
        <f t="shared" si="5"/>
        <v>Sand with +1131, +6.3% (17846 to 18977)</v>
      </c>
      <c r="N184" s="41"/>
      <c r="O184" s="18">
        <f>vlookup(A184,'Export 20240703'!A:J,5,false)</f>
        <v>12718</v>
      </c>
      <c r="P184" s="18">
        <f t="shared" si="6"/>
        <v>916</v>
      </c>
      <c r="Q184" s="23">
        <f t="shared" si="7"/>
        <v>0.07202390313</v>
      </c>
      <c r="R184" s="24" t="str">
        <f t="shared" si="8"/>
        <v>Sand with +916, +7.2% (12718 to 13634)</v>
      </c>
      <c r="S184" s="18"/>
      <c r="T184" s="18">
        <f>vlookup(A184,'Export 20240703'!A:J,6,false)</f>
        <v>5787</v>
      </c>
      <c r="U184" s="80">
        <f t="shared" si="9"/>
        <v>512</v>
      </c>
      <c r="V184" s="23">
        <f t="shared" si="10"/>
        <v>0.08847416623</v>
      </c>
      <c r="W184" s="26" t="str">
        <f t="shared" si="11"/>
        <v>Sand with +512, +8.8% (5787 to 6299)</v>
      </c>
    </row>
    <row r="185">
      <c r="A185" s="18">
        <v>388.0</v>
      </c>
      <c r="B185" s="18" t="str">
        <f>VLOOKUP(A185,'202405 MM (Do Not Delete)'!$S$2:$T$1000,2,false)</f>
        <v>Hourglass</v>
      </c>
      <c r="C185" s="18" t="str">
        <f t="shared" si="2"/>
        <v>((Hourglass))</v>
      </c>
      <c r="D185" s="18">
        <v>5943.0</v>
      </c>
      <c r="E185" s="18">
        <v>2029.0</v>
      </c>
      <c r="F185" s="18">
        <v>59.0</v>
      </c>
      <c r="G185" s="19">
        <f>VLOOKUP(B185,'Kings Ratings'!$A$2:$B$1000,2,false)</f>
        <v>5</v>
      </c>
      <c r="H185" s="7">
        <f>vlookup(A185,'202405 MM (Do Not Delete)'!$A$1:$G$1000,7,false)</f>
        <v>298</v>
      </c>
      <c r="J185" s="80">
        <f>vlookup(A185,'Export 20240703'!A:H,4,false)</f>
        <v>5590</v>
      </c>
      <c r="K185" s="80">
        <f t="shared" si="3"/>
        <v>353</v>
      </c>
      <c r="L185" s="23">
        <f t="shared" si="4"/>
        <v>0.06314847943</v>
      </c>
      <c r="M185" s="24" t="str">
        <f t="shared" si="5"/>
        <v>Hourglass with +353, +6.3% (5590 to 5943)</v>
      </c>
      <c r="N185" s="41"/>
      <c r="O185" s="18">
        <f>vlookup(A185,'Export 20240703'!A:J,5,false)</f>
        <v>1929</v>
      </c>
      <c r="P185" s="18">
        <f t="shared" si="6"/>
        <v>100</v>
      </c>
      <c r="Q185" s="23">
        <f t="shared" si="7"/>
        <v>0.05184033178</v>
      </c>
      <c r="R185" s="24" t="str">
        <f t="shared" si="8"/>
        <v>Hourglass with +100, +5.2% (1929 to 2029)</v>
      </c>
      <c r="S185" s="18"/>
      <c r="T185" s="18">
        <f>vlookup(A185,'Export 20240703'!A:J,6,false)</f>
        <v>54</v>
      </c>
      <c r="U185" s="80">
        <f t="shared" si="9"/>
        <v>5</v>
      </c>
      <c r="V185" s="23">
        <f t="shared" si="10"/>
        <v>0.09259259259</v>
      </c>
      <c r="W185" s="26" t="str">
        <f t="shared" si="11"/>
        <v>Hourglass with +5, +9.3% (54 to 59)</v>
      </c>
    </row>
    <row r="186">
      <c r="A186" s="18">
        <v>390.0</v>
      </c>
      <c r="B186" s="18" t="str">
        <f>VLOOKUP(A186,'202405 MM (Do Not Delete)'!$S$2:$T$1000,2,false)</f>
        <v>Seaweed</v>
      </c>
      <c r="C186" s="18" t="str">
        <f t="shared" si="2"/>
        <v>((Seaweed))</v>
      </c>
      <c r="D186" s="18">
        <v>6527.0</v>
      </c>
      <c r="E186" s="18">
        <v>1126.0</v>
      </c>
      <c r="F186" s="18">
        <v>5.0</v>
      </c>
      <c r="G186" s="19">
        <f>VLOOKUP(B186,'Kings Ratings'!$A$2:$B$1000,2,false)</f>
        <v>9</v>
      </c>
      <c r="H186" s="10"/>
      <c r="J186" s="80">
        <f>vlookup(A186,'Export 20240703'!A:H,4,false)</f>
        <v>6051</v>
      </c>
      <c r="K186" s="80">
        <f t="shared" si="3"/>
        <v>476</v>
      </c>
      <c r="L186" s="23">
        <f t="shared" si="4"/>
        <v>0.07866468352</v>
      </c>
      <c r="M186" s="24" t="str">
        <f t="shared" si="5"/>
        <v>Seaweed with +476, +7.9% (6051 to 6527)</v>
      </c>
      <c r="N186" s="41"/>
      <c r="O186" s="18">
        <f>vlookup(A186,'Export 20240703'!A:J,5,false)</f>
        <v>982</v>
      </c>
      <c r="P186" s="18">
        <f t="shared" si="6"/>
        <v>144</v>
      </c>
      <c r="Q186" s="23">
        <f t="shared" si="7"/>
        <v>0.1466395112</v>
      </c>
      <c r="R186" s="24" t="str">
        <f t="shared" si="8"/>
        <v>Seaweed with +144, +14.7% (982 to 1126)</v>
      </c>
      <c r="S186" s="18"/>
      <c r="T186" s="18">
        <f>vlookup(A186,'Export 20240703'!A:J,6,false)</f>
        <v>1</v>
      </c>
      <c r="U186" s="80">
        <f t="shared" si="9"/>
        <v>4</v>
      </c>
      <c r="V186" s="23">
        <f t="shared" si="10"/>
        <v>4</v>
      </c>
      <c r="W186" s="26" t="str">
        <f t="shared" si="11"/>
        <v>Seaweed with +4, +400% (1 to 5)</v>
      </c>
    </row>
    <row r="187">
      <c r="A187" s="18">
        <v>392.0</v>
      </c>
      <c r="B187" s="18" t="str">
        <f>VLOOKUP(A187,'202405 MM (Do Not Delete)'!$S$2:$T$1000,2,false)</f>
        <v>Steel Wire</v>
      </c>
      <c r="C187" s="18" t="str">
        <f t="shared" si="2"/>
        <v>((Steel Wire))</v>
      </c>
      <c r="D187" s="18">
        <v>22905.0</v>
      </c>
      <c r="E187" s="18">
        <v>10901.0</v>
      </c>
      <c r="F187" s="18">
        <v>3092.0</v>
      </c>
      <c r="G187" s="19">
        <f>VLOOKUP(B187,'Kings Ratings'!$A$2:$B$1000,2,false)</f>
        <v>2</v>
      </c>
      <c r="H187" s="7">
        <f>vlookup(A187,'202405 MM (Do Not Delete)'!$A$1:$G$1000,7,false)</f>
        <v>222</v>
      </c>
      <c r="J187" s="80">
        <f>vlookup(A187,'Export 20240703'!A:H,4,false)</f>
        <v>21750</v>
      </c>
      <c r="K187" s="80">
        <f t="shared" si="3"/>
        <v>1155</v>
      </c>
      <c r="L187" s="23">
        <f t="shared" si="4"/>
        <v>0.05310344828</v>
      </c>
      <c r="M187" s="24" t="str">
        <f t="shared" si="5"/>
        <v>Steel Wire with +1155, +5.3% (21750 to 22905)</v>
      </c>
      <c r="N187" s="41"/>
      <c r="O187" s="18">
        <f>vlookup(A187,'Export 20240703'!A:J,5,false)</f>
        <v>10164</v>
      </c>
      <c r="P187" s="18">
        <f t="shared" si="6"/>
        <v>737</v>
      </c>
      <c r="Q187" s="23">
        <f t="shared" si="7"/>
        <v>0.07251082251</v>
      </c>
      <c r="R187" s="24" t="str">
        <f t="shared" si="8"/>
        <v>Steel Wire with +737, +7.3% (10164 to 10901)</v>
      </c>
      <c r="S187" s="18"/>
      <c r="T187" s="18">
        <f>vlookup(A187,'Export 20240703'!A:J,6,false)</f>
        <v>2842</v>
      </c>
      <c r="U187" s="80">
        <f t="shared" si="9"/>
        <v>250</v>
      </c>
      <c r="V187" s="23">
        <f t="shared" si="10"/>
        <v>0.08796622097</v>
      </c>
      <c r="W187" s="26" t="str">
        <f t="shared" si="11"/>
        <v>Steel Wire with +250, +8.8% (2842 to 3092)</v>
      </c>
    </row>
    <row r="188">
      <c r="A188" s="18">
        <v>393.0</v>
      </c>
      <c r="B188" s="18" t="str">
        <f>VLOOKUP(A188,'202405 MM (Do Not Delete)'!$S$2:$T$1000,2,false)</f>
        <v>Fancy Guitar</v>
      </c>
      <c r="C188" s="18" t="str">
        <f t="shared" si="2"/>
        <v>((Fancy Guitar))</v>
      </c>
      <c r="D188" s="18">
        <v>6570.0</v>
      </c>
      <c r="E188" s="18">
        <v>1454.0</v>
      </c>
      <c r="F188" s="18">
        <v>23.0</v>
      </c>
      <c r="G188" s="19">
        <f>VLOOKUP(B188,'Kings Ratings'!$A$2:$B$1000,2,false)</f>
        <v>6</v>
      </c>
      <c r="H188" s="7">
        <f>vlookup(A188,'202405 MM (Do Not Delete)'!$A$1:$G$1000,7,false)</f>
        <v>295</v>
      </c>
      <c r="J188" s="80">
        <f>vlookup(A188,'Export 20240703'!A:H,4,false)</f>
        <v>6170</v>
      </c>
      <c r="K188" s="80">
        <f t="shared" si="3"/>
        <v>400</v>
      </c>
      <c r="L188" s="23">
        <f t="shared" si="4"/>
        <v>0.06482982172</v>
      </c>
      <c r="M188" s="24" t="str">
        <f t="shared" si="5"/>
        <v>Fancy Guitar with +400, +6.5% (6170 to 6570)</v>
      </c>
      <c r="N188" s="41"/>
      <c r="O188" s="18">
        <f>vlookup(A188,'Export 20240703'!A:J,5,false)</f>
        <v>1389</v>
      </c>
      <c r="P188" s="18">
        <f t="shared" si="6"/>
        <v>65</v>
      </c>
      <c r="Q188" s="23">
        <f t="shared" si="7"/>
        <v>0.0467962563</v>
      </c>
      <c r="R188" s="24" t="str">
        <f t="shared" si="8"/>
        <v>Fancy Guitar with +65, +4.7% (1389 to 1454)</v>
      </c>
      <c r="S188" s="18"/>
      <c r="T188" s="18">
        <f>vlookup(A188,'Export 20240703'!A:J,6,false)</f>
        <v>19</v>
      </c>
      <c r="U188" s="80">
        <f t="shared" si="9"/>
        <v>4</v>
      </c>
      <c r="V188" s="23">
        <f t="shared" si="10"/>
        <v>0.2105263158</v>
      </c>
      <c r="W188" s="26" t="str">
        <f t="shared" si="11"/>
        <v>Fancy Guitar with +4, +21.1% (19 to 23)</v>
      </c>
    </row>
    <row r="189">
      <c r="A189" s="18">
        <v>408.0</v>
      </c>
      <c r="B189" s="18" t="str">
        <f>VLOOKUP(A189,'202405 MM (Do Not Delete)'!$S$2:$T$1000,2,false)</f>
        <v>Christmas Tree</v>
      </c>
      <c r="C189" s="18" t="str">
        <f t="shared" si="2"/>
        <v>((Christmas Tree))</v>
      </c>
      <c r="D189" s="18">
        <v>2989.0</v>
      </c>
      <c r="E189" s="18">
        <v>312.0</v>
      </c>
      <c r="F189" s="18">
        <v>0.0</v>
      </c>
      <c r="G189" s="19">
        <f>VLOOKUP(B189,'Kings Ratings'!$A$2:$B$1000,2,false)</f>
        <v>11</v>
      </c>
      <c r="H189" s="10"/>
      <c r="J189" s="80">
        <f>vlookup(A189,'Export 20240703'!A:H,4,false)</f>
        <v>2989</v>
      </c>
      <c r="K189" s="80">
        <f t="shared" si="3"/>
        <v>0</v>
      </c>
      <c r="L189" s="23">
        <f t="shared" si="4"/>
        <v>0</v>
      </c>
      <c r="M189" s="24" t="str">
        <f t="shared" si="5"/>
        <v>Christmas Tree with +0, +0% (2989 to 2989)</v>
      </c>
      <c r="N189" s="41"/>
      <c r="O189" s="18">
        <f>vlookup(A189,'Export 20240703'!A:J,5,false)</f>
        <v>311</v>
      </c>
      <c r="P189" s="18">
        <f t="shared" si="6"/>
        <v>1</v>
      </c>
      <c r="Q189" s="23">
        <f t="shared" si="7"/>
        <v>0.003215434084</v>
      </c>
      <c r="R189" s="24" t="str">
        <f t="shared" si="8"/>
        <v>Christmas Tree with +1, +0.3% (311 to 312)</v>
      </c>
      <c r="S189" s="18"/>
      <c r="T189" s="18">
        <f>vlookup(A189,'Export 20240703'!A:J,6,false)</f>
        <v>0</v>
      </c>
      <c r="U189" s="80">
        <f t="shared" si="9"/>
        <v>0</v>
      </c>
      <c r="V189" s="23" t="str">
        <f t="shared" si="10"/>
        <v>#DIV/0!</v>
      </c>
      <c r="W189" s="26" t="str">
        <f t="shared" si="11"/>
        <v>#DIV/0!</v>
      </c>
    </row>
    <row r="190">
      <c r="A190" s="18">
        <v>409.0</v>
      </c>
      <c r="B190" s="18" t="str">
        <f>VLOOKUP(A190,'202405 MM (Do Not Delete)'!$S$2:$T$1000,2,false)</f>
        <v>Pine Tree</v>
      </c>
      <c r="C190" s="18" t="str">
        <f t="shared" si="2"/>
        <v>((Pine Tree))</v>
      </c>
      <c r="D190" s="18">
        <v>7114.0</v>
      </c>
      <c r="E190" s="18">
        <v>679.0</v>
      </c>
      <c r="F190" s="18">
        <v>1.0</v>
      </c>
      <c r="G190" s="19">
        <f>VLOOKUP(B190,'Kings Ratings'!$A$2:$B$1000,2,false)</f>
        <v>8</v>
      </c>
      <c r="H190" s="10"/>
      <c r="J190" s="80">
        <f>vlookup(A190,'Export 20240703'!A:H,4,false)</f>
        <v>6853</v>
      </c>
      <c r="K190" s="80">
        <f t="shared" si="3"/>
        <v>261</v>
      </c>
      <c r="L190" s="23">
        <f t="shared" si="4"/>
        <v>0.03808551</v>
      </c>
      <c r="M190" s="24" t="str">
        <f t="shared" si="5"/>
        <v>Pine Tree with +261, +3.8% (6853 to 7114)</v>
      </c>
      <c r="N190" s="41"/>
      <c r="O190" s="18">
        <f>vlookup(A190,'Export 20240703'!A:J,5,false)</f>
        <v>638</v>
      </c>
      <c r="P190" s="18">
        <f t="shared" si="6"/>
        <v>41</v>
      </c>
      <c r="Q190" s="23">
        <f t="shared" si="7"/>
        <v>0.06426332288</v>
      </c>
      <c r="R190" s="24" t="str">
        <f t="shared" si="8"/>
        <v>Pine Tree with +41, +6.4% (638 to 679)</v>
      </c>
      <c r="S190" s="18"/>
      <c r="T190" s="18">
        <f>vlookup(A190,'Export 20240703'!A:J,6,false)</f>
        <v>0</v>
      </c>
      <c r="U190" s="80">
        <f t="shared" si="9"/>
        <v>1</v>
      </c>
      <c r="V190" s="23" t="str">
        <f t="shared" si="10"/>
        <v>#DIV/0!</v>
      </c>
      <c r="W190" s="26" t="str">
        <f t="shared" si="11"/>
        <v>#DIV/0!</v>
      </c>
    </row>
    <row r="191">
      <c r="A191" s="18">
        <v>411.0</v>
      </c>
      <c r="B191" s="18" t="str">
        <f>VLOOKUP(A191,'202405 MM (Do Not Delete)'!$S$2:$T$1000,2,false)</f>
        <v>Snowman</v>
      </c>
      <c r="C191" s="18" t="str">
        <f t="shared" si="2"/>
        <v>((Snowman))</v>
      </c>
      <c r="D191" s="18">
        <v>1609.0</v>
      </c>
      <c r="E191" s="18">
        <v>73.0</v>
      </c>
      <c r="F191" s="18">
        <v>1.0</v>
      </c>
      <c r="G191" s="19">
        <f>VLOOKUP(B191,'Kings Ratings'!$A$2:$B$1000,2,false)</f>
        <v>11</v>
      </c>
      <c r="H191" s="10" t="str">
        <f>vlookup(A191,'202405 MM (Do Not Delete)'!$A$1:$G$1000,7,false)</f>
        <v/>
      </c>
      <c r="J191" s="80">
        <f>vlookup(A191,'Export 20240703'!A:H,4,false)</f>
        <v>1608</v>
      </c>
      <c r="K191" s="80">
        <f t="shared" si="3"/>
        <v>1</v>
      </c>
      <c r="L191" s="23">
        <f t="shared" si="4"/>
        <v>0.0006218905473</v>
      </c>
      <c r="M191" s="24" t="str">
        <f t="shared" si="5"/>
        <v>Snowman with +1, +0.1% (1608 to 1609)</v>
      </c>
      <c r="N191" s="41"/>
      <c r="O191" s="18">
        <f>vlookup(A191,'Export 20240703'!A:J,5,false)</f>
        <v>73</v>
      </c>
      <c r="P191" s="18">
        <f t="shared" si="6"/>
        <v>0</v>
      </c>
      <c r="Q191" s="23">
        <f t="shared" si="7"/>
        <v>0</v>
      </c>
      <c r="R191" s="24" t="str">
        <f t="shared" si="8"/>
        <v>Snowman with +0, +0% (73 to 73)</v>
      </c>
      <c r="S191" s="18"/>
      <c r="T191" s="18">
        <f>vlookup(A191,'Export 20240703'!A:J,6,false)</f>
        <v>1</v>
      </c>
      <c r="U191" s="80">
        <f t="shared" si="9"/>
        <v>0</v>
      </c>
      <c r="V191" s="23">
        <f t="shared" si="10"/>
        <v>0</v>
      </c>
      <c r="W191" s="26" t="str">
        <f t="shared" si="11"/>
        <v>Snowman with +0, +0% (1 to 1)</v>
      </c>
    </row>
    <row r="192">
      <c r="A192" s="18">
        <v>412.0</v>
      </c>
      <c r="B192" s="18" t="str">
        <f>VLOOKUP(A192,'202405 MM (Do Not Delete)'!$S$2:$T$1000,2,false)</f>
        <v>#N/A</v>
      </c>
      <c r="C192" s="18" t="str">
        <f t="shared" si="2"/>
        <v>#N/A</v>
      </c>
      <c r="D192" s="18">
        <v>0.0</v>
      </c>
      <c r="E192" s="18">
        <v>0.0</v>
      </c>
      <c r="F192" s="18">
        <v>0.0</v>
      </c>
      <c r="G192" s="19" t="str">
        <f>VLOOKUP(B192,'Kings Ratings'!$A$2:$B$1000,2,false)</f>
        <v>#N/A</v>
      </c>
      <c r="H192" s="5"/>
      <c r="J192" s="80">
        <f>vlookup(A192,'Export 20240703'!A:H,4,false)</f>
        <v>0</v>
      </c>
      <c r="K192" s="80">
        <f t="shared" si="3"/>
        <v>0</v>
      </c>
      <c r="L192" s="23" t="str">
        <f t="shared" si="4"/>
        <v>#DIV/0!</v>
      </c>
      <c r="M192" s="24" t="str">
        <f>CONCATENATE(B192, " with +",K192, ", +", round(L192,2), "% (",J192, " to ",D192,")")</f>
        <v>#N/A</v>
      </c>
      <c r="N192" s="41"/>
      <c r="O192" s="18">
        <f>vlookup(A192,'Export 20240703'!A:J,5,false)</f>
        <v>0</v>
      </c>
      <c r="P192" s="18">
        <f t="shared" si="6"/>
        <v>0</v>
      </c>
      <c r="Q192" s="23" t="str">
        <f t="shared" si="7"/>
        <v>#DIV/0!</v>
      </c>
      <c r="R192" s="24" t="str">
        <f t="shared" si="8"/>
        <v>#N/A</v>
      </c>
      <c r="S192" s="18"/>
      <c r="T192" s="18">
        <f>vlookup(A192,'Export 20240703'!A:J,6,false)</f>
        <v>0</v>
      </c>
      <c r="U192" s="80">
        <f t="shared" si="9"/>
        <v>0</v>
      </c>
      <c r="V192" s="23" t="str">
        <f t="shared" si="10"/>
        <v>#DIV/0!</v>
      </c>
      <c r="W192" s="26" t="str">
        <f t="shared" si="11"/>
        <v>#N/A</v>
      </c>
    </row>
    <row r="193">
      <c r="A193" s="18">
        <v>414.0</v>
      </c>
      <c r="B193" s="18" t="str">
        <f>VLOOKUP(A193,'202405 MM (Do Not Delete)'!$S$2:$T$1000,2,false)</f>
        <v>Green Scarf</v>
      </c>
      <c r="C193" s="18" t="str">
        <f t="shared" si="2"/>
        <v>((Green Scarf))</v>
      </c>
      <c r="D193" s="18">
        <v>6529.0</v>
      </c>
      <c r="E193" s="18">
        <v>2679.0</v>
      </c>
      <c r="F193" s="18">
        <v>45.0</v>
      </c>
      <c r="G193" s="19">
        <f>VLOOKUP(B193,'Kings Ratings'!$A$2:$B$1000,2,false)</f>
        <v>2</v>
      </c>
      <c r="H193" s="7">
        <f>vlookup(A193,'202405 MM (Do Not Delete)'!$A$1:$G$1000,7,false)</f>
        <v>293</v>
      </c>
      <c r="J193" s="80">
        <f>vlookup(A193,'Export 20240703'!A:H,4,false)</f>
        <v>6149</v>
      </c>
      <c r="K193" s="80">
        <f t="shared" si="3"/>
        <v>380</v>
      </c>
      <c r="L193" s="23">
        <f t="shared" si="4"/>
        <v>0.06179866645</v>
      </c>
      <c r="M193" s="24" t="str">
        <f t="shared" ref="M193:M349" si="12">CONCATENATE(B193, " with +",K193, ", +", 100*round(L193,3), "% (",J193, " to ",D193,")")</f>
        <v>Green Scarf with +380, +6.2% (6149 to 6529)</v>
      </c>
      <c r="N193" s="41"/>
      <c r="O193" s="18">
        <f>vlookup(A193,'Export 20240703'!A:J,5,false)</f>
        <v>2494</v>
      </c>
      <c r="P193" s="18">
        <f t="shared" si="6"/>
        <v>185</v>
      </c>
      <c r="Q193" s="23">
        <f t="shared" si="7"/>
        <v>0.07417802727</v>
      </c>
      <c r="R193" s="24" t="str">
        <f t="shared" si="8"/>
        <v>Green Scarf with +185, +7.4% (2494 to 2679)</v>
      </c>
      <c r="S193" s="18"/>
      <c r="T193" s="18">
        <f>vlookup(A193,'Export 20240703'!A:J,6,false)</f>
        <v>39</v>
      </c>
      <c r="U193" s="80">
        <f t="shared" si="9"/>
        <v>6</v>
      </c>
      <c r="V193" s="23">
        <f t="shared" si="10"/>
        <v>0.1538461538</v>
      </c>
      <c r="W193" s="26" t="str">
        <f t="shared" si="11"/>
        <v>Green Scarf with +6, +15.4% (39 to 45)</v>
      </c>
    </row>
    <row r="194">
      <c r="A194" s="18">
        <v>427.0</v>
      </c>
      <c r="B194" s="18" t="str">
        <f>VLOOKUP(A194,'202405 MM (Do Not Delete)'!$S$2:$T$1000,2,false)</f>
        <v>Yarn</v>
      </c>
      <c r="C194" s="18" t="str">
        <f t="shared" si="2"/>
        <v>((Yarn))</v>
      </c>
      <c r="D194" s="18">
        <v>15123.0</v>
      </c>
      <c r="E194" s="18">
        <v>7212.0</v>
      </c>
      <c r="F194" s="18">
        <v>1909.0</v>
      </c>
      <c r="G194" s="19">
        <f>VLOOKUP(B194,'Kings Ratings'!$A$2:$B$1000,2,false)</f>
        <v>1</v>
      </c>
      <c r="H194" s="7">
        <f>vlookup(A194,'202405 MM (Do Not Delete)'!$A$1:$G$1000,7,false)</f>
        <v>236</v>
      </c>
      <c r="J194" s="80">
        <f>vlookup(A194,'Export 20240703'!A:H,4,false)</f>
        <v>14347</v>
      </c>
      <c r="K194" s="80">
        <f t="shared" si="3"/>
        <v>776</v>
      </c>
      <c r="L194" s="23">
        <f t="shared" si="4"/>
        <v>0.05408796264</v>
      </c>
      <c r="M194" s="24" t="str">
        <f t="shared" si="12"/>
        <v>Yarn with +776, +5.4% (14347 to 15123)</v>
      </c>
      <c r="N194" s="41"/>
      <c r="O194" s="18">
        <f>vlookup(A194,'Export 20240703'!A:J,5,false)</f>
        <v>6781</v>
      </c>
      <c r="P194" s="18">
        <f t="shared" si="6"/>
        <v>431</v>
      </c>
      <c r="Q194" s="23">
        <f t="shared" si="7"/>
        <v>0.06355994691</v>
      </c>
      <c r="R194" s="24" t="str">
        <f t="shared" si="8"/>
        <v>Yarn with +431, +6.4% (6781 to 7212)</v>
      </c>
      <c r="S194" s="18"/>
      <c r="T194" s="18">
        <f>vlookup(A194,'Export 20240703'!A:J,6,false)</f>
        <v>1685</v>
      </c>
      <c r="U194" s="80">
        <f t="shared" si="9"/>
        <v>224</v>
      </c>
      <c r="V194" s="23">
        <f t="shared" si="10"/>
        <v>0.1329376855</v>
      </c>
      <c r="W194" s="26" t="str">
        <f t="shared" si="11"/>
        <v>Yarn with +224, +13.3% (1685 to 1909)</v>
      </c>
    </row>
    <row r="195">
      <c r="A195" s="18">
        <v>428.0</v>
      </c>
      <c r="B195" s="18" t="str">
        <f>VLOOKUP(A195,'202405 MM (Do Not Delete)'!$S$2:$T$1000,2,false)</f>
        <v>Snow Globe</v>
      </c>
      <c r="C195" s="18" t="str">
        <f t="shared" si="2"/>
        <v>((Snow Globe))</v>
      </c>
      <c r="D195" s="18">
        <v>1322.0</v>
      </c>
      <c r="E195" s="18">
        <v>83.0</v>
      </c>
      <c r="F195" s="18">
        <v>1.0</v>
      </c>
      <c r="G195" s="19">
        <f>VLOOKUP(B195,'Kings Ratings'!$A$2:$B$1000,2,false)</f>
        <v>11</v>
      </c>
      <c r="H195" s="10" t="str">
        <f>vlookup(A195,'202405 MM (Do Not Delete)'!$A$1:$G$1000,7,false)</f>
        <v/>
      </c>
      <c r="J195" s="80">
        <f>vlookup(A195,'Export 20240703'!A:H,4,false)</f>
        <v>1321</v>
      </c>
      <c r="K195" s="80">
        <f t="shared" si="3"/>
        <v>1</v>
      </c>
      <c r="L195" s="23">
        <f t="shared" si="4"/>
        <v>0.000757002271</v>
      </c>
      <c r="M195" s="24" t="str">
        <f t="shared" si="12"/>
        <v>Snow Globe with +1, +0.1% (1321 to 1322)</v>
      </c>
      <c r="N195" s="41"/>
      <c r="O195" s="18">
        <f>vlookup(A195,'Export 20240703'!A:J,5,false)</f>
        <v>83</v>
      </c>
      <c r="P195" s="18">
        <f t="shared" si="6"/>
        <v>0</v>
      </c>
      <c r="Q195" s="23">
        <f t="shared" si="7"/>
        <v>0</v>
      </c>
      <c r="R195" s="24" t="str">
        <f t="shared" si="8"/>
        <v>Snow Globe with +0, +0% (83 to 83)</v>
      </c>
      <c r="S195" s="18"/>
      <c r="T195" s="18">
        <f>vlookup(A195,'Export 20240703'!A:J,6,false)</f>
        <v>1</v>
      </c>
      <c r="U195" s="80">
        <f t="shared" si="9"/>
        <v>0</v>
      </c>
      <c r="V195" s="23">
        <f t="shared" si="10"/>
        <v>0</v>
      </c>
      <c r="W195" s="26" t="str">
        <f t="shared" si="11"/>
        <v>Snow Globe with +0, +0% (1 to 1)</v>
      </c>
    </row>
    <row r="196">
      <c r="A196" s="18">
        <v>450.0</v>
      </c>
      <c r="B196" s="18" t="str">
        <f>VLOOKUP(A196,'202405 MM (Do Not Delete)'!$S$2:$T$1000,2,false)</f>
        <v>Beet</v>
      </c>
      <c r="C196" s="18" t="str">
        <f t="shared" si="2"/>
        <v>((Beet))</v>
      </c>
      <c r="D196" s="18">
        <v>13365.0</v>
      </c>
      <c r="E196" s="18">
        <v>3828.0</v>
      </c>
      <c r="F196" s="18">
        <v>110.0</v>
      </c>
      <c r="G196" s="19">
        <f>VLOOKUP(B196,'Kings Ratings'!$A$2:$B$1000,2,false)</f>
        <v>5</v>
      </c>
      <c r="H196" s="7">
        <f>vlookup(A196,'202405 MM (Do Not Delete)'!$A$1:$G$1000,7,false)</f>
        <v>296</v>
      </c>
      <c r="J196" s="80">
        <f>vlookup(A196,'Export 20240703'!A:H,4,false)</f>
        <v>12738</v>
      </c>
      <c r="K196" s="80">
        <f t="shared" si="3"/>
        <v>627</v>
      </c>
      <c r="L196" s="23">
        <f t="shared" si="4"/>
        <v>0.04922279793</v>
      </c>
      <c r="M196" s="24" t="str">
        <f t="shared" si="12"/>
        <v>Beet with +627, +4.9% (12738 to 13365)</v>
      </c>
      <c r="N196" s="41"/>
      <c r="O196" s="18">
        <f>vlookup(A196,'Export 20240703'!A:J,5,false)</f>
        <v>3670</v>
      </c>
      <c r="P196" s="18">
        <f t="shared" si="6"/>
        <v>158</v>
      </c>
      <c r="Q196" s="23">
        <f t="shared" si="7"/>
        <v>0.04305177112</v>
      </c>
      <c r="R196" s="24" t="str">
        <f t="shared" si="8"/>
        <v>Beet with +158, +4.3% (3670 to 3828)</v>
      </c>
      <c r="S196" s="18"/>
      <c r="T196" s="18">
        <f>vlookup(A196,'Export 20240703'!A:J,6,false)</f>
        <v>102</v>
      </c>
      <c r="U196" s="80">
        <f t="shared" si="9"/>
        <v>8</v>
      </c>
      <c r="V196" s="23">
        <f t="shared" si="10"/>
        <v>0.07843137255</v>
      </c>
      <c r="W196" s="26" t="str">
        <f t="shared" si="11"/>
        <v>Beet with +8, +7.8% (102 to 110)</v>
      </c>
    </row>
    <row r="197">
      <c r="A197" s="18">
        <v>455.0</v>
      </c>
      <c r="B197" s="18" t="str">
        <f>VLOOKUP(A197,'202405 MM (Do Not Delete)'!$S$2:$T$1000,2,false)</f>
        <v>Wooden Bow</v>
      </c>
      <c r="C197" s="18" t="str">
        <f t="shared" si="2"/>
        <v>((Wooden Bow))</v>
      </c>
      <c r="D197" s="18">
        <v>5064.0</v>
      </c>
      <c r="E197" s="18">
        <v>2706.0</v>
      </c>
      <c r="F197" s="18">
        <v>106.0</v>
      </c>
      <c r="G197" s="19">
        <f>VLOOKUP(B197,'Kings Ratings'!$A$2:$B$1000,2,false)</f>
        <v>2</v>
      </c>
      <c r="H197" s="7">
        <f>vlookup(A197,'202405 MM (Do Not Delete)'!$A$1:$G$1000,7,false)</f>
        <v>291</v>
      </c>
      <c r="J197" s="80">
        <f>vlookup(A197,'Export 20240703'!A:H,4,false)</f>
        <v>4740</v>
      </c>
      <c r="K197" s="80">
        <f t="shared" si="3"/>
        <v>324</v>
      </c>
      <c r="L197" s="23">
        <f t="shared" si="4"/>
        <v>0.06835443038</v>
      </c>
      <c r="M197" s="24" t="str">
        <f t="shared" si="12"/>
        <v>Wooden Bow with +324, +6.8% (4740 to 5064)</v>
      </c>
      <c r="N197" s="41"/>
      <c r="O197" s="18">
        <f>vlookup(A197,'Export 20240703'!A:J,5,false)</f>
        <v>2525</v>
      </c>
      <c r="P197" s="18">
        <f t="shared" si="6"/>
        <v>181</v>
      </c>
      <c r="Q197" s="23">
        <f t="shared" si="7"/>
        <v>0.07168316832</v>
      </c>
      <c r="R197" s="24" t="str">
        <f t="shared" si="8"/>
        <v>Wooden Bow with +181, +7.2% (2525 to 2706)</v>
      </c>
      <c r="S197" s="18"/>
      <c r="T197" s="18">
        <f>vlookup(A197,'Export 20240703'!A:J,6,false)</f>
        <v>94</v>
      </c>
      <c r="U197" s="80">
        <f t="shared" si="9"/>
        <v>12</v>
      </c>
      <c r="V197" s="23">
        <f t="shared" si="10"/>
        <v>0.1276595745</v>
      </c>
      <c r="W197" s="26" t="str">
        <f t="shared" si="11"/>
        <v>Wooden Bow with +12, +12.8% (94 to 106)</v>
      </c>
    </row>
    <row r="198">
      <c r="A198" s="18">
        <v>456.0</v>
      </c>
      <c r="B198" s="18" t="str">
        <f>VLOOKUP(A198,'202405 MM (Do Not Delete)'!$S$2:$T$1000,2,false)</f>
        <v>Sturdy Bow</v>
      </c>
      <c r="C198" s="18" t="str">
        <f t="shared" si="2"/>
        <v>((Sturdy Bow))</v>
      </c>
      <c r="D198" s="18">
        <v>10190.0</v>
      </c>
      <c r="E198" s="18">
        <v>2114.0</v>
      </c>
      <c r="F198" s="18">
        <v>36.0</v>
      </c>
      <c r="G198" s="19">
        <f>VLOOKUP(B198,'Kings Ratings'!$A$2:$B$1000,2,false)</f>
        <v>5</v>
      </c>
      <c r="H198" s="7">
        <f>vlookup(A198,'202405 MM (Do Not Delete)'!$A$1:$G$1000,7,false)</f>
        <v>321</v>
      </c>
      <c r="J198" s="80">
        <f>vlookup(A198,'Export 20240703'!A:H,4,false)</f>
        <v>9662</v>
      </c>
      <c r="K198" s="80">
        <f t="shared" si="3"/>
        <v>528</v>
      </c>
      <c r="L198" s="23">
        <f t="shared" si="4"/>
        <v>0.054647071</v>
      </c>
      <c r="M198" s="24" t="str">
        <f t="shared" si="12"/>
        <v>Sturdy Bow with +528, +5.5% (9662 to 10190)</v>
      </c>
      <c r="N198" s="41"/>
      <c r="O198" s="18">
        <f>vlookup(A198,'Export 20240703'!A:J,5,false)</f>
        <v>1988</v>
      </c>
      <c r="P198" s="18">
        <f t="shared" si="6"/>
        <v>126</v>
      </c>
      <c r="Q198" s="23">
        <f t="shared" si="7"/>
        <v>0.06338028169</v>
      </c>
      <c r="R198" s="24" t="str">
        <f t="shared" si="8"/>
        <v>Sturdy Bow with +126, +6.3% (1988 to 2114)</v>
      </c>
      <c r="S198" s="18"/>
      <c r="T198" s="18">
        <f>vlookup(A198,'Export 20240703'!A:J,6,false)</f>
        <v>32</v>
      </c>
      <c r="U198" s="80">
        <f t="shared" si="9"/>
        <v>4</v>
      </c>
      <c r="V198" s="23">
        <f t="shared" si="10"/>
        <v>0.125</v>
      </c>
      <c r="W198" s="26" t="str">
        <f t="shared" si="11"/>
        <v>Sturdy Bow with +4, +12.5% (32 to 36)</v>
      </c>
    </row>
    <row r="199">
      <c r="A199" s="18">
        <v>457.0</v>
      </c>
      <c r="B199" s="18" t="str">
        <f>VLOOKUP(A199,'202405 MM (Do Not Delete)'!$S$2:$T$1000,2,false)</f>
        <v>Gold Trout</v>
      </c>
      <c r="C199" s="18" t="str">
        <f t="shared" si="2"/>
        <v>((Gold Trout))</v>
      </c>
      <c r="D199" s="18">
        <v>908.0</v>
      </c>
      <c r="E199" s="18">
        <v>7.0</v>
      </c>
      <c r="F199" s="18">
        <v>0.0</v>
      </c>
      <c r="G199" s="19">
        <f>VLOOKUP(B199,'Kings Ratings'!$A$2:$B$1000,2,false)</f>
        <v>10</v>
      </c>
      <c r="H199" s="10"/>
      <c r="J199" s="80">
        <f>vlookup(A199,'Export 20240703'!A:H,4,false)</f>
        <v>793</v>
      </c>
      <c r="K199" s="80">
        <f t="shared" si="3"/>
        <v>115</v>
      </c>
      <c r="L199" s="23">
        <f t="shared" si="4"/>
        <v>0.1450189155</v>
      </c>
      <c r="M199" s="24" t="str">
        <f t="shared" si="12"/>
        <v>Gold Trout with +115, +14.5% (793 to 908)</v>
      </c>
      <c r="N199" s="41"/>
      <c r="O199" s="18">
        <f>vlookup(A199,'Export 20240703'!A:J,5,false)</f>
        <v>5</v>
      </c>
      <c r="P199" s="18">
        <f t="shared" si="6"/>
        <v>2</v>
      </c>
      <c r="Q199" s="23">
        <f t="shared" si="7"/>
        <v>0.4</v>
      </c>
      <c r="R199" s="24" t="str">
        <f t="shared" si="8"/>
        <v>Gold Trout with +2, +40% (5 to 7)</v>
      </c>
      <c r="S199" s="18"/>
      <c r="T199" s="18">
        <f>vlookup(A199,'Export 20240703'!A:J,6,false)</f>
        <v>0</v>
      </c>
      <c r="U199" s="80">
        <f t="shared" si="9"/>
        <v>0</v>
      </c>
      <c r="V199" s="23" t="str">
        <f t="shared" si="10"/>
        <v>#DIV/0!</v>
      </c>
      <c r="W199" s="26" t="str">
        <f t="shared" si="11"/>
        <v>#DIV/0!</v>
      </c>
    </row>
    <row r="200">
      <c r="A200" s="18">
        <v>458.0</v>
      </c>
      <c r="B200" s="18" t="str">
        <f>VLOOKUP(A200,'202405 MM (Do Not Delete)'!$S$2:$T$1000,2,false)</f>
        <v>Gold Catfish</v>
      </c>
      <c r="C200" s="18" t="str">
        <f t="shared" si="2"/>
        <v>((Gold Catfish))</v>
      </c>
      <c r="D200" s="18">
        <v>779.0</v>
      </c>
      <c r="E200" s="18">
        <v>2.0</v>
      </c>
      <c r="F200" s="18">
        <v>0.0</v>
      </c>
      <c r="G200" s="19">
        <f>VLOOKUP(B200,'Kings Ratings'!$A$2:$B$1000,2,false)</f>
        <v>10</v>
      </c>
      <c r="H200" s="10"/>
      <c r="J200" s="80">
        <f>vlookup(A200,'Export 20240703'!A:H,4,false)</f>
        <v>690</v>
      </c>
      <c r="K200" s="80">
        <f t="shared" si="3"/>
        <v>89</v>
      </c>
      <c r="L200" s="23">
        <f t="shared" si="4"/>
        <v>0.1289855072</v>
      </c>
      <c r="M200" s="24" t="str">
        <f t="shared" si="12"/>
        <v>Gold Catfish with +89, +12.9% (690 to 779)</v>
      </c>
      <c r="N200" s="41"/>
      <c r="O200" s="18">
        <f>vlookup(A200,'Export 20240703'!A:J,5,false)</f>
        <v>2</v>
      </c>
      <c r="P200" s="18">
        <f t="shared" si="6"/>
        <v>0</v>
      </c>
      <c r="Q200" s="23">
        <f t="shared" si="7"/>
        <v>0</v>
      </c>
      <c r="R200" s="24" t="str">
        <f t="shared" si="8"/>
        <v>Gold Catfish with +0, +0% (2 to 2)</v>
      </c>
      <c r="S200" s="18"/>
      <c r="T200" s="18">
        <f>vlookup(A200,'Export 20240703'!A:J,6,false)</f>
        <v>0</v>
      </c>
      <c r="U200" s="80">
        <f t="shared" si="9"/>
        <v>0</v>
      </c>
      <c r="V200" s="23" t="str">
        <f t="shared" si="10"/>
        <v>#DIV/0!</v>
      </c>
      <c r="W200" s="26" t="str">
        <f t="shared" si="11"/>
        <v>#DIV/0!</v>
      </c>
    </row>
    <row r="201">
      <c r="A201" s="18">
        <v>459.0</v>
      </c>
      <c r="B201" s="18" t="str">
        <f>VLOOKUP(A201,'202405 MM (Do Not Delete)'!$S$2:$T$1000,2,false)</f>
        <v>Gold Coral</v>
      </c>
      <c r="C201" s="18" t="str">
        <f t="shared" si="2"/>
        <v>((Gold Coral))</v>
      </c>
      <c r="D201" s="18">
        <v>2434.0</v>
      </c>
      <c r="E201" s="18">
        <v>3.0</v>
      </c>
      <c r="F201" s="18">
        <v>0.0</v>
      </c>
      <c r="G201" s="19">
        <f>VLOOKUP(B201,'Kings Ratings'!$A$2:$B$1000,2,false)</f>
        <v>10</v>
      </c>
      <c r="H201" s="10" t="str">
        <f>vlookup(A201,'202405 MM (Do Not Delete)'!$A$1:$G$1000,7,false)</f>
        <v/>
      </c>
      <c r="J201" s="80">
        <f>vlookup(A201,'Export 20240703'!A:H,4,false)</f>
        <v>2252</v>
      </c>
      <c r="K201" s="80">
        <f t="shared" si="3"/>
        <v>182</v>
      </c>
      <c r="L201" s="23">
        <f t="shared" si="4"/>
        <v>0.08081705151</v>
      </c>
      <c r="M201" s="24" t="str">
        <f t="shared" si="12"/>
        <v>Gold Coral with +182, +8.1% (2252 to 2434)</v>
      </c>
      <c r="N201" s="41"/>
      <c r="O201" s="18">
        <f>vlookup(A201,'Export 20240703'!A:J,5,false)</f>
        <v>3</v>
      </c>
      <c r="P201" s="18">
        <f t="shared" si="6"/>
        <v>0</v>
      </c>
      <c r="Q201" s="23">
        <f t="shared" si="7"/>
        <v>0</v>
      </c>
      <c r="R201" s="24" t="str">
        <f t="shared" si="8"/>
        <v>Gold Coral with +0, +0% (3 to 3)</v>
      </c>
      <c r="S201" s="18"/>
      <c r="T201" s="18">
        <f>vlookup(A201,'Export 20240703'!A:J,6,false)</f>
        <v>0</v>
      </c>
      <c r="U201" s="80">
        <f t="shared" si="9"/>
        <v>0</v>
      </c>
      <c r="V201" s="23" t="str">
        <f t="shared" si="10"/>
        <v>#DIV/0!</v>
      </c>
      <c r="W201" s="26" t="str">
        <f t="shared" si="11"/>
        <v>#DIV/0!</v>
      </c>
    </row>
    <row r="202">
      <c r="A202" s="18">
        <v>460.0</v>
      </c>
      <c r="B202" s="18" t="str">
        <f>VLOOKUP(A202,'202405 MM (Do Not Delete)'!$S$2:$T$1000,2,false)</f>
        <v>Gold Drum</v>
      </c>
      <c r="C202" s="18" t="str">
        <f t="shared" si="2"/>
        <v>((Gold Drum))</v>
      </c>
      <c r="D202" s="18">
        <v>1177.0</v>
      </c>
      <c r="E202" s="18">
        <v>3.0</v>
      </c>
      <c r="F202" s="18">
        <v>0.0</v>
      </c>
      <c r="G202" s="19">
        <f>VLOOKUP(B202,'Kings Ratings'!$A$2:$B$1000,2,false)</f>
        <v>10</v>
      </c>
      <c r="H202" s="10"/>
      <c r="J202" s="80">
        <f>vlookup(A202,'Export 20240703'!A:H,4,false)</f>
        <v>1058</v>
      </c>
      <c r="K202" s="80">
        <f t="shared" si="3"/>
        <v>119</v>
      </c>
      <c r="L202" s="23">
        <f t="shared" si="4"/>
        <v>0.1124763705</v>
      </c>
      <c r="M202" s="24" t="str">
        <f t="shared" si="12"/>
        <v>Gold Drum with +119, +11.2% (1058 to 1177)</v>
      </c>
      <c r="N202" s="41"/>
      <c r="O202" s="18">
        <f>vlookup(A202,'Export 20240703'!A:J,5,false)</f>
        <v>3</v>
      </c>
      <c r="P202" s="18">
        <f t="shared" si="6"/>
        <v>0</v>
      </c>
      <c r="Q202" s="23">
        <f t="shared" si="7"/>
        <v>0</v>
      </c>
      <c r="R202" s="24" t="str">
        <f t="shared" si="8"/>
        <v>Gold Drum with +0, +0% (3 to 3)</v>
      </c>
      <c r="S202" s="18"/>
      <c r="T202" s="18">
        <f>vlookup(A202,'Export 20240703'!A:J,6,false)</f>
        <v>0</v>
      </c>
      <c r="U202" s="80">
        <f t="shared" si="9"/>
        <v>0</v>
      </c>
      <c r="V202" s="23" t="str">
        <f t="shared" si="10"/>
        <v>#DIV/0!</v>
      </c>
      <c r="W202" s="26" t="str">
        <f t="shared" si="11"/>
        <v>#DIV/0!</v>
      </c>
    </row>
    <row r="203">
      <c r="A203" s="18">
        <v>461.0</v>
      </c>
      <c r="B203" s="18" t="str">
        <f>VLOOKUP(A203,'202405 MM (Do Not Delete)'!$S$2:$T$1000,2,false)</f>
        <v>Goldfin</v>
      </c>
      <c r="C203" s="18" t="str">
        <f t="shared" si="2"/>
        <v>((Goldfin))</v>
      </c>
      <c r="D203" s="18">
        <v>603.0</v>
      </c>
      <c r="E203" s="18">
        <v>1.0</v>
      </c>
      <c r="F203" s="18">
        <v>0.0</v>
      </c>
      <c r="G203" s="19">
        <f>VLOOKUP(B203,'Kings Ratings'!$A$2:$B$1000,2,false)</f>
        <v>10</v>
      </c>
      <c r="H203" s="10" t="str">
        <f>vlookup(A203,'202405 MM (Do Not Delete)'!$A$1:$G$1000,7,false)</f>
        <v/>
      </c>
      <c r="J203" s="80">
        <f>vlookup(A203,'Export 20240703'!A:H,4,false)</f>
        <v>532</v>
      </c>
      <c r="K203" s="80">
        <f t="shared" si="3"/>
        <v>71</v>
      </c>
      <c r="L203" s="23">
        <f t="shared" si="4"/>
        <v>0.1334586466</v>
      </c>
      <c r="M203" s="24" t="str">
        <f t="shared" si="12"/>
        <v>Goldfin with +71, +13.3% (532 to 603)</v>
      </c>
      <c r="N203" s="41"/>
      <c r="O203" s="18">
        <f>vlookup(A203,'Export 20240703'!A:J,5,false)</f>
        <v>1</v>
      </c>
      <c r="P203" s="18">
        <f t="shared" si="6"/>
        <v>0</v>
      </c>
      <c r="Q203" s="23">
        <f t="shared" si="7"/>
        <v>0</v>
      </c>
      <c r="R203" s="24" t="str">
        <f t="shared" si="8"/>
        <v>Goldfin with +0, +0% (1 to 1)</v>
      </c>
      <c r="S203" s="18"/>
      <c r="T203" s="18">
        <f>vlookup(A203,'Export 20240703'!A:J,6,false)</f>
        <v>0</v>
      </c>
      <c r="U203" s="80">
        <f t="shared" si="9"/>
        <v>0</v>
      </c>
      <c r="V203" s="23" t="str">
        <f t="shared" si="10"/>
        <v>#DIV/0!</v>
      </c>
      <c r="W203" s="26" t="str">
        <f t="shared" si="11"/>
        <v>#DIV/0!</v>
      </c>
    </row>
    <row r="204">
      <c r="A204" s="18">
        <v>462.0</v>
      </c>
      <c r="B204" s="18" t="str">
        <f>VLOOKUP(A204,'202405 MM (Do Not Delete)'!$S$2:$T$1000,2,false)</f>
        <v>Gold Flier</v>
      </c>
      <c r="C204" s="18" t="str">
        <f t="shared" si="2"/>
        <v>((Gold Flier))</v>
      </c>
      <c r="D204" s="18">
        <v>619.0</v>
      </c>
      <c r="E204" s="18">
        <v>1.0</v>
      </c>
      <c r="F204" s="18">
        <v>0.0</v>
      </c>
      <c r="G204" s="19">
        <f>VLOOKUP(B204,'Kings Ratings'!$A$2:$B$1000,2,false)</f>
        <v>10</v>
      </c>
      <c r="H204" s="10" t="str">
        <f>vlookup(A204,'202405 MM (Do Not Delete)'!$A$1:$G$1000,7,false)</f>
        <v/>
      </c>
      <c r="J204" s="80">
        <f>vlookup(A204,'Export 20240703'!A:H,4,false)</f>
        <v>548</v>
      </c>
      <c r="K204" s="80">
        <f t="shared" si="3"/>
        <v>71</v>
      </c>
      <c r="L204" s="23">
        <f t="shared" si="4"/>
        <v>0.1295620438</v>
      </c>
      <c r="M204" s="24" t="str">
        <f t="shared" si="12"/>
        <v>Gold Flier with +71, +13% (548 to 619)</v>
      </c>
      <c r="N204" s="41"/>
      <c r="O204" s="18">
        <f>vlookup(A204,'Export 20240703'!A:J,5,false)</f>
        <v>1</v>
      </c>
      <c r="P204" s="18">
        <f t="shared" si="6"/>
        <v>0</v>
      </c>
      <c r="Q204" s="23">
        <f t="shared" si="7"/>
        <v>0</v>
      </c>
      <c r="R204" s="24" t="str">
        <f t="shared" si="8"/>
        <v>Gold Flier with +0, +0% (1 to 1)</v>
      </c>
      <c r="S204" s="18"/>
      <c r="T204" s="18">
        <f>vlookup(A204,'Export 20240703'!A:J,6,false)</f>
        <v>0</v>
      </c>
      <c r="U204" s="80">
        <f t="shared" si="9"/>
        <v>0</v>
      </c>
      <c r="V204" s="23" t="str">
        <f t="shared" si="10"/>
        <v>#DIV/0!</v>
      </c>
      <c r="W204" s="26" t="str">
        <f t="shared" si="11"/>
        <v>#DIV/0!</v>
      </c>
    </row>
    <row r="205">
      <c r="A205" s="18">
        <v>463.0</v>
      </c>
      <c r="B205" s="18" t="str">
        <f>VLOOKUP(A205,'202405 MM (Do Not Delete)'!$S$2:$T$1000,2,false)</f>
        <v>Goldgill</v>
      </c>
      <c r="C205" s="18" t="str">
        <f t="shared" si="2"/>
        <v>((Goldgill))</v>
      </c>
      <c r="D205" s="18">
        <v>2606.0</v>
      </c>
      <c r="E205" s="18">
        <v>6.0</v>
      </c>
      <c r="F205" s="18">
        <v>0.0</v>
      </c>
      <c r="G205" s="19">
        <f>VLOOKUP(B205,'Kings Ratings'!$A$2:$B$1000,2,false)</f>
        <v>10</v>
      </c>
      <c r="H205" s="10" t="str">
        <f>vlookup(A205,'202405 MM (Do Not Delete)'!$A$1:$G$1000,7,false)</f>
        <v/>
      </c>
      <c r="J205" s="80">
        <f>vlookup(A205,'Export 20240703'!A:H,4,false)</f>
        <v>2415</v>
      </c>
      <c r="K205" s="80">
        <f t="shared" si="3"/>
        <v>191</v>
      </c>
      <c r="L205" s="23">
        <f t="shared" si="4"/>
        <v>0.07908902692</v>
      </c>
      <c r="M205" s="24" t="str">
        <f t="shared" si="12"/>
        <v>Goldgill with +191, +7.9% (2415 to 2606)</v>
      </c>
      <c r="N205" s="41"/>
      <c r="O205" s="18">
        <f>vlookup(A205,'Export 20240703'!A:J,5,false)</f>
        <v>6</v>
      </c>
      <c r="P205" s="18">
        <f t="shared" si="6"/>
        <v>0</v>
      </c>
      <c r="Q205" s="23">
        <f t="shared" si="7"/>
        <v>0</v>
      </c>
      <c r="R205" s="24" t="str">
        <f t="shared" si="8"/>
        <v>Goldgill with +0, +0% (6 to 6)</v>
      </c>
      <c r="S205" s="18"/>
      <c r="T205" s="18">
        <f>vlookup(A205,'Export 20240703'!A:J,6,false)</f>
        <v>0</v>
      </c>
      <c r="U205" s="80">
        <f t="shared" si="9"/>
        <v>0</v>
      </c>
      <c r="V205" s="23" t="str">
        <f t="shared" si="10"/>
        <v>#DIV/0!</v>
      </c>
      <c r="W205" s="26" t="str">
        <f t="shared" si="11"/>
        <v>#DIV/0!</v>
      </c>
    </row>
    <row r="206">
      <c r="A206" s="18">
        <v>464.0</v>
      </c>
      <c r="B206" s="18" t="str">
        <f>VLOOKUP(A206,'202405 MM (Do Not Delete)'!$S$2:$T$1000,2,false)</f>
        <v>Goldray</v>
      </c>
      <c r="C206" s="18" t="str">
        <f t="shared" si="2"/>
        <v>((Goldray))</v>
      </c>
      <c r="D206" s="18">
        <v>1138.0</v>
      </c>
      <c r="E206" s="18">
        <v>1.0</v>
      </c>
      <c r="F206" s="18">
        <v>0.0</v>
      </c>
      <c r="G206" s="19">
        <f>VLOOKUP(B206,'Kings Ratings'!$A$2:$B$1000,2,false)</f>
        <v>10</v>
      </c>
      <c r="H206" s="10"/>
      <c r="J206" s="80">
        <f>vlookup(A206,'Export 20240703'!A:H,4,false)</f>
        <v>1019</v>
      </c>
      <c r="K206" s="80">
        <f t="shared" si="3"/>
        <v>119</v>
      </c>
      <c r="L206" s="23">
        <f t="shared" si="4"/>
        <v>0.116781158</v>
      </c>
      <c r="M206" s="24" t="str">
        <f t="shared" si="12"/>
        <v>Goldray with +119, +11.7% (1019 to 1138)</v>
      </c>
      <c r="N206" s="41"/>
      <c r="O206" s="18">
        <f>vlookup(A206,'Export 20240703'!A:J,5,false)</f>
        <v>1</v>
      </c>
      <c r="P206" s="18">
        <f t="shared" si="6"/>
        <v>0</v>
      </c>
      <c r="Q206" s="23">
        <f t="shared" si="7"/>
        <v>0</v>
      </c>
      <c r="R206" s="24" t="str">
        <f t="shared" si="8"/>
        <v>Goldray with +0, +0% (1 to 1)</v>
      </c>
      <c r="S206" s="18"/>
      <c r="T206" s="18">
        <f>vlookup(A206,'Export 20240703'!A:J,6,false)</f>
        <v>0</v>
      </c>
      <c r="U206" s="80">
        <f t="shared" si="9"/>
        <v>0</v>
      </c>
      <c r="V206" s="23" t="str">
        <f t="shared" si="10"/>
        <v>#DIV/0!</v>
      </c>
      <c r="W206" s="26" t="str">
        <f t="shared" si="11"/>
        <v>#DIV/0!</v>
      </c>
    </row>
    <row r="207">
      <c r="A207" s="18">
        <v>465.0</v>
      </c>
      <c r="B207" s="18" t="str">
        <f>VLOOKUP(A207,'202405 MM (Do Not Delete)'!$S$2:$T$1000,2,false)</f>
        <v>Gold Sea Bass</v>
      </c>
      <c r="C207" s="18" t="str">
        <f t="shared" si="2"/>
        <v>((Gold Sea Bass))</v>
      </c>
      <c r="D207" s="18">
        <v>1077.0</v>
      </c>
      <c r="E207" s="18">
        <v>1.0</v>
      </c>
      <c r="F207" s="18">
        <v>0.0</v>
      </c>
      <c r="G207" s="19">
        <f>VLOOKUP(B207,'Kings Ratings'!$A$2:$B$1000,2,false)</f>
        <v>10</v>
      </c>
      <c r="H207" s="10"/>
      <c r="J207" s="80">
        <f>vlookup(A207,'Export 20240703'!A:H,4,false)</f>
        <v>981</v>
      </c>
      <c r="K207" s="80">
        <f t="shared" si="3"/>
        <v>96</v>
      </c>
      <c r="L207" s="23">
        <f t="shared" si="4"/>
        <v>0.09785932722</v>
      </c>
      <c r="M207" s="24" t="str">
        <f t="shared" si="12"/>
        <v>Gold Sea Bass with +96, +9.8% (981 to 1077)</v>
      </c>
      <c r="N207" s="41"/>
      <c r="O207" s="18">
        <f>vlookup(A207,'Export 20240703'!A:J,5,false)</f>
        <v>1</v>
      </c>
      <c r="P207" s="18">
        <f t="shared" si="6"/>
        <v>0</v>
      </c>
      <c r="Q207" s="23">
        <f t="shared" si="7"/>
        <v>0</v>
      </c>
      <c r="R207" s="24" t="str">
        <f t="shared" si="8"/>
        <v>Gold Sea Bass with +0, +0% (1 to 1)</v>
      </c>
      <c r="S207" s="18"/>
      <c r="T207" s="18">
        <f>vlookup(A207,'Export 20240703'!A:J,6,false)</f>
        <v>0</v>
      </c>
      <c r="U207" s="80">
        <f t="shared" si="9"/>
        <v>0</v>
      </c>
      <c r="V207" s="23" t="str">
        <f t="shared" si="10"/>
        <v>#DIV/0!</v>
      </c>
      <c r="W207" s="26" t="str">
        <f t="shared" si="11"/>
        <v>#DIV/0!</v>
      </c>
    </row>
    <row r="208">
      <c r="A208" s="18">
        <v>466.0</v>
      </c>
      <c r="B208" s="18" t="str">
        <f>VLOOKUP(A208,'202405 MM (Do Not Delete)'!$S$2:$T$1000,2,false)</f>
        <v>Goldjack</v>
      </c>
      <c r="C208" s="18" t="str">
        <f t="shared" si="2"/>
        <v>((Goldjack))</v>
      </c>
      <c r="D208" s="18">
        <v>663.0</v>
      </c>
      <c r="E208" s="18">
        <v>2.0</v>
      </c>
      <c r="F208" s="18">
        <v>0.0</v>
      </c>
      <c r="G208" s="19">
        <f>VLOOKUP(B208,'Kings Ratings'!$A$2:$B$1000,2,false)</f>
        <v>10</v>
      </c>
      <c r="H208" s="10"/>
      <c r="J208" s="80">
        <f>vlookup(A208,'Export 20240703'!A:H,4,false)</f>
        <v>586</v>
      </c>
      <c r="K208" s="80">
        <f t="shared" si="3"/>
        <v>77</v>
      </c>
      <c r="L208" s="23">
        <f t="shared" si="4"/>
        <v>0.1313993174</v>
      </c>
      <c r="M208" s="24" t="str">
        <f t="shared" si="12"/>
        <v>Goldjack with +77, +13.1% (586 to 663)</v>
      </c>
      <c r="N208" s="41"/>
      <c r="O208" s="18">
        <f>vlookup(A208,'Export 20240703'!A:J,5,false)</f>
        <v>2</v>
      </c>
      <c r="P208" s="18">
        <f t="shared" si="6"/>
        <v>0</v>
      </c>
      <c r="Q208" s="23">
        <f t="shared" si="7"/>
        <v>0</v>
      </c>
      <c r="R208" s="24" t="str">
        <f t="shared" si="8"/>
        <v>Goldjack with +0, +0% (2 to 2)</v>
      </c>
      <c r="S208" s="18"/>
      <c r="T208" s="18">
        <f>vlookup(A208,'Export 20240703'!A:J,6,false)</f>
        <v>0</v>
      </c>
      <c r="U208" s="80">
        <f t="shared" si="9"/>
        <v>0</v>
      </c>
      <c r="V208" s="23" t="str">
        <f t="shared" si="10"/>
        <v>#DIV/0!</v>
      </c>
      <c r="W208" s="26" t="str">
        <f t="shared" si="11"/>
        <v>#DIV/0!</v>
      </c>
    </row>
    <row r="209">
      <c r="A209" s="18">
        <v>473.0</v>
      </c>
      <c r="B209" s="18" t="str">
        <f>VLOOKUP(A209,'202405 MM (Do Not Delete)'!$S$2:$T$1000,2,false)</f>
        <v>Spiked Shell</v>
      </c>
      <c r="C209" s="18" t="str">
        <f t="shared" si="2"/>
        <v>((Spiked Shell))</v>
      </c>
      <c r="D209" s="18">
        <v>2451.0</v>
      </c>
      <c r="E209" s="18">
        <v>4.0</v>
      </c>
      <c r="F209" s="18">
        <v>0.0</v>
      </c>
      <c r="G209" s="19">
        <f>VLOOKUP(B209,'Kings Ratings'!$A$2:$B$1000,2,false)</f>
        <v>10</v>
      </c>
      <c r="H209" s="10">
        <f>vlookup(A209,'202405 MM (Do Not Delete)'!$A$1:$G$1000,7,false)</f>
        <v>323</v>
      </c>
      <c r="J209" s="80">
        <f>vlookup(A209,'Export 20240703'!A:H,4,false)</f>
        <v>2225</v>
      </c>
      <c r="K209" s="80">
        <f t="shared" si="3"/>
        <v>226</v>
      </c>
      <c r="L209" s="23">
        <f t="shared" si="4"/>
        <v>0.1015730337</v>
      </c>
      <c r="M209" s="24" t="str">
        <f t="shared" si="12"/>
        <v>Spiked Shell with +226, +10.2% (2225 to 2451)</v>
      </c>
      <c r="N209" s="41"/>
      <c r="O209" s="18">
        <f>vlookup(A209,'Export 20240703'!A:J,5,false)</f>
        <v>4</v>
      </c>
      <c r="P209" s="18">
        <f t="shared" si="6"/>
        <v>0</v>
      </c>
      <c r="Q209" s="23">
        <f t="shared" si="7"/>
        <v>0</v>
      </c>
      <c r="R209" s="24" t="str">
        <f t="shared" si="8"/>
        <v>Spiked Shell with +0, +0% (4 to 4)</v>
      </c>
      <c r="S209" s="18"/>
      <c r="T209" s="18">
        <f>vlookup(A209,'Export 20240703'!A:J,6,false)</f>
        <v>0</v>
      </c>
      <c r="U209" s="80">
        <f t="shared" si="9"/>
        <v>0</v>
      </c>
      <c r="V209" s="23" t="str">
        <f t="shared" si="10"/>
        <v>#DIV/0!</v>
      </c>
      <c r="W209" s="26" t="str">
        <f t="shared" si="11"/>
        <v>#DIV/0!</v>
      </c>
    </row>
    <row r="210">
      <c r="A210" s="18">
        <v>474.0</v>
      </c>
      <c r="B210" s="18" t="str">
        <f>VLOOKUP(A210,'202405 MM (Do Not Delete)'!$S$2:$T$1000,2,false)</f>
        <v>Fancy Drum</v>
      </c>
      <c r="C210" s="18" t="str">
        <f t="shared" si="2"/>
        <v>((Fancy Drum))</v>
      </c>
      <c r="D210" s="18">
        <v>4719.0</v>
      </c>
      <c r="E210" s="18">
        <v>1044.0</v>
      </c>
      <c r="F210" s="18">
        <v>19.0</v>
      </c>
      <c r="G210" s="19">
        <f>VLOOKUP(B210,'Kings Ratings'!$A$2:$B$1000,2,false)</f>
        <v>6</v>
      </c>
      <c r="H210" s="7">
        <f>vlookup(A210,'202405 MM (Do Not Delete)'!$A$1:$G$1000,7,false)</f>
        <v>295</v>
      </c>
      <c r="J210" s="80">
        <f>vlookup(A210,'Export 20240703'!A:H,4,false)</f>
        <v>4482</v>
      </c>
      <c r="K210" s="80">
        <f t="shared" si="3"/>
        <v>237</v>
      </c>
      <c r="L210" s="23">
        <f t="shared" si="4"/>
        <v>0.05287817938</v>
      </c>
      <c r="M210" s="24" t="str">
        <f t="shared" si="12"/>
        <v>Fancy Drum with +237, +5.3% (4482 to 4719)</v>
      </c>
      <c r="N210" s="41"/>
      <c r="O210" s="18">
        <f>vlookup(A210,'Export 20240703'!A:J,5,false)</f>
        <v>1004</v>
      </c>
      <c r="P210" s="18">
        <f t="shared" si="6"/>
        <v>40</v>
      </c>
      <c r="Q210" s="23">
        <f t="shared" si="7"/>
        <v>0.03984063745</v>
      </c>
      <c r="R210" s="24" t="str">
        <f t="shared" si="8"/>
        <v>Fancy Drum with +40, +4% (1004 to 1044)</v>
      </c>
      <c r="S210" s="18"/>
      <c r="T210" s="18">
        <f>vlookup(A210,'Export 20240703'!A:J,6,false)</f>
        <v>18</v>
      </c>
      <c r="U210" s="80">
        <f t="shared" si="9"/>
        <v>1</v>
      </c>
      <c r="V210" s="23">
        <f t="shared" si="10"/>
        <v>0.05555555556</v>
      </c>
      <c r="W210" s="26" t="str">
        <f t="shared" si="11"/>
        <v>Fancy Drum with +1, +5.6% (18 to 19)</v>
      </c>
    </row>
    <row r="211">
      <c r="A211" s="18">
        <v>475.0</v>
      </c>
      <c r="B211" s="18" t="str">
        <f>VLOOKUP(A211,'202405 MM (Do Not Delete)'!$S$2:$T$1000,2,false)</f>
        <v>Crab Claw</v>
      </c>
      <c r="C211" s="18" t="str">
        <f t="shared" si="2"/>
        <v>((Crab Claw))</v>
      </c>
      <c r="D211" s="18">
        <v>4299.0</v>
      </c>
      <c r="E211" s="18">
        <v>27.0</v>
      </c>
      <c r="F211" s="18">
        <v>0.0</v>
      </c>
      <c r="G211" s="19">
        <f>VLOOKUP(B211,'Kings Ratings'!$A$2:$B$1000,2,false)</f>
        <v>9</v>
      </c>
      <c r="H211" s="10">
        <f>vlookup(A211,'202405 MM (Do Not Delete)'!$A$1:$G$1000,7,false)</f>
        <v>307</v>
      </c>
      <c r="J211" s="80">
        <f>vlookup(A211,'Export 20240703'!A:H,4,false)</f>
        <v>3957</v>
      </c>
      <c r="K211" s="80">
        <f t="shared" si="3"/>
        <v>342</v>
      </c>
      <c r="L211" s="23">
        <f t="shared" si="4"/>
        <v>0.08642911296</v>
      </c>
      <c r="M211" s="24" t="str">
        <f t="shared" si="12"/>
        <v>Crab Claw with +342, +8.6% (3957 to 4299)</v>
      </c>
      <c r="N211" s="41"/>
      <c r="O211" s="18">
        <f>vlookup(A211,'Export 20240703'!A:J,5,false)</f>
        <v>22</v>
      </c>
      <c r="P211" s="18">
        <f t="shared" si="6"/>
        <v>5</v>
      </c>
      <c r="Q211" s="23">
        <f t="shared" si="7"/>
        <v>0.2272727273</v>
      </c>
      <c r="R211" s="24" t="str">
        <f t="shared" si="8"/>
        <v>Crab Claw with +5, +22.7% (22 to 27)</v>
      </c>
      <c r="S211" s="18"/>
      <c r="T211" s="18">
        <f>vlookup(A211,'Export 20240703'!A:J,6,false)</f>
        <v>0</v>
      </c>
      <c r="U211" s="80">
        <f t="shared" si="9"/>
        <v>0</v>
      </c>
      <c r="V211" s="23" t="str">
        <f t="shared" si="10"/>
        <v>#DIV/0!</v>
      </c>
      <c r="W211" s="26" t="str">
        <f t="shared" si="11"/>
        <v>#DIV/0!</v>
      </c>
    </row>
    <row r="212">
      <c r="A212" s="18">
        <v>478.0</v>
      </c>
      <c r="B212" s="18" t="str">
        <f>VLOOKUP(A212,'202405 MM (Do Not Delete)'!$S$2:$T$1000,2,false)</f>
        <v>Sea Dragon</v>
      </c>
      <c r="C212" s="18" t="str">
        <f t="shared" si="2"/>
        <v>((Sea Dragon))</v>
      </c>
      <c r="D212" s="18">
        <v>3089.0</v>
      </c>
      <c r="E212" s="18">
        <v>4.0</v>
      </c>
      <c r="F212" s="18">
        <v>0.0</v>
      </c>
      <c r="G212" s="19">
        <f>VLOOKUP(B212,'Kings Ratings'!$A$2:$B$1000,2,false)</f>
        <v>10</v>
      </c>
      <c r="H212" s="10" t="str">
        <f>vlookup(A212,'202405 MM (Do Not Delete)'!$A$1:$G$1000,7,false)</f>
        <v/>
      </c>
      <c r="J212" s="80">
        <f>vlookup(A212,'Export 20240703'!A:H,4,false)</f>
        <v>2821</v>
      </c>
      <c r="K212" s="80">
        <f t="shared" si="3"/>
        <v>268</v>
      </c>
      <c r="L212" s="23">
        <f t="shared" si="4"/>
        <v>0.09500177242</v>
      </c>
      <c r="M212" s="24" t="str">
        <f t="shared" si="12"/>
        <v>Sea Dragon with +268, +9.5% (2821 to 3089)</v>
      </c>
      <c r="N212" s="41"/>
      <c r="O212" s="18">
        <f>vlookup(A212,'Export 20240703'!A:J,5,false)</f>
        <v>3</v>
      </c>
      <c r="P212" s="18">
        <f t="shared" si="6"/>
        <v>1</v>
      </c>
      <c r="Q212" s="23">
        <f t="shared" si="7"/>
        <v>0.3333333333</v>
      </c>
      <c r="R212" s="24" t="str">
        <f t="shared" si="8"/>
        <v>Sea Dragon with +1, +33.3% (3 to 4)</v>
      </c>
      <c r="S212" s="18"/>
      <c r="T212" s="18">
        <f>vlookup(A212,'Export 20240703'!A:J,6,false)</f>
        <v>0</v>
      </c>
      <c r="U212" s="80">
        <f t="shared" si="9"/>
        <v>0</v>
      </c>
      <c r="V212" s="23" t="str">
        <f t="shared" si="10"/>
        <v>#DIV/0!</v>
      </c>
      <c r="W212" s="26" t="str">
        <f t="shared" si="11"/>
        <v>#DIV/0!</v>
      </c>
    </row>
    <row r="213">
      <c r="A213" s="18">
        <v>481.0</v>
      </c>
      <c r="B213" s="18" t="str">
        <f>VLOOKUP(A213,'202405 MM (Do Not Delete)'!$S$2:$T$1000,2,false)</f>
        <v>Chum</v>
      </c>
      <c r="C213" s="18" t="str">
        <f t="shared" si="2"/>
        <v>((Chum))</v>
      </c>
      <c r="D213" s="18">
        <v>10697.0</v>
      </c>
      <c r="E213" s="18">
        <v>5181.0</v>
      </c>
      <c r="F213" s="18">
        <v>1355.0</v>
      </c>
      <c r="G213" s="19">
        <f>VLOOKUP(B213,'Kings Ratings'!$A$2:$B$1000,2,false)</f>
        <v>3</v>
      </c>
      <c r="H213" s="7">
        <f>vlookup(A213,'202405 MM (Do Not Delete)'!$A$1:$G$1000,7,false)</f>
        <v>249</v>
      </c>
      <c r="J213" s="80">
        <f>vlookup(A213,'Export 20240703'!A:H,4,false)</f>
        <v>10051</v>
      </c>
      <c r="K213" s="80">
        <f t="shared" si="3"/>
        <v>646</v>
      </c>
      <c r="L213" s="23">
        <f t="shared" si="4"/>
        <v>0.06427221172</v>
      </c>
      <c r="M213" s="24" t="str">
        <f t="shared" si="12"/>
        <v>Chum with +646, +6.4% (10051 to 10697)</v>
      </c>
      <c r="N213" s="41"/>
      <c r="O213" s="18">
        <f>vlookup(A213,'Export 20240703'!A:J,5,false)</f>
        <v>4845</v>
      </c>
      <c r="P213" s="18">
        <f t="shared" si="6"/>
        <v>336</v>
      </c>
      <c r="Q213" s="23">
        <f t="shared" si="7"/>
        <v>0.0693498452</v>
      </c>
      <c r="R213" s="24" t="str">
        <f t="shared" si="8"/>
        <v>Chum with +336, +6.9% (4845 to 5181)</v>
      </c>
      <c r="S213" s="18"/>
      <c r="T213" s="18">
        <f>vlookup(A213,'Export 20240703'!A:J,6,false)</f>
        <v>1168</v>
      </c>
      <c r="U213" s="80">
        <f t="shared" si="9"/>
        <v>187</v>
      </c>
      <c r="V213" s="23">
        <f t="shared" si="10"/>
        <v>0.1601027397</v>
      </c>
      <c r="W213" s="26" t="str">
        <f t="shared" si="11"/>
        <v>Chum with +187, +16% (1168 to 1355)</v>
      </c>
    </row>
    <row r="214">
      <c r="A214" s="18">
        <v>486.0</v>
      </c>
      <c r="B214" s="18" t="str">
        <f>VLOOKUP(A214,'202405 MM (Do Not Delete)'!$S$2:$T$1000,2,false)</f>
        <v>Heart Necklace</v>
      </c>
      <c r="C214" s="18" t="str">
        <f t="shared" si="2"/>
        <v>((Heart Necklace))</v>
      </c>
      <c r="D214" s="18">
        <v>2163.0</v>
      </c>
      <c r="E214" s="18">
        <v>12.0</v>
      </c>
      <c r="F214" s="18">
        <v>0.0</v>
      </c>
      <c r="G214" s="19">
        <f>VLOOKUP(B214,'Kings Ratings'!$A$2:$B$1000,2,false)</f>
        <v>11</v>
      </c>
      <c r="H214" s="10" t="str">
        <f>vlookup(A214,'202405 MM (Do Not Delete)'!$A$1:$G$1000,7,false)</f>
        <v/>
      </c>
      <c r="J214" s="80">
        <f>vlookup(A214,'Export 20240703'!A:H,4,false)</f>
        <v>2162</v>
      </c>
      <c r="K214" s="80">
        <f t="shared" si="3"/>
        <v>1</v>
      </c>
      <c r="L214" s="23">
        <f t="shared" si="4"/>
        <v>0.0004625346901</v>
      </c>
      <c r="M214" s="24" t="str">
        <f t="shared" si="12"/>
        <v>Heart Necklace with +1, +0% (2162 to 2163)</v>
      </c>
      <c r="N214" s="41"/>
      <c r="O214" s="18">
        <f>vlookup(A214,'Export 20240703'!A:J,5,false)</f>
        <v>12</v>
      </c>
      <c r="P214" s="18">
        <f t="shared" si="6"/>
        <v>0</v>
      </c>
      <c r="Q214" s="23">
        <f t="shared" si="7"/>
        <v>0</v>
      </c>
      <c r="R214" s="24" t="str">
        <f t="shared" si="8"/>
        <v>Heart Necklace with +0, +0% (12 to 12)</v>
      </c>
      <c r="S214" s="18"/>
      <c r="T214" s="18">
        <f>vlookup(A214,'Export 20240703'!A:J,6,false)</f>
        <v>0</v>
      </c>
      <c r="U214" s="80">
        <f t="shared" si="9"/>
        <v>0</v>
      </c>
      <c r="V214" s="23" t="str">
        <f t="shared" si="10"/>
        <v>#DIV/0!</v>
      </c>
      <c r="W214" s="26" t="str">
        <f t="shared" si="11"/>
        <v>#DIV/0!</v>
      </c>
    </row>
    <row r="215">
      <c r="A215" s="18">
        <v>488.0</v>
      </c>
      <c r="B215" s="18" t="str">
        <f>VLOOKUP(A215,'202405 MM (Do Not Delete)'!$S$2:$T$1000,2,false)</f>
        <v>Valentines Card</v>
      </c>
      <c r="C215" s="18" t="str">
        <f t="shared" si="2"/>
        <v>((Valentines Card))</v>
      </c>
      <c r="D215" s="18">
        <v>2570.0</v>
      </c>
      <c r="E215" s="18">
        <v>739.0</v>
      </c>
      <c r="F215" s="18">
        <v>9.0</v>
      </c>
      <c r="G215" s="19">
        <f>VLOOKUP(B215,'Kings Ratings'!$A$2:$B$1000,2,false)</f>
        <v>11</v>
      </c>
      <c r="H215" s="7" t="str">
        <f>vlookup(A215,'202405 MM (Do Not Delete)'!$A$1:$G$1000,7,false)</f>
        <v/>
      </c>
      <c r="J215" s="80">
        <f>vlookup(A215,'Export 20240703'!A:H,4,false)</f>
        <v>2568</v>
      </c>
      <c r="K215" s="80">
        <f t="shared" si="3"/>
        <v>2</v>
      </c>
      <c r="L215" s="23">
        <f t="shared" si="4"/>
        <v>0.0007788161994</v>
      </c>
      <c r="M215" s="24" t="str">
        <f t="shared" si="12"/>
        <v>Valentines Card with +2, +0.1% (2568 to 2570)</v>
      </c>
      <c r="N215" s="41"/>
      <c r="O215" s="18">
        <f>vlookup(A215,'Export 20240703'!A:J,5,false)</f>
        <v>737</v>
      </c>
      <c r="P215" s="18">
        <f t="shared" si="6"/>
        <v>2</v>
      </c>
      <c r="Q215" s="23">
        <f t="shared" si="7"/>
        <v>0.002713704206</v>
      </c>
      <c r="R215" s="24" t="str">
        <f t="shared" si="8"/>
        <v>Valentines Card with +2, +0.3% (737 to 739)</v>
      </c>
      <c r="S215" s="18"/>
      <c r="T215" s="18">
        <f>vlookup(A215,'Export 20240703'!A:J,6,false)</f>
        <v>9</v>
      </c>
      <c r="U215" s="80">
        <f t="shared" si="9"/>
        <v>0</v>
      </c>
      <c r="V215" s="23">
        <f t="shared" si="10"/>
        <v>0</v>
      </c>
      <c r="W215" s="26" t="str">
        <f t="shared" si="11"/>
        <v>Valentines Card with +0, +0% (9 to 9)</v>
      </c>
    </row>
    <row r="216">
      <c r="A216" s="18">
        <v>492.0</v>
      </c>
      <c r="B216" s="18" t="str">
        <f>VLOOKUP(A216,'202405 MM (Do Not Delete)'!$S$2:$T$1000,2,false)</f>
        <v>Essence of Slime</v>
      </c>
      <c r="C216" s="18" t="str">
        <f t="shared" si="2"/>
        <v>((Essence of Slime))</v>
      </c>
      <c r="D216" s="18">
        <v>9968.0</v>
      </c>
      <c r="E216" s="18">
        <v>3981.0</v>
      </c>
      <c r="F216" s="18">
        <v>189.0</v>
      </c>
      <c r="G216" s="19">
        <f>VLOOKUP(B216,'Kings Ratings'!$A$2:$B$1000,2,false)</f>
        <v>3</v>
      </c>
      <c r="H216" s="7">
        <f>vlookup(A216,'202405 MM (Do Not Delete)'!$A$1:$G$1000,7,false)</f>
        <v>298</v>
      </c>
      <c r="J216" s="80">
        <f>vlookup(A216,'Export 20240703'!A:H,4,false)</f>
        <v>9321</v>
      </c>
      <c r="K216" s="80">
        <f t="shared" si="3"/>
        <v>647</v>
      </c>
      <c r="L216" s="23">
        <f t="shared" si="4"/>
        <v>0.0694131531</v>
      </c>
      <c r="M216" s="24" t="str">
        <f t="shared" si="12"/>
        <v>Essence of Slime with +647, +6.9% (9321 to 9968)</v>
      </c>
      <c r="N216" s="41"/>
      <c r="O216" s="18">
        <f>vlookup(A216,'Export 20240703'!A:J,5,false)</f>
        <v>3769</v>
      </c>
      <c r="P216" s="18">
        <f t="shared" si="6"/>
        <v>212</v>
      </c>
      <c r="Q216" s="23">
        <f t="shared" si="7"/>
        <v>0.05624834174</v>
      </c>
      <c r="R216" s="24" t="str">
        <f t="shared" si="8"/>
        <v>Essence of Slime with +212, +5.6% (3769 to 3981)</v>
      </c>
      <c r="S216" s="18"/>
      <c r="T216" s="18">
        <f>vlookup(A216,'Export 20240703'!A:J,6,false)</f>
        <v>171</v>
      </c>
      <c r="U216" s="80">
        <f t="shared" si="9"/>
        <v>18</v>
      </c>
      <c r="V216" s="23">
        <f t="shared" si="10"/>
        <v>0.1052631579</v>
      </c>
      <c r="W216" s="26" t="str">
        <f t="shared" si="11"/>
        <v>Essence of Slime with +18, +10.5% (171 to 189)</v>
      </c>
    </row>
    <row r="217">
      <c r="A217" s="18">
        <v>500.0</v>
      </c>
      <c r="B217" s="18" t="str">
        <f>VLOOKUP(A217,'202405 MM (Do Not Delete)'!$S$2:$T$1000,2,false)</f>
        <v>Large Net</v>
      </c>
      <c r="C217" s="18" t="str">
        <f t="shared" si="2"/>
        <v>((Large Net))</v>
      </c>
      <c r="D217" s="18">
        <v>14390.0</v>
      </c>
      <c r="E217" s="18">
        <v>6175.0</v>
      </c>
      <c r="F217" s="18">
        <v>993.0</v>
      </c>
      <c r="G217" s="19">
        <f>VLOOKUP(B217,'Kings Ratings'!$A$2:$B$1000,2,false)</f>
        <v>4</v>
      </c>
      <c r="H217" s="7">
        <f>vlookup(A217,'202405 MM (Do Not Delete)'!$A$1:$G$1000,7,false)</f>
        <v>250</v>
      </c>
      <c r="J217" s="80">
        <f>vlookup(A217,'Export 20240703'!A:H,4,false)</f>
        <v>13544</v>
      </c>
      <c r="K217" s="80">
        <f t="shared" si="3"/>
        <v>846</v>
      </c>
      <c r="L217" s="23">
        <f t="shared" si="4"/>
        <v>0.06246308328</v>
      </c>
      <c r="M217" s="24" t="str">
        <f t="shared" si="12"/>
        <v>Large Net with +846, +6.2% (13544 to 14390)</v>
      </c>
      <c r="N217" s="41"/>
      <c r="O217" s="18">
        <f>vlookup(A217,'Export 20240703'!A:J,5,false)</f>
        <v>5753</v>
      </c>
      <c r="P217" s="18">
        <f t="shared" si="6"/>
        <v>422</v>
      </c>
      <c r="Q217" s="23">
        <f t="shared" si="7"/>
        <v>0.0733530332</v>
      </c>
      <c r="R217" s="24" t="str">
        <f t="shared" si="8"/>
        <v>Large Net with +422, +7.3% (5753 to 6175)</v>
      </c>
      <c r="S217" s="18"/>
      <c r="T217" s="18">
        <f>vlookup(A217,'Export 20240703'!A:J,6,false)</f>
        <v>872</v>
      </c>
      <c r="U217" s="80">
        <f t="shared" si="9"/>
        <v>121</v>
      </c>
      <c r="V217" s="23">
        <f t="shared" si="10"/>
        <v>0.1387614679</v>
      </c>
      <c r="W217" s="26" t="str">
        <f t="shared" si="11"/>
        <v>Large Net with +121, +13.9% (872 to 993)</v>
      </c>
    </row>
    <row r="218">
      <c r="A218" s="18">
        <v>506.0</v>
      </c>
      <c r="B218" s="18" t="str">
        <f>VLOOKUP(A218,'202405 MM (Do Not Delete)'!$S$2:$T$1000,2,false)</f>
        <v>Green Top Hat</v>
      </c>
      <c r="C218" s="18" t="str">
        <f t="shared" si="2"/>
        <v>((Green Top Hat))</v>
      </c>
      <c r="D218" s="18">
        <v>2155.0</v>
      </c>
      <c r="E218" s="18">
        <v>34.0</v>
      </c>
      <c r="F218" s="18">
        <v>0.0</v>
      </c>
      <c r="G218" s="19">
        <f>VLOOKUP(B218,'Kings Ratings'!$A$2:$B$1000,2,false)</f>
        <v>11</v>
      </c>
      <c r="H218" s="10" t="str">
        <f>vlookup(A218,'202405 MM (Do Not Delete)'!$A$1:$G$1000,7,false)</f>
        <v/>
      </c>
      <c r="J218" s="80">
        <f>vlookup(A218,'Export 20240703'!A:H,4,false)</f>
        <v>2154</v>
      </c>
      <c r="K218" s="80">
        <f t="shared" si="3"/>
        <v>1</v>
      </c>
      <c r="L218" s="23">
        <f t="shared" si="4"/>
        <v>0.0004642525534</v>
      </c>
      <c r="M218" s="24" t="str">
        <f t="shared" si="12"/>
        <v>Green Top Hat with +1, +0% (2154 to 2155)</v>
      </c>
      <c r="N218" s="41"/>
      <c r="O218" s="18">
        <f>vlookup(A218,'Export 20240703'!A:J,5,false)</f>
        <v>34</v>
      </c>
      <c r="P218" s="18">
        <f t="shared" si="6"/>
        <v>0</v>
      </c>
      <c r="Q218" s="23">
        <f t="shared" si="7"/>
        <v>0</v>
      </c>
      <c r="R218" s="24" t="str">
        <f t="shared" si="8"/>
        <v>Green Top Hat with +0, +0% (34 to 34)</v>
      </c>
      <c r="S218" s="18"/>
      <c r="T218" s="18">
        <f>vlookup(A218,'Export 20240703'!A:J,6,false)</f>
        <v>0</v>
      </c>
      <c r="U218" s="80">
        <f t="shared" si="9"/>
        <v>0</v>
      </c>
      <c r="V218" s="23" t="str">
        <f t="shared" si="10"/>
        <v>#DIV/0!</v>
      </c>
      <c r="W218" s="26" t="str">
        <f t="shared" si="11"/>
        <v>#DIV/0!</v>
      </c>
    </row>
    <row r="219">
      <c r="A219" s="18">
        <v>508.0</v>
      </c>
      <c r="B219" s="18" t="str">
        <f>VLOOKUP(A219,'202405 MM (Do Not Delete)'!$S$2:$T$1000,2,false)</f>
        <v>Arnold Palmer</v>
      </c>
      <c r="C219" s="18" t="str">
        <f t="shared" si="2"/>
        <v>((Arnold Palmer))</v>
      </c>
      <c r="D219" s="18">
        <v>10006.0</v>
      </c>
      <c r="E219" s="18">
        <v>2793.0</v>
      </c>
      <c r="F219" s="18">
        <v>0.0</v>
      </c>
      <c r="G219" s="19">
        <f>VLOOKUP(B219,'Kings Ratings'!$A$2:$B$1000,2,false)</f>
        <v>8</v>
      </c>
      <c r="H219" s="7" t="str">
        <f>vlookup(A219,'202405 MM (Do Not Delete)'!$A$1:$G$1000,7,false)</f>
        <v/>
      </c>
      <c r="J219" s="80">
        <f>vlookup(A219,'Export 20240703'!A:H,4,false)</f>
        <v>9330</v>
      </c>
      <c r="K219" s="80">
        <f t="shared" si="3"/>
        <v>676</v>
      </c>
      <c r="L219" s="23">
        <f t="shared" si="4"/>
        <v>0.07245444802</v>
      </c>
      <c r="M219" s="24" t="str">
        <f t="shared" si="12"/>
        <v>Arnold Palmer with +676, +7.2% (9330 to 10006)</v>
      </c>
      <c r="N219" s="41"/>
      <c r="O219" s="18">
        <f>vlookup(A219,'Export 20240703'!A:J,5,false)</f>
        <v>2659</v>
      </c>
      <c r="P219" s="18">
        <f t="shared" si="6"/>
        <v>134</v>
      </c>
      <c r="Q219" s="23">
        <f t="shared" si="7"/>
        <v>0.0503948853</v>
      </c>
      <c r="R219" s="24" t="str">
        <f t="shared" si="8"/>
        <v>Arnold Palmer with +134, +5% (2659 to 2793)</v>
      </c>
      <c r="S219" s="18"/>
      <c r="T219" s="18">
        <f>vlookup(A219,'Export 20240703'!A:J,6,false)</f>
        <v>0</v>
      </c>
      <c r="U219" s="80">
        <f t="shared" si="9"/>
        <v>0</v>
      </c>
      <c r="V219" s="23" t="str">
        <f t="shared" si="10"/>
        <v>#DIV/0!</v>
      </c>
      <c r="W219" s="26" t="str">
        <f t="shared" si="11"/>
        <v>#DIV/0!</v>
      </c>
    </row>
    <row r="220">
      <c r="A220" s="18">
        <v>535.0</v>
      </c>
      <c r="B220" s="18" t="str">
        <f>VLOOKUP(A220,'202405 MM (Do Not Delete)'!$S$2:$T$1000,2,false)</f>
        <v>Blue Dye</v>
      </c>
      <c r="C220" s="18" t="str">
        <f t="shared" si="2"/>
        <v>((Blue Dye))</v>
      </c>
      <c r="D220" s="18">
        <v>13128.0</v>
      </c>
      <c r="E220" s="18">
        <v>5808.0</v>
      </c>
      <c r="F220" s="18">
        <v>327.0</v>
      </c>
      <c r="G220" s="19">
        <f>VLOOKUP(B220,'Kings Ratings'!$A$2:$B$1000,2,false)</f>
        <v>3</v>
      </c>
      <c r="H220" s="7">
        <f>vlookup(A220,'202405 MM (Do Not Delete)'!$A$1:$G$1000,7,false)</f>
        <v>281</v>
      </c>
      <c r="J220" s="80">
        <f>vlookup(A220,'Export 20240703'!A:H,4,false)</f>
        <v>12432</v>
      </c>
      <c r="K220" s="80">
        <f t="shared" si="3"/>
        <v>696</v>
      </c>
      <c r="L220" s="23">
        <f t="shared" si="4"/>
        <v>0.05598455598</v>
      </c>
      <c r="M220" s="24" t="str">
        <f t="shared" si="12"/>
        <v>Blue Dye with +696, +5.6% (12432 to 13128)</v>
      </c>
      <c r="N220" s="41"/>
      <c r="O220" s="18">
        <f>vlookup(A220,'Export 20240703'!A:J,5,false)</f>
        <v>5425</v>
      </c>
      <c r="P220" s="18">
        <f t="shared" si="6"/>
        <v>383</v>
      </c>
      <c r="Q220" s="23">
        <f t="shared" si="7"/>
        <v>0.07059907834</v>
      </c>
      <c r="R220" s="24" t="str">
        <f t="shared" si="8"/>
        <v>Blue Dye with +383, +7.1% (5425 to 5808)</v>
      </c>
      <c r="S220" s="18"/>
      <c r="T220" s="18">
        <f>vlookup(A220,'Export 20240703'!A:J,6,false)</f>
        <v>297</v>
      </c>
      <c r="U220" s="80">
        <f t="shared" si="9"/>
        <v>30</v>
      </c>
      <c r="V220" s="23">
        <f t="shared" si="10"/>
        <v>0.101010101</v>
      </c>
      <c r="W220" s="26" t="str">
        <f t="shared" si="11"/>
        <v>Blue Dye with +30, +10.1% (297 to 327)</v>
      </c>
    </row>
    <row r="221">
      <c r="A221" s="18">
        <v>536.0</v>
      </c>
      <c r="B221" s="18" t="str">
        <f>VLOOKUP(A221,'202405 MM (Do Not Delete)'!$S$2:$T$1000,2,false)</f>
        <v>Red Dye</v>
      </c>
      <c r="C221" s="18" t="str">
        <f t="shared" si="2"/>
        <v>((Red Dye))</v>
      </c>
      <c r="D221" s="18">
        <v>12893.0</v>
      </c>
      <c r="E221" s="18">
        <v>4872.0</v>
      </c>
      <c r="F221" s="18">
        <v>112.0</v>
      </c>
      <c r="G221" s="19">
        <f>VLOOKUP(B221,'Kings Ratings'!$A$2:$B$1000,2,false)</f>
        <v>3</v>
      </c>
      <c r="H221" s="7">
        <f>vlookup(A221,'202405 MM (Do Not Delete)'!$A$1:$G$1000,7,false)</f>
        <v>296</v>
      </c>
      <c r="J221" s="80">
        <f>vlookup(A221,'Export 20240703'!A:H,4,false)</f>
        <v>12152</v>
      </c>
      <c r="K221" s="80">
        <f t="shared" si="3"/>
        <v>741</v>
      </c>
      <c r="L221" s="23">
        <f t="shared" si="4"/>
        <v>0.06097761685</v>
      </c>
      <c r="M221" s="24" t="str">
        <f t="shared" si="12"/>
        <v>Red Dye with +741, +6.1% (12152 to 12893)</v>
      </c>
      <c r="N221" s="41"/>
      <c r="O221" s="18">
        <f>vlookup(A221,'Export 20240703'!A:J,5,false)</f>
        <v>4610</v>
      </c>
      <c r="P221" s="18">
        <f t="shared" si="6"/>
        <v>262</v>
      </c>
      <c r="Q221" s="23">
        <f t="shared" si="7"/>
        <v>0.0568329718</v>
      </c>
      <c r="R221" s="24" t="str">
        <f t="shared" si="8"/>
        <v>Red Dye with +262, +5.7% (4610 to 4872)</v>
      </c>
      <c r="S221" s="18"/>
      <c r="T221" s="18">
        <f>vlookup(A221,'Export 20240703'!A:J,6,false)</f>
        <v>99</v>
      </c>
      <c r="U221" s="80">
        <f t="shared" si="9"/>
        <v>13</v>
      </c>
      <c r="V221" s="23">
        <f t="shared" si="10"/>
        <v>0.1313131313</v>
      </c>
      <c r="W221" s="26" t="str">
        <f t="shared" si="11"/>
        <v>Red Dye with +13, +13.1% (99 to 112)</v>
      </c>
    </row>
    <row r="222">
      <c r="A222" s="18">
        <v>537.0</v>
      </c>
      <c r="B222" s="18" t="str">
        <f>VLOOKUP(A222,'202405 MM (Do Not Delete)'!$S$2:$T$1000,2,false)</f>
        <v>Purple Dye</v>
      </c>
      <c r="C222" s="18" t="str">
        <f t="shared" si="2"/>
        <v>((Purple Dye))</v>
      </c>
      <c r="D222" s="18">
        <v>7820.0</v>
      </c>
      <c r="E222" s="18">
        <v>2801.0</v>
      </c>
      <c r="F222" s="18">
        <v>26.0</v>
      </c>
      <c r="G222" s="19">
        <f>VLOOKUP(B222,'Kings Ratings'!$A$2:$B$1000,2,false)</f>
        <v>5</v>
      </c>
      <c r="H222" s="7" t="str">
        <f>vlookup(A222,'202405 MM (Do Not Delete)'!$A$1:$G$1000,7,false)</f>
        <v/>
      </c>
      <c r="J222" s="80">
        <f>vlookup(A222,'Export 20240703'!A:H,4,false)</f>
        <v>7219</v>
      </c>
      <c r="K222" s="80">
        <f t="shared" si="3"/>
        <v>601</v>
      </c>
      <c r="L222" s="23">
        <f t="shared" si="4"/>
        <v>0.08325252805</v>
      </c>
      <c r="M222" s="24" t="str">
        <f t="shared" si="12"/>
        <v>Purple Dye with +601, +8.3% (7219 to 7820)</v>
      </c>
      <c r="N222" s="41"/>
      <c r="O222" s="18">
        <f>vlookup(A222,'Export 20240703'!A:J,5,false)</f>
        <v>2552</v>
      </c>
      <c r="P222" s="18">
        <f t="shared" si="6"/>
        <v>249</v>
      </c>
      <c r="Q222" s="23">
        <f t="shared" si="7"/>
        <v>0.09757053292</v>
      </c>
      <c r="R222" s="24" t="str">
        <f t="shared" si="8"/>
        <v>Purple Dye with +249, +9.8% (2552 to 2801)</v>
      </c>
      <c r="S222" s="18"/>
      <c r="T222" s="18">
        <f>vlookup(A222,'Export 20240703'!A:J,6,false)</f>
        <v>20</v>
      </c>
      <c r="U222" s="80">
        <f t="shared" si="9"/>
        <v>6</v>
      </c>
      <c r="V222" s="23">
        <f t="shared" si="10"/>
        <v>0.3</v>
      </c>
      <c r="W222" s="26" t="str">
        <f t="shared" si="11"/>
        <v>Purple Dye with +6, +30% (20 to 26)</v>
      </c>
    </row>
    <row r="223">
      <c r="A223" s="18">
        <v>538.0</v>
      </c>
      <c r="B223" s="18" t="str">
        <f>VLOOKUP(A223,'202405 MM (Do Not Delete)'!$S$2:$T$1000,2,false)</f>
        <v>Red Shield</v>
      </c>
      <c r="C223" s="18" t="str">
        <f t="shared" si="2"/>
        <v>((Red Shield))</v>
      </c>
      <c r="D223" s="18">
        <v>9200.0</v>
      </c>
      <c r="E223" s="18">
        <v>3324.0</v>
      </c>
      <c r="F223" s="18">
        <v>43.0</v>
      </c>
      <c r="G223" s="19">
        <f>VLOOKUP(B223,'Kings Ratings'!$A$2:$B$1000,2,false)</f>
        <v>4</v>
      </c>
      <c r="H223" s="7" t="str">
        <f>vlookup(A223,'202405 MM (Do Not Delete)'!$A$1:$G$1000,7,false)</f>
        <v/>
      </c>
      <c r="J223" s="80">
        <f>vlookup(A223,'Export 20240703'!A:H,4,false)</f>
        <v>8560</v>
      </c>
      <c r="K223" s="80">
        <f t="shared" si="3"/>
        <v>640</v>
      </c>
      <c r="L223" s="23">
        <f t="shared" si="4"/>
        <v>0.07476635514</v>
      </c>
      <c r="M223" s="24" t="str">
        <f t="shared" si="12"/>
        <v>Red Shield with +640, +7.5% (8560 to 9200)</v>
      </c>
      <c r="N223" s="41"/>
      <c r="O223" s="18">
        <f>vlookup(A223,'Export 20240703'!A:J,5,false)</f>
        <v>3207</v>
      </c>
      <c r="P223" s="18">
        <f t="shared" si="6"/>
        <v>117</v>
      </c>
      <c r="Q223" s="23">
        <f t="shared" si="7"/>
        <v>0.03648269411</v>
      </c>
      <c r="R223" s="24" t="str">
        <f t="shared" si="8"/>
        <v>Red Shield with +117, +3.6% (3207 to 3324)</v>
      </c>
      <c r="S223" s="18"/>
      <c r="T223" s="18">
        <f>vlookup(A223,'Export 20240703'!A:J,6,false)</f>
        <v>39</v>
      </c>
      <c r="U223" s="80">
        <f t="shared" si="9"/>
        <v>4</v>
      </c>
      <c r="V223" s="23">
        <f t="shared" si="10"/>
        <v>0.1025641026</v>
      </c>
      <c r="W223" s="26" t="str">
        <f t="shared" si="11"/>
        <v>Red Shield with +4, +10.3% (39 to 43)</v>
      </c>
    </row>
    <row r="224">
      <c r="A224" s="18">
        <v>539.0</v>
      </c>
      <c r="B224" s="18" t="str">
        <f>VLOOKUP(A224,'202405 MM (Do Not Delete)'!$S$2:$T$1000,2,false)</f>
        <v>Purple Bag</v>
      </c>
      <c r="C224" s="18" t="str">
        <f t="shared" si="2"/>
        <v>((Purple Bag))</v>
      </c>
      <c r="D224" s="18">
        <v>5542.0</v>
      </c>
      <c r="E224" s="18">
        <v>2053.0</v>
      </c>
      <c r="F224" s="18">
        <v>22.0</v>
      </c>
      <c r="G224" s="19">
        <f>VLOOKUP(B224,'Kings Ratings'!$A$2:$B$1000,2,false)</f>
        <v>5</v>
      </c>
      <c r="H224" s="7" t="str">
        <f>vlookup(A224,'202405 MM (Do Not Delete)'!$A$1:$G$1000,7,false)</f>
        <v/>
      </c>
      <c r="J224" s="80">
        <f>vlookup(A224,'Export 20240703'!A:H,4,false)</f>
        <v>5166</v>
      </c>
      <c r="K224" s="80">
        <f t="shared" si="3"/>
        <v>376</v>
      </c>
      <c r="L224" s="23">
        <f t="shared" si="4"/>
        <v>0.07278358498</v>
      </c>
      <c r="M224" s="24" t="str">
        <f t="shared" si="12"/>
        <v>Purple Bag with +376, +7.3% (5166 to 5542)</v>
      </c>
      <c r="N224" s="41"/>
      <c r="O224" s="18">
        <f>vlookup(A224,'Export 20240703'!A:J,5,false)</f>
        <v>1929</v>
      </c>
      <c r="P224" s="18">
        <f t="shared" si="6"/>
        <v>124</v>
      </c>
      <c r="Q224" s="23">
        <f t="shared" si="7"/>
        <v>0.0642820114</v>
      </c>
      <c r="R224" s="24" t="str">
        <f t="shared" si="8"/>
        <v>Purple Bag with +124, +6.4% (1929 to 2053)</v>
      </c>
      <c r="S224" s="18"/>
      <c r="T224" s="18">
        <f>vlookup(A224,'Export 20240703'!A:J,6,false)</f>
        <v>19</v>
      </c>
      <c r="U224" s="80">
        <f t="shared" si="9"/>
        <v>3</v>
      </c>
      <c r="V224" s="23">
        <f t="shared" si="10"/>
        <v>0.1578947368</v>
      </c>
      <c r="W224" s="26" t="str">
        <f t="shared" si="11"/>
        <v>Purple Bag with +3, +15.8% (19 to 22)</v>
      </c>
    </row>
    <row r="225">
      <c r="A225" s="18">
        <v>540.0</v>
      </c>
      <c r="B225" s="18" t="str">
        <f>VLOOKUP(A225,'202405 MM (Do Not Delete)'!$S$2:$T$1000,2,false)</f>
        <v>Blue Purse</v>
      </c>
      <c r="C225" s="18" t="str">
        <f t="shared" si="2"/>
        <v>((Blue Purse))</v>
      </c>
      <c r="D225" s="18">
        <v>10352.0</v>
      </c>
      <c r="E225" s="18">
        <v>5346.0</v>
      </c>
      <c r="F225" s="18">
        <v>237.0</v>
      </c>
      <c r="G225" s="19">
        <f>VLOOKUP(B225,'Kings Ratings'!$A$2:$B$1000,2,false)</f>
        <v>4</v>
      </c>
      <c r="H225" s="7">
        <f>vlookup(A225,'202405 MM (Do Not Delete)'!$A$1:$G$1000,7,false)</f>
        <v>293</v>
      </c>
      <c r="J225" s="80">
        <f>vlookup(A225,'Export 20240703'!A:H,4,false)</f>
        <v>9822</v>
      </c>
      <c r="K225" s="80">
        <f t="shared" si="3"/>
        <v>530</v>
      </c>
      <c r="L225" s="23">
        <f t="shared" si="4"/>
        <v>0.05396049684</v>
      </c>
      <c r="M225" s="24" t="str">
        <f t="shared" si="12"/>
        <v>Blue Purse with +530, +5.4% (9822 to 10352)</v>
      </c>
      <c r="N225" s="41"/>
      <c r="O225" s="18">
        <f>vlookup(A225,'Export 20240703'!A:J,5,false)</f>
        <v>5053</v>
      </c>
      <c r="P225" s="18">
        <f t="shared" si="6"/>
        <v>293</v>
      </c>
      <c r="Q225" s="23">
        <f t="shared" si="7"/>
        <v>0.05798535523</v>
      </c>
      <c r="R225" s="24" t="str">
        <f t="shared" si="8"/>
        <v>Blue Purse with +293, +5.8% (5053 to 5346)</v>
      </c>
      <c r="S225" s="18"/>
      <c r="T225" s="18">
        <f>vlookup(A225,'Export 20240703'!A:J,6,false)</f>
        <v>218</v>
      </c>
      <c r="U225" s="80">
        <f t="shared" si="9"/>
        <v>19</v>
      </c>
      <c r="V225" s="23">
        <f t="shared" si="10"/>
        <v>0.0871559633</v>
      </c>
      <c r="W225" s="26" t="str">
        <f t="shared" si="11"/>
        <v>Blue Purse with +19, +8.7% (218 to 237)</v>
      </c>
    </row>
    <row r="226">
      <c r="A226" s="18">
        <v>565.0</v>
      </c>
      <c r="B226" s="18" t="str">
        <f>VLOOKUP(A226,'202405 MM (Do Not Delete)'!$S$2:$T$1000,2,false)</f>
        <v>Hot Potato</v>
      </c>
      <c r="C226" s="18" t="str">
        <f t="shared" si="2"/>
        <v>((Hot Potato))</v>
      </c>
      <c r="D226" s="18">
        <v>1407.0</v>
      </c>
      <c r="E226" s="18">
        <v>9.0</v>
      </c>
      <c r="F226" s="18">
        <v>0.0</v>
      </c>
      <c r="G226" s="19">
        <f>VLOOKUP(B226,'Kings Ratings'!$A$2:$B$1000,2,false)</f>
        <v>11</v>
      </c>
      <c r="H226" s="10"/>
      <c r="J226" s="80">
        <f>vlookup(A226,'Export 20240703'!A:H,4,false)</f>
        <v>912</v>
      </c>
      <c r="K226" s="80">
        <f t="shared" si="3"/>
        <v>495</v>
      </c>
      <c r="L226" s="23">
        <f t="shared" si="4"/>
        <v>0.5427631579</v>
      </c>
      <c r="M226" s="24" t="str">
        <f t="shared" si="12"/>
        <v>Hot Potato with +495, +54.3% (912 to 1407)</v>
      </c>
      <c r="N226" s="41"/>
      <c r="O226" s="18">
        <f>vlookup(A226,'Export 20240703'!A:J,5,false)</f>
        <v>3</v>
      </c>
      <c r="P226" s="18">
        <f t="shared" si="6"/>
        <v>6</v>
      </c>
      <c r="Q226" s="23">
        <f t="shared" si="7"/>
        <v>2</v>
      </c>
      <c r="R226" s="24" t="str">
        <f t="shared" si="8"/>
        <v>Hot Potato with +6, +200% (3 to 9)</v>
      </c>
      <c r="S226" s="18"/>
      <c r="T226" s="18">
        <f>vlookup(A226,'Export 20240703'!A:J,6,false)</f>
        <v>0</v>
      </c>
      <c r="U226" s="80">
        <f t="shared" si="9"/>
        <v>0</v>
      </c>
      <c r="V226" s="23" t="str">
        <f t="shared" si="10"/>
        <v>#DIV/0!</v>
      </c>
      <c r="W226" s="26" t="str">
        <f t="shared" si="11"/>
        <v>#DIV/0!</v>
      </c>
    </row>
    <row r="227">
      <c r="A227" s="18">
        <v>570.0</v>
      </c>
      <c r="B227" s="18" t="str">
        <f>VLOOKUP(A227,'202405 MM (Do Not Delete)'!$S$2:$T$1000,2,false)</f>
        <v>Purple Butterfly Fish</v>
      </c>
      <c r="C227" s="18" t="str">
        <f t="shared" si="2"/>
        <v>((Purple Butterfly Fish))</v>
      </c>
      <c r="D227" s="18">
        <v>21092.0</v>
      </c>
      <c r="E227" s="18">
        <v>16810.0</v>
      </c>
      <c r="F227" s="18">
        <v>7337.0</v>
      </c>
      <c r="G227" s="19">
        <f>VLOOKUP(B227,'Kings Ratings'!$A$2:$B$1000,2,false)</f>
        <v>1</v>
      </c>
      <c r="H227" s="7">
        <f>vlookup(A227,'202405 MM (Do Not Delete)'!$A$1:$G$1000,7,false)</f>
        <v>205</v>
      </c>
      <c r="J227" s="80">
        <f>vlookup(A227,'Export 20240703'!A:H,4,false)</f>
        <v>20084</v>
      </c>
      <c r="K227" s="80">
        <f t="shared" si="3"/>
        <v>1008</v>
      </c>
      <c r="L227" s="23">
        <f t="shared" si="4"/>
        <v>0.05018920534</v>
      </c>
      <c r="M227" s="24" t="str">
        <f t="shared" si="12"/>
        <v>Purple Butterfly Fish with +1008, +5% (20084 to 21092)</v>
      </c>
      <c r="N227" s="41"/>
      <c r="O227" s="18">
        <f>vlookup(A227,'Export 20240703'!A:J,5,false)</f>
        <v>15974</v>
      </c>
      <c r="P227" s="18">
        <f t="shared" si="6"/>
        <v>836</v>
      </c>
      <c r="Q227" s="23">
        <f t="shared" si="7"/>
        <v>0.05233504445</v>
      </c>
      <c r="R227" s="24" t="str">
        <f t="shared" si="8"/>
        <v>Purple Butterfly Fish with +836, +5.2% (15974 to 16810)</v>
      </c>
      <c r="S227" s="18"/>
      <c r="T227" s="18">
        <f>vlookup(A227,'Export 20240703'!A:J,6,false)</f>
        <v>6678</v>
      </c>
      <c r="U227" s="80">
        <f t="shared" si="9"/>
        <v>659</v>
      </c>
      <c r="V227" s="23">
        <f t="shared" si="10"/>
        <v>0.09868224019</v>
      </c>
      <c r="W227" s="26" t="str">
        <f t="shared" si="11"/>
        <v>Purple Butterfly Fish with +659, +9.9% (6678 to 7337)</v>
      </c>
    </row>
    <row r="228">
      <c r="A228" s="18">
        <v>574.0</v>
      </c>
      <c r="B228" s="18" t="str">
        <f>VLOOKUP(A228,'202405 MM (Do Not Delete)'!$S$2:$T$1000,2,false)</f>
        <v>Crab</v>
      </c>
      <c r="C228" s="18" t="str">
        <f t="shared" si="2"/>
        <v>((Crab))</v>
      </c>
      <c r="D228" s="18">
        <v>20879.0</v>
      </c>
      <c r="E228" s="18">
        <v>16492.0</v>
      </c>
      <c r="F228" s="18">
        <v>6979.0</v>
      </c>
      <c r="G228" s="19">
        <f>VLOOKUP(B228,'Kings Ratings'!$A$2:$B$1000,2,false)</f>
        <v>1</v>
      </c>
      <c r="H228" s="7">
        <f>vlookup(A228,'202405 MM (Do Not Delete)'!$A$1:$G$1000,7,false)</f>
        <v>207</v>
      </c>
      <c r="J228" s="80">
        <f>vlookup(A228,'Export 20240703'!A:H,4,false)</f>
        <v>19881</v>
      </c>
      <c r="K228" s="80">
        <f t="shared" si="3"/>
        <v>998</v>
      </c>
      <c r="L228" s="23">
        <f t="shared" si="4"/>
        <v>0.05019868216</v>
      </c>
      <c r="M228" s="24" t="str">
        <f t="shared" si="12"/>
        <v>Crab with +998, +5% (19881 to 20879)</v>
      </c>
      <c r="N228" s="41"/>
      <c r="O228" s="18">
        <f>vlookup(A228,'Export 20240703'!A:J,5,false)</f>
        <v>15672</v>
      </c>
      <c r="P228" s="18">
        <f t="shared" si="6"/>
        <v>820</v>
      </c>
      <c r="Q228" s="23">
        <f t="shared" si="7"/>
        <v>0.05232261358</v>
      </c>
      <c r="R228" s="24" t="str">
        <f t="shared" si="8"/>
        <v>Crab with +820, +5.2% (15672 to 16492)</v>
      </c>
      <c r="S228" s="18"/>
      <c r="T228" s="18">
        <f>vlookup(A228,'Export 20240703'!A:J,6,false)</f>
        <v>6353</v>
      </c>
      <c r="U228" s="80">
        <f t="shared" si="9"/>
        <v>626</v>
      </c>
      <c r="V228" s="23">
        <f t="shared" si="10"/>
        <v>0.09853612467</v>
      </c>
      <c r="W228" s="26" t="str">
        <f t="shared" si="11"/>
        <v>Crab with +626, +9.9% (6353 to 6979)</v>
      </c>
    </row>
    <row r="229">
      <c r="A229" s="18">
        <v>575.0</v>
      </c>
      <c r="B229" s="18" t="str">
        <f>VLOOKUP(A229,'202405 MM (Do Not Delete)'!$S$2:$T$1000,2,false)</f>
        <v>Green Barracuda</v>
      </c>
      <c r="C229" s="18" t="str">
        <f t="shared" si="2"/>
        <v>((Green Barracuda))</v>
      </c>
      <c r="D229" s="18">
        <v>20550.0</v>
      </c>
      <c r="E229" s="18">
        <v>15857.0</v>
      </c>
      <c r="F229" s="18">
        <v>5966.0</v>
      </c>
      <c r="G229" s="19">
        <f>VLOOKUP(B229,'Kings Ratings'!$A$2:$B$1000,2,false)</f>
        <v>1</v>
      </c>
      <c r="H229" s="7">
        <f>vlookup(A229,'202405 MM (Do Not Delete)'!$A$1:$G$1000,7,false)</f>
        <v>217</v>
      </c>
      <c r="J229" s="80">
        <f>vlookup(A229,'Export 20240703'!A:H,4,false)</f>
        <v>19558</v>
      </c>
      <c r="K229" s="80">
        <f t="shared" si="3"/>
        <v>992</v>
      </c>
      <c r="L229" s="23">
        <f t="shared" si="4"/>
        <v>0.05072093261</v>
      </c>
      <c r="M229" s="24" t="str">
        <f t="shared" si="12"/>
        <v>Green Barracuda with +992, +5.1% (19558 to 20550)</v>
      </c>
      <c r="N229" s="41"/>
      <c r="O229" s="18">
        <f>vlookup(A229,'Export 20240703'!A:J,5,false)</f>
        <v>15021</v>
      </c>
      <c r="P229" s="18">
        <f t="shared" si="6"/>
        <v>836</v>
      </c>
      <c r="Q229" s="23">
        <f t="shared" si="7"/>
        <v>0.05565541575</v>
      </c>
      <c r="R229" s="24" t="str">
        <f t="shared" si="8"/>
        <v>Green Barracuda with +836, +5.6% (15021 to 15857)</v>
      </c>
      <c r="S229" s="18"/>
      <c r="T229" s="18">
        <f>vlookup(A229,'Export 20240703'!A:J,6,false)</f>
        <v>5494</v>
      </c>
      <c r="U229" s="80">
        <f t="shared" si="9"/>
        <v>472</v>
      </c>
      <c r="V229" s="23">
        <f t="shared" si="10"/>
        <v>0.0859119039</v>
      </c>
      <c r="W229" s="26" t="str">
        <f t="shared" si="11"/>
        <v>Green Barracuda with +472, +8.6% (5494 to 5966)</v>
      </c>
    </row>
    <row r="230">
      <c r="A230" s="18">
        <v>576.0</v>
      </c>
      <c r="B230" s="18" t="str">
        <f>VLOOKUP(A230,'202405 MM (Do Not Delete)'!$S$2:$T$1000,2,false)</f>
        <v>Mulberry Snapper</v>
      </c>
      <c r="C230" s="18" t="str">
        <f t="shared" si="2"/>
        <v>((Mulberry Snapper))</v>
      </c>
      <c r="D230" s="18">
        <v>20220.0</v>
      </c>
      <c r="E230" s="18">
        <v>15418.0</v>
      </c>
      <c r="F230" s="18">
        <v>5271.0</v>
      </c>
      <c r="G230" s="19">
        <f>VLOOKUP(B230,'Kings Ratings'!$A$2:$B$1000,2,false)</f>
        <v>1</v>
      </c>
      <c r="H230" s="7">
        <f>vlookup(A230,'202405 MM (Do Not Delete)'!$A$1:$G$1000,7,false)</f>
        <v>278</v>
      </c>
      <c r="J230" s="80">
        <f>vlookup(A230,'Export 20240703'!A:H,4,false)</f>
        <v>19251</v>
      </c>
      <c r="K230" s="80">
        <f t="shared" si="3"/>
        <v>969</v>
      </c>
      <c r="L230" s="23">
        <f t="shared" si="4"/>
        <v>0.05033504753</v>
      </c>
      <c r="M230" s="24" t="str">
        <f t="shared" si="12"/>
        <v>Mulberry Snapper with +969, +5% (19251 to 20220)</v>
      </c>
      <c r="N230" s="41"/>
      <c r="O230" s="18">
        <f>vlookup(A230,'Export 20240703'!A:J,5,false)</f>
        <v>14544</v>
      </c>
      <c r="P230" s="18">
        <f t="shared" si="6"/>
        <v>874</v>
      </c>
      <c r="Q230" s="23">
        <f t="shared" si="7"/>
        <v>0.06009350935</v>
      </c>
      <c r="R230" s="24" t="str">
        <f t="shared" si="8"/>
        <v>Mulberry Snapper with +874, +6% (14544 to 15418)</v>
      </c>
      <c r="S230" s="18"/>
      <c r="T230" s="18">
        <f>vlookup(A230,'Export 20240703'!A:J,6,false)</f>
        <v>4851</v>
      </c>
      <c r="U230" s="80">
        <f t="shared" si="9"/>
        <v>420</v>
      </c>
      <c r="V230" s="23">
        <f t="shared" si="10"/>
        <v>0.08658008658</v>
      </c>
      <c r="W230" s="26" t="str">
        <f t="shared" si="11"/>
        <v>Mulberry Snapper with +420, +8.7% (4851 to 5271)</v>
      </c>
    </row>
    <row r="231">
      <c r="A231" s="18">
        <v>577.0</v>
      </c>
      <c r="B231" s="18" t="str">
        <f>VLOOKUP(A231,'202405 MM (Do Not Delete)'!$S$2:$T$1000,2,false)</f>
        <v>Jumbo Fish</v>
      </c>
      <c r="C231" s="18" t="str">
        <f t="shared" si="2"/>
        <v>((Jumbo Fish))</v>
      </c>
      <c r="D231" s="18">
        <v>19981.0</v>
      </c>
      <c r="E231" s="18">
        <v>15050.0</v>
      </c>
      <c r="F231" s="18">
        <v>5022.0</v>
      </c>
      <c r="G231" s="19">
        <f>VLOOKUP(B231,'Kings Ratings'!$A$2:$B$1000,2,false)</f>
        <v>1</v>
      </c>
      <c r="H231" s="7">
        <f>vlookup(A231,'202405 MM (Do Not Delete)'!$A$1:$G$1000,7,false)</f>
        <v>264</v>
      </c>
      <c r="J231" s="80">
        <f>vlookup(A231,'Export 20240703'!A:H,4,false)</f>
        <v>19032</v>
      </c>
      <c r="K231" s="80">
        <f t="shared" si="3"/>
        <v>949</v>
      </c>
      <c r="L231" s="23">
        <f t="shared" si="4"/>
        <v>0.04986338798</v>
      </c>
      <c r="M231" s="24" t="str">
        <f t="shared" si="12"/>
        <v>Jumbo Fish with +949, +5% (19032 to 19981)</v>
      </c>
      <c r="N231" s="41"/>
      <c r="O231" s="18">
        <f>vlookup(A231,'Export 20240703'!A:J,5,false)</f>
        <v>14204</v>
      </c>
      <c r="P231" s="18">
        <f t="shared" si="6"/>
        <v>846</v>
      </c>
      <c r="Q231" s="23">
        <f t="shared" si="7"/>
        <v>0.05956068713</v>
      </c>
      <c r="R231" s="24" t="str">
        <f t="shared" si="8"/>
        <v>Jumbo Fish with +846, +6% (14204 to 15050)</v>
      </c>
      <c r="S231" s="18"/>
      <c r="T231" s="18">
        <f>vlookup(A231,'Export 20240703'!A:J,6,false)</f>
        <v>4605</v>
      </c>
      <c r="U231" s="80">
        <f t="shared" si="9"/>
        <v>417</v>
      </c>
      <c r="V231" s="23">
        <f t="shared" si="10"/>
        <v>0.09055374593</v>
      </c>
      <c r="W231" s="26" t="str">
        <f t="shared" si="11"/>
        <v>Jumbo Fish with +417, +9.1% (4605 to 5022)</v>
      </c>
    </row>
    <row r="232">
      <c r="A232" s="18">
        <v>578.0</v>
      </c>
      <c r="B232" s="18" t="str">
        <f>VLOOKUP(A232,'202405 MM (Do Not Delete)'!$S$2:$T$1000,2,false)</f>
        <v>Speckled Grouper</v>
      </c>
      <c r="C232" s="18" t="str">
        <f t="shared" si="2"/>
        <v>((Speckled Grouper))</v>
      </c>
      <c r="D232" s="18">
        <v>19501.0</v>
      </c>
      <c r="E232" s="18">
        <v>14432.0</v>
      </c>
      <c r="F232" s="18">
        <v>4482.0</v>
      </c>
      <c r="G232" s="19">
        <f>VLOOKUP(B232,'Kings Ratings'!$A$2:$B$1000,2,false)</f>
        <v>1</v>
      </c>
      <c r="H232" s="7">
        <f>vlookup(A232,'202405 MM (Do Not Delete)'!$A$1:$G$1000,7,false)</f>
        <v>268</v>
      </c>
      <c r="J232" s="80">
        <f>vlookup(A232,'Export 20240703'!A:H,4,false)</f>
        <v>18579</v>
      </c>
      <c r="K232" s="80">
        <f t="shared" si="3"/>
        <v>922</v>
      </c>
      <c r="L232" s="23">
        <f t="shared" si="4"/>
        <v>0.04962592174</v>
      </c>
      <c r="M232" s="24" t="str">
        <f t="shared" si="12"/>
        <v>Speckled Grouper with +922, +5% (18579 to 19501)</v>
      </c>
      <c r="N232" s="41"/>
      <c r="O232" s="18">
        <f>vlookup(A232,'Export 20240703'!A:J,5,false)</f>
        <v>13563</v>
      </c>
      <c r="P232" s="18">
        <f t="shared" si="6"/>
        <v>869</v>
      </c>
      <c r="Q232" s="23">
        <f t="shared" si="7"/>
        <v>0.06407137064</v>
      </c>
      <c r="R232" s="24" t="str">
        <f t="shared" si="8"/>
        <v>Speckled Grouper with +869, +6.4% (13563 to 14432)</v>
      </c>
      <c r="S232" s="18"/>
      <c r="T232" s="18">
        <f>vlookup(A232,'Export 20240703'!A:J,6,false)</f>
        <v>4121</v>
      </c>
      <c r="U232" s="80">
        <f t="shared" si="9"/>
        <v>361</v>
      </c>
      <c r="V232" s="23">
        <f t="shared" si="10"/>
        <v>0.08760009706</v>
      </c>
      <c r="W232" s="26" t="str">
        <f t="shared" si="11"/>
        <v>Speckled Grouper with +361, +8.8% (4121 to 4482)</v>
      </c>
    </row>
    <row r="233">
      <c r="A233" s="18">
        <v>579.0</v>
      </c>
      <c r="B233" s="18" t="str">
        <f>VLOOKUP(A233,'202405 MM (Do Not Delete)'!$S$2:$T$1000,2,false)</f>
        <v>Orcafish</v>
      </c>
      <c r="C233" s="18" t="str">
        <f t="shared" si="2"/>
        <v>((Orcafish))</v>
      </c>
      <c r="D233" s="18">
        <v>19729.0</v>
      </c>
      <c r="E233" s="18">
        <v>14728.0</v>
      </c>
      <c r="F233" s="18">
        <v>4646.0</v>
      </c>
      <c r="G233" s="19">
        <f>VLOOKUP(B233,'Kings Ratings'!$A$2:$B$1000,2,false)</f>
        <v>1</v>
      </c>
      <c r="H233" s="7">
        <f>vlookup(A233,'202405 MM (Do Not Delete)'!$A$1:$G$1000,7,false)</f>
        <v>266</v>
      </c>
      <c r="J233" s="80">
        <f>vlookup(A233,'Export 20240703'!A:H,4,false)</f>
        <v>18807</v>
      </c>
      <c r="K233" s="80">
        <f t="shared" si="3"/>
        <v>922</v>
      </c>
      <c r="L233" s="23">
        <f t="shared" si="4"/>
        <v>0.04902429946</v>
      </c>
      <c r="M233" s="24" t="str">
        <f t="shared" si="12"/>
        <v>Orcafish with +922, +4.9% (18807 to 19729)</v>
      </c>
      <c r="N233" s="41"/>
      <c r="O233" s="18">
        <f>vlookup(A233,'Export 20240703'!A:J,5,false)</f>
        <v>13869</v>
      </c>
      <c r="P233" s="18">
        <f t="shared" si="6"/>
        <v>859</v>
      </c>
      <c r="Q233" s="23">
        <f t="shared" si="7"/>
        <v>0.06193669334</v>
      </c>
      <c r="R233" s="24" t="str">
        <f t="shared" si="8"/>
        <v>Orcafish with +859, +6.2% (13869 to 14728)</v>
      </c>
      <c r="S233" s="18"/>
      <c r="T233" s="18">
        <f>vlookup(A233,'Export 20240703'!A:J,6,false)</f>
        <v>4277</v>
      </c>
      <c r="U233" s="80">
        <f t="shared" si="9"/>
        <v>369</v>
      </c>
      <c r="V233" s="23">
        <f t="shared" si="10"/>
        <v>0.0862754267</v>
      </c>
      <c r="W233" s="26" t="str">
        <f t="shared" si="11"/>
        <v>Orcafish with +369, +8.6% (4277 to 4646)</v>
      </c>
    </row>
    <row r="234">
      <c r="A234" s="18">
        <v>580.0</v>
      </c>
      <c r="B234" s="18" t="str">
        <f>VLOOKUP(A234,'202405 MM (Do Not Delete)'!$S$2:$T$1000,2,false)</f>
        <v>Gold Jelly</v>
      </c>
      <c r="C234" s="18" t="str">
        <f t="shared" si="2"/>
        <v>((Gold Jelly))</v>
      </c>
      <c r="D234" s="18">
        <v>600.0</v>
      </c>
      <c r="E234" s="18">
        <v>4.0</v>
      </c>
      <c r="F234" s="18">
        <v>0.0</v>
      </c>
      <c r="G234" s="19">
        <f>VLOOKUP(B234,'Kings Ratings'!$A$2:$B$1000,2,false)</f>
        <v>10</v>
      </c>
      <c r="H234" s="10" t="str">
        <f>vlookup(A234,'202405 MM (Do Not Delete)'!$A$1:$G$1000,7,false)</f>
        <v/>
      </c>
      <c r="J234" s="80">
        <f>vlookup(A234,'Export 20240703'!A:H,4,false)</f>
        <v>523</v>
      </c>
      <c r="K234" s="80">
        <f t="shared" si="3"/>
        <v>77</v>
      </c>
      <c r="L234" s="23">
        <f t="shared" si="4"/>
        <v>0.1472275335</v>
      </c>
      <c r="M234" s="24" t="str">
        <f t="shared" si="12"/>
        <v>Gold Jelly with +77, +14.7% (523 to 600)</v>
      </c>
      <c r="N234" s="41"/>
      <c r="O234" s="18">
        <f>vlookup(A234,'Export 20240703'!A:J,5,false)</f>
        <v>3</v>
      </c>
      <c r="P234" s="18">
        <f t="shared" si="6"/>
        <v>1</v>
      </c>
      <c r="Q234" s="23">
        <f t="shared" si="7"/>
        <v>0.3333333333</v>
      </c>
      <c r="R234" s="24" t="str">
        <f t="shared" si="8"/>
        <v>Gold Jelly with +1, +33.3% (3 to 4)</v>
      </c>
      <c r="S234" s="18"/>
      <c r="T234" s="18">
        <f>vlookup(A234,'Export 20240703'!A:J,6,false)</f>
        <v>0</v>
      </c>
      <c r="U234" s="80">
        <f t="shared" si="9"/>
        <v>0</v>
      </c>
      <c r="V234" s="23" t="str">
        <f t="shared" si="10"/>
        <v>#DIV/0!</v>
      </c>
      <c r="W234" s="26" t="str">
        <f t="shared" si="11"/>
        <v>#DIV/0!</v>
      </c>
    </row>
    <row r="235">
      <c r="A235" s="18">
        <v>585.0</v>
      </c>
      <c r="B235" s="18" t="str">
        <f>VLOOKUP(A235,'202405 MM (Do Not Delete)'!$S$2:$T$1000,2,false)</f>
        <v>Crossbow</v>
      </c>
      <c r="C235" s="18" t="str">
        <f t="shared" si="2"/>
        <v>((Crossbow))</v>
      </c>
      <c r="D235" s="18">
        <v>10494.0</v>
      </c>
      <c r="E235" s="18">
        <v>5205.0</v>
      </c>
      <c r="F235" s="18">
        <v>370.0</v>
      </c>
      <c r="G235" s="19">
        <f>VLOOKUP(B235,'Kings Ratings'!$A$2:$B$1000,2,false)</f>
        <v>4</v>
      </c>
      <c r="H235" s="7">
        <f>vlookup(A235,'202405 MM (Do Not Delete)'!$A$1:$G$1000,7,false)</f>
        <v>277</v>
      </c>
      <c r="J235" s="80">
        <f>vlookup(A235,'Export 20240703'!A:H,4,false)</f>
        <v>10009</v>
      </c>
      <c r="K235" s="80">
        <f t="shared" si="3"/>
        <v>485</v>
      </c>
      <c r="L235" s="23">
        <f t="shared" si="4"/>
        <v>0.04845638925</v>
      </c>
      <c r="M235" s="24" t="str">
        <f t="shared" si="12"/>
        <v>Crossbow with +485, +4.8% (10009 to 10494)</v>
      </c>
      <c r="N235" s="41"/>
      <c r="O235" s="18">
        <f>vlookup(A235,'Export 20240703'!A:J,5,false)</f>
        <v>4907</v>
      </c>
      <c r="P235" s="18">
        <f t="shared" si="6"/>
        <v>298</v>
      </c>
      <c r="Q235" s="23">
        <f t="shared" si="7"/>
        <v>0.06072957</v>
      </c>
      <c r="R235" s="24" t="str">
        <f t="shared" si="8"/>
        <v>Crossbow with +298, +6.1% (4907 to 5205)</v>
      </c>
      <c r="S235" s="18"/>
      <c r="T235" s="18">
        <f>vlookup(A235,'Export 20240703'!A:J,6,false)</f>
        <v>313</v>
      </c>
      <c r="U235" s="80">
        <f t="shared" si="9"/>
        <v>57</v>
      </c>
      <c r="V235" s="23">
        <f t="shared" si="10"/>
        <v>0.1821086262</v>
      </c>
      <c r="W235" s="26" t="str">
        <f t="shared" si="11"/>
        <v>Crossbow with +57, +18.2% (313 to 370)</v>
      </c>
    </row>
    <row r="236">
      <c r="A236" s="18">
        <v>587.0</v>
      </c>
      <c r="B236" s="18" t="str">
        <f>VLOOKUP(A236,'202405 MM (Do Not Delete)'!$S$2:$T$1000,2,false)</f>
        <v>Peach Juice</v>
      </c>
      <c r="C236" s="18" t="str">
        <f t="shared" si="2"/>
        <v>((Peach Juice))</v>
      </c>
      <c r="D236" s="18">
        <v>52.0</v>
      </c>
      <c r="E236" s="18">
        <v>0.0</v>
      </c>
      <c r="F236" s="18">
        <v>0.0</v>
      </c>
      <c r="G236" s="19">
        <f>VLOOKUP(B236,'Kings Ratings'!$A$2:$B$1000,2,false)</f>
        <v>10</v>
      </c>
      <c r="H236" s="10" t="str">
        <f>vlookup(A236,'202405 MM (Do Not Delete)'!$A$1:$G$1000,7,false)</f>
        <v/>
      </c>
      <c r="J236" s="80">
        <f>vlookup(A236,'Export 20240703'!A:H,4,false)</f>
        <v>40</v>
      </c>
      <c r="K236" s="80">
        <f t="shared" si="3"/>
        <v>12</v>
      </c>
      <c r="L236" s="23">
        <f t="shared" si="4"/>
        <v>0.3</v>
      </c>
      <c r="M236" s="24" t="str">
        <f t="shared" si="12"/>
        <v>Peach Juice with +12, +30% (40 to 52)</v>
      </c>
      <c r="N236" s="41"/>
      <c r="O236" s="18">
        <f>vlookup(A236,'Export 20240703'!A:J,5,false)</f>
        <v>0</v>
      </c>
      <c r="P236" s="18">
        <f t="shared" si="6"/>
        <v>0</v>
      </c>
      <c r="Q236" s="23" t="str">
        <f t="shared" si="7"/>
        <v>#DIV/0!</v>
      </c>
      <c r="R236" s="24" t="str">
        <f t="shared" si="8"/>
        <v>#DIV/0!</v>
      </c>
      <c r="S236" s="18"/>
      <c r="T236" s="18">
        <f>vlookup(A236,'Export 20240703'!A:J,6,false)</f>
        <v>0</v>
      </c>
      <c r="U236" s="80">
        <f t="shared" si="9"/>
        <v>0</v>
      </c>
      <c r="V236" s="23" t="str">
        <f t="shared" si="10"/>
        <v>#DIV/0!</v>
      </c>
      <c r="W236" s="26" t="str">
        <f t="shared" si="11"/>
        <v>#DIV/0!</v>
      </c>
    </row>
    <row r="237">
      <c r="A237" s="18">
        <v>592.0</v>
      </c>
      <c r="B237" s="18" t="str">
        <f>VLOOKUP(A237,'202405 MM (Do Not Delete)'!$S$2:$T$1000,2,false)</f>
        <v>Steel Plate</v>
      </c>
      <c r="C237" s="18" t="str">
        <f t="shared" si="2"/>
        <v>((Steel Plate))</v>
      </c>
      <c r="D237" s="18">
        <v>6401.0</v>
      </c>
      <c r="E237" s="18">
        <v>881.0</v>
      </c>
      <c r="F237" s="18">
        <v>1.0</v>
      </c>
      <c r="G237" s="19">
        <f>VLOOKUP(B237,'Kings Ratings'!$A$2:$B$1000,2,false)</f>
        <v>8</v>
      </c>
      <c r="H237" s="10"/>
      <c r="J237" s="80">
        <f>vlookup(A237,'Export 20240703'!A:H,4,false)</f>
        <v>5953</v>
      </c>
      <c r="K237" s="80">
        <f t="shared" si="3"/>
        <v>448</v>
      </c>
      <c r="L237" s="23">
        <f t="shared" si="4"/>
        <v>0.07525617336</v>
      </c>
      <c r="M237" s="24" t="str">
        <f t="shared" si="12"/>
        <v>Steel Plate with +448, +7.5% (5953 to 6401)</v>
      </c>
      <c r="N237" s="41"/>
      <c r="O237" s="18">
        <f>vlookup(A237,'Export 20240703'!A:J,5,false)</f>
        <v>806</v>
      </c>
      <c r="P237" s="18">
        <f t="shared" si="6"/>
        <v>75</v>
      </c>
      <c r="Q237" s="23">
        <f t="shared" si="7"/>
        <v>0.09305210918</v>
      </c>
      <c r="R237" s="24" t="str">
        <f t="shared" si="8"/>
        <v>Steel Plate with +75, +9.3% (806 to 881)</v>
      </c>
      <c r="S237" s="18"/>
      <c r="T237" s="18">
        <f>vlookup(A237,'Export 20240703'!A:J,6,false)</f>
        <v>1</v>
      </c>
      <c r="U237" s="80">
        <f t="shared" si="9"/>
        <v>0</v>
      </c>
      <c r="V237" s="23">
        <f t="shared" si="10"/>
        <v>0</v>
      </c>
      <c r="W237" s="26" t="str">
        <f t="shared" si="11"/>
        <v>Steel Plate with +0, +0% (1 to 1)</v>
      </c>
    </row>
    <row r="238">
      <c r="A238" s="18">
        <v>594.0</v>
      </c>
      <c r="B238" s="18" t="str">
        <f>VLOOKUP(A238,'202405 MM (Do Not Delete)'!$S$2:$T$1000,2,false)</f>
        <v>Wrench</v>
      </c>
      <c r="C238" s="18" t="str">
        <f t="shared" si="2"/>
        <v>((Wrench))</v>
      </c>
      <c r="D238" s="18">
        <v>6363.0</v>
      </c>
      <c r="E238" s="18">
        <v>969.0</v>
      </c>
      <c r="F238" s="18">
        <v>9.0</v>
      </c>
      <c r="G238" s="19">
        <f>VLOOKUP(B238,'Kings Ratings'!$A$2:$B$1000,2,false)</f>
        <v>6</v>
      </c>
      <c r="H238" s="7">
        <f>vlookup(A238,'202405 MM (Do Not Delete)'!$A$1:$G$1000,7,false)</f>
        <v>298</v>
      </c>
      <c r="J238" s="80">
        <f>vlookup(A238,'Export 20240703'!A:H,4,false)</f>
        <v>5942</v>
      </c>
      <c r="K238" s="80">
        <f t="shared" si="3"/>
        <v>421</v>
      </c>
      <c r="L238" s="23">
        <f t="shared" si="4"/>
        <v>0.07085156513</v>
      </c>
      <c r="M238" s="24" t="str">
        <f t="shared" si="12"/>
        <v>Wrench with +421, +7.1% (5942 to 6363)</v>
      </c>
      <c r="N238" s="41"/>
      <c r="O238" s="18">
        <f>vlookup(A238,'Export 20240703'!A:J,5,false)</f>
        <v>920</v>
      </c>
      <c r="P238" s="18">
        <f t="shared" si="6"/>
        <v>49</v>
      </c>
      <c r="Q238" s="23">
        <f t="shared" si="7"/>
        <v>0.05326086957</v>
      </c>
      <c r="R238" s="24" t="str">
        <f t="shared" si="8"/>
        <v>Wrench with +49, +5.3% (920 to 969)</v>
      </c>
      <c r="S238" s="18"/>
      <c r="T238" s="18">
        <f>vlookup(A238,'Export 20240703'!A:J,6,false)</f>
        <v>8</v>
      </c>
      <c r="U238" s="80">
        <f t="shared" si="9"/>
        <v>1</v>
      </c>
      <c r="V238" s="23">
        <f t="shared" si="10"/>
        <v>0.125</v>
      </c>
      <c r="W238" s="26" t="str">
        <f t="shared" si="11"/>
        <v>Wrench with +1, +12.5% (8 to 9)</v>
      </c>
    </row>
    <row r="239">
      <c r="A239" s="18">
        <v>615.0</v>
      </c>
      <c r="B239" s="18" t="str">
        <f>VLOOKUP(A239,'202405 MM (Do Not Delete)'!$S$2:$T$1000,2,false)</f>
        <v>Canoe</v>
      </c>
      <c r="C239" s="18" t="str">
        <f t="shared" si="2"/>
        <v>((Canoe))</v>
      </c>
      <c r="D239" s="18">
        <v>3602.0</v>
      </c>
      <c r="E239" s="18">
        <v>244.0</v>
      </c>
      <c r="F239" s="18">
        <v>4.0</v>
      </c>
      <c r="G239" s="19">
        <f>VLOOKUP(B239,'Kings Ratings'!$A$2:$B$1000,2,false)</f>
        <v>9</v>
      </c>
      <c r="H239" s="10"/>
      <c r="J239" s="80">
        <f>vlookup(A239,'Export 20240703'!A:H,4,false)</f>
        <v>3386</v>
      </c>
      <c r="K239" s="80">
        <f t="shared" si="3"/>
        <v>216</v>
      </c>
      <c r="L239" s="23">
        <f t="shared" si="4"/>
        <v>0.06379208506</v>
      </c>
      <c r="M239" s="24" t="str">
        <f t="shared" si="12"/>
        <v>Canoe with +216, +6.4% (3386 to 3602)</v>
      </c>
      <c r="N239" s="41"/>
      <c r="O239" s="18">
        <f>vlookup(A239,'Export 20240703'!A:J,5,false)</f>
        <v>228</v>
      </c>
      <c r="P239" s="18">
        <f t="shared" si="6"/>
        <v>16</v>
      </c>
      <c r="Q239" s="23">
        <f t="shared" si="7"/>
        <v>0.0701754386</v>
      </c>
      <c r="R239" s="24" t="str">
        <f t="shared" si="8"/>
        <v>Canoe with +16, +7% (228 to 244)</v>
      </c>
      <c r="S239" s="18"/>
      <c r="T239" s="18">
        <f>vlookup(A239,'Export 20240703'!A:J,6,false)</f>
        <v>4</v>
      </c>
      <c r="U239" s="80">
        <f t="shared" si="9"/>
        <v>0</v>
      </c>
      <c r="V239" s="23">
        <f t="shared" si="10"/>
        <v>0</v>
      </c>
      <c r="W239" s="26" t="str">
        <f t="shared" si="11"/>
        <v>Canoe with +0, +0% (4 to 4)</v>
      </c>
    </row>
    <row r="240">
      <c r="A240" s="18">
        <v>616.0</v>
      </c>
      <c r="B240" s="18" t="str">
        <f>VLOOKUP(A240,'202405 MM (Do Not Delete)'!$S$2:$T$1000,2,false)</f>
        <v>Toilet Paper</v>
      </c>
      <c r="C240" s="18" t="str">
        <f t="shared" si="2"/>
        <v>((Toilet Paper))</v>
      </c>
      <c r="D240" s="18">
        <v>2336.0</v>
      </c>
      <c r="E240" s="18">
        <v>204.0</v>
      </c>
      <c r="F240" s="18">
        <v>1.0</v>
      </c>
      <c r="G240" s="19">
        <f>VLOOKUP(B240,'Kings Ratings'!$A$2:$B$1000,2,false)</f>
        <v>11</v>
      </c>
      <c r="H240" s="10"/>
      <c r="J240" s="80">
        <f>vlookup(A240,'Export 20240703'!A:H,4,false)</f>
        <v>2198</v>
      </c>
      <c r="K240" s="80">
        <f t="shared" si="3"/>
        <v>138</v>
      </c>
      <c r="L240" s="23">
        <f t="shared" si="4"/>
        <v>0.06278434941</v>
      </c>
      <c r="M240" s="24" t="str">
        <f t="shared" si="12"/>
        <v>Toilet Paper with +138, +6.3% (2198 to 2336)</v>
      </c>
      <c r="N240" s="41"/>
      <c r="O240" s="18">
        <f>vlookup(A240,'Export 20240703'!A:J,5,false)</f>
        <v>204</v>
      </c>
      <c r="P240" s="18">
        <f t="shared" si="6"/>
        <v>0</v>
      </c>
      <c r="Q240" s="23">
        <f t="shared" si="7"/>
        <v>0</v>
      </c>
      <c r="R240" s="24" t="str">
        <f t="shared" si="8"/>
        <v>Toilet Paper with +0, +0% (204 to 204)</v>
      </c>
      <c r="S240" s="18"/>
      <c r="T240" s="18">
        <f>vlookup(A240,'Export 20240703'!A:J,6,false)</f>
        <v>1</v>
      </c>
      <c r="U240" s="80">
        <f t="shared" si="9"/>
        <v>0</v>
      </c>
      <c r="V240" s="23">
        <f t="shared" si="10"/>
        <v>0</v>
      </c>
      <c r="W240" s="26" t="str">
        <f t="shared" si="11"/>
        <v>Toilet Paper with +0, +0% (1 to 1)</v>
      </c>
    </row>
    <row r="241">
      <c r="A241" s="18">
        <v>623.0</v>
      </c>
      <c r="B241" s="18" t="str">
        <f>VLOOKUP(A241,'202405 MM (Do Not Delete)'!$S$2:$T$1000,2,false)</f>
        <v>Milk Carton</v>
      </c>
      <c r="C241" s="18" t="str">
        <f t="shared" si="2"/>
        <v>((Milk Carton))</v>
      </c>
      <c r="D241" s="18">
        <v>2589.0</v>
      </c>
      <c r="E241" s="18">
        <v>392.0</v>
      </c>
      <c r="F241" s="18">
        <v>0.0</v>
      </c>
      <c r="G241" s="19">
        <f>VLOOKUP(B241,'Kings Ratings'!$A$2:$B$1000,2,false)</f>
        <v>11</v>
      </c>
      <c r="H241" s="10"/>
      <c r="J241" s="80">
        <f>vlookup(A241,'Export 20240703'!A:H,4,false)</f>
        <v>1945</v>
      </c>
      <c r="K241" s="80">
        <f t="shared" si="3"/>
        <v>644</v>
      </c>
      <c r="L241" s="23">
        <f t="shared" si="4"/>
        <v>0.3311053985</v>
      </c>
      <c r="M241" s="24" t="str">
        <f t="shared" si="12"/>
        <v>Milk Carton with +644, +33.1% (1945 to 2589)</v>
      </c>
      <c r="N241" s="41"/>
      <c r="O241" s="18">
        <f>vlookup(A241,'Export 20240703'!A:J,5,false)</f>
        <v>352</v>
      </c>
      <c r="P241" s="18">
        <f t="shared" si="6"/>
        <v>40</v>
      </c>
      <c r="Q241" s="23">
        <f t="shared" si="7"/>
        <v>0.1136363636</v>
      </c>
      <c r="R241" s="24" t="str">
        <f t="shared" si="8"/>
        <v>Milk Carton with +40, +11.4% (352 to 392)</v>
      </c>
      <c r="S241" s="18"/>
      <c r="T241" s="18">
        <f>vlookup(A241,'Export 20240703'!A:J,6,false)</f>
        <v>0</v>
      </c>
      <c r="U241" s="80">
        <f t="shared" si="9"/>
        <v>0</v>
      </c>
      <c r="V241" s="23" t="str">
        <f t="shared" si="10"/>
        <v>#DIV/0!</v>
      </c>
      <c r="W241" s="26" t="str">
        <f t="shared" si="11"/>
        <v>#DIV/0!</v>
      </c>
    </row>
    <row r="242">
      <c r="A242" s="18">
        <v>628.0</v>
      </c>
      <c r="B242" s="18" t="str">
        <f>VLOOKUP(A242,'202405 MM (Do Not Delete)'!$S$2:$T$1000,2,false)</f>
        <v>Machine Press</v>
      </c>
      <c r="C242" s="18" t="str">
        <f t="shared" si="2"/>
        <v>((Machine Press))</v>
      </c>
      <c r="D242" s="18">
        <v>3860.0</v>
      </c>
      <c r="E242" s="18">
        <v>257.0</v>
      </c>
      <c r="F242" s="18">
        <v>0.0</v>
      </c>
      <c r="G242" s="19">
        <f>VLOOKUP(B242,'Kings Ratings'!$A$2:$B$1000,2,false)</f>
        <v>8</v>
      </c>
      <c r="H242" s="10"/>
      <c r="J242" s="80">
        <f>vlookup(A242,'Export 20240703'!A:H,4,false)</f>
        <v>3628</v>
      </c>
      <c r="K242" s="80">
        <f t="shared" si="3"/>
        <v>232</v>
      </c>
      <c r="L242" s="23">
        <f t="shared" si="4"/>
        <v>0.06394707828</v>
      </c>
      <c r="M242" s="24" t="str">
        <f t="shared" si="12"/>
        <v>Machine Press with +232, +6.4% (3628 to 3860)</v>
      </c>
      <c r="N242" s="41"/>
      <c r="O242" s="18">
        <f>vlookup(A242,'Export 20240703'!A:J,5,false)</f>
        <v>240</v>
      </c>
      <c r="P242" s="18">
        <f t="shared" si="6"/>
        <v>17</v>
      </c>
      <c r="Q242" s="23">
        <f t="shared" si="7"/>
        <v>0.07083333333</v>
      </c>
      <c r="R242" s="24" t="str">
        <f t="shared" si="8"/>
        <v>Machine Press with +17, +7.1% (240 to 257)</v>
      </c>
      <c r="S242" s="18"/>
      <c r="T242" s="18">
        <f>vlookup(A242,'Export 20240703'!A:J,6,false)</f>
        <v>0</v>
      </c>
      <c r="U242" s="80">
        <f t="shared" si="9"/>
        <v>0</v>
      </c>
      <c r="V242" s="23" t="str">
        <f t="shared" si="10"/>
        <v>#DIV/0!</v>
      </c>
      <c r="W242" s="26" t="str">
        <f t="shared" si="11"/>
        <v>#DIV/0!</v>
      </c>
    </row>
    <row r="243">
      <c r="A243" s="18">
        <v>629.0</v>
      </c>
      <c r="B243" s="18" t="str">
        <f>VLOOKUP(A243,'202405 MM (Do Not Delete)'!$S$2:$T$1000,2,false)</f>
        <v>Corn Oil</v>
      </c>
      <c r="C243" s="18" t="str">
        <f t="shared" si="2"/>
        <v>((Corn Oil))</v>
      </c>
      <c r="D243" s="18">
        <v>3857.0</v>
      </c>
      <c r="E243" s="18">
        <v>102.0</v>
      </c>
      <c r="F243" s="18">
        <v>0.0</v>
      </c>
      <c r="G243" s="19">
        <f>VLOOKUP(B243,'Kings Ratings'!$A$2:$B$1000,2,false)</f>
        <v>9</v>
      </c>
      <c r="H243" s="10">
        <f>vlookup(A243,'202405 MM (Do Not Delete)'!$A$1:$G$1000,7,false)</f>
        <v>301</v>
      </c>
      <c r="J243" s="80">
        <f>vlookup(A243,'Export 20240703'!A:H,4,false)</f>
        <v>3583</v>
      </c>
      <c r="K243" s="80">
        <f t="shared" si="3"/>
        <v>274</v>
      </c>
      <c r="L243" s="23">
        <f t="shared" si="4"/>
        <v>0.07647222997</v>
      </c>
      <c r="M243" s="24" t="str">
        <f t="shared" si="12"/>
        <v>Corn Oil with +274, +7.6% (3583 to 3857)</v>
      </c>
      <c r="N243" s="41"/>
      <c r="O243" s="18">
        <f>vlookup(A243,'Export 20240703'!A:J,5,false)</f>
        <v>81</v>
      </c>
      <c r="P243" s="18">
        <f t="shared" si="6"/>
        <v>21</v>
      </c>
      <c r="Q243" s="23">
        <f t="shared" si="7"/>
        <v>0.2592592593</v>
      </c>
      <c r="R243" s="24" t="str">
        <f t="shared" si="8"/>
        <v>Corn Oil with +21, +25.9% (81 to 102)</v>
      </c>
      <c r="S243" s="18"/>
      <c r="T243" s="18">
        <f>vlookup(A243,'Export 20240703'!A:J,6,false)</f>
        <v>0</v>
      </c>
      <c r="U243" s="80">
        <f t="shared" si="9"/>
        <v>0</v>
      </c>
      <c r="V243" s="23" t="str">
        <f t="shared" si="10"/>
        <v>#DIV/0!</v>
      </c>
      <c r="W243" s="26" t="str">
        <f t="shared" si="11"/>
        <v>#DIV/0!</v>
      </c>
    </row>
    <row r="244">
      <c r="A244" s="18">
        <v>630.0</v>
      </c>
      <c r="B244" s="18" t="str">
        <f>VLOOKUP(A244,'202405 MM (Do Not Delete)'!$S$2:$T$1000,2,false)</f>
        <v>Rice</v>
      </c>
      <c r="C244" s="18" t="str">
        <f t="shared" si="2"/>
        <v>((Rice))</v>
      </c>
      <c r="D244" s="18">
        <v>7251.0</v>
      </c>
      <c r="E244" s="18">
        <v>524.0</v>
      </c>
      <c r="F244" s="18">
        <v>0.0</v>
      </c>
      <c r="G244" s="19">
        <f>VLOOKUP(B244,'Kings Ratings'!$A$2:$B$1000,2,false)</f>
        <v>8</v>
      </c>
      <c r="H244" s="10"/>
      <c r="J244" s="80">
        <f>vlookup(A244,'Export 20240703'!A:H,4,false)</f>
        <v>6767</v>
      </c>
      <c r="K244" s="80">
        <f t="shared" si="3"/>
        <v>484</v>
      </c>
      <c r="L244" s="23">
        <f t="shared" si="4"/>
        <v>0.07152357027</v>
      </c>
      <c r="M244" s="24" t="str">
        <f t="shared" si="12"/>
        <v>Rice with +484, +7.2% (6767 to 7251)</v>
      </c>
      <c r="N244" s="41"/>
      <c r="O244" s="18">
        <f>vlookup(A244,'Export 20240703'!A:J,5,false)</f>
        <v>506</v>
      </c>
      <c r="P244" s="18">
        <f t="shared" si="6"/>
        <v>18</v>
      </c>
      <c r="Q244" s="23">
        <f t="shared" si="7"/>
        <v>0.03557312253</v>
      </c>
      <c r="R244" s="24" t="str">
        <f t="shared" si="8"/>
        <v>Rice with +18, +3.6% (506 to 524)</v>
      </c>
      <c r="S244" s="18"/>
      <c r="T244" s="18">
        <f>vlookup(A244,'Export 20240703'!A:J,6,false)</f>
        <v>0</v>
      </c>
      <c r="U244" s="80">
        <f t="shared" si="9"/>
        <v>0</v>
      </c>
      <c r="V244" s="23" t="str">
        <f t="shared" si="10"/>
        <v>#DIV/0!</v>
      </c>
      <c r="W244" s="26" t="str">
        <f t="shared" si="11"/>
        <v>#DIV/0!</v>
      </c>
    </row>
    <row r="245">
      <c r="A245" s="18">
        <v>634.0</v>
      </c>
      <c r="B245" s="18" t="str">
        <f>VLOOKUP(A245,'202405 MM (Do Not Delete)'!$S$2:$T$1000,2,false)</f>
        <v>Mushroom Stew</v>
      </c>
      <c r="C245" s="18" t="str">
        <f t="shared" si="2"/>
        <v>((Mushroom Stew))</v>
      </c>
      <c r="D245" s="18">
        <v>613.0</v>
      </c>
      <c r="E245" s="18">
        <v>33.0</v>
      </c>
      <c r="F245" s="18">
        <v>0.0</v>
      </c>
      <c r="G245" s="19">
        <f>VLOOKUP(B245,'Kings Ratings'!$A$2:$B$1000,2,false)</f>
        <v>10</v>
      </c>
      <c r="H245" s="10"/>
      <c r="J245" s="80">
        <f>vlookup(A245,'Export 20240703'!A:H,4,false)</f>
        <v>544</v>
      </c>
      <c r="K245" s="80">
        <f t="shared" si="3"/>
        <v>69</v>
      </c>
      <c r="L245" s="23">
        <f t="shared" si="4"/>
        <v>0.1268382353</v>
      </c>
      <c r="M245" s="24" t="str">
        <f t="shared" si="12"/>
        <v>Mushroom Stew with +69, +12.7% (544 to 613)</v>
      </c>
      <c r="N245" s="41"/>
      <c r="O245" s="18">
        <f>vlookup(A245,'Export 20240703'!A:J,5,false)</f>
        <v>29</v>
      </c>
      <c r="P245" s="18">
        <f t="shared" si="6"/>
        <v>4</v>
      </c>
      <c r="Q245" s="23">
        <f t="shared" si="7"/>
        <v>0.1379310345</v>
      </c>
      <c r="R245" s="24" t="str">
        <f t="shared" si="8"/>
        <v>Mushroom Stew with +4, +13.8% (29 to 33)</v>
      </c>
      <c r="S245" s="18"/>
      <c r="T245" s="18">
        <f>vlookup(A245,'Export 20240703'!A:J,6,false)</f>
        <v>0</v>
      </c>
      <c r="U245" s="80">
        <f t="shared" si="9"/>
        <v>0</v>
      </c>
      <c r="V245" s="23" t="str">
        <f t="shared" si="10"/>
        <v>#DIV/0!</v>
      </c>
      <c r="W245" s="26" t="str">
        <f t="shared" si="11"/>
        <v>#DIV/0!</v>
      </c>
    </row>
    <row r="246">
      <c r="A246" s="18">
        <v>635.0</v>
      </c>
      <c r="B246" s="18" t="str">
        <f>VLOOKUP(A246,'202405 MM (Do Not Delete)'!$S$2:$T$1000,2,false)</f>
        <v>Onion Soup</v>
      </c>
      <c r="C246" s="18" t="str">
        <f t="shared" si="2"/>
        <v>((Onion Soup))</v>
      </c>
      <c r="D246" s="18">
        <v>74.0</v>
      </c>
      <c r="E246" s="18">
        <v>2.0</v>
      </c>
      <c r="F246" s="18">
        <v>0.0</v>
      </c>
      <c r="G246" s="19">
        <f>VLOOKUP(B246,'Kings Ratings'!$A$2:$B$1000,2,false)</f>
        <v>10</v>
      </c>
      <c r="H246" s="10" t="str">
        <f>vlookup(A246,'202405 MM (Do Not Delete)'!$A$1:$G$1000,7,false)</f>
        <v/>
      </c>
      <c r="J246" s="80">
        <f>vlookup(A246,'Export 20240703'!A:H,4,false)</f>
        <v>69</v>
      </c>
      <c r="K246" s="80">
        <f t="shared" si="3"/>
        <v>5</v>
      </c>
      <c r="L246" s="23">
        <f t="shared" si="4"/>
        <v>0.07246376812</v>
      </c>
      <c r="M246" s="24" t="str">
        <f t="shared" si="12"/>
        <v>Onion Soup with +5, +7.2% (69 to 74)</v>
      </c>
      <c r="N246" s="41"/>
      <c r="O246" s="18">
        <f>vlookup(A246,'Export 20240703'!A:J,5,false)</f>
        <v>2</v>
      </c>
      <c r="P246" s="18">
        <f t="shared" si="6"/>
        <v>0</v>
      </c>
      <c r="Q246" s="23">
        <f t="shared" si="7"/>
        <v>0</v>
      </c>
      <c r="R246" s="24" t="str">
        <f t="shared" si="8"/>
        <v>Onion Soup with +0, +0% (2 to 2)</v>
      </c>
      <c r="S246" s="18"/>
      <c r="T246" s="18">
        <f>vlookup(A246,'Export 20240703'!A:J,6,false)</f>
        <v>0</v>
      </c>
      <c r="U246" s="80">
        <f t="shared" si="9"/>
        <v>0</v>
      </c>
      <c r="V246" s="23" t="str">
        <f t="shared" si="10"/>
        <v>#DIV/0!</v>
      </c>
      <c r="W246" s="26" t="str">
        <f t="shared" si="11"/>
        <v>#DIV/0!</v>
      </c>
    </row>
    <row r="247">
      <c r="A247" s="18">
        <v>637.0</v>
      </c>
      <c r="B247" s="18" t="str">
        <f>VLOOKUP(A247,'202405 MM (Do Not Delete)'!$S$2:$T$1000,2,false)</f>
        <v>Cooking Pot</v>
      </c>
      <c r="C247" s="18" t="str">
        <f t="shared" si="2"/>
        <v>((Cooking Pot))</v>
      </c>
      <c r="D247" s="18">
        <v>2825.0</v>
      </c>
      <c r="E247" s="18">
        <v>59.0</v>
      </c>
      <c r="F247" s="18">
        <v>2.0</v>
      </c>
      <c r="G247" s="19">
        <f>VLOOKUP(B247,'Kings Ratings'!$A$2:$B$1000,2,false)</f>
        <v>9</v>
      </c>
      <c r="H247" s="10" t="str">
        <f>vlookup(A247,'202405 MM (Do Not Delete)'!$A$1:$G$1000,7,false)</f>
        <v/>
      </c>
      <c r="J247" s="80">
        <f>vlookup(A247,'Export 20240703'!A:H,4,false)</f>
        <v>2599</v>
      </c>
      <c r="K247" s="80">
        <f t="shared" si="3"/>
        <v>226</v>
      </c>
      <c r="L247" s="23">
        <f t="shared" si="4"/>
        <v>0.08695652174</v>
      </c>
      <c r="M247" s="24" t="str">
        <f t="shared" si="12"/>
        <v>Cooking Pot with +226, +8.7% (2599 to 2825)</v>
      </c>
      <c r="N247" s="41"/>
      <c r="O247" s="18">
        <f>vlookup(A247,'Export 20240703'!A:J,5,false)</f>
        <v>53</v>
      </c>
      <c r="P247" s="18">
        <f t="shared" si="6"/>
        <v>6</v>
      </c>
      <c r="Q247" s="23">
        <f t="shared" si="7"/>
        <v>0.1132075472</v>
      </c>
      <c r="R247" s="24" t="str">
        <f t="shared" si="8"/>
        <v>Cooking Pot with +6, +11.3% (53 to 59)</v>
      </c>
      <c r="S247" s="18"/>
      <c r="T247" s="18">
        <f>vlookup(A247,'Export 20240703'!A:J,6,false)</f>
        <v>1</v>
      </c>
      <c r="U247" s="80">
        <f t="shared" si="9"/>
        <v>1</v>
      </c>
      <c r="V247" s="23">
        <f t="shared" si="10"/>
        <v>1</v>
      </c>
      <c r="W247" s="26" t="str">
        <f t="shared" si="11"/>
        <v>Cooking Pot with +1, +100% (1 to 2)</v>
      </c>
    </row>
    <row r="248">
      <c r="A248" s="18">
        <v>641.0</v>
      </c>
      <c r="B248" s="18" t="str">
        <f>VLOOKUP(A248,'202405 MM (Do Not Delete)'!$S$2:$T$1000,2,false)</f>
        <v>Bone Broth</v>
      </c>
      <c r="C248" s="18" t="str">
        <f t="shared" si="2"/>
        <v>((Bone Broth))</v>
      </c>
      <c r="D248" s="18">
        <v>1236.0</v>
      </c>
      <c r="E248" s="18">
        <v>1.0</v>
      </c>
      <c r="F248" s="18">
        <v>0.0</v>
      </c>
      <c r="G248" s="19">
        <f>VLOOKUP(B248,'Kings Ratings'!$A$2:$B$1000,2,false)</f>
        <v>9</v>
      </c>
      <c r="H248" s="10"/>
      <c r="J248" s="80">
        <f>vlookup(A248,'Export 20240703'!A:H,4,false)</f>
        <v>1140</v>
      </c>
      <c r="K248" s="80">
        <f t="shared" si="3"/>
        <v>96</v>
      </c>
      <c r="L248" s="23">
        <f t="shared" si="4"/>
        <v>0.08421052632</v>
      </c>
      <c r="M248" s="24" t="str">
        <f t="shared" si="12"/>
        <v>Bone Broth with +96, +8.4% (1140 to 1236)</v>
      </c>
      <c r="N248" s="41"/>
      <c r="O248" s="18">
        <f>vlookup(A248,'Export 20240703'!A:J,5,false)</f>
        <v>1</v>
      </c>
      <c r="P248" s="18">
        <f t="shared" si="6"/>
        <v>0</v>
      </c>
      <c r="Q248" s="23">
        <f t="shared" si="7"/>
        <v>0</v>
      </c>
      <c r="R248" s="24" t="str">
        <f t="shared" si="8"/>
        <v>Bone Broth with +0, +0% (1 to 1)</v>
      </c>
      <c r="S248" s="18"/>
      <c r="T248" s="18">
        <f>vlookup(A248,'Export 20240703'!A:J,6,false)</f>
        <v>0</v>
      </c>
      <c r="U248" s="80">
        <f t="shared" si="9"/>
        <v>0</v>
      </c>
      <c r="V248" s="23" t="str">
        <f t="shared" si="10"/>
        <v>#DIV/0!</v>
      </c>
      <c r="W248" s="26" t="str">
        <f t="shared" si="11"/>
        <v>#DIV/0!</v>
      </c>
    </row>
    <row r="249">
      <c r="A249" s="18">
        <v>643.0</v>
      </c>
      <c r="B249" s="18" t="str">
        <f>VLOOKUP(A249,'202405 MM (Do Not Delete)'!$S$2:$T$1000,2,false)</f>
        <v>Cat's Meow</v>
      </c>
      <c r="C249" s="18" t="str">
        <f t="shared" si="2"/>
        <v>((Cat's Meow))</v>
      </c>
      <c r="D249" s="18">
        <v>357.0</v>
      </c>
      <c r="E249" s="18">
        <v>9.0</v>
      </c>
      <c r="F249" s="18">
        <v>0.0</v>
      </c>
      <c r="G249" s="19">
        <f>VLOOKUP(B249,'Kings Ratings'!$A$2:$B$1000,2,false)</f>
        <v>9</v>
      </c>
      <c r="H249" s="10" t="str">
        <f>vlookup(A249,'202405 MM (Do Not Delete)'!$A$1:$G$1000,7,false)</f>
        <v/>
      </c>
      <c r="J249" s="80">
        <f>vlookup(A249,'Export 20240703'!A:H,4,false)</f>
        <v>323</v>
      </c>
      <c r="K249" s="80">
        <f t="shared" si="3"/>
        <v>34</v>
      </c>
      <c r="L249" s="23">
        <f t="shared" si="4"/>
        <v>0.1052631579</v>
      </c>
      <c r="M249" s="24" t="str">
        <f t="shared" si="12"/>
        <v>Cat's Meow with +34, +10.5% (323 to 357)</v>
      </c>
      <c r="N249" s="41"/>
      <c r="O249" s="18">
        <f>vlookup(A249,'Export 20240703'!A:J,5,false)</f>
        <v>7</v>
      </c>
      <c r="P249" s="18">
        <f t="shared" si="6"/>
        <v>2</v>
      </c>
      <c r="Q249" s="23">
        <f t="shared" si="7"/>
        <v>0.2857142857</v>
      </c>
      <c r="R249" s="24" t="str">
        <f t="shared" si="8"/>
        <v>Cat's Meow with +2, +28.6% (7 to 9)</v>
      </c>
      <c r="S249" s="18"/>
      <c r="T249" s="18">
        <f>vlookup(A249,'Export 20240703'!A:J,6,false)</f>
        <v>0</v>
      </c>
      <c r="U249" s="80">
        <f t="shared" si="9"/>
        <v>0</v>
      </c>
      <c r="V249" s="23" t="str">
        <f t="shared" si="10"/>
        <v>#DIV/0!</v>
      </c>
      <c r="W249" s="26" t="str">
        <f t="shared" si="11"/>
        <v>#DIV/0!</v>
      </c>
    </row>
    <row r="250">
      <c r="A250" s="18">
        <v>644.0</v>
      </c>
      <c r="B250" s="18" t="str">
        <f>VLOOKUP(A250,'202405 MM (Do Not Delete)'!$S$2:$T$1000,2,false)</f>
        <v>Quandary Chowder</v>
      </c>
      <c r="C250" s="18" t="str">
        <f t="shared" si="2"/>
        <v>((Quandary Chowder))</v>
      </c>
      <c r="D250" s="18">
        <v>999.0</v>
      </c>
      <c r="E250" s="18">
        <v>42.0</v>
      </c>
      <c r="F250" s="18">
        <v>0.0</v>
      </c>
      <c r="G250" s="19">
        <f>VLOOKUP(B250,'Kings Ratings'!$A$2:$B$1000,2,false)</f>
        <v>10</v>
      </c>
      <c r="H250" s="10"/>
      <c r="J250" s="80">
        <f>vlookup(A250,'Export 20240703'!A:H,4,false)</f>
        <v>905</v>
      </c>
      <c r="K250" s="80">
        <f t="shared" si="3"/>
        <v>94</v>
      </c>
      <c r="L250" s="23">
        <f t="shared" si="4"/>
        <v>0.1038674033</v>
      </c>
      <c r="M250" s="24" t="str">
        <f t="shared" si="12"/>
        <v>Quandary Chowder with +94, +10.4% (905 to 999)</v>
      </c>
      <c r="N250" s="41"/>
      <c r="O250" s="18">
        <f>vlookup(A250,'Export 20240703'!A:J,5,false)</f>
        <v>36</v>
      </c>
      <c r="P250" s="18">
        <f t="shared" si="6"/>
        <v>6</v>
      </c>
      <c r="Q250" s="23">
        <f t="shared" si="7"/>
        <v>0.1666666667</v>
      </c>
      <c r="R250" s="24" t="str">
        <f t="shared" si="8"/>
        <v>Quandary Chowder with +6, +16.7% (36 to 42)</v>
      </c>
      <c r="S250" s="18"/>
      <c r="T250" s="18">
        <f>vlookup(A250,'Export 20240703'!A:J,6,false)</f>
        <v>0</v>
      </c>
      <c r="U250" s="80">
        <f t="shared" si="9"/>
        <v>0</v>
      </c>
      <c r="V250" s="23" t="str">
        <f t="shared" si="10"/>
        <v>#DIV/0!</v>
      </c>
      <c r="W250" s="26" t="str">
        <f t="shared" si="11"/>
        <v>#DIV/0!</v>
      </c>
    </row>
    <row r="251">
      <c r="A251" s="18">
        <v>645.0</v>
      </c>
      <c r="B251" s="18" t="str">
        <f>VLOOKUP(A251,'202405 MM (Do Not Delete)'!$S$2:$T$1000,2,false)</f>
        <v>Sea Pincher Special</v>
      </c>
      <c r="C251" s="18" t="str">
        <f t="shared" si="2"/>
        <v>((Sea Pincher Special))</v>
      </c>
      <c r="D251" s="18">
        <v>1584.0</v>
      </c>
      <c r="E251" s="18">
        <v>123.0</v>
      </c>
      <c r="F251" s="18">
        <v>0.0</v>
      </c>
      <c r="G251" s="19">
        <f>VLOOKUP(B251,'Kings Ratings'!$A$2:$B$1000,2,false)</f>
        <v>9</v>
      </c>
      <c r="H251" s="10" t="str">
        <f>vlookup(A251,'202405 MM (Do Not Delete)'!$A$1:$G$1000,7,false)</f>
        <v/>
      </c>
      <c r="J251" s="80">
        <f>vlookup(A251,'Export 20240703'!A:H,4,false)</f>
        <v>1473</v>
      </c>
      <c r="K251" s="80">
        <f t="shared" si="3"/>
        <v>111</v>
      </c>
      <c r="L251" s="23">
        <f t="shared" si="4"/>
        <v>0.07535641548</v>
      </c>
      <c r="M251" s="24" t="str">
        <f t="shared" si="12"/>
        <v>Sea Pincher Special with +111, +7.5% (1473 to 1584)</v>
      </c>
      <c r="N251" s="41"/>
      <c r="O251" s="18">
        <f>vlookup(A251,'Export 20240703'!A:J,5,false)</f>
        <v>116</v>
      </c>
      <c r="P251" s="18">
        <f t="shared" si="6"/>
        <v>7</v>
      </c>
      <c r="Q251" s="23">
        <f t="shared" si="7"/>
        <v>0.06034482759</v>
      </c>
      <c r="R251" s="24" t="str">
        <f t="shared" si="8"/>
        <v>Sea Pincher Special with +7, +6% (116 to 123)</v>
      </c>
      <c r="S251" s="18"/>
      <c r="T251" s="18">
        <f>vlookup(A251,'Export 20240703'!A:J,6,false)</f>
        <v>0</v>
      </c>
      <c r="U251" s="80">
        <f t="shared" si="9"/>
        <v>0</v>
      </c>
      <c r="V251" s="23" t="str">
        <f t="shared" si="10"/>
        <v>#DIV/0!</v>
      </c>
      <c r="W251" s="26" t="str">
        <f t="shared" si="11"/>
        <v>#DIV/0!</v>
      </c>
    </row>
    <row r="252">
      <c r="A252" s="18">
        <v>646.0</v>
      </c>
      <c r="B252" s="18" t="str">
        <f>VLOOKUP(A252,'202405 MM (Do Not Delete)'!$S$2:$T$1000,2,false)</f>
        <v>Shrimp-a-Plenty</v>
      </c>
      <c r="C252" s="18" t="str">
        <f t="shared" si="2"/>
        <v>((Shrimp-a-Plenty))</v>
      </c>
      <c r="D252" s="18">
        <v>285.0</v>
      </c>
      <c r="E252" s="18">
        <v>12.0</v>
      </c>
      <c r="F252" s="18">
        <v>0.0</v>
      </c>
      <c r="G252" s="19">
        <f>VLOOKUP(B252,'Kings Ratings'!$A$2:$B$1000,2,false)</f>
        <v>10</v>
      </c>
      <c r="H252" s="10" t="str">
        <f>vlookup(A252,'202405 MM (Do Not Delete)'!$A$1:$G$1000,7,false)</f>
        <v/>
      </c>
      <c r="J252" s="80">
        <f>vlookup(A252,'Export 20240703'!A:H,4,false)</f>
        <v>265</v>
      </c>
      <c r="K252" s="80">
        <f t="shared" si="3"/>
        <v>20</v>
      </c>
      <c r="L252" s="23">
        <f t="shared" si="4"/>
        <v>0.07547169811</v>
      </c>
      <c r="M252" s="24" t="str">
        <f t="shared" si="12"/>
        <v>Shrimp-a-Plenty with +20, +7.5% (265 to 285)</v>
      </c>
      <c r="N252" s="41"/>
      <c r="O252" s="18">
        <f>vlookup(A252,'Export 20240703'!A:J,5,false)</f>
        <v>9</v>
      </c>
      <c r="P252" s="18">
        <f t="shared" si="6"/>
        <v>3</v>
      </c>
      <c r="Q252" s="23">
        <f t="shared" si="7"/>
        <v>0.3333333333</v>
      </c>
      <c r="R252" s="24" t="str">
        <f t="shared" si="8"/>
        <v>Shrimp-a-Plenty with +3, +33.3% (9 to 12)</v>
      </c>
      <c r="S252" s="18"/>
      <c r="T252" s="18">
        <f>vlookup(A252,'Export 20240703'!A:J,6,false)</f>
        <v>0</v>
      </c>
      <c r="U252" s="80">
        <f t="shared" si="9"/>
        <v>0</v>
      </c>
      <c r="V252" s="23" t="str">
        <f t="shared" si="10"/>
        <v>#DIV/0!</v>
      </c>
      <c r="W252" s="26" t="str">
        <f t="shared" si="11"/>
        <v>#DIV/0!</v>
      </c>
    </row>
    <row r="253">
      <c r="A253" s="18">
        <v>647.0</v>
      </c>
      <c r="B253" s="18" t="str">
        <f>VLOOKUP(A253,'202405 MM (Do Not Delete)'!$S$2:$T$1000,2,false)</f>
        <v>Over The Moon</v>
      </c>
      <c r="C253" s="18" t="str">
        <f t="shared" si="2"/>
        <v>((Over The Moon))</v>
      </c>
      <c r="D253" s="18">
        <v>1578.0</v>
      </c>
      <c r="E253" s="18">
        <v>18.0</v>
      </c>
      <c r="F253" s="18">
        <v>0.0</v>
      </c>
      <c r="G253" s="19">
        <f>VLOOKUP(B253,'Kings Ratings'!$A$2:$B$1000,2,false)</f>
        <v>10</v>
      </c>
      <c r="H253" s="10"/>
      <c r="J253" s="80">
        <f>vlookup(A253,'Export 20240703'!A:H,4,false)</f>
        <v>1370</v>
      </c>
      <c r="K253" s="80">
        <f t="shared" si="3"/>
        <v>208</v>
      </c>
      <c r="L253" s="23">
        <f t="shared" si="4"/>
        <v>0.1518248175</v>
      </c>
      <c r="M253" s="24" t="str">
        <f t="shared" si="12"/>
        <v>Over The Moon with +208, +15.2% (1370 to 1578)</v>
      </c>
      <c r="N253" s="41"/>
      <c r="O253" s="18">
        <f>vlookup(A253,'Export 20240703'!A:J,5,false)</f>
        <v>12</v>
      </c>
      <c r="P253" s="18">
        <f t="shared" si="6"/>
        <v>6</v>
      </c>
      <c r="Q253" s="23">
        <f t="shared" si="7"/>
        <v>0.5</v>
      </c>
      <c r="R253" s="24" t="str">
        <f t="shared" si="8"/>
        <v>Over The Moon with +6, +50% (12 to 18)</v>
      </c>
      <c r="S253" s="18"/>
      <c r="T253" s="18">
        <f>vlookup(A253,'Export 20240703'!A:J,6,false)</f>
        <v>0</v>
      </c>
      <c r="U253" s="80">
        <f t="shared" si="9"/>
        <v>0</v>
      </c>
      <c r="V253" s="23" t="str">
        <f t="shared" si="10"/>
        <v>#DIV/0!</v>
      </c>
      <c r="W253" s="26" t="str">
        <f t="shared" si="11"/>
        <v>#DIV/0!</v>
      </c>
    </row>
    <row r="254">
      <c r="A254" s="18">
        <v>653.0</v>
      </c>
      <c r="B254" s="18" t="str">
        <f>VLOOKUP(A254,'202405 MM (Do Not Delete)'!$S$2:$T$1000,2,false)</f>
        <v>Fruit Punch</v>
      </c>
      <c r="C254" s="18" t="str">
        <f t="shared" si="2"/>
        <v>((Fruit Punch))</v>
      </c>
      <c r="D254" s="18">
        <v>131.0</v>
      </c>
      <c r="E254" s="18">
        <v>4.0</v>
      </c>
      <c r="F254" s="18">
        <v>0.0</v>
      </c>
      <c r="G254" s="19">
        <f>VLOOKUP(B254,'Kings Ratings'!$A$2:$B$1000,2,false)</f>
        <v>10</v>
      </c>
      <c r="H254" s="10" t="str">
        <f>vlookup(A254,'202405 MM (Do Not Delete)'!$A$1:$G$1000,7,false)</f>
        <v/>
      </c>
      <c r="J254" s="80">
        <f>vlookup(A254,'Export 20240703'!A:H,4,false)</f>
        <v>117</v>
      </c>
      <c r="K254" s="80">
        <f t="shared" si="3"/>
        <v>14</v>
      </c>
      <c r="L254" s="23">
        <f t="shared" si="4"/>
        <v>0.1196581197</v>
      </c>
      <c r="M254" s="24" t="str">
        <f t="shared" si="12"/>
        <v>Fruit Punch with +14, +12% (117 to 131)</v>
      </c>
      <c r="N254" s="41"/>
      <c r="O254" s="18">
        <f>vlookup(A254,'Export 20240703'!A:J,5,false)</f>
        <v>3</v>
      </c>
      <c r="P254" s="18">
        <f t="shared" si="6"/>
        <v>1</v>
      </c>
      <c r="Q254" s="23">
        <f t="shared" si="7"/>
        <v>0.3333333333</v>
      </c>
      <c r="R254" s="24" t="str">
        <f t="shared" si="8"/>
        <v>Fruit Punch with +1, +33.3% (3 to 4)</v>
      </c>
      <c r="S254" s="18"/>
      <c r="T254" s="18">
        <f>vlookup(A254,'Export 20240703'!A:J,6,false)</f>
        <v>0</v>
      </c>
      <c r="U254" s="80">
        <f t="shared" si="9"/>
        <v>0</v>
      </c>
      <c r="V254" s="23" t="str">
        <f t="shared" si="10"/>
        <v>#DIV/0!</v>
      </c>
      <c r="W254" s="26" t="str">
        <f t="shared" si="11"/>
        <v>#DIV/0!</v>
      </c>
    </row>
    <row r="255">
      <c r="A255" s="18">
        <v>654.0</v>
      </c>
      <c r="B255" s="18" t="str">
        <f>VLOOKUP(A255,'202405 MM (Do Not Delete)'!$S$2:$T$1000,2,false)</f>
        <v>Neigh</v>
      </c>
      <c r="C255" s="18" t="str">
        <f t="shared" si="2"/>
        <v>((Neigh))</v>
      </c>
      <c r="D255" s="18">
        <v>556.0</v>
      </c>
      <c r="E255" s="18">
        <v>20.0</v>
      </c>
      <c r="F255" s="18">
        <v>0.0</v>
      </c>
      <c r="G255" s="19">
        <f>VLOOKUP(B255,'Kings Ratings'!$A$2:$B$1000,2,false)</f>
        <v>9</v>
      </c>
      <c r="H255" s="10"/>
      <c r="J255" s="80">
        <f>vlookup(A255,'Export 20240703'!A:H,4,false)</f>
        <v>502</v>
      </c>
      <c r="K255" s="80">
        <f t="shared" si="3"/>
        <v>54</v>
      </c>
      <c r="L255" s="23">
        <f t="shared" si="4"/>
        <v>0.1075697211</v>
      </c>
      <c r="M255" s="24" t="str">
        <f t="shared" si="12"/>
        <v>Neigh with +54, +10.8% (502 to 556)</v>
      </c>
      <c r="N255" s="41"/>
      <c r="O255" s="18">
        <f>vlookup(A255,'Export 20240703'!A:J,5,false)</f>
        <v>18</v>
      </c>
      <c r="P255" s="18">
        <f t="shared" si="6"/>
        <v>2</v>
      </c>
      <c r="Q255" s="23">
        <f t="shared" si="7"/>
        <v>0.1111111111</v>
      </c>
      <c r="R255" s="24" t="str">
        <f t="shared" si="8"/>
        <v>Neigh with +2, +11.1% (18 to 20)</v>
      </c>
      <c r="S255" s="18"/>
      <c r="T255" s="18">
        <f>vlookup(A255,'Export 20240703'!A:J,6,false)</f>
        <v>0</v>
      </c>
      <c r="U255" s="80">
        <f t="shared" si="9"/>
        <v>0</v>
      </c>
      <c r="V255" s="23" t="str">
        <f t="shared" si="10"/>
        <v>#DIV/0!</v>
      </c>
      <c r="W255" s="26" t="str">
        <f t="shared" si="11"/>
        <v>#DIV/0!</v>
      </c>
    </row>
    <row r="256">
      <c r="A256" s="18">
        <v>659.0</v>
      </c>
      <c r="B256" s="18" t="str">
        <f>VLOOKUP(A256,'202405 MM (Do Not Delete)'!$S$2:$T$1000,2,false)</f>
        <v>Butter Churn</v>
      </c>
      <c r="C256" s="18" t="str">
        <f t="shared" si="2"/>
        <v>((Butter Churn))</v>
      </c>
      <c r="D256" s="18">
        <v>6791.0</v>
      </c>
      <c r="E256" s="18">
        <v>3692.0</v>
      </c>
      <c r="F256" s="18">
        <v>599.0</v>
      </c>
      <c r="G256" s="19">
        <f>VLOOKUP(B256,'Kings Ratings'!$A$2:$B$1000,2,false)</f>
        <v>1</v>
      </c>
      <c r="H256" s="7">
        <f>vlookup(A256,'202405 MM (Do Not Delete)'!$A$1:$G$1000,7,false)</f>
        <v>277</v>
      </c>
      <c r="J256" s="80">
        <f>vlookup(A256,'Export 20240703'!A:H,4,false)</f>
        <v>6306</v>
      </c>
      <c r="K256" s="80">
        <f t="shared" si="3"/>
        <v>485</v>
      </c>
      <c r="L256" s="23">
        <f t="shared" si="4"/>
        <v>0.07691087853</v>
      </c>
      <c r="M256" s="24" t="str">
        <f t="shared" si="12"/>
        <v>Butter Churn with +485, +7.7% (6306 to 6791)</v>
      </c>
      <c r="N256" s="41"/>
      <c r="O256" s="18">
        <f>vlookup(A256,'Export 20240703'!A:J,5,false)</f>
        <v>3399</v>
      </c>
      <c r="P256" s="18">
        <f t="shared" si="6"/>
        <v>293</v>
      </c>
      <c r="Q256" s="23">
        <f t="shared" si="7"/>
        <v>0.08620182407</v>
      </c>
      <c r="R256" s="24" t="str">
        <f t="shared" si="8"/>
        <v>Butter Churn with +293, +8.6% (3399 to 3692)</v>
      </c>
      <c r="S256" s="18"/>
      <c r="T256" s="18">
        <f>vlookup(A256,'Export 20240703'!A:J,6,false)</f>
        <v>535</v>
      </c>
      <c r="U256" s="80">
        <f t="shared" si="9"/>
        <v>64</v>
      </c>
      <c r="V256" s="23">
        <f t="shared" si="10"/>
        <v>0.1196261682</v>
      </c>
      <c r="W256" s="26" t="str">
        <f t="shared" si="11"/>
        <v>Butter Churn with +64, +12% (535 to 599)</v>
      </c>
    </row>
    <row r="257">
      <c r="A257" s="18">
        <v>660.0</v>
      </c>
      <c r="B257" s="18" t="str">
        <f>VLOOKUP(A257,'202405 MM (Do Not Delete)'!$S$2:$T$1000,2,false)</f>
        <v>Butter</v>
      </c>
      <c r="C257" s="18" t="str">
        <f t="shared" si="2"/>
        <v>((Butter))</v>
      </c>
      <c r="D257" s="18">
        <v>4720.0</v>
      </c>
      <c r="E257" s="18">
        <v>379.0</v>
      </c>
      <c r="F257" s="18">
        <v>0.0</v>
      </c>
      <c r="G257" s="19">
        <f>VLOOKUP(B257,'Kings Ratings'!$A$2:$B$1000,2,false)</f>
        <v>9</v>
      </c>
      <c r="H257" s="10"/>
      <c r="J257" s="80">
        <f>vlookup(A257,'Export 20240703'!A:H,4,false)</f>
        <v>4376</v>
      </c>
      <c r="K257" s="80">
        <f t="shared" si="3"/>
        <v>344</v>
      </c>
      <c r="L257" s="23">
        <f t="shared" si="4"/>
        <v>0.07861060329</v>
      </c>
      <c r="M257" s="24" t="str">
        <f t="shared" si="12"/>
        <v>Butter with +344, +7.9% (4376 to 4720)</v>
      </c>
      <c r="N257" s="41"/>
      <c r="O257" s="18">
        <f>vlookup(A257,'Export 20240703'!A:J,5,false)</f>
        <v>339</v>
      </c>
      <c r="P257" s="18">
        <f t="shared" si="6"/>
        <v>40</v>
      </c>
      <c r="Q257" s="23">
        <f t="shared" si="7"/>
        <v>0.1179941003</v>
      </c>
      <c r="R257" s="24" t="str">
        <f t="shared" si="8"/>
        <v>Butter with +40, +11.8% (339 to 379)</v>
      </c>
      <c r="S257" s="18"/>
      <c r="T257" s="18">
        <f>vlookup(A257,'Export 20240703'!A:J,6,false)</f>
        <v>0</v>
      </c>
      <c r="U257" s="80">
        <f t="shared" si="9"/>
        <v>0</v>
      </c>
      <c r="V257" s="23" t="str">
        <f t="shared" si="10"/>
        <v>#DIV/0!</v>
      </c>
      <c r="W257" s="26" t="str">
        <f t="shared" si="11"/>
        <v>#DIV/0!</v>
      </c>
    </row>
    <row r="258">
      <c r="A258" s="18">
        <v>661.0</v>
      </c>
      <c r="B258" s="18" t="str">
        <f>VLOOKUP(A258,'202405 MM (Do Not Delete)'!$S$2:$T$1000,2,false)</f>
        <v>Breakfast Boost</v>
      </c>
      <c r="C258" s="18" t="str">
        <f t="shared" si="2"/>
        <v>((Breakfast Boost))</v>
      </c>
      <c r="D258" s="18">
        <v>1182.0</v>
      </c>
      <c r="E258" s="18">
        <v>44.0</v>
      </c>
      <c r="F258" s="18">
        <v>0.0</v>
      </c>
      <c r="G258" s="19">
        <f>VLOOKUP(B258,'Kings Ratings'!$A$2:$B$1000,2,false)</f>
        <v>7</v>
      </c>
      <c r="H258" s="10"/>
      <c r="J258" s="80">
        <f>vlookup(A258,'Export 20240703'!A:H,4,false)</f>
        <v>1077</v>
      </c>
      <c r="K258" s="80">
        <f t="shared" si="3"/>
        <v>105</v>
      </c>
      <c r="L258" s="23">
        <f t="shared" si="4"/>
        <v>0.09749303621</v>
      </c>
      <c r="M258" s="24" t="str">
        <f t="shared" si="12"/>
        <v>Breakfast Boost with +105, +9.7% (1077 to 1182)</v>
      </c>
      <c r="N258" s="41"/>
      <c r="O258" s="18">
        <f>vlookup(A258,'Export 20240703'!A:J,5,false)</f>
        <v>41</v>
      </c>
      <c r="P258" s="18">
        <f t="shared" si="6"/>
        <v>3</v>
      </c>
      <c r="Q258" s="23">
        <f t="shared" si="7"/>
        <v>0.07317073171</v>
      </c>
      <c r="R258" s="24" t="str">
        <f t="shared" si="8"/>
        <v>Breakfast Boost with +3, +7.3% (41 to 44)</v>
      </c>
      <c r="S258" s="18"/>
      <c r="T258" s="18">
        <f>vlookup(A258,'Export 20240703'!A:J,6,false)</f>
        <v>0</v>
      </c>
      <c r="U258" s="80">
        <f t="shared" si="9"/>
        <v>0</v>
      </c>
      <c r="V258" s="23" t="str">
        <f t="shared" si="10"/>
        <v>#DIV/0!</v>
      </c>
      <c r="W258" s="26" t="str">
        <f t="shared" si="11"/>
        <v>#DIV/0!</v>
      </c>
    </row>
    <row r="259">
      <c r="A259" s="18">
        <v>663.0</v>
      </c>
      <c r="B259" s="18" t="str">
        <f>VLOOKUP(A259,'202405 MM (Do Not Delete)'!$S$2:$T$1000,2,false)</f>
        <v>Witch's Broom</v>
      </c>
      <c r="C259" s="18" t="str">
        <f t="shared" si="2"/>
        <v>((Witch's Broom))</v>
      </c>
      <c r="D259" s="18">
        <v>163.0</v>
      </c>
      <c r="E259" s="18">
        <v>0.0</v>
      </c>
      <c r="F259" s="18">
        <v>0.0</v>
      </c>
      <c r="G259" s="19">
        <f>VLOOKUP(B259,'Kings Ratings'!$A$2:$B$1000,2,false)</f>
        <v>11</v>
      </c>
      <c r="H259" s="10" t="str">
        <f>vlookup(A259,'202405 MM (Do Not Delete)'!$A$1:$G$1000,7,false)</f>
        <v/>
      </c>
      <c r="J259" s="80">
        <f>vlookup(A259,'Export 20240703'!A:H,4,false)</f>
        <v>163</v>
      </c>
      <c r="K259" s="80">
        <f t="shared" si="3"/>
        <v>0</v>
      </c>
      <c r="L259" s="23">
        <f t="shared" si="4"/>
        <v>0</v>
      </c>
      <c r="M259" s="24" t="str">
        <f t="shared" si="12"/>
        <v>Witch's Broom with +0, +0% (163 to 163)</v>
      </c>
      <c r="N259" s="41"/>
      <c r="O259" s="18">
        <f>vlookup(A259,'Export 20240703'!A:J,5,false)</f>
        <v>0</v>
      </c>
      <c r="P259" s="18">
        <f t="shared" si="6"/>
        <v>0</v>
      </c>
      <c r="Q259" s="23" t="str">
        <f t="shared" si="7"/>
        <v>#DIV/0!</v>
      </c>
      <c r="R259" s="24" t="str">
        <f t="shared" si="8"/>
        <v>#DIV/0!</v>
      </c>
      <c r="S259" s="18"/>
      <c r="T259" s="18">
        <f>vlookup(A259,'Export 20240703'!A:J,6,false)</f>
        <v>0</v>
      </c>
      <c r="U259" s="80">
        <f t="shared" si="9"/>
        <v>0</v>
      </c>
      <c r="V259" s="23" t="str">
        <f t="shared" si="10"/>
        <v>#DIV/0!</v>
      </c>
      <c r="W259" s="26" t="str">
        <f t="shared" si="11"/>
        <v>#DIV/0!</v>
      </c>
    </row>
    <row r="260">
      <c r="A260" s="18">
        <v>666.0</v>
      </c>
      <c r="B260" s="18" t="str">
        <f>VLOOKUP(A260,'202405 MM (Do Not Delete)'!$S$2:$T$1000,2,false)</f>
        <v>Witch's Brew</v>
      </c>
      <c r="C260" s="18" t="str">
        <f t="shared" si="2"/>
        <v>((Witch's Brew))</v>
      </c>
      <c r="D260" s="18">
        <v>1.0</v>
      </c>
      <c r="E260" s="18">
        <v>0.0</v>
      </c>
      <c r="F260" s="18">
        <v>0.0</v>
      </c>
      <c r="G260" s="19">
        <f>VLOOKUP(B260,'Kings Ratings'!$A$2:$B$1000,2,false)</f>
        <v>11</v>
      </c>
      <c r="H260" s="10" t="str">
        <f>vlookup(A260,'202405 MM (Do Not Delete)'!$A$1:$G$1000,7,false)</f>
        <v/>
      </c>
      <c r="J260" s="80">
        <f>vlookup(A260,'Export 20240703'!A:H,4,false)</f>
        <v>1</v>
      </c>
      <c r="K260" s="80">
        <f t="shared" si="3"/>
        <v>0</v>
      </c>
      <c r="L260" s="23">
        <f t="shared" si="4"/>
        <v>0</v>
      </c>
      <c r="M260" s="24" t="str">
        <f t="shared" si="12"/>
        <v>Witch's Brew with +0, +0% (1 to 1)</v>
      </c>
      <c r="N260" s="41"/>
      <c r="O260" s="18">
        <f>vlookup(A260,'Export 20240703'!A:J,5,false)</f>
        <v>0</v>
      </c>
      <c r="P260" s="18">
        <f t="shared" si="6"/>
        <v>0</v>
      </c>
      <c r="Q260" s="23" t="str">
        <f t="shared" si="7"/>
        <v>#DIV/0!</v>
      </c>
      <c r="R260" s="24" t="str">
        <f t="shared" si="8"/>
        <v>#DIV/0!</v>
      </c>
      <c r="S260" s="18"/>
      <c r="T260" s="18">
        <f>vlookup(A260,'Export 20240703'!A:J,6,false)</f>
        <v>0</v>
      </c>
      <c r="U260" s="80">
        <f t="shared" si="9"/>
        <v>0</v>
      </c>
      <c r="V260" s="23" t="str">
        <f t="shared" si="10"/>
        <v>#DIV/0!</v>
      </c>
      <c r="W260" s="26" t="str">
        <f t="shared" si="11"/>
        <v>#DIV/0!</v>
      </c>
    </row>
    <row r="261">
      <c r="A261" s="18">
        <v>675.0</v>
      </c>
      <c r="B261" s="18" t="str">
        <f>VLOOKUP(A261,'202405 MM (Do Not Delete)'!$S$2:$T$1000,2,false)</f>
        <v>Spoon</v>
      </c>
      <c r="C261" s="18" t="str">
        <f t="shared" si="2"/>
        <v>((Spoon))</v>
      </c>
      <c r="D261" s="18">
        <v>5303.0</v>
      </c>
      <c r="E261" s="18">
        <v>2390.0</v>
      </c>
      <c r="F261" s="18">
        <v>88.0</v>
      </c>
      <c r="G261" s="19">
        <f>VLOOKUP(B261,'Kings Ratings'!$A$2:$B$1000,2,false)</f>
        <v>5</v>
      </c>
      <c r="H261" s="7">
        <f>vlookup(A261,'202405 MM (Do Not Delete)'!$A$1:$G$1000,7,false)</f>
        <v>319</v>
      </c>
      <c r="J261" s="80">
        <f>vlookup(A261,'Export 20240703'!A:H,4,false)</f>
        <v>4992</v>
      </c>
      <c r="K261" s="80">
        <f t="shared" si="3"/>
        <v>311</v>
      </c>
      <c r="L261" s="23">
        <f t="shared" si="4"/>
        <v>0.06229967949</v>
      </c>
      <c r="M261" s="24" t="str">
        <f t="shared" si="12"/>
        <v>Spoon with +311, +6.2% (4992 to 5303)</v>
      </c>
      <c r="N261" s="41"/>
      <c r="O261" s="18">
        <f>vlookup(A261,'Export 20240703'!A:J,5,false)</f>
        <v>2200</v>
      </c>
      <c r="P261" s="18">
        <f t="shared" si="6"/>
        <v>190</v>
      </c>
      <c r="Q261" s="23">
        <f t="shared" si="7"/>
        <v>0.08636363636</v>
      </c>
      <c r="R261" s="24" t="str">
        <f t="shared" si="8"/>
        <v>Spoon with +190, +8.6% (2200 to 2390)</v>
      </c>
      <c r="S261" s="18"/>
      <c r="T261" s="18">
        <f>vlookup(A261,'Export 20240703'!A:J,6,false)</f>
        <v>81</v>
      </c>
      <c r="U261" s="80">
        <f t="shared" si="9"/>
        <v>7</v>
      </c>
      <c r="V261" s="23">
        <f t="shared" si="10"/>
        <v>0.08641975309</v>
      </c>
      <c r="W261" s="26" t="str">
        <f t="shared" si="11"/>
        <v>Spoon with +7, +8.6% (81 to 88)</v>
      </c>
    </row>
    <row r="262">
      <c r="A262" s="18">
        <v>677.0</v>
      </c>
      <c r="B262" s="18" t="str">
        <f>VLOOKUP(A262,'202405 MM (Do Not Delete)'!$S$2:$T$1000,2,false)</f>
        <v>Belt Drive</v>
      </c>
      <c r="C262" s="18" t="str">
        <f t="shared" si="2"/>
        <v>((Belt Drive))</v>
      </c>
      <c r="D262" s="18">
        <v>4906.0</v>
      </c>
      <c r="E262" s="18">
        <v>732.0</v>
      </c>
      <c r="F262" s="18">
        <v>2.0</v>
      </c>
      <c r="G262" s="19">
        <f>VLOOKUP(B262,'Kings Ratings'!$A$2:$B$1000,2,false)</f>
        <v>7</v>
      </c>
      <c r="H262" s="10"/>
      <c r="J262" s="80">
        <f>vlookup(A262,'Export 20240703'!A:H,4,false)</f>
        <v>4547</v>
      </c>
      <c r="K262" s="80">
        <f t="shared" si="3"/>
        <v>359</v>
      </c>
      <c r="L262" s="23">
        <f t="shared" si="4"/>
        <v>0.07895315593</v>
      </c>
      <c r="M262" s="24" t="str">
        <f t="shared" si="12"/>
        <v>Belt Drive with +359, +7.9% (4547 to 4906)</v>
      </c>
      <c r="N262" s="41"/>
      <c r="O262" s="18">
        <f>vlookup(A262,'Export 20240703'!A:J,5,false)</f>
        <v>677</v>
      </c>
      <c r="P262" s="18">
        <f t="shared" si="6"/>
        <v>55</v>
      </c>
      <c r="Q262" s="23">
        <f t="shared" si="7"/>
        <v>0.08124076809</v>
      </c>
      <c r="R262" s="24" t="str">
        <f t="shared" si="8"/>
        <v>Belt Drive with +55, +8.1% (677 to 732)</v>
      </c>
      <c r="S262" s="18"/>
      <c r="T262" s="18">
        <f>vlookup(A262,'Export 20240703'!A:J,6,false)</f>
        <v>2</v>
      </c>
      <c r="U262" s="80">
        <f t="shared" si="9"/>
        <v>0</v>
      </c>
      <c r="V262" s="23">
        <f t="shared" si="10"/>
        <v>0</v>
      </c>
      <c r="W262" s="26" t="str">
        <f t="shared" si="11"/>
        <v>Belt Drive with +0, +0% (2 to 2)</v>
      </c>
    </row>
    <row r="263">
      <c r="A263" s="18">
        <v>678.0</v>
      </c>
      <c r="B263" s="18" t="str">
        <f>VLOOKUP(A263,'202405 MM (Do Not Delete)'!$S$2:$T$1000,2,false)</f>
        <v>Metal Spool</v>
      </c>
      <c r="C263" s="18" t="str">
        <f t="shared" si="2"/>
        <v>((Metal Spool))</v>
      </c>
      <c r="D263" s="18">
        <v>6001.0</v>
      </c>
      <c r="E263" s="18">
        <v>935.0</v>
      </c>
      <c r="F263" s="18">
        <v>4.0</v>
      </c>
      <c r="G263" s="19">
        <f>VLOOKUP(B263,'Kings Ratings'!$A$2:$B$1000,2,false)</f>
        <v>5</v>
      </c>
      <c r="H263" s="7" t="str">
        <f>vlookup(A263,'202405 MM (Do Not Delete)'!$A$1:$G$1000,7,false)</f>
        <v/>
      </c>
      <c r="J263" s="80">
        <f>vlookup(A263,'Export 20240703'!A:H,4,false)</f>
        <v>5589</v>
      </c>
      <c r="K263" s="80">
        <f t="shared" si="3"/>
        <v>412</v>
      </c>
      <c r="L263" s="23">
        <f t="shared" si="4"/>
        <v>0.07371622831</v>
      </c>
      <c r="M263" s="24" t="str">
        <f t="shared" si="12"/>
        <v>Metal Spool with +412, +7.4% (5589 to 6001)</v>
      </c>
      <c r="N263" s="41"/>
      <c r="O263" s="18">
        <f>vlookup(A263,'Export 20240703'!A:J,5,false)</f>
        <v>877</v>
      </c>
      <c r="P263" s="18">
        <f t="shared" si="6"/>
        <v>58</v>
      </c>
      <c r="Q263" s="23">
        <f t="shared" si="7"/>
        <v>0.0661345496</v>
      </c>
      <c r="R263" s="24" t="str">
        <f t="shared" si="8"/>
        <v>Metal Spool with +58, +6.6% (877 to 935)</v>
      </c>
      <c r="S263" s="18"/>
      <c r="T263" s="18">
        <f>vlookup(A263,'Export 20240703'!A:J,6,false)</f>
        <v>4</v>
      </c>
      <c r="U263" s="80">
        <f t="shared" si="9"/>
        <v>0</v>
      </c>
      <c r="V263" s="23">
        <f t="shared" si="10"/>
        <v>0</v>
      </c>
      <c r="W263" s="26" t="str">
        <f t="shared" si="11"/>
        <v>Metal Spool with +0, +0% (4 to 4)</v>
      </c>
    </row>
    <row r="264">
      <c r="A264" s="18">
        <v>679.0</v>
      </c>
      <c r="B264" s="18" t="str">
        <f>VLOOKUP(A264,'202405 MM (Do Not Delete)'!$S$2:$T$1000,2,false)</f>
        <v>Spool of Copper</v>
      </c>
      <c r="C264" s="18" t="str">
        <f t="shared" si="2"/>
        <v>((Spool of Copper))</v>
      </c>
      <c r="D264" s="18">
        <v>5335.0</v>
      </c>
      <c r="E264" s="18">
        <v>92.0</v>
      </c>
      <c r="F264" s="18">
        <v>0.0</v>
      </c>
      <c r="G264" s="19">
        <f>VLOOKUP(B264,'Kings Ratings'!$A$2:$B$1000,2,false)</f>
        <v>10</v>
      </c>
      <c r="H264" s="10"/>
      <c r="J264" s="80">
        <f>vlookup(A264,'Export 20240703'!A:H,4,false)</f>
        <v>4974</v>
      </c>
      <c r="K264" s="80">
        <f t="shared" si="3"/>
        <v>361</v>
      </c>
      <c r="L264" s="23">
        <f t="shared" si="4"/>
        <v>0.07257740249</v>
      </c>
      <c r="M264" s="24" t="str">
        <f t="shared" si="12"/>
        <v>Spool of Copper with +361, +7.3% (4974 to 5335)</v>
      </c>
      <c r="N264" s="41"/>
      <c r="O264" s="18">
        <f>vlookup(A264,'Export 20240703'!A:J,5,false)</f>
        <v>75</v>
      </c>
      <c r="P264" s="18">
        <f t="shared" si="6"/>
        <v>17</v>
      </c>
      <c r="Q264" s="23">
        <f t="shared" si="7"/>
        <v>0.2266666667</v>
      </c>
      <c r="R264" s="24" t="str">
        <f t="shared" si="8"/>
        <v>Spool of Copper with +17, +22.7% (75 to 92)</v>
      </c>
      <c r="S264" s="18"/>
      <c r="T264" s="18">
        <f>vlookup(A264,'Export 20240703'!A:J,6,false)</f>
        <v>0</v>
      </c>
      <c r="U264" s="80">
        <f t="shared" si="9"/>
        <v>0</v>
      </c>
      <c r="V264" s="23" t="str">
        <f t="shared" si="10"/>
        <v>#DIV/0!</v>
      </c>
      <c r="W264" s="26" t="str">
        <f t="shared" si="11"/>
        <v>#DIV/0!</v>
      </c>
    </row>
    <row r="265">
      <c r="A265" s="18">
        <v>680.0</v>
      </c>
      <c r="B265" s="18" t="str">
        <f>VLOOKUP(A265,'202405 MM (Do Not Delete)'!$S$2:$T$1000,2,false)</f>
        <v>Energy Coil</v>
      </c>
      <c r="C265" s="18" t="str">
        <f t="shared" si="2"/>
        <v>((Energy Coil))</v>
      </c>
      <c r="D265" s="18">
        <v>2603.0</v>
      </c>
      <c r="E265" s="18">
        <v>22.0</v>
      </c>
      <c r="F265" s="18">
        <v>0.0</v>
      </c>
      <c r="G265" s="19">
        <f>VLOOKUP(B265,'Kings Ratings'!$A$2:$B$1000,2,false)</f>
        <v>9</v>
      </c>
      <c r="H265" s="10">
        <f>vlookup(A265,'202405 MM (Do Not Delete)'!$A$1:$G$1000,7,false)</f>
        <v>314</v>
      </c>
      <c r="J265" s="80">
        <f>vlookup(A265,'Export 20240703'!A:H,4,false)</f>
        <v>2433</v>
      </c>
      <c r="K265" s="80">
        <f t="shared" si="3"/>
        <v>170</v>
      </c>
      <c r="L265" s="23">
        <f t="shared" si="4"/>
        <v>0.06987258529</v>
      </c>
      <c r="M265" s="24" t="str">
        <f t="shared" si="12"/>
        <v>Energy Coil with +170, +7% (2433 to 2603)</v>
      </c>
      <c r="N265" s="41"/>
      <c r="O265" s="18">
        <f>vlookup(A265,'Export 20240703'!A:J,5,false)</f>
        <v>19</v>
      </c>
      <c r="P265" s="18">
        <f t="shared" si="6"/>
        <v>3</v>
      </c>
      <c r="Q265" s="23">
        <f t="shared" si="7"/>
        <v>0.1578947368</v>
      </c>
      <c r="R265" s="24" t="str">
        <f t="shared" si="8"/>
        <v>Energy Coil with +3, +15.8% (19 to 22)</v>
      </c>
      <c r="S265" s="18"/>
      <c r="T265" s="18">
        <f>vlookup(A265,'Export 20240703'!A:J,6,false)</f>
        <v>0</v>
      </c>
      <c r="U265" s="80">
        <f t="shared" si="9"/>
        <v>0</v>
      </c>
      <c r="V265" s="23" t="str">
        <f t="shared" si="10"/>
        <v>#DIV/0!</v>
      </c>
      <c r="W265" s="26" t="str">
        <f t="shared" si="11"/>
        <v>#DIV/0!</v>
      </c>
    </row>
    <row r="266">
      <c r="A266" s="18">
        <v>681.0</v>
      </c>
      <c r="B266" s="18" t="str">
        <f>VLOOKUP(A266,'202405 MM (Do Not Delete)'!$S$2:$T$1000,2,false)</f>
        <v>Control Box</v>
      </c>
      <c r="C266" s="18" t="str">
        <f t="shared" si="2"/>
        <v>((Control Box))</v>
      </c>
      <c r="D266" s="18">
        <v>1447.0</v>
      </c>
      <c r="E266" s="18">
        <v>1.0</v>
      </c>
      <c r="F266" s="18">
        <v>0.0</v>
      </c>
      <c r="G266" s="19">
        <f>VLOOKUP(B266,'Kings Ratings'!$A$2:$B$1000,2,false)</f>
        <v>7</v>
      </c>
      <c r="H266" s="10"/>
      <c r="J266" s="80">
        <f>vlookup(A266,'Export 20240703'!A:H,4,false)</f>
        <v>1339</v>
      </c>
      <c r="K266" s="80">
        <f t="shared" si="3"/>
        <v>108</v>
      </c>
      <c r="L266" s="23">
        <f t="shared" si="4"/>
        <v>0.08065720687</v>
      </c>
      <c r="M266" s="24" t="str">
        <f t="shared" si="12"/>
        <v>Control Box with +108, +8.1% (1339 to 1447)</v>
      </c>
      <c r="N266" s="41"/>
      <c r="O266" s="18">
        <f>vlookup(A266,'Export 20240703'!A:J,5,false)</f>
        <v>1</v>
      </c>
      <c r="P266" s="18">
        <f t="shared" si="6"/>
        <v>0</v>
      </c>
      <c r="Q266" s="23">
        <f t="shared" si="7"/>
        <v>0</v>
      </c>
      <c r="R266" s="24" t="str">
        <f t="shared" si="8"/>
        <v>Control Box with +0, +0% (1 to 1)</v>
      </c>
      <c r="S266" s="18"/>
      <c r="T266" s="18">
        <f>vlookup(A266,'Export 20240703'!A:J,6,false)</f>
        <v>0</v>
      </c>
      <c r="U266" s="80">
        <f t="shared" si="9"/>
        <v>0</v>
      </c>
      <c r="V266" s="23" t="str">
        <f t="shared" si="10"/>
        <v>#DIV/0!</v>
      </c>
      <c r="W266" s="26" t="str">
        <f t="shared" si="11"/>
        <v>#DIV/0!</v>
      </c>
    </row>
    <row r="267">
      <c r="A267" s="18">
        <v>682.0</v>
      </c>
      <c r="B267" s="18" t="str">
        <f>VLOOKUP(A267,'202405 MM (Do Not Delete)'!$S$2:$T$1000,2,false)</f>
        <v>Kill Switch</v>
      </c>
      <c r="C267" s="18" t="str">
        <f t="shared" si="2"/>
        <v>((Kill Switch))</v>
      </c>
      <c r="D267" s="18">
        <v>3276.0</v>
      </c>
      <c r="E267" s="18">
        <v>237.0</v>
      </c>
      <c r="F267" s="18">
        <v>2.0</v>
      </c>
      <c r="G267" s="19">
        <f>VLOOKUP(B267,'Kings Ratings'!$A$2:$B$1000,2,false)</f>
        <v>8</v>
      </c>
      <c r="H267" s="10"/>
      <c r="J267" s="80">
        <f>vlookup(A267,'Export 20240703'!A:H,4,false)</f>
        <v>3053</v>
      </c>
      <c r="K267" s="80">
        <f t="shared" si="3"/>
        <v>223</v>
      </c>
      <c r="L267" s="23">
        <f t="shared" si="4"/>
        <v>0.07304290861</v>
      </c>
      <c r="M267" s="24" t="str">
        <f t="shared" si="12"/>
        <v>Kill Switch with +223, +7.3% (3053 to 3276)</v>
      </c>
      <c r="N267" s="41"/>
      <c r="O267" s="18">
        <f>vlookup(A267,'Export 20240703'!A:J,5,false)</f>
        <v>225</v>
      </c>
      <c r="P267" s="18">
        <f t="shared" si="6"/>
        <v>12</v>
      </c>
      <c r="Q267" s="23">
        <f t="shared" si="7"/>
        <v>0.05333333333</v>
      </c>
      <c r="R267" s="24" t="str">
        <f t="shared" si="8"/>
        <v>Kill Switch with +12, +5.3% (225 to 237)</v>
      </c>
      <c r="S267" s="18"/>
      <c r="T267" s="18">
        <f>vlookup(A267,'Export 20240703'!A:J,6,false)</f>
        <v>1</v>
      </c>
      <c r="U267" s="80">
        <f t="shared" si="9"/>
        <v>1</v>
      </c>
      <c r="V267" s="23">
        <f t="shared" si="10"/>
        <v>1</v>
      </c>
      <c r="W267" s="26" t="str">
        <f t="shared" si="11"/>
        <v>Kill Switch with +1, +100% (1 to 2)</v>
      </c>
    </row>
    <row r="268">
      <c r="A268" s="18">
        <v>683.0</v>
      </c>
      <c r="B268" s="18" t="str">
        <f>VLOOKUP(A268,'202405 MM (Do Not Delete)'!$S$2:$T$1000,2,false)</f>
        <v>Pear Grease</v>
      </c>
      <c r="C268" s="18" t="str">
        <f t="shared" si="2"/>
        <v>((Pear Grease))</v>
      </c>
      <c r="D268" s="18">
        <v>4114.0</v>
      </c>
      <c r="E268" s="18">
        <v>50.0</v>
      </c>
      <c r="F268" s="18">
        <v>0.0</v>
      </c>
      <c r="G268" s="19">
        <f>VLOOKUP(B268,'Kings Ratings'!$A$2:$B$1000,2,false)</f>
        <v>9</v>
      </c>
      <c r="H268" s="10" t="str">
        <f>vlookup(A268,'202405 MM (Do Not Delete)'!$A$1:$G$1000,7,false)</f>
        <v/>
      </c>
      <c r="J268" s="80">
        <f>vlookup(A268,'Export 20240703'!A:H,4,false)</f>
        <v>3836</v>
      </c>
      <c r="K268" s="80">
        <f t="shared" si="3"/>
        <v>278</v>
      </c>
      <c r="L268" s="23">
        <f t="shared" si="4"/>
        <v>0.0724713243</v>
      </c>
      <c r="M268" s="24" t="str">
        <f t="shared" si="12"/>
        <v>Pear Grease with +278, +7.2% (3836 to 4114)</v>
      </c>
      <c r="N268" s="41"/>
      <c r="O268" s="18">
        <f>vlookup(A268,'Export 20240703'!A:J,5,false)</f>
        <v>37</v>
      </c>
      <c r="P268" s="18">
        <f t="shared" si="6"/>
        <v>13</v>
      </c>
      <c r="Q268" s="23">
        <f t="shared" si="7"/>
        <v>0.3513513514</v>
      </c>
      <c r="R268" s="24" t="str">
        <f t="shared" si="8"/>
        <v>Pear Grease with +13, +35.1% (37 to 50)</v>
      </c>
      <c r="S268" s="18"/>
      <c r="T268" s="18">
        <f>vlookup(A268,'Export 20240703'!A:J,6,false)</f>
        <v>0</v>
      </c>
      <c r="U268" s="80">
        <f t="shared" si="9"/>
        <v>0</v>
      </c>
      <c r="V268" s="23" t="str">
        <f t="shared" si="10"/>
        <v>#DIV/0!</v>
      </c>
      <c r="W268" s="26" t="str">
        <f t="shared" si="11"/>
        <v>#DIV/0!</v>
      </c>
    </row>
    <row r="269">
      <c r="A269" s="18">
        <v>684.0</v>
      </c>
      <c r="B269" s="18" t="str">
        <f>VLOOKUP(A269,'202405 MM (Do Not Delete)'!$S$2:$T$1000,2,false)</f>
        <v>Power Monitor</v>
      </c>
      <c r="C269" s="18" t="str">
        <f t="shared" si="2"/>
        <v>((Power Monitor))</v>
      </c>
      <c r="D269" s="18">
        <v>1618.0</v>
      </c>
      <c r="E269" s="18">
        <v>28.0</v>
      </c>
      <c r="F269" s="18">
        <v>0.0</v>
      </c>
      <c r="G269" s="19">
        <f>VLOOKUP(B269,'Kings Ratings'!$A$2:$B$1000,2,false)</f>
        <v>10</v>
      </c>
      <c r="H269" s="10"/>
      <c r="J269" s="80">
        <f>vlookup(A269,'Export 20240703'!A:H,4,false)</f>
        <v>1469</v>
      </c>
      <c r="K269" s="80">
        <f t="shared" si="3"/>
        <v>149</v>
      </c>
      <c r="L269" s="23">
        <f t="shared" si="4"/>
        <v>0.1014295439</v>
      </c>
      <c r="M269" s="24" t="str">
        <f t="shared" si="12"/>
        <v>Power Monitor with +149, +10.1% (1469 to 1618)</v>
      </c>
      <c r="N269" s="41"/>
      <c r="O269" s="18">
        <f>vlookup(A269,'Export 20240703'!A:J,5,false)</f>
        <v>19</v>
      </c>
      <c r="P269" s="18">
        <f t="shared" si="6"/>
        <v>9</v>
      </c>
      <c r="Q269" s="23">
        <f t="shared" si="7"/>
        <v>0.4736842105</v>
      </c>
      <c r="R269" s="24" t="str">
        <f t="shared" si="8"/>
        <v>Power Monitor with +9, +47.4% (19 to 28)</v>
      </c>
      <c r="S269" s="18"/>
      <c r="T269" s="18">
        <f>vlookup(A269,'Export 20240703'!A:J,6,false)</f>
        <v>0</v>
      </c>
      <c r="U269" s="80">
        <f t="shared" si="9"/>
        <v>0</v>
      </c>
      <c r="V269" s="23" t="str">
        <f t="shared" si="10"/>
        <v>#DIV/0!</v>
      </c>
      <c r="W269" s="26" t="str">
        <f t="shared" si="11"/>
        <v>#DIV/0!</v>
      </c>
    </row>
    <row r="270">
      <c r="A270" s="18">
        <v>685.0</v>
      </c>
      <c r="B270" s="18" t="str">
        <f>VLOOKUP(A270,'202405 MM (Do Not Delete)'!$S$2:$T$1000,2,false)</f>
        <v>Engine</v>
      </c>
      <c r="C270" s="18" t="str">
        <f t="shared" si="2"/>
        <v>((Engine))</v>
      </c>
      <c r="D270" s="18">
        <v>764.0</v>
      </c>
      <c r="E270" s="18">
        <v>1.0</v>
      </c>
      <c r="F270" s="18">
        <v>0.0</v>
      </c>
      <c r="G270" s="19">
        <f>VLOOKUP(B270,'Kings Ratings'!$A$2:$B$1000,2,false)</f>
        <v>10</v>
      </c>
      <c r="H270" s="10"/>
      <c r="J270" s="80">
        <f>vlookup(A270,'Export 20240703'!A:H,4,false)</f>
        <v>649</v>
      </c>
      <c r="K270" s="80">
        <f t="shared" si="3"/>
        <v>115</v>
      </c>
      <c r="L270" s="23">
        <f t="shared" si="4"/>
        <v>0.1771956857</v>
      </c>
      <c r="M270" s="24" t="str">
        <f t="shared" si="12"/>
        <v>Engine with +115, +17.7% (649 to 764)</v>
      </c>
      <c r="N270" s="41"/>
      <c r="O270" s="18">
        <f>vlookup(A270,'Export 20240703'!A:J,5,false)</f>
        <v>1</v>
      </c>
      <c r="P270" s="18">
        <f t="shared" si="6"/>
        <v>0</v>
      </c>
      <c r="Q270" s="23">
        <f t="shared" si="7"/>
        <v>0</v>
      </c>
      <c r="R270" s="24" t="str">
        <f t="shared" si="8"/>
        <v>Engine with +0, +0% (1 to 1)</v>
      </c>
      <c r="S270" s="18"/>
      <c r="T270" s="18">
        <f>vlookup(A270,'Export 20240703'!A:J,6,false)</f>
        <v>0</v>
      </c>
      <c r="U270" s="80">
        <f t="shared" si="9"/>
        <v>0</v>
      </c>
      <c r="V270" s="23" t="str">
        <f t="shared" si="10"/>
        <v>#DIV/0!</v>
      </c>
      <c r="W270" s="26" t="str">
        <f t="shared" si="11"/>
        <v>#DIV/0!</v>
      </c>
    </row>
    <row r="271">
      <c r="A271" s="18">
        <v>687.0</v>
      </c>
      <c r="B271" s="18" t="str">
        <f>VLOOKUP(A271,'202405 MM (Do Not Delete)'!$S$2:$T$1000,2,false)</f>
        <v>Holiday Wreath</v>
      </c>
      <c r="C271" s="18" t="str">
        <f t="shared" si="2"/>
        <v>((Holiday Wreath))</v>
      </c>
      <c r="D271" s="18">
        <v>1147.0</v>
      </c>
      <c r="E271" s="18">
        <v>10.0</v>
      </c>
      <c r="F271" s="18">
        <v>0.0</v>
      </c>
      <c r="G271" s="19">
        <f>VLOOKUP(B271,'Kings Ratings'!$A$2:$B$1000,2,false)</f>
        <v>11</v>
      </c>
      <c r="H271" s="10"/>
      <c r="J271" s="80">
        <f>vlookup(A271,'Export 20240703'!A:H,4,false)</f>
        <v>1146</v>
      </c>
      <c r="K271" s="80">
        <f t="shared" si="3"/>
        <v>1</v>
      </c>
      <c r="L271" s="23">
        <f t="shared" si="4"/>
        <v>0.000872600349</v>
      </c>
      <c r="M271" s="24" t="str">
        <f t="shared" si="12"/>
        <v>Holiday Wreath with +1, +0.1% (1146 to 1147)</v>
      </c>
      <c r="N271" s="41"/>
      <c r="O271" s="18">
        <f>vlookup(A271,'Export 20240703'!A:J,5,false)</f>
        <v>10</v>
      </c>
      <c r="P271" s="18">
        <f t="shared" si="6"/>
        <v>0</v>
      </c>
      <c r="Q271" s="23">
        <f t="shared" si="7"/>
        <v>0</v>
      </c>
      <c r="R271" s="24" t="str">
        <f t="shared" si="8"/>
        <v>Holiday Wreath with +0, +0% (10 to 10)</v>
      </c>
      <c r="S271" s="18"/>
      <c r="T271" s="18">
        <f>vlookup(A271,'Export 20240703'!A:J,6,false)</f>
        <v>0</v>
      </c>
      <c r="U271" s="80">
        <f t="shared" si="9"/>
        <v>0</v>
      </c>
      <c r="V271" s="23" t="str">
        <f t="shared" si="10"/>
        <v>#DIV/0!</v>
      </c>
      <c r="W271" s="26" t="str">
        <f t="shared" si="11"/>
        <v>#DIV/0!</v>
      </c>
    </row>
    <row r="272">
      <c r="A272" s="18">
        <v>688.0</v>
      </c>
      <c r="B272" s="18" t="str">
        <f>VLOOKUP(A272,'202405 MM (Do Not Delete)'!$S$2:$T$1000,2,false)</f>
        <v>Frosteye</v>
      </c>
      <c r="C272" s="18" t="str">
        <f t="shared" si="2"/>
        <v>((Frosteye))</v>
      </c>
      <c r="D272" s="18">
        <v>11018.0</v>
      </c>
      <c r="E272" s="18">
        <v>10140.0</v>
      </c>
      <c r="F272" s="18">
        <v>6662.0</v>
      </c>
      <c r="G272" s="19">
        <f>VLOOKUP(B272,'Kings Ratings'!$A$2:$B$1000,2,false)</f>
        <v>1</v>
      </c>
      <c r="H272" s="7">
        <f>vlookup(A272,'202405 MM (Do Not Delete)'!$A$1:$G$1000,7,false)</f>
        <v>213</v>
      </c>
      <c r="J272" s="80">
        <f>vlookup(A272,'Export 20240703'!A:H,4,false)</f>
        <v>10165</v>
      </c>
      <c r="K272" s="80">
        <f t="shared" si="3"/>
        <v>853</v>
      </c>
      <c r="L272" s="23">
        <f t="shared" si="4"/>
        <v>0.08391539597</v>
      </c>
      <c r="M272" s="24" t="str">
        <f t="shared" si="12"/>
        <v>Frosteye with +853, +8.4% (10165 to 11018)</v>
      </c>
      <c r="N272" s="41"/>
      <c r="O272" s="18">
        <f>vlookup(A272,'Export 20240703'!A:J,5,false)</f>
        <v>9383</v>
      </c>
      <c r="P272" s="18">
        <f t="shared" si="6"/>
        <v>757</v>
      </c>
      <c r="Q272" s="23">
        <f t="shared" si="7"/>
        <v>0.08067782159</v>
      </c>
      <c r="R272" s="24" t="str">
        <f t="shared" si="8"/>
        <v>Frosteye with +757, +8.1% (9383 to 10140)</v>
      </c>
      <c r="S272" s="18"/>
      <c r="T272" s="18">
        <f>vlookup(A272,'Export 20240703'!A:J,6,false)</f>
        <v>6160</v>
      </c>
      <c r="U272" s="80">
        <f t="shared" si="9"/>
        <v>502</v>
      </c>
      <c r="V272" s="23">
        <f t="shared" si="10"/>
        <v>0.08149350649</v>
      </c>
      <c r="W272" s="26" t="str">
        <f t="shared" si="11"/>
        <v>Frosteye with +502, +8.1% (6160 to 6662)</v>
      </c>
    </row>
    <row r="273">
      <c r="A273" s="18">
        <v>689.0</v>
      </c>
      <c r="B273" s="18" t="str">
        <f>VLOOKUP(A273,'202405 MM (Do Not Delete)'!$S$2:$T$1000,2,false)</f>
        <v>Crowfish</v>
      </c>
      <c r="C273" s="18" t="str">
        <f t="shared" si="2"/>
        <v>((Crowfish))</v>
      </c>
      <c r="D273" s="18">
        <v>10993.0</v>
      </c>
      <c r="E273" s="18">
        <v>10100.0</v>
      </c>
      <c r="F273" s="18">
        <v>6637.0</v>
      </c>
      <c r="G273" s="19">
        <f>VLOOKUP(B273,'Kings Ratings'!$A$2:$B$1000,2,false)</f>
        <v>1</v>
      </c>
      <c r="H273" s="7">
        <f>vlookup(A273,'202405 MM (Do Not Delete)'!$A$1:$G$1000,7,false)</f>
        <v>214</v>
      </c>
      <c r="J273" s="80">
        <f>vlookup(A273,'Export 20240703'!A:H,4,false)</f>
        <v>10145</v>
      </c>
      <c r="K273" s="80">
        <f t="shared" si="3"/>
        <v>848</v>
      </c>
      <c r="L273" s="23">
        <f t="shared" si="4"/>
        <v>0.08358797437</v>
      </c>
      <c r="M273" s="24" t="str">
        <f t="shared" si="12"/>
        <v>Crowfish with +848, +8.4% (10145 to 10993)</v>
      </c>
      <c r="N273" s="41"/>
      <c r="O273" s="18">
        <f>vlookup(A273,'Export 20240703'!A:J,5,false)</f>
        <v>9347</v>
      </c>
      <c r="P273" s="18">
        <f t="shared" si="6"/>
        <v>753</v>
      </c>
      <c r="Q273" s="23">
        <f t="shared" si="7"/>
        <v>0.08056060768</v>
      </c>
      <c r="R273" s="24" t="str">
        <f t="shared" si="8"/>
        <v>Crowfish with +753, +8.1% (9347 to 10100)</v>
      </c>
      <c r="S273" s="18"/>
      <c r="T273" s="18">
        <f>vlookup(A273,'Export 20240703'!A:J,6,false)</f>
        <v>6138</v>
      </c>
      <c r="U273" s="80">
        <f t="shared" si="9"/>
        <v>499</v>
      </c>
      <c r="V273" s="23">
        <f t="shared" si="10"/>
        <v>0.08129683936</v>
      </c>
      <c r="W273" s="26" t="str">
        <f t="shared" si="11"/>
        <v>Crowfish with +499, +8.1% (6138 to 6637)</v>
      </c>
    </row>
    <row r="274">
      <c r="A274" s="18">
        <v>690.0</v>
      </c>
      <c r="B274" s="18" t="str">
        <f>VLOOKUP(A274,'202405 MM (Do Not Delete)'!$S$2:$T$1000,2,false)</f>
        <v>Bullfish</v>
      </c>
      <c r="C274" s="18" t="str">
        <f t="shared" si="2"/>
        <v>((Bullfish))</v>
      </c>
      <c r="D274" s="18">
        <v>10935.0</v>
      </c>
      <c r="E274" s="18">
        <v>9945.0</v>
      </c>
      <c r="F274" s="18">
        <v>6193.0</v>
      </c>
      <c r="G274" s="19">
        <f>VLOOKUP(B274,'Kings Ratings'!$A$2:$B$1000,2,false)</f>
        <v>1</v>
      </c>
      <c r="H274" s="7">
        <f>vlookup(A274,'202405 MM (Do Not Delete)'!$A$1:$G$1000,7,false)</f>
        <v>218</v>
      </c>
      <c r="J274" s="80">
        <f>vlookup(A274,'Export 20240703'!A:H,4,false)</f>
        <v>10100</v>
      </c>
      <c r="K274" s="80">
        <f t="shared" si="3"/>
        <v>835</v>
      </c>
      <c r="L274" s="23">
        <f t="shared" si="4"/>
        <v>0.08267326733</v>
      </c>
      <c r="M274" s="24" t="str">
        <f t="shared" si="12"/>
        <v>Bullfish with +835, +8.3% (10100 to 10935)</v>
      </c>
      <c r="N274" s="41"/>
      <c r="O274" s="18">
        <f>vlookup(A274,'Export 20240703'!A:J,5,false)</f>
        <v>9201</v>
      </c>
      <c r="P274" s="18">
        <f t="shared" si="6"/>
        <v>744</v>
      </c>
      <c r="Q274" s="23">
        <f t="shared" si="7"/>
        <v>0.080860776</v>
      </c>
      <c r="R274" s="24" t="str">
        <f t="shared" si="8"/>
        <v>Bullfish with +744, +8.1% (9201 to 9945)</v>
      </c>
      <c r="S274" s="18"/>
      <c r="T274" s="18">
        <f>vlookup(A274,'Export 20240703'!A:J,6,false)</f>
        <v>5740</v>
      </c>
      <c r="U274" s="80">
        <f t="shared" si="9"/>
        <v>453</v>
      </c>
      <c r="V274" s="23">
        <f t="shared" si="10"/>
        <v>0.07891986063</v>
      </c>
      <c r="W274" s="26" t="str">
        <f t="shared" si="11"/>
        <v>Bullfish with +453, +7.9% (5740 to 6193)</v>
      </c>
    </row>
    <row r="275">
      <c r="A275" s="18">
        <v>691.0</v>
      </c>
      <c r="B275" s="18" t="str">
        <f>VLOOKUP(A275,'202405 MM (Do Not Delete)'!$S$2:$T$1000,2,false)</f>
        <v>Glassback</v>
      </c>
      <c r="C275" s="18" t="str">
        <f t="shared" si="2"/>
        <v>((Glassback))</v>
      </c>
      <c r="D275" s="18">
        <v>10880.0</v>
      </c>
      <c r="E275" s="18">
        <v>9815.0</v>
      </c>
      <c r="F275" s="18">
        <v>5873.0</v>
      </c>
      <c r="G275" s="19">
        <f>VLOOKUP(B275,'Kings Ratings'!$A$2:$B$1000,2,false)</f>
        <v>1</v>
      </c>
      <c r="H275" s="7">
        <f>vlookup(A275,'202405 MM (Do Not Delete)'!$A$1:$G$1000,7,false)</f>
        <v>255</v>
      </c>
      <c r="J275" s="80">
        <f>vlookup(A275,'Export 20240703'!A:H,4,false)</f>
        <v>10050</v>
      </c>
      <c r="K275" s="80">
        <f t="shared" si="3"/>
        <v>830</v>
      </c>
      <c r="L275" s="23">
        <f t="shared" si="4"/>
        <v>0.08258706468</v>
      </c>
      <c r="M275" s="24" t="str">
        <f t="shared" si="12"/>
        <v>Glassback with +830, +8.3% (10050 to 10880)</v>
      </c>
      <c r="N275" s="41"/>
      <c r="O275" s="18">
        <f>vlookup(A275,'Export 20240703'!A:J,5,false)</f>
        <v>9086</v>
      </c>
      <c r="P275" s="18">
        <f t="shared" si="6"/>
        <v>729</v>
      </c>
      <c r="Q275" s="23">
        <f t="shared" si="7"/>
        <v>0.080233326</v>
      </c>
      <c r="R275" s="24" t="str">
        <f t="shared" si="8"/>
        <v>Glassback with +729, +8% (9086 to 9815)</v>
      </c>
      <c r="S275" s="18"/>
      <c r="T275" s="18">
        <f>vlookup(A275,'Export 20240703'!A:J,6,false)</f>
        <v>5473</v>
      </c>
      <c r="U275" s="80">
        <f t="shared" si="9"/>
        <v>400</v>
      </c>
      <c r="V275" s="23">
        <f t="shared" si="10"/>
        <v>0.07308605883</v>
      </c>
      <c r="W275" s="26" t="str">
        <f t="shared" si="11"/>
        <v>Glassback with +400, +7.3% (5473 to 5873)</v>
      </c>
    </row>
    <row r="276">
      <c r="A276" s="18">
        <v>692.0</v>
      </c>
      <c r="B276" s="18" t="str">
        <f>VLOOKUP(A276,'202405 MM (Do Not Delete)'!$S$2:$T$1000,2,false)</f>
        <v>Sea Crest</v>
      </c>
      <c r="C276" s="18" t="str">
        <f t="shared" si="2"/>
        <v>((Sea Crest))</v>
      </c>
      <c r="D276" s="18">
        <v>10854.0</v>
      </c>
      <c r="E276" s="18">
        <v>9745.0</v>
      </c>
      <c r="F276" s="18">
        <v>5750.0</v>
      </c>
      <c r="G276" s="19">
        <f>VLOOKUP(B276,'Kings Ratings'!$A$2:$B$1000,2,false)</f>
        <v>1</v>
      </c>
      <c r="H276" s="7">
        <f>vlookup(A276,'202405 MM (Do Not Delete)'!$A$1:$G$1000,7,false)</f>
        <v>258</v>
      </c>
      <c r="J276" s="80">
        <f>vlookup(A276,'Export 20240703'!A:H,4,false)</f>
        <v>10016</v>
      </c>
      <c r="K276" s="80">
        <f t="shared" si="3"/>
        <v>838</v>
      </c>
      <c r="L276" s="23">
        <f t="shared" si="4"/>
        <v>0.08366613419</v>
      </c>
      <c r="M276" s="24" t="str">
        <f t="shared" si="12"/>
        <v>Sea Crest with +838, +8.4% (10016 to 10854)</v>
      </c>
      <c r="N276" s="41"/>
      <c r="O276" s="18">
        <f>vlookup(A276,'Export 20240703'!A:J,5,false)</f>
        <v>9011</v>
      </c>
      <c r="P276" s="18">
        <f t="shared" si="6"/>
        <v>734</v>
      </c>
      <c r="Q276" s="23">
        <f t="shared" si="7"/>
        <v>0.08145599822</v>
      </c>
      <c r="R276" s="24" t="str">
        <f t="shared" si="8"/>
        <v>Sea Crest with +734, +8.1% (9011 to 9745)</v>
      </c>
      <c r="S276" s="18"/>
      <c r="T276" s="18">
        <f>vlookup(A276,'Export 20240703'!A:J,6,false)</f>
        <v>5352</v>
      </c>
      <c r="U276" s="80">
        <f t="shared" si="9"/>
        <v>398</v>
      </c>
      <c r="V276" s="23">
        <f t="shared" si="10"/>
        <v>0.07436472347</v>
      </c>
      <c r="W276" s="26" t="str">
        <f t="shared" si="11"/>
        <v>Sea Crest with +398, +7.4% (5352 to 5750)</v>
      </c>
    </row>
    <row r="277">
      <c r="A277" s="18">
        <v>693.0</v>
      </c>
      <c r="B277" s="18" t="str">
        <f>VLOOKUP(A277,'202405 MM (Do Not Delete)'!$S$2:$T$1000,2,false)</f>
        <v>Seeker</v>
      </c>
      <c r="C277" s="18" t="str">
        <f t="shared" si="2"/>
        <v>((Seeker))</v>
      </c>
      <c r="D277" s="18">
        <v>10815.0</v>
      </c>
      <c r="E277" s="18">
        <v>9661.0</v>
      </c>
      <c r="F277" s="18">
        <v>5515.0</v>
      </c>
      <c r="G277" s="19">
        <f>VLOOKUP(B277,'Kings Ratings'!$A$2:$B$1000,2,false)</f>
        <v>1</v>
      </c>
      <c r="H277" s="7">
        <f>vlookup(A277,'202405 MM (Do Not Delete)'!$A$1:$G$1000,7,false)</f>
        <v>252</v>
      </c>
      <c r="J277" s="80">
        <f>vlookup(A277,'Export 20240703'!A:H,4,false)</f>
        <v>9980</v>
      </c>
      <c r="K277" s="80">
        <f t="shared" si="3"/>
        <v>835</v>
      </c>
      <c r="L277" s="23">
        <f t="shared" si="4"/>
        <v>0.08366733467</v>
      </c>
      <c r="M277" s="24" t="str">
        <f t="shared" si="12"/>
        <v>Seeker with +835, +8.4% (9980 to 10815)</v>
      </c>
      <c r="N277" s="41"/>
      <c r="O277" s="18">
        <f>vlookup(A277,'Export 20240703'!A:J,5,false)</f>
        <v>8926</v>
      </c>
      <c r="P277" s="18">
        <f t="shared" si="6"/>
        <v>735</v>
      </c>
      <c r="Q277" s="23">
        <f t="shared" si="7"/>
        <v>0.08234371499</v>
      </c>
      <c r="R277" s="24" t="str">
        <f t="shared" si="8"/>
        <v>Seeker with +735, +8.2% (8926 to 9661)</v>
      </c>
      <c r="S277" s="18"/>
      <c r="T277" s="18">
        <f>vlookup(A277,'Export 20240703'!A:J,6,false)</f>
        <v>5153</v>
      </c>
      <c r="U277" s="80">
        <f t="shared" si="9"/>
        <v>362</v>
      </c>
      <c r="V277" s="23">
        <f t="shared" si="10"/>
        <v>0.07025033961</v>
      </c>
      <c r="W277" s="26" t="str">
        <f t="shared" si="11"/>
        <v>Seeker with +362, +7% (5153 to 5515)</v>
      </c>
    </row>
    <row r="278">
      <c r="A278" s="18">
        <v>694.0</v>
      </c>
      <c r="B278" s="18" t="str">
        <f>VLOOKUP(A278,'202405 MM (Do Not Delete)'!$S$2:$T$1000,2,false)</f>
        <v>Stone Jelly</v>
      </c>
      <c r="C278" s="18" t="str">
        <f t="shared" si="2"/>
        <v>((Stone Jelly))</v>
      </c>
      <c r="D278" s="18">
        <v>10789.0</v>
      </c>
      <c r="E278" s="18">
        <v>9592.0</v>
      </c>
      <c r="F278" s="18">
        <v>5419.0</v>
      </c>
      <c r="G278" s="19">
        <f>VLOOKUP(B278,'Kings Ratings'!$A$2:$B$1000,2,false)</f>
        <v>1</v>
      </c>
      <c r="H278" s="7">
        <f>vlookup(A278,'202405 MM (Do Not Delete)'!$A$1:$G$1000,7,false)</f>
        <v>262</v>
      </c>
      <c r="J278" s="80">
        <f>vlookup(A278,'Export 20240703'!A:H,4,false)</f>
        <v>9956</v>
      </c>
      <c r="K278" s="80">
        <f t="shared" si="3"/>
        <v>833</v>
      </c>
      <c r="L278" s="23">
        <f t="shared" si="4"/>
        <v>0.08366813982</v>
      </c>
      <c r="M278" s="24" t="str">
        <f t="shared" si="12"/>
        <v>Stone Jelly with +833, +8.4% (9956 to 10789)</v>
      </c>
      <c r="N278" s="41"/>
      <c r="O278" s="18">
        <f>vlookup(A278,'Export 20240703'!A:J,5,false)</f>
        <v>8871</v>
      </c>
      <c r="P278" s="18">
        <f t="shared" si="6"/>
        <v>721</v>
      </c>
      <c r="Q278" s="23">
        <f t="shared" si="7"/>
        <v>0.08127606809</v>
      </c>
      <c r="R278" s="24" t="str">
        <f t="shared" si="8"/>
        <v>Stone Jelly with +721, +8.1% (8871 to 9592)</v>
      </c>
      <c r="S278" s="18"/>
      <c r="T278" s="18">
        <f>vlookup(A278,'Export 20240703'!A:J,6,false)</f>
        <v>5060</v>
      </c>
      <c r="U278" s="80">
        <f t="shared" si="9"/>
        <v>359</v>
      </c>
      <c r="V278" s="23">
        <f t="shared" si="10"/>
        <v>0.0709486166</v>
      </c>
      <c r="W278" s="26" t="str">
        <f t="shared" si="11"/>
        <v>Stone Jelly with +359, +7.1% (5060 to 5419)</v>
      </c>
    </row>
    <row r="279">
      <c r="A279" s="18">
        <v>695.0</v>
      </c>
      <c r="B279" s="18" t="str">
        <f>VLOOKUP(A279,'202405 MM (Do Not Delete)'!$S$2:$T$1000,2,false)</f>
        <v>Gold Sea Crest</v>
      </c>
      <c r="C279" s="18" t="str">
        <f t="shared" si="2"/>
        <v>((Gold Sea Crest))</v>
      </c>
      <c r="D279" s="18">
        <v>2685.0</v>
      </c>
      <c r="E279" s="18">
        <v>2.0</v>
      </c>
      <c r="F279" s="18">
        <v>0.0</v>
      </c>
      <c r="G279" s="19">
        <f>VLOOKUP(B279,'Kings Ratings'!$A$2:$B$1000,2,false)</f>
        <v>10</v>
      </c>
      <c r="H279" s="10" t="str">
        <f>vlookup(A279,'202405 MM (Do Not Delete)'!$A$1:$G$1000,7,false)</f>
        <v/>
      </c>
      <c r="J279" s="80">
        <f>vlookup(A279,'Export 20240703'!A:H,4,false)</f>
        <v>2465</v>
      </c>
      <c r="K279" s="80">
        <f t="shared" si="3"/>
        <v>220</v>
      </c>
      <c r="L279" s="23">
        <f t="shared" si="4"/>
        <v>0.0892494929</v>
      </c>
      <c r="M279" s="24" t="str">
        <f t="shared" si="12"/>
        <v>Gold Sea Crest with +220, +8.9% (2465 to 2685)</v>
      </c>
      <c r="N279" s="41"/>
      <c r="O279" s="18">
        <f>vlookup(A279,'Export 20240703'!A:J,5,false)</f>
        <v>2</v>
      </c>
      <c r="P279" s="18">
        <f t="shared" si="6"/>
        <v>0</v>
      </c>
      <c r="Q279" s="23">
        <f t="shared" si="7"/>
        <v>0</v>
      </c>
      <c r="R279" s="24" t="str">
        <f t="shared" si="8"/>
        <v>Gold Sea Crest with +0, +0% (2 to 2)</v>
      </c>
      <c r="S279" s="18"/>
      <c r="T279" s="18">
        <f>vlookup(A279,'Export 20240703'!A:J,6,false)</f>
        <v>0</v>
      </c>
      <c r="U279" s="80">
        <f t="shared" si="9"/>
        <v>0</v>
      </c>
      <c r="V279" s="23" t="str">
        <f t="shared" si="10"/>
        <v>#DIV/0!</v>
      </c>
      <c r="W279" s="26" t="str">
        <f t="shared" si="11"/>
        <v>#DIV/0!</v>
      </c>
    </row>
    <row r="280">
      <c r="A280" s="18">
        <v>696.0</v>
      </c>
      <c r="B280" s="18" t="str">
        <f>VLOOKUP(A280,'202405 MM (Do Not Delete)'!$S$2:$T$1000,2,false)</f>
        <v>Ice Shark</v>
      </c>
      <c r="C280" s="18" t="str">
        <f t="shared" si="2"/>
        <v>((Ice Shark))</v>
      </c>
      <c r="D280" s="18">
        <v>10782.0</v>
      </c>
      <c r="E280" s="18">
        <v>9567.0</v>
      </c>
      <c r="F280" s="18">
        <v>5335.0</v>
      </c>
      <c r="G280" s="19">
        <f>VLOOKUP(B280,'Kings Ratings'!$A$2:$B$1000,2,false)</f>
        <v>1</v>
      </c>
      <c r="H280" s="7">
        <f>vlookup(A280,'202405 MM (Do Not Delete)'!$A$1:$G$1000,7,false)</f>
        <v>263</v>
      </c>
      <c r="J280" s="80">
        <f>vlookup(A280,'Export 20240703'!A:H,4,false)</f>
        <v>9951</v>
      </c>
      <c r="K280" s="80">
        <f t="shared" si="3"/>
        <v>831</v>
      </c>
      <c r="L280" s="23">
        <f t="shared" si="4"/>
        <v>0.08350919506</v>
      </c>
      <c r="M280" s="24" t="str">
        <f t="shared" si="12"/>
        <v>Ice Shark with +831, +8.4% (9951 to 10782)</v>
      </c>
      <c r="N280" s="41"/>
      <c r="O280" s="18">
        <f>vlookup(A280,'Export 20240703'!A:J,5,false)</f>
        <v>8844</v>
      </c>
      <c r="P280" s="18">
        <f t="shared" si="6"/>
        <v>723</v>
      </c>
      <c r="Q280" s="23">
        <f t="shared" si="7"/>
        <v>0.08175033921</v>
      </c>
      <c r="R280" s="24" t="str">
        <f t="shared" si="8"/>
        <v>Ice Shark with +723, +8.2% (8844 to 9567)</v>
      </c>
      <c r="S280" s="18"/>
      <c r="T280" s="18">
        <f>vlookup(A280,'Export 20240703'!A:J,6,false)</f>
        <v>4977</v>
      </c>
      <c r="U280" s="80">
        <f t="shared" si="9"/>
        <v>358</v>
      </c>
      <c r="V280" s="23">
        <f t="shared" si="10"/>
        <v>0.07193088206</v>
      </c>
      <c r="W280" s="26" t="str">
        <f t="shared" si="11"/>
        <v>Ice Shark with +358, +7.2% (4977 to 5335)</v>
      </c>
    </row>
    <row r="281">
      <c r="A281" s="18">
        <v>712.0</v>
      </c>
      <c r="B281" s="18" t="str">
        <f>VLOOKUP(A281,'202405 MM (Do Not Delete)'!$S$2:$T$1000,2,false)</f>
        <v>Polished Boot</v>
      </c>
      <c r="C281" s="18" t="str">
        <f t="shared" si="2"/>
        <v>((Polished Boot))</v>
      </c>
      <c r="D281" s="18">
        <v>1837.0</v>
      </c>
      <c r="E281" s="18">
        <v>57.0</v>
      </c>
      <c r="F281" s="18">
        <v>0.0</v>
      </c>
      <c r="G281" s="19">
        <f>VLOOKUP(B281,'Kings Ratings'!$A$2:$B$1000,2,false)</f>
        <v>10</v>
      </c>
      <c r="H281" s="10" t="str">
        <f>vlookup(A281,'202405 MM (Do Not Delete)'!$A$1:$G$1000,7,false)</f>
        <v/>
      </c>
      <c r="J281" s="80">
        <f>vlookup(A281,'Export 20240703'!A:H,4,false)</f>
        <v>1714</v>
      </c>
      <c r="K281" s="80">
        <f t="shared" si="3"/>
        <v>123</v>
      </c>
      <c r="L281" s="23">
        <f t="shared" si="4"/>
        <v>0.07176196033</v>
      </c>
      <c r="M281" s="24" t="str">
        <f t="shared" si="12"/>
        <v>Polished Boot with +123, +7.2% (1714 to 1837)</v>
      </c>
      <c r="N281" s="41"/>
      <c r="O281" s="18">
        <f>vlookup(A281,'Export 20240703'!A:J,5,false)</f>
        <v>47</v>
      </c>
      <c r="P281" s="18">
        <f t="shared" si="6"/>
        <v>10</v>
      </c>
      <c r="Q281" s="23">
        <f t="shared" si="7"/>
        <v>0.2127659574</v>
      </c>
      <c r="R281" s="24" t="str">
        <f t="shared" si="8"/>
        <v>Polished Boot with +10, +21.3% (47 to 57)</v>
      </c>
      <c r="S281" s="18"/>
      <c r="T281" s="18">
        <f>vlookup(A281,'Export 20240703'!A:J,6,false)</f>
        <v>0</v>
      </c>
      <c r="U281" s="80">
        <f t="shared" si="9"/>
        <v>0</v>
      </c>
      <c r="V281" s="23" t="str">
        <f t="shared" si="10"/>
        <v>#DIV/0!</v>
      </c>
      <c r="W281" s="26" t="str">
        <f t="shared" si="11"/>
        <v>#DIV/0!</v>
      </c>
    </row>
    <row r="282">
      <c r="A282" s="18">
        <v>713.0</v>
      </c>
      <c r="B282" s="18" t="str">
        <f>VLOOKUP(A282,'202405 MM (Do Not Delete)'!$S$2:$T$1000,2,false)</f>
        <v>Pair of Boots</v>
      </c>
      <c r="C282" s="18" t="str">
        <f t="shared" si="2"/>
        <v>((Pair of Boots))</v>
      </c>
      <c r="D282" s="18">
        <v>1432.0</v>
      </c>
      <c r="E282" s="18">
        <v>28.0</v>
      </c>
      <c r="F282" s="18">
        <v>0.0</v>
      </c>
      <c r="G282" s="19">
        <f>VLOOKUP(B282,'Kings Ratings'!$A$2:$B$1000,2,false)</f>
        <v>10</v>
      </c>
      <c r="H282" s="10"/>
      <c r="J282" s="80">
        <f>vlookup(A282,'Export 20240703'!A:H,4,false)</f>
        <v>1376</v>
      </c>
      <c r="K282" s="80">
        <f t="shared" si="3"/>
        <v>56</v>
      </c>
      <c r="L282" s="23">
        <f t="shared" si="4"/>
        <v>0.04069767442</v>
      </c>
      <c r="M282" s="24" t="str">
        <f t="shared" si="12"/>
        <v>Pair of Boots with +56, +4.1% (1376 to 1432)</v>
      </c>
      <c r="N282" s="41"/>
      <c r="O282" s="18">
        <f>vlookup(A282,'Export 20240703'!A:J,5,false)</f>
        <v>26</v>
      </c>
      <c r="P282" s="18">
        <f t="shared" si="6"/>
        <v>2</v>
      </c>
      <c r="Q282" s="23">
        <f t="shared" si="7"/>
        <v>0.07692307692</v>
      </c>
      <c r="R282" s="24" t="str">
        <f t="shared" si="8"/>
        <v>Pair of Boots with +2, +7.7% (26 to 28)</v>
      </c>
      <c r="S282" s="18"/>
      <c r="T282" s="18">
        <f>vlookup(A282,'Export 20240703'!A:J,6,false)</f>
        <v>0</v>
      </c>
      <c r="U282" s="80">
        <f t="shared" si="9"/>
        <v>0</v>
      </c>
      <c r="V282" s="23" t="str">
        <f t="shared" si="10"/>
        <v>#DIV/0!</v>
      </c>
      <c r="W282" s="26" t="str">
        <f t="shared" si="11"/>
        <v>#DIV/0!</v>
      </c>
    </row>
    <row r="283">
      <c r="A283" s="18">
        <v>717.0</v>
      </c>
      <c r="B283" s="18" t="str">
        <f>VLOOKUP(A283,'202405 MM (Do Not Delete)'!$S$2:$T$1000,2,false)</f>
        <v>Frost Shield</v>
      </c>
      <c r="C283" s="18" t="str">
        <f t="shared" si="2"/>
        <v>((Frost Shield))</v>
      </c>
      <c r="D283" s="18">
        <v>2081.0</v>
      </c>
      <c r="E283" s="18">
        <v>1.0</v>
      </c>
      <c r="F283" s="18">
        <v>0.0</v>
      </c>
      <c r="G283" s="19">
        <f>VLOOKUP(B283,'Kings Ratings'!$A$2:$B$1000,2,false)</f>
        <v>10</v>
      </c>
      <c r="H283" s="10" t="str">
        <f>vlookup(A283,'202405 MM (Do Not Delete)'!$A$1:$G$1000,7,false)</f>
        <v/>
      </c>
      <c r="J283" s="80">
        <f>vlookup(A283,'Export 20240703'!A:H,4,false)</f>
        <v>1919</v>
      </c>
      <c r="K283" s="80">
        <f t="shared" si="3"/>
        <v>162</v>
      </c>
      <c r="L283" s="23">
        <f t="shared" si="4"/>
        <v>0.08441896821</v>
      </c>
      <c r="M283" s="24" t="str">
        <f t="shared" si="12"/>
        <v>Frost Shield with +162, +8.4% (1919 to 2081)</v>
      </c>
      <c r="N283" s="41"/>
      <c r="O283" s="18">
        <f>vlookup(A283,'Export 20240703'!A:J,5,false)</f>
        <v>1</v>
      </c>
      <c r="P283" s="18">
        <f t="shared" si="6"/>
        <v>0</v>
      </c>
      <c r="Q283" s="23">
        <f t="shared" si="7"/>
        <v>0</v>
      </c>
      <c r="R283" s="24" t="str">
        <f t="shared" si="8"/>
        <v>Frost Shield with +0, +0% (1 to 1)</v>
      </c>
      <c r="S283" s="18"/>
      <c r="T283" s="18">
        <f>vlookup(A283,'Export 20240703'!A:J,6,false)</f>
        <v>0</v>
      </c>
      <c r="U283" s="80">
        <f t="shared" si="9"/>
        <v>0</v>
      </c>
      <c r="V283" s="23" t="str">
        <f t="shared" si="10"/>
        <v>#DIV/0!</v>
      </c>
      <c r="W283" s="26" t="str">
        <f t="shared" si="11"/>
        <v>#DIV/0!</v>
      </c>
    </row>
    <row r="284">
      <c r="A284" s="18">
        <v>723.0</v>
      </c>
      <c r="B284" s="18" t="str">
        <f>VLOOKUP(A284,'202405 MM (Do Not Delete)'!$S$2:$T$1000,2,false)</f>
        <v>Red Berry Pie</v>
      </c>
      <c r="C284" s="18" t="str">
        <f t="shared" si="2"/>
        <v>((Red Berry Pie))</v>
      </c>
      <c r="D284" s="18">
        <v>5186.0</v>
      </c>
      <c r="E284" s="18">
        <v>1408.0</v>
      </c>
      <c r="F284" s="18">
        <v>19.0</v>
      </c>
      <c r="G284" s="19">
        <f>VLOOKUP(B284,'Kings Ratings'!$A$2:$B$1000,2,false)</f>
        <v>6</v>
      </c>
      <c r="H284" s="7" t="str">
        <f>vlookup(A284,'202405 MM (Do Not Delete)'!$A$1:$G$1000,7,false)</f>
        <v/>
      </c>
      <c r="J284" s="80">
        <f>vlookup(A284,'Export 20240703'!A:H,4,false)</f>
        <v>4804</v>
      </c>
      <c r="K284" s="80">
        <f t="shared" si="3"/>
        <v>382</v>
      </c>
      <c r="L284" s="23">
        <f t="shared" si="4"/>
        <v>0.07951706911</v>
      </c>
      <c r="M284" s="24" t="str">
        <f t="shared" si="12"/>
        <v>Red Berry Pie with +382, +8% (4804 to 5186)</v>
      </c>
      <c r="N284" s="41"/>
      <c r="O284" s="18">
        <f>vlookup(A284,'Export 20240703'!A:J,5,false)</f>
        <v>1256</v>
      </c>
      <c r="P284" s="18">
        <f t="shared" si="6"/>
        <v>152</v>
      </c>
      <c r="Q284" s="23">
        <f t="shared" si="7"/>
        <v>0.1210191083</v>
      </c>
      <c r="R284" s="24" t="str">
        <f t="shared" si="8"/>
        <v>Red Berry Pie with +152, +12.1% (1256 to 1408)</v>
      </c>
      <c r="S284" s="18"/>
      <c r="T284" s="18">
        <f>vlookup(A284,'Export 20240703'!A:J,6,false)</f>
        <v>15</v>
      </c>
      <c r="U284" s="80">
        <f t="shared" si="9"/>
        <v>4</v>
      </c>
      <c r="V284" s="23">
        <f t="shared" si="10"/>
        <v>0.2666666667</v>
      </c>
      <c r="W284" s="26" t="str">
        <f t="shared" si="11"/>
        <v>Red Berry Pie with +4, +26.7% (15 to 19)</v>
      </c>
    </row>
    <row r="285">
      <c r="A285" s="18">
        <v>725.0</v>
      </c>
      <c r="B285" s="18" t="str">
        <f>VLOOKUP(A285,'202405 MM (Do Not Delete)'!$S$2:$T$1000,2,false)</f>
        <v>Pie Pan</v>
      </c>
      <c r="C285" s="18" t="str">
        <f t="shared" si="2"/>
        <v>((Pie Pan))</v>
      </c>
      <c r="D285" s="18">
        <v>2969.0</v>
      </c>
      <c r="E285" s="18">
        <v>200.0</v>
      </c>
      <c r="F285" s="18">
        <v>0.0</v>
      </c>
      <c r="G285" s="19">
        <f>VLOOKUP(B285,'Kings Ratings'!$A$2:$B$1000,2,false)</f>
        <v>9</v>
      </c>
      <c r="H285" s="10" t="str">
        <f>vlookup(A285,'202405 MM (Do Not Delete)'!$A$1:$G$1000,7,false)</f>
        <v/>
      </c>
      <c r="J285" s="80">
        <f>vlookup(A285,'Export 20240703'!A:H,4,false)</f>
        <v>2740</v>
      </c>
      <c r="K285" s="80">
        <f t="shared" si="3"/>
        <v>229</v>
      </c>
      <c r="L285" s="23">
        <f t="shared" si="4"/>
        <v>0.08357664234</v>
      </c>
      <c r="M285" s="24" t="str">
        <f t="shared" si="12"/>
        <v>Pie Pan with +229, +8.4% (2740 to 2969)</v>
      </c>
      <c r="N285" s="41"/>
      <c r="O285" s="18">
        <f>vlookup(A285,'Export 20240703'!A:J,5,false)</f>
        <v>174</v>
      </c>
      <c r="P285" s="18">
        <f t="shared" si="6"/>
        <v>26</v>
      </c>
      <c r="Q285" s="23">
        <f t="shared" si="7"/>
        <v>0.1494252874</v>
      </c>
      <c r="R285" s="24" t="str">
        <f t="shared" si="8"/>
        <v>Pie Pan with +26, +14.9% (174 to 200)</v>
      </c>
      <c r="S285" s="18"/>
      <c r="T285" s="18">
        <f>vlookup(A285,'Export 20240703'!A:J,6,false)</f>
        <v>0</v>
      </c>
      <c r="U285" s="80">
        <f t="shared" si="9"/>
        <v>0</v>
      </c>
      <c r="V285" s="23" t="str">
        <f t="shared" si="10"/>
        <v>#DIV/0!</v>
      </c>
      <c r="W285" s="26" t="str">
        <f t="shared" si="11"/>
        <v>#DIV/0!</v>
      </c>
    </row>
    <row r="286">
      <c r="A286" s="18">
        <v>726.0</v>
      </c>
      <c r="B286" s="18" t="str">
        <f>VLOOKUP(A286,'202405 MM (Do Not Delete)'!$S$2:$T$1000,2,false)</f>
        <v>Concord Grape Pie</v>
      </c>
      <c r="C286" s="18" t="str">
        <f t="shared" si="2"/>
        <v>((Concord Grape Pie))</v>
      </c>
      <c r="D286" s="18">
        <v>4656.0</v>
      </c>
      <c r="E286" s="18">
        <v>1620.0</v>
      </c>
      <c r="F286" s="18">
        <v>54.0</v>
      </c>
      <c r="G286" s="19">
        <f>VLOOKUP(B286,'Kings Ratings'!$A$2:$B$1000,2,false)</f>
        <v>8</v>
      </c>
      <c r="H286" s="7" t="str">
        <f>vlookup(A286,'202405 MM (Do Not Delete)'!$A$1:$G$1000,7,false)</f>
        <v/>
      </c>
      <c r="J286" s="80">
        <f>vlookup(A286,'Export 20240703'!A:H,4,false)</f>
        <v>4203</v>
      </c>
      <c r="K286" s="80">
        <f t="shared" si="3"/>
        <v>453</v>
      </c>
      <c r="L286" s="23">
        <f t="shared" si="4"/>
        <v>0.107780157</v>
      </c>
      <c r="M286" s="24" t="str">
        <f t="shared" si="12"/>
        <v>Concord Grape Pie with +453, +10.8% (4203 to 4656)</v>
      </c>
      <c r="N286" s="41"/>
      <c r="O286" s="18">
        <f>vlookup(A286,'Export 20240703'!A:J,5,false)</f>
        <v>1436</v>
      </c>
      <c r="P286" s="18">
        <f t="shared" si="6"/>
        <v>184</v>
      </c>
      <c r="Q286" s="23">
        <f t="shared" si="7"/>
        <v>0.1281337047</v>
      </c>
      <c r="R286" s="24" t="str">
        <f t="shared" si="8"/>
        <v>Concord Grape Pie with +184, +12.8% (1436 to 1620)</v>
      </c>
      <c r="S286" s="18"/>
      <c r="T286" s="18">
        <f>vlookup(A286,'Export 20240703'!A:J,6,false)</f>
        <v>46</v>
      </c>
      <c r="U286" s="80">
        <f t="shared" si="9"/>
        <v>8</v>
      </c>
      <c r="V286" s="23">
        <f t="shared" si="10"/>
        <v>0.1739130435</v>
      </c>
      <c r="W286" s="26" t="str">
        <f t="shared" si="11"/>
        <v>Concord Grape Pie with +8, +17.4% (46 to 54)</v>
      </c>
    </row>
    <row r="287">
      <c r="A287" s="18">
        <v>736.0</v>
      </c>
      <c r="B287" s="18" t="str">
        <f>VLOOKUP(A287,'202405 MM (Do Not Delete)'!$S$2:$T$1000,2,false)</f>
        <v>Fancy Chair</v>
      </c>
      <c r="C287" s="18" t="str">
        <f t="shared" si="2"/>
        <v>((Fancy Chair))</v>
      </c>
      <c r="D287" s="18">
        <v>1986.0</v>
      </c>
      <c r="E287" s="18">
        <v>24.0</v>
      </c>
      <c r="F287" s="18">
        <v>0.0</v>
      </c>
      <c r="G287" s="19">
        <f>VLOOKUP(B287,'Kings Ratings'!$A$2:$B$1000,2,false)</f>
        <v>9</v>
      </c>
      <c r="H287" s="10" t="str">
        <f>vlookup(A287,'202405 MM (Do Not Delete)'!$A$1:$G$1000,7,false)</f>
        <v/>
      </c>
      <c r="J287" s="80">
        <f>vlookup(A287,'Export 20240703'!A:H,4,false)</f>
        <v>1842</v>
      </c>
      <c r="K287" s="80">
        <f t="shared" si="3"/>
        <v>144</v>
      </c>
      <c r="L287" s="23">
        <f t="shared" si="4"/>
        <v>0.07817589577</v>
      </c>
      <c r="M287" s="24" t="str">
        <f t="shared" si="12"/>
        <v>Fancy Chair with +144, +7.8% (1842 to 1986)</v>
      </c>
      <c r="N287" s="41"/>
      <c r="O287" s="18">
        <f>vlookup(A287,'Export 20240703'!A:J,5,false)</f>
        <v>23</v>
      </c>
      <c r="P287" s="18">
        <f t="shared" si="6"/>
        <v>1</v>
      </c>
      <c r="Q287" s="23">
        <f t="shared" si="7"/>
        <v>0.04347826087</v>
      </c>
      <c r="R287" s="24" t="str">
        <f t="shared" si="8"/>
        <v>Fancy Chair with +1, +4.3% (23 to 24)</v>
      </c>
      <c r="S287" s="18"/>
      <c r="T287" s="18">
        <f>vlookup(A287,'Export 20240703'!A:J,6,false)</f>
        <v>0</v>
      </c>
      <c r="U287" s="80">
        <f t="shared" si="9"/>
        <v>0</v>
      </c>
      <c r="V287" s="23" t="str">
        <f t="shared" si="10"/>
        <v>#DIV/0!</v>
      </c>
      <c r="W287" s="26" t="str">
        <f t="shared" si="11"/>
        <v>#DIV/0!</v>
      </c>
    </row>
    <row r="288">
      <c r="A288" s="18">
        <v>737.0</v>
      </c>
      <c r="B288" s="18" t="str">
        <f>VLOOKUP(A288,'202405 MM (Do Not Delete)'!$S$2:$T$1000,2,false)</f>
        <v>Fancy Pan Flute</v>
      </c>
      <c r="C288" s="18" t="str">
        <f t="shared" si="2"/>
        <v>((Fancy Pan Flute))</v>
      </c>
      <c r="D288" s="18">
        <v>2670.0</v>
      </c>
      <c r="E288" s="18">
        <v>1001.0</v>
      </c>
      <c r="F288" s="18">
        <v>41.0</v>
      </c>
      <c r="G288" s="19">
        <f>VLOOKUP(B288,'Kings Ratings'!$A$2:$B$1000,2,false)</f>
        <v>6</v>
      </c>
      <c r="H288" s="7">
        <f>vlookup(A288,'202405 MM (Do Not Delete)'!$A$1:$G$1000,7,false)</f>
        <v>295</v>
      </c>
      <c r="J288" s="80">
        <f>vlookup(A288,'Export 20240703'!A:H,4,false)</f>
        <v>2523</v>
      </c>
      <c r="K288" s="80">
        <f t="shared" si="3"/>
        <v>147</v>
      </c>
      <c r="L288" s="23">
        <f t="shared" si="4"/>
        <v>0.05826397146</v>
      </c>
      <c r="M288" s="24" t="str">
        <f t="shared" si="12"/>
        <v>Fancy Pan Flute with +147, +5.8% (2523 to 2670)</v>
      </c>
      <c r="N288" s="41"/>
      <c r="O288" s="18">
        <f>vlookup(A288,'Export 20240703'!A:J,5,false)</f>
        <v>954</v>
      </c>
      <c r="P288" s="18">
        <f t="shared" si="6"/>
        <v>47</v>
      </c>
      <c r="Q288" s="23">
        <f t="shared" si="7"/>
        <v>0.04926624738</v>
      </c>
      <c r="R288" s="24" t="str">
        <f t="shared" si="8"/>
        <v>Fancy Pan Flute with +47, +4.9% (954 to 1001)</v>
      </c>
      <c r="S288" s="18"/>
      <c r="T288" s="18">
        <f>vlookup(A288,'Export 20240703'!A:J,6,false)</f>
        <v>37</v>
      </c>
      <c r="U288" s="80">
        <f t="shared" si="9"/>
        <v>4</v>
      </c>
      <c r="V288" s="23">
        <f t="shared" si="10"/>
        <v>0.1081081081</v>
      </c>
      <c r="W288" s="26" t="str">
        <f t="shared" si="11"/>
        <v>Fancy Pan Flute with +4, +10.8% (37 to 41)</v>
      </c>
    </row>
    <row r="289">
      <c r="A289" s="18">
        <v>738.0</v>
      </c>
      <c r="B289" s="18" t="str">
        <f>VLOOKUP(A289,'202405 MM (Do Not Delete)'!$S$2:$T$1000,2,false)</f>
        <v>Wooden Table</v>
      </c>
      <c r="C289" s="18" t="str">
        <f t="shared" si="2"/>
        <v>((Wooden Table))</v>
      </c>
      <c r="D289" s="18">
        <v>5287.0</v>
      </c>
      <c r="E289" s="18">
        <v>3609.0</v>
      </c>
      <c r="F289" s="18">
        <v>575.0</v>
      </c>
      <c r="G289" s="19">
        <f>VLOOKUP(B289,'Kings Ratings'!$A$2:$B$1000,2,false)</f>
        <v>2</v>
      </c>
      <c r="H289" s="7">
        <f>vlookup(A289,'202405 MM (Do Not Delete)'!$A$1:$G$1000,7,false)</f>
        <v>275</v>
      </c>
      <c r="J289" s="80">
        <f>vlookup(A289,'Export 20240703'!A:H,4,false)</f>
        <v>4835</v>
      </c>
      <c r="K289" s="80">
        <f t="shared" si="3"/>
        <v>452</v>
      </c>
      <c r="L289" s="23">
        <f t="shared" si="4"/>
        <v>0.09348500517</v>
      </c>
      <c r="M289" s="24" t="str">
        <f t="shared" si="12"/>
        <v>Wooden Table with +452, +9.3% (4835 to 5287)</v>
      </c>
      <c r="N289" s="41"/>
      <c r="O289" s="18">
        <f>vlookup(A289,'Export 20240703'!A:J,5,false)</f>
        <v>3321</v>
      </c>
      <c r="P289" s="18">
        <f t="shared" si="6"/>
        <v>288</v>
      </c>
      <c r="Q289" s="23">
        <f t="shared" si="7"/>
        <v>0.08672086721</v>
      </c>
      <c r="R289" s="24" t="str">
        <f t="shared" si="8"/>
        <v>Wooden Table with +288, +8.7% (3321 to 3609)</v>
      </c>
      <c r="S289" s="18"/>
      <c r="T289" s="18">
        <f>vlookup(A289,'Export 20240703'!A:J,6,false)</f>
        <v>489</v>
      </c>
      <c r="U289" s="80">
        <f t="shared" si="9"/>
        <v>86</v>
      </c>
      <c r="V289" s="23">
        <f t="shared" si="10"/>
        <v>0.1758691207</v>
      </c>
      <c r="W289" s="26" t="str">
        <f t="shared" si="11"/>
        <v>Wooden Table with +86, +17.6% (489 to 575)</v>
      </c>
    </row>
    <row r="290">
      <c r="A290" s="18">
        <v>742.0</v>
      </c>
      <c r="B290" s="18" t="str">
        <f>VLOOKUP(A290,'202405 MM (Do Not Delete)'!$S$2:$T$1000,2,false)</f>
        <v>Bouquet of Flowers</v>
      </c>
      <c r="C290" s="18" t="str">
        <f t="shared" si="2"/>
        <v>((Bouquet of Flowers))</v>
      </c>
      <c r="D290" s="18">
        <v>535.0</v>
      </c>
      <c r="E290" s="18">
        <v>3.0</v>
      </c>
      <c r="F290" s="18">
        <v>0.0</v>
      </c>
      <c r="G290" s="19">
        <f>VLOOKUP(B290,'Kings Ratings'!$A$2:$B$1000,2,false)</f>
        <v>10</v>
      </c>
      <c r="H290" s="10" t="str">
        <f>vlookup(A290,'202405 MM (Do Not Delete)'!$A$1:$G$1000,7,false)</f>
        <v/>
      </c>
      <c r="J290" s="80">
        <f>vlookup(A290,'Export 20240703'!A:H,4,false)</f>
        <v>511</v>
      </c>
      <c r="K290" s="80">
        <f t="shared" si="3"/>
        <v>24</v>
      </c>
      <c r="L290" s="23">
        <f t="shared" si="4"/>
        <v>0.0469667319</v>
      </c>
      <c r="M290" s="24" t="str">
        <f t="shared" si="12"/>
        <v>Bouquet of Flowers with +24, +4.7% (511 to 535)</v>
      </c>
      <c r="N290" s="41"/>
      <c r="O290" s="18">
        <f>vlookup(A290,'Export 20240703'!A:J,5,false)</f>
        <v>3</v>
      </c>
      <c r="P290" s="18">
        <f t="shared" si="6"/>
        <v>0</v>
      </c>
      <c r="Q290" s="23">
        <f t="shared" si="7"/>
        <v>0</v>
      </c>
      <c r="R290" s="24" t="str">
        <f t="shared" si="8"/>
        <v>Bouquet of Flowers with +0, +0% (3 to 3)</v>
      </c>
      <c r="S290" s="18"/>
      <c r="T290" s="18">
        <f>vlookup(A290,'Export 20240703'!A:J,6,false)</f>
        <v>0</v>
      </c>
      <c r="U290" s="80">
        <f t="shared" si="9"/>
        <v>0</v>
      </c>
      <c r="V290" s="23" t="str">
        <f t="shared" si="10"/>
        <v>#DIV/0!</v>
      </c>
      <c r="W290" s="26" t="str">
        <f t="shared" si="11"/>
        <v>#DIV/0!</v>
      </c>
    </row>
    <row r="291">
      <c r="A291" s="18">
        <v>743.0</v>
      </c>
      <c r="B291" s="18" t="str">
        <f>VLOOKUP(A291,'202405 MM (Do Not Delete)'!$S$2:$T$1000,2,false)</f>
        <v>Step Ladder</v>
      </c>
      <c r="C291" s="18" t="str">
        <f t="shared" si="2"/>
        <v>((Step Ladder))</v>
      </c>
      <c r="D291" s="18">
        <v>2770.0</v>
      </c>
      <c r="E291" s="18">
        <v>40.0</v>
      </c>
      <c r="F291" s="18">
        <v>0.0</v>
      </c>
      <c r="G291" s="19">
        <f>VLOOKUP(B291,'Kings Ratings'!$A$2:$B$1000,2,false)</f>
        <v>10</v>
      </c>
      <c r="H291" s="10">
        <f>vlookup(A291,'202405 MM (Do Not Delete)'!$A$1:$G$1000,7,false)</f>
        <v>313</v>
      </c>
      <c r="J291" s="80">
        <f>vlookup(A291,'Export 20240703'!A:H,4,false)</f>
        <v>2537</v>
      </c>
      <c r="K291" s="80">
        <f t="shared" si="3"/>
        <v>233</v>
      </c>
      <c r="L291" s="23">
        <f t="shared" si="4"/>
        <v>0.0918407568</v>
      </c>
      <c r="M291" s="24" t="str">
        <f t="shared" si="12"/>
        <v>Step Ladder with +233, +9.2% (2537 to 2770)</v>
      </c>
      <c r="N291" s="41"/>
      <c r="O291" s="18">
        <f>vlookup(A291,'Export 20240703'!A:J,5,false)</f>
        <v>28</v>
      </c>
      <c r="P291" s="18">
        <f t="shared" si="6"/>
        <v>12</v>
      </c>
      <c r="Q291" s="23">
        <f t="shared" si="7"/>
        <v>0.4285714286</v>
      </c>
      <c r="R291" s="24" t="str">
        <f t="shared" si="8"/>
        <v>Step Ladder with +12, +42.9% (28 to 40)</v>
      </c>
      <c r="S291" s="18"/>
      <c r="T291" s="18">
        <f>vlookup(A291,'Export 20240703'!A:J,6,false)</f>
        <v>0</v>
      </c>
      <c r="U291" s="80">
        <f t="shared" si="9"/>
        <v>0</v>
      </c>
      <c r="V291" s="23" t="str">
        <f t="shared" si="10"/>
        <v>#DIV/0!</v>
      </c>
      <c r="W291" s="26" t="str">
        <f t="shared" si="11"/>
        <v>#DIV/0!</v>
      </c>
    </row>
    <row r="292">
      <c r="A292" s="18">
        <v>754.0</v>
      </c>
      <c r="B292" s="18" t="str">
        <f>VLOOKUP(A292,'202405 MM (Do Not Delete)'!$S$2:$T$1000,2,false)</f>
        <v>Potato Battery</v>
      </c>
      <c r="C292" s="18" t="str">
        <f t="shared" si="2"/>
        <v>((Potato Battery))</v>
      </c>
      <c r="D292" s="18">
        <v>4524.0</v>
      </c>
      <c r="E292" s="18">
        <v>47.0</v>
      </c>
      <c r="F292" s="18">
        <v>0.0</v>
      </c>
      <c r="G292" s="19">
        <f>VLOOKUP(B292,'Kings Ratings'!$A$2:$B$1000,2,false)</f>
        <v>9</v>
      </c>
      <c r="H292" s="10" t="str">
        <f>vlookup(A292,'202405 MM (Do Not Delete)'!$A$1:$G$1000,7,false)</f>
        <v/>
      </c>
      <c r="J292" s="80">
        <f>vlookup(A292,'Export 20240703'!A:H,4,false)</f>
        <v>4182</v>
      </c>
      <c r="K292" s="80">
        <f t="shared" si="3"/>
        <v>342</v>
      </c>
      <c r="L292" s="23">
        <f t="shared" si="4"/>
        <v>0.08177905308</v>
      </c>
      <c r="M292" s="24" t="str">
        <f t="shared" si="12"/>
        <v>Potato Battery with +342, +8.2% (4182 to 4524)</v>
      </c>
      <c r="N292" s="41"/>
      <c r="O292" s="18">
        <f>vlookup(A292,'Export 20240703'!A:J,5,false)</f>
        <v>40</v>
      </c>
      <c r="P292" s="18">
        <f t="shared" si="6"/>
        <v>7</v>
      </c>
      <c r="Q292" s="23">
        <f t="shared" si="7"/>
        <v>0.175</v>
      </c>
      <c r="R292" s="24" t="str">
        <f t="shared" si="8"/>
        <v>Potato Battery with +7, +17.5% (40 to 47)</v>
      </c>
      <c r="S292" s="18"/>
      <c r="T292" s="18">
        <f>vlookup(A292,'Export 20240703'!A:J,6,false)</f>
        <v>0</v>
      </c>
      <c r="U292" s="80">
        <f t="shared" si="9"/>
        <v>0</v>
      </c>
      <c r="V292" s="23" t="str">
        <f t="shared" si="10"/>
        <v>#DIV/0!</v>
      </c>
      <c r="W292" s="26" t="str">
        <f t="shared" si="11"/>
        <v>#DIV/0!</v>
      </c>
    </row>
    <row r="293">
      <c r="A293" s="18">
        <v>755.0</v>
      </c>
      <c r="B293" s="18" t="str">
        <f>VLOOKUP(A293,'202405 MM (Do Not Delete)'!$S$2:$T$1000,2,false)</f>
        <v>Hickory Omelette</v>
      </c>
      <c r="C293" s="18" t="str">
        <f t="shared" si="2"/>
        <v>((Hickory Omelette))</v>
      </c>
      <c r="D293" s="18">
        <v>1068.0</v>
      </c>
      <c r="E293" s="18">
        <v>78.0</v>
      </c>
      <c r="F293" s="18">
        <v>0.0</v>
      </c>
      <c r="G293" s="19">
        <f>VLOOKUP(B293,'Kings Ratings'!$A$2:$B$1000,2,false)</f>
        <v>10</v>
      </c>
      <c r="H293" s="10"/>
      <c r="J293" s="80">
        <f>vlookup(A293,'Export 20240703'!A:H,4,false)</f>
        <v>966</v>
      </c>
      <c r="K293" s="80">
        <f t="shared" si="3"/>
        <v>102</v>
      </c>
      <c r="L293" s="23">
        <f t="shared" si="4"/>
        <v>0.1055900621</v>
      </c>
      <c r="M293" s="24" t="str">
        <f t="shared" si="12"/>
        <v>Hickory Omelette with +102, +10.6% (966 to 1068)</v>
      </c>
      <c r="N293" s="41"/>
      <c r="O293" s="18">
        <f>vlookup(A293,'Export 20240703'!A:J,5,false)</f>
        <v>71</v>
      </c>
      <c r="P293" s="18">
        <f t="shared" si="6"/>
        <v>7</v>
      </c>
      <c r="Q293" s="23">
        <f t="shared" si="7"/>
        <v>0.0985915493</v>
      </c>
      <c r="R293" s="24" t="str">
        <f t="shared" si="8"/>
        <v>Hickory Omelette with +7, +9.9% (71 to 78)</v>
      </c>
      <c r="S293" s="18"/>
      <c r="T293" s="18">
        <f>vlookup(A293,'Export 20240703'!A:J,6,false)</f>
        <v>0</v>
      </c>
      <c r="U293" s="80">
        <f t="shared" si="9"/>
        <v>0</v>
      </c>
      <c r="V293" s="23" t="str">
        <f t="shared" si="10"/>
        <v>#DIV/0!</v>
      </c>
      <c r="W293" s="26" t="str">
        <f t="shared" si="11"/>
        <v>#DIV/0!</v>
      </c>
    </row>
    <row r="294">
      <c r="A294" s="18">
        <v>756.0</v>
      </c>
      <c r="B294" s="18" t="str">
        <f>VLOOKUP(A294,'202405 MM (Do Not Delete)'!$S$2:$T$1000,2,false)</f>
        <v>Crunchy Omelette</v>
      </c>
      <c r="C294" s="18" t="str">
        <f t="shared" si="2"/>
        <v>((Crunchy Omelette))</v>
      </c>
      <c r="D294" s="18">
        <v>366.0</v>
      </c>
      <c r="E294" s="18">
        <v>13.0</v>
      </c>
      <c r="F294" s="18">
        <v>0.0</v>
      </c>
      <c r="G294" s="19">
        <f>VLOOKUP(B294,'Kings Ratings'!$A$2:$B$1000,2,false)</f>
        <v>11</v>
      </c>
      <c r="H294" s="10"/>
      <c r="J294" s="80">
        <f>vlookup(A294,'Export 20240703'!A:H,4,false)</f>
        <v>365</v>
      </c>
      <c r="K294" s="80">
        <f t="shared" si="3"/>
        <v>1</v>
      </c>
      <c r="L294" s="23">
        <f t="shared" si="4"/>
        <v>0.002739726027</v>
      </c>
      <c r="M294" s="24" t="str">
        <f t="shared" si="12"/>
        <v>Crunchy Omelette with +1, +0.3% (365 to 366)</v>
      </c>
      <c r="N294" s="41"/>
      <c r="O294" s="18">
        <f>vlookup(A294,'Export 20240703'!A:J,5,false)</f>
        <v>13</v>
      </c>
      <c r="P294" s="18">
        <f t="shared" si="6"/>
        <v>0</v>
      </c>
      <c r="Q294" s="23">
        <f t="shared" si="7"/>
        <v>0</v>
      </c>
      <c r="R294" s="24" t="str">
        <f t="shared" si="8"/>
        <v>Crunchy Omelette with +0, +0% (13 to 13)</v>
      </c>
      <c r="S294" s="18"/>
      <c r="T294" s="18">
        <f>vlookup(A294,'Export 20240703'!A:J,6,false)</f>
        <v>0</v>
      </c>
      <c r="U294" s="80">
        <f t="shared" si="9"/>
        <v>0</v>
      </c>
      <c r="V294" s="23" t="str">
        <f t="shared" si="10"/>
        <v>#DIV/0!</v>
      </c>
      <c r="W294" s="26" t="str">
        <f t="shared" si="11"/>
        <v>#DIV/0!</v>
      </c>
    </row>
    <row r="295">
      <c r="A295" s="18">
        <v>759.0</v>
      </c>
      <c r="B295" s="18" t="str">
        <f>VLOOKUP(A295,'202405 MM (Do Not Delete)'!$S$2:$T$1000,2,false)</f>
        <v>Steel Vise</v>
      </c>
      <c r="C295" s="18" t="str">
        <f t="shared" si="2"/>
        <v>((Steel Vise))</v>
      </c>
      <c r="D295" s="18">
        <v>2418.0</v>
      </c>
      <c r="E295" s="18">
        <v>57.0</v>
      </c>
      <c r="F295" s="18">
        <v>1.0</v>
      </c>
      <c r="G295" s="19">
        <f>VLOOKUP(B295,'Kings Ratings'!$A$2:$B$1000,2,false)</f>
        <v>10</v>
      </c>
      <c r="H295" s="10">
        <f>vlookup(A295,'202405 MM (Do Not Delete)'!$A$1:$G$1000,7,false)</f>
        <v>315</v>
      </c>
      <c r="J295" s="80">
        <f>vlookup(A295,'Export 20240703'!A:H,4,false)</f>
        <v>2251</v>
      </c>
      <c r="K295" s="80">
        <f t="shared" si="3"/>
        <v>167</v>
      </c>
      <c r="L295" s="23">
        <f t="shared" si="4"/>
        <v>0.07418924922</v>
      </c>
      <c r="M295" s="24" t="str">
        <f t="shared" si="12"/>
        <v>Steel Vise with +167, +7.4% (2251 to 2418)</v>
      </c>
      <c r="N295" s="41"/>
      <c r="O295" s="18">
        <f>vlookup(A295,'Export 20240703'!A:J,5,false)</f>
        <v>55</v>
      </c>
      <c r="P295" s="18">
        <f t="shared" si="6"/>
        <v>2</v>
      </c>
      <c r="Q295" s="23">
        <f t="shared" si="7"/>
        <v>0.03636363636</v>
      </c>
      <c r="R295" s="24" t="str">
        <f t="shared" si="8"/>
        <v>Steel Vise with +2, +3.6% (55 to 57)</v>
      </c>
      <c r="S295" s="18"/>
      <c r="T295" s="18">
        <f>vlookup(A295,'Export 20240703'!A:J,6,false)</f>
        <v>1</v>
      </c>
      <c r="U295" s="80">
        <f t="shared" si="9"/>
        <v>0</v>
      </c>
      <c r="V295" s="23">
        <f t="shared" si="10"/>
        <v>0</v>
      </c>
      <c r="W295" s="26" t="str">
        <f t="shared" si="11"/>
        <v>Steel Vise with +0, +0% (1 to 1)</v>
      </c>
    </row>
    <row r="296">
      <c r="A296" s="18">
        <v>760.0</v>
      </c>
      <c r="B296" s="18" t="str">
        <f>VLOOKUP(A296,'202405 MM (Do Not Delete)'!$S$2:$T$1000,2,false)</f>
        <v>Red Trunk</v>
      </c>
      <c r="C296" s="18" t="str">
        <f t="shared" si="2"/>
        <v>((Red Trunk))</v>
      </c>
      <c r="D296" s="18">
        <v>2253.0</v>
      </c>
      <c r="E296" s="18">
        <v>135.0</v>
      </c>
      <c r="F296" s="18">
        <v>5.0</v>
      </c>
      <c r="G296" s="19">
        <f>VLOOKUP(B296,'Kings Ratings'!$A$2:$B$1000,2,false)</f>
        <v>9</v>
      </c>
      <c r="H296" s="10">
        <f>vlookup(A296,'202405 MM (Do Not Delete)'!$A$1:$G$1000,7,false)</f>
        <v>299</v>
      </c>
      <c r="J296" s="80">
        <f>vlookup(A296,'Export 20240703'!A:H,4,false)</f>
        <v>2069</v>
      </c>
      <c r="K296" s="80">
        <f t="shared" si="3"/>
        <v>184</v>
      </c>
      <c r="L296" s="23">
        <f t="shared" si="4"/>
        <v>0.08893185114</v>
      </c>
      <c r="M296" s="24" t="str">
        <f t="shared" si="12"/>
        <v>Red Trunk with +184, +8.9% (2069 to 2253)</v>
      </c>
      <c r="N296" s="41"/>
      <c r="O296" s="18">
        <f>vlookup(A296,'Export 20240703'!A:J,5,false)</f>
        <v>130</v>
      </c>
      <c r="P296" s="18">
        <f t="shared" si="6"/>
        <v>5</v>
      </c>
      <c r="Q296" s="23">
        <f t="shared" si="7"/>
        <v>0.03846153846</v>
      </c>
      <c r="R296" s="24" t="str">
        <f t="shared" si="8"/>
        <v>Red Trunk with +5, +3.8% (130 to 135)</v>
      </c>
      <c r="S296" s="18"/>
      <c r="T296" s="18">
        <f>vlookup(A296,'Export 20240703'!A:J,6,false)</f>
        <v>2</v>
      </c>
      <c r="U296" s="80">
        <f t="shared" si="9"/>
        <v>3</v>
      </c>
      <c r="V296" s="23">
        <f t="shared" si="10"/>
        <v>1.5</v>
      </c>
      <c r="W296" s="26" t="str">
        <f t="shared" si="11"/>
        <v>Red Trunk with +3, +150% (2 to 5)</v>
      </c>
    </row>
    <row r="297">
      <c r="A297" s="18">
        <v>774.0</v>
      </c>
      <c r="B297" s="18" t="str">
        <f>VLOOKUP(A297,'202405 MM (Do Not Delete)'!$S$2:$T$1000,2,false)</f>
        <v>Fancy Table</v>
      </c>
      <c r="C297" s="18" t="str">
        <f t="shared" si="2"/>
        <v>((Fancy Table))</v>
      </c>
      <c r="D297" s="18">
        <v>1528.0</v>
      </c>
      <c r="E297" s="18">
        <v>21.0</v>
      </c>
      <c r="F297" s="18">
        <v>0.0</v>
      </c>
      <c r="G297" s="19">
        <f>VLOOKUP(B297,'Kings Ratings'!$A$2:$B$1000,2,false)</f>
        <v>9</v>
      </c>
      <c r="H297" s="10"/>
      <c r="J297" s="80">
        <f>vlookup(A297,'Export 20240703'!A:H,4,false)</f>
        <v>1397</v>
      </c>
      <c r="K297" s="80">
        <f t="shared" si="3"/>
        <v>131</v>
      </c>
      <c r="L297" s="23">
        <f t="shared" si="4"/>
        <v>0.09377236936</v>
      </c>
      <c r="M297" s="24" t="str">
        <f t="shared" si="12"/>
        <v>Fancy Table with +131, +9.4% (1397 to 1528)</v>
      </c>
      <c r="N297" s="41"/>
      <c r="O297" s="18">
        <f>vlookup(A297,'Export 20240703'!A:J,5,false)</f>
        <v>18</v>
      </c>
      <c r="P297" s="18">
        <f t="shared" si="6"/>
        <v>3</v>
      </c>
      <c r="Q297" s="23">
        <f t="shared" si="7"/>
        <v>0.1666666667</v>
      </c>
      <c r="R297" s="24" t="str">
        <f t="shared" si="8"/>
        <v>Fancy Table with +3, +16.7% (18 to 21)</v>
      </c>
      <c r="S297" s="18"/>
      <c r="T297" s="18">
        <f>vlookup(A297,'Export 20240703'!A:J,6,false)</f>
        <v>0</v>
      </c>
      <c r="U297" s="80">
        <f t="shared" si="9"/>
        <v>0</v>
      </c>
      <c r="V297" s="23" t="str">
        <f t="shared" si="10"/>
        <v>#DIV/0!</v>
      </c>
      <c r="W297" s="26" t="str">
        <f t="shared" si="11"/>
        <v>#DIV/0!</v>
      </c>
    </row>
    <row r="298">
      <c r="A298" s="18">
        <v>776.0</v>
      </c>
      <c r="B298" s="18" t="str">
        <f>VLOOKUP(A298,'202405 MM (Do Not Delete)'!$S$2:$T$1000,2,false)</f>
        <v>Ship in a Bottle</v>
      </c>
      <c r="C298" s="18" t="str">
        <f t="shared" si="2"/>
        <v>((Ship in a Bottle))</v>
      </c>
      <c r="D298" s="18">
        <v>3.0</v>
      </c>
      <c r="E298" s="18">
        <v>0.0</v>
      </c>
      <c r="F298" s="18">
        <v>0.0</v>
      </c>
      <c r="G298" s="19">
        <f>VLOOKUP(B298,'Kings Ratings'!$A$2:$B$1000,2,false)</f>
        <v>10</v>
      </c>
      <c r="H298" s="10" t="str">
        <f>vlookup(A298,'202405 MM (Do Not Delete)'!$A$1:$G$1000,7,false)</f>
        <v/>
      </c>
      <c r="J298" s="80">
        <f>vlookup(A298,'Export 20240703'!A:H,4,false)</f>
        <v>3</v>
      </c>
      <c r="K298" s="80">
        <f t="shared" si="3"/>
        <v>0</v>
      </c>
      <c r="L298" s="23">
        <f t="shared" si="4"/>
        <v>0</v>
      </c>
      <c r="M298" s="24" t="str">
        <f t="shared" si="12"/>
        <v>Ship in a Bottle with +0, +0% (3 to 3)</v>
      </c>
      <c r="N298" s="41"/>
      <c r="O298" s="18">
        <f>vlookup(A298,'Export 20240703'!A:J,5,false)</f>
        <v>0</v>
      </c>
      <c r="P298" s="18">
        <f t="shared" si="6"/>
        <v>0</v>
      </c>
      <c r="Q298" s="23" t="str">
        <f t="shared" si="7"/>
        <v>#DIV/0!</v>
      </c>
      <c r="R298" s="24" t="str">
        <f t="shared" si="8"/>
        <v>#DIV/0!</v>
      </c>
      <c r="S298" s="18"/>
      <c r="T298" s="18">
        <f>vlookup(A298,'Export 20240703'!A:J,6,false)</f>
        <v>0</v>
      </c>
      <c r="U298" s="80">
        <f t="shared" si="9"/>
        <v>0</v>
      </c>
      <c r="V298" s="23" t="str">
        <f t="shared" si="10"/>
        <v>#DIV/0!</v>
      </c>
      <c r="W298" s="26" t="str">
        <f t="shared" si="11"/>
        <v>#DIV/0!</v>
      </c>
    </row>
    <row r="299">
      <c r="A299" s="18">
        <v>781.0</v>
      </c>
      <c r="B299" s="18" t="str">
        <f>VLOOKUP(A299,'202405 MM (Do Not Delete)'!$S$2:$T$1000,2,false)</f>
        <v>Cabbage Stew</v>
      </c>
      <c r="C299" s="18" t="str">
        <f t="shared" si="2"/>
        <v>((Cabbage Stew))</v>
      </c>
      <c r="D299" s="18">
        <v>462.0</v>
      </c>
      <c r="E299" s="18">
        <v>34.0</v>
      </c>
      <c r="F299" s="18">
        <v>0.0</v>
      </c>
      <c r="G299" s="19">
        <f>VLOOKUP(B299,'Kings Ratings'!$A$2:$B$1000,2,false)</f>
        <v>10</v>
      </c>
      <c r="H299" s="10"/>
      <c r="J299" s="80">
        <f>vlookup(A299,'Export 20240703'!A:H,4,false)</f>
        <v>431</v>
      </c>
      <c r="K299" s="80">
        <f t="shared" si="3"/>
        <v>31</v>
      </c>
      <c r="L299" s="23">
        <f t="shared" si="4"/>
        <v>0.07192575406</v>
      </c>
      <c r="M299" s="24" t="str">
        <f t="shared" si="12"/>
        <v>Cabbage Stew with +31, +7.2% (431 to 462)</v>
      </c>
      <c r="N299" s="41"/>
      <c r="O299" s="18">
        <f>vlookup(A299,'Export 20240703'!A:J,5,false)</f>
        <v>32</v>
      </c>
      <c r="P299" s="18">
        <f t="shared" si="6"/>
        <v>2</v>
      </c>
      <c r="Q299" s="23">
        <f t="shared" si="7"/>
        <v>0.0625</v>
      </c>
      <c r="R299" s="24" t="str">
        <f t="shared" si="8"/>
        <v>Cabbage Stew with +2, +6.3% (32 to 34)</v>
      </c>
      <c r="S299" s="18"/>
      <c r="T299" s="18">
        <f>vlookup(A299,'Export 20240703'!A:J,6,false)</f>
        <v>0</v>
      </c>
      <c r="U299" s="80">
        <f t="shared" si="9"/>
        <v>0</v>
      </c>
      <c r="V299" s="23" t="str">
        <f t="shared" si="10"/>
        <v>#DIV/0!</v>
      </c>
      <c r="W299" s="26" t="str">
        <f t="shared" si="11"/>
        <v>#DIV/0!</v>
      </c>
    </row>
    <row r="300">
      <c r="A300" s="18">
        <v>787.0</v>
      </c>
      <c r="B300" s="18" t="str">
        <f>VLOOKUP(A300,'202405 MM (Do Not Delete)'!$S$2:$T$1000,2,false)</f>
        <v>Acorn Butter</v>
      </c>
      <c r="C300" s="18" t="str">
        <f t="shared" si="2"/>
        <v>((Acorn Butter))</v>
      </c>
      <c r="D300" s="18">
        <v>2142.0</v>
      </c>
      <c r="E300" s="18">
        <v>31.0</v>
      </c>
      <c r="F300" s="18">
        <v>1.0</v>
      </c>
      <c r="G300" s="19">
        <f>VLOOKUP(B300,'Kings Ratings'!$A$2:$B$1000,2,false)</f>
        <v>10</v>
      </c>
      <c r="H300" s="10">
        <f>vlookup(A300,'202405 MM (Do Not Delete)'!$A$1:$G$1000,7,false)</f>
        <v>318</v>
      </c>
      <c r="J300" s="80">
        <f>vlookup(A300,'Export 20240703'!A:H,4,false)</f>
        <v>1921</v>
      </c>
      <c r="K300" s="80">
        <f t="shared" si="3"/>
        <v>221</v>
      </c>
      <c r="L300" s="23">
        <f t="shared" si="4"/>
        <v>0.1150442478</v>
      </c>
      <c r="M300" s="24" t="str">
        <f t="shared" si="12"/>
        <v>Acorn Butter with +221, +11.5% (1921 to 2142)</v>
      </c>
      <c r="N300" s="41"/>
      <c r="O300" s="18">
        <f>vlookup(A300,'Export 20240703'!A:J,5,false)</f>
        <v>28</v>
      </c>
      <c r="P300" s="18">
        <f t="shared" si="6"/>
        <v>3</v>
      </c>
      <c r="Q300" s="23">
        <f t="shared" si="7"/>
        <v>0.1071428571</v>
      </c>
      <c r="R300" s="24" t="str">
        <f t="shared" si="8"/>
        <v>Acorn Butter with +3, +10.7% (28 to 31)</v>
      </c>
      <c r="S300" s="18"/>
      <c r="T300" s="18">
        <f>vlookup(A300,'Export 20240703'!A:J,6,false)</f>
        <v>0</v>
      </c>
      <c r="U300" s="80">
        <f t="shared" si="9"/>
        <v>1</v>
      </c>
      <c r="V300" s="23" t="str">
        <f t="shared" si="10"/>
        <v>#DIV/0!</v>
      </c>
      <c r="W300" s="26" t="str">
        <f t="shared" si="11"/>
        <v>#DIV/0!</v>
      </c>
    </row>
    <row r="301">
      <c r="A301" s="18">
        <v>788.0</v>
      </c>
      <c r="B301" s="18" t="str">
        <f>VLOOKUP(A301,'202405 MM (Do Not Delete)'!$S$2:$T$1000,2,false)</f>
        <v>Red Twine</v>
      </c>
      <c r="C301" s="18" t="str">
        <f t="shared" si="2"/>
        <v>((Red Twine))</v>
      </c>
      <c r="D301" s="18">
        <v>4787.0</v>
      </c>
      <c r="E301" s="18">
        <v>2253.0</v>
      </c>
      <c r="F301" s="18">
        <v>17.0</v>
      </c>
      <c r="G301" s="19">
        <f>VLOOKUP(B301,'Kings Ratings'!$A$2:$B$1000,2,false)</f>
        <v>6</v>
      </c>
      <c r="H301" s="7">
        <f>vlookup(A301,'202405 MM (Do Not Delete)'!$A$1:$G$1000,7,false)</f>
        <v>324</v>
      </c>
      <c r="J301" s="80">
        <f>vlookup(A301,'Export 20240703'!A:H,4,false)</f>
        <v>4503</v>
      </c>
      <c r="K301" s="80">
        <f t="shared" si="3"/>
        <v>284</v>
      </c>
      <c r="L301" s="23">
        <f t="shared" si="4"/>
        <v>0.06306906507</v>
      </c>
      <c r="M301" s="24" t="str">
        <f t="shared" si="12"/>
        <v>Red Twine with +284, +6.3% (4503 to 4787)</v>
      </c>
      <c r="N301" s="41"/>
      <c r="O301" s="18">
        <f>vlookup(A301,'Export 20240703'!A:J,5,false)</f>
        <v>2059</v>
      </c>
      <c r="P301" s="18">
        <f t="shared" si="6"/>
        <v>194</v>
      </c>
      <c r="Q301" s="23">
        <f t="shared" si="7"/>
        <v>0.09422049539</v>
      </c>
      <c r="R301" s="24" t="str">
        <f t="shared" si="8"/>
        <v>Red Twine with +194, +9.4% (2059 to 2253)</v>
      </c>
      <c r="S301" s="18"/>
      <c r="T301" s="18">
        <f>vlookup(A301,'Export 20240703'!A:J,6,false)</f>
        <v>16</v>
      </c>
      <c r="U301" s="80">
        <f t="shared" si="9"/>
        <v>1</v>
      </c>
      <c r="V301" s="23">
        <f t="shared" si="10"/>
        <v>0.0625</v>
      </c>
      <c r="W301" s="26" t="str">
        <f t="shared" si="11"/>
        <v>Red Twine with +1, +6.3% (16 to 17)</v>
      </c>
    </row>
    <row r="302">
      <c r="A302" s="18">
        <v>800.0</v>
      </c>
      <c r="B302" s="18" t="str">
        <f>VLOOKUP(A302,'202405 MM (Do Not Delete)'!$S$2:$T$1000,2,false)</f>
        <v>Amber Cane</v>
      </c>
      <c r="C302" s="18" t="str">
        <f t="shared" si="2"/>
        <v>((Amber Cane))</v>
      </c>
      <c r="D302" s="18">
        <v>1173.0</v>
      </c>
      <c r="E302" s="18">
        <v>0.0</v>
      </c>
      <c r="F302" s="18">
        <v>0.0</v>
      </c>
      <c r="G302" s="19">
        <f>VLOOKUP(B302,'Kings Ratings'!$A$2:$B$1000,2,false)</f>
        <v>10</v>
      </c>
      <c r="H302" s="10"/>
      <c r="J302" s="80">
        <f>vlookup(A302,'Export 20240703'!A:H,4,false)</f>
        <v>1087</v>
      </c>
      <c r="K302" s="80">
        <f t="shared" si="3"/>
        <v>86</v>
      </c>
      <c r="L302" s="23">
        <f t="shared" si="4"/>
        <v>0.07911683533</v>
      </c>
      <c r="M302" s="24" t="str">
        <f t="shared" si="12"/>
        <v>Amber Cane with +86, +7.9% (1087 to 1173)</v>
      </c>
      <c r="N302" s="41"/>
      <c r="O302" s="18">
        <f>vlookup(A302,'Export 20240703'!A:J,5,false)</f>
        <v>0</v>
      </c>
      <c r="P302" s="18">
        <f t="shared" si="6"/>
        <v>0</v>
      </c>
      <c r="Q302" s="23" t="str">
        <f t="shared" si="7"/>
        <v>#DIV/0!</v>
      </c>
      <c r="R302" s="24" t="str">
        <f t="shared" si="8"/>
        <v>#DIV/0!</v>
      </c>
      <c r="S302" s="18"/>
      <c r="T302" s="18">
        <f>vlookup(A302,'Export 20240703'!A:J,6,false)</f>
        <v>0</v>
      </c>
      <c r="U302" s="80">
        <f t="shared" si="9"/>
        <v>0</v>
      </c>
      <c r="V302" s="23" t="str">
        <f t="shared" si="10"/>
        <v>#DIV/0!</v>
      </c>
      <c r="W302" s="26" t="str">
        <f t="shared" si="11"/>
        <v>#DIV/0!</v>
      </c>
    </row>
    <row r="303">
      <c r="A303" s="18">
        <v>803.0</v>
      </c>
      <c r="B303" s="18" t="str">
        <f>VLOOKUP(A303,'202405 MM (Do Not Delete)'!$S$2:$T$1000,2,false)</f>
        <v>Yellow Watermelon</v>
      </c>
      <c r="C303" s="18" t="str">
        <f t="shared" si="2"/>
        <v>((Yellow Watermelon))</v>
      </c>
      <c r="D303" s="18">
        <v>1606.0</v>
      </c>
      <c r="E303" s="18">
        <v>3.0</v>
      </c>
      <c r="F303" s="18">
        <v>0.0</v>
      </c>
      <c r="G303" s="19">
        <f>VLOOKUP(B303,'Kings Ratings'!$A$2:$B$1000,2,false)</f>
        <v>11</v>
      </c>
      <c r="H303" s="10" t="str">
        <f>vlookup(A303,'202405 MM (Do Not Delete)'!$A$1:$G$1000,7,false)</f>
        <v/>
      </c>
      <c r="J303" s="80">
        <f>vlookup(A303,'Export 20240703'!A:H,4,false)</f>
        <v>158</v>
      </c>
      <c r="K303" s="80">
        <f t="shared" si="3"/>
        <v>1448</v>
      </c>
      <c r="L303" s="23">
        <f t="shared" si="4"/>
        <v>9.164556962</v>
      </c>
      <c r="M303" s="24" t="str">
        <f t="shared" si="12"/>
        <v>Yellow Watermelon with +1448, +916.5% (158 to 1606)</v>
      </c>
      <c r="N303" s="41"/>
      <c r="O303" s="18">
        <f>vlookup(A303,'Export 20240703'!A:J,5,false)</f>
        <v>0</v>
      </c>
      <c r="P303" s="18">
        <f t="shared" si="6"/>
        <v>3</v>
      </c>
      <c r="Q303" s="23" t="str">
        <f t="shared" si="7"/>
        <v>#DIV/0!</v>
      </c>
      <c r="R303" s="24" t="str">
        <f t="shared" si="8"/>
        <v>#DIV/0!</v>
      </c>
      <c r="S303" s="18"/>
      <c r="T303" s="18">
        <f>vlookup(A303,'Export 20240703'!A:J,6,false)</f>
        <v>0</v>
      </c>
      <c r="U303" s="80">
        <f t="shared" si="9"/>
        <v>0</v>
      </c>
      <c r="V303" s="23" t="str">
        <f t="shared" si="10"/>
        <v>#DIV/0!</v>
      </c>
      <c r="W303" s="26" t="str">
        <f t="shared" si="11"/>
        <v>#DIV/0!</v>
      </c>
    </row>
    <row r="304">
      <c r="A304" s="18">
        <v>817.0</v>
      </c>
      <c r="B304" s="18" t="str">
        <f>VLOOKUP(A304,'202405 MM (Do Not Delete)'!$S$2:$T$1000,2,false)</f>
        <v>Fancy Violin</v>
      </c>
      <c r="C304" s="18" t="str">
        <f t="shared" si="2"/>
        <v>((Fancy Violin))</v>
      </c>
      <c r="D304" s="18">
        <v>443.0</v>
      </c>
      <c r="E304" s="18">
        <v>4.0</v>
      </c>
      <c r="F304" s="18">
        <v>0.0</v>
      </c>
      <c r="G304" s="19">
        <f>VLOOKUP(B304,'Kings Ratings'!$A$2:$B$1000,2,false)</f>
        <v>10</v>
      </c>
      <c r="H304" s="10" t="str">
        <f>vlookup(A304,'202405 MM (Do Not Delete)'!$A$1:$G$1000,7,false)</f>
        <v/>
      </c>
      <c r="J304" s="80">
        <f>vlookup(A304,'Export 20240703'!A:H,4,false)</f>
        <v>377</v>
      </c>
      <c r="K304" s="80">
        <f t="shared" si="3"/>
        <v>66</v>
      </c>
      <c r="L304" s="23">
        <f t="shared" si="4"/>
        <v>0.175066313</v>
      </c>
      <c r="M304" s="24" t="str">
        <f t="shared" si="12"/>
        <v>Fancy Violin with +66, +17.5% (377 to 443)</v>
      </c>
      <c r="N304" s="41"/>
      <c r="O304" s="18">
        <f>vlookup(A304,'Export 20240703'!A:J,5,false)</f>
        <v>4</v>
      </c>
      <c r="P304" s="18">
        <f t="shared" si="6"/>
        <v>0</v>
      </c>
      <c r="Q304" s="23">
        <f t="shared" si="7"/>
        <v>0</v>
      </c>
      <c r="R304" s="24" t="str">
        <f t="shared" si="8"/>
        <v>Fancy Violin with +0, +0% (4 to 4)</v>
      </c>
      <c r="S304" s="18"/>
      <c r="T304" s="18">
        <f>vlookup(A304,'Export 20240703'!A:J,6,false)</f>
        <v>0</v>
      </c>
      <c r="U304" s="80">
        <f t="shared" si="9"/>
        <v>0</v>
      </c>
      <c r="V304" s="23" t="str">
        <f t="shared" si="10"/>
        <v>#DIV/0!</v>
      </c>
      <c r="W304" s="26" t="str">
        <f t="shared" si="11"/>
        <v>#DIV/0!</v>
      </c>
    </row>
    <row r="305">
      <c r="A305" s="18">
        <v>825.0</v>
      </c>
      <c r="B305" s="18" t="str">
        <f>VLOOKUP(A305,'202405 MM (Do Not Delete)'!$S$2:$T$1000,2,false)</f>
        <v>Sunflower Oil</v>
      </c>
      <c r="C305" s="18" t="str">
        <f t="shared" si="2"/>
        <v>((Sunflower Oil))</v>
      </c>
      <c r="D305" s="18">
        <v>1920.0</v>
      </c>
      <c r="E305" s="18">
        <v>102.0</v>
      </c>
      <c r="F305" s="18">
        <v>0.0</v>
      </c>
      <c r="G305" s="19">
        <f>VLOOKUP(B305,'Kings Ratings'!$A$2:$B$1000,2,false)</f>
        <v>10</v>
      </c>
      <c r="H305" s="10" t="str">
        <f>vlookup(A305,'202405 MM (Do Not Delete)'!$A$1:$G$1000,7,false)</f>
        <v/>
      </c>
      <c r="J305" s="80">
        <f>vlookup(A305,'Export 20240703'!A:H,4,false)</f>
        <v>1717</v>
      </c>
      <c r="K305" s="80">
        <f t="shared" si="3"/>
        <v>203</v>
      </c>
      <c r="L305" s="23">
        <f t="shared" si="4"/>
        <v>0.11822947</v>
      </c>
      <c r="M305" s="24" t="str">
        <f t="shared" si="12"/>
        <v>Sunflower Oil with +203, +11.8% (1717 to 1920)</v>
      </c>
      <c r="N305" s="41"/>
      <c r="O305" s="18">
        <f>vlookup(A305,'Export 20240703'!A:J,5,false)</f>
        <v>94</v>
      </c>
      <c r="P305" s="18">
        <f t="shared" si="6"/>
        <v>8</v>
      </c>
      <c r="Q305" s="23">
        <f t="shared" si="7"/>
        <v>0.08510638298</v>
      </c>
      <c r="R305" s="24" t="str">
        <f t="shared" si="8"/>
        <v>Sunflower Oil with +8, +8.5% (94 to 102)</v>
      </c>
      <c r="S305" s="18"/>
      <c r="T305" s="18">
        <f>vlookup(A305,'Export 20240703'!A:J,6,false)</f>
        <v>0</v>
      </c>
      <c r="U305" s="80">
        <f t="shared" si="9"/>
        <v>0</v>
      </c>
      <c r="V305" s="23" t="str">
        <f t="shared" si="10"/>
        <v>#DIV/0!</v>
      </c>
      <c r="W305" s="26" t="str">
        <f t="shared" si="11"/>
        <v>#DIV/0!</v>
      </c>
    </row>
    <row r="306">
      <c r="A306" s="18">
        <v>826.0</v>
      </c>
      <c r="B306" s="18" t="str">
        <f>VLOOKUP(A306,'202405 MM (Do Not Delete)'!$S$2:$T$1000,2,false)</f>
        <v>Pine Board</v>
      </c>
      <c r="C306" s="18" t="str">
        <f t="shared" si="2"/>
        <v>((Pine Board))</v>
      </c>
      <c r="D306" s="18">
        <v>3885.0</v>
      </c>
      <c r="E306" s="18">
        <v>391.0</v>
      </c>
      <c r="F306" s="18">
        <v>0.0</v>
      </c>
      <c r="G306" s="19">
        <f>VLOOKUP(B306,'Kings Ratings'!$A$2:$B$1000,2,false)</f>
        <v>8</v>
      </c>
      <c r="H306" s="10"/>
      <c r="J306" s="80">
        <f>vlookup(A306,'Export 20240703'!A:H,4,false)</f>
        <v>3667</v>
      </c>
      <c r="K306" s="80">
        <f t="shared" si="3"/>
        <v>218</v>
      </c>
      <c r="L306" s="23">
        <f t="shared" si="4"/>
        <v>0.05944914099</v>
      </c>
      <c r="M306" s="24" t="str">
        <f t="shared" si="12"/>
        <v>Pine Board with +218, +5.9% (3667 to 3885)</v>
      </c>
      <c r="N306" s="41"/>
      <c r="O306" s="18">
        <f>vlookup(A306,'Export 20240703'!A:J,5,false)</f>
        <v>333</v>
      </c>
      <c r="P306" s="18">
        <f t="shared" si="6"/>
        <v>58</v>
      </c>
      <c r="Q306" s="23">
        <f t="shared" si="7"/>
        <v>0.1741741742</v>
      </c>
      <c r="R306" s="24" t="str">
        <f t="shared" si="8"/>
        <v>Pine Board with +58, +17.4% (333 to 391)</v>
      </c>
      <c r="S306" s="18"/>
      <c r="T306" s="18">
        <f>vlookup(A306,'Export 20240703'!A:J,6,false)</f>
        <v>0</v>
      </c>
      <c r="U306" s="80">
        <f t="shared" si="9"/>
        <v>0</v>
      </c>
      <c r="V306" s="23" t="str">
        <f t="shared" si="10"/>
        <v>#DIV/0!</v>
      </c>
      <c r="W306" s="26" t="str">
        <f t="shared" si="11"/>
        <v>#DIV/0!</v>
      </c>
    </row>
    <row r="307">
      <c r="A307" s="18">
        <v>837.0</v>
      </c>
      <c r="B307" s="18" t="str">
        <f>VLOOKUP(A307,'202405 MM (Do Not Delete)'!$S$2:$T$1000,2,false)</f>
        <v>Linked Lantern</v>
      </c>
      <c r="C307" s="18" t="str">
        <f t="shared" si="2"/>
        <v>((Linked Lantern))</v>
      </c>
      <c r="D307" s="18">
        <v>5370.0</v>
      </c>
      <c r="E307" s="18">
        <v>1769.0</v>
      </c>
      <c r="F307" s="18">
        <v>32.0</v>
      </c>
      <c r="G307" s="19">
        <f>VLOOKUP(B307,'Kings Ratings'!$A$2:$B$1000,2,false)</f>
        <v>5</v>
      </c>
      <c r="H307" s="7" t="str">
        <f>vlookup(A307,'202405 MM (Do Not Delete)'!$A$1:$G$1000,7,false)</f>
        <v/>
      </c>
      <c r="J307" s="80">
        <f>vlookup(A307,'Export 20240703'!A:H,4,false)</f>
        <v>4803</v>
      </c>
      <c r="K307" s="80">
        <f t="shared" si="3"/>
        <v>567</v>
      </c>
      <c r="L307" s="23">
        <f t="shared" si="4"/>
        <v>0.118051218</v>
      </c>
      <c r="M307" s="24" t="str">
        <f t="shared" si="12"/>
        <v>Linked Lantern with +567, +11.8% (4803 to 5370)</v>
      </c>
      <c r="N307" s="41"/>
      <c r="O307" s="18">
        <f>vlookup(A307,'Export 20240703'!A:J,5,false)</f>
        <v>1503</v>
      </c>
      <c r="P307" s="18">
        <f t="shared" si="6"/>
        <v>266</v>
      </c>
      <c r="Q307" s="23">
        <f t="shared" si="7"/>
        <v>0.1769793746</v>
      </c>
      <c r="R307" s="24" t="str">
        <f t="shared" si="8"/>
        <v>Linked Lantern with +266, +17.7% (1503 to 1769)</v>
      </c>
      <c r="S307" s="18"/>
      <c r="T307" s="18">
        <f>vlookup(A307,'Export 20240703'!A:J,6,false)</f>
        <v>29</v>
      </c>
      <c r="U307" s="80">
        <f t="shared" si="9"/>
        <v>3</v>
      </c>
      <c r="V307" s="23">
        <f t="shared" si="10"/>
        <v>0.1034482759</v>
      </c>
      <c r="W307" s="26" t="str">
        <f t="shared" si="11"/>
        <v>Linked Lantern with +3, +10.3% (29 to 32)</v>
      </c>
    </row>
    <row r="308">
      <c r="A308" s="18">
        <v>841.0</v>
      </c>
      <c r="B308" s="18" t="str">
        <f>VLOOKUP(A308,'202405 MM (Do Not Delete)'!$S$2:$T$1000,2,false)</f>
        <v>Leather Belt</v>
      </c>
      <c r="C308" s="18" t="str">
        <f t="shared" si="2"/>
        <v>((Leather Belt))</v>
      </c>
      <c r="D308" s="18">
        <v>4002.0</v>
      </c>
      <c r="E308" s="18">
        <v>1437.0</v>
      </c>
      <c r="F308" s="18">
        <v>38.0</v>
      </c>
      <c r="G308" s="19">
        <f>VLOOKUP(B308,'Kings Ratings'!$A$2:$B$1000,2,false)</f>
        <v>3</v>
      </c>
      <c r="H308" s="7">
        <f>vlookup(A308,'202405 MM (Do Not Delete)'!$A$1:$G$1000,7,false)</f>
        <v>304</v>
      </c>
      <c r="J308" s="80">
        <f>vlookup(A308,'Export 20240703'!A:H,4,false)</f>
        <v>3693</v>
      </c>
      <c r="K308" s="80">
        <f t="shared" si="3"/>
        <v>309</v>
      </c>
      <c r="L308" s="23">
        <f t="shared" si="4"/>
        <v>0.08367181154</v>
      </c>
      <c r="M308" s="24" t="str">
        <f t="shared" si="12"/>
        <v>Leather Belt with +309, +8.4% (3693 to 4002)</v>
      </c>
      <c r="N308" s="41"/>
      <c r="O308" s="18">
        <f>vlookup(A308,'Export 20240703'!A:J,5,false)</f>
        <v>1234</v>
      </c>
      <c r="P308" s="18">
        <f t="shared" si="6"/>
        <v>203</v>
      </c>
      <c r="Q308" s="23">
        <f t="shared" si="7"/>
        <v>0.1645056726</v>
      </c>
      <c r="R308" s="24" t="str">
        <f t="shared" si="8"/>
        <v>Leather Belt with +203, +16.5% (1234 to 1437)</v>
      </c>
      <c r="S308" s="18"/>
      <c r="T308" s="18">
        <f>vlookup(A308,'Export 20240703'!A:J,6,false)</f>
        <v>35</v>
      </c>
      <c r="U308" s="80">
        <f t="shared" si="9"/>
        <v>3</v>
      </c>
      <c r="V308" s="23">
        <f t="shared" si="10"/>
        <v>0.08571428571</v>
      </c>
      <c r="W308" s="26" t="str">
        <f t="shared" si="11"/>
        <v>Leather Belt with +3, +8.6% (35 to 38)</v>
      </c>
    </row>
    <row r="309">
      <c r="A309" s="18">
        <v>842.0</v>
      </c>
      <c r="B309" s="18" t="str">
        <f>VLOOKUP(A309,'202405 MM (Do Not Delete)'!$S$2:$T$1000,2,false)</f>
        <v>Nailed Board</v>
      </c>
      <c r="C309" s="18" t="str">
        <f t="shared" si="2"/>
        <v>((Nailed Board))</v>
      </c>
      <c r="D309" s="18">
        <v>6939.0</v>
      </c>
      <c r="E309" s="18">
        <v>5118.0</v>
      </c>
      <c r="F309" s="18">
        <v>1870.0</v>
      </c>
      <c r="G309" s="19">
        <f>VLOOKUP(B309,'Kings Ratings'!$A$2:$B$1000,2,false)</f>
        <v>1</v>
      </c>
      <c r="H309" s="7">
        <f>vlookup(A309,'202405 MM (Do Not Delete)'!$A$1:$G$1000,7,false)</f>
        <v>241</v>
      </c>
      <c r="J309" s="80">
        <f>vlookup(A309,'Export 20240703'!A:H,4,false)</f>
        <v>6366</v>
      </c>
      <c r="K309" s="80">
        <f t="shared" si="3"/>
        <v>573</v>
      </c>
      <c r="L309" s="23">
        <f t="shared" si="4"/>
        <v>0.09000942507</v>
      </c>
      <c r="M309" s="24" t="str">
        <f t="shared" si="12"/>
        <v>Nailed Board with +573, +9% (6366 to 6939)</v>
      </c>
      <c r="N309" s="41"/>
      <c r="O309" s="18">
        <f>vlookup(A309,'Export 20240703'!A:J,5,false)</f>
        <v>4659</v>
      </c>
      <c r="P309" s="18">
        <f t="shared" si="6"/>
        <v>459</v>
      </c>
      <c r="Q309" s="23">
        <f t="shared" si="7"/>
        <v>0.09851899549</v>
      </c>
      <c r="R309" s="24" t="str">
        <f t="shared" si="8"/>
        <v>Nailed Board with +459, +9.9% (4659 to 5118)</v>
      </c>
      <c r="S309" s="18"/>
      <c r="T309" s="18">
        <f>vlookup(A309,'Export 20240703'!A:J,6,false)</f>
        <v>1634</v>
      </c>
      <c r="U309" s="80">
        <f t="shared" si="9"/>
        <v>236</v>
      </c>
      <c r="V309" s="23">
        <f t="shared" si="10"/>
        <v>0.1444308446</v>
      </c>
      <c r="W309" s="26" t="str">
        <f t="shared" si="11"/>
        <v>Nailed Board with +236, +14.4% (1634 to 1870)</v>
      </c>
    </row>
    <row r="310">
      <c r="A310" s="18">
        <v>843.0</v>
      </c>
      <c r="B310" s="18" t="str">
        <f>VLOOKUP(A310,'202405 MM (Do Not Delete)'!$S$2:$T$1000,2,false)</f>
        <v>Steel Buckle</v>
      </c>
      <c r="C310" s="18" t="str">
        <f t="shared" si="2"/>
        <v>((Steel Buckle))</v>
      </c>
      <c r="D310" s="18">
        <v>4325.0</v>
      </c>
      <c r="E310" s="18">
        <v>1735.0</v>
      </c>
      <c r="F310" s="18">
        <v>29.0</v>
      </c>
      <c r="G310" s="19">
        <f>VLOOKUP(B310,'Kings Ratings'!$A$2:$B$1000,2,false)</f>
        <v>3</v>
      </c>
      <c r="H310" s="7" t="str">
        <f>vlookup(A310,'202405 MM (Do Not Delete)'!$A$1:$G$1000,7,false)</f>
        <v/>
      </c>
      <c r="J310" s="80">
        <f>vlookup(A310,'Export 20240703'!A:H,4,false)</f>
        <v>3998</v>
      </c>
      <c r="K310" s="80">
        <f t="shared" si="3"/>
        <v>327</v>
      </c>
      <c r="L310" s="23">
        <f t="shared" si="4"/>
        <v>0.08179089545</v>
      </c>
      <c r="M310" s="24" t="str">
        <f t="shared" si="12"/>
        <v>Steel Buckle with +327, +8.2% (3998 to 4325)</v>
      </c>
      <c r="N310" s="41"/>
      <c r="O310" s="18">
        <f>vlookup(A310,'Export 20240703'!A:J,5,false)</f>
        <v>1535</v>
      </c>
      <c r="P310" s="18">
        <f t="shared" si="6"/>
        <v>200</v>
      </c>
      <c r="Q310" s="23">
        <f t="shared" si="7"/>
        <v>0.1302931596</v>
      </c>
      <c r="R310" s="24" t="str">
        <f t="shared" si="8"/>
        <v>Steel Buckle with +200, +13% (1535 to 1735)</v>
      </c>
      <c r="S310" s="18"/>
      <c r="T310" s="18">
        <f>vlookup(A310,'Export 20240703'!A:J,6,false)</f>
        <v>24</v>
      </c>
      <c r="U310" s="80">
        <f t="shared" si="9"/>
        <v>5</v>
      </c>
      <c r="V310" s="23">
        <f t="shared" si="10"/>
        <v>0.2083333333</v>
      </c>
      <c r="W310" s="26" t="str">
        <f t="shared" si="11"/>
        <v>Steel Buckle with +5, +20.8% (24 to 29)</v>
      </c>
    </row>
    <row r="311">
      <c r="A311" s="18">
        <v>844.0</v>
      </c>
      <c r="B311" s="18" t="str">
        <f>VLOOKUP(A311,'202405 MM (Do Not Delete)'!$S$2:$T$1000,2,false)</f>
        <v>Awl</v>
      </c>
      <c r="C311" s="18" t="str">
        <f t="shared" si="2"/>
        <v>((Awl))</v>
      </c>
      <c r="D311" s="18">
        <v>7589.0</v>
      </c>
      <c r="E311" s="18">
        <v>5045.0</v>
      </c>
      <c r="F311" s="18">
        <v>1334.0</v>
      </c>
      <c r="G311" s="19">
        <f>VLOOKUP(B311,'Kings Ratings'!$A$2:$B$1000,2,false)</f>
        <v>1</v>
      </c>
      <c r="H311" s="7">
        <f>vlookup(A311,'202405 MM (Do Not Delete)'!$A$1:$G$1000,7,false)</f>
        <v>249</v>
      </c>
      <c r="J311" s="80">
        <f>vlookup(A311,'Export 20240703'!A:H,4,false)</f>
        <v>6861</v>
      </c>
      <c r="K311" s="80">
        <f t="shared" si="3"/>
        <v>728</v>
      </c>
      <c r="L311" s="23">
        <f t="shared" si="4"/>
        <v>0.1061069815</v>
      </c>
      <c r="M311" s="24" t="str">
        <f t="shared" si="12"/>
        <v>Awl with +728, +10.6% (6861 to 7589)</v>
      </c>
      <c r="N311" s="41"/>
      <c r="O311" s="18">
        <f>vlookup(A311,'Export 20240703'!A:J,5,false)</f>
        <v>4558</v>
      </c>
      <c r="P311" s="18">
        <f t="shared" si="6"/>
        <v>487</v>
      </c>
      <c r="Q311" s="23">
        <f t="shared" si="7"/>
        <v>0.1068451075</v>
      </c>
      <c r="R311" s="24" t="str">
        <f t="shared" si="8"/>
        <v>Awl with +487, +10.7% (4558 to 5045)</v>
      </c>
      <c r="S311" s="18"/>
      <c r="T311" s="18">
        <f>vlookup(A311,'Export 20240703'!A:J,6,false)</f>
        <v>1146</v>
      </c>
      <c r="U311" s="80">
        <f t="shared" si="9"/>
        <v>188</v>
      </c>
      <c r="V311" s="23">
        <f t="shared" si="10"/>
        <v>0.1640488656</v>
      </c>
      <c r="W311" s="26" t="str">
        <f t="shared" si="11"/>
        <v>Awl with +188, +16.4% (1146 to 1334)</v>
      </c>
    </row>
    <row r="312">
      <c r="A312" s="18">
        <v>845.0</v>
      </c>
      <c r="B312" s="18" t="str">
        <f>VLOOKUP(A312,'202405 MM (Do Not Delete)'!$S$2:$T$1000,2,false)</f>
        <v>Wooden Button</v>
      </c>
      <c r="C312" s="18" t="str">
        <f t="shared" si="2"/>
        <v>((Wooden Button))</v>
      </c>
      <c r="D312" s="18">
        <v>6244.0</v>
      </c>
      <c r="E312" s="18">
        <v>4278.0</v>
      </c>
      <c r="F312" s="18">
        <v>1287.0</v>
      </c>
      <c r="G312" s="19">
        <f>VLOOKUP(B312,'Kings Ratings'!$A$2:$B$1000,2,false)</f>
        <v>1</v>
      </c>
      <c r="H312" s="7">
        <f>vlookup(A312,'202405 MM (Do Not Delete)'!$A$1:$G$1000,7,false)</f>
        <v>250</v>
      </c>
      <c r="J312" s="80">
        <f>vlookup(A312,'Export 20240703'!A:H,4,false)</f>
        <v>5679</v>
      </c>
      <c r="K312" s="80">
        <f t="shared" si="3"/>
        <v>565</v>
      </c>
      <c r="L312" s="23">
        <f t="shared" si="4"/>
        <v>0.09948934672</v>
      </c>
      <c r="M312" s="24" t="str">
        <f t="shared" si="12"/>
        <v>Wooden Button with +565, +9.9% (5679 to 6244)</v>
      </c>
      <c r="N312" s="41"/>
      <c r="O312" s="18">
        <f>vlookup(A312,'Export 20240703'!A:J,5,false)</f>
        <v>3834</v>
      </c>
      <c r="P312" s="18">
        <f t="shared" si="6"/>
        <v>444</v>
      </c>
      <c r="Q312" s="23">
        <f t="shared" si="7"/>
        <v>0.1158059468</v>
      </c>
      <c r="R312" s="24" t="str">
        <f t="shared" si="8"/>
        <v>Wooden Button with +444, +11.6% (3834 to 4278)</v>
      </c>
      <c r="S312" s="18"/>
      <c r="T312" s="18">
        <f>vlookup(A312,'Export 20240703'!A:J,6,false)</f>
        <v>1127</v>
      </c>
      <c r="U312" s="80">
        <f t="shared" si="9"/>
        <v>160</v>
      </c>
      <c r="V312" s="23">
        <f t="shared" si="10"/>
        <v>0.1419698314</v>
      </c>
      <c r="W312" s="26" t="str">
        <f t="shared" si="11"/>
        <v>Wooden Button with +160, +14.2% (1127 to 1287)</v>
      </c>
    </row>
    <row r="313">
      <c r="A313" s="18">
        <v>846.0</v>
      </c>
      <c r="B313" s="18" t="str">
        <f>VLOOKUP(A313,'202405 MM (Do Not Delete)'!$S$2:$T$1000,2,false)</f>
        <v>Corn Husk Doll</v>
      </c>
      <c r="C313" s="18" t="str">
        <f t="shared" si="2"/>
        <v>((Corn Husk Doll))</v>
      </c>
      <c r="D313" s="18">
        <v>2023.0</v>
      </c>
      <c r="E313" s="18">
        <v>22.0</v>
      </c>
      <c r="F313" s="18">
        <v>0.0</v>
      </c>
      <c r="G313" s="19">
        <f>VLOOKUP(B313,'Kings Ratings'!$A$2:$B$1000,2,false)</f>
        <v>10</v>
      </c>
      <c r="H313" s="10">
        <f>vlookup(A313,'202405 MM (Do Not Delete)'!$A$1:$G$1000,7,false)</f>
        <v>320</v>
      </c>
      <c r="J313" s="80">
        <f>vlookup(A313,'Export 20240703'!A:H,4,false)</f>
        <v>1862</v>
      </c>
      <c r="K313" s="80">
        <f t="shared" si="3"/>
        <v>161</v>
      </c>
      <c r="L313" s="23">
        <f t="shared" si="4"/>
        <v>0.08646616541</v>
      </c>
      <c r="M313" s="24" t="str">
        <f t="shared" si="12"/>
        <v>Corn Husk Doll with +161, +8.6% (1862 to 2023)</v>
      </c>
      <c r="N313" s="41"/>
      <c r="O313" s="18">
        <f>vlookup(A313,'Export 20240703'!A:J,5,false)</f>
        <v>22</v>
      </c>
      <c r="P313" s="18">
        <f t="shared" si="6"/>
        <v>0</v>
      </c>
      <c r="Q313" s="23">
        <f t="shared" si="7"/>
        <v>0</v>
      </c>
      <c r="R313" s="24" t="str">
        <f t="shared" si="8"/>
        <v>Corn Husk Doll with +0, +0% (22 to 22)</v>
      </c>
      <c r="S313" s="18"/>
      <c r="T313" s="18">
        <f>vlookup(A313,'Export 20240703'!A:J,6,false)</f>
        <v>0</v>
      </c>
      <c r="U313" s="80">
        <f t="shared" si="9"/>
        <v>0</v>
      </c>
      <c r="V313" s="23" t="str">
        <f t="shared" si="10"/>
        <v>#DIV/0!</v>
      </c>
      <c r="W313" s="26" t="str">
        <f t="shared" si="11"/>
        <v>#DIV/0!</v>
      </c>
    </row>
    <row r="314">
      <c r="A314" s="18">
        <v>870.0</v>
      </c>
      <c r="B314" s="18" t="str">
        <f>VLOOKUP(A314,'202405 MM (Do Not Delete)'!$S$2:$T$1000,2,false)</f>
        <v>QED Cell</v>
      </c>
      <c r="C314" s="18" t="str">
        <f t="shared" si="2"/>
        <v>((QED Cell))</v>
      </c>
      <c r="D314" s="18">
        <v>83.0</v>
      </c>
      <c r="E314" s="18">
        <v>0.0</v>
      </c>
      <c r="F314" s="18">
        <v>0.0</v>
      </c>
      <c r="G314" s="19">
        <f>VLOOKUP(B314,'Kings Ratings'!$A$2:$B$1000,2,false)</f>
        <v>11</v>
      </c>
      <c r="H314" s="10" t="str">
        <f>vlookup(A314,'202405 MM (Do Not Delete)'!$A$1:$G$1000,7,false)</f>
        <v/>
      </c>
      <c r="J314" s="80">
        <f>vlookup(A314,'Export 20240703'!A:H,4,false)</f>
        <v>83</v>
      </c>
      <c r="K314" s="80">
        <f t="shared" si="3"/>
        <v>0</v>
      </c>
      <c r="L314" s="23">
        <f t="shared" si="4"/>
        <v>0</v>
      </c>
      <c r="M314" s="24" t="str">
        <f t="shared" si="12"/>
        <v>QED Cell with +0, +0% (83 to 83)</v>
      </c>
      <c r="N314" s="41"/>
      <c r="O314" s="18">
        <f>vlookup(A314,'Export 20240703'!A:J,5,false)</f>
        <v>0</v>
      </c>
      <c r="P314" s="18">
        <f t="shared" si="6"/>
        <v>0</v>
      </c>
      <c r="Q314" s="23" t="str">
        <f t="shared" si="7"/>
        <v>#DIV/0!</v>
      </c>
      <c r="R314" s="24" t="str">
        <f t="shared" si="8"/>
        <v>#DIV/0!</v>
      </c>
      <c r="S314" s="18"/>
      <c r="T314" s="18">
        <f>vlookup(A314,'Export 20240703'!A:J,6,false)</f>
        <v>0</v>
      </c>
      <c r="U314" s="80">
        <f t="shared" si="9"/>
        <v>0</v>
      </c>
      <c r="V314" s="23" t="str">
        <f t="shared" si="10"/>
        <v>#DIV/0!</v>
      </c>
      <c r="W314" s="26" t="str">
        <f t="shared" si="11"/>
        <v>#DIV/0!</v>
      </c>
    </row>
    <row r="315">
      <c r="A315" s="18">
        <v>885.0</v>
      </c>
      <c r="B315" s="18" t="str">
        <f>VLOOKUP(A315,'202405 MM (Do Not Delete)'!$S$2:$T$1000,2,false)</f>
        <v>Flying Machine</v>
      </c>
      <c r="C315" s="18" t="str">
        <f t="shared" si="2"/>
        <v>((Flying Machine))</v>
      </c>
      <c r="D315" s="18">
        <v>30.0</v>
      </c>
      <c r="E315" s="18">
        <v>0.0</v>
      </c>
      <c r="F315" s="18">
        <v>0.0</v>
      </c>
      <c r="G315" s="19">
        <f>VLOOKUP(B315,'Kings Ratings'!$A$2:$B$1000,2,false)</f>
        <v>10</v>
      </c>
      <c r="H315" s="10" t="str">
        <f>vlookup(A315,'202405 MM (Do Not Delete)'!$A$1:$G$1000,7,false)</f>
        <v/>
      </c>
      <c r="J315" s="80">
        <f>vlookup(A315,'Export 20240703'!A:H,4,false)</f>
        <v>25</v>
      </c>
      <c r="K315" s="80">
        <f t="shared" si="3"/>
        <v>5</v>
      </c>
      <c r="L315" s="23">
        <f t="shared" si="4"/>
        <v>0.2</v>
      </c>
      <c r="M315" s="24" t="str">
        <f t="shared" si="12"/>
        <v>Flying Machine with +5, +20% (25 to 30)</v>
      </c>
      <c r="N315" s="41"/>
      <c r="O315" s="18">
        <f>vlookup(A315,'Export 20240703'!A:J,5,false)</f>
        <v>0</v>
      </c>
      <c r="P315" s="18">
        <f t="shared" si="6"/>
        <v>0</v>
      </c>
      <c r="Q315" s="23" t="str">
        <f t="shared" si="7"/>
        <v>#DIV/0!</v>
      </c>
      <c r="R315" s="24" t="str">
        <f t="shared" si="8"/>
        <v>#DIV/0!</v>
      </c>
      <c r="S315" s="18"/>
      <c r="T315" s="18">
        <f>vlookup(A315,'Export 20240703'!A:J,6,false)</f>
        <v>0</v>
      </c>
      <c r="U315" s="80">
        <f t="shared" si="9"/>
        <v>0</v>
      </c>
      <c r="V315" s="23" t="str">
        <f t="shared" si="10"/>
        <v>#DIV/0!</v>
      </c>
      <c r="W315" s="26" t="str">
        <f t="shared" si="11"/>
        <v>#DIV/0!</v>
      </c>
    </row>
    <row r="316">
      <c r="A316" s="18">
        <v>894.0</v>
      </c>
      <c r="B316" s="18" t="str">
        <f>VLOOKUP(A316,'202405 MM (Do Not Delete)'!$S$2:$T$1000,2,false)</f>
        <v>Wooden Spear</v>
      </c>
      <c r="C316" s="18" t="str">
        <f t="shared" si="2"/>
        <v>((Wooden Spear))</v>
      </c>
      <c r="D316" s="18">
        <v>4635.0</v>
      </c>
      <c r="E316" s="18">
        <v>2497.0</v>
      </c>
      <c r="F316" s="18">
        <v>243.0</v>
      </c>
      <c r="G316" s="19">
        <f>VLOOKUP(B316,'Kings Ratings'!$A$2:$B$1000,2,false)</f>
        <v>2</v>
      </c>
      <c r="H316" s="7">
        <f>vlookup(A316,'202405 MM (Do Not Delete)'!$A$1:$G$1000,7,false)</f>
        <v>286</v>
      </c>
      <c r="J316" s="80">
        <f>vlookup(A316,'Export 20240703'!A:H,4,false)</f>
        <v>4234</v>
      </c>
      <c r="K316" s="80">
        <f t="shared" si="3"/>
        <v>401</v>
      </c>
      <c r="L316" s="23">
        <f t="shared" si="4"/>
        <v>0.09470949457</v>
      </c>
      <c r="M316" s="24" t="str">
        <f t="shared" si="12"/>
        <v>Wooden Spear with +401, +9.5% (4234 to 4635)</v>
      </c>
      <c r="N316" s="41"/>
      <c r="O316" s="18">
        <f>vlookup(A316,'Export 20240703'!A:J,5,false)</f>
        <v>2229</v>
      </c>
      <c r="P316" s="18">
        <f t="shared" si="6"/>
        <v>268</v>
      </c>
      <c r="Q316" s="23">
        <f t="shared" si="7"/>
        <v>0.1202332885</v>
      </c>
      <c r="R316" s="24" t="str">
        <f t="shared" si="8"/>
        <v>Wooden Spear with +268, +12% (2229 to 2497)</v>
      </c>
      <c r="S316" s="18"/>
      <c r="T316" s="18">
        <f>vlookup(A316,'Export 20240703'!A:J,6,false)</f>
        <v>201</v>
      </c>
      <c r="U316" s="80">
        <f t="shared" si="9"/>
        <v>42</v>
      </c>
      <c r="V316" s="23">
        <f t="shared" si="10"/>
        <v>0.2089552239</v>
      </c>
      <c r="W316" s="26" t="str">
        <f t="shared" si="11"/>
        <v>Wooden Spear with +42, +20.9% (201 to 243)</v>
      </c>
    </row>
    <row r="317">
      <c r="A317" s="18">
        <v>895.0</v>
      </c>
      <c r="B317" s="18" t="str">
        <f>VLOOKUP(A317,'202405 MM (Do Not Delete)'!$S$2:$T$1000,2,false)</f>
        <v>Blue Parchment</v>
      </c>
      <c r="C317" s="18" t="str">
        <f t="shared" si="2"/>
        <v>((Blue Parchment))</v>
      </c>
      <c r="D317" s="18">
        <v>4699.0</v>
      </c>
      <c r="E317" s="18">
        <v>1790.0</v>
      </c>
      <c r="F317" s="18">
        <v>31.0</v>
      </c>
      <c r="G317" s="19">
        <f>VLOOKUP(B317,'Kings Ratings'!$A$2:$B$1000,2,false)</f>
        <v>2</v>
      </c>
      <c r="H317" s="7" t="str">
        <f>vlookup(A317,'202405 MM (Do Not Delete)'!$A$1:$G$1000,7,false)</f>
        <v/>
      </c>
      <c r="J317" s="80">
        <f>vlookup(A317,'Export 20240703'!A:H,4,false)</f>
        <v>4206</v>
      </c>
      <c r="K317" s="80">
        <f t="shared" si="3"/>
        <v>493</v>
      </c>
      <c r="L317" s="23">
        <f t="shared" si="4"/>
        <v>0.1172135045</v>
      </c>
      <c r="M317" s="24" t="str">
        <f t="shared" si="12"/>
        <v>Blue Parchment with +493, +11.7% (4206 to 4699)</v>
      </c>
      <c r="N317" s="41"/>
      <c r="O317" s="18">
        <f>vlookup(A317,'Export 20240703'!A:J,5,false)</f>
        <v>1520</v>
      </c>
      <c r="P317" s="18">
        <f t="shared" si="6"/>
        <v>270</v>
      </c>
      <c r="Q317" s="23">
        <f t="shared" si="7"/>
        <v>0.1776315789</v>
      </c>
      <c r="R317" s="24" t="str">
        <f t="shared" si="8"/>
        <v>Blue Parchment with +270, +17.8% (1520 to 1790)</v>
      </c>
      <c r="S317" s="18"/>
      <c r="T317" s="18">
        <f>vlookup(A317,'Export 20240703'!A:J,6,false)</f>
        <v>29</v>
      </c>
      <c r="U317" s="80">
        <f t="shared" si="9"/>
        <v>2</v>
      </c>
      <c r="V317" s="23">
        <f t="shared" si="10"/>
        <v>0.06896551724</v>
      </c>
      <c r="W317" s="26" t="str">
        <f t="shared" si="11"/>
        <v>Blue Parchment with +2, +6.9% (29 to 31)</v>
      </c>
    </row>
    <row r="318">
      <c r="A318" s="18">
        <v>896.0</v>
      </c>
      <c r="B318" s="18" t="str">
        <f>VLOOKUP(A318,'202405 MM (Do Not Delete)'!$S$2:$T$1000,2,false)</f>
        <v>Blue Diary</v>
      </c>
      <c r="C318" s="18" t="str">
        <f t="shared" si="2"/>
        <v>((Blue Diary))</v>
      </c>
      <c r="D318" s="18">
        <v>3908.0</v>
      </c>
      <c r="E318" s="18">
        <v>1577.0</v>
      </c>
      <c r="F318" s="18">
        <v>34.0</v>
      </c>
      <c r="G318" s="19">
        <f>VLOOKUP(B318,'Kings Ratings'!$A$2:$B$1000,2,false)</f>
        <v>2</v>
      </c>
      <c r="H318" s="7" t="str">
        <f>vlookup(A318,'202405 MM (Do Not Delete)'!$A$1:$G$1000,7,false)</f>
        <v/>
      </c>
      <c r="J318" s="80">
        <f>vlookup(A318,'Export 20240703'!A:H,4,false)</f>
        <v>3517</v>
      </c>
      <c r="K318" s="80">
        <f t="shared" si="3"/>
        <v>391</v>
      </c>
      <c r="L318" s="23">
        <f t="shared" si="4"/>
        <v>0.1111742963</v>
      </c>
      <c r="M318" s="24" t="str">
        <f t="shared" si="12"/>
        <v>Blue Diary with +391, +11.1% (3517 to 3908)</v>
      </c>
      <c r="N318" s="41"/>
      <c r="O318" s="18">
        <f>vlookup(A318,'Export 20240703'!A:J,5,false)</f>
        <v>1346</v>
      </c>
      <c r="P318" s="18">
        <f t="shared" si="6"/>
        <v>231</v>
      </c>
      <c r="Q318" s="23">
        <f t="shared" si="7"/>
        <v>0.1716196137</v>
      </c>
      <c r="R318" s="24" t="str">
        <f t="shared" si="8"/>
        <v>Blue Diary with +231, +17.2% (1346 to 1577)</v>
      </c>
      <c r="S318" s="18"/>
      <c r="T318" s="18">
        <f>vlookup(A318,'Export 20240703'!A:J,6,false)</f>
        <v>31</v>
      </c>
      <c r="U318" s="80">
        <f t="shared" si="9"/>
        <v>3</v>
      </c>
      <c r="V318" s="23">
        <f t="shared" si="10"/>
        <v>0.09677419355</v>
      </c>
      <c r="W318" s="26" t="str">
        <f t="shared" si="11"/>
        <v>Blue Diary with +3, +9.7% (31 to 34)</v>
      </c>
    </row>
    <row r="319">
      <c r="A319" s="18">
        <v>897.0</v>
      </c>
      <c r="B319" s="18" t="str">
        <f>VLOOKUP(A319,'202405 MM (Do Not Delete)'!$S$2:$T$1000,2,false)</f>
        <v>Red Parchment</v>
      </c>
      <c r="C319" s="18" t="str">
        <f t="shared" si="2"/>
        <v>((Red Parchment))</v>
      </c>
      <c r="D319" s="18">
        <v>3323.0</v>
      </c>
      <c r="E319" s="18">
        <v>404.0</v>
      </c>
      <c r="F319" s="18">
        <v>7.0</v>
      </c>
      <c r="G319" s="19">
        <f>VLOOKUP(B319,'Kings Ratings'!$A$2:$B$1000,2,false)</f>
        <v>3</v>
      </c>
      <c r="H319" s="10"/>
      <c r="J319" s="80">
        <f>vlookup(A319,'Export 20240703'!A:H,4,false)</f>
        <v>2859</v>
      </c>
      <c r="K319" s="80">
        <f t="shared" si="3"/>
        <v>464</v>
      </c>
      <c r="L319" s="23">
        <f t="shared" si="4"/>
        <v>0.1622945086</v>
      </c>
      <c r="M319" s="24" t="str">
        <f t="shared" si="12"/>
        <v>Red Parchment with +464, +16.2% (2859 to 3323)</v>
      </c>
      <c r="N319" s="41"/>
      <c r="O319" s="18">
        <f>vlookup(A319,'Export 20240703'!A:J,5,false)</f>
        <v>316</v>
      </c>
      <c r="P319" s="18">
        <f t="shared" si="6"/>
        <v>88</v>
      </c>
      <c r="Q319" s="23">
        <f t="shared" si="7"/>
        <v>0.2784810127</v>
      </c>
      <c r="R319" s="24" t="str">
        <f t="shared" si="8"/>
        <v>Red Parchment with +88, +27.8% (316 to 404)</v>
      </c>
      <c r="S319" s="18"/>
      <c r="T319" s="18">
        <f>vlookup(A319,'Export 20240703'!A:J,6,false)</f>
        <v>7</v>
      </c>
      <c r="U319" s="80">
        <f t="shared" si="9"/>
        <v>0</v>
      </c>
      <c r="V319" s="23">
        <f t="shared" si="10"/>
        <v>0</v>
      </c>
      <c r="W319" s="26" t="str">
        <f t="shared" si="11"/>
        <v>Red Parchment with +0, +0% (7 to 7)</v>
      </c>
    </row>
    <row r="320">
      <c r="A320" s="18">
        <v>898.0</v>
      </c>
      <c r="B320" s="18" t="str">
        <f>VLOOKUP(A320,'202405 MM (Do Not Delete)'!$S$2:$T$1000,2,false)</f>
        <v>Red Diary</v>
      </c>
      <c r="C320" s="18" t="str">
        <f t="shared" si="2"/>
        <v>((Red Diary))</v>
      </c>
      <c r="D320" s="18">
        <v>2681.0</v>
      </c>
      <c r="E320" s="18">
        <v>373.0</v>
      </c>
      <c r="F320" s="18">
        <v>8.0</v>
      </c>
      <c r="G320" s="19">
        <f>VLOOKUP(B320,'Kings Ratings'!$A$2:$B$1000,2,false)</f>
        <v>3</v>
      </c>
      <c r="H320" s="10"/>
      <c r="J320" s="80">
        <f>vlookup(A320,'Export 20240703'!A:H,4,false)</f>
        <v>2337</v>
      </c>
      <c r="K320" s="80">
        <f t="shared" si="3"/>
        <v>344</v>
      </c>
      <c r="L320" s="23">
        <f t="shared" si="4"/>
        <v>0.1471972614</v>
      </c>
      <c r="M320" s="24" t="str">
        <f t="shared" si="12"/>
        <v>Red Diary with +344, +14.7% (2337 to 2681)</v>
      </c>
      <c r="N320" s="41"/>
      <c r="O320" s="18">
        <f>vlookup(A320,'Export 20240703'!A:J,5,false)</f>
        <v>303</v>
      </c>
      <c r="P320" s="18">
        <f t="shared" si="6"/>
        <v>70</v>
      </c>
      <c r="Q320" s="23">
        <f t="shared" si="7"/>
        <v>0.2310231023</v>
      </c>
      <c r="R320" s="24" t="str">
        <f t="shared" si="8"/>
        <v>Red Diary with +70, +23.1% (303 to 373)</v>
      </c>
      <c r="S320" s="18"/>
      <c r="T320" s="18">
        <f>vlookup(A320,'Export 20240703'!A:J,6,false)</f>
        <v>7</v>
      </c>
      <c r="U320" s="80">
        <f t="shared" si="9"/>
        <v>1</v>
      </c>
      <c r="V320" s="23">
        <f t="shared" si="10"/>
        <v>0.1428571429</v>
      </c>
      <c r="W320" s="26" t="str">
        <f t="shared" si="11"/>
        <v>Red Diary with +1, +14.3% (7 to 8)</v>
      </c>
    </row>
    <row r="321">
      <c r="A321" s="18">
        <v>899.0</v>
      </c>
      <c r="B321" s="18" t="str">
        <f>VLOOKUP(A321,'202405 MM (Do Not Delete)'!$S$2:$T$1000,2,false)</f>
        <v>Blue Twine</v>
      </c>
      <c r="C321" s="18" t="str">
        <f t="shared" si="2"/>
        <v>((Blue Twine))</v>
      </c>
      <c r="D321" s="18">
        <v>3622.0</v>
      </c>
      <c r="E321" s="18">
        <v>1300.0</v>
      </c>
      <c r="F321" s="18">
        <v>31.0</v>
      </c>
      <c r="G321" s="19">
        <f>VLOOKUP(B321,'Kings Ratings'!$A$2:$B$1000,2,false)</f>
        <v>3</v>
      </c>
      <c r="H321" s="7">
        <f>vlookup(A321,'202405 MM (Do Not Delete)'!$A$1:$G$1000,7,false)</f>
        <v>327</v>
      </c>
      <c r="J321" s="80">
        <f>vlookup(A321,'Export 20240703'!A:H,4,false)</f>
        <v>3277</v>
      </c>
      <c r="K321" s="80">
        <f t="shared" si="3"/>
        <v>345</v>
      </c>
      <c r="L321" s="23">
        <f t="shared" si="4"/>
        <v>0.1052792188</v>
      </c>
      <c r="M321" s="24" t="str">
        <f t="shared" si="12"/>
        <v>Blue Twine with +345, +10.5% (3277 to 3622)</v>
      </c>
      <c r="N321" s="41"/>
      <c r="O321" s="18">
        <f>vlookup(A321,'Export 20240703'!A:J,5,false)</f>
        <v>1067</v>
      </c>
      <c r="P321" s="18">
        <f t="shared" si="6"/>
        <v>233</v>
      </c>
      <c r="Q321" s="23">
        <f t="shared" si="7"/>
        <v>0.2183692596</v>
      </c>
      <c r="R321" s="24" t="str">
        <f t="shared" si="8"/>
        <v>Blue Twine with +233, +21.8% (1067 to 1300)</v>
      </c>
      <c r="S321" s="18"/>
      <c r="T321" s="18">
        <f>vlookup(A321,'Export 20240703'!A:J,6,false)</f>
        <v>27</v>
      </c>
      <c r="U321" s="80">
        <f t="shared" si="9"/>
        <v>4</v>
      </c>
      <c r="V321" s="23">
        <f t="shared" si="10"/>
        <v>0.1481481481</v>
      </c>
      <c r="W321" s="26" t="str">
        <f t="shared" si="11"/>
        <v>Blue Twine with +4, +14.8% (27 to 31)</v>
      </c>
    </row>
    <row r="322">
      <c r="A322" s="18">
        <v>900.0</v>
      </c>
      <c r="B322" s="18" t="str">
        <f>VLOOKUP(A322,'202405 MM (Do Not Delete)'!$S$2:$T$1000,2,false)</f>
        <v>Pitchfork</v>
      </c>
      <c r="C322" s="18" t="str">
        <f t="shared" si="2"/>
        <v>((Pitchfork))</v>
      </c>
      <c r="D322" s="18">
        <v>2218.0</v>
      </c>
      <c r="E322" s="18">
        <v>453.0</v>
      </c>
      <c r="F322" s="18">
        <v>20.0</v>
      </c>
      <c r="G322" s="19">
        <f>VLOOKUP(B322,'Kings Ratings'!$A$2:$B$1000,2,false)</f>
        <v>2</v>
      </c>
      <c r="H322" s="7">
        <f>vlookup(A322,'202405 MM (Do Not Delete)'!$A$1:$G$1000,7,false)</f>
        <v>290</v>
      </c>
      <c r="J322" s="80">
        <f>vlookup(A322,'Export 20240703'!A:H,4,false)</f>
        <v>1939</v>
      </c>
      <c r="K322" s="80">
        <f t="shared" si="3"/>
        <v>279</v>
      </c>
      <c r="L322" s="23">
        <f t="shared" si="4"/>
        <v>0.1438886024</v>
      </c>
      <c r="M322" s="24" t="str">
        <f t="shared" si="12"/>
        <v>Pitchfork with +279, +14.4% (1939 to 2218)</v>
      </c>
      <c r="N322" s="41"/>
      <c r="O322" s="18">
        <f>vlookup(A322,'Export 20240703'!A:J,5,false)</f>
        <v>378</v>
      </c>
      <c r="P322" s="18">
        <f t="shared" si="6"/>
        <v>75</v>
      </c>
      <c r="Q322" s="23">
        <f t="shared" si="7"/>
        <v>0.1984126984</v>
      </c>
      <c r="R322" s="24" t="str">
        <f t="shared" si="8"/>
        <v>Pitchfork with +75, +19.8% (378 to 453)</v>
      </c>
      <c r="S322" s="18"/>
      <c r="T322" s="18">
        <f>vlookup(A322,'Export 20240703'!A:J,6,false)</f>
        <v>16</v>
      </c>
      <c r="U322" s="80">
        <f t="shared" si="9"/>
        <v>4</v>
      </c>
      <c r="V322" s="23">
        <f t="shared" si="10"/>
        <v>0.25</v>
      </c>
      <c r="W322" s="26" t="str">
        <f t="shared" si="11"/>
        <v>Pitchfork with +4, +25% (16 to 20)</v>
      </c>
    </row>
    <row r="323">
      <c r="A323" s="18">
        <v>942.0</v>
      </c>
      <c r="B323" s="18" t="str">
        <f>VLOOKUP(A323,'202405 MM (Do Not Delete)'!$S$2:$T$1000,2,false)</f>
        <v>Frozen Squid</v>
      </c>
      <c r="C323" s="18" t="str">
        <f t="shared" si="2"/>
        <v>((Frozen Squid))</v>
      </c>
      <c r="D323" s="18">
        <v>5297.0</v>
      </c>
      <c r="E323" s="18">
        <v>2738.0</v>
      </c>
      <c r="F323" s="18">
        <v>389.0</v>
      </c>
      <c r="G323" s="19">
        <f>VLOOKUP(B323,'Kings Ratings'!$A$2:$B$1000,2,false)</f>
        <v>11</v>
      </c>
      <c r="H323" s="7" t="str">
        <f>vlookup(A323,'202405 MM (Do Not Delete)'!$A$1:$G$1000,7,false)</f>
        <v/>
      </c>
      <c r="J323" s="80">
        <f>vlookup(A323,'Export 20240703'!A:H,4,false)</f>
        <v>5296</v>
      </c>
      <c r="K323" s="80">
        <f t="shared" si="3"/>
        <v>1</v>
      </c>
      <c r="L323" s="23">
        <f t="shared" si="4"/>
        <v>0.0001888217523</v>
      </c>
      <c r="M323" s="24" t="str">
        <f t="shared" si="12"/>
        <v>Frozen Squid with +1, +0% (5296 to 5297)</v>
      </c>
      <c r="N323" s="41"/>
      <c r="O323" s="18">
        <f>vlookup(A323,'Export 20240703'!A:J,5,false)</f>
        <v>2737</v>
      </c>
      <c r="P323" s="18">
        <f t="shared" si="6"/>
        <v>1</v>
      </c>
      <c r="Q323" s="23">
        <f t="shared" si="7"/>
        <v>0.0003653635367</v>
      </c>
      <c r="R323" s="24" t="str">
        <f t="shared" si="8"/>
        <v>Frozen Squid with +1, +0% (2737 to 2738)</v>
      </c>
      <c r="S323" s="18"/>
      <c r="T323" s="18">
        <f>vlookup(A323,'Export 20240703'!A:J,6,false)</f>
        <v>388</v>
      </c>
      <c r="U323" s="80">
        <f t="shared" si="9"/>
        <v>1</v>
      </c>
      <c r="V323" s="23">
        <f t="shared" si="10"/>
        <v>0.002577319588</v>
      </c>
      <c r="W323" s="26" t="str">
        <f t="shared" si="11"/>
        <v>Frozen Squid with +1, +0.3% (388 to 389)</v>
      </c>
    </row>
    <row r="324">
      <c r="A324" s="18">
        <v>943.0</v>
      </c>
      <c r="B324" s="18" t="str">
        <f>VLOOKUP(A324,'202405 MM (Do Not Delete)'!$S$2:$T$1000,2,false)</f>
        <v>Frozen Sheepshead</v>
      </c>
      <c r="C324" s="18" t="str">
        <f t="shared" si="2"/>
        <v>((Frozen Sheepshead))</v>
      </c>
      <c r="D324" s="18">
        <v>3145.0</v>
      </c>
      <c r="E324" s="18">
        <v>1472.0</v>
      </c>
      <c r="F324" s="18">
        <v>18.0</v>
      </c>
      <c r="G324" s="19">
        <f>VLOOKUP(B324,'Kings Ratings'!$A$2:$B$1000,2,false)</f>
        <v>11</v>
      </c>
      <c r="H324" s="7" t="str">
        <f>vlookup(A324,'202405 MM (Do Not Delete)'!$A$1:$G$1000,7,false)</f>
        <v/>
      </c>
      <c r="J324" s="80">
        <f>vlookup(A324,'Export 20240703'!A:H,4,false)</f>
        <v>3143</v>
      </c>
      <c r="K324" s="80">
        <f t="shared" si="3"/>
        <v>2</v>
      </c>
      <c r="L324" s="23">
        <f t="shared" si="4"/>
        <v>0.0006363347121</v>
      </c>
      <c r="M324" s="24" t="str">
        <f t="shared" si="12"/>
        <v>Frozen Sheepshead with +2, +0.1% (3143 to 3145)</v>
      </c>
      <c r="N324" s="41"/>
      <c r="O324" s="18">
        <f>vlookup(A324,'Export 20240703'!A:J,5,false)</f>
        <v>1471</v>
      </c>
      <c r="P324" s="18">
        <f t="shared" si="6"/>
        <v>1</v>
      </c>
      <c r="Q324" s="23">
        <f t="shared" si="7"/>
        <v>0.0006798096533</v>
      </c>
      <c r="R324" s="24" t="str">
        <f t="shared" si="8"/>
        <v>Frozen Sheepshead with +1, +0.1% (1471 to 1472)</v>
      </c>
      <c r="S324" s="18"/>
      <c r="T324" s="18">
        <f>vlookup(A324,'Export 20240703'!A:J,6,false)</f>
        <v>18</v>
      </c>
      <c r="U324" s="80">
        <f t="shared" si="9"/>
        <v>0</v>
      </c>
      <c r="V324" s="23">
        <f t="shared" si="10"/>
        <v>0</v>
      </c>
      <c r="W324" s="26" t="str">
        <f t="shared" si="11"/>
        <v>Frozen Sheepshead with +0, +0% (18 to 18)</v>
      </c>
    </row>
    <row r="325">
      <c r="A325" s="18">
        <v>944.0</v>
      </c>
      <c r="B325" s="18" t="str">
        <f>VLOOKUP(A325,'202405 MM (Do Not Delete)'!$S$2:$T$1000,2,false)</f>
        <v>Frozen Spyfish</v>
      </c>
      <c r="C325" s="18" t="str">
        <f t="shared" si="2"/>
        <v>((Frozen Spyfish))</v>
      </c>
      <c r="D325" s="18">
        <v>6274.0</v>
      </c>
      <c r="E325" s="18">
        <v>2492.0</v>
      </c>
      <c r="F325" s="18">
        <v>51.0</v>
      </c>
      <c r="G325" s="19">
        <f>VLOOKUP(B325,'Kings Ratings'!$A$2:$B$1000,2,false)</f>
        <v>11</v>
      </c>
      <c r="H325" s="7" t="str">
        <f>vlookup(A325,'202405 MM (Do Not Delete)'!$A$1:$G$1000,7,false)</f>
        <v/>
      </c>
      <c r="J325" s="80">
        <f>vlookup(A325,'Export 20240703'!A:H,4,false)</f>
        <v>6273</v>
      </c>
      <c r="K325" s="80">
        <f t="shared" si="3"/>
        <v>1</v>
      </c>
      <c r="L325" s="23">
        <f t="shared" si="4"/>
        <v>0.0001594133588</v>
      </c>
      <c r="M325" s="24" t="str">
        <f t="shared" si="12"/>
        <v>Frozen Spyfish with +1, +0% (6273 to 6274)</v>
      </c>
      <c r="N325" s="41"/>
      <c r="O325" s="18">
        <f>vlookup(A325,'Export 20240703'!A:J,5,false)</f>
        <v>2491</v>
      </c>
      <c r="P325" s="18">
        <f t="shared" si="6"/>
        <v>1</v>
      </c>
      <c r="Q325" s="23">
        <f t="shared" si="7"/>
        <v>0.0004014452027</v>
      </c>
      <c r="R325" s="24" t="str">
        <f t="shared" si="8"/>
        <v>Frozen Spyfish with +1, +0% (2491 to 2492)</v>
      </c>
      <c r="S325" s="18"/>
      <c r="T325" s="18">
        <f>vlookup(A325,'Export 20240703'!A:J,6,false)</f>
        <v>51</v>
      </c>
      <c r="U325" s="80">
        <f t="shared" si="9"/>
        <v>0</v>
      </c>
      <c r="V325" s="23">
        <f t="shared" si="10"/>
        <v>0</v>
      </c>
      <c r="W325" s="26" t="str">
        <f t="shared" si="11"/>
        <v>Frozen Spyfish with +0, +0% (51 to 51)</v>
      </c>
    </row>
    <row r="326">
      <c r="A326" s="18">
        <v>945.0</v>
      </c>
      <c r="B326" s="18" t="str">
        <f>VLOOKUP(A326,'202405 MM (Do Not Delete)'!$S$2:$T$1000,2,false)</f>
        <v>Frozen Manta Ray</v>
      </c>
      <c r="C326" s="18" t="str">
        <f t="shared" si="2"/>
        <v>((Frozen Manta Ray))</v>
      </c>
      <c r="D326" s="18">
        <v>5334.0</v>
      </c>
      <c r="E326" s="18">
        <v>2692.0</v>
      </c>
      <c r="F326" s="18">
        <v>333.0</v>
      </c>
      <c r="G326" s="19">
        <f>VLOOKUP(B326,'Kings Ratings'!$A$2:$B$1000,2,false)</f>
        <v>11</v>
      </c>
      <c r="H326" s="7" t="str">
        <f>vlookup(A326,'202405 MM (Do Not Delete)'!$A$1:$G$1000,7,false)</f>
        <v/>
      </c>
      <c r="J326" s="80">
        <f>vlookup(A326,'Export 20240703'!A:H,4,false)</f>
        <v>5334</v>
      </c>
      <c r="K326" s="80">
        <f t="shared" si="3"/>
        <v>0</v>
      </c>
      <c r="L326" s="23">
        <f t="shared" si="4"/>
        <v>0</v>
      </c>
      <c r="M326" s="24" t="str">
        <f t="shared" si="12"/>
        <v>Frozen Manta Ray with +0, +0% (5334 to 5334)</v>
      </c>
      <c r="N326" s="41"/>
      <c r="O326" s="18">
        <f>vlookup(A326,'Export 20240703'!A:J,5,false)</f>
        <v>2692</v>
      </c>
      <c r="P326" s="18">
        <f t="shared" si="6"/>
        <v>0</v>
      </c>
      <c r="Q326" s="23">
        <f t="shared" si="7"/>
        <v>0</v>
      </c>
      <c r="R326" s="24" t="str">
        <f t="shared" si="8"/>
        <v>Frozen Manta Ray with +0, +0% (2692 to 2692)</v>
      </c>
      <c r="S326" s="18"/>
      <c r="T326" s="18">
        <f>vlookup(A326,'Export 20240703'!A:J,6,false)</f>
        <v>332</v>
      </c>
      <c r="U326" s="80">
        <f t="shared" si="9"/>
        <v>1</v>
      </c>
      <c r="V326" s="23">
        <f t="shared" si="10"/>
        <v>0.003012048193</v>
      </c>
      <c r="W326" s="26" t="str">
        <f t="shared" si="11"/>
        <v>Frozen Manta Ray with +1, +0.3% (332 to 333)</v>
      </c>
    </row>
    <row r="327">
      <c r="A327" s="18">
        <v>946.0</v>
      </c>
      <c r="B327" s="18" t="str">
        <f>VLOOKUP(A327,'202405 MM (Do Not Delete)'!$S$2:$T$1000,2,false)</f>
        <v>Frozen Boot</v>
      </c>
      <c r="C327" s="18" t="str">
        <f t="shared" si="2"/>
        <v>((Frozen Boot))</v>
      </c>
      <c r="D327" s="18">
        <v>2667.0</v>
      </c>
      <c r="E327" s="18">
        <v>701.0</v>
      </c>
      <c r="F327" s="18">
        <v>4.0</v>
      </c>
      <c r="G327" s="19">
        <f>VLOOKUP(B327,'Kings Ratings'!$A$2:$B$1000,2,false)</f>
        <v>11</v>
      </c>
      <c r="H327" s="10"/>
      <c r="J327" s="80">
        <f>vlookup(A327,'Export 20240703'!A:H,4,false)</f>
        <v>2665</v>
      </c>
      <c r="K327" s="80">
        <f t="shared" si="3"/>
        <v>2</v>
      </c>
      <c r="L327" s="23">
        <f t="shared" si="4"/>
        <v>0.0007504690432</v>
      </c>
      <c r="M327" s="24" t="str">
        <f t="shared" si="12"/>
        <v>Frozen Boot with +2, +0.1% (2665 to 2667)</v>
      </c>
      <c r="N327" s="41"/>
      <c r="O327" s="18">
        <f>vlookup(A327,'Export 20240703'!A:J,5,false)</f>
        <v>700</v>
      </c>
      <c r="P327" s="18">
        <f t="shared" si="6"/>
        <v>1</v>
      </c>
      <c r="Q327" s="23">
        <f t="shared" si="7"/>
        <v>0.001428571429</v>
      </c>
      <c r="R327" s="24" t="str">
        <f t="shared" si="8"/>
        <v>Frozen Boot with +1, +0.1% (700 to 701)</v>
      </c>
      <c r="S327" s="18"/>
      <c r="T327" s="18">
        <f>vlookup(A327,'Export 20240703'!A:J,6,false)</f>
        <v>4</v>
      </c>
      <c r="U327" s="80">
        <f t="shared" si="9"/>
        <v>0</v>
      </c>
      <c r="V327" s="23">
        <f t="shared" si="10"/>
        <v>0</v>
      </c>
      <c r="W327" s="26" t="str">
        <f t="shared" si="11"/>
        <v>Frozen Boot with +0, +0% (4 to 4)</v>
      </c>
    </row>
    <row r="328">
      <c r="A328" s="18">
        <v>947.0</v>
      </c>
      <c r="B328" s="18" t="str">
        <f>VLOOKUP(A328,'202405 MM (Do Not Delete)'!$S$2:$T$1000,2,false)</f>
        <v>Frozen Shell</v>
      </c>
      <c r="C328" s="18" t="str">
        <f t="shared" si="2"/>
        <v>((Frozen Shell))</v>
      </c>
      <c r="D328" s="18">
        <v>2612.0</v>
      </c>
      <c r="E328" s="18">
        <v>682.0</v>
      </c>
      <c r="F328" s="18">
        <v>1.0</v>
      </c>
      <c r="G328" s="19">
        <f>VLOOKUP(B328,'Kings Ratings'!$A$2:$B$1000,2,false)</f>
        <v>11</v>
      </c>
      <c r="H328" s="10"/>
      <c r="J328" s="80">
        <f>vlookup(A328,'Export 20240703'!A:H,4,false)</f>
        <v>2610</v>
      </c>
      <c r="K328" s="80">
        <f t="shared" si="3"/>
        <v>2</v>
      </c>
      <c r="L328" s="23">
        <f t="shared" si="4"/>
        <v>0.0007662835249</v>
      </c>
      <c r="M328" s="24" t="str">
        <f t="shared" si="12"/>
        <v>Frozen Shell with +2, +0.1% (2610 to 2612)</v>
      </c>
      <c r="N328" s="41"/>
      <c r="O328" s="18">
        <f>vlookup(A328,'Export 20240703'!A:J,5,false)</f>
        <v>681</v>
      </c>
      <c r="P328" s="18">
        <f t="shared" si="6"/>
        <v>1</v>
      </c>
      <c r="Q328" s="23">
        <f t="shared" si="7"/>
        <v>0.001468428781</v>
      </c>
      <c r="R328" s="24" t="str">
        <f t="shared" si="8"/>
        <v>Frozen Shell with +1, +0.1% (681 to 682)</v>
      </c>
      <c r="S328" s="18"/>
      <c r="T328" s="18">
        <f>vlookup(A328,'Export 20240703'!A:J,6,false)</f>
        <v>1</v>
      </c>
      <c r="U328" s="80">
        <f t="shared" si="9"/>
        <v>0</v>
      </c>
      <c r="V328" s="23">
        <f t="shared" si="10"/>
        <v>0</v>
      </c>
      <c r="W328" s="26" t="str">
        <f t="shared" si="11"/>
        <v>Frozen Shell with +0, +0% (1 to 1)</v>
      </c>
    </row>
    <row r="329">
      <c r="A329" s="18">
        <v>948.0</v>
      </c>
      <c r="B329" s="18" t="str">
        <f>VLOOKUP(A329,'202405 MM (Do Not Delete)'!$S$2:$T$1000,2,false)</f>
        <v>Frozen Catfish</v>
      </c>
      <c r="C329" s="18" t="str">
        <f t="shared" si="2"/>
        <v>((Frozen Catfish))</v>
      </c>
      <c r="D329" s="18">
        <v>3135.0</v>
      </c>
      <c r="E329" s="18">
        <v>816.0</v>
      </c>
      <c r="F329" s="18">
        <v>3.0</v>
      </c>
      <c r="G329" s="19">
        <f>VLOOKUP(B329,'Kings Ratings'!$A$2:$B$1000,2,false)</f>
        <v>11</v>
      </c>
      <c r="H329" s="10"/>
      <c r="J329" s="80">
        <f>vlookup(A329,'Export 20240703'!A:H,4,false)</f>
        <v>3133</v>
      </c>
      <c r="K329" s="80">
        <f t="shared" si="3"/>
        <v>2</v>
      </c>
      <c r="L329" s="23">
        <f t="shared" si="4"/>
        <v>0.0006383657836</v>
      </c>
      <c r="M329" s="24" t="str">
        <f t="shared" si="12"/>
        <v>Frozen Catfish with +2, +0.1% (3133 to 3135)</v>
      </c>
      <c r="N329" s="41"/>
      <c r="O329" s="18">
        <f>vlookup(A329,'Export 20240703'!A:J,5,false)</f>
        <v>815</v>
      </c>
      <c r="P329" s="18">
        <f t="shared" si="6"/>
        <v>1</v>
      </c>
      <c r="Q329" s="23">
        <f t="shared" si="7"/>
        <v>0.001226993865</v>
      </c>
      <c r="R329" s="24" t="str">
        <f t="shared" si="8"/>
        <v>Frozen Catfish with +1, +0.1% (815 to 816)</v>
      </c>
      <c r="S329" s="18"/>
      <c r="T329" s="18">
        <f>vlookup(A329,'Export 20240703'!A:J,6,false)</f>
        <v>3</v>
      </c>
      <c r="U329" s="80">
        <f t="shared" si="9"/>
        <v>0</v>
      </c>
      <c r="V329" s="23">
        <f t="shared" si="10"/>
        <v>0</v>
      </c>
      <c r="W329" s="26" t="str">
        <f t="shared" si="11"/>
        <v>Frozen Catfish with +0, +0% (3 to 3)</v>
      </c>
    </row>
    <row r="330">
      <c r="A330" s="18">
        <v>949.0</v>
      </c>
      <c r="B330" s="18" t="str">
        <f>VLOOKUP(A330,'202405 MM (Do Not Delete)'!$S$2:$T$1000,2,false)</f>
        <v>Frozen Lobster</v>
      </c>
      <c r="C330" s="18" t="str">
        <f t="shared" si="2"/>
        <v>((Frozen Lobster))</v>
      </c>
      <c r="D330" s="18">
        <v>5088.0</v>
      </c>
      <c r="E330" s="18">
        <v>2848.0</v>
      </c>
      <c r="F330" s="18">
        <v>230.0</v>
      </c>
      <c r="G330" s="19">
        <f>VLOOKUP(B330,'Kings Ratings'!$A$2:$B$1000,2,false)</f>
        <v>11</v>
      </c>
      <c r="H330" s="7" t="str">
        <f>vlookup(A330,'202405 MM (Do Not Delete)'!$A$1:$G$1000,7,false)</f>
        <v/>
      </c>
      <c r="J330" s="80">
        <f>vlookup(A330,'Export 20240703'!A:H,4,false)</f>
        <v>5087</v>
      </c>
      <c r="K330" s="80">
        <f t="shared" si="3"/>
        <v>1</v>
      </c>
      <c r="L330" s="23">
        <f t="shared" si="4"/>
        <v>0.0001965795164</v>
      </c>
      <c r="M330" s="24" t="str">
        <f t="shared" si="12"/>
        <v>Frozen Lobster with +1, +0% (5087 to 5088)</v>
      </c>
      <c r="N330" s="41"/>
      <c r="O330" s="18">
        <f>vlookup(A330,'Export 20240703'!A:J,5,false)</f>
        <v>2847</v>
      </c>
      <c r="P330" s="18">
        <f t="shared" si="6"/>
        <v>1</v>
      </c>
      <c r="Q330" s="23">
        <f t="shared" si="7"/>
        <v>0.0003512469266</v>
      </c>
      <c r="R330" s="24" t="str">
        <f t="shared" si="8"/>
        <v>Frozen Lobster with +1, +0% (2847 to 2848)</v>
      </c>
      <c r="S330" s="18"/>
      <c r="T330" s="18">
        <f>vlookup(A330,'Export 20240703'!A:J,6,false)</f>
        <v>230</v>
      </c>
      <c r="U330" s="80">
        <f t="shared" si="9"/>
        <v>0</v>
      </c>
      <c r="V330" s="23">
        <f t="shared" si="10"/>
        <v>0</v>
      </c>
      <c r="W330" s="26" t="str">
        <f t="shared" si="11"/>
        <v>Frozen Lobster with +0, +0% (230 to 230)</v>
      </c>
    </row>
    <row r="331">
      <c r="A331" s="18">
        <v>950.0</v>
      </c>
      <c r="B331" s="18" t="str">
        <f>VLOOKUP(A331,'202405 MM (Do Not Delete)'!$S$2:$T$1000,2,false)</f>
        <v>Frozen Biter</v>
      </c>
      <c r="C331" s="18" t="str">
        <f t="shared" si="2"/>
        <v>((Frozen Biter))</v>
      </c>
      <c r="D331" s="18">
        <v>5100.0</v>
      </c>
      <c r="E331" s="18">
        <v>2766.0</v>
      </c>
      <c r="F331" s="18">
        <v>203.0</v>
      </c>
      <c r="G331" s="19">
        <f>VLOOKUP(B331,'Kings Ratings'!$A$2:$B$1000,2,false)</f>
        <v>11</v>
      </c>
      <c r="H331" s="7" t="str">
        <f>vlookup(A331,'202405 MM (Do Not Delete)'!$A$1:$G$1000,7,false)</f>
        <v/>
      </c>
      <c r="J331" s="80">
        <f>vlookup(A331,'Export 20240703'!A:H,4,false)</f>
        <v>5099</v>
      </c>
      <c r="K331" s="80">
        <f t="shared" si="3"/>
        <v>1</v>
      </c>
      <c r="L331" s="23">
        <f t="shared" si="4"/>
        <v>0.0001961168857</v>
      </c>
      <c r="M331" s="24" t="str">
        <f t="shared" si="12"/>
        <v>Frozen Biter with +1, +0% (5099 to 5100)</v>
      </c>
      <c r="N331" s="41"/>
      <c r="O331" s="18">
        <f>vlookup(A331,'Export 20240703'!A:J,5,false)</f>
        <v>2765</v>
      </c>
      <c r="P331" s="18">
        <f t="shared" si="6"/>
        <v>1</v>
      </c>
      <c r="Q331" s="23">
        <f t="shared" si="7"/>
        <v>0.0003616636528</v>
      </c>
      <c r="R331" s="24" t="str">
        <f t="shared" si="8"/>
        <v>Frozen Biter with +1, +0% (2765 to 2766)</v>
      </c>
      <c r="S331" s="18"/>
      <c r="T331" s="18">
        <f>vlookup(A331,'Export 20240703'!A:J,6,false)</f>
        <v>203</v>
      </c>
      <c r="U331" s="80">
        <f t="shared" si="9"/>
        <v>0</v>
      </c>
      <c r="V331" s="23">
        <f t="shared" si="10"/>
        <v>0</v>
      </c>
      <c r="W331" s="26" t="str">
        <f t="shared" si="11"/>
        <v>Frozen Biter with +0, +0% (203 to 203)</v>
      </c>
    </row>
    <row r="332">
      <c r="A332" s="18">
        <v>951.0</v>
      </c>
      <c r="B332" s="18" t="str">
        <f>VLOOKUP(A332,'202405 MM (Do Not Delete)'!$S$2:$T$1000,2,false)</f>
        <v>Frozen Bones</v>
      </c>
      <c r="C332" s="18" t="str">
        <f t="shared" si="2"/>
        <v>((Frozen Bones))</v>
      </c>
      <c r="D332" s="18">
        <v>5480.0</v>
      </c>
      <c r="E332" s="18">
        <v>1977.0</v>
      </c>
      <c r="F332" s="18">
        <v>22.0</v>
      </c>
      <c r="G332" s="19">
        <f>VLOOKUP(B332,'Kings Ratings'!$A$2:$B$1000,2,false)</f>
        <v>11</v>
      </c>
      <c r="H332" s="7" t="str">
        <f>vlookup(A332,'202405 MM (Do Not Delete)'!$A$1:$G$1000,7,false)</f>
        <v/>
      </c>
      <c r="J332" s="80">
        <f>vlookup(A332,'Export 20240703'!A:H,4,false)</f>
        <v>5479</v>
      </c>
      <c r="K332" s="80">
        <f t="shared" si="3"/>
        <v>1</v>
      </c>
      <c r="L332" s="23">
        <f t="shared" si="4"/>
        <v>0.0001825150575</v>
      </c>
      <c r="M332" s="24" t="str">
        <f t="shared" si="12"/>
        <v>Frozen Bones with +1, +0% (5479 to 5480)</v>
      </c>
      <c r="N332" s="41"/>
      <c r="O332" s="18">
        <f>vlookup(A332,'Export 20240703'!A:J,5,false)</f>
        <v>1976</v>
      </c>
      <c r="P332" s="18">
        <f t="shared" si="6"/>
        <v>1</v>
      </c>
      <c r="Q332" s="23">
        <f t="shared" si="7"/>
        <v>0.0005060728745</v>
      </c>
      <c r="R332" s="24" t="str">
        <f t="shared" si="8"/>
        <v>Frozen Bones with +1, +0.1% (1976 to 1977)</v>
      </c>
      <c r="S332" s="18"/>
      <c r="T332" s="18">
        <f>vlookup(A332,'Export 20240703'!A:J,6,false)</f>
        <v>22</v>
      </c>
      <c r="U332" s="80">
        <f t="shared" si="9"/>
        <v>0</v>
      </c>
      <c r="V332" s="23">
        <f t="shared" si="10"/>
        <v>0</v>
      </c>
      <c r="W332" s="26" t="str">
        <f t="shared" si="11"/>
        <v>Frozen Bones with +0, +0% (22 to 22)</v>
      </c>
    </row>
    <row r="333">
      <c r="A333" s="18">
        <v>952.0</v>
      </c>
      <c r="B333" s="18" t="str">
        <f>VLOOKUP(A333,'202405 MM (Do Not Delete)'!$S$2:$T$1000,2,false)</f>
        <v>Frozen Jelly</v>
      </c>
      <c r="C333" s="18" t="str">
        <f t="shared" si="2"/>
        <v>((Frozen Jelly))</v>
      </c>
      <c r="D333" s="18">
        <v>3942.0</v>
      </c>
      <c r="E333" s="18">
        <v>3000.0</v>
      </c>
      <c r="F333" s="18">
        <v>415.0</v>
      </c>
      <c r="G333" s="19">
        <f>VLOOKUP(B333,'Kings Ratings'!$A$2:$B$1000,2,false)</f>
        <v>11</v>
      </c>
      <c r="H333" s="7" t="str">
        <f>vlookup(A333,'202405 MM (Do Not Delete)'!$A$1:$G$1000,7,false)</f>
        <v/>
      </c>
      <c r="J333" s="80">
        <f>vlookup(A333,'Export 20240703'!A:H,4,false)</f>
        <v>3941</v>
      </c>
      <c r="K333" s="80">
        <f t="shared" si="3"/>
        <v>1</v>
      </c>
      <c r="L333" s="23">
        <f t="shared" si="4"/>
        <v>0.0002537427049</v>
      </c>
      <c r="M333" s="24" t="str">
        <f t="shared" si="12"/>
        <v>Frozen Jelly with +1, +0% (3941 to 3942)</v>
      </c>
      <c r="N333" s="41"/>
      <c r="O333" s="18">
        <f>vlookup(A333,'Export 20240703'!A:J,5,false)</f>
        <v>2999</v>
      </c>
      <c r="P333" s="18">
        <f t="shared" si="6"/>
        <v>1</v>
      </c>
      <c r="Q333" s="23">
        <f t="shared" si="7"/>
        <v>0.0003334444815</v>
      </c>
      <c r="R333" s="24" t="str">
        <f t="shared" si="8"/>
        <v>Frozen Jelly with +1, +0% (2999 to 3000)</v>
      </c>
      <c r="S333" s="18"/>
      <c r="T333" s="18">
        <f>vlookup(A333,'Export 20240703'!A:J,6,false)</f>
        <v>415</v>
      </c>
      <c r="U333" s="80">
        <f t="shared" si="9"/>
        <v>0</v>
      </c>
      <c r="V333" s="23">
        <f t="shared" si="10"/>
        <v>0</v>
      </c>
      <c r="W333" s="26" t="str">
        <f t="shared" si="11"/>
        <v>Frozen Jelly with +0, +0% (415 to 415)</v>
      </c>
    </row>
    <row r="334">
      <c r="A334" s="18">
        <v>953.0</v>
      </c>
      <c r="B334" s="18" t="str">
        <f>VLOOKUP(A334,'202405 MM (Do Not Delete)'!$S$2:$T$1000,2,false)</f>
        <v>Frozen Angelfish</v>
      </c>
      <c r="C334" s="18" t="str">
        <f t="shared" si="2"/>
        <v>((Frozen Angelfish))</v>
      </c>
      <c r="D334" s="18">
        <v>3920.0</v>
      </c>
      <c r="E334" s="18">
        <v>2975.0</v>
      </c>
      <c r="F334" s="18">
        <v>394.0</v>
      </c>
      <c r="G334" s="19">
        <f>VLOOKUP(B334,'Kings Ratings'!$A$2:$B$1000,2,false)</f>
        <v>11</v>
      </c>
      <c r="H334" s="7" t="str">
        <f>vlookup(A334,'202405 MM (Do Not Delete)'!$A$1:$G$1000,7,false)</f>
        <v/>
      </c>
      <c r="J334" s="80">
        <f>vlookup(A334,'Export 20240703'!A:H,4,false)</f>
        <v>3919</v>
      </c>
      <c r="K334" s="80">
        <f t="shared" si="3"/>
        <v>1</v>
      </c>
      <c r="L334" s="23">
        <f t="shared" si="4"/>
        <v>0.0002551671345</v>
      </c>
      <c r="M334" s="24" t="str">
        <f t="shared" si="12"/>
        <v>Frozen Angelfish with +1, +0% (3919 to 3920)</v>
      </c>
      <c r="N334" s="41"/>
      <c r="O334" s="18">
        <f>vlookup(A334,'Export 20240703'!A:J,5,false)</f>
        <v>2974</v>
      </c>
      <c r="P334" s="18">
        <f t="shared" si="6"/>
        <v>1</v>
      </c>
      <c r="Q334" s="23">
        <f t="shared" si="7"/>
        <v>0.0003362474781</v>
      </c>
      <c r="R334" s="24" t="str">
        <f t="shared" si="8"/>
        <v>Frozen Angelfish with +1, +0% (2974 to 2975)</v>
      </c>
      <c r="S334" s="18"/>
      <c r="T334" s="18">
        <f>vlookup(A334,'Export 20240703'!A:J,6,false)</f>
        <v>394</v>
      </c>
      <c r="U334" s="80">
        <f t="shared" si="9"/>
        <v>0</v>
      </c>
      <c r="V334" s="23">
        <f t="shared" si="10"/>
        <v>0</v>
      </c>
      <c r="W334" s="26" t="str">
        <f t="shared" si="11"/>
        <v>Frozen Angelfish with +0, +0% (394 to 394)</v>
      </c>
    </row>
    <row r="335">
      <c r="A335" s="18">
        <v>954.0</v>
      </c>
      <c r="B335" s="18" t="str">
        <f>VLOOKUP(A335,'202405 MM (Do Not Delete)'!$S$2:$T$1000,2,false)</f>
        <v>Frozen Starfish</v>
      </c>
      <c r="C335" s="18" t="str">
        <f t="shared" si="2"/>
        <v>((Frozen Starfish))</v>
      </c>
      <c r="D335" s="18">
        <v>774.0</v>
      </c>
      <c r="E335" s="18">
        <v>4.0</v>
      </c>
      <c r="F335" s="18">
        <v>0.0</v>
      </c>
      <c r="G335" s="19">
        <f>VLOOKUP(B335,'Kings Ratings'!$A$2:$B$1000,2,false)</f>
        <v>11</v>
      </c>
      <c r="H335" s="10"/>
      <c r="J335" s="80">
        <f>vlookup(A335,'Export 20240703'!A:H,4,false)</f>
        <v>773</v>
      </c>
      <c r="K335" s="80">
        <f t="shared" si="3"/>
        <v>1</v>
      </c>
      <c r="L335" s="23">
        <f t="shared" si="4"/>
        <v>0.001293661061</v>
      </c>
      <c r="M335" s="24" t="str">
        <f t="shared" si="12"/>
        <v>Frozen Starfish with +1, +0.1% (773 to 774)</v>
      </c>
      <c r="N335" s="41"/>
      <c r="O335" s="18">
        <f>vlookup(A335,'Export 20240703'!A:J,5,false)</f>
        <v>4</v>
      </c>
      <c r="P335" s="18">
        <f t="shared" si="6"/>
        <v>0</v>
      </c>
      <c r="Q335" s="23">
        <f t="shared" si="7"/>
        <v>0</v>
      </c>
      <c r="R335" s="24" t="str">
        <f t="shared" si="8"/>
        <v>Frozen Starfish with +0, +0% (4 to 4)</v>
      </c>
      <c r="S335" s="18"/>
      <c r="T335" s="18">
        <f>vlookup(A335,'Export 20240703'!A:J,6,false)</f>
        <v>0</v>
      </c>
      <c r="U335" s="80">
        <f t="shared" si="9"/>
        <v>0</v>
      </c>
      <c r="V335" s="23" t="str">
        <f t="shared" si="10"/>
        <v>#DIV/0!</v>
      </c>
      <c r="W335" s="26" t="str">
        <f t="shared" si="11"/>
        <v>#DIV/0!</v>
      </c>
    </row>
    <row r="336">
      <c r="A336" s="18">
        <v>955.0</v>
      </c>
      <c r="B336" s="18" t="str">
        <f>VLOOKUP(A336,'202405 MM (Do Not Delete)'!$S$2:$T$1000,2,false)</f>
        <v>Frozen Wheel</v>
      </c>
      <c r="C336" s="18" t="str">
        <f t="shared" si="2"/>
        <v>((Frozen Wheel))</v>
      </c>
      <c r="D336" s="18">
        <v>2897.0</v>
      </c>
      <c r="E336" s="18">
        <v>443.0</v>
      </c>
      <c r="F336" s="18">
        <v>2.0</v>
      </c>
      <c r="G336" s="19">
        <f>VLOOKUP(B336,'Kings Ratings'!$A$2:$B$1000,2,false)</f>
        <v>11</v>
      </c>
      <c r="H336" s="10"/>
      <c r="J336" s="80">
        <f>vlookup(A336,'Export 20240703'!A:H,4,false)</f>
        <v>2896</v>
      </c>
      <c r="K336" s="80">
        <f t="shared" si="3"/>
        <v>1</v>
      </c>
      <c r="L336" s="23">
        <f t="shared" si="4"/>
        <v>0.0003453038674</v>
      </c>
      <c r="M336" s="24" t="str">
        <f t="shared" si="12"/>
        <v>Frozen Wheel with +1, +0% (2896 to 2897)</v>
      </c>
      <c r="N336" s="41"/>
      <c r="O336" s="18">
        <f>vlookup(A336,'Export 20240703'!A:J,5,false)</f>
        <v>443</v>
      </c>
      <c r="P336" s="18">
        <f t="shared" si="6"/>
        <v>0</v>
      </c>
      <c r="Q336" s="23">
        <f t="shared" si="7"/>
        <v>0</v>
      </c>
      <c r="R336" s="24" t="str">
        <f t="shared" si="8"/>
        <v>Frozen Wheel with +0, +0% (443 to 443)</v>
      </c>
      <c r="S336" s="18"/>
      <c r="T336" s="18">
        <f>vlookup(A336,'Export 20240703'!A:J,6,false)</f>
        <v>2</v>
      </c>
      <c r="U336" s="80">
        <f t="shared" si="9"/>
        <v>0</v>
      </c>
      <c r="V336" s="23">
        <f t="shared" si="10"/>
        <v>0</v>
      </c>
      <c r="W336" s="26" t="str">
        <f t="shared" si="11"/>
        <v>Frozen Wheel with +0, +0% (2 to 2)</v>
      </c>
    </row>
    <row r="337">
      <c r="A337" s="18">
        <v>956.0</v>
      </c>
      <c r="B337" s="18" t="str">
        <f>VLOOKUP(A337,'202405 MM (Do Not Delete)'!$S$2:$T$1000,2,false)</f>
        <v>Frozen Skull</v>
      </c>
      <c r="C337" s="18" t="str">
        <f t="shared" si="2"/>
        <v>((Frozen Skull))</v>
      </c>
      <c r="D337" s="18">
        <v>493.0</v>
      </c>
      <c r="E337" s="18">
        <v>5.0</v>
      </c>
      <c r="F337" s="18">
        <v>0.0</v>
      </c>
      <c r="G337" s="19">
        <f>VLOOKUP(B337,'Kings Ratings'!$A$2:$B$1000,2,false)</f>
        <v>11</v>
      </c>
      <c r="H337" s="10"/>
      <c r="J337" s="80">
        <f>vlookup(A337,'Export 20240703'!A:H,4,false)</f>
        <v>492</v>
      </c>
      <c r="K337" s="80">
        <f t="shared" si="3"/>
        <v>1</v>
      </c>
      <c r="L337" s="23">
        <f t="shared" si="4"/>
        <v>0.002032520325</v>
      </c>
      <c r="M337" s="24" t="str">
        <f t="shared" si="12"/>
        <v>Frozen Skull with +1, +0.2% (492 to 493)</v>
      </c>
      <c r="N337" s="41"/>
      <c r="O337" s="18">
        <f>vlookup(A337,'Export 20240703'!A:J,5,false)</f>
        <v>5</v>
      </c>
      <c r="P337" s="18">
        <f t="shared" si="6"/>
        <v>0</v>
      </c>
      <c r="Q337" s="23">
        <f t="shared" si="7"/>
        <v>0</v>
      </c>
      <c r="R337" s="24" t="str">
        <f t="shared" si="8"/>
        <v>Frozen Skull with +0, +0% (5 to 5)</v>
      </c>
      <c r="S337" s="18"/>
      <c r="T337" s="18">
        <f>vlookup(A337,'Export 20240703'!A:J,6,false)</f>
        <v>0</v>
      </c>
      <c r="U337" s="80">
        <f t="shared" si="9"/>
        <v>0</v>
      </c>
      <c r="V337" s="23" t="str">
        <f t="shared" si="10"/>
        <v>#DIV/0!</v>
      </c>
      <c r="W337" s="26" t="str">
        <f t="shared" si="11"/>
        <v>#DIV/0!</v>
      </c>
    </row>
    <row r="338">
      <c r="A338" s="18">
        <v>957.0</v>
      </c>
      <c r="B338" s="18" t="str">
        <f>VLOOKUP(A338,'202405 MM (Do Not Delete)'!$S$2:$T$1000,2,false)</f>
        <v>Frozen Feather</v>
      </c>
      <c r="C338" s="18" t="str">
        <f t="shared" si="2"/>
        <v>((Frozen Feather))</v>
      </c>
      <c r="D338" s="18">
        <v>727.0</v>
      </c>
      <c r="E338" s="18">
        <v>4.0</v>
      </c>
      <c r="F338" s="18">
        <v>0.0</v>
      </c>
      <c r="G338" s="19">
        <f>VLOOKUP(B338,'Kings Ratings'!$A$2:$B$1000,2,false)</f>
        <v>11</v>
      </c>
      <c r="H338" s="10"/>
      <c r="J338" s="80">
        <f>vlookup(A338,'Export 20240703'!A:H,4,false)</f>
        <v>726</v>
      </c>
      <c r="K338" s="80">
        <f t="shared" si="3"/>
        <v>1</v>
      </c>
      <c r="L338" s="23">
        <f t="shared" si="4"/>
        <v>0.001377410468</v>
      </c>
      <c r="M338" s="24" t="str">
        <f t="shared" si="12"/>
        <v>Frozen Feather with +1, +0.1% (726 to 727)</v>
      </c>
      <c r="N338" s="41"/>
      <c r="O338" s="18">
        <f>vlookup(A338,'Export 20240703'!A:J,5,false)</f>
        <v>4</v>
      </c>
      <c r="P338" s="18">
        <f t="shared" si="6"/>
        <v>0</v>
      </c>
      <c r="Q338" s="23">
        <f t="shared" si="7"/>
        <v>0</v>
      </c>
      <c r="R338" s="24" t="str">
        <f t="shared" si="8"/>
        <v>Frozen Feather with +0, +0% (4 to 4)</v>
      </c>
      <c r="S338" s="18"/>
      <c r="T338" s="18">
        <f>vlookup(A338,'Export 20240703'!A:J,6,false)</f>
        <v>0</v>
      </c>
      <c r="U338" s="80">
        <f t="shared" si="9"/>
        <v>0</v>
      </c>
      <c r="V338" s="23" t="str">
        <f t="shared" si="10"/>
        <v>#DIV/0!</v>
      </c>
      <c r="W338" s="26" t="str">
        <f t="shared" si="11"/>
        <v>#DIV/0!</v>
      </c>
    </row>
    <row r="339">
      <c r="A339" s="18">
        <v>958.0</v>
      </c>
      <c r="B339" s="18" t="str">
        <f>VLOOKUP(A339,'202405 MM (Do Not Delete)'!$S$2:$T$1000,2,false)</f>
        <v>Frozen Dagger</v>
      </c>
      <c r="C339" s="18" t="str">
        <f t="shared" si="2"/>
        <v>((Frozen Dagger))</v>
      </c>
      <c r="D339" s="18">
        <v>3238.0</v>
      </c>
      <c r="E339" s="18">
        <v>1137.0</v>
      </c>
      <c r="F339" s="18">
        <v>2.0</v>
      </c>
      <c r="G339" s="19">
        <f>VLOOKUP(B339,'Kings Ratings'!$A$2:$B$1000,2,false)</f>
        <v>11</v>
      </c>
      <c r="H339" s="10"/>
      <c r="J339" s="80">
        <f>vlookup(A339,'Export 20240703'!A:H,4,false)</f>
        <v>3237</v>
      </c>
      <c r="K339" s="80">
        <f t="shared" si="3"/>
        <v>1</v>
      </c>
      <c r="L339" s="23">
        <f t="shared" si="4"/>
        <v>0.0003089280198</v>
      </c>
      <c r="M339" s="24" t="str">
        <f t="shared" si="12"/>
        <v>Frozen Dagger with +1, +0% (3237 to 3238)</v>
      </c>
      <c r="N339" s="41"/>
      <c r="O339" s="18">
        <f>vlookup(A339,'Export 20240703'!A:J,5,false)</f>
        <v>1136</v>
      </c>
      <c r="P339" s="18">
        <f t="shared" si="6"/>
        <v>1</v>
      </c>
      <c r="Q339" s="23">
        <f t="shared" si="7"/>
        <v>0.0008802816901</v>
      </c>
      <c r="R339" s="24" t="str">
        <f t="shared" si="8"/>
        <v>Frozen Dagger with +1, +0.1% (1136 to 1137)</v>
      </c>
      <c r="S339" s="18"/>
      <c r="T339" s="18">
        <f>vlookup(A339,'Export 20240703'!A:J,6,false)</f>
        <v>2</v>
      </c>
      <c r="U339" s="80">
        <f t="shared" si="9"/>
        <v>0</v>
      </c>
      <c r="V339" s="23">
        <f t="shared" si="10"/>
        <v>0</v>
      </c>
      <c r="W339" s="26" t="str">
        <f t="shared" si="11"/>
        <v>Frozen Dagger with +0, +0% (2 to 2)</v>
      </c>
    </row>
    <row r="340">
      <c r="A340" s="18">
        <v>959.0</v>
      </c>
      <c r="B340" s="18" t="str">
        <f>VLOOKUP(A340,'202405 MM (Do Not Delete)'!$S$2:$T$1000,2,false)</f>
        <v>Frozen Coin</v>
      </c>
      <c r="C340" s="18" t="str">
        <f t="shared" si="2"/>
        <v>((Frozen Coin))</v>
      </c>
      <c r="D340" s="18">
        <v>1340.0</v>
      </c>
      <c r="E340" s="18">
        <v>22.0</v>
      </c>
      <c r="F340" s="18">
        <v>0.0</v>
      </c>
      <c r="G340" s="19">
        <f>VLOOKUP(B340,'Kings Ratings'!$A$2:$B$1000,2,false)</f>
        <v>11</v>
      </c>
      <c r="H340" s="10"/>
      <c r="J340" s="80">
        <f>vlookup(A340,'Export 20240703'!A:H,4,false)</f>
        <v>1339</v>
      </c>
      <c r="K340" s="80">
        <f t="shared" si="3"/>
        <v>1</v>
      </c>
      <c r="L340" s="23">
        <f t="shared" si="4"/>
        <v>0.0007468259895</v>
      </c>
      <c r="M340" s="24" t="str">
        <f t="shared" si="12"/>
        <v>Frozen Coin with +1, +0.1% (1339 to 1340)</v>
      </c>
      <c r="N340" s="41"/>
      <c r="O340" s="18">
        <f>vlookup(A340,'Export 20240703'!A:J,5,false)</f>
        <v>22</v>
      </c>
      <c r="P340" s="18">
        <f t="shared" si="6"/>
        <v>0</v>
      </c>
      <c r="Q340" s="23">
        <f t="shared" si="7"/>
        <v>0</v>
      </c>
      <c r="R340" s="24" t="str">
        <f t="shared" si="8"/>
        <v>Frozen Coin with +0, +0% (22 to 22)</v>
      </c>
      <c r="S340" s="18"/>
      <c r="T340" s="18">
        <f>vlookup(A340,'Export 20240703'!A:J,6,false)</f>
        <v>0</v>
      </c>
      <c r="U340" s="80">
        <f t="shared" si="9"/>
        <v>0</v>
      </c>
      <c r="V340" s="23" t="str">
        <f t="shared" si="10"/>
        <v>#DIV/0!</v>
      </c>
      <c r="W340" s="26" t="str">
        <f t="shared" si="11"/>
        <v>#DIV/0!</v>
      </c>
    </row>
    <row r="341">
      <c r="A341" s="18">
        <v>960.0</v>
      </c>
      <c r="B341" s="18" t="str">
        <f>VLOOKUP(A341,'202405 MM (Do Not Delete)'!$S$2:$T$1000,2,false)</f>
        <v>Frozen Crab Claw</v>
      </c>
      <c r="C341" s="18" t="str">
        <f t="shared" si="2"/>
        <v>((Frozen Crab Claw))</v>
      </c>
      <c r="D341" s="18">
        <v>2179.0</v>
      </c>
      <c r="E341" s="18">
        <v>291.0</v>
      </c>
      <c r="F341" s="18">
        <v>0.0</v>
      </c>
      <c r="G341" s="19">
        <f>VLOOKUP(B341,'Kings Ratings'!$A$2:$B$1000,2,false)</f>
        <v>11</v>
      </c>
      <c r="H341" s="10"/>
      <c r="J341" s="80">
        <f>vlookup(A341,'Export 20240703'!A:H,4,false)</f>
        <v>2177</v>
      </c>
      <c r="K341" s="80">
        <f t="shared" si="3"/>
        <v>2</v>
      </c>
      <c r="L341" s="23">
        <f t="shared" si="4"/>
        <v>0.0009186954525</v>
      </c>
      <c r="M341" s="24" t="str">
        <f t="shared" si="12"/>
        <v>Frozen Crab Claw with +2, +0.1% (2177 to 2179)</v>
      </c>
      <c r="N341" s="41"/>
      <c r="O341" s="18">
        <f>vlookup(A341,'Export 20240703'!A:J,5,false)</f>
        <v>290</v>
      </c>
      <c r="P341" s="18">
        <f t="shared" si="6"/>
        <v>1</v>
      </c>
      <c r="Q341" s="23">
        <f t="shared" si="7"/>
        <v>0.003448275862</v>
      </c>
      <c r="R341" s="24" t="str">
        <f t="shared" si="8"/>
        <v>Frozen Crab Claw with +1, +0.3% (290 to 291)</v>
      </c>
      <c r="S341" s="18"/>
      <c r="T341" s="18">
        <f>vlookup(A341,'Export 20240703'!A:J,6,false)</f>
        <v>0</v>
      </c>
      <c r="U341" s="80">
        <f t="shared" si="9"/>
        <v>0</v>
      </c>
      <c r="V341" s="23" t="str">
        <f t="shared" si="10"/>
        <v>#DIV/0!</v>
      </c>
      <c r="W341" s="26" t="str">
        <f t="shared" si="11"/>
        <v>#DIV/0!</v>
      </c>
    </row>
    <row r="342">
      <c r="A342" s="18">
        <v>961.0</v>
      </c>
      <c r="B342" s="18" t="str">
        <f>VLOOKUP(A342,'202405 MM (Do Not Delete)'!$S$2:$T$1000,2,false)</f>
        <v>Frozen Book</v>
      </c>
      <c r="C342" s="18" t="str">
        <f t="shared" si="2"/>
        <v>((Frozen Book))</v>
      </c>
      <c r="D342" s="18">
        <v>1081.0</v>
      </c>
      <c r="E342" s="18">
        <v>12.0</v>
      </c>
      <c r="F342" s="18">
        <v>0.0</v>
      </c>
      <c r="G342" s="19">
        <f>VLOOKUP(B342,'Kings Ratings'!$A$2:$B$1000,2,false)</f>
        <v>11</v>
      </c>
      <c r="H342" s="10"/>
      <c r="J342" s="80">
        <f>vlookup(A342,'Export 20240703'!A:H,4,false)</f>
        <v>1080</v>
      </c>
      <c r="K342" s="80">
        <f t="shared" si="3"/>
        <v>1</v>
      </c>
      <c r="L342" s="23">
        <f t="shared" si="4"/>
        <v>0.0009259259259</v>
      </c>
      <c r="M342" s="24" t="str">
        <f t="shared" si="12"/>
        <v>Frozen Book with +1, +0.1% (1080 to 1081)</v>
      </c>
      <c r="N342" s="41"/>
      <c r="O342" s="18">
        <f>vlookup(A342,'Export 20240703'!A:J,5,false)</f>
        <v>12</v>
      </c>
      <c r="P342" s="18">
        <f t="shared" si="6"/>
        <v>0</v>
      </c>
      <c r="Q342" s="23">
        <f t="shared" si="7"/>
        <v>0</v>
      </c>
      <c r="R342" s="24" t="str">
        <f t="shared" si="8"/>
        <v>Frozen Book with +0, +0% (12 to 12)</v>
      </c>
      <c r="S342" s="18"/>
      <c r="T342" s="18">
        <f>vlookup(A342,'Export 20240703'!A:J,6,false)</f>
        <v>0</v>
      </c>
      <c r="U342" s="80">
        <f t="shared" si="9"/>
        <v>0</v>
      </c>
      <c r="V342" s="23" t="str">
        <f t="shared" si="10"/>
        <v>#DIV/0!</v>
      </c>
      <c r="W342" s="26" t="str">
        <f t="shared" si="11"/>
        <v>#DIV/0!</v>
      </c>
    </row>
    <row r="343">
      <c r="A343" s="18">
        <v>976.0</v>
      </c>
      <c r="B343" s="18" t="str">
        <f>VLOOKUP(A343,'202405 MM (Do Not Delete)'!$S$2:$T$1000,2,false)</f>
        <v>Green Twine</v>
      </c>
      <c r="C343" s="18" t="str">
        <f t="shared" si="2"/>
        <v>((Green Twine))</v>
      </c>
      <c r="D343" s="18">
        <v>3568.0</v>
      </c>
      <c r="E343" s="18">
        <v>1224.0</v>
      </c>
      <c r="F343" s="18">
        <v>19.0</v>
      </c>
      <c r="G343" s="19">
        <f>VLOOKUP(B343,'Kings Ratings'!$A$2:$B$1000,2,false)</f>
        <v>2</v>
      </c>
      <c r="H343" s="7">
        <f>vlookup(A343,'202405 MM (Do Not Delete)'!$A$1:$G$1000,7,false)</f>
        <v>292</v>
      </c>
      <c r="J343" s="80">
        <f>vlookup(A343,'Export 20240703'!A:H,4,false)</f>
        <v>3199</v>
      </c>
      <c r="K343" s="80">
        <f t="shared" si="3"/>
        <v>369</v>
      </c>
      <c r="L343" s="23">
        <f t="shared" si="4"/>
        <v>0.1153485464</v>
      </c>
      <c r="M343" s="24" t="str">
        <f t="shared" si="12"/>
        <v>Green Twine with +369, +11.5% (3199 to 3568)</v>
      </c>
      <c r="N343" s="41"/>
      <c r="O343" s="18">
        <f>vlookup(A343,'Export 20240703'!A:J,5,false)</f>
        <v>1002</v>
      </c>
      <c r="P343" s="18">
        <f t="shared" si="6"/>
        <v>222</v>
      </c>
      <c r="Q343" s="23">
        <f t="shared" si="7"/>
        <v>0.2215568862</v>
      </c>
      <c r="R343" s="24" t="str">
        <f t="shared" si="8"/>
        <v>Green Twine with +222, +22.2% (1002 to 1224)</v>
      </c>
      <c r="S343" s="18"/>
      <c r="T343" s="18">
        <f>vlookup(A343,'Export 20240703'!A:J,6,false)</f>
        <v>14</v>
      </c>
      <c r="U343" s="80">
        <f t="shared" si="9"/>
        <v>5</v>
      </c>
      <c r="V343" s="23">
        <f t="shared" si="10"/>
        <v>0.3571428571</v>
      </c>
      <c r="W343" s="26" t="str">
        <f t="shared" si="11"/>
        <v>Green Twine with +5, +35.7% (14 to 19)</v>
      </c>
    </row>
    <row r="344">
      <c r="A344" s="18">
        <v>977.0</v>
      </c>
      <c r="B344" s="18" t="str">
        <f>VLOOKUP(A344,'202405 MM (Do Not Delete)'!$S$2:$T$1000,2,false)</f>
        <v>Purple Twine</v>
      </c>
      <c r="C344" s="18" t="str">
        <f t="shared" si="2"/>
        <v>((Purple Twine))</v>
      </c>
      <c r="D344" s="18">
        <v>2579.0</v>
      </c>
      <c r="E344" s="18">
        <v>485.0</v>
      </c>
      <c r="F344" s="18">
        <v>5.0</v>
      </c>
      <c r="G344" s="19">
        <f>VLOOKUP(B344,'Kings Ratings'!$A$2:$B$1000,2,false)</f>
        <v>5</v>
      </c>
      <c r="H344" s="10"/>
      <c r="J344" s="80">
        <f>vlookup(A344,'Export 20240703'!A:H,4,false)</f>
        <v>2282</v>
      </c>
      <c r="K344" s="80">
        <f t="shared" si="3"/>
        <v>297</v>
      </c>
      <c r="L344" s="23">
        <f t="shared" si="4"/>
        <v>0.1301489921</v>
      </c>
      <c r="M344" s="24" t="str">
        <f t="shared" si="12"/>
        <v>Purple Twine with +297, +13% (2282 to 2579)</v>
      </c>
      <c r="N344" s="41"/>
      <c r="O344" s="18">
        <f>vlookup(A344,'Export 20240703'!A:J,5,false)</f>
        <v>397</v>
      </c>
      <c r="P344" s="18">
        <f t="shared" si="6"/>
        <v>88</v>
      </c>
      <c r="Q344" s="23">
        <f t="shared" si="7"/>
        <v>0.2216624685</v>
      </c>
      <c r="R344" s="24" t="str">
        <f t="shared" si="8"/>
        <v>Purple Twine with +88, +22.2% (397 to 485)</v>
      </c>
      <c r="S344" s="18"/>
      <c r="T344" s="18">
        <f>vlookup(A344,'Export 20240703'!A:J,6,false)</f>
        <v>4</v>
      </c>
      <c r="U344" s="80">
        <f t="shared" si="9"/>
        <v>1</v>
      </c>
      <c r="V344" s="23">
        <f t="shared" si="10"/>
        <v>0.25</v>
      </c>
      <c r="W344" s="26" t="str">
        <f t="shared" si="11"/>
        <v>Purple Twine with +1, +25% (4 to 5)</v>
      </c>
    </row>
    <row r="345">
      <c r="A345" s="18">
        <v>978.0</v>
      </c>
      <c r="B345" s="18" t="str">
        <f>VLOOKUP(A345,'202405 MM (Do Not Delete)'!$S$2:$T$1000,2,false)</f>
        <v>Cannon</v>
      </c>
      <c r="C345" s="18" t="str">
        <f t="shared" si="2"/>
        <v>((Cannon))</v>
      </c>
      <c r="D345" s="18">
        <v>593.0</v>
      </c>
      <c r="E345" s="18">
        <v>12.0</v>
      </c>
      <c r="F345" s="18">
        <v>0.0</v>
      </c>
      <c r="G345" s="19">
        <f>VLOOKUP(B345,'Kings Ratings'!$A$2:$B$1000,2,false)</f>
        <v>10</v>
      </c>
      <c r="H345" s="10" t="str">
        <f>vlookup(A345,'202405 MM (Do Not Delete)'!$A$1:$G$1000,7,false)</f>
        <v/>
      </c>
      <c r="J345" s="80">
        <f>vlookup(A345,'Export 20240703'!A:H,4,false)</f>
        <v>397</v>
      </c>
      <c r="K345" s="80">
        <f t="shared" si="3"/>
        <v>196</v>
      </c>
      <c r="L345" s="23">
        <f t="shared" si="4"/>
        <v>0.4937027708</v>
      </c>
      <c r="M345" s="24" t="str">
        <f t="shared" si="12"/>
        <v>Cannon with +196, +49.4% (397 to 593)</v>
      </c>
      <c r="N345" s="41"/>
      <c r="O345" s="18">
        <f>vlookup(A345,'Export 20240703'!A:J,5,false)</f>
        <v>8</v>
      </c>
      <c r="P345" s="18">
        <f t="shared" si="6"/>
        <v>4</v>
      </c>
      <c r="Q345" s="23">
        <f t="shared" si="7"/>
        <v>0.5</v>
      </c>
      <c r="R345" s="24" t="str">
        <f t="shared" si="8"/>
        <v>Cannon with +4, +50% (8 to 12)</v>
      </c>
      <c r="S345" s="18"/>
      <c r="T345" s="18">
        <f>vlookup(A345,'Export 20240703'!A:J,6,false)</f>
        <v>0</v>
      </c>
      <c r="U345" s="80">
        <f t="shared" si="9"/>
        <v>0</v>
      </c>
      <c r="V345" s="23" t="str">
        <f t="shared" si="10"/>
        <v>#DIV/0!</v>
      </c>
      <c r="W345" s="26" t="str">
        <f t="shared" si="11"/>
        <v>#DIV/0!</v>
      </c>
    </row>
    <row r="346">
      <c r="A346" s="18">
        <v>1041.0</v>
      </c>
      <c r="B346" s="18" t="str">
        <f>VLOOKUP(A346,'202405 MM (Do Not Delete)'!$S$2:$T$1000,2,false)</f>
        <v>Red Diamond Fish</v>
      </c>
      <c r="C346" s="18" t="str">
        <f t="shared" si="2"/>
        <v>((Red Diamond Fish))</v>
      </c>
      <c r="D346" s="18">
        <v>349.0</v>
      </c>
      <c r="E346" s="18">
        <v>2.0</v>
      </c>
      <c r="F346" s="18">
        <v>0.0</v>
      </c>
      <c r="G346" s="19">
        <f>VLOOKUP(B346,'Kings Ratings'!$A$2:$B$1000,2,false)</f>
        <v>11</v>
      </c>
      <c r="H346" s="10" t="str">
        <f>vlookup(A346,'202405 MM (Do Not Delete)'!$A$1:$G$1000,7,false)</f>
        <v/>
      </c>
      <c r="J346" s="80">
        <f>vlookup(A346,'Export 20240703'!A:H,4,false)</f>
        <v>349</v>
      </c>
      <c r="K346" s="80">
        <f t="shared" si="3"/>
        <v>0</v>
      </c>
      <c r="L346" s="23">
        <f t="shared" si="4"/>
        <v>0</v>
      </c>
      <c r="M346" s="24" t="str">
        <f t="shared" si="12"/>
        <v>Red Diamond Fish with +0, +0% (349 to 349)</v>
      </c>
      <c r="N346" s="41"/>
      <c r="O346" s="18">
        <f>vlookup(A346,'Export 20240703'!A:J,5,false)</f>
        <v>2</v>
      </c>
      <c r="P346" s="18">
        <f t="shared" si="6"/>
        <v>0</v>
      </c>
      <c r="Q346" s="23">
        <f t="shared" si="7"/>
        <v>0</v>
      </c>
      <c r="R346" s="24" t="str">
        <f t="shared" si="8"/>
        <v>Red Diamond Fish with +0, +0% (2 to 2)</v>
      </c>
      <c r="S346" s="18"/>
      <c r="T346" s="18">
        <f>vlookup(A346,'Export 20240703'!A:J,6,false)</f>
        <v>0</v>
      </c>
      <c r="U346" s="80">
        <f t="shared" si="9"/>
        <v>0</v>
      </c>
      <c r="V346" s="23" t="str">
        <f t="shared" si="10"/>
        <v>#DIV/0!</v>
      </c>
      <c r="W346" s="26" t="str">
        <f t="shared" si="11"/>
        <v>#DIV/0!</v>
      </c>
    </row>
    <row r="347">
      <c r="A347" s="18">
        <v>1045.0</v>
      </c>
      <c r="B347" s="18" t="str">
        <f>VLOOKUP(A347,'202405 MM (Do Not Delete)'!$S$2:$T$1000,2,false)</f>
        <v>Piñata Whop Stick</v>
      </c>
      <c r="C347" s="18" t="str">
        <f t="shared" si="2"/>
        <v>((Piñata Whop Stick))</v>
      </c>
      <c r="D347" s="18">
        <v>620.0</v>
      </c>
      <c r="E347" s="18">
        <v>25.0</v>
      </c>
      <c r="F347" s="18">
        <v>0.0</v>
      </c>
      <c r="G347" s="19">
        <f>VLOOKUP(B347,'Kings Ratings'!$A$2:$B$1000,2,false)</f>
        <v>11</v>
      </c>
      <c r="H347" s="10"/>
      <c r="J347" s="80">
        <f>vlookup(A347,'Export 20240703'!A:H,4,false)</f>
        <v>619</v>
      </c>
      <c r="K347" s="80">
        <f t="shared" si="3"/>
        <v>1</v>
      </c>
      <c r="L347" s="23">
        <f t="shared" si="4"/>
        <v>0.001615508885</v>
      </c>
      <c r="M347" s="24" t="str">
        <f t="shared" si="12"/>
        <v>Piñata Whop Stick with +1, +0.2% (619 to 620)</v>
      </c>
      <c r="N347" s="41"/>
      <c r="O347" s="18">
        <f>vlookup(A347,'Export 20240703'!A:J,5,false)</f>
        <v>25</v>
      </c>
      <c r="P347" s="18">
        <f t="shared" si="6"/>
        <v>0</v>
      </c>
      <c r="Q347" s="23">
        <f t="shared" si="7"/>
        <v>0</v>
      </c>
      <c r="R347" s="24" t="str">
        <f t="shared" si="8"/>
        <v>Piñata Whop Stick with +0, +0% (25 to 25)</v>
      </c>
      <c r="S347" s="18"/>
      <c r="T347" s="18">
        <f>vlookup(A347,'Export 20240703'!A:J,6,false)</f>
        <v>0</v>
      </c>
      <c r="U347" s="80">
        <f t="shared" si="9"/>
        <v>0</v>
      </c>
      <c r="V347" s="23" t="str">
        <f t="shared" si="10"/>
        <v>#DIV/0!</v>
      </c>
      <c r="W347" s="26" t="str">
        <f t="shared" si="11"/>
        <v>#DIV/0!</v>
      </c>
    </row>
    <row r="348">
      <c r="A348" s="18">
        <v>1065.0</v>
      </c>
      <c r="B348" s="18" t="str">
        <f>VLOOKUP(A348,'202405 MM (Do Not Delete)'!$S$2:$T$1000,2,false)</f>
        <v>Block of Wood</v>
      </c>
      <c r="C348" s="18" t="str">
        <f t="shared" si="2"/>
        <v>((Block of Wood))</v>
      </c>
      <c r="D348" s="18">
        <v>1552.0</v>
      </c>
      <c r="E348" s="18">
        <v>47.0</v>
      </c>
      <c r="F348" s="18">
        <v>1.0</v>
      </c>
      <c r="G348" s="19">
        <f>VLOOKUP(B348,'Kings Ratings'!$A$2:$B$1000,2,false)</f>
        <v>10</v>
      </c>
      <c r="H348" s="10" t="str">
        <f>vlookup(A348,'202405 MM (Do Not Delete)'!$A$1:$G$1000,7,false)</f>
        <v/>
      </c>
      <c r="J348" s="80">
        <f>vlookup(A348,'Export 20240703'!A:H,4,false)</f>
        <v>1267</v>
      </c>
      <c r="K348" s="80">
        <f t="shared" si="3"/>
        <v>285</v>
      </c>
      <c r="L348" s="23">
        <f t="shared" si="4"/>
        <v>0.2249408051</v>
      </c>
      <c r="M348" s="24" t="str">
        <f t="shared" si="12"/>
        <v>Block of Wood with +285, +22.5% (1267 to 1552)</v>
      </c>
      <c r="N348" s="41"/>
      <c r="O348" s="18">
        <f>vlookup(A348,'Export 20240703'!A:J,5,false)</f>
        <v>29</v>
      </c>
      <c r="P348" s="18">
        <f t="shared" si="6"/>
        <v>18</v>
      </c>
      <c r="Q348" s="23">
        <f t="shared" si="7"/>
        <v>0.6206896552</v>
      </c>
      <c r="R348" s="24" t="str">
        <f t="shared" si="8"/>
        <v>Block of Wood with +18, +62.1% (29 to 47)</v>
      </c>
      <c r="S348" s="18"/>
      <c r="T348" s="18">
        <f>vlookup(A348,'Export 20240703'!A:J,6,false)</f>
        <v>0</v>
      </c>
      <c r="U348" s="80">
        <f t="shared" si="9"/>
        <v>1</v>
      </c>
      <c r="V348" s="23" t="str">
        <f t="shared" si="10"/>
        <v>#DIV/0!</v>
      </c>
      <c r="W348" s="26" t="str">
        <f t="shared" si="11"/>
        <v>#DIV/0!</v>
      </c>
    </row>
    <row r="349">
      <c r="A349" s="18">
        <v>1066.0</v>
      </c>
      <c r="B349" s="18" t="str">
        <f>VLOOKUP(A349,'202405 MM (Do Not Delete)'!$S$2:$T$1000,2,false)</f>
        <v>Handsaw</v>
      </c>
      <c r="C349" s="18" t="str">
        <f t="shared" si="2"/>
        <v>((Handsaw))</v>
      </c>
      <c r="D349" s="18">
        <v>2202.0</v>
      </c>
      <c r="E349" s="18">
        <v>153.0</v>
      </c>
      <c r="F349" s="18">
        <v>7.0</v>
      </c>
      <c r="G349" s="19">
        <f>VLOOKUP(B349,'Kings Ratings'!$A$2:$B$1000,2,false)</f>
        <v>9</v>
      </c>
      <c r="H349" s="10">
        <f>vlookup(A349,'202405 MM (Do Not Delete)'!$A$1:$G$1000,7,false)</f>
        <v>317</v>
      </c>
      <c r="J349" s="80">
        <f>vlookup(A349,'Export 20240703'!A:H,4,false)</f>
        <v>1752</v>
      </c>
      <c r="K349" s="80">
        <f t="shared" si="3"/>
        <v>450</v>
      </c>
      <c r="L349" s="23">
        <f t="shared" si="4"/>
        <v>0.2568493151</v>
      </c>
      <c r="M349" s="24" t="str">
        <f t="shared" si="12"/>
        <v>Handsaw with +450, +25.7% (1752 to 2202)</v>
      </c>
      <c r="N349" s="41"/>
      <c r="O349" s="18">
        <f>vlookup(A349,'Export 20240703'!A:J,5,false)</f>
        <v>97</v>
      </c>
      <c r="P349" s="18">
        <f t="shared" si="6"/>
        <v>56</v>
      </c>
      <c r="Q349" s="23">
        <f t="shared" si="7"/>
        <v>0.5773195876</v>
      </c>
      <c r="R349" s="24" t="str">
        <f t="shared" si="8"/>
        <v>Handsaw with +56, +57.7% (97 to 153)</v>
      </c>
      <c r="S349" s="18"/>
      <c r="T349" s="18">
        <f>vlookup(A349,'Export 20240703'!A:J,6,false)</f>
        <v>1</v>
      </c>
      <c r="U349" s="80">
        <f t="shared" si="9"/>
        <v>6</v>
      </c>
      <c r="V349" s="23">
        <f t="shared" si="10"/>
        <v>6</v>
      </c>
      <c r="W349" s="26" t="str">
        <f t="shared" si="11"/>
        <v>Handsaw with +6, +600% (1 to 7)</v>
      </c>
    </row>
    <row r="350">
      <c r="A350" s="18">
        <v>1089.0</v>
      </c>
      <c r="B350" s="18" t="str">
        <f>VLOOKUP(A350,'202405 MM (Do Not Delete)'!$S$2:$T$1000,2,false)</f>
        <v>Fire Ant Farm</v>
      </c>
      <c r="C350" s="18" t="str">
        <f t="shared" si="2"/>
        <v>((Fire Ant Farm))</v>
      </c>
      <c r="D350" s="18">
        <v>3.0</v>
      </c>
      <c r="E350" s="18">
        <v>0.0</v>
      </c>
      <c r="F350" s="18">
        <v>0.0</v>
      </c>
      <c r="G350" s="19">
        <f>VLOOKUP(B350,'Kings Ratings'!$A$2:$B$1000,2,false)</f>
        <v>10</v>
      </c>
      <c r="J350" s="22" t="str">
        <f>vlookup(A350,'Export 20240703'!A:H,4,false)</f>
        <v>#N/A</v>
      </c>
      <c r="K350" s="22" t="str">
        <f t="shared" si="3"/>
        <v>#N/A</v>
      </c>
      <c r="L350" s="23" t="str">
        <f t="shared" si="4"/>
        <v>#N/A</v>
      </c>
      <c r="M350" s="24" t="str">
        <f>CONCATENATE(B350, " with +",K350, ", +", round(L350,2), "% (",J350, " to ",D350,")")</f>
        <v>#N/A</v>
      </c>
      <c r="N350" s="41"/>
      <c r="O350" s="18" t="str">
        <f>vlookup(A350,'Export 20240703'!A:J,5,false)</f>
        <v>#N/A</v>
      </c>
      <c r="P350" s="18" t="str">
        <f t="shared" si="6"/>
        <v>#N/A</v>
      </c>
      <c r="Q350" s="23" t="str">
        <f t="shared" si="7"/>
        <v>#N/A</v>
      </c>
      <c r="R350" s="24" t="str">
        <f t="shared" si="8"/>
        <v>#N/A</v>
      </c>
      <c r="S350" s="18"/>
      <c r="T350" s="18" t="str">
        <f>vlookup(A350,'Export 20240703'!A:J,6,false)</f>
        <v>#N/A</v>
      </c>
      <c r="U350" s="22" t="str">
        <f t="shared" si="9"/>
        <v>#N/A</v>
      </c>
      <c r="V350" s="23" t="str">
        <f t="shared" si="10"/>
        <v>#N/A</v>
      </c>
      <c r="W350" s="26" t="str">
        <f t="shared" si="11"/>
        <v>#N/A</v>
      </c>
    </row>
    <row r="351">
      <c r="A351" s="18">
        <v>1094.0</v>
      </c>
      <c r="B351" s="18" t="str">
        <f>VLOOKUP(A351,'202405 MM (Do Not Delete)'!$S$2:$T$1000,2,false)</f>
        <v>Glass Jar</v>
      </c>
      <c r="C351" s="18" t="str">
        <f t="shared" si="2"/>
        <v>((Glass Jar))</v>
      </c>
      <c r="D351" s="18">
        <v>1132.0</v>
      </c>
      <c r="E351" s="18">
        <v>63.0</v>
      </c>
      <c r="F351" s="18">
        <v>1.0</v>
      </c>
      <c r="G351" s="19">
        <f>VLOOKUP(B351,'Kings Ratings'!$A$2:$B$1000,2,false)</f>
        <v>10</v>
      </c>
      <c r="J351" s="22" t="str">
        <f>vlookup(A351,'Export 20240703'!A:H,4,false)</f>
        <v>#N/A</v>
      </c>
      <c r="K351" s="22" t="str">
        <f t="shared" si="3"/>
        <v>#N/A</v>
      </c>
      <c r="L351" s="23" t="str">
        <f t="shared" si="4"/>
        <v>#N/A</v>
      </c>
      <c r="M351" s="24" t="str">
        <f>CONCATENATE(B351, " with +",K351, ", +", 100*round(L351,3), "% (",J351, " to ",D351,")")</f>
        <v>#N/A</v>
      </c>
      <c r="N351" s="41"/>
      <c r="O351" s="18" t="str">
        <f>vlookup(A351,'Export 20240703'!A:J,5,false)</f>
        <v>#N/A</v>
      </c>
      <c r="P351" s="18" t="str">
        <f t="shared" si="6"/>
        <v>#N/A</v>
      </c>
      <c r="Q351" s="23" t="str">
        <f t="shared" si="7"/>
        <v>#N/A</v>
      </c>
      <c r="R351" s="24" t="str">
        <f t="shared" si="8"/>
        <v>#N/A</v>
      </c>
      <c r="S351" s="18"/>
      <c r="T351" s="18" t="str">
        <f>vlookup(A351,'Export 20240703'!A:J,6,false)</f>
        <v>#N/A</v>
      </c>
      <c r="U351" s="22" t="str">
        <f t="shared" si="9"/>
        <v>#N/A</v>
      </c>
      <c r="V351" s="23" t="str">
        <f t="shared" si="10"/>
        <v>#N/A</v>
      </c>
      <c r="W351" s="26" t="str">
        <f t="shared" si="11"/>
        <v>#N/A</v>
      </c>
    </row>
    <row r="352">
      <c r="A352" s="18">
        <v>1095.0</v>
      </c>
      <c r="B352" s="18" t="str">
        <f>VLOOKUP(A352,'202405 MM (Do Not Delete)'!$S$2:$T$1000,2,false)</f>
        <v>Mayonnaise</v>
      </c>
      <c r="C352" s="18" t="str">
        <f t="shared" si="2"/>
        <v>((Mayonnaise))</v>
      </c>
      <c r="D352" s="18">
        <v>40.0</v>
      </c>
      <c r="E352" s="18">
        <v>0.0</v>
      </c>
      <c r="F352" s="18">
        <v>0.0</v>
      </c>
      <c r="G352" s="19">
        <f>VLOOKUP(B352,'Kings Ratings'!$A$2:$B$1000,2,false)</f>
        <v>10</v>
      </c>
      <c r="J352" s="22" t="str">
        <f>vlookup(A352,'Export 20240703'!A:H,4,false)</f>
        <v>#N/A</v>
      </c>
      <c r="K352" s="22" t="str">
        <f t="shared" si="3"/>
        <v>#N/A</v>
      </c>
      <c r="L352" s="23" t="str">
        <f t="shared" si="4"/>
        <v>#N/A</v>
      </c>
      <c r="M352" s="24" t="str">
        <f>CONCATENATE(B352, " with +",K352, ", +", round(L352,2), "% (",J352, " to ",D352,")")</f>
        <v>#N/A</v>
      </c>
      <c r="N352" s="41"/>
      <c r="O352" s="18" t="str">
        <f>vlookup(A352,'Export 20240703'!A:J,5,false)</f>
        <v>#N/A</v>
      </c>
      <c r="P352" s="18" t="str">
        <f t="shared" si="6"/>
        <v>#N/A</v>
      </c>
      <c r="Q352" s="23" t="str">
        <f t="shared" si="7"/>
        <v>#N/A</v>
      </c>
      <c r="R352" s="24" t="str">
        <f t="shared" si="8"/>
        <v>#N/A</v>
      </c>
      <c r="S352" s="18"/>
      <c r="T352" s="18" t="str">
        <f>vlookup(A352,'Export 20240703'!A:J,6,false)</f>
        <v>#N/A</v>
      </c>
      <c r="U352" s="22" t="str">
        <f t="shared" si="9"/>
        <v>#N/A</v>
      </c>
      <c r="V352" s="23" t="str">
        <f t="shared" si="10"/>
        <v>#N/A</v>
      </c>
      <c r="W352" s="26" t="str">
        <f t="shared" si="11"/>
        <v>#N/A</v>
      </c>
    </row>
    <row r="353">
      <c r="G353" s="19"/>
      <c r="M353" s="26"/>
      <c r="N353" s="25"/>
      <c r="R353" s="26"/>
    </row>
    <row r="354">
      <c r="G354" s="19"/>
      <c r="M354" s="26"/>
      <c r="N354" s="25"/>
      <c r="R354" s="26"/>
    </row>
    <row r="355">
      <c r="G355" s="19"/>
      <c r="M355" s="26"/>
      <c r="N355" s="25"/>
      <c r="R355" s="26"/>
    </row>
    <row r="356">
      <c r="G356" s="19"/>
      <c r="M356" s="26"/>
      <c r="N356" s="25"/>
      <c r="R356" s="26"/>
    </row>
    <row r="357">
      <c r="G357" s="19"/>
      <c r="M357" s="26"/>
      <c r="N357" s="25"/>
      <c r="R357" s="26"/>
    </row>
    <row r="358">
      <c r="G358" s="19"/>
      <c r="M358" s="26"/>
      <c r="N358" s="25"/>
      <c r="R358" s="26"/>
    </row>
    <row r="359">
      <c r="G359" s="19"/>
      <c r="M359" s="26"/>
      <c r="N359" s="25"/>
      <c r="R359" s="26"/>
    </row>
    <row r="360">
      <c r="G360" s="19"/>
      <c r="M360" s="26"/>
      <c r="N360" s="25"/>
      <c r="R360" s="26"/>
    </row>
    <row r="361">
      <c r="G361" s="19"/>
      <c r="M361" s="26"/>
      <c r="N361" s="25"/>
      <c r="R361" s="26"/>
    </row>
    <row r="362">
      <c r="G362" s="19"/>
      <c r="M362" s="26"/>
      <c r="N362" s="25"/>
      <c r="R362" s="26"/>
    </row>
    <row r="363">
      <c r="G363" s="19"/>
      <c r="M363" s="26"/>
      <c r="N363" s="25"/>
      <c r="R363" s="26"/>
    </row>
    <row r="364">
      <c r="G364" s="19"/>
      <c r="M364" s="26"/>
      <c r="N364" s="25"/>
      <c r="R364" s="26"/>
    </row>
    <row r="365">
      <c r="G365" s="19"/>
      <c r="M365" s="26"/>
      <c r="N365" s="25"/>
      <c r="R365" s="26"/>
    </row>
    <row r="366">
      <c r="G366" s="19"/>
      <c r="M366" s="26"/>
      <c r="N366" s="25"/>
      <c r="R366" s="26"/>
    </row>
    <row r="367">
      <c r="G367" s="19"/>
      <c r="M367" s="26"/>
      <c r="N367" s="25"/>
      <c r="R367" s="26"/>
    </row>
    <row r="368">
      <c r="G368" s="19"/>
      <c r="M368" s="26"/>
      <c r="N368" s="25"/>
      <c r="R368" s="26"/>
    </row>
    <row r="369">
      <c r="G369" s="19"/>
      <c r="M369" s="26"/>
      <c r="N369" s="25"/>
      <c r="R369" s="26"/>
    </row>
    <row r="370">
      <c r="G370" s="19"/>
      <c r="M370" s="26"/>
      <c r="N370" s="25"/>
      <c r="R370" s="26"/>
    </row>
    <row r="371">
      <c r="G371" s="19"/>
      <c r="M371" s="26"/>
      <c r="N371" s="25"/>
      <c r="R371" s="26"/>
    </row>
    <row r="372">
      <c r="G372" s="19"/>
      <c r="M372" s="26"/>
      <c r="N372" s="25"/>
      <c r="R372" s="26"/>
    </row>
    <row r="373">
      <c r="G373" s="19"/>
      <c r="M373" s="26"/>
      <c r="N373" s="25"/>
      <c r="R373" s="26"/>
    </row>
    <row r="374">
      <c r="G374" s="19"/>
      <c r="M374" s="26"/>
      <c r="N374" s="25"/>
      <c r="R374" s="26"/>
    </row>
    <row r="375">
      <c r="G375" s="19"/>
      <c r="M375" s="26"/>
      <c r="N375" s="25"/>
      <c r="R375" s="26"/>
    </row>
    <row r="376">
      <c r="G376" s="19"/>
      <c r="M376" s="26"/>
      <c r="N376" s="25"/>
      <c r="R376" s="26"/>
    </row>
    <row r="377">
      <c r="G377" s="19"/>
      <c r="M377" s="26"/>
      <c r="N377" s="25"/>
      <c r="R377" s="26"/>
    </row>
    <row r="378">
      <c r="G378" s="19"/>
      <c r="M378" s="26"/>
      <c r="N378" s="25"/>
      <c r="R378" s="26"/>
    </row>
    <row r="379">
      <c r="G379" s="19"/>
      <c r="M379" s="26"/>
      <c r="N379" s="25"/>
      <c r="R379" s="26"/>
    </row>
    <row r="380">
      <c r="G380" s="19"/>
      <c r="M380" s="26"/>
      <c r="N380" s="25"/>
      <c r="R380" s="26"/>
    </row>
    <row r="381">
      <c r="G381" s="19"/>
      <c r="M381" s="26"/>
      <c r="N381" s="25"/>
      <c r="R381" s="26"/>
    </row>
    <row r="382">
      <c r="G382" s="19"/>
      <c r="M382" s="26"/>
      <c r="N382" s="25"/>
      <c r="R382" s="26"/>
    </row>
    <row r="383">
      <c r="G383" s="19"/>
      <c r="M383" s="26"/>
      <c r="N383" s="25"/>
      <c r="R383" s="26"/>
    </row>
    <row r="384">
      <c r="G384" s="19"/>
      <c r="M384" s="26"/>
      <c r="N384" s="25"/>
      <c r="R384" s="26"/>
    </row>
    <row r="385">
      <c r="G385" s="19"/>
      <c r="M385" s="26"/>
      <c r="N385" s="25"/>
      <c r="R385" s="26"/>
    </row>
    <row r="386">
      <c r="G386" s="19"/>
      <c r="M386" s="26"/>
      <c r="N386" s="25"/>
      <c r="R386" s="26"/>
    </row>
    <row r="387">
      <c r="G387" s="19"/>
      <c r="M387" s="26"/>
      <c r="N387" s="25"/>
      <c r="R387" s="26"/>
    </row>
    <row r="388">
      <c r="G388" s="19"/>
      <c r="M388" s="26"/>
      <c r="N388" s="25"/>
      <c r="R388" s="26"/>
    </row>
    <row r="389">
      <c r="G389" s="19"/>
      <c r="M389" s="26"/>
      <c r="N389" s="25"/>
      <c r="R389" s="26"/>
    </row>
    <row r="390">
      <c r="G390" s="19"/>
      <c r="M390" s="26"/>
      <c r="N390" s="25"/>
      <c r="R390" s="26"/>
    </row>
    <row r="391">
      <c r="G391" s="19"/>
      <c r="M391" s="26"/>
      <c r="N391" s="25"/>
      <c r="R391" s="26"/>
    </row>
    <row r="392">
      <c r="G392" s="19"/>
      <c r="M392" s="26"/>
      <c r="N392" s="25"/>
      <c r="R392" s="26"/>
    </row>
    <row r="393">
      <c r="G393" s="19"/>
      <c r="M393" s="26"/>
      <c r="N393" s="25"/>
      <c r="R393" s="26"/>
    </row>
    <row r="394">
      <c r="G394" s="19"/>
      <c r="M394" s="26"/>
      <c r="N394" s="25"/>
      <c r="R394" s="26"/>
    </row>
    <row r="395">
      <c r="G395" s="19"/>
      <c r="M395" s="26"/>
      <c r="N395" s="25"/>
      <c r="R395" s="26"/>
    </row>
    <row r="396">
      <c r="G396" s="19"/>
      <c r="M396" s="26"/>
      <c r="N396" s="25"/>
      <c r="R396" s="26"/>
    </row>
    <row r="397">
      <c r="G397" s="19"/>
      <c r="M397" s="26"/>
      <c r="N397" s="25"/>
      <c r="R397" s="26"/>
    </row>
    <row r="398">
      <c r="G398" s="19"/>
      <c r="M398" s="26"/>
      <c r="N398" s="25"/>
      <c r="R398" s="26"/>
    </row>
    <row r="399">
      <c r="G399" s="19"/>
      <c r="M399" s="26"/>
      <c r="N399" s="25"/>
      <c r="R399" s="26"/>
    </row>
    <row r="400">
      <c r="G400" s="19"/>
      <c r="M400" s="26"/>
      <c r="N400" s="25"/>
      <c r="R400" s="26"/>
    </row>
    <row r="401">
      <c r="G401" s="19"/>
      <c r="M401" s="26"/>
      <c r="N401" s="25"/>
      <c r="R401" s="26"/>
    </row>
    <row r="402">
      <c r="G402" s="19"/>
      <c r="M402" s="26"/>
      <c r="N402" s="25"/>
      <c r="R402" s="26"/>
    </row>
    <row r="403">
      <c r="G403" s="19"/>
      <c r="M403" s="26"/>
      <c r="N403" s="25"/>
      <c r="R403" s="26"/>
    </row>
    <row r="404">
      <c r="G404" s="19"/>
      <c r="M404" s="26"/>
      <c r="N404" s="25"/>
      <c r="R404" s="26"/>
    </row>
    <row r="405">
      <c r="G405" s="19"/>
      <c r="M405" s="26"/>
      <c r="N405" s="25"/>
      <c r="R405" s="26"/>
    </row>
    <row r="406">
      <c r="G406" s="19"/>
      <c r="M406" s="26"/>
      <c r="N406" s="25"/>
      <c r="R406" s="26"/>
    </row>
    <row r="407">
      <c r="G407" s="19"/>
      <c r="M407" s="26"/>
      <c r="N407" s="25"/>
      <c r="R407" s="26"/>
    </row>
    <row r="408">
      <c r="G408" s="19"/>
      <c r="M408" s="26"/>
      <c r="N408" s="25"/>
      <c r="R408" s="26"/>
    </row>
    <row r="409">
      <c r="G409" s="19"/>
      <c r="M409" s="26"/>
      <c r="N409" s="25"/>
      <c r="R409" s="26"/>
    </row>
    <row r="410">
      <c r="G410" s="19"/>
      <c r="M410" s="26"/>
      <c r="N410" s="25"/>
      <c r="R410" s="26"/>
    </row>
    <row r="411">
      <c r="G411" s="19"/>
      <c r="M411" s="26"/>
      <c r="N411" s="25"/>
      <c r="R411" s="26"/>
    </row>
    <row r="412">
      <c r="G412" s="19"/>
      <c r="M412" s="26"/>
      <c r="N412" s="25"/>
      <c r="R412" s="26"/>
    </row>
    <row r="413">
      <c r="G413" s="19"/>
      <c r="M413" s="26"/>
      <c r="N413" s="25"/>
      <c r="R413" s="26"/>
    </row>
    <row r="414">
      <c r="G414" s="19"/>
      <c r="M414" s="26"/>
      <c r="N414" s="25"/>
      <c r="R414" s="26"/>
    </row>
    <row r="415">
      <c r="G415" s="19"/>
      <c r="M415" s="26"/>
      <c r="N415" s="25"/>
      <c r="R415" s="26"/>
    </row>
    <row r="416">
      <c r="G416" s="19"/>
      <c r="M416" s="26"/>
      <c r="N416" s="25"/>
      <c r="R416" s="26"/>
    </row>
    <row r="417">
      <c r="G417" s="19"/>
      <c r="M417" s="26"/>
      <c r="N417" s="25"/>
      <c r="R417" s="26"/>
    </row>
    <row r="418">
      <c r="G418" s="19"/>
      <c r="M418" s="26"/>
      <c r="N418" s="25"/>
      <c r="R418" s="26"/>
    </row>
    <row r="419">
      <c r="G419" s="19"/>
      <c r="M419" s="26"/>
      <c r="N419" s="25"/>
      <c r="R419" s="26"/>
    </row>
    <row r="420">
      <c r="G420" s="19"/>
      <c r="M420" s="26"/>
      <c r="N420" s="25"/>
      <c r="R420" s="26"/>
    </row>
    <row r="421">
      <c r="G421" s="19"/>
      <c r="M421" s="26"/>
      <c r="N421" s="25"/>
      <c r="R421" s="26"/>
    </row>
    <row r="422">
      <c r="G422" s="19"/>
      <c r="M422" s="26"/>
      <c r="N422" s="25"/>
      <c r="R422" s="26"/>
    </row>
    <row r="423">
      <c r="G423" s="19"/>
      <c r="M423" s="26"/>
      <c r="N423" s="25"/>
      <c r="R423" s="26"/>
    </row>
    <row r="424">
      <c r="G424" s="19"/>
      <c r="M424" s="26"/>
      <c r="N424" s="25"/>
      <c r="R424" s="26"/>
    </row>
    <row r="425">
      <c r="G425" s="19"/>
      <c r="M425" s="26"/>
      <c r="N425" s="25"/>
      <c r="R425" s="26"/>
    </row>
    <row r="426">
      <c r="G426" s="19"/>
      <c r="M426" s="26"/>
      <c r="N426" s="25"/>
      <c r="R426" s="26"/>
    </row>
    <row r="427">
      <c r="G427" s="19"/>
      <c r="M427" s="26"/>
      <c r="N427" s="25"/>
      <c r="R427" s="26"/>
    </row>
    <row r="428">
      <c r="G428" s="19"/>
      <c r="M428" s="26"/>
      <c r="N428" s="25"/>
      <c r="R428" s="26"/>
    </row>
    <row r="429">
      <c r="G429" s="19"/>
      <c r="M429" s="26"/>
      <c r="N429" s="25"/>
      <c r="R429" s="26"/>
    </row>
    <row r="430">
      <c r="G430" s="19"/>
      <c r="M430" s="26"/>
      <c r="N430" s="25"/>
      <c r="R430" s="26"/>
    </row>
    <row r="431">
      <c r="G431" s="19"/>
      <c r="M431" s="26"/>
      <c r="N431" s="25"/>
      <c r="R431" s="26"/>
    </row>
    <row r="432">
      <c r="G432" s="19"/>
      <c r="M432" s="26"/>
      <c r="N432" s="25"/>
      <c r="R432" s="26"/>
    </row>
    <row r="433">
      <c r="G433" s="19"/>
      <c r="M433" s="26"/>
      <c r="N433" s="25"/>
      <c r="R433" s="26"/>
    </row>
    <row r="434">
      <c r="G434" s="19"/>
      <c r="M434" s="26"/>
      <c r="N434" s="25"/>
      <c r="R434" s="26"/>
    </row>
    <row r="435">
      <c r="G435" s="19"/>
      <c r="M435" s="26"/>
      <c r="N435" s="25"/>
      <c r="R435" s="26"/>
    </row>
    <row r="436">
      <c r="G436" s="19"/>
      <c r="M436" s="26"/>
      <c r="N436" s="25"/>
      <c r="R436" s="26"/>
    </row>
    <row r="437">
      <c r="G437" s="19"/>
      <c r="M437" s="26"/>
      <c r="N437" s="25"/>
      <c r="R437" s="26"/>
    </row>
    <row r="438">
      <c r="G438" s="19"/>
      <c r="M438" s="26"/>
      <c r="N438" s="25"/>
      <c r="R438" s="26"/>
    </row>
    <row r="439">
      <c r="G439" s="19"/>
      <c r="M439" s="26"/>
      <c r="N439" s="25"/>
      <c r="R439" s="26"/>
    </row>
    <row r="440">
      <c r="G440" s="19"/>
      <c r="M440" s="26"/>
      <c r="N440" s="25"/>
      <c r="R440" s="26"/>
    </row>
    <row r="441">
      <c r="G441" s="19"/>
      <c r="M441" s="26"/>
      <c r="N441" s="25"/>
      <c r="R441" s="26"/>
    </row>
    <row r="442">
      <c r="G442" s="19"/>
      <c r="M442" s="26"/>
      <c r="N442" s="25"/>
      <c r="R442" s="26"/>
    </row>
    <row r="443">
      <c r="G443" s="19"/>
      <c r="M443" s="26"/>
      <c r="N443" s="25"/>
      <c r="R443" s="26"/>
    </row>
    <row r="444">
      <c r="G444" s="19"/>
      <c r="M444" s="26"/>
      <c r="N444" s="25"/>
      <c r="R444" s="26"/>
    </row>
    <row r="445">
      <c r="G445" s="19"/>
      <c r="M445" s="26"/>
      <c r="N445" s="25"/>
      <c r="R445" s="26"/>
    </row>
    <row r="446">
      <c r="G446" s="19"/>
      <c r="M446" s="26"/>
      <c r="N446" s="25"/>
      <c r="R446" s="26"/>
    </row>
    <row r="447">
      <c r="G447" s="19"/>
      <c r="M447" s="26"/>
      <c r="N447" s="25"/>
      <c r="R447" s="26"/>
    </row>
    <row r="448">
      <c r="G448" s="19"/>
      <c r="M448" s="26"/>
      <c r="N448" s="25"/>
      <c r="R448" s="26"/>
    </row>
    <row r="449">
      <c r="G449" s="19"/>
      <c r="M449" s="26"/>
      <c r="N449" s="25"/>
      <c r="R449" s="26"/>
    </row>
    <row r="450">
      <c r="G450" s="19"/>
      <c r="M450" s="26"/>
      <c r="N450" s="25"/>
      <c r="R450" s="26"/>
    </row>
    <row r="451">
      <c r="G451" s="19"/>
      <c r="M451" s="26"/>
      <c r="N451" s="25"/>
      <c r="R451" s="26"/>
    </row>
    <row r="452">
      <c r="G452" s="19"/>
      <c r="M452" s="26"/>
      <c r="N452" s="25"/>
      <c r="R452" s="26"/>
    </row>
    <row r="453">
      <c r="G453" s="19"/>
      <c r="M453" s="26"/>
      <c r="N453" s="25"/>
      <c r="R453" s="26"/>
    </row>
    <row r="454">
      <c r="G454" s="19"/>
      <c r="M454" s="26"/>
      <c r="N454" s="25"/>
      <c r="R454" s="26"/>
    </row>
    <row r="455">
      <c r="G455" s="19"/>
      <c r="M455" s="26"/>
      <c r="N455" s="25"/>
      <c r="R455" s="26"/>
    </row>
    <row r="456">
      <c r="G456" s="19"/>
      <c r="M456" s="26"/>
      <c r="N456" s="25"/>
      <c r="R456" s="26"/>
    </row>
    <row r="457">
      <c r="G457" s="19"/>
      <c r="M457" s="26"/>
      <c r="N457" s="25"/>
      <c r="R457" s="26"/>
    </row>
    <row r="458">
      <c r="G458" s="19"/>
      <c r="M458" s="26"/>
      <c r="N458" s="25"/>
      <c r="R458" s="26"/>
    </row>
    <row r="459">
      <c r="G459" s="19"/>
      <c r="M459" s="26"/>
      <c r="N459" s="25"/>
      <c r="R459" s="26"/>
    </row>
    <row r="460">
      <c r="G460" s="19"/>
      <c r="M460" s="26"/>
      <c r="N460" s="25"/>
      <c r="R460" s="26"/>
    </row>
    <row r="461">
      <c r="G461" s="19"/>
      <c r="M461" s="26"/>
      <c r="N461" s="25"/>
      <c r="R461" s="26"/>
    </row>
    <row r="462">
      <c r="G462" s="19"/>
      <c r="M462" s="26"/>
      <c r="N462" s="25"/>
      <c r="R462" s="26"/>
    </row>
    <row r="463">
      <c r="G463" s="19"/>
      <c r="M463" s="26"/>
      <c r="N463" s="25"/>
      <c r="R463" s="26"/>
    </row>
    <row r="464">
      <c r="G464" s="19"/>
      <c r="M464" s="26"/>
      <c r="N464" s="25"/>
      <c r="R464" s="26"/>
    </row>
    <row r="465">
      <c r="G465" s="19"/>
      <c r="M465" s="26"/>
      <c r="N465" s="25"/>
      <c r="R465" s="26"/>
    </row>
    <row r="466">
      <c r="G466" s="19"/>
      <c r="M466" s="26"/>
      <c r="N466" s="25"/>
      <c r="R466" s="26"/>
    </row>
    <row r="467">
      <c r="G467" s="19"/>
      <c r="M467" s="26"/>
      <c r="N467" s="25"/>
      <c r="R467" s="26"/>
    </row>
    <row r="468">
      <c r="G468" s="19"/>
      <c r="M468" s="26"/>
      <c r="N468" s="25"/>
      <c r="R468" s="26"/>
    </row>
    <row r="469">
      <c r="G469" s="19"/>
      <c r="M469" s="26"/>
      <c r="N469" s="25"/>
      <c r="R469" s="26"/>
    </row>
    <row r="470">
      <c r="G470" s="19"/>
      <c r="M470" s="26"/>
      <c r="N470" s="25"/>
      <c r="R470" s="26"/>
    </row>
    <row r="471">
      <c r="G471" s="19"/>
      <c r="M471" s="26"/>
      <c r="N471" s="25"/>
      <c r="R471" s="26"/>
    </row>
    <row r="472">
      <c r="G472" s="19"/>
      <c r="M472" s="26"/>
      <c r="N472" s="25"/>
      <c r="R472" s="26"/>
    </row>
    <row r="473">
      <c r="G473" s="19"/>
      <c r="M473" s="26"/>
      <c r="N473" s="25"/>
      <c r="R473" s="26"/>
    </row>
    <row r="474">
      <c r="G474" s="19"/>
      <c r="M474" s="26"/>
      <c r="N474" s="25"/>
      <c r="R474" s="26"/>
    </row>
    <row r="475">
      <c r="G475" s="19"/>
      <c r="M475" s="26"/>
      <c r="N475" s="25"/>
      <c r="R475" s="26"/>
    </row>
    <row r="476">
      <c r="G476" s="19"/>
      <c r="M476" s="26"/>
      <c r="N476" s="25"/>
      <c r="R476" s="26"/>
    </row>
    <row r="477">
      <c r="G477" s="19"/>
      <c r="M477" s="26"/>
      <c r="N477" s="25"/>
      <c r="R477" s="26"/>
    </row>
    <row r="478">
      <c r="G478" s="19"/>
      <c r="M478" s="26"/>
      <c r="N478" s="25"/>
      <c r="R478" s="26"/>
    </row>
    <row r="479">
      <c r="G479" s="19"/>
      <c r="M479" s="26"/>
      <c r="N479" s="25"/>
      <c r="R479" s="26"/>
    </row>
    <row r="480">
      <c r="G480" s="19"/>
      <c r="M480" s="26"/>
      <c r="N480" s="25"/>
      <c r="R480" s="26"/>
    </row>
    <row r="481">
      <c r="G481" s="19"/>
      <c r="M481" s="26"/>
      <c r="N481" s="25"/>
      <c r="R481" s="26"/>
    </row>
    <row r="482">
      <c r="G482" s="19"/>
      <c r="M482" s="26"/>
      <c r="N482" s="25"/>
      <c r="R482" s="26"/>
    </row>
    <row r="483">
      <c r="G483" s="19"/>
      <c r="M483" s="26"/>
      <c r="N483" s="25"/>
      <c r="R483" s="26"/>
    </row>
    <row r="484">
      <c r="G484" s="19"/>
      <c r="M484" s="26"/>
      <c r="N484" s="25"/>
      <c r="R484" s="26"/>
    </row>
    <row r="485">
      <c r="G485" s="19"/>
      <c r="M485" s="26"/>
      <c r="N485" s="25"/>
      <c r="R485" s="26"/>
    </row>
    <row r="486">
      <c r="G486" s="19"/>
      <c r="M486" s="26"/>
      <c r="N486" s="25"/>
      <c r="R486" s="26"/>
    </row>
    <row r="487">
      <c r="G487" s="19"/>
      <c r="M487" s="26"/>
      <c r="N487" s="25"/>
      <c r="R487" s="26"/>
    </row>
    <row r="488">
      <c r="G488" s="19"/>
      <c r="M488" s="26"/>
      <c r="N488" s="25"/>
      <c r="R488" s="26"/>
    </row>
    <row r="489">
      <c r="G489" s="19"/>
      <c r="M489" s="26"/>
      <c r="N489" s="25"/>
      <c r="R489" s="26"/>
    </row>
    <row r="490">
      <c r="G490" s="19"/>
      <c r="M490" s="26"/>
      <c r="N490" s="25"/>
      <c r="R490" s="26"/>
    </row>
    <row r="491">
      <c r="G491" s="19"/>
      <c r="M491" s="26"/>
      <c r="N491" s="25"/>
      <c r="R491" s="26"/>
    </row>
    <row r="492">
      <c r="G492" s="19"/>
      <c r="M492" s="26"/>
      <c r="N492" s="25"/>
      <c r="R492" s="26"/>
    </row>
    <row r="493">
      <c r="G493" s="19"/>
      <c r="M493" s="26"/>
      <c r="N493" s="25"/>
      <c r="R493" s="26"/>
    </row>
    <row r="494">
      <c r="G494" s="19"/>
      <c r="M494" s="26"/>
      <c r="N494" s="25"/>
      <c r="R494" s="26"/>
    </row>
    <row r="495">
      <c r="G495" s="19"/>
      <c r="M495" s="26"/>
      <c r="N495" s="25"/>
      <c r="R495" s="26"/>
    </row>
    <row r="496">
      <c r="G496" s="19"/>
      <c r="M496" s="26"/>
      <c r="N496" s="25"/>
      <c r="R496" s="26"/>
    </row>
    <row r="497">
      <c r="G497" s="19"/>
      <c r="M497" s="26"/>
      <c r="N497" s="25"/>
      <c r="R497" s="26"/>
    </row>
    <row r="498">
      <c r="G498" s="19"/>
      <c r="M498" s="26"/>
      <c r="N498" s="25"/>
      <c r="R498" s="26"/>
    </row>
    <row r="499">
      <c r="G499" s="19"/>
      <c r="M499" s="26"/>
      <c r="N499" s="25"/>
      <c r="R499" s="26"/>
    </row>
    <row r="500">
      <c r="G500" s="19"/>
      <c r="M500" s="26"/>
      <c r="N500" s="25"/>
      <c r="R500" s="26"/>
    </row>
    <row r="501">
      <c r="G501" s="19"/>
      <c r="M501" s="26"/>
      <c r="N501" s="25"/>
      <c r="R501" s="26"/>
    </row>
    <row r="502">
      <c r="G502" s="19"/>
      <c r="M502" s="26"/>
      <c r="N502" s="25"/>
      <c r="R502" s="26"/>
    </row>
    <row r="503">
      <c r="G503" s="19"/>
      <c r="M503" s="26"/>
      <c r="N503" s="25"/>
      <c r="R503" s="26"/>
    </row>
    <row r="504">
      <c r="G504" s="19"/>
      <c r="M504" s="26"/>
      <c r="N504" s="25"/>
      <c r="R504" s="26"/>
    </row>
    <row r="505">
      <c r="G505" s="19"/>
      <c r="M505" s="26"/>
      <c r="N505" s="25"/>
      <c r="R505" s="26"/>
    </row>
    <row r="506">
      <c r="G506" s="19"/>
      <c r="M506" s="26"/>
      <c r="N506" s="25"/>
      <c r="R506" s="26"/>
    </row>
    <row r="507">
      <c r="G507" s="19"/>
      <c r="M507" s="26"/>
      <c r="N507" s="25"/>
      <c r="R507" s="26"/>
    </row>
    <row r="508">
      <c r="G508" s="19"/>
      <c r="M508" s="26"/>
      <c r="N508" s="25"/>
      <c r="R508" s="26"/>
    </row>
    <row r="509">
      <c r="G509" s="19"/>
      <c r="M509" s="26"/>
      <c r="N509" s="25"/>
      <c r="R509" s="26"/>
    </row>
    <row r="510">
      <c r="G510" s="19"/>
      <c r="M510" s="26"/>
      <c r="N510" s="25"/>
      <c r="R510" s="26"/>
    </row>
    <row r="511">
      <c r="G511" s="19"/>
      <c r="M511" s="26"/>
      <c r="N511" s="25"/>
      <c r="R511" s="26"/>
    </row>
    <row r="512">
      <c r="G512" s="19"/>
      <c r="M512" s="26"/>
      <c r="N512" s="25"/>
      <c r="R512" s="26"/>
    </row>
    <row r="513">
      <c r="G513" s="19"/>
      <c r="M513" s="26"/>
      <c r="N513" s="25"/>
      <c r="R513" s="26"/>
    </row>
    <row r="514">
      <c r="G514" s="19"/>
      <c r="M514" s="26"/>
      <c r="N514" s="25"/>
      <c r="R514" s="26"/>
    </row>
    <row r="515">
      <c r="G515" s="19"/>
      <c r="M515" s="26"/>
      <c r="N515" s="25"/>
      <c r="R515" s="26"/>
    </row>
    <row r="516">
      <c r="G516" s="19"/>
      <c r="M516" s="26"/>
      <c r="N516" s="25"/>
      <c r="R516" s="26"/>
    </row>
    <row r="517">
      <c r="G517" s="19"/>
      <c r="M517" s="26"/>
      <c r="N517" s="25"/>
      <c r="R517" s="26"/>
    </row>
    <row r="518">
      <c r="G518" s="19"/>
      <c r="M518" s="26"/>
      <c r="N518" s="25"/>
      <c r="R518" s="26"/>
    </row>
    <row r="519">
      <c r="G519" s="19"/>
      <c r="M519" s="26"/>
      <c r="N519" s="25"/>
      <c r="R519" s="26"/>
    </row>
    <row r="520">
      <c r="G520" s="19"/>
      <c r="M520" s="26"/>
      <c r="N520" s="25"/>
      <c r="R520" s="26"/>
    </row>
    <row r="521">
      <c r="G521" s="19"/>
      <c r="M521" s="26"/>
      <c r="N521" s="25"/>
      <c r="R521" s="26"/>
    </row>
    <row r="522">
      <c r="G522" s="19"/>
      <c r="M522" s="26"/>
      <c r="N522" s="25"/>
      <c r="R522" s="26"/>
    </row>
    <row r="523">
      <c r="G523" s="19"/>
      <c r="M523" s="26"/>
      <c r="N523" s="25"/>
      <c r="R523" s="26"/>
    </row>
    <row r="524">
      <c r="G524" s="19"/>
      <c r="M524" s="26"/>
      <c r="N524" s="25"/>
      <c r="R524" s="26"/>
    </row>
    <row r="525">
      <c r="G525" s="19"/>
      <c r="M525" s="26"/>
      <c r="N525" s="25"/>
      <c r="R525" s="26"/>
    </row>
    <row r="526">
      <c r="G526" s="19"/>
      <c r="M526" s="26"/>
      <c r="N526" s="25"/>
      <c r="R526" s="26"/>
    </row>
    <row r="527">
      <c r="G527" s="19"/>
      <c r="M527" s="26"/>
      <c r="N527" s="25"/>
      <c r="R527" s="26"/>
    </row>
    <row r="528">
      <c r="G528" s="19"/>
      <c r="M528" s="26"/>
      <c r="N528" s="25"/>
      <c r="R528" s="26"/>
    </row>
    <row r="529">
      <c r="G529" s="19"/>
      <c r="M529" s="26"/>
      <c r="N529" s="25"/>
      <c r="R529" s="26"/>
    </row>
    <row r="530">
      <c r="G530" s="19"/>
      <c r="M530" s="26"/>
      <c r="N530" s="25"/>
      <c r="R530" s="26"/>
    </row>
    <row r="531">
      <c r="G531" s="19"/>
      <c r="M531" s="26"/>
      <c r="N531" s="25"/>
      <c r="R531" s="26"/>
    </row>
    <row r="532">
      <c r="G532" s="19"/>
      <c r="M532" s="26"/>
      <c r="N532" s="25"/>
      <c r="R532" s="26"/>
    </row>
    <row r="533">
      <c r="G533" s="19"/>
      <c r="M533" s="26"/>
      <c r="N533" s="25"/>
      <c r="R533" s="26"/>
    </row>
    <row r="534">
      <c r="G534" s="19"/>
      <c r="M534" s="26"/>
      <c r="N534" s="25"/>
      <c r="R534" s="26"/>
    </row>
    <row r="535">
      <c r="G535" s="19"/>
      <c r="M535" s="26"/>
      <c r="N535" s="25"/>
      <c r="R535" s="26"/>
    </row>
    <row r="536">
      <c r="G536" s="19"/>
      <c r="M536" s="26"/>
      <c r="N536" s="25"/>
      <c r="R536" s="26"/>
    </row>
    <row r="537">
      <c r="G537" s="19"/>
      <c r="M537" s="26"/>
      <c r="N537" s="25"/>
      <c r="R537" s="26"/>
    </row>
    <row r="538">
      <c r="G538" s="19"/>
      <c r="M538" s="26"/>
      <c r="N538" s="25"/>
      <c r="R538" s="26"/>
    </row>
    <row r="539">
      <c r="G539" s="19"/>
      <c r="M539" s="26"/>
      <c r="N539" s="25"/>
      <c r="R539" s="26"/>
    </row>
    <row r="540">
      <c r="G540" s="19"/>
      <c r="M540" s="26"/>
      <c r="N540" s="25"/>
      <c r="R540" s="26"/>
    </row>
    <row r="541">
      <c r="G541" s="19"/>
      <c r="M541" s="26"/>
      <c r="N541" s="25"/>
      <c r="R541" s="26"/>
    </row>
    <row r="542">
      <c r="G542" s="19"/>
      <c r="M542" s="26"/>
      <c r="N542" s="25"/>
      <c r="R542" s="26"/>
    </row>
    <row r="543">
      <c r="G543" s="19"/>
      <c r="M543" s="26"/>
      <c r="N543" s="25"/>
      <c r="R543" s="26"/>
    </row>
    <row r="544">
      <c r="G544" s="19"/>
      <c r="M544" s="26"/>
      <c r="N544" s="25"/>
      <c r="R544" s="26"/>
    </row>
    <row r="545">
      <c r="G545" s="19"/>
      <c r="M545" s="26"/>
      <c r="N545" s="25"/>
      <c r="R545" s="26"/>
    </row>
    <row r="546">
      <c r="G546" s="19"/>
      <c r="M546" s="26"/>
      <c r="N546" s="25"/>
      <c r="R546" s="26"/>
    </row>
    <row r="547">
      <c r="G547" s="19"/>
      <c r="M547" s="26"/>
      <c r="N547" s="25"/>
      <c r="R547" s="26"/>
    </row>
    <row r="548">
      <c r="G548" s="19"/>
      <c r="M548" s="26"/>
      <c r="N548" s="25"/>
      <c r="R548" s="26"/>
    </row>
    <row r="549">
      <c r="G549" s="19"/>
      <c r="M549" s="26"/>
      <c r="N549" s="25"/>
      <c r="R549" s="26"/>
    </row>
    <row r="550">
      <c r="G550" s="19"/>
      <c r="M550" s="26"/>
      <c r="N550" s="25"/>
      <c r="R550" s="26"/>
    </row>
    <row r="551">
      <c r="G551" s="19"/>
      <c r="M551" s="26"/>
      <c r="N551" s="25"/>
      <c r="R551" s="26"/>
    </row>
    <row r="552">
      <c r="G552" s="19"/>
      <c r="M552" s="26"/>
      <c r="N552" s="25"/>
      <c r="R552" s="26"/>
    </row>
    <row r="553">
      <c r="G553" s="19"/>
      <c r="M553" s="26"/>
      <c r="N553" s="25"/>
      <c r="R553" s="26"/>
    </row>
    <row r="554">
      <c r="G554" s="19"/>
      <c r="M554" s="26"/>
      <c r="N554" s="25"/>
      <c r="R554" s="26"/>
    </row>
    <row r="555">
      <c r="G555" s="19"/>
      <c r="M555" s="26"/>
      <c r="N555" s="25"/>
      <c r="R555" s="26"/>
    </row>
    <row r="556">
      <c r="G556" s="19"/>
      <c r="M556" s="26"/>
      <c r="N556" s="25"/>
      <c r="R556" s="26"/>
    </row>
    <row r="557">
      <c r="G557" s="19"/>
      <c r="M557" s="26"/>
      <c r="N557" s="25"/>
      <c r="R557" s="26"/>
    </row>
    <row r="558">
      <c r="G558" s="19"/>
      <c r="M558" s="26"/>
      <c r="N558" s="25"/>
      <c r="R558" s="26"/>
    </row>
    <row r="559">
      <c r="G559" s="19"/>
      <c r="M559" s="26"/>
      <c r="N559" s="25"/>
      <c r="R559" s="26"/>
    </row>
    <row r="560">
      <c r="G560" s="19"/>
      <c r="M560" s="26"/>
      <c r="N560" s="25"/>
      <c r="R560" s="26"/>
    </row>
    <row r="561">
      <c r="G561" s="19"/>
      <c r="M561" s="26"/>
      <c r="N561" s="25"/>
      <c r="R561" s="26"/>
    </row>
    <row r="562">
      <c r="G562" s="19"/>
      <c r="M562" s="26"/>
      <c r="N562" s="25"/>
      <c r="R562" s="26"/>
    </row>
    <row r="563">
      <c r="G563" s="19"/>
      <c r="M563" s="26"/>
      <c r="N563" s="25"/>
      <c r="R563" s="26"/>
    </row>
    <row r="564">
      <c r="G564" s="19"/>
      <c r="M564" s="26"/>
      <c r="N564" s="25"/>
      <c r="R564" s="26"/>
    </row>
    <row r="565">
      <c r="G565" s="19"/>
      <c r="M565" s="26"/>
      <c r="N565" s="25"/>
      <c r="R565" s="26"/>
    </row>
    <row r="566">
      <c r="G566" s="19"/>
      <c r="M566" s="26"/>
      <c r="N566" s="25"/>
      <c r="R566" s="26"/>
    </row>
    <row r="567">
      <c r="G567" s="19"/>
      <c r="M567" s="26"/>
      <c r="N567" s="25"/>
      <c r="R567" s="26"/>
    </row>
    <row r="568">
      <c r="G568" s="19"/>
      <c r="M568" s="26"/>
      <c r="N568" s="25"/>
      <c r="R568" s="26"/>
    </row>
    <row r="569">
      <c r="G569" s="19"/>
      <c r="M569" s="26"/>
      <c r="N569" s="25"/>
      <c r="R569" s="26"/>
    </row>
    <row r="570">
      <c r="G570" s="19"/>
      <c r="M570" s="26"/>
      <c r="N570" s="25"/>
      <c r="R570" s="26"/>
    </row>
    <row r="571">
      <c r="G571" s="19"/>
      <c r="M571" s="26"/>
      <c r="N571" s="25"/>
      <c r="R571" s="26"/>
    </row>
    <row r="572">
      <c r="G572" s="19"/>
      <c r="M572" s="26"/>
      <c r="N572" s="25"/>
      <c r="R572" s="26"/>
    </row>
    <row r="573">
      <c r="G573" s="19"/>
      <c r="M573" s="26"/>
      <c r="N573" s="25"/>
      <c r="R573" s="26"/>
    </row>
    <row r="574">
      <c r="G574" s="19"/>
      <c r="M574" s="26"/>
      <c r="N574" s="25"/>
      <c r="R574" s="26"/>
    </row>
    <row r="575">
      <c r="G575" s="19"/>
      <c r="M575" s="26"/>
      <c r="N575" s="25"/>
      <c r="R575" s="26"/>
    </row>
    <row r="576">
      <c r="G576" s="19"/>
      <c r="M576" s="26"/>
      <c r="N576" s="25"/>
      <c r="R576" s="26"/>
    </row>
    <row r="577">
      <c r="G577" s="19"/>
      <c r="M577" s="26"/>
      <c r="N577" s="25"/>
      <c r="R577" s="26"/>
    </row>
    <row r="578">
      <c r="G578" s="19"/>
      <c r="M578" s="26"/>
      <c r="N578" s="25"/>
      <c r="R578" s="26"/>
    </row>
    <row r="579">
      <c r="G579" s="19"/>
      <c r="M579" s="26"/>
      <c r="N579" s="25"/>
      <c r="R579" s="26"/>
    </row>
    <row r="580">
      <c r="G580" s="19"/>
      <c r="M580" s="26"/>
      <c r="N580" s="25"/>
      <c r="R580" s="26"/>
    </row>
    <row r="581">
      <c r="G581" s="19"/>
      <c r="M581" s="26"/>
      <c r="N581" s="25"/>
      <c r="R581" s="26"/>
    </row>
    <row r="582">
      <c r="G582" s="19"/>
      <c r="M582" s="26"/>
      <c r="N582" s="25"/>
      <c r="R582" s="26"/>
    </row>
    <row r="583">
      <c r="G583" s="19"/>
      <c r="M583" s="26"/>
      <c r="N583" s="25"/>
      <c r="R583" s="26"/>
    </row>
    <row r="584">
      <c r="G584" s="19"/>
      <c r="M584" s="26"/>
      <c r="N584" s="25"/>
      <c r="R584" s="26"/>
    </row>
    <row r="585">
      <c r="G585" s="19"/>
      <c r="M585" s="26"/>
      <c r="N585" s="25"/>
      <c r="R585" s="26"/>
    </row>
    <row r="586">
      <c r="G586" s="19"/>
      <c r="M586" s="26"/>
      <c r="N586" s="25"/>
      <c r="R586" s="26"/>
    </row>
    <row r="587">
      <c r="G587" s="19"/>
      <c r="M587" s="26"/>
      <c r="N587" s="25"/>
      <c r="R587" s="26"/>
    </row>
    <row r="588">
      <c r="G588" s="19"/>
      <c r="M588" s="26"/>
      <c r="N588" s="25"/>
      <c r="R588" s="26"/>
    </row>
    <row r="589">
      <c r="G589" s="19"/>
      <c r="M589" s="26"/>
      <c r="N589" s="25"/>
      <c r="R589" s="26"/>
    </row>
    <row r="590">
      <c r="G590" s="19"/>
      <c r="M590" s="26"/>
      <c r="N590" s="25"/>
      <c r="R590" s="26"/>
    </row>
    <row r="591">
      <c r="G591" s="19"/>
      <c r="M591" s="26"/>
      <c r="N591" s="25"/>
      <c r="R591" s="26"/>
    </row>
    <row r="592">
      <c r="G592" s="19"/>
      <c r="M592" s="26"/>
      <c r="N592" s="25"/>
      <c r="R592" s="26"/>
    </row>
    <row r="593">
      <c r="G593" s="19"/>
      <c r="M593" s="26"/>
      <c r="N593" s="25"/>
      <c r="R593" s="26"/>
    </row>
    <row r="594">
      <c r="G594" s="19"/>
      <c r="M594" s="26"/>
      <c r="N594" s="25"/>
      <c r="R594" s="26"/>
    </row>
    <row r="595">
      <c r="G595" s="19"/>
      <c r="M595" s="26"/>
      <c r="N595" s="25"/>
      <c r="R595" s="26"/>
    </row>
    <row r="596">
      <c r="G596" s="19"/>
      <c r="M596" s="26"/>
      <c r="N596" s="25"/>
      <c r="R596" s="26"/>
    </row>
    <row r="597">
      <c r="G597" s="19"/>
      <c r="M597" s="26"/>
      <c r="N597" s="25"/>
      <c r="R597" s="26"/>
    </row>
    <row r="598">
      <c r="G598" s="19"/>
      <c r="M598" s="26"/>
      <c r="N598" s="25"/>
      <c r="R598" s="26"/>
    </row>
    <row r="599">
      <c r="G599" s="19"/>
      <c r="M599" s="26"/>
      <c r="N599" s="25"/>
      <c r="R599" s="26"/>
    </row>
    <row r="600">
      <c r="G600" s="19"/>
      <c r="M600" s="26"/>
      <c r="N600" s="25"/>
      <c r="R600" s="26"/>
    </row>
    <row r="601">
      <c r="G601" s="19"/>
      <c r="M601" s="26"/>
      <c r="N601" s="25"/>
      <c r="R601" s="26"/>
    </row>
    <row r="602">
      <c r="G602" s="19"/>
      <c r="M602" s="26"/>
      <c r="N602" s="25"/>
      <c r="R602" s="26"/>
    </row>
    <row r="603">
      <c r="G603" s="19"/>
      <c r="M603" s="26"/>
      <c r="N603" s="25"/>
      <c r="R603" s="26"/>
    </row>
    <row r="604">
      <c r="G604" s="19"/>
      <c r="M604" s="26"/>
      <c r="N604" s="25"/>
      <c r="R604" s="26"/>
    </row>
    <row r="605">
      <c r="G605" s="19"/>
      <c r="M605" s="26"/>
      <c r="N605" s="25"/>
      <c r="R605" s="26"/>
    </row>
    <row r="606">
      <c r="G606" s="19"/>
      <c r="M606" s="26"/>
      <c r="N606" s="25"/>
      <c r="R606" s="26"/>
    </row>
    <row r="607">
      <c r="G607" s="19"/>
      <c r="M607" s="26"/>
      <c r="N607" s="25"/>
      <c r="R607" s="26"/>
    </row>
    <row r="608">
      <c r="G608" s="19"/>
      <c r="M608" s="26"/>
      <c r="N608" s="25"/>
      <c r="R608" s="26"/>
    </row>
    <row r="609">
      <c r="G609" s="19"/>
      <c r="M609" s="26"/>
      <c r="N609" s="25"/>
      <c r="R609" s="26"/>
    </row>
    <row r="610">
      <c r="G610" s="19"/>
      <c r="M610" s="26"/>
      <c r="N610" s="25"/>
      <c r="R610" s="26"/>
    </row>
    <row r="611">
      <c r="G611" s="19"/>
      <c r="M611" s="26"/>
      <c r="N611" s="25"/>
      <c r="R611" s="26"/>
    </row>
    <row r="612">
      <c r="G612" s="19"/>
      <c r="M612" s="26"/>
      <c r="N612" s="25"/>
      <c r="R612" s="26"/>
    </row>
    <row r="613">
      <c r="G613" s="19"/>
      <c r="M613" s="26"/>
      <c r="N613" s="25"/>
      <c r="R613" s="26"/>
    </row>
    <row r="614">
      <c r="G614" s="19"/>
      <c r="M614" s="26"/>
      <c r="N614" s="25"/>
      <c r="R614" s="26"/>
    </row>
    <row r="615">
      <c r="G615" s="19"/>
      <c r="M615" s="26"/>
      <c r="N615" s="25"/>
      <c r="R615" s="26"/>
    </row>
    <row r="616">
      <c r="G616" s="19"/>
      <c r="M616" s="26"/>
      <c r="N616" s="25"/>
      <c r="R616" s="26"/>
    </row>
    <row r="617">
      <c r="G617" s="19"/>
      <c r="M617" s="26"/>
      <c r="N617" s="25"/>
      <c r="R617" s="26"/>
    </row>
    <row r="618">
      <c r="G618" s="19"/>
      <c r="M618" s="26"/>
      <c r="N618" s="25"/>
      <c r="R618" s="26"/>
    </row>
    <row r="619">
      <c r="G619" s="19"/>
      <c r="M619" s="26"/>
      <c r="N619" s="25"/>
      <c r="R619" s="26"/>
    </row>
    <row r="620">
      <c r="G620" s="19"/>
      <c r="M620" s="26"/>
      <c r="N620" s="25"/>
      <c r="R620" s="26"/>
    </row>
    <row r="621">
      <c r="G621" s="19"/>
      <c r="M621" s="26"/>
      <c r="N621" s="25"/>
      <c r="R621" s="26"/>
    </row>
    <row r="622">
      <c r="G622" s="19"/>
      <c r="M622" s="26"/>
      <c r="N622" s="25"/>
      <c r="R622" s="26"/>
    </row>
    <row r="623">
      <c r="G623" s="19"/>
      <c r="M623" s="26"/>
      <c r="N623" s="25"/>
      <c r="R623" s="26"/>
    </row>
    <row r="624">
      <c r="G624" s="19"/>
      <c r="M624" s="26"/>
      <c r="N624" s="25"/>
      <c r="R624" s="26"/>
    </row>
    <row r="625">
      <c r="G625" s="19"/>
      <c r="M625" s="26"/>
      <c r="N625" s="25"/>
      <c r="R625" s="26"/>
    </row>
    <row r="626">
      <c r="G626" s="19"/>
      <c r="M626" s="26"/>
      <c r="N626" s="25"/>
      <c r="R626" s="26"/>
    </row>
    <row r="627">
      <c r="G627" s="19"/>
      <c r="M627" s="26"/>
      <c r="N627" s="25"/>
      <c r="R627" s="26"/>
    </row>
    <row r="628">
      <c r="G628" s="19"/>
      <c r="M628" s="26"/>
      <c r="N628" s="25"/>
      <c r="R628" s="26"/>
    </row>
    <row r="629">
      <c r="G629" s="19"/>
      <c r="M629" s="26"/>
      <c r="N629" s="25"/>
      <c r="R629" s="26"/>
    </row>
    <row r="630">
      <c r="G630" s="19"/>
      <c r="M630" s="26"/>
      <c r="N630" s="25"/>
      <c r="R630" s="26"/>
    </row>
    <row r="631">
      <c r="G631" s="19"/>
      <c r="M631" s="26"/>
      <c r="N631" s="25"/>
      <c r="R631" s="26"/>
    </row>
    <row r="632">
      <c r="G632" s="19"/>
      <c r="M632" s="26"/>
      <c r="N632" s="25"/>
      <c r="R632" s="26"/>
    </row>
    <row r="633">
      <c r="G633" s="19"/>
      <c r="M633" s="26"/>
      <c r="N633" s="25"/>
      <c r="R633" s="26"/>
    </row>
    <row r="634">
      <c r="G634" s="19"/>
      <c r="M634" s="26"/>
      <c r="N634" s="25"/>
      <c r="R634" s="26"/>
    </row>
    <row r="635">
      <c r="G635" s="19"/>
      <c r="M635" s="26"/>
      <c r="N635" s="25"/>
      <c r="R635" s="26"/>
    </row>
    <row r="636">
      <c r="G636" s="19"/>
      <c r="M636" s="26"/>
      <c r="N636" s="25"/>
      <c r="R636" s="26"/>
    </row>
    <row r="637">
      <c r="G637" s="19"/>
      <c r="M637" s="26"/>
      <c r="N637" s="25"/>
      <c r="R637" s="26"/>
    </row>
    <row r="638">
      <c r="G638" s="19"/>
      <c r="M638" s="26"/>
      <c r="N638" s="25"/>
      <c r="R638" s="26"/>
    </row>
    <row r="639">
      <c r="G639" s="19"/>
      <c r="M639" s="26"/>
      <c r="N639" s="25"/>
      <c r="R639" s="26"/>
    </row>
    <row r="640">
      <c r="G640" s="19"/>
      <c r="M640" s="26"/>
      <c r="N640" s="25"/>
      <c r="R640" s="26"/>
    </row>
    <row r="641">
      <c r="G641" s="19"/>
      <c r="M641" s="26"/>
      <c r="N641" s="25"/>
      <c r="R641" s="26"/>
    </row>
    <row r="642">
      <c r="G642" s="19"/>
      <c r="M642" s="26"/>
      <c r="N642" s="25"/>
      <c r="R642" s="26"/>
    </row>
    <row r="643">
      <c r="G643" s="19"/>
      <c r="M643" s="26"/>
      <c r="N643" s="25"/>
      <c r="R643" s="26"/>
    </row>
    <row r="644">
      <c r="G644" s="19"/>
      <c r="M644" s="26"/>
      <c r="N644" s="25"/>
      <c r="R644" s="26"/>
    </row>
    <row r="645">
      <c r="G645" s="19"/>
      <c r="M645" s="26"/>
      <c r="N645" s="25"/>
      <c r="R645" s="26"/>
    </row>
    <row r="646">
      <c r="G646" s="19"/>
      <c r="M646" s="26"/>
      <c r="N646" s="25"/>
      <c r="R646" s="26"/>
    </row>
    <row r="647">
      <c r="G647" s="19"/>
      <c r="M647" s="26"/>
      <c r="N647" s="25"/>
      <c r="R647" s="26"/>
    </row>
    <row r="648">
      <c r="G648" s="19"/>
      <c r="M648" s="26"/>
      <c r="N648" s="25"/>
      <c r="R648" s="26"/>
    </row>
    <row r="649">
      <c r="G649" s="19"/>
      <c r="M649" s="26"/>
      <c r="N649" s="25"/>
      <c r="R649" s="26"/>
    </row>
    <row r="650">
      <c r="G650" s="19"/>
      <c r="M650" s="26"/>
      <c r="N650" s="25"/>
      <c r="R650" s="26"/>
    </row>
    <row r="651">
      <c r="G651" s="19"/>
      <c r="M651" s="26"/>
      <c r="N651" s="25"/>
      <c r="R651" s="26"/>
    </row>
    <row r="652">
      <c r="G652" s="19"/>
      <c r="M652" s="26"/>
      <c r="N652" s="25"/>
      <c r="R652" s="26"/>
    </row>
    <row r="653">
      <c r="G653" s="19"/>
      <c r="M653" s="26"/>
      <c r="N653" s="25"/>
      <c r="R653" s="26"/>
    </row>
    <row r="654">
      <c r="G654" s="19"/>
      <c r="M654" s="26"/>
      <c r="N654" s="25"/>
      <c r="R654" s="26"/>
    </row>
    <row r="655">
      <c r="G655" s="19"/>
      <c r="M655" s="26"/>
      <c r="N655" s="25"/>
      <c r="R655" s="26"/>
    </row>
    <row r="656">
      <c r="G656" s="19"/>
      <c r="M656" s="26"/>
      <c r="N656" s="25"/>
      <c r="R656" s="26"/>
    </row>
    <row r="657">
      <c r="G657" s="19"/>
      <c r="M657" s="26"/>
      <c r="N657" s="25"/>
      <c r="R657" s="26"/>
    </row>
    <row r="658">
      <c r="G658" s="19"/>
      <c r="M658" s="26"/>
      <c r="N658" s="25"/>
      <c r="R658" s="26"/>
    </row>
    <row r="659">
      <c r="G659" s="19"/>
      <c r="M659" s="26"/>
      <c r="N659" s="25"/>
      <c r="R659" s="26"/>
    </row>
    <row r="660">
      <c r="G660" s="19"/>
      <c r="M660" s="26"/>
      <c r="N660" s="25"/>
      <c r="R660" s="26"/>
    </row>
    <row r="661">
      <c r="G661" s="19"/>
      <c r="M661" s="26"/>
      <c r="N661" s="25"/>
      <c r="R661" s="26"/>
    </row>
    <row r="662">
      <c r="G662" s="19"/>
      <c r="M662" s="26"/>
      <c r="N662" s="25"/>
      <c r="R662" s="26"/>
    </row>
    <row r="663">
      <c r="G663" s="19"/>
      <c r="M663" s="26"/>
      <c r="N663" s="25"/>
      <c r="R663" s="26"/>
    </row>
    <row r="664">
      <c r="G664" s="19"/>
      <c r="M664" s="26"/>
      <c r="N664" s="25"/>
      <c r="R664" s="26"/>
    </row>
    <row r="665">
      <c r="G665" s="19"/>
      <c r="M665" s="26"/>
      <c r="N665" s="25"/>
      <c r="R665" s="26"/>
    </row>
    <row r="666">
      <c r="G666" s="19"/>
      <c r="M666" s="26"/>
      <c r="N666" s="25"/>
      <c r="R666" s="26"/>
    </row>
    <row r="667">
      <c r="G667" s="19"/>
      <c r="M667" s="26"/>
      <c r="N667" s="25"/>
      <c r="R667" s="26"/>
    </row>
    <row r="668">
      <c r="G668" s="19"/>
      <c r="M668" s="26"/>
      <c r="N668" s="25"/>
      <c r="R668" s="26"/>
    </row>
    <row r="669">
      <c r="G669" s="19"/>
      <c r="M669" s="26"/>
      <c r="N669" s="25"/>
      <c r="R669" s="26"/>
    </row>
    <row r="670">
      <c r="G670" s="19"/>
      <c r="M670" s="26"/>
      <c r="N670" s="25"/>
      <c r="R670" s="26"/>
    </row>
    <row r="671">
      <c r="G671" s="19"/>
      <c r="M671" s="26"/>
      <c r="N671" s="25"/>
      <c r="R671" s="26"/>
    </row>
    <row r="672">
      <c r="G672" s="19"/>
      <c r="M672" s="26"/>
      <c r="N672" s="25"/>
      <c r="R672" s="26"/>
    </row>
    <row r="673">
      <c r="G673" s="19"/>
      <c r="M673" s="26"/>
      <c r="N673" s="25"/>
      <c r="R673" s="26"/>
    </row>
    <row r="674">
      <c r="G674" s="19"/>
      <c r="M674" s="26"/>
      <c r="N674" s="25"/>
      <c r="R674" s="26"/>
    </row>
    <row r="675">
      <c r="G675" s="19"/>
      <c r="M675" s="26"/>
      <c r="N675" s="25"/>
      <c r="R675" s="26"/>
    </row>
    <row r="676">
      <c r="G676" s="19"/>
      <c r="M676" s="26"/>
      <c r="N676" s="25"/>
      <c r="R676" s="26"/>
    </row>
    <row r="677">
      <c r="G677" s="19"/>
      <c r="M677" s="26"/>
      <c r="N677" s="25"/>
      <c r="R677" s="26"/>
    </row>
    <row r="678">
      <c r="G678" s="19"/>
      <c r="M678" s="26"/>
      <c r="N678" s="25"/>
      <c r="R678" s="26"/>
    </row>
    <row r="679">
      <c r="G679" s="19"/>
      <c r="M679" s="26"/>
      <c r="N679" s="25"/>
      <c r="R679" s="26"/>
    </row>
    <row r="680">
      <c r="G680" s="19"/>
      <c r="M680" s="26"/>
      <c r="N680" s="25"/>
      <c r="R680" s="26"/>
    </row>
    <row r="681">
      <c r="G681" s="19"/>
      <c r="M681" s="26"/>
      <c r="N681" s="25"/>
      <c r="R681" s="26"/>
    </row>
    <row r="682">
      <c r="G682" s="19"/>
      <c r="M682" s="26"/>
      <c r="N682" s="25"/>
      <c r="R682" s="26"/>
    </row>
    <row r="683">
      <c r="G683" s="19"/>
      <c r="M683" s="26"/>
      <c r="N683" s="25"/>
      <c r="R683" s="26"/>
    </row>
    <row r="684">
      <c r="G684" s="19"/>
      <c r="M684" s="26"/>
      <c r="N684" s="25"/>
      <c r="R684" s="26"/>
    </row>
    <row r="685">
      <c r="G685" s="19"/>
      <c r="M685" s="26"/>
      <c r="N685" s="25"/>
      <c r="R685" s="26"/>
    </row>
    <row r="686">
      <c r="G686" s="19"/>
      <c r="M686" s="26"/>
      <c r="N686" s="25"/>
      <c r="R686" s="26"/>
    </row>
    <row r="687">
      <c r="G687" s="19"/>
      <c r="M687" s="26"/>
      <c r="N687" s="25"/>
      <c r="R687" s="26"/>
    </row>
    <row r="688">
      <c r="G688" s="19"/>
      <c r="M688" s="26"/>
      <c r="N688" s="25"/>
      <c r="R688" s="26"/>
    </row>
    <row r="689">
      <c r="G689" s="19"/>
      <c r="M689" s="26"/>
      <c r="N689" s="25"/>
      <c r="R689" s="26"/>
    </row>
    <row r="690">
      <c r="G690" s="19"/>
      <c r="M690" s="26"/>
      <c r="N690" s="25"/>
      <c r="R690" s="26"/>
    </row>
    <row r="691">
      <c r="G691" s="19"/>
      <c r="M691" s="26"/>
      <c r="N691" s="25"/>
      <c r="R691" s="26"/>
    </row>
    <row r="692">
      <c r="G692" s="19"/>
      <c r="M692" s="26"/>
      <c r="N692" s="25"/>
      <c r="R692" s="26"/>
    </row>
    <row r="693">
      <c r="G693" s="19"/>
      <c r="M693" s="26"/>
      <c r="N693" s="25"/>
      <c r="R693" s="26"/>
    </row>
    <row r="694">
      <c r="G694" s="19"/>
      <c r="M694" s="26"/>
      <c r="N694" s="25"/>
      <c r="R694" s="26"/>
    </row>
    <row r="695">
      <c r="G695" s="19"/>
      <c r="M695" s="26"/>
      <c r="N695" s="25"/>
      <c r="R695" s="26"/>
    </row>
    <row r="696">
      <c r="G696" s="19"/>
      <c r="M696" s="26"/>
      <c r="N696" s="25"/>
      <c r="R696" s="26"/>
    </row>
    <row r="697">
      <c r="G697" s="19"/>
      <c r="M697" s="26"/>
      <c r="N697" s="25"/>
      <c r="R697" s="26"/>
    </row>
    <row r="698">
      <c r="G698" s="19"/>
      <c r="M698" s="26"/>
      <c r="N698" s="25"/>
      <c r="R698" s="26"/>
    </row>
    <row r="699">
      <c r="G699" s="19"/>
      <c r="M699" s="26"/>
      <c r="N699" s="25"/>
      <c r="R699" s="26"/>
    </row>
    <row r="700">
      <c r="G700" s="19"/>
      <c r="M700" s="26"/>
      <c r="N700" s="25"/>
      <c r="R700" s="26"/>
    </row>
    <row r="701">
      <c r="G701" s="19"/>
      <c r="M701" s="26"/>
      <c r="N701" s="25"/>
      <c r="R701" s="26"/>
    </row>
    <row r="702">
      <c r="G702" s="19"/>
      <c r="M702" s="26"/>
      <c r="N702" s="25"/>
      <c r="R702" s="26"/>
    </row>
    <row r="703">
      <c r="G703" s="19"/>
      <c r="M703" s="26"/>
      <c r="N703" s="25"/>
      <c r="R703" s="26"/>
    </row>
    <row r="704">
      <c r="G704" s="19"/>
      <c r="M704" s="26"/>
      <c r="N704" s="25"/>
      <c r="R704" s="26"/>
    </row>
    <row r="705">
      <c r="G705" s="19"/>
      <c r="M705" s="26"/>
      <c r="N705" s="25"/>
      <c r="R705" s="26"/>
    </row>
    <row r="706">
      <c r="G706" s="19"/>
      <c r="M706" s="26"/>
      <c r="N706" s="25"/>
      <c r="R706" s="26"/>
    </row>
    <row r="707">
      <c r="G707" s="19"/>
      <c r="M707" s="26"/>
      <c r="N707" s="25"/>
      <c r="R707" s="26"/>
    </row>
    <row r="708">
      <c r="G708" s="19"/>
      <c r="M708" s="26"/>
      <c r="N708" s="25"/>
      <c r="R708" s="26"/>
    </row>
    <row r="709">
      <c r="G709" s="19"/>
      <c r="M709" s="26"/>
      <c r="N709" s="25"/>
      <c r="R709" s="26"/>
    </row>
    <row r="710">
      <c r="G710" s="19"/>
      <c r="M710" s="26"/>
      <c r="N710" s="25"/>
      <c r="R710" s="26"/>
    </row>
    <row r="711">
      <c r="G711" s="19"/>
      <c r="M711" s="26"/>
      <c r="N711" s="25"/>
      <c r="R711" s="26"/>
    </row>
    <row r="712">
      <c r="G712" s="19"/>
      <c r="M712" s="26"/>
      <c r="N712" s="25"/>
      <c r="R712" s="26"/>
    </row>
    <row r="713">
      <c r="G713" s="19"/>
      <c r="M713" s="26"/>
      <c r="N713" s="25"/>
      <c r="R713" s="26"/>
    </row>
    <row r="714">
      <c r="G714" s="19"/>
      <c r="M714" s="26"/>
      <c r="N714" s="25"/>
      <c r="R714" s="26"/>
    </row>
    <row r="715">
      <c r="G715" s="19"/>
      <c r="M715" s="26"/>
      <c r="N715" s="25"/>
      <c r="R715" s="26"/>
    </row>
    <row r="716">
      <c r="G716" s="19"/>
      <c r="M716" s="26"/>
      <c r="N716" s="25"/>
      <c r="R716" s="26"/>
    </row>
    <row r="717">
      <c r="G717" s="19"/>
      <c r="M717" s="26"/>
      <c r="N717" s="25"/>
      <c r="R717" s="26"/>
    </row>
    <row r="718">
      <c r="G718" s="19"/>
      <c r="M718" s="26"/>
      <c r="N718" s="25"/>
      <c r="R718" s="26"/>
    </row>
    <row r="719">
      <c r="G719" s="19"/>
      <c r="M719" s="26"/>
      <c r="N719" s="25"/>
      <c r="R719" s="26"/>
    </row>
    <row r="720">
      <c r="G720" s="19"/>
      <c r="M720" s="26"/>
      <c r="N720" s="25"/>
      <c r="R720" s="26"/>
    </row>
    <row r="721">
      <c r="G721" s="19"/>
      <c r="M721" s="26"/>
      <c r="N721" s="25"/>
      <c r="R721" s="26"/>
    </row>
    <row r="722">
      <c r="G722" s="19"/>
      <c r="M722" s="26"/>
      <c r="N722" s="25"/>
      <c r="R722" s="26"/>
    </row>
    <row r="723">
      <c r="G723" s="19"/>
      <c r="M723" s="26"/>
      <c r="N723" s="25"/>
      <c r="R723" s="26"/>
    </row>
    <row r="724">
      <c r="G724" s="19"/>
      <c r="M724" s="26"/>
      <c r="N724" s="25"/>
      <c r="R724" s="26"/>
    </row>
    <row r="725">
      <c r="G725" s="19"/>
      <c r="M725" s="26"/>
      <c r="N725" s="25"/>
      <c r="R725" s="26"/>
    </row>
    <row r="726">
      <c r="G726" s="19"/>
      <c r="M726" s="26"/>
      <c r="N726" s="25"/>
      <c r="R726" s="26"/>
    </row>
    <row r="727">
      <c r="G727" s="19"/>
      <c r="M727" s="26"/>
      <c r="N727" s="25"/>
      <c r="R727" s="26"/>
    </row>
    <row r="728">
      <c r="G728" s="19"/>
      <c r="M728" s="26"/>
      <c r="N728" s="25"/>
      <c r="R728" s="26"/>
    </row>
    <row r="729">
      <c r="G729" s="19"/>
      <c r="M729" s="26"/>
      <c r="N729" s="25"/>
      <c r="R729" s="26"/>
    </row>
    <row r="730">
      <c r="G730" s="19"/>
      <c r="M730" s="26"/>
      <c r="N730" s="25"/>
      <c r="R730" s="26"/>
    </row>
    <row r="731">
      <c r="G731" s="19"/>
      <c r="M731" s="26"/>
      <c r="N731" s="25"/>
      <c r="R731" s="26"/>
    </row>
    <row r="732">
      <c r="G732" s="19"/>
      <c r="M732" s="26"/>
      <c r="N732" s="25"/>
      <c r="R732" s="26"/>
    </row>
    <row r="733">
      <c r="G733" s="19"/>
      <c r="M733" s="26"/>
      <c r="N733" s="25"/>
      <c r="R733" s="26"/>
    </row>
    <row r="734">
      <c r="G734" s="19"/>
      <c r="M734" s="26"/>
      <c r="N734" s="25"/>
      <c r="R734" s="26"/>
    </row>
    <row r="735">
      <c r="G735" s="19"/>
      <c r="M735" s="26"/>
      <c r="N735" s="25"/>
      <c r="R735" s="26"/>
    </row>
    <row r="736">
      <c r="G736" s="19"/>
      <c r="M736" s="26"/>
      <c r="N736" s="25"/>
      <c r="R736" s="26"/>
    </row>
    <row r="737">
      <c r="G737" s="19"/>
      <c r="M737" s="26"/>
      <c r="N737" s="25"/>
      <c r="R737" s="26"/>
    </row>
    <row r="738">
      <c r="G738" s="19"/>
      <c r="M738" s="26"/>
      <c r="N738" s="25"/>
      <c r="R738" s="26"/>
    </row>
    <row r="739">
      <c r="G739" s="19"/>
      <c r="M739" s="26"/>
      <c r="N739" s="25"/>
      <c r="R739" s="26"/>
    </row>
    <row r="740">
      <c r="G740" s="19"/>
      <c r="M740" s="26"/>
      <c r="N740" s="25"/>
      <c r="R740" s="26"/>
    </row>
    <row r="741">
      <c r="G741" s="19"/>
      <c r="M741" s="26"/>
      <c r="N741" s="25"/>
      <c r="R741" s="26"/>
    </row>
    <row r="742">
      <c r="G742" s="19"/>
      <c r="M742" s="26"/>
      <c r="N742" s="25"/>
      <c r="R742" s="26"/>
    </row>
    <row r="743">
      <c r="G743" s="19"/>
      <c r="M743" s="26"/>
      <c r="N743" s="25"/>
      <c r="R743" s="26"/>
    </row>
    <row r="744">
      <c r="G744" s="19"/>
      <c r="M744" s="26"/>
      <c r="N744" s="25"/>
      <c r="R744" s="26"/>
    </row>
    <row r="745">
      <c r="G745" s="19"/>
      <c r="M745" s="26"/>
      <c r="N745" s="25"/>
      <c r="R745" s="26"/>
    </row>
    <row r="746">
      <c r="G746" s="19"/>
      <c r="M746" s="26"/>
      <c r="N746" s="25"/>
      <c r="R746" s="26"/>
    </row>
    <row r="747">
      <c r="G747" s="19"/>
      <c r="M747" s="26"/>
      <c r="N747" s="25"/>
      <c r="R747" s="26"/>
    </row>
    <row r="748">
      <c r="G748" s="19"/>
      <c r="M748" s="26"/>
      <c r="N748" s="25"/>
      <c r="R748" s="26"/>
    </row>
    <row r="749">
      <c r="G749" s="19"/>
      <c r="M749" s="26"/>
      <c r="N749" s="25"/>
      <c r="R749" s="26"/>
    </row>
    <row r="750">
      <c r="G750" s="19"/>
      <c r="M750" s="26"/>
      <c r="N750" s="25"/>
      <c r="R750" s="26"/>
    </row>
    <row r="751">
      <c r="G751" s="19"/>
      <c r="M751" s="26"/>
      <c r="N751" s="25"/>
      <c r="R751" s="26"/>
    </row>
    <row r="752">
      <c r="G752" s="19"/>
      <c r="M752" s="26"/>
      <c r="N752" s="25"/>
      <c r="R752" s="26"/>
    </row>
    <row r="753">
      <c r="G753" s="19"/>
      <c r="M753" s="26"/>
      <c r="N753" s="25"/>
      <c r="R753" s="26"/>
    </row>
    <row r="754">
      <c r="G754" s="19"/>
      <c r="M754" s="26"/>
      <c r="N754" s="25"/>
      <c r="R754" s="26"/>
    </row>
    <row r="755">
      <c r="G755" s="19"/>
      <c r="M755" s="26"/>
      <c r="N755" s="25"/>
      <c r="R755" s="26"/>
    </row>
    <row r="756">
      <c r="G756" s="19"/>
      <c r="M756" s="26"/>
      <c r="N756" s="25"/>
      <c r="R756" s="26"/>
    </row>
    <row r="757">
      <c r="G757" s="19"/>
      <c r="M757" s="26"/>
      <c r="N757" s="25"/>
      <c r="R757" s="26"/>
    </row>
    <row r="758">
      <c r="G758" s="19"/>
      <c r="M758" s="26"/>
      <c r="N758" s="25"/>
      <c r="R758" s="26"/>
    </row>
    <row r="759">
      <c r="G759" s="19"/>
      <c r="M759" s="26"/>
      <c r="N759" s="25"/>
      <c r="R759" s="26"/>
    </row>
    <row r="760">
      <c r="G760" s="19"/>
      <c r="M760" s="26"/>
      <c r="N760" s="25"/>
      <c r="R760" s="26"/>
    </row>
    <row r="761">
      <c r="G761" s="19"/>
      <c r="M761" s="26"/>
      <c r="N761" s="25"/>
      <c r="R761" s="26"/>
    </row>
    <row r="762">
      <c r="G762" s="19"/>
      <c r="M762" s="26"/>
      <c r="N762" s="25"/>
      <c r="R762" s="26"/>
    </row>
    <row r="763">
      <c r="G763" s="19"/>
      <c r="M763" s="26"/>
      <c r="N763" s="25"/>
      <c r="R763" s="26"/>
    </row>
    <row r="764">
      <c r="G764" s="19"/>
      <c r="M764" s="26"/>
      <c r="N764" s="25"/>
      <c r="R764" s="26"/>
    </row>
    <row r="765">
      <c r="G765" s="19"/>
      <c r="M765" s="26"/>
      <c r="N765" s="25"/>
      <c r="R765" s="26"/>
    </row>
    <row r="766">
      <c r="G766" s="19"/>
      <c r="M766" s="26"/>
      <c r="N766" s="25"/>
      <c r="R766" s="26"/>
    </row>
    <row r="767">
      <c r="G767" s="19"/>
      <c r="M767" s="26"/>
      <c r="N767" s="25"/>
      <c r="R767" s="26"/>
    </row>
    <row r="768">
      <c r="G768" s="19"/>
      <c r="M768" s="26"/>
      <c r="N768" s="25"/>
      <c r="R768" s="26"/>
    </row>
    <row r="769">
      <c r="G769" s="19"/>
      <c r="M769" s="26"/>
      <c r="N769" s="25"/>
      <c r="R769" s="26"/>
    </row>
    <row r="770">
      <c r="G770" s="19"/>
      <c r="M770" s="26"/>
      <c r="N770" s="25"/>
      <c r="R770" s="26"/>
    </row>
    <row r="771">
      <c r="G771" s="19"/>
      <c r="M771" s="26"/>
      <c r="N771" s="25"/>
      <c r="R771" s="26"/>
    </row>
    <row r="772">
      <c r="G772" s="19"/>
      <c r="M772" s="26"/>
      <c r="N772" s="25"/>
      <c r="R772" s="26"/>
    </row>
    <row r="773">
      <c r="G773" s="19"/>
      <c r="M773" s="26"/>
      <c r="N773" s="25"/>
      <c r="R773" s="26"/>
    </row>
    <row r="774">
      <c r="G774" s="19"/>
      <c r="M774" s="26"/>
      <c r="N774" s="25"/>
      <c r="R774" s="26"/>
    </row>
    <row r="775">
      <c r="G775" s="19"/>
      <c r="M775" s="26"/>
      <c r="N775" s="25"/>
      <c r="R775" s="26"/>
    </row>
    <row r="776">
      <c r="G776" s="19"/>
      <c r="M776" s="26"/>
      <c r="N776" s="25"/>
      <c r="R776" s="26"/>
    </row>
    <row r="777">
      <c r="G777" s="19"/>
      <c r="M777" s="26"/>
      <c r="N777" s="25"/>
      <c r="R777" s="26"/>
    </row>
    <row r="778">
      <c r="G778" s="19"/>
      <c r="M778" s="26"/>
      <c r="N778" s="25"/>
      <c r="R778" s="26"/>
    </row>
    <row r="779">
      <c r="G779" s="19"/>
      <c r="M779" s="26"/>
      <c r="N779" s="25"/>
      <c r="R779" s="26"/>
    </row>
    <row r="780">
      <c r="G780" s="19"/>
      <c r="M780" s="26"/>
      <c r="N780" s="25"/>
      <c r="R780" s="26"/>
    </row>
    <row r="781">
      <c r="G781" s="19"/>
      <c r="M781" s="26"/>
      <c r="N781" s="25"/>
      <c r="R781" s="26"/>
    </row>
    <row r="782">
      <c r="G782" s="19"/>
      <c r="M782" s="26"/>
      <c r="N782" s="25"/>
      <c r="R782" s="26"/>
    </row>
    <row r="783">
      <c r="G783" s="19"/>
      <c r="M783" s="26"/>
      <c r="N783" s="25"/>
      <c r="R783" s="26"/>
    </row>
    <row r="784">
      <c r="G784" s="19"/>
      <c r="M784" s="26"/>
      <c r="N784" s="25"/>
      <c r="R784" s="26"/>
    </row>
    <row r="785">
      <c r="G785" s="19"/>
      <c r="M785" s="26"/>
      <c r="N785" s="25"/>
      <c r="R785" s="26"/>
    </row>
    <row r="786">
      <c r="G786" s="19"/>
      <c r="M786" s="26"/>
      <c r="N786" s="25"/>
      <c r="R786" s="26"/>
    </row>
    <row r="787">
      <c r="G787" s="19"/>
      <c r="M787" s="26"/>
      <c r="N787" s="25"/>
      <c r="R787" s="26"/>
    </row>
    <row r="788">
      <c r="G788" s="19"/>
      <c r="M788" s="26"/>
      <c r="N788" s="25"/>
      <c r="R788" s="26"/>
    </row>
    <row r="789">
      <c r="G789" s="19"/>
      <c r="M789" s="26"/>
      <c r="N789" s="25"/>
      <c r="R789" s="26"/>
    </row>
    <row r="790">
      <c r="G790" s="19"/>
      <c r="M790" s="26"/>
      <c r="N790" s="25"/>
      <c r="R790" s="26"/>
    </row>
    <row r="791">
      <c r="G791" s="19"/>
      <c r="M791" s="26"/>
      <c r="N791" s="25"/>
      <c r="R791" s="26"/>
    </row>
    <row r="792">
      <c r="G792" s="19"/>
      <c r="M792" s="26"/>
      <c r="N792" s="25"/>
      <c r="R792" s="26"/>
    </row>
    <row r="793">
      <c r="G793" s="19"/>
      <c r="M793" s="26"/>
      <c r="N793" s="25"/>
      <c r="R793" s="26"/>
    </row>
    <row r="794">
      <c r="G794" s="19"/>
      <c r="M794" s="26"/>
      <c r="N794" s="25"/>
      <c r="R794" s="26"/>
    </row>
    <row r="795">
      <c r="G795" s="19"/>
      <c r="M795" s="26"/>
      <c r="N795" s="25"/>
      <c r="R795" s="26"/>
    </row>
    <row r="796">
      <c r="G796" s="19"/>
      <c r="M796" s="26"/>
      <c r="N796" s="25"/>
      <c r="R796" s="26"/>
    </row>
    <row r="797">
      <c r="G797" s="19"/>
      <c r="M797" s="26"/>
      <c r="N797" s="25"/>
      <c r="R797" s="26"/>
    </row>
    <row r="798">
      <c r="G798" s="19"/>
      <c r="M798" s="26"/>
      <c r="N798" s="25"/>
      <c r="R798" s="26"/>
    </row>
    <row r="799">
      <c r="G799" s="19"/>
      <c r="M799" s="26"/>
      <c r="N799" s="25"/>
      <c r="R799" s="26"/>
    </row>
    <row r="800">
      <c r="G800" s="19"/>
      <c r="M800" s="26"/>
      <c r="N800" s="25"/>
      <c r="R800" s="26"/>
    </row>
    <row r="801">
      <c r="G801" s="19"/>
      <c r="M801" s="26"/>
      <c r="N801" s="25"/>
      <c r="R801" s="26"/>
    </row>
    <row r="802">
      <c r="G802" s="19"/>
      <c r="M802" s="26"/>
      <c r="N802" s="25"/>
      <c r="R802" s="26"/>
    </row>
    <row r="803">
      <c r="G803" s="19"/>
      <c r="M803" s="26"/>
      <c r="N803" s="25"/>
      <c r="R803" s="26"/>
    </row>
    <row r="804">
      <c r="G804" s="19"/>
      <c r="M804" s="26"/>
      <c r="N804" s="25"/>
      <c r="R804" s="26"/>
    </row>
    <row r="805">
      <c r="G805" s="19"/>
      <c r="M805" s="26"/>
      <c r="N805" s="25"/>
      <c r="R805" s="26"/>
    </row>
    <row r="806">
      <c r="G806" s="19"/>
      <c r="M806" s="26"/>
      <c r="N806" s="25"/>
      <c r="R806" s="26"/>
    </row>
    <row r="807">
      <c r="G807" s="19"/>
      <c r="M807" s="26"/>
      <c r="N807" s="25"/>
      <c r="R807" s="26"/>
    </row>
    <row r="808">
      <c r="G808" s="19"/>
      <c r="M808" s="26"/>
      <c r="N808" s="25"/>
      <c r="R808" s="26"/>
    </row>
    <row r="809">
      <c r="G809" s="19"/>
      <c r="M809" s="26"/>
      <c r="N809" s="25"/>
      <c r="R809" s="26"/>
    </row>
    <row r="810">
      <c r="G810" s="19"/>
      <c r="M810" s="26"/>
      <c r="N810" s="25"/>
      <c r="R810" s="26"/>
    </row>
    <row r="811">
      <c r="G811" s="19"/>
      <c r="M811" s="26"/>
      <c r="N811" s="25"/>
      <c r="R811" s="26"/>
    </row>
    <row r="812">
      <c r="G812" s="19"/>
      <c r="M812" s="26"/>
      <c r="N812" s="25"/>
      <c r="R812" s="26"/>
    </row>
    <row r="813">
      <c r="G813" s="19"/>
      <c r="M813" s="26"/>
      <c r="N813" s="25"/>
      <c r="R813" s="26"/>
    </row>
    <row r="814">
      <c r="G814" s="19"/>
      <c r="M814" s="26"/>
      <c r="N814" s="25"/>
      <c r="R814" s="26"/>
    </row>
    <row r="815">
      <c r="G815" s="19"/>
      <c r="M815" s="26"/>
      <c r="N815" s="25"/>
      <c r="R815" s="26"/>
    </row>
    <row r="816">
      <c r="G816" s="19"/>
      <c r="M816" s="26"/>
      <c r="N816" s="25"/>
      <c r="R816" s="26"/>
    </row>
    <row r="817">
      <c r="G817" s="19"/>
      <c r="M817" s="26"/>
      <c r="N817" s="25"/>
      <c r="R817" s="26"/>
    </row>
    <row r="818">
      <c r="G818" s="19"/>
      <c r="M818" s="26"/>
      <c r="N818" s="25"/>
      <c r="R818" s="26"/>
    </row>
    <row r="819">
      <c r="G819" s="19"/>
      <c r="M819" s="26"/>
      <c r="N819" s="25"/>
      <c r="R819" s="26"/>
    </row>
    <row r="820">
      <c r="G820" s="19"/>
      <c r="M820" s="26"/>
      <c r="N820" s="25"/>
      <c r="R820" s="26"/>
    </row>
    <row r="821">
      <c r="G821" s="19"/>
      <c r="M821" s="26"/>
      <c r="N821" s="25"/>
      <c r="R821" s="26"/>
    </row>
    <row r="822">
      <c r="G822" s="19"/>
      <c r="M822" s="26"/>
      <c r="N822" s="25"/>
      <c r="R822" s="26"/>
    </row>
    <row r="823">
      <c r="G823" s="19"/>
      <c r="M823" s="26"/>
      <c r="N823" s="25"/>
      <c r="R823" s="26"/>
    </row>
    <row r="824">
      <c r="G824" s="19"/>
      <c r="M824" s="26"/>
      <c r="N824" s="25"/>
      <c r="R824" s="26"/>
    </row>
    <row r="825">
      <c r="G825" s="19"/>
      <c r="M825" s="26"/>
      <c r="N825" s="25"/>
      <c r="R825" s="26"/>
    </row>
    <row r="826">
      <c r="G826" s="19"/>
      <c r="M826" s="26"/>
      <c r="N826" s="25"/>
      <c r="R826" s="26"/>
    </row>
    <row r="827">
      <c r="G827" s="19"/>
      <c r="M827" s="26"/>
      <c r="N827" s="25"/>
      <c r="R827" s="26"/>
    </row>
    <row r="828">
      <c r="G828" s="19"/>
      <c r="M828" s="26"/>
      <c r="N828" s="25"/>
      <c r="R828" s="26"/>
    </row>
    <row r="829">
      <c r="G829" s="19"/>
      <c r="M829" s="26"/>
      <c r="N829" s="25"/>
      <c r="R829" s="26"/>
    </row>
    <row r="830">
      <c r="G830" s="19"/>
      <c r="M830" s="26"/>
      <c r="N830" s="25"/>
      <c r="R830" s="26"/>
    </row>
    <row r="831">
      <c r="G831" s="19"/>
      <c r="M831" s="26"/>
      <c r="N831" s="25"/>
      <c r="R831" s="26"/>
    </row>
    <row r="832">
      <c r="G832" s="19"/>
      <c r="M832" s="26"/>
      <c r="N832" s="25"/>
      <c r="R832" s="26"/>
    </row>
    <row r="833">
      <c r="G833" s="19"/>
      <c r="M833" s="26"/>
      <c r="N833" s="25"/>
      <c r="R833" s="26"/>
    </row>
    <row r="834">
      <c r="G834" s="19"/>
      <c r="M834" s="26"/>
      <c r="N834" s="25"/>
      <c r="R834" s="26"/>
    </row>
    <row r="835">
      <c r="G835" s="19"/>
      <c r="M835" s="26"/>
      <c r="N835" s="25"/>
      <c r="R835" s="26"/>
    </row>
    <row r="836">
      <c r="G836" s="19"/>
      <c r="M836" s="26"/>
      <c r="N836" s="25"/>
      <c r="R836" s="26"/>
    </row>
    <row r="837">
      <c r="G837" s="19"/>
      <c r="M837" s="26"/>
      <c r="N837" s="25"/>
      <c r="R837" s="26"/>
    </row>
    <row r="838">
      <c r="G838" s="19"/>
      <c r="M838" s="26"/>
      <c r="N838" s="25"/>
      <c r="R838" s="26"/>
    </row>
    <row r="839">
      <c r="G839" s="19"/>
      <c r="M839" s="26"/>
      <c r="N839" s="25"/>
      <c r="R839" s="26"/>
    </row>
    <row r="840">
      <c r="G840" s="19"/>
      <c r="M840" s="26"/>
      <c r="N840" s="25"/>
      <c r="R840" s="26"/>
    </row>
    <row r="841">
      <c r="G841" s="19"/>
      <c r="M841" s="26"/>
      <c r="N841" s="25"/>
      <c r="R841" s="26"/>
    </row>
    <row r="842">
      <c r="G842" s="19"/>
      <c r="M842" s="26"/>
      <c r="N842" s="25"/>
      <c r="R842" s="26"/>
    </row>
    <row r="843">
      <c r="G843" s="19"/>
      <c r="M843" s="26"/>
      <c r="N843" s="25"/>
      <c r="R843" s="26"/>
    </row>
    <row r="844">
      <c r="G844" s="19"/>
      <c r="M844" s="26"/>
      <c r="N844" s="25"/>
      <c r="R844" s="26"/>
    </row>
    <row r="845">
      <c r="G845" s="19"/>
      <c r="M845" s="26"/>
      <c r="N845" s="25"/>
      <c r="R845" s="26"/>
    </row>
    <row r="846">
      <c r="G846" s="19"/>
      <c r="M846" s="26"/>
      <c r="N846" s="25"/>
      <c r="R846" s="26"/>
    </row>
    <row r="847">
      <c r="G847" s="19"/>
      <c r="M847" s="26"/>
      <c r="N847" s="25"/>
      <c r="R847" s="26"/>
    </row>
    <row r="848">
      <c r="G848" s="19"/>
      <c r="M848" s="26"/>
      <c r="N848" s="25"/>
      <c r="R848" s="26"/>
    </row>
    <row r="849">
      <c r="G849" s="19"/>
      <c r="M849" s="26"/>
      <c r="N849" s="25"/>
      <c r="R849" s="26"/>
    </row>
    <row r="850">
      <c r="G850" s="19"/>
      <c r="M850" s="26"/>
      <c r="N850" s="25"/>
      <c r="R850" s="26"/>
    </row>
    <row r="851">
      <c r="G851" s="19"/>
      <c r="M851" s="26"/>
      <c r="N851" s="25"/>
      <c r="R851" s="26"/>
    </row>
    <row r="852">
      <c r="G852" s="19"/>
      <c r="M852" s="26"/>
      <c r="N852" s="25"/>
      <c r="R852" s="26"/>
    </row>
    <row r="853">
      <c r="G853" s="19"/>
      <c r="M853" s="26"/>
      <c r="N853" s="25"/>
      <c r="R853" s="26"/>
    </row>
    <row r="854">
      <c r="G854" s="19"/>
      <c r="M854" s="26"/>
      <c r="N854" s="25"/>
      <c r="R854" s="26"/>
    </row>
    <row r="855">
      <c r="G855" s="19"/>
      <c r="M855" s="26"/>
      <c r="N855" s="25"/>
      <c r="R855" s="26"/>
    </row>
    <row r="856">
      <c r="G856" s="19"/>
      <c r="M856" s="26"/>
      <c r="N856" s="25"/>
      <c r="R856" s="26"/>
    </row>
    <row r="857">
      <c r="G857" s="19"/>
      <c r="M857" s="26"/>
      <c r="N857" s="25"/>
      <c r="R857" s="26"/>
    </row>
    <row r="858">
      <c r="G858" s="19"/>
      <c r="M858" s="26"/>
      <c r="N858" s="25"/>
      <c r="R858" s="26"/>
    </row>
    <row r="859">
      <c r="G859" s="19"/>
      <c r="M859" s="26"/>
      <c r="N859" s="25"/>
      <c r="R859" s="26"/>
    </row>
    <row r="860">
      <c r="G860" s="19"/>
      <c r="M860" s="26"/>
      <c r="N860" s="25"/>
      <c r="R860" s="26"/>
    </row>
    <row r="861">
      <c r="G861" s="19"/>
      <c r="M861" s="26"/>
      <c r="N861" s="25"/>
      <c r="R861" s="26"/>
    </row>
    <row r="862">
      <c r="G862" s="19"/>
      <c r="M862" s="26"/>
      <c r="N862" s="25"/>
      <c r="R862" s="26"/>
    </row>
    <row r="863">
      <c r="G863" s="19"/>
      <c r="M863" s="26"/>
      <c r="N863" s="25"/>
      <c r="R863" s="26"/>
    </row>
    <row r="864">
      <c r="G864" s="19"/>
      <c r="M864" s="26"/>
      <c r="N864" s="25"/>
      <c r="R864" s="26"/>
    </row>
    <row r="865">
      <c r="G865" s="19"/>
      <c r="M865" s="26"/>
      <c r="N865" s="25"/>
      <c r="R865" s="26"/>
    </row>
    <row r="866">
      <c r="G866" s="19"/>
      <c r="M866" s="26"/>
      <c r="N866" s="25"/>
      <c r="R866" s="26"/>
    </row>
    <row r="867">
      <c r="G867" s="19"/>
      <c r="M867" s="26"/>
      <c r="N867" s="25"/>
      <c r="R867" s="26"/>
    </row>
    <row r="868">
      <c r="G868" s="19"/>
      <c r="M868" s="26"/>
      <c r="N868" s="25"/>
      <c r="R868" s="26"/>
    </row>
    <row r="869">
      <c r="G869" s="19"/>
      <c r="M869" s="26"/>
      <c r="N869" s="25"/>
      <c r="R869" s="26"/>
    </row>
    <row r="870">
      <c r="G870" s="19"/>
      <c r="M870" s="26"/>
      <c r="N870" s="25"/>
      <c r="R870" s="26"/>
    </row>
    <row r="871">
      <c r="G871" s="19"/>
      <c r="M871" s="26"/>
      <c r="N871" s="25"/>
      <c r="R871" s="26"/>
    </row>
    <row r="872">
      <c r="G872" s="19"/>
      <c r="M872" s="26"/>
      <c r="N872" s="25"/>
      <c r="R872" s="26"/>
    </row>
    <row r="873">
      <c r="G873" s="19"/>
      <c r="M873" s="26"/>
      <c r="N873" s="25"/>
      <c r="R873" s="26"/>
    </row>
    <row r="874">
      <c r="G874" s="19"/>
      <c r="M874" s="26"/>
      <c r="N874" s="25"/>
      <c r="R874" s="26"/>
    </row>
    <row r="875">
      <c r="G875" s="19"/>
      <c r="M875" s="26"/>
      <c r="N875" s="25"/>
      <c r="R875" s="26"/>
    </row>
    <row r="876">
      <c r="G876" s="19"/>
      <c r="M876" s="26"/>
      <c r="N876" s="25"/>
      <c r="R876" s="26"/>
    </row>
    <row r="877">
      <c r="G877" s="19"/>
      <c r="M877" s="26"/>
      <c r="N877" s="25"/>
      <c r="R877" s="26"/>
    </row>
    <row r="878">
      <c r="G878" s="19"/>
      <c r="M878" s="26"/>
      <c r="N878" s="25"/>
      <c r="R878" s="26"/>
    </row>
    <row r="879">
      <c r="G879" s="19"/>
      <c r="M879" s="26"/>
      <c r="N879" s="25"/>
      <c r="R879" s="26"/>
    </row>
    <row r="880">
      <c r="G880" s="19"/>
      <c r="M880" s="26"/>
      <c r="N880" s="25"/>
      <c r="R880" s="26"/>
    </row>
    <row r="881">
      <c r="G881" s="19"/>
      <c r="M881" s="26"/>
      <c r="N881" s="25"/>
      <c r="R881" s="26"/>
    </row>
    <row r="882">
      <c r="G882" s="19"/>
      <c r="M882" s="26"/>
      <c r="N882" s="25"/>
      <c r="R882" s="26"/>
    </row>
    <row r="883">
      <c r="G883" s="19"/>
      <c r="M883" s="26"/>
      <c r="N883" s="25"/>
      <c r="R883" s="26"/>
    </row>
    <row r="884">
      <c r="G884" s="19"/>
      <c r="M884" s="26"/>
      <c r="N884" s="25"/>
      <c r="R884" s="26"/>
    </row>
    <row r="885">
      <c r="G885" s="19"/>
      <c r="M885" s="26"/>
      <c r="N885" s="25"/>
      <c r="R885" s="26"/>
    </row>
    <row r="886">
      <c r="G886" s="19"/>
      <c r="M886" s="26"/>
      <c r="N886" s="25"/>
      <c r="R886" s="26"/>
    </row>
    <row r="887">
      <c r="G887" s="19"/>
      <c r="M887" s="26"/>
      <c r="N887" s="25"/>
      <c r="R887" s="26"/>
    </row>
    <row r="888">
      <c r="G888" s="19"/>
      <c r="M888" s="26"/>
      <c r="N888" s="25"/>
      <c r="R888" s="26"/>
    </row>
    <row r="889">
      <c r="G889" s="19"/>
      <c r="M889" s="26"/>
      <c r="N889" s="25"/>
      <c r="R889" s="26"/>
    </row>
    <row r="890">
      <c r="G890" s="19"/>
      <c r="M890" s="26"/>
      <c r="N890" s="25"/>
      <c r="R890" s="26"/>
    </row>
    <row r="891">
      <c r="G891" s="19"/>
      <c r="M891" s="26"/>
      <c r="N891" s="25"/>
      <c r="R891" s="26"/>
    </row>
    <row r="892">
      <c r="G892" s="19"/>
      <c r="M892" s="26"/>
      <c r="N892" s="25"/>
      <c r="R892" s="26"/>
    </row>
    <row r="893">
      <c r="G893" s="19"/>
      <c r="M893" s="26"/>
      <c r="N893" s="25"/>
      <c r="R893" s="26"/>
    </row>
    <row r="894">
      <c r="G894" s="19"/>
      <c r="M894" s="26"/>
      <c r="N894" s="25"/>
      <c r="R894" s="26"/>
    </row>
    <row r="895">
      <c r="G895" s="19"/>
      <c r="M895" s="26"/>
      <c r="N895" s="25"/>
      <c r="R895" s="26"/>
    </row>
    <row r="896">
      <c r="G896" s="19"/>
      <c r="M896" s="26"/>
      <c r="N896" s="25"/>
      <c r="R896" s="26"/>
    </row>
    <row r="897">
      <c r="G897" s="19"/>
      <c r="M897" s="26"/>
      <c r="N897" s="25"/>
      <c r="R897" s="26"/>
    </row>
    <row r="898">
      <c r="G898" s="19"/>
      <c r="M898" s="26"/>
      <c r="N898" s="25"/>
      <c r="R898" s="26"/>
    </row>
    <row r="899">
      <c r="G899" s="19"/>
      <c r="M899" s="26"/>
      <c r="N899" s="25"/>
      <c r="R899" s="26"/>
    </row>
    <row r="900">
      <c r="G900" s="19"/>
      <c r="M900" s="26"/>
      <c r="N900" s="25"/>
      <c r="R900" s="26"/>
    </row>
    <row r="901">
      <c r="G901" s="19"/>
      <c r="M901" s="26"/>
      <c r="N901" s="25"/>
      <c r="R901" s="26"/>
    </row>
    <row r="902">
      <c r="G902" s="19"/>
      <c r="M902" s="26"/>
      <c r="N902" s="25"/>
      <c r="R902" s="26"/>
    </row>
    <row r="903">
      <c r="G903" s="19"/>
      <c r="M903" s="26"/>
      <c r="N903" s="25"/>
      <c r="R903" s="26"/>
    </row>
    <row r="904">
      <c r="G904" s="19"/>
      <c r="M904" s="26"/>
      <c r="N904" s="25"/>
      <c r="R904" s="26"/>
    </row>
    <row r="905">
      <c r="G905" s="19"/>
      <c r="M905" s="26"/>
      <c r="N905" s="25"/>
      <c r="R905" s="26"/>
    </row>
    <row r="906">
      <c r="G906" s="19"/>
      <c r="M906" s="26"/>
      <c r="N906" s="25"/>
      <c r="R906" s="26"/>
    </row>
    <row r="907">
      <c r="G907" s="19"/>
      <c r="M907" s="26"/>
      <c r="N907" s="25"/>
      <c r="R907" s="26"/>
    </row>
    <row r="908">
      <c r="G908" s="19"/>
      <c r="M908" s="26"/>
      <c r="N908" s="25"/>
      <c r="R908" s="26"/>
    </row>
    <row r="909">
      <c r="G909" s="19"/>
      <c r="M909" s="26"/>
      <c r="N909" s="25"/>
      <c r="R909" s="26"/>
    </row>
    <row r="910">
      <c r="G910" s="19"/>
      <c r="M910" s="26"/>
      <c r="N910" s="25"/>
      <c r="R910" s="26"/>
    </row>
    <row r="911">
      <c r="G911" s="19"/>
      <c r="M911" s="26"/>
      <c r="N911" s="25"/>
      <c r="R911" s="26"/>
    </row>
    <row r="912">
      <c r="G912" s="19"/>
      <c r="M912" s="26"/>
      <c r="N912" s="25"/>
      <c r="R912" s="26"/>
    </row>
    <row r="913">
      <c r="G913" s="19"/>
      <c r="M913" s="26"/>
      <c r="N913" s="25"/>
      <c r="R913" s="26"/>
    </row>
    <row r="914">
      <c r="G914" s="19"/>
      <c r="M914" s="26"/>
      <c r="N914" s="25"/>
      <c r="R914" s="26"/>
    </row>
    <row r="915">
      <c r="G915" s="19"/>
      <c r="M915" s="26"/>
      <c r="N915" s="25"/>
      <c r="R915" s="26"/>
    </row>
    <row r="916">
      <c r="G916" s="19"/>
      <c r="M916" s="26"/>
      <c r="N916" s="25"/>
      <c r="R916" s="26"/>
    </row>
    <row r="917">
      <c r="G917" s="19"/>
      <c r="M917" s="26"/>
      <c r="N917" s="25"/>
      <c r="R917" s="26"/>
    </row>
    <row r="918">
      <c r="G918" s="19"/>
      <c r="M918" s="26"/>
      <c r="N918" s="25"/>
      <c r="R918" s="26"/>
    </row>
    <row r="919">
      <c r="G919" s="19"/>
      <c r="M919" s="26"/>
      <c r="N919" s="25"/>
      <c r="R919" s="26"/>
    </row>
    <row r="920">
      <c r="G920" s="19"/>
      <c r="M920" s="26"/>
      <c r="N920" s="25"/>
      <c r="R920" s="26"/>
    </row>
    <row r="921">
      <c r="G921" s="19"/>
      <c r="M921" s="26"/>
      <c r="N921" s="25"/>
      <c r="R921" s="26"/>
    </row>
    <row r="922">
      <c r="G922" s="19"/>
      <c r="M922" s="26"/>
      <c r="N922" s="25"/>
      <c r="R922" s="26"/>
    </row>
    <row r="923">
      <c r="G923" s="19"/>
      <c r="M923" s="26"/>
      <c r="N923" s="25"/>
      <c r="R923" s="26"/>
    </row>
    <row r="924">
      <c r="G924" s="19"/>
      <c r="M924" s="26"/>
      <c r="N924" s="25"/>
      <c r="R924" s="26"/>
    </row>
    <row r="925">
      <c r="G925" s="19"/>
      <c r="M925" s="26"/>
      <c r="N925" s="25"/>
      <c r="R925" s="26"/>
    </row>
    <row r="926">
      <c r="G926" s="19"/>
      <c r="M926" s="26"/>
      <c r="N926" s="25"/>
      <c r="R926" s="26"/>
    </row>
    <row r="927">
      <c r="G927" s="19"/>
      <c r="M927" s="26"/>
      <c r="N927" s="25"/>
      <c r="R927" s="26"/>
    </row>
    <row r="928">
      <c r="G928" s="19"/>
      <c r="M928" s="26"/>
      <c r="N928" s="25"/>
      <c r="R928" s="26"/>
    </row>
    <row r="929">
      <c r="G929" s="19"/>
      <c r="M929" s="26"/>
      <c r="N929" s="25"/>
      <c r="R929" s="26"/>
    </row>
    <row r="930">
      <c r="G930" s="19"/>
      <c r="M930" s="26"/>
      <c r="N930" s="25"/>
      <c r="R930" s="26"/>
    </row>
    <row r="931">
      <c r="G931" s="19"/>
      <c r="M931" s="26"/>
      <c r="N931" s="25"/>
      <c r="R931" s="26"/>
    </row>
    <row r="932">
      <c r="G932" s="19"/>
      <c r="M932" s="26"/>
      <c r="N932" s="25"/>
      <c r="R932" s="26"/>
    </row>
    <row r="933">
      <c r="G933" s="19"/>
      <c r="M933" s="26"/>
      <c r="N933" s="25"/>
      <c r="R933" s="26"/>
    </row>
    <row r="934">
      <c r="G934" s="19"/>
      <c r="M934" s="26"/>
      <c r="N934" s="25"/>
      <c r="R934" s="26"/>
    </row>
    <row r="935">
      <c r="G935" s="19"/>
      <c r="M935" s="26"/>
      <c r="N935" s="25"/>
      <c r="R935" s="26"/>
    </row>
    <row r="936">
      <c r="G936" s="19"/>
      <c r="M936" s="26"/>
      <c r="N936" s="25"/>
      <c r="R936" s="26"/>
    </row>
    <row r="937">
      <c r="G937" s="19"/>
      <c r="M937" s="26"/>
      <c r="N937" s="25"/>
      <c r="R937" s="26"/>
    </row>
    <row r="938">
      <c r="G938" s="19"/>
      <c r="M938" s="26"/>
      <c r="N938" s="25"/>
      <c r="R938" s="26"/>
    </row>
    <row r="939">
      <c r="G939" s="19"/>
      <c r="M939" s="26"/>
      <c r="N939" s="25"/>
      <c r="R939" s="26"/>
    </row>
    <row r="940">
      <c r="G940" s="19"/>
      <c r="M940" s="26"/>
      <c r="N940" s="25"/>
      <c r="R940" s="26"/>
    </row>
    <row r="941">
      <c r="G941" s="19"/>
      <c r="M941" s="26"/>
      <c r="N941" s="25"/>
      <c r="R941" s="26"/>
    </row>
    <row r="942">
      <c r="G942" s="19"/>
      <c r="M942" s="26"/>
      <c r="N942" s="25"/>
      <c r="R942" s="26"/>
    </row>
    <row r="943">
      <c r="G943" s="19"/>
      <c r="M943" s="26"/>
      <c r="N943" s="25"/>
      <c r="R943" s="26"/>
    </row>
    <row r="944">
      <c r="G944" s="19"/>
      <c r="M944" s="26"/>
      <c r="N944" s="25"/>
      <c r="R944" s="26"/>
    </row>
    <row r="945">
      <c r="G945" s="19"/>
      <c r="M945" s="26"/>
      <c r="N945" s="25"/>
      <c r="R945" s="26"/>
    </row>
    <row r="946">
      <c r="G946" s="19"/>
      <c r="M946" s="26"/>
      <c r="N946" s="25"/>
      <c r="R946" s="26"/>
    </row>
    <row r="947">
      <c r="G947" s="19"/>
      <c r="M947" s="26"/>
      <c r="N947" s="25"/>
      <c r="R947" s="26"/>
    </row>
    <row r="948">
      <c r="G948" s="19"/>
      <c r="M948" s="26"/>
      <c r="N948" s="25"/>
      <c r="R948" s="26"/>
    </row>
    <row r="949">
      <c r="G949" s="19"/>
      <c r="M949" s="26"/>
      <c r="N949" s="25"/>
      <c r="R949" s="26"/>
    </row>
    <row r="950">
      <c r="G950" s="19"/>
      <c r="M950" s="26"/>
      <c r="N950" s="25"/>
      <c r="R950" s="26"/>
    </row>
    <row r="951">
      <c r="G951" s="19"/>
      <c r="M951" s="26"/>
      <c r="N951" s="25"/>
      <c r="R951" s="26"/>
    </row>
    <row r="952">
      <c r="G952" s="19"/>
      <c r="M952" s="26"/>
      <c r="N952" s="25"/>
      <c r="R952" s="26"/>
    </row>
    <row r="953">
      <c r="G953" s="19"/>
      <c r="M953" s="26"/>
      <c r="N953" s="25"/>
      <c r="R953" s="26"/>
    </row>
    <row r="954">
      <c r="G954" s="19"/>
      <c r="M954" s="26"/>
      <c r="N954" s="25"/>
      <c r="R954" s="26"/>
    </row>
    <row r="955">
      <c r="G955" s="19"/>
      <c r="M955" s="26"/>
      <c r="N955" s="25"/>
      <c r="R955" s="26"/>
    </row>
    <row r="956">
      <c r="G956" s="19"/>
      <c r="M956" s="26"/>
      <c r="N956" s="25"/>
      <c r="R956" s="26"/>
    </row>
    <row r="957">
      <c r="G957" s="19"/>
      <c r="M957" s="26"/>
      <c r="N957" s="25"/>
      <c r="R957" s="26"/>
    </row>
    <row r="958">
      <c r="G958" s="19"/>
      <c r="M958" s="26"/>
      <c r="N958" s="25"/>
      <c r="R958" s="26"/>
    </row>
    <row r="959">
      <c r="G959" s="19"/>
      <c r="M959" s="26"/>
      <c r="N959" s="25"/>
      <c r="R959" s="26"/>
    </row>
    <row r="960">
      <c r="G960" s="19"/>
      <c r="M960" s="26"/>
      <c r="N960" s="25"/>
      <c r="R960" s="26"/>
    </row>
    <row r="961">
      <c r="G961" s="19"/>
      <c r="M961" s="26"/>
      <c r="N961" s="25"/>
      <c r="R961" s="26"/>
    </row>
    <row r="962">
      <c r="G962" s="19"/>
      <c r="M962" s="26"/>
      <c r="N962" s="25"/>
      <c r="R962" s="26"/>
    </row>
    <row r="963">
      <c r="G963" s="19"/>
      <c r="M963" s="26"/>
      <c r="N963" s="25"/>
      <c r="R963" s="26"/>
    </row>
    <row r="964">
      <c r="G964" s="19"/>
      <c r="M964" s="26"/>
      <c r="N964" s="25"/>
      <c r="R964" s="26"/>
    </row>
    <row r="965">
      <c r="G965" s="19"/>
      <c r="M965" s="26"/>
      <c r="N965" s="25"/>
      <c r="R965" s="26"/>
    </row>
    <row r="966">
      <c r="G966" s="19"/>
      <c r="M966" s="26"/>
      <c r="N966" s="25"/>
      <c r="R966" s="26"/>
    </row>
    <row r="967">
      <c r="G967" s="19"/>
      <c r="M967" s="26"/>
      <c r="N967" s="25"/>
      <c r="R967" s="26"/>
    </row>
    <row r="968">
      <c r="G968" s="19"/>
      <c r="M968" s="26"/>
      <c r="N968" s="25"/>
      <c r="R968" s="26"/>
    </row>
    <row r="969">
      <c r="G969" s="19"/>
      <c r="M969" s="26"/>
      <c r="N969" s="25"/>
      <c r="R969" s="26"/>
    </row>
    <row r="970">
      <c r="G970" s="19"/>
      <c r="M970" s="26"/>
      <c r="N970" s="25"/>
      <c r="R970" s="26"/>
    </row>
    <row r="971">
      <c r="G971" s="19"/>
      <c r="M971" s="26"/>
      <c r="N971" s="25"/>
      <c r="R971" s="26"/>
    </row>
    <row r="972">
      <c r="G972" s="19"/>
      <c r="M972" s="26"/>
      <c r="N972" s="25"/>
      <c r="R972" s="26"/>
    </row>
    <row r="973">
      <c r="G973" s="19"/>
      <c r="M973" s="26"/>
      <c r="N973" s="25"/>
      <c r="R973" s="26"/>
    </row>
    <row r="974">
      <c r="G974" s="19"/>
      <c r="M974" s="26"/>
      <c r="N974" s="25"/>
      <c r="R974" s="26"/>
    </row>
    <row r="975">
      <c r="G975" s="19"/>
      <c r="M975" s="26"/>
      <c r="N975" s="25"/>
      <c r="R975" s="26"/>
    </row>
    <row r="976">
      <c r="G976" s="19"/>
      <c r="M976" s="26"/>
      <c r="N976" s="25"/>
      <c r="R976" s="26"/>
    </row>
    <row r="977">
      <c r="G977" s="19"/>
      <c r="M977" s="26"/>
      <c r="N977" s="25"/>
      <c r="R977" s="26"/>
    </row>
    <row r="978">
      <c r="G978" s="19"/>
      <c r="M978" s="26"/>
      <c r="N978" s="25"/>
      <c r="R978" s="26"/>
    </row>
    <row r="979">
      <c r="G979" s="19"/>
      <c r="M979" s="26"/>
      <c r="N979" s="25"/>
      <c r="R979" s="26"/>
    </row>
    <row r="980">
      <c r="G980" s="19"/>
      <c r="M980" s="26"/>
      <c r="N980" s="25"/>
      <c r="R980" s="26"/>
    </row>
    <row r="981">
      <c r="G981" s="19"/>
      <c r="M981" s="26"/>
      <c r="N981" s="25"/>
      <c r="R981" s="26"/>
    </row>
    <row r="982">
      <c r="G982" s="19"/>
      <c r="M982" s="26"/>
      <c r="N982" s="25"/>
      <c r="R982" s="26"/>
    </row>
    <row r="983">
      <c r="G983" s="19"/>
      <c r="M983" s="26"/>
      <c r="N983" s="25"/>
      <c r="R983" s="26"/>
    </row>
    <row r="984">
      <c r="G984" s="19"/>
      <c r="M984" s="26"/>
      <c r="N984" s="25"/>
      <c r="R984" s="26"/>
    </row>
    <row r="985">
      <c r="G985" s="19"/>
      <c r="M985" s="26"/>
      <c r="N985" s="25"/>
      <c r="R985" s="26"/>
    </row>
    <row r="986">
      <c r="G986" s="19"/>
      <c r="M986" s="26"/>
      <c r="N986" s="25"/>
      <c r="R986" s="26"/>
    </row>
    <row r="987">
      <c r="G987" s="19"/>
      <c r="M987" s="26"/>
      <c r="N987" s="25"/>
      <c r="R987" s="26"/>
    </row>
    <row r="988">
      <c r="G988" s="19"/>
      <c r="M988" s="26"/>
      <c r="N988" s="25"/>
      <c r="R988" s="26"/>
    </row>
    <row r="989">
      <c r="G989" s="19"/>
      <c r="M989" s="26"/>
      <c r="N989" s="25"/>
      <c r="R989" s="26"/>
    </row>
    <row r="990">
      <c r="G990" s="19"/>
      <c r="M990" s="26"/>
      <c r="N990" s="25"/>
      <c r="R990" s="26"/>
    </row>
    <row r="991">
      <c r="G991" s="19"/>
      <c r="M991" s="26"/>
      <c r="N991" s="25"/>
      <c r="R991" s="26"/>
    </row>
    <row r="992">
      <c r="G992" s="19"/>
      <c r="M992" s="26"/>
      <c r="N992" s="25"/>
      <c r="R992" s="26"/>
    </row>
    <row r="993">
      <c r="G993" s="19"/>
      <c r="M993" s="26"/>
      <c r="N993" s="25"/>
      <c r="R993" s="26"/>
    </row>
    <row r="994">
      <c r="G994" s="19"/>
      <c r="M994" s="26"/>
      <c r="N994" s="25"/>
      <c r="R994" s="26"/>
    </row>
    <row r="995">
      <c r="G995" s="19"/>
      <c r="M995" s="26"/>
      <c r="N995" s="25"/>
      <c r="R995" s="26"/>
    </row>
    <row r="996">
      <c r="G996" s="19"/>
      <c r="M996" s="26"/>
      <c r="N996" s="25"/>
      <c r="R996" s="26"/>
    </row>
    <row r="997">
      <c r="G997" s="19"/>
      <c r="M997" s="26"/>
      <c r="N997" s="25"/>
      <c r="R997" s="26"/>
    </row>
    <row r="998">
      <c r="G998" s="19"/>
      <c r="M998" s="26"/>
      <c r="N998" s="25"/>
      <c r="R998" s="26"/>
    </row>
    <row r="999">
      <c r="G999" s="19"/>
      <c r="M999" s="26"/>
      <c r="N999" s="25"/>
      <c r="R999" s="26"/>
    </row>
    <row r="1000">
      <c r="G1000" s="19"/>
      <c r="M1000" s="26"/>
      <c r="N1000" s="25"/>
      <c r="R1000" s="26"/>
    </row>
    <row r="1001">
      <c r="G1001" s="19"/>
      <c r="M1001" s="26"/>
      <c r="N1001" s="75"/>
      <c r="R1001" s="26"/>
    </row>
  </sheetData>
  <autoFilter ref="$A$2:$V$1001">
    <sortState ref="A2:V1001">
      <sortCondition ref="A2:A1001"/>
      <sortCondition descending="1" ref="L2:L1001"/>
      <sortCondition descending="1" ref="Q2:Q1001"/>
      <sortCondition descending="1" ref="R2:R1001"/>
      <sortCondition descending="1" ref="V2:V1001"/>
    </sortState>
  </autoFilter>
  <conditionalFormatting sqref="G3:G352">
    <cfRule type="cellIs" dxfId="0" priority="1" operator="lessThan">
      <formula>4</formula>
    </cfRule>
  </conditionalFormatting>
  <conditionalFormatting sqref="G3:G352">
    <cfRule type="cellIs" dxfId="1" priority="2" operator="lessThan">
      <formula>8</formula>
    </cfRule>
  </conditionalFormatting>
  <conditionalFormatting sqref="G3:G352">
    <cfRule type="cellIs" dxfId="2" priority="3" operator="equal">
      <formula>11</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hidden="1" min="3" max="3" width="12.63"/>
    <col customWidth="1" min="7" max="7" width="12.5"/>
  </cols>
  <sheetData>
    <row r="1">
      <c r="A1" s="10"/>
      <c r="B1" s="10"/>
      <c r="C1" s="5"/>
      <c r="D1" s="10">
        <f t="shared" ref="D1:F1" si="1">SUM(D3:D349)</f>
        <v>3311984</v>
      </c>
      <c r="E1" s="10">
        <f t="shared" si="1"/>
        <v>1456196</v>
      </c>
      <c r="F1" s="10">
        <f t="shared" si="1"/>
        <v>365287</v>
      </c>
      <c r="G1" s="3"/>
      <c r="H1" s="7"/>
      <c r="J1" s="11"/>
    </row>
    <row r="2">
      <c r="A2" s="10" t="s">
        <v>1</v>
      </c>
      <c r="B2" s="10" t="s">
        <v>1008</v>
      </c>
      <c r="C2" s="5"/>
      <c r="D2" s="10" t="s">
        <v>4</v>
      </c>
      <c r="E2" s="10" t="s">
        <v>5</v>
      </c>
      <c r="F2" s="10" t="s">
        <v>7</v>
      </c>
      <c r="G2" s="3" t="s">
        <v>8</v>
      </c>
      <c r="H2" s="7" t="s">
        <v>11</v>
      </c>
      <c r="J2" s="11" t="s">
        <v>1009</v>
      </c>
    </row>
    <row r="3">
      <c r="A3" s="18">
        <v>21.0</v>
      </c>
      <c r="B3" s="18" t="str">
        <f>VLOOKUP(A3,'202405 MM (Do Not Delete)'!$S$2:$T$1000,2,false)</f>
        <v>Board</v>
      </c>
      <c r="C3" s="18" t="str">
        <f t="shared" ref="C3:C349" si="2">CONCATENATE("((",B3,"))")</f>
        <v>((Board))</v>
      </c>
      <c r="D3" s="18">
        <v>55783.0</v>
      </c>
      <c r="E3" s="18">
        <v>38751.0</v>
      </c>
      <c r="F3" s="18">
        <v>14451.0</v>
      </c>
      <c r="G3" s="19">
        <f>VLOOKUP(B3,'Kings Ratings'!$A$2:$B$1000,2,false)</f>
        <v>1</v>
      </c>
      <c r="H3" s="7">
        <f>vlookup(A3,'202405 MM (Do Not Delete)'!$A$1:$G$1000,7,false)</f>
        <v>201</v>
      </c>
      <c r="J3" s="80">
        <f t="shared" ref="J3:J349" si="3">100000*F3+1000*E3+D3</f>
        <v>1483906783</v>
      </c>
    </row>
    <row r="4">
      <c r="A4" s="18">
        <v>163.0</v>
      </c>
      <c r="B4" s="18" t="str">
        <f>VLOOKUP(A4,'202405 MM (Do Not Delete)'!$S$2:$T$1000,2,false)</f>
        <v>Twine</v>
      </c>
      <c r="C4" s="18" t="str">
        <f t="shared" si="2"/>
        <v>((Twine))</v>
      </c>
      <c r="D4" s="18">
        <v>37570.0</v>
      </c>
      <c r="E4" s="18">
        <v>24606.0</v>
      </c>
      <c r="F4" s="18">
        <v>9399.0</v>
      </c>
      <c r="G4" s="19">
        <f>VLOOKUP(B4,'Kings Ratings'!$A$2:$B$1000,2,false)</f>
        <v>1</v>
      </c>
      <c r="H4" s="7">
        <f>vlookup(A4,'202405 MM (Do Not Delete)'!$A$1:$G$1000,7,false)</f>
        <v>202</v>
      </c>
      <c r="J4" s="80">
        <f t="shared" si="3"/>
        <v>964543570</v>
      </c>
    </row>
    <row r="5">
      <c r="A5" s="18">
        <v>95.0</v>
      </c>
      <c r="B5" s="18" t="str">
        <f>VLOOKUP(A5,'202405 MM (Do Not Delete)'!$S$2:$T$1000,2,false)</f>
        <v>Iron Ring</v>
      </c>
      <c r="C5" s="18" t="str">
        <f t="shared" si="2"/>
        <v>((Iron Ring))</v>
      </c>
      <c r="D5" s="18">
        <v>38606.0</v>
      </c>
      <c r="E5" s="18">
        <v>23616.0</v>
      </c>
      <c r="F5" s="18">
        <v>7379.0</v>
      </c>
      <c r="G5" s="19">
        <f>VLOOKUP(B5,'Kings Ratings'!$A$2:$B$1000,2,false)</f>
        <v>1</v>
      </c>
      <c r="H5" s="7">
        <f>vlookup(A5,'202405 MM (Do Not Delete)'!$A$1:$G$1000,7,false)</f>
        <v>203</v>
      </c>
      <c r="J5" s="80">
        <f t="shared" si="3"/>
        <v>761554606</v>
      </c>
    </row>
    <row r="6">
      <c r="A6" s="18">
        <v>139.0</v>
      </c>
      <c r="B6" s="18" t="str">
        <f>VLOOKUP(A6,'202405 MM (Do Not Delete)'!$S$2:$T$1000,2,false)</f>
        <v>Skipjack</v>
      </c>
      <c r="C6" s="18" t="str">
        <f t="shared" si="2"/>
        <v>((Skipjack))</v>
      </c>
      <c r="D6" s="18">
        <v>34285.0</v>
      </c>
      <c r="E6" s="18">
        <v>16916.0</v>
      </c>
      <c r="F6" s="18">
        <v>6601.0</v>
      </c>
      <c r="G6" s="19">
        <f>VLOOKUP(B6,'Kings Ratings'!$A$2:$B$1000,2,false)</f>
        <v>1</v>
      </c>
      <c r="H6" s="7">
        <f>vlookup(A6,'202405 MM (Do Not Delete)'!$A$1:$G$1000,7,false)</f>
        <v>204</v>
      </c>
      <c r="J6" s="80">
        <f t="shared" si="3"/>
        <v>677050285</v>
      </c>
    </row>
    <row r="7">
      <c r="A7" s="18">
        <v>570.0</v>
      </c>
      <c r="B7" s="18" t="str">
        <f>VLOOKUP(A7,'202405 MM (Do Not Delete)'!$S$2:$T$1000,2,false)</f>
        <v>Purple Butterfly Fish</v>
      </c>
      <c r="C7" s="18" t="str">
        <f t="shared" si="2"/>
        <v>((Purple Butterfly Fish))</v>
      </c>
      <c r="D7" s="18">
        <v>20084.0</v>
      </c>
      <c r="E7" s="18">
        <v>15974.0</v>
      </c>
      <c r="F7" s="18">
        <v>6678.0</v>
      </c>
      <c r="G7" s="19">
        <f>VLOOKUP(B7,'Kings Ratings'!$A$2:$B$1000,2,false)</f>
        <v>1</v>
      </c>
      <c r="H7" s="7">
        <f>vlookup(A7,'202405 MM (Do Not Delete)'!$A$1:$G$1000,7,false)</f>
        <v>205</v>
      </c>
      <c r="J7" s="80">
        <f t="shared" si="3"/>
        <v>683794084</v>
      </c>
    </row>
    <row r="8">
      <c r="A8" s="18">
        <v>193.0</v>
      </c>
      <c r="B8" s="18" t="str">
        <f>VLOOKUP(A8,'202405 MM (Do Not Delete)'!$S$2:$T$1000,2,false)</f>
        <v>Rope</v>
      </c>
      <c r="C8" s="18" t="str">
        <f t="shared" si="2"/>
        <v>((Rope))</v>
      </c>
      <c r="D8" s="18">
        <v>29772.0</v>
      </c>
      <c r="E8" s="18">
        <v>17403.0</v>
      </c>
      <c r="F8" s="18">
        <v>6389.0</v>
      </c>
      <c r="G8" s="19">
        <f>VLOOKUP(B8,'Kings Ratings'!$A$2:$B$1000,2,false)</f>
        <v>1</v>
      </c>
      <c r="H8" s="7">
        <f>vlookup(A8,'202405 MM (Do Not Delete)'!$A$1:$G$1000,7,false)</f>
        <v>206</v>
      </c>
      <c r="J8" s="80">
        <f t="shared" si="3"/>
        <v>656332772</v>
      </c>
    </row>
    <row r="9">
      <c r="A9" s="18">
        <v>574.0</v>
      </c>
      <c r="B9" s="18" t="str">
        <f>VLOOKUP(A9,'202405 MM (Do Not Delete)'!$S$2:$T$1000,2,false)</f>
        <v>Crab</v>
      </c>
      <c r="C9" s="18" t="str">
        <f t="shared" si="2"/>
        <v>((Crab))</v>
      </c>
      <c r="D9" s="18">
        <v>19881.0</v>
      </c>
      <c r="E9" s="18">
        <v>15672.0</v>
      </c>
      <c r="F9" s="18">
        <v>6353.0</v>
      </c>
      <c r="G9" s="19">
        <f>VLOOKUP(B9,'Kings Ratings'!$A$2:$B$1000,2,false)</f>
        <v>1</v>
      </c>
      <c r="H9" s="7">
        <f>vlookup(A9,'202405 MM (Do Not Delete)'!$A$1:$G$1000,7,false)</f>
        <v>207</v>
      </c>
      <c r="J9" s="80">
        <f t="shared" si="3"/>
        <v>650991881</v>
      </c>
    </row>
    <row r="10">
      <c r="A10" s="18">
        <v>43.0</v>
      </c>
      <c r="B10" s="18" t="str">
        <f>VLOOKUP(A10,'202405 MM (Do Not Delete)'!$S$2:$T$1000,2,false)</f>
        <v>Mushroom</v>
      </c>
      <c r="C10" s="18" t="str">
        <f t="shared" si="2"/>
        <v>((Mushroom))</v>
      </c>
      <c r="D10" s="18">
        <v>40104.0</v>
      </c>
      <c r="E10" s="18">
        <v>21869.0</v>
      </c>
      <c r="F10" s="18">
        <v>6218.0</v>
      </c>
      <c r="G10" s="19">
        <f>VLOOKUP(B10,'Kings Ratings'!$A$2:$B$1000,2,false)</f>
        <v>1</v>
      </c>
      <c r="H10" s="7">
        <f>vlookup(A10,'202405 MM (Do Not Delete)'!$A$1:$G$1000,7,false)</f>
        <v>208</v>
      </c>
      <c r="J10" s="80">
        <f t="shared" si="3"/>
        <v>643709104</v>
      </c>
    </row>
    <row r="11">
      <c r="A11" s="18">
        <v>97.0</v>
      </c>
      <c r="B11" s="18" t="str">
        <f>VLOOKUP(A11,'202405 MM (Do Not Delete)'!$S$2:$T$1000,2,false)</f>
        <v>Clam Shell</v>
      </c>
      <c r="C11" s="18" t="str">
        <f t="shared" si="2"/>
        <v>((Clam Shell))</v>
      </c>
      <c r="D11" s="18">
        <v>23062.0</v>
      </c>
      <c r="E11" s="18">
        <v>15025.0</v>
      </c>
      <c r="F11" s="18">
        <v>6085.0</v>
      </c>
      <c r="G11" s="19">
        <f>VLOOKUP(B11,'Kings Ratings'!$A$2:$B$1000,2,false)</f>
        <v>1</v>
      </c>
      <c r="H11" s="7">
        <f>vlookup(A11,'202405 MM (Do Not Delete)'!$A$1:$G$1000,7,false)</f>
        <v>209</v>
      </c>
      <c r="J11" s="80">
        <f t="shared" si="3"/>
        <v>623548062</v>
      </c>
    </row>
    <row r="12">
      <c r="A12" s="18">
        <v>101.0</v>
      </c>
      <c r="B12" s="18" t="str">
        <f>VLOOKUP(A12,'202405 MM (Do Not Delete)'!$S$2:$T$1000,2,false)</f>
        <v>Conch Shell</v>
      </c>
      <c r="C12" s="18" t="str">
        <f t="shared" si="2"/>
        <v>((Conch Shell))</v>
      </c>
      <c r="D12" s="18">
        <v>23122.0</v>
      </c>
      <c r="E12" s="18">
        <v>15028.0</v>
      </c>
      <c r="F12" s="18">
        <v>6084.0</v>
      </c>
      <c r="G12" s="19">
        <f>VLOOKUP(B12,'Kings Ratings'!$A$2:$B$1000,2,false)</f>
        <v>1</v>
      </c>
      <c r="H12" s="7">
        <f>vlookup(A12,'202405 MM (Do Not Delete)'!$A$1:$G$1000,7,false)</f>
        <v>210</v>
      </c>
      <c r="J12" s="80">
        <f t="shared" si="3"/>
        <v>623451122</v>
      </c>
    </row>
    <row r="13">
      <c r="A13" s="18">
        <v>194.0</v>
      </c>
      <c r="B13" s="18" t="str">
        <f>VLOOKUP(A13,'202405 MM (Do Not Delete)'!$S$2:$T$1000,2,false)</f>
        <v>Fishing Net</v>
      </c>
      <c r="C13" s="18" t="str">
        <f t="shared" si="2"/>
        <v>((Fishing Net))</v>
      </c>
      <c r="D13" s="18">
        <v>28301.0</v>
      </c>
      <c r="E13" s="18">
        <v>15617.0</v>
      </c>
      <c r="F13" s="18">
        <v>5671.0</v>
      </c>
      <c r="G13" s="19">
        <f>VLOOKUP(B13,'Kings Ratings'!$A$2:$B$1000,2,false)</f>
        <v>2</v>
      </c>
      <c r="H13" s="7">
        <f>vlookup(A13,'202405 MM (Do Not Delete)'!$A$1:$G$1000,7,false)</f>
        <v>211</v>
      </c>
      <c r="J13" s="80">
        <f t="shared" si="3"/>
        <v>582745301</v>
      </c>
    </row>
    <row r="14">
      <c r="A14" s="18">
        <v>387.0</v>
      </c>
      <c r="B14" s="18" t="str">
        <f>VLOOKUP(A14,'202405 MM (Do Not Delete)'!$S$2:$T$1000,2,false)</f>
        <v>Sand</v>
      </c>
      <c r="C14" s="18" t="str">
        <f t="shared" si="2"/>
        <v>((Sand))</v>
      </c>
      <c r="D14" s="18">
        <v>17846.0</v>
      </c>
      <c r="E14" s="18">
        <v>12718.0</v>
      </c>
      <c r="F14" s="18">
        <v>5787.0</v>
      </c>
      <c r="G14" s="19">
        <f>VLOOKUP(B14,'Kings Ratings'!$A$2:$B$1000,2,false)</f>
        <v>1</v>
      </c>
      <c r="H14" s="7">
        <f>vlookup(A14,'202405 MM (Do Not Delete)'!$A$1:$G$1000,7,false)</f>
        <v>212</v>
      </c>
      <c r="J14" s="80">
        <f t="shared" si="3"/>
        <v>591435846</v>
      </c>
    </row>
    <row r="15">
      <c r="A15" s="18">
        <v>688.0</v>
      </c>
      <c r="B15" s="18" t="str">
        <f>VLOOKUP(A15,'202405 MM (Do Not Delete)'!$S$2:$T$1000,2,false)</f>
        <v>Frosteye</v>
      </c>
      <c r="C15" s="18" t="str">
        <f t="shared" si="2"/>
        <v>((Frosteye))</v>
      </c>
      <c r="D15" s="18">
        <v>10165.0</v>
      </c>
      <c r="E15" s="18">
        <v>9383.0</v>
      </c>
      <c r="F15" s="18">
        <v>6160.0</v>
      </c>
      <c r="G15" s="19">
        <f>VLOOKUP(B15,'Kings Ratings'!$A$2:$B$1000,2,false)</f>
        <v>1</v>
      </c>
      <c r="H15" s="7">
        <f>vlookup(A15,'202405 MM (Do Not Delete)'!$A$1:$G$1000,7,false)</f>
        <v>213</v>
      </c>
      <c r="J15" s="80">
        <f t="shared" si="3"/>
        <v>625393165</v>
      </c>
    </row>
    <row r="16">
      <c r="A16" s="18">
        <v>689.0</v>
      </c>
      <c r="B16" s="18" t="str">
        <f>VLOOKUP(A16,'202405 MM (Do Not Delete)'!$S$2:$T$1000,2,false)</f>
        <v>Crowfish</v>
      </c>
      <c r="C16" s="18" t="str">
        <f t="shared" si="2"/>
        <v>((Crowfish))</v>
      </c>
      <c r="D16" s="18">
        <v>10145.0</v>
      </c>
      <c r="E16" s="18">
        <v>9347.0</v>
      </c>
      <c r="F16" s="18">
        <v>6138.0</v>
      </c>
      <c r="G16" s="19">
        <f>VLOOKUP(B16,'Kings Ratings'!$A$2:$B$1000,2,false)</f>
        <v>1</v>
      </c>
      <c r="H16" s="7">
        <f>vlookup(A16,'202405 MM (Do Not Delete)'!$A$1:$G$1000,7,false)</f>
        <v>214</v>
      </c>
      <c r="J16" s="80">
        <f t="shared" si="3"/>
        <v>623157145</v>
      </c>
    </row>
    <row r="17">
      <c r="A17" s="18">
        <v>231.0</v>
      </c>
      <c r="B17" s="18" t="str">
        <f>VLOOKUP(A17,'202405 MM (Do Not Delete)'!$S$2:$T$1000,2,false)</f>
        <v>Torch Fish</v>
      </c>
      <c r="C17" s="18" t="str">
        <f t="shared" si="2"/>
        <v>((Torch Fish))</v>
      </c>
      <c r="D17" s="18">
        <v>31119.0</v>
      </c>
      <c r="E17" s="18">
        <v>15417.0</v>
      </c>
      <c r="F17" s="18">
        <v>5821.0</v>
      </c>
      <c r="G17" s="19">
        <f>VLOOKUP(B17,'Kings Ratings'!$A$2:$B$1000,2,false)</f>
        <v>1</v>
      </c>
      <c r="H17" s="7">
        <f>vlookup(A17,'202405 MM (Do Not Delete)'!$A$1:$G$1000,7,false)</f>
        <v>215</v>
      </c>
      <c r="J17" s="80">
        <f t="shared" si="3"/>
        <v>597548119</v>
      </c>
    </row>
    <row r="18">
      <c r="A18" s="18">
        <v>198.0</v>
      </c>
      <c r="B18" s="18" t="str">
        <f>VLOOKUP(A18,'202405 MM (Do Not Delete)'!$S$2:$T$1000,2,false)</f>
        <v>Mackerel</v>
      </c>
      <c r="C18" s="18" t="str">
        <f t="shared" si="2"/>
        <v>((Mackerel))</v>
      </c>
      <c r="D18" s="18">
        <v>26078.0</v>
      </c>
      <c r="E18" s="18">
        <v>13983.0</v>
      </c>
      <c r="F18" s="18">
        <v>5458.0</v>
      </c>
      <c r="G18" s="19">
        <f>VLOOKUP(B18,'Kings Ratings'!$A$2:$B$1000,2,false)</f>
        <v>1</v>
      </c>
      <c r="H18" s="7">
        <f>vlookup(A18,'202405 MM (Do Not Delete)'!$A$1:$G$1000,7,false)</f>
        <v>216</v>
      </c>
      <c r="J18" s="80">
        <f t="shared" si="3"/>
        <v>559809078</v>
      </c>
    </row>
    <row r="19">
      <c r="A19" s="18">
        <v>575.0</v>
      </c>
      <c r="B19" s="18" t="str">
        <f>VLOOKUP(A19,'202405 MM (Do Not Delete)'!$S$2:$T$1000,2,false)</f>
        <v>Green Barracuda</v>
      </c>
      <c r="C19" s="18" t="str">
        <f t="shared" si="2"/>
        <v>((Green Barracuda))</v>
      </c>
      <c r="D19" s="18">
        <v>19558.0</v>
      </c>
      <c r="E19" s="18">
        <v>15021.0</v>
      </c>
      <c r="F19" s="18">
        <v>5494.0</v>
      </c>
      <c r="G19" s="19">
        <f>VLOOKUP(B19,'Kings Ratings'!$A$2:$B$1000,2,false)</f>
        <v>1</v>
      </c>
      <c r="H19" s="7">
        <f>vlookup(A19,'202405 MM (Do Not Delete)'!$A$1:$G$1000,7,false)</f>
        <v>217</v>
      </c>
      <c r="J19" s="80">
        <f t="shared" si="3"/>
        <v>564440558</v>
      </c>
    </row>
    <row r="20">
      <c r="A20" s="18">
        <v>690.0</v>
      </c>
      <c r="B20" s="18" t="str">
        <f>VLOOKUP(A20,'202405 MM (Do Not Delete)'!$S$2:$T$1000,2,false)</f>
        <v>Bullfish</v>
      </c>
      <c r="C20" s="18" t="str">
        <f t="shared" si="2"/>
        <v>((Bullfish))</v>
      </c>
      <c r="D20" s="18">
        <v>10100.0</v>
      </c>
      <c r="E20" s="18">
        <v>9201.0</v>
      </c>
      <c r="F20" s="18">
        <v>5740.0</v>
      </c>
      <c r="G20" s="19">
        <f>VLOOKUP(B20,'Kings Ratings'!$A$2:$B$1000,2,false)</f>
        <v>1</v>
      </c>
      <c r="H20" s="7">
        <f>vlookup(A20,'202405 MM (Do Not Delete)'!$A$1:$G$1000,7,false)</f>
        <v>218</v>
      </c>
      <c r="J20" s="80">
        <f t="shared" si="3"/>
        <v>583211100</v>
      </c>
    </row>
    <row r="21">
      <c r="A21" s="18">
        <v>17.0</v>
      </c>
      <c r="B21" s="18" t="str">
        <f>VLOOKUP(A21,'202405 MM (Do Not Delete)'!$S$2:$T$1000,2,false)</f>
        <v>Drum</v>
      </c>
      <c r="C21" s="18" t="str">
        <f t="shared" si="2"/>
        <v>((Drum))</v>
      </c>
      <c r="D21" s="18">
        <v>32742.0</v>
      </c>
      <c r="E21" s="18">
        <v>14009.0</v>
      </c>
      <c r="F21" s="18">
        <v>5100.0</v>
      </c>
      <c r="G21" s="19">
        <f>VLOOKUP(B21,'Kings Ratings'!$A$2:$B$1000,2,false)</f>
        <v>1</v>
      </c>
      <c r="H21" s="7">
        <f>vlookup(A21,'202405 MM (Do Not Delete)'!$A$1:$G$1000,7,false)</f>
        <v>219</v>
      </c>
      <c r="J21" s="80">
        <f t="shared" si="3"/>
        <v>524041742</v>
      </c>
    </row>
    <row r="22">
      <c r="A22" s="18">
        <v>75.0</v>
      </c>
      <c r="B22" s="18" t="str">
        <f>VLOOKUP(A22,'202405 MM (Do Not Delete)'!$S$2:$T$1000,2,false)</f>
        <v>Mushroom Paste</v>
      </c>
      <c r="C22" s="18" t="str">
        <f t="shared" si="2"/>
        <v>((Mushroom Paste))</v>
      </c>
      <c r="D22" s="18">
        <v>29634.0</v>
      </c>
      <c r="E22" s="18">
        <v>13121.0</v>
      </c>
      <c r="F22" s="18">
        <v>3554.0</v>
      </c>
      <c r="G22" s="19">
        <f>VLOOKUP(B22,'Kings Ratings'!$A$2:$B$1000,2,false)</f>
        <v>1</v>
      </c>
      <c r="H22" s="7">
        <f>vlookup(A22,'202405 MM (Do Not Delete)'!$A$1:$G$1000,7,false)</f>
        <v>220</v>
      </c>
      <c r="J22" s="80">
        <f t="shared" si="3"/>
        <v>368550634</v>
      </c>
    </row>
    <row r="23">
      <c r="A23" s="18">
        <v>138.0</v>
      </c>
      <c r="B23" s="18" t="str">
        <f>VLOOKUP(A23,'202405 MM (Do Not Delete)'!$S$2:$T$1000,2,false)</f>
        <v>Green Jellyfish</v>
      </c>
      <c r="C23" s="18" t="str">
        <f t="shared" si="2"/>
        <v>((Green Jellyfish))</v>
      </c>
      <c r="D23" s="18">
        <v>18576.0</v>
      </c>
      <c r="E23" s="18">
        <v>8863.0</v>
      </c>
      <c r="F23" s="18">
        <v>3364.0</v>
      </c>
      <c r="G23" s="19">
        <f>VLOOKUP(B23,'Kings Ratings'!$A$2:$B$1000,2,false)</f>
        <v>2</v>
      </c>
      <c r="H23" s="7">
        <f>vlookup(A23,'202405 MM (Do Not Delete)'!$A$1:$G$1000,7,false)</f>
        <v>221</v>
      </c>
      <c r="J23" s="80">
        <f t="shared" si="3"/>
        <v>345281576</v>
      </c>
    </row>
    <row r="24">
      <c r="A24" s="18">
        <v>98.0</v>
      </c>
      <c r="B24" s="18" t="str">
        <f>VLOOKUP(A24,'202405 MM (Do Not Delete)'!$S$2:$T$1000,2,false)</f>
        <v>Starfish</v>
      </c>
      <c r="C24" s="18" t="str">
        <f t="shared" si="2"/>
        <v>((Starfish))</v>
      </c>
      <c r="D24" s="18">
        <v>18967.0</v>
      </c>
      <c r="E24" s="18">
        <v>10267.0</v>
      </c>
      <c r="F24" s="18">
        <v>3208.0</v>
      </c>
      <c r="G24" s="19">
        <f>VLOOKUP(B24,'Kings Ratings'!$A$2:$B$1000,2,false)</f>
        <v>1</v>
      </c>
      <c r="H24" s="7">
        <f>vlookup(A24,'202405 MM (Do Not Delete)'!$A$1:$G$1000,7,false)</f>
        <v>221</v>
      </c>
      <c r="J24" s="80">
        <f t="shared" si="3"/>
        <v>331085967</v>
      </c>
    </row>
    <row r="25">
      <c r="A25" s="18">
        <v>306.0</v>
      </c>
      <c r="B25" s="18" t="str">
        <f>VLOOKUP(A25,'202405 MM (Do Not Delete)'!$S$2:$T$1000,2,false)</f>
        <v>Swordfish</v>
      </c>
      <c r="C25" s="18" t="str">
        <f t="shared" si="2"/>
        <v>((Swordfish))</v>
      </c>
      <c r="D25" s="18">
        <v>27772.0</v>
      </c>
      <c r="E25" s="18">
        <v>17348.0</v>
      </c>
      <c r="F25" s="18">
        <v>3524.0</v>
      </c>
      <c r="G25" s="19">
        <f>VLOOKUP(B25,'Kings Ratings'!$A$2:$B$1000,2,false)</f>
        <v>1</v>
      </c>
      <c r="H25" s="7">
        <f>vlookup(A25,'202405 MM (Do Not Delete)'!$A$1:$G$1000,7,false)</f>
        <v>222</v>
      </c>
      <c r="J25" s="80">
        <f t="shared" si="3"/>
        <v>369775772</v>
      </c>
    </row>
    <row r="26">
      <c r="A26" s="18">
        <v>392.0</v>
      </c>
      <c r="B26" s="18" t="str">
        <f>VLOOKUP(A26,'202405 MM (Do Not Delete)'!$S$2:$T$1000,2,false)</f>
        <v>Steel Wire</v>
      </c>
      <c r="C26" s="18" t="str">
        <f t="shared" si="2"/>
        <v>((Steel Wire))</v>
      </c>
      <c r="D26" s="18">
        <v>21750.0</v>
      </c>
      <c r="E26" s="18">
        <v>10164.0</v>
      </c>
      <c r="F26" s="18">
        <v>2842.0</v>
      </c>
      <c r="G26" s="19">
        <f>VLOOKUP(B26,'Kings Ratings'!$A$2:$B$1000,2,false)</f>
        <v>2</v>
      </c>
      <c r="H26" s="7">
        <f>vlookup(A26,'202405 MM (Do Not Delete)'!$A$1:$G$1000,7,false)</f>
        <v>222</v>
      </c>
      <c r="J26" s="80">
        <f t="shared" si="3"/>
        <v>294385750</v>
      </c>
    </row>
    <row r="27">
      <c r="A27" s="18">
        <v>87.0</v>
      </c>
      <c r="B27" s="18" t="str">
        <f>VLOOKUP(A27,'202405 MM (Do Not Delete)'!$S$2:$T$1000,2,false)</f>
        <v>Bone Fish</v>
      </c>
      <c r="C27" s="18" t="str">
        <f t="shared" si="2"/>
        <v>((Bone Fish))</v>
      </c>
      <c r="D27" s="18">
        <v>19979.0</v>
      </c>
      <c r="E27" s="18">
        <v>12219.0</v>
      </c>
      <c r="F27" s="18">
        <v>4559.0</v>
      </c>
      <c r="G27" s="19">
        <f>VLOOKUP(B27,'Kings Ratings'!$A$2:$B$1000,2,false)</f>
        <v>1</v>
      </c>
      <c r="H27" s="7">
        <f>vlookup(A27,'202405 MM (Do Not Delete)'!$A$1:$G$1000,7,false)</f>
        <v>223</v>
      </c>
      <c r="J27" s="80">
        <f t="shared" si="3"/>
        <v>468138979</v>
      </c>
    </row>
    <row r="28">
      <c r="A28" s="18">
        <v>88.0</v>
      </c>
      <c r="B28" s="18" t="str">
        <f>VLOOKUP(A28,'202405 MM (Do Not Delete)'!$S$2:$T$1000,2,false)</f>
        <v>Sunfish</v>
      </c>
      <c r="C28" s="18" t="str">
        <f t="shared" si="2"/>
        <v>((Sunfish))</v>
      </c>
      <c r="D28" s="18">
        <v>19270.0</v>
      </c>
      <c r="E28" s="18">
        <v>12197.0</v>
      </c>
      <c r="F28" s="18">
        <v>4557.0</v>
      </c>
      <c r="G28" s="19">
        <f>VLOOKUP(B28,'Kings Ratings'!$A$2:$B$1000,2,false)</f>
        <v>1</v>
      </c>
      <c r="H28" s="7">
        <f>vlookup(A28,'202405 MM (Do Not Delete)'!$A$1:$G$1000,7,false)</f>
        <v>223</v>
      </c>
      <c r="J28" s="80">
        <f t="shared" si="3"/>
        <v>467916270</v>
      </c>
    </row>
    <row r="29">
      <c r="A29" s="18">
        <v>133.0</v>
      </c>
      <c r="B29" s="18" t="str">
        <f>VLOOKUP(A29,'202405 MM (Do Not Delete)'!$S$2:$T$1000,2,false)</f>
        <v>Blue Sea Bass</v>
      </c>
      <c r="C29" s="18" t="str">
        <f t="shared" si="2"/>
        <v>((Blue Sea Bass))</v>
      </c>
      <c r="D29" s="18">
        <v>18433.0</v>
      </c>
      <c r="E29" s="18">
        <v>8760.0</v>
      </c>
      <c r="F29" s="18">
        <v>2976.0</v>
      </c>
      <c r="G29" s="19">
        <f>VLOOKUP(B29,'Kings Ratings'!$A$2:$B$1000,2,false)</f>
        <v>2</v>
      </c>
      <c r="H29" s="7">
        <f>vlookup(A29,'202405 MM (Do Not Delete)'!$A$1:$G$1000,7,false)</f>
        <v>224</v>
      </c>
      <c r="J29" s="80">
        <f t="shared" si="3"/>
        <v>306378433</v>
      </c>
    </row>
    <row r="30">
      <c r="A30" s="18">
        <v>232.0</v>
      </c>
      <c r="B30" s="18" t="str">
        <f>VLOOKUP(A30,'202405 MM (Do Not Delete)'!$S$2:$T$1000,2,false)</f>
        <v>Flamejack</v>
      </c>
      <c r="C30" s="18" t="str">
        <f t="shared" si="2"/>
        <v>((Flamejack))</v>
      </c>
      <c r="D30" s="18">
        <v>22625.0</v>
      </c>
      <c r="E30" s="18">
        <v>10436.0</v>
      </c>
      <c r="F30" s="18">
        <v>2936.0</v>
      </c>
      <c r="G30" s="19">
        <f>VLOOKUP(B30,'Kings Ratings'!$A$2:$B$1000,2,false)</f>
        <v>1</v>
      </c>
      <c r="H30" s="7">
        <f>vlookup(A30,'202405 MM (Do Not Delete)'!$A$1:$G$1000,7,false)</f>
        <v>224</v>
      </c>
      <c r="J30" s="80">
        <f t="shared" si="3"/>
        <v>304058625</v>
      </c>
    </row>
    <row r="31">
      <c r="A31" s="18">
        <v>307.0</v>
      </c>
      <c r="B31" s="18" t="str">
        <f>VLOOKUP(A31,'202405 MM (Do Not Delete)'!$S$2:$T$1000,2,false)</f>
        <v>Barracuda</v>
      </c>
      <c r="C31" s="18" t="str">
        <f t="shared" si="2"/>
        <v>((Barracuda))</v>
      </c>
      <c r="D31" s="18">
        <v>26891.0</v>
      </c>
      <c r="E31" s="18">
        <v>15835.0</v>
      </c>
      <c r="F31" s="18">
        <v>3042.0</v>
      </c>
      <c r="G31" s="19">
        <f>VLOOKUP(B31,'Kings Ratings'!$A$2:$B$1000,2,false)</f>
        <v>1</v>
      </c>
      <c r="H31" s="7">
        <f>vlookup(A31,'202405 MM (Do Not Delete)'!$A$1:$G$1000,7,false)</f>
        <v>225</v>
      </c>
      <c r="J31" s="80">
        <f t="shared" si="3"/>
        <v>320061891</v>
      </c>
    </row>
    <row r="32">
      <c r="A32" s="18">
        <v>99.0</v>
      </c>
      <c r="B32" s="18" t="str">
        <f>VLOOKUP(A32,'202405 MM (Do Not Delete)'!$S$2:$T$1000,2,false)</f>
        <v>Clownfish</v>
      </c>
      <c r="C32" s="18" t="str">
        <f t="shared" si="2"/>
        <v>((Clownfish))</v>
      </c>
      <c r="D32" s="18">
        <v>17428.0</v>
      </c>
      <c r="E32" s="18">
        <v>8692.0</v>
      </c>
      <c r="F32" s="18">
        <v>2598.0</v>
      </c>
      <c r="G32" s="19">
        <f>VLOOKUP(B32,'Kings Ratings'!$A$2:$B$1000,2,false)</f>
        <v>2</v>
      </c>
      <c r="H32" s="7">
        <f>vlookup(A32,'202405 MM (Do Not Delete)'!$A$1:$G$1000,7,false)</f>
        <v>225</v>
      </c>
      <c r="J32" s="80">
        <f t="shared" si="3"/>
        <v>268509428</v>
      </c>
    </row>
    <row r="33">
      <c r="A33" s="18">
        <v>134.0</v>
      </c>
      <c r="B33" s="18" t="str">
        <f>VLOOKUP(A33,'202405 MM (Do Not Delete)'!$S$2:$T$1000,2,false)</f>
        <v>Stingray</v>
      </c>
      <c r="C33" s="18" t="str">
        <f t="shared" si="2"/>
        <v>((Stingray))</v>
      </c>
      <c r="D33" s="18">
        <v>17390.0</v>
      </c>
      <c r="E33" s="18">
        <v>8589.0</v>
      </c>
      <c r="F33" s="18">
        <v>2631.0</v>
      </c>
      <c r="G33" s="19">
        <f>VLOOKUP(B33,'Kings Ratings'!$A$2:$B$1000,2,false)</f>
        <v>2</v>
      </c>
      <c r="H33" s="7">
        <f>vlookup(A33,'202405 MM (Do Not Delete)'!$A$1:$G$1000,7,false)</f>
        <v>226</v>
      </c>
      <c r="J33" s="80">
        <f t="shared" si="3"/>
        <v>271706390</v>
      </c>
    </row>
    <row r="34">
      <c r="A34" s="18">
        <v>205.0</v>
      </c>
      <c r="B34" s="18" t="str">
        <f>VLOOKUP(A34,'202405 MM (Do Not Delete)'!$S$2:$T$1000,2,false)</f>
        <v>Red Starfish</v>
      </c>
      <c r="C34" s="18" t="str">
        <f t="shared" si="2"/>
        <v>((Red Starfish))</v>
      </c>
      <c r="D34" s="18">
        <v>17095.0</v>
      </c>
      <c r="E34" s="18">
        <v>8677.0</v>
      </c>
      <c r="F34" s="18">
        <v>2597.0</v>
      </c>
      <c r="G34" s="19">
        <f>VLOOKUP(B34,'Kings Ratings'!$A$2:$B$1000,2,false)</f>
        <v>2</v>
      </c>
      <c r="H34" s="7">
        <f>vlookup(A34,'202405 MM (Do Not Delete)'!$A$1:$G$1000,7,false)</f>
        <v>226</v>
      </c>
      <c r="J34" s="80">
        <f t="shared" si="3"/>
        <v>268394095</v>
      </c>
    </row>
    <row r="35">
      <c r="A35" s="18">
        <v>130.0</v>
      </c>
      <c r="B35" s="18" t="str">
        <f>VLOOKUP(A35,'202405 MM (Do Not Delete)'!$S$2:$T$1000,2,false)</f>
        <v>Iron Cup</v>
      </c>
      <c r="C35" s="18" t="str">
        <f t="shared" si="2"/>
        <v>((Iron Cup))</v>
      </c>
      <c r="D35" s="18">
        <v>15361.0</v>
      </c>
      <c r="E35" s="18">
        <v>9791.0</v>
      </c>
      <c r="F35" s="18">
        <v>2842.0</v>
      </c>
      <c r="G35" s="19">
        <f>VLOOKUP(B35,'Kings Ratings'!$A$2:$B$1000,2,false)</f>
        <v>1</v>
      </c>
      <c r="H35" s="7">
        <f>vlookup(A35,'202405 MM (Do Not Delete)'!$A$1:$G$1000,7,false)</f>
        <v>227</v>
      </c>
      <c r="J35" s="80">
        <f t="shared" si="3"/>
        <v>294006361</v>
      </c>
    </row>
    <row r="36">
      <c r="A36" s="18">
        <v>77.0</v>
      </c>
      <c r="B36" s="18" t="str">
        <f>VLOOKUP(A36,'202405 MM (Do Not Delete)'!$S$2:$T$1000,2,false)</f>
        <v>Shimmer Stone</v>
      </c>
      <c r="C36" s="18" t="str">
        <f t="shared" si="2"/>
        <v>((Shimmer Stone))</v>
      </c>
      <c r="D36" s="18">
        <v>29430.0</v>
      </c>
      <c r="E36" s="18">
        <v>11144.0</v>
      </c>
      <c r="F36" s="18">
        <v>2506.0</v>
      </c>
      <c r="G36" s="19">
        <f>VLOOKUP(B36,'Kings Ratings'!$A$2:$B$1000,2,false)</f>
        <v>1</v>
      </c>
      <c r="H36" s="7">
        <f>vlookup(A36,'202405 MM (Do Not Delete)'!$A$1:$G$1000,7,false)</f>
        <v>227</v>
      </c>
      <c r="J36" s="80">
        <f t="shared" si="3"/>
        <v>261773430</v>
      </c>
    </row>
    <row r="37">
      <c r="A37" s="18">
        <v>56.0</v>
      </c>
      <c r="B37" s="18" t="str">
        <f>VLOOKUP(A37,'202405 MM (Do Not Delete)'!$S$2:$T$1000,2,false)</f>
        <v>Green Chromis</v>
      </c>
      <c r="C37" s="18" t="str">
        <f t="shared" si="2"/>
        <v>((Green Chromis))</v>
      </c>
      <c r="D37" s="18">
        <v>19068.0</v>
      </c>
      <c r="E37" s="18">
        <v>9351.0</v>
      </c>
      <c r="F37" s="18">
        <v>2750.0</v>
      </c>
      <c r="G37" s="19">
        <f>VLOOKUP(B37,'Kings Ratings'!$A$2:$B$1000,2,false)</f>
        <v>1</v>
      </c>
      <c r="H37" s="7">
        <f>vlookup(A37,'202405 MM (Do Not Delete)'!$A$1:$G$1000,7,false)</f>
        <v>228</v>
      </c>
      <c r="J37" s="80">
        <f t="shared" si="3"/>
        <v>284370068</v>
      </c>
    </row>
    <row r="38">
      <c r="A38" s="18">
        <v>100.0</v>
      </c>
      <c r="B38" s="18" t="str">
        <f>VLOOKUP(A38,'202405 MM (Do Not Delete)'!$S$2:$T$1000,2,false)</f>
        <v>Pearl</v>
      </c>
      <c r="C38" s="18" t="str">
        <f t="shared" si="2"/>
        <v>((Pearl))</v>
      </c>
      <c r="D38" s="18">
        <v>16837.0</v>
      </c>
      <c r="E38" s="18">
        <v>8779.0</v>
      </c>
      <c r="F38" s="18">
        <v>2452.0</v>
      </c>
      <c r="G38" s="19">
        <f>VLOOKUP(B38,'Kings Ratings'!$A$2:$B$1000,2,false)</f>
        <v>1</v>
      </c>
      <c r="H38" s="7">
        <f>vlookup(A38,'202405 MM (Do Not Delete)'!$A$1:$G$1000,7,false)</f>
        <v>228</v>
      </c>
      <c r="J38" s="80">
        <f t="shared" si="3"/>
        <v>253995837</v>
      </c>
    </row>
    <row r="39">
      <c r="A39" s="18">
        <v>57.0</v>
      </c>
      <c r="B39" s="18" t="str">
        <f>VLOOKUP(A39,'202405 MM (Do Not Delete)'!$S$2:$T$1000,2,false)</f>
        <v>Blue Crab</v>
      </c>
      <c r="C39" s="18" t="str">
        <f t="shared" si="2"/>
        <v>((Blue Crab))</v>
      </c>
      <c r="D39" s="18">
        <v>18800.0</v>
      </c>
      <c r="E39" s="18">
        <v>9318.0</v>
      </c>
      <c r="F39" s="18">
        <v>2743.0</v>
      </c>
      <c r="G39" s="19">
        <f>VLOOKUP(B39,'Kings Ratings'!$A$2:$B$1000,2,false)</f>
        <v>2</v>
      </c>
      <c r="H39" s="7">
        <f>vlookup(A39,'202405 MM (Do Not Delete)'!$A$1:$G$1000,7,false)</f>
        <v>229</v>
      </c>
      <c r="J39" s="80">
        <f t="shared" si="3"/>
        <v>283636800</v>
      </c>
    </row>
    <row r="40">
      <c r="A40" s="18">
        <v>308.0</v>
      </c>
      <c r="B40" s="18" t="str">
        <f>VLOOKUP(A40,'202405 MM (Do Not Delete)'!$S$2:$T$1000,2,false)</f>
        <v>Sea Catfish</v>
      </c>
      <c r="C40" s="18" t="str">
        <f t="shared" si="2"/>
        <v>((Sea Catfish))</v>
      </c>
      <c r="D40" s="18">
        <v>26048.0</v>
      </c>
      <c r="E40" s="18">
        <v>14659.0</v>
      </c>
      <c r="F40" s="18">
        <v>2724.0</v>
      </c>
      <c r="G40" s="19">
        <f>VLOOKUP(B40,'Kings Ratings'!$A$2:$B$1000,2,false)</f>
        <v>1</v>
      </c>
      <c r="H40" s="7">
        <f>vlookup(A40,'202405 MM (Do Not Delete)'!$A$1:$G$1000,7,false)</f>
        <v>229</v>
      </c>
      <c r="J40" s="80">
        <f t="shared" si="3"/>
        <v>287085048</v>
      </c>
    </row>
    <row r="41">
      <c r="A41" s="18">
        <v>309.0</v>
      </c>
      <c r="B41" s="18" t="str">
        <f>VLOOKUP(A41,'202405 MM (Do Not Delete)'!$S$2:$T$1000,2,false)</f>
        <v>Plumbfish</v>
      </c>
      <c r="C41" s="18" t="str">
        <f t="shared" si="2"/>
        <v>((Plumbfish))</v>
      </c>
      <c r="D41" s="18">
        <v>25660.0</v>
      </c>
      <c r="E41" s="18">
        <v>13975.0</v>
      </c>
      <c r="F41" s="18">
        <v>2645.0</v>
      </c>
      <c r="G41" s="19">
        <f>VLOOKUP(B41,'Kings Ratings'!$A$2:$B$1000,2,false)</f>
        <v>1</v>
      </c>
      <c r="H41" s="7">
        <f>vlookup(A41,'202405 MM (Do Not Delete)'!$A$1:$G$1000,7,false)</f>
        <v>230</v>
      </c>
      <c r="J41" s="80">
        <f t="shared" si="3"/>
        <v>278500660</v>
      </c>
    </row>
    <row r="42">
      <c r="A42" s="18">
        <v>131.0</v>
      </c>
      <c r="B42" s="18" t="str">
        <f>VLOOKUP(A42,'202405 MM (Do Not Delete)'!$S$2:$T$1000,2,false)</f>
        <v>Bluegill</v>
      </c>
      <c r="C42" s="18" t="str">
        <f t="shared" si="2"/>
        <v>((Bluegill))</v>
      </c>
      <c r="D42" s="18">
        <v>12952.0</v>
      </c>
      <c r="E42" s="18">
        <v>5866.0</v>
      </c>
      <c r="F42" s="18">
        <v>2351.0</v>
      </c>
      <c r="G42" s="19">
        <f>VLOOKUP(B42,'Kings Ratings'!$A$2:$B$1000,2,false)</f>
        <v>2</v>
      </c>
      <c r="H42" s="7">
        <f>vlookup(A42,'202405 MM (Do Not Delete)'!$A$1:$G$1000,7,false)</f>
        <v>230</v>
      </c>
      <c r="J42" s="80">
        <f t="shared" si="3"/>
        <v>240978952</v>
      </c>
    </row>
    <row r="43">
      <c r="A43" s="18">
        <v>119.0</v>
      </c>
      <c r="B43" s="18" t="str">
        <f>VLOOKUP(A43,'202405 MM (Do Not Delete)'!$S$2:$T$1000,2,false)</f>
        <v>Jellyfish</v>
      </c>
      <c r="C43" s="18" t="str">
        <f t="shared" si="2"/>
        <v>((Jellyfish))</v>
      </c>
      <c r="D43" s="18">
        <v>17153.0</v>
      </c>
      <c r="E43" s="18">
        <v>8364.0</v>
      </c>
      <c r="F43" s="18">
        <v>2367.0</v>
      </c>
      <c r="G43" s="19">
        <f>VLOOKUP(B43,'Kings Ratings'!$A$2:$B$1000,2,false)</f>
        <v>2</v>
      </c>
      <c r="H43" s="7">
        <f>vlookup(A43,'202405 MM (Do Not Delete)'!$A$1:$G$1000,7,false)</f>
        <v>231</v>
      </c>
      <c r="J43" s="80">
        <f t="shared" si="3"/>
        <v>245081153</v>
      </c>
    </row>
    <row r="44">
      <c r="A44" s="18">
        <v>110.0</v>
      </c>
      <c r="B44" s="18" t="str">
        <f>VLOOKUP(A44,'202405 MM (Do Not Delete)'!$S$2:$T$1000,2,false)</f>
        <v>Leather</v>
      </c>
      <c r="C44" s="18" t="str">
        <f t="shared" si="2"/>
        <v>((Leather))</v>
      </c>
      <c r="D44" s="18">
        <v>24448.0</v>
      </c>
      <c r="E44" s="18">
        <v>8888.0</v>
      </c>
      <c r="F44" s="18">
        <v>2189.0</v>
      </c>
      <c r="G44" s="19">
        <f>VLOOKUP(B44,'Kings Ratings'!$A$2:$B$1000,2,false)</f>
        <v>1</v>
      </c>
      <c r="H44" s="7">
        <f>vlookup(A44,'202405 MM (Do Not Delete)'!$A$1:$G$1000,7,false)</f>
        <v>231</v>
      </c>
      <c r="J44" s="80">
        <f t="shared" si="3"/>
        <v>227812448</v>
      </c>
    </row>
    <row r="45">
      <c r="A45" s="18">
        <v>310.0</v>
      </c>
      <c r="B45" s="18" t="str">
        <f>VLOOKUP(A45,'202405 MM (Do Not Delete)'!$S$2:$T$1000,2,false)</f>
        <v>Spiral Shell</v>
      </c>
      <c r="C45" s="18" t="str">
        <f t="shared" si="2"/>
        <v>((Spiral Shell))</v>
      </c>
      <c r="D45" s="18">
        <v>24804.0</v>
      </c>
      <c r="E45" s="18">
        <v>13271.0</v>
      </c>
      <c r="F45" s="18">
        <v>2447.0</v>
      </c>
      <c r="G45" s="19">
        <f>VLOOKUP(B45,'Kings Ratings'!$A$2:$B$1000,2,false)</f>
        <v>1</v>
      </c>
      <c r="H45" s="7">
        <f>vlookup(A45,'202405 MM (Do Not Delete)'!$A$1:$G$1000,7,false)</f>
        <v>232</v>
      </c>
      <c r="J45" s="80">
        <f t="shared" si="3"/>
        <v>257995804</v>
      </c>
    </row>
    <row r="46">
      <c r="A46" s="18">
        <v>200.0</v>
      </c>
      <c r="B46" s="18" t="str">
        <f>VLOOKUP(A46,'202405 MM (Do Not Delete)'!$S$2:$T$1000,2,false)</f>
        <v>Blue Tiger Fish</v>
      </c>
      <c r="C46" s="18" t="str">
        <f t="shared" si="2"/>
        <v>((Blue Tiger Fish))</v>
      </c>
      <c r="D46" s="18">
        <v>16317.0</v>
      </c>
      <c r="E46" s="18">
        <v>8061.0</v>
      </c>
      <c r="F46" s="18">
        <v>2143.0</v>
      </c>
      <c r="G46" s="19">
        <f>VLOOKUP(B46,'Kings Ratings'!$A$2:$B$1000,2,false)</f>
        <v>2</v>
      </c>
      <c r="H46" s="7">
        <f>vlookup(A46,'202405 MM (Do Not Delete)'!$A$1:$G$1000,7,false)</f>
        <v>232</v>
      </c>
      <c r="J46" s="80">
        <f t="shared" si="3"/>
        <v>222377317</v>
      </c>
    </row>
    <row r="47">
      <c r="A47" s="18">
        <v>311.0</v>
      </c>
      <c r="B47" s="18" t="str">
        <f>VLOOKUP(A47,'202405 MM (Do Not Delete)'!$S$2:$T$1000,2,false)</f>
        <v>Serpent Eel</v>
      </c>
      <c r="C47" s="18" t="str">
        <f t="shared" si="2"/>
        <v>((Serpent Eel))</v>
      </c>
      <c r="D47" s="18">
        <v>24325.0</v>
      </c>
      <c r="E47" s="18">
        <v>12855.0</v>
      </c>
      <c r="F47" s="18">
        <v>2397.0</v>
      </c>
      <c r="G47" s="19">
        <f>VLOOKUP(B47,'Kings Ratings'!$A$2:$B$1000,2,false)</f>
        <v>1</v>
      </c>
      <c r="H47" s="7">
        <f>vlookup(A47,'202405 MM (Do Not Delete)'!$A$1:$G$1000,7,false)</f>
        <v>233</v>
      </c>
      <c r="J47" s="80">
        <f t="shared" si="3"/>
        <v>252579325</v>
      </c>
    </row>
    <row r="48">
      <c r="A48" s="18">
        <v>217.0</v>
      </c>
      <c r="B48" s="18" t="str">
        <f>VLOOKUP(A48,'202405 MM (Do Not Delete)'!$S$2:$T$1000,2,false)</f>
        <v>Horseshoe</v>
      </c>
      <c r="C48" s="18" t="str">
        <f t="shared" si="2"/>
        <v>((Horseshoe))</v>
      </c>
      <c r="D48" s="18">
        <v>14116.0</v>
      </c>
      <c r="E48" s="18">
        <v>8773.0</v>
      </c>
      <c r="F48" s="18">
        <v>2307.0</v>
      </c>
      <c r="G48" s="19">
        <f>VLOOKUP(B48,'Kings Ratings'!$A$2:$B$1000,2,false)</f>
        <v>1</v>
      </c>
      <c r="H48" s="7">
        <f>vlookup(A48,'202405 MM (Do Not Delete)'!$A$1:$G$1000,7,false)</f>
        <v>233</v>
      </c>
      <c r="J48" s="80">
        <f t="shared" si="3"/>
        <v>239487116</v>
      </c>
    </row>
    <row r="49">
      <c r="A49" s="18">
        <v>312.0</v>
      </c>
      <c r="B49" s="18" t="str">
        <f>VLOOKUP(A49,'202405 MM (Do Not Delete)'!$S$2:$T$1000,2,false)</f>
        <v>Ruby Coral</v>
      </c>
      <c r="C49" s="18" t="str">
        <f t="shared" si="2"/>
        <v>((Ruby Coral))</v>
      </c>
      <c r="D49" s="18">
        <v>23850.0</v>
      </c>
      <c r="E49" s="18">
        <v>12453.0</v>
      </c>
      <c r="F49" s="18">
        <v>2263.0</v>
      </c>
      <c r="G49" s="19">
        <f>VLOOKUP(B49,'Kings Ratings'!$A$2:$B$1000,2,false)</f>
        <v>1</v>
      </c>
      <c r="H49" s="7">
        <f>vlookup(A49,'202405 MM (Do Not Delete)'!$A$1:$G$1000,7,false)</f>
        <v>234</v>
      </c>
      <c r="J49" s="80">
        <f t="shared" si="3"/>
        <v>238776850</v>
      </c>
    </row>
    <row r="50">
      <c r="A50" s="18">
        <v>39.0</v>
      </c>
      <c r="B50" s="18" t="str">
        <f>VLOOKUP(A50,'202405 MM (Do Not Delete)'!$S$2:$T$1000,2,false)</f>
        <v>Crappie</v>
      </c>
      <c r="C50" s="18" t="str">
        <f t="shared" si="2"/>
        <v>((Crappie))</v>
      </c>
      <c r="D50" s="18">
        <v>18519.0</v>
      </c>
      <c r="E50" s="18">
        <v>8216.0</v>
      </c>
      <c r="F50" s="18">
        <v>2168.0</v>
      </c>
      <c r="G50" s="19">
        <f>VLOOKUP(B50,'Kings Ratings'!$A$2:$B$1000,2,false)</f>
        <v>1</v>
      </c>
      <c r="H50" s="7">
        <f>vlookup(A50,'202405 MM (Do Not Delete)'!$A$1:$G$1000,7,false)</f>
        <v>234</v>
      </c>
      <c r="J50" s="80">
        <f t="shared" si="3"/>
        <v>225034519</v>
      </c>
    </row>
    <row r="51">
      <c r="A51" s="18">
        <v>90.0</v>
      </c>
      <c r="B51" s="18" t="str">
        <f>VLOOKUP(A51,'202405 MM (Do Not Delete)'!$S$2:$T$1000,2,false)</f>
        <v>Blue Shell</v>
      </c>
      <c r="C51" s="18" t="str">
        <f t="shared" si="2"/>
        <v>((Blue Shell))</v>
      </c>
      <c r="D51" s="18">
        <v>18117.0</v>
      </c>
      <c r="E51" s="18">
        <v>8029.0</v>
      </c>
      <c r="F51" s="18">
        <v>2139.0</v>
      </c>
      <c r="G51" s="19">
        <f>VLOOKUP(B51,'Kings Ratings'!$A$2:$B$1000,2,false)</f>
        <v>3</v>
      </c>
      <c r="H51" s="7">
        <f>vlookup(A51,'202405 MM (Do Not Delete)'!$A$1:$G$1000,7,false)</f>
        <v>235</v>
      </c>
      <c r="J51" s="80">
        <f t="shared" si="3"/>
        <v>221947117</v>
      </c>
    </row>
    <row r="52">
      <c r="A52" s="18">
        <v>81.0</v>
      </c>
      <c r="B52" s="18" t="str">
        <f>VLOOKUP(A52,'202405 MM (Do Not Delete)'!$S$2:$T$1000,2,false)</f>
        <v>White Parchment</v>
      </c>
      <c r="C52" s="18" t="str">
        <f t="shared" si="2"/>
        <v>((White Parchment))</v>
      </c>
      <c r="D52" s="18">
        <v>18311.0</v>
      </c>
      <c r="E52" s="18">
        <v>7744.0</v>
      </c>
      <c r="F52" s="18">
        <v>1743.0</v>
      </c>
      <c r="G52" s="19">
        <f>VLOOKUP(B52,'Kings Ratings'!$A$2:$B$1000,2,false)</f>
        <v>1</v>
      </c>
      <c r="H52" s="7">
        <f>vlookup(A52,'202405 MM (Do Not Delete)'!$A$1:$G$1000,7,false)</f>
        <v>235</v>
      </c>
      <c r="J52" s="80">
        <f t="shared" si="3"/>
        <v>182062311</v>
      </c>
    </row>
    <row r="53">
      <c r="A53" s="18">
        <v>233.0</v>
      </c>
      <c r="B53" s="18" t="str">
        <f>VLOOKUP(A53,'202405 MM (Do Not Delete)'!$S$2:$T$1000,2,false)</f>
        <v>Redgill</v>
      </c>
      <c r="C53" s="18" t="str">
        <f t="shared" si="2"/>
        <v>((Redgill))</v>
      </c>
      <c r="D53" s="18">
        <v>16636.0</v>
      </c>
      <c r="E53" s="18">
        <v>7974.0</v>
      </c>
      <c r="F53" s="18">
        <v>1932.0</v>
      </c>
      <c r="G53" s="19">
        <f>VLOOKUP(B53,'Kings Ratings'!$A$2:$B$1000,2,false)</f>
        <v>1</v>
      </c>
      <c r="H53" s="7">
        <f>vlookup(A53,'202405 MM (Do Not Delete)'!$A$1:$G$1000,7,false)</f>
        <v>236</v>
      </c>
      <c r="J53" s="80">
        <f t="shared" si="3"/>
        <v>201190636</v>
      </c>
    </row>
    <row r="54">
      <c r="A54" s="18">
        <v>427.0</v>
      </c>
      <c r="B54" s="18" t="str">
        <f>VLOOKUP(A54,'202405 MM (Do Not Delete)'!$S$2:$T$1000,2,false)</f>
        <v>Yarn</v>
      </c>
      <c r="C54" s="18" t="str">
        <f t="shared" si="2"/>
        <v>((Yarn))</v>
      </c>
      <c r="D54" s="18">
        <v>14347.0</v>
      </c>
      <c r="E54" s="18">
        <v>6781.0</v>
      </c>
      <c r="F54" s="18">
        <v>1685.0</v>
      </c>
      <c r="G54" s="19">
        <f>VLOOKUP(B54,'Kings Ratings'!$A$2:$B$1000,2,false)</f>
        <v>1</v>
      </c>
      <c r="H54" s="7">
        <f>vlookup(A54,'202405 MM (Do Not Delete)'!$A$1:$G$1000,7,false)</f>
        <v>236</v>
      </c>
      <c r="J54" s="80">
        <f t="shared" si="3"/>
        <v>175295347</v>
      </c>
    </row>
    <row r="55">
      <c r="A55" s="18">
        <v>115.0</v>
      </c>
      <c r="B55" s="18" t="str">
        <f>VLOOKUP(A55,'202405 MM (Do Not Delete)'!$S$2:$T$1000,2,false)</f>
        <v>Puffer</v>
      </c>
      <c r="C55" s="18" t="str">
        <f t="shared" si="2"/>
        <v>((Puffer))</v>
      </c>
      <c r="D55" s="18">
        <v>14722.0</v>
      </c>
      <c r="E55" s="18">
        <v>7372.0</v>
      </c>
      <c r="F55" s="18">
        <v>1718.0</v>
      </c>
      <c r="G55" s="19">
        <f>VLOOKUP(B55,'Kings Ratings'!$A$2:$B$1000,2,false)</f>
        <v>3</v>
      </c>
      <c r="H55" s="7">
        <f>vlookup(A55,'202405 MM (Do Not Delete)'!$A$1:$G$1000,7,false)</f>
        <v>237</v>
      </c>
      <c r="J55" s="80">
        <f t="shared" si="3"/>
        <v>179186722</v>
      </c>
    </row>
    <row r="56">
      <c r="A56" s="18">
        <v>206.0</v>
      </c>
      <c r="B56" s="18" t="str">
        <f>VLOOKUP(A56,'202405 MM (Do Not Delete)'!$S$2:$T$1000,2,false)</f>
        <v>Seahorse</v>
      </c>
      <c r="C56" s="18" t="str">
        <f t="shared" si="2"/>
        <v>((Seahorse))</v>
      </c>
      <c r="D56" s="18">
        <v>14269.0</v>
      </c>
      <c r="E56" s="18">
        <v>7364.0</v>
      </c>
      <c r="F56" s="18">
        <v>1717.0</v>
      </c>
      <c r="G56" s="19">
        <f>VLOOKUP(B56,'Kings Ratings'!$A$2:$B$1000,2,false)</f>
        <v>3</v>
      </c>
      <c r="H56" s="7">
        <f>vlookup(A56,'202405 MM (Do Not Delete)'!$A$1:$G$1000,7,false)</f>
        <v>237</v>
      </c>
      <c r="J56" s="80">
        <f t="shared" si="3"/>
        <v>179078269</v>
      </c>
    </row>
    <row r="57">
      <c r="A57" s="18">
        <v>201.0</v>
      </c>
      <c r="B57" s="18" t="str">
        <f>VLOOKUP(A57,'202405 MM (Do Not Delete)'!$S$2:$T$1000,2,false)</f>
        <v>Fluorifish</v>
      </c>
      <c r="C57" s="18" t="str">
        <f t="shared" si="2"/>
        <v>((Fluorifish))</v>
      </c>
      <c r="D57" s="18">
        <v>15284.0</v>
      </c>
      <c r="E57" s="18">
        <v>7896.0</v>
      </c>
      <c r="F57" s="18">
        <v>1811.0</v>
      </c>
      <c r="G57" s="19">
        <f>VLOOKUP(B57,'Kings Ratings'!$A$2:$B$1000,2,false)</f>
        <v>3</v>
      </c>
      <c r="H57" s="7">
        <f>vlookup(A57,'202405 MM (Do Not Delete)'!$A$1:$G$1000,7,false)</f>
        <v>238</v>
      </c>
      <c r="J57" s="80">
        <f t="shared" si="3"/>
        <v>189011284</v>
      </c>
    </row>
    <row r="58">
      <c r="A58" s="18">
        <v>143.0</v>
      </c>
      <c r="B58" s="18" t="str">
        <f>VLOOKUP(A58,'202405 MM (Do Not Delete)'!$S$2:$T$1000,2,false)</f>
        <v>Emerald</v>
      </c>
      <c r="C58" s="18" t="str">
        <f t="shared" si="2"/>
        <v>((Emerald))</v>
      </c>
      <c r="D58" s="18">
        <v>15299.0</v>
      </c>
      <c r="E58" s="18">
        <v>7270.0</v>
      </c>
      <c r="F58" s="18">
        <v>1617.0</v>
      </c>
      <c r="G58" s="19">
        <f>VLOOKUP(B58,'Kings Ratings'!$A$2:$B$1000,2,false)</f>
        <v>1</v>
      </c>
      <c r="H58" s="7">
        <f>vlookup(A58,'202405 MM (Do Not Delete)'!$A$1:$G$1000,7,false)</f>
        <v>238</v>
      </c>
      <c r="J58" s="80">
        <f t="shared" si="3"/>
        <v>168985299</v>
      </c>
    </row>
    <row r="59">
      <c r="A59" s="18">
        <v>167.0</v>
      </c>
      <c r="B59" s="18" t="str">
        <f>VLOOKUP(A59,'202405 MM (Do Not Delete)'!$S$2:$T$1000,2,false)</f>
        <v>Sturdy Shield</v>
      </c>
      <c r="C59" s="18" t="str">
        <f t="shared" si="2"/>
        <v>((Sturdy Shield))</v>
      </c>
      <c r="D59" s="18">
        <v>28599.0</v>
      </c>
      <c r="E59" s="18">
        <v>12449.0</v>
      </c>
      <c r="F59" s="18">
        <v>1873.0</v>
      </c>
      <c r="G59" s="19">
        <f>VLOOKUP(B59,'Kings Ratings'!$A$2:$B$1000,2,false)</f>
        <v>1</v>
      </c>
      <c r="H59" s="7">
        <f>vlookup(A59,'202405 MM (Do Not Delete)'!$A$1:$G$1000,7,false)</f>
        <v>239</v>
      </c>
      <c r="J59" s="80">
        <f t="shared" si="3"/>
        <v>199777599</v>
      </c>
    </row>
    <row r="60">
      <c r="A60" s="18">
        <v>84.0</v>
      </c>
      <c r="B60" s="18" t="str">
        <f>VLOOKUP(A60,'202405 MM (Do Not Delete)'!$S$2:$T$1000,2,false)</f>
        <v>Orange Juice</v>
      </c>
      <c r="C60" s="18" t="str">
        <f t="shared" si="2"/>
        <v>((Orange Juice))</v>
      </c>
      <c r="D60" s="18">
        <v>25758.0</v>
      </c>
      <c r="E60" s="18">
        <v>8950.0</v>
      </c>
      <c r="F60" s="18">
        <v>1382.0</v>
      </c>
      <c r="G60" s="19">
        <f>VLOOKUP(B60,'Kings Ratings'!$A$2:$B$1000,2,false)</f>
        <v>3</v>
      </c>
      <c r="H60" s="7">
        <f>vlookup(A60,'202405 MM (Do Not Delete)'!$A$1:$G$1000,7,false)</f>
        <v>239</v>
      </c>
      <c r="J60" s="80">
        <f t="shared" si="3"/>
        <v>147175758</v>
      </c>
    </row>
    <row r="61">
      <c r="A61" s="18">
        <v>114.0</v>
      </c>
      <c r="B61" s="18" t="str">
        <f>VLOOKUP(A61,'202405 MM (Do Not Delete)'!$S$2:$T$1000,2,false)</f>
        <v>Marlin</v>
      </c>
      <c r="C61" s="18" t="str">
        <f t="shared" si="2"/>
        <v>((Marlin))</v>
      </c>
      <c r="D61" s="18">
        <v>14762.0</v>
      </c>
      <c r="E61" s="18">
        <v>7525.0</v>
      </c>
      <c r="F61" s="18">
        <v>1643.0</v>
      </c>
      <c r="G61" s="19">
        <f>VLOOKUP(B61,'Kings Ratings'!$A$2:$B$1000,2,false)</f>
        <v>3</v>
      </c>
      <c r="H61" s="7">
        <f>vlookup(A61,'202405 MM (Do Not Delete)'!$A$1:$G$1000,7,false)</f>
        <v>240</v>
      </c>
      <c r="J61" s="80">
        <f t="shared" si="3"/>
        <v>171839762</v>
      </c>
    </row>
    <row r="62">
      <c r="A62" s="18">
        <v>174.0</v>
      </c>
      <c r="B62" s="18" t="str">
        <f>VLOOKUP(A62,'202405 MM (Do Not Delete)'!$S$2:$T$1000,2,false)</f>
        <v>Ruby Fish</v>
      </c>
      <c r="C62" s="18" t="str">
        <f t="shared" si="2"/>
        <v>((Ruby Fish))</v>
      </c>
      <c r="D62" s="18">
        <v>14035.0</v>
      </c>
      <c r="E62" s="18">
        <v>7497.0</v>
      </c>
      <c r="F62" s="18">
        <v>1637.0</v>
      </c>
      <c r="G62" s="19">
        <f>VLOOKUP(B62,'Kings Ratings'!$A$2:$B$1000,2,false)</f>
        <v>3</v>
      </c>
      <c r="H62" s="7">
        <f>vlookup(A62,'202405 MM (Do Not Delete)'!$A$1:$G$1000,7,false)</f>
        <v>240</v>
      </c>
      <c r="J62" s="80">
        <f t="shared" si="3"/>
        <v>171211035</v>
      </c>
    </row>
    <row r="63">
      <c r="A63" s="18">
        <v>301.0</v>
      </c>
      <c r="B63" s="18" t="str">
        <f>VLOOKUP(A63,'202405 MM (Do Not Delete)'!$S$2:$T$1000,2,false)</f>
        <v>Fancy Pipe</v>
      </c>
      <c r="C63" s="18" t="str">
        <f t="shared" si="2"/>
        <v>((Fancy Pipe))</v>
      </c>
      <c r="D63" s="18">
        <v>24934.0</v>
      </c>
      <c r="E63" s="18">
        <v>10530.0</v>
      </c>
      <c r="F63" s="18">
        <v>1642.0</v>
      </c>
      <c r="G63" s="19">
        <f>VLOOKUP(B63,'Kings Ratings'!$A$2:$B$1000,2,false)</f>
        <v>1</v>
      </c>
      <c r="H63" s="7">
        <f>vlookup(A63,'202405 MM (Do Not Delete)'!$A$1:$G$1000,7,false)</f>
        <v>241</v>
      </c>
      <c r="J63" s="80">
        <f t="shared" si="3"/>
        <v>174754934</v>
      </c>
    </row>
    <row r="64">
      <c r="A64" s="18">
        <v>842.0</v>
      </c>
      <c r="B64" s="18" t="str">
        <f>VLOOKUP(A64,'202405 MM (Do Not Delete)'!$S$2:$T$1000,2,false)</f>
        <v>Nailed Board</v>
      </c>
      <c r="C64" s="18" t="str">
        <f t="shared" si="2"/>
        <v>((Nailed Board))</v>
      </c>
      <c r="D64" s="18">
        <v>6366.0</v>
      </c>
      <c r="E64" s="18">
        <v>4659.0</v>
      </c>
      <c r="F64" s="18">
        <v>1634.0</v>
      </c>
      <c r="G64" s="19">
        <f>VLOOKUP(B64,'Kings Ratings'!$A$2:$B$1000,2,false)</f>
        <v>1</v>
      </c>
      <c r="H64" s="7">
        <f>vlookup(A64,'202405 MM (Do Not Delete)'!$A$1:$G$1000,7,false)</f>
        <v>241</v>
      </c>
      <c r="J64" s="80">
        <f t="shared" si="3"/>
        <v>168065366</v>
      </c>
    </row>
    <row r="65">
      <c r="A65" s="18">
        <v>94.0</v>
      </c>
      <c r="B65" s="18" t="str">
        <f>VLOOKUP(A65,'202405 MM (Do Not Delete)'!$S$2:$T$1000,2,false)</f>
        <v>Ruby</v>
      </c>
      <c r="C65" s="18" t="str">
        <f t="shared" si="2"/>
        <v>((Ruby))</v>
      </c>
      <c r="D65" s="18">
        <v>14392.0</v>
      </c>
      <c r="E65" s="18">
        <v>7043.0</v>
      </c>
      <c r="F65" s="18">
        <v>1274.0</v>
      </c>
      <c r="G65" s="19">
        <f>VLOOKUP(B65,'Kings Ratings'!$A$2:$B$1000,2,false)</f>
        <v>1</v>
      </c>
      <c r="H65" s="7">
        <f>vlookup(A65,'202405 MM (Do Not Delete)'!$A$1:$G$1000,7,false)</f>
        <v>242</v>
      </c>
      <c r="J65" s="80">
        <f t="shared" si="3"/>
        <v>134457392</v>
      </c>
    </row>
    <row r="66">
      <c r="A66" s="18">
        <v>86.0</v>
      </c>
      <c r="B66" s="18" t="str">
        <f>VLOOKUP(A66,'202405 MM (Do Not Delete)'!$S$2:$T$1000,2,false)</f>
        <v>Lemonade</v>
      </c>
      <c r="C66" s="18" t="str">
        <f t="shared" si="2"/>
        <v>((Lemonade))</v>
      </c>
      <c r="D66" s="18">
        <v>23868.0</v>
      </c>
      <c r="E66" s="18">
        <v>8359.0</v>
      </c>
      <c r="F66" s="18">
        <v>1218.0</v>
      </c>
      <c r="G66" s="19">
        <f>VLOOKUP(B66,'Kings Ratings'!$A$2:$B$1000,2,false)</f>
        <v>3</v>
      </c>
      <c r="H66" s="7">
        <f>vlookup(A66,'202405 MM (Do Not Delete)'!$A$1:$G$1000,7,false)</f>
        <v>242</v>
      </c>
      <c r="J66" s="80">
        <f t="shared" si="3"/>
        <v>130182868</v>
      </c>
    </row>
    <row r="67">
      <c r="A67" s="18">
        <v>104.0</v>
      </c>
      <c r="B67" s="18" t="str">
        <f>VLOOKUP(A67,'202405 MM (Do Not Delete)'!$S$2:$T$1000,2,false)</f>
        <v>Black Powder</v>
      </c>
      <c r="C67" s="18" t="str">
        <f t="shared" si="2"/>
        <v>((Black Powder))</v>
      </c>
      <c r="D67" s="18">
        <v>18316.0</v>
      </c>
      <c r="E67" s="18">
        <v>6939.0</v>
      </c>
      <c r="F67" s="18">
        <v>1448.0</v>
      </c>
      <c r="G67" s="19">
        <f>VLOOKUP(B67,'Kings Ratings'!$A$2:$B$1000,2,false)</f>
        <v>2</v>
      </c>
      <c r="H67" s="7">
        <f>vlookup(A67,'202405 MM (Do Not Delete)'!$A$1:$G$1000,7,false)</f>
        <v>243</v>
      </c>
      <c r="J67" s="80">
        <f t="shared" si="3"/>
        <v>151757316</v>
      </c>
    </row>
    <row r="68">
      <c r="A68" s="18">
        <v>23.0</v>
      </c>
      <c r="B68" s="18" t="str">
        <f>VLOOKUP(A68,'202405 MM (Do Not Delete)'!$S$2:$T$1000,2,false)</f>
        <v>Bucket</v>
      </c>
      <c r="C68" s="18" t="str">
        <f t="shared" si="2"/>
        <v>((Bucket))</v>
      </c>
      <c r="D68" s="18">
        <v>13695.0</v>
      </c>
      <c r="E68" s="18">
        <v>6550.0</v>
      </c>
      <c r="F68" s="18">
        <v>1325.0</v>
      </c>
      <c r="G68" s="19">
        <f>VLOOKUP(B68,'Kings Ratings'!$A$2:$B$1000,2,false)</f>
        <v>1</v>
      </c>
      <c r="H68" s="7">
        <f>vlookup(A68,'202405 MM (Do Not Delete)'!$A$1:$G$1000,7,false)</f>
        <v>243</v>
      </c>
      <c r="J68" s="80">
        <f t="shared" si="3"/>
        <v>139063695</v>
      </c>
    </row>
    <row r="69">
      <c r="A69" s="18">
        <v>199.0</v>
      </c>
      <c r="B69" s="18" t="str">
        <f>VLOOKUP(A69,'202405 MM (Do Not Delete)'!$S$2:$T$1000,2,false)</f>
        <v>Globber</v>
      </c>
      <c r="C69" s="18" t="str">
        <f t="shared" si="2"/>
        <v>((Globber))</v>
      </c>
      <c r="D69" s="18">
        <v>14644.0</v>
      </c>
      <c r="E69" s="18">
        <v>7947.0</v>
      </c>
      <c r="F69" s="18">
        <v>2395.0</v>
      </c>
      <c r="G69" s="19">
        <f>VLOOKUP(B69,'Kings Ratings'!$A$2:$B$1000,2,false)</f>
        <v>4</v>
      </c>
      <c r="H69" s="7">
        <f>vlookup(A69,'202405 MM (Do Not Delete)'!$A$1:$G$1000,7,false)</f>
        <v>244</v>
      </c>
      <c r="J69" s="80">
        <f t="shared" si="3"/>
        <v>247461644</v>
      </c>
    </row>
    <row r="70">
      <c r="A70" s="18">
        <v>129.0</v>
      </c>
      <c r="B70" s="18" t="str">
        <f>VLOOKUP(A70,'202405 MM (Do Not Delete)'!$S$2:$T$1000,2,false)</f>
        <v>Broom</v>
      </c>
      <c r="C70" s="18" t="str">
        <f t="shared" si="2"/>
        <v>((Broom))</v>
      </c>
      <c r="D70" s="18">
        <v>10034.0</v>
      </c>
      <c r="E70" s="18">
        <v>6464.0</v>
      </c>
      <c r="F70" s="18">
        <v>1297.0</v>
      </c>
      <c r="G70" s="19">
        <f>VLOOKUP(B70,'Kings Ratings'!$A$2:$B$1000,2,false)</f>
        <v>1</v>
      </c>
      <c r="H70" s="7">
        <f>vlookup(A70,'202405 MM (Do Not Delete)'!$A$1:$G$1000,7,false)</f>
        <v>244</v>
      </c>
      <c r="J70" s="80">
        <f t="shared" si="3"/>
        <v>136174034</v>
      </c>
    </row>
    <row r="71">
      <c r="A71" s="18">
        <v>89.0</v>
      </c>
      <c r="B71" s="18" t="str">
        <f>VLOOKUP(A71,'202405 MM (Do Not Delete)'!$S$2:$T$1000,2,false)</f>
        <v>Blue Catfish</v>
      </c>
      <c r="C71" s="18" t="str">
        <f t="shared" si="2"/>
        <v>((Blue Catfish))</v>
      </c>
      <c r="D71" s="18">
        <v>14213.0</v>
      </c>
      <c r="E71" s="18">
        <v>7900.0</v>
      </c>
      <c r="F71" s="18">
        <v>2542.0</v>
      </c>
      <c r="G71" s="19">
        <f>VLOOKUP(B71,'Kings Ratings'!$A$2:$B$1000,2,false)</f>
        <v>3</v>
      </c>
      <c r="H71" s="7">
        <f>vlookup(A71,'202405 MM (Do Not Delete)'!$A$1:$G$1000,7,false)</f>
        <v>245</v>
      </c>
      <c r="J71" s="80">
        <f t="shared" si="3"/>
        <v>262114213</v>
      </c>
    </row>
    <row r="72">
      <c r="A72" s="18">
        <v>132.0</v>
      </c>
      <c r="B72" s="18" t="str">
        <f>VLOOKUP(A72,'202405 MM (Do Not Delete)'!$S$2:$T$1000,2,false)</f>
        <v>Carp</v>
      </c>
      <c r="C72" s="18" t="str">
        <f t="shared" si="2"/>
        <v>((Carp))</v>
      </c>
      <c r="D72" s="18">
        <v>14096.0</v>
      </c>
      <c r="E72" s="18">
        <v>6386.0</v>
      </c>
      <c r="F72" s="18">
        <v>1275.0</v>
      </c>
      <c r="G72" s="19">
        <f>VLOOKUP(B72,'Kings Ratings'!$A$2:$B$1000,2,false)</f>
        <v>3</v>
      </c>
      <c r="H72" s="7">
        <f>vlookup(A72,'202405 MM (Do Not Delete)'!$A$1:$G$1000,7,false)</f>
        <v>245</v>
      </c>
      <c r="J72" s="80">
        <f t="shared" si="3"/>
        <v>133900096</v>
      </c>
    </row>
    <row r="73">
      <c r="A73" s="18">
        <v>234.0</v>
      </c>
      <c r="B73" s="18" t="str">
        <f>VLOOKUP(A73,'202405 MM (Do Not Delete)'!$S$2:$T$1000,2,false)</f>
        <v>Flarefin</v>
      </c>
      <c r="C73" s="18" t="str">
        <f t="shared" si="2"/>
        <v>((Flarefin))</v>
      </c>
      <c r="D73" s="18">
        <v>12346.0</v>
      </c>
      <c r="E73" s="18">
        <v>6569.0</v>
      </c>
      <c r="F73" s="18">
        <v>1333.0</v>
      </c>
      <c r="G73" s="19">
        <f>VLOOKUP(B73,'Kings Ratings'!$A$2:$B$1000,2,false)</f>
        <v>3</v>
      </c>
      <c r="H73" s="7">
        <f>vlookup(A73,'202405 MM (Do Not Delete)'!$A$1:$G$1000,7,false)</f>
        <v>246</v>
      </c>
      <c r="J73" s="80">
        <f t="shared" si="3"/>
        <v>139881346</v>
      </c>
    </row>
    <row r="74">
      <c r="A74" s="18">
        <v>248.0</v>
      </c>
      <c r="B74" s="18" t="str">
        <f>VLOOKUP(A74,'202405 MM (Do Not Delete)'!$S$2:$T$1000,2,false)</f>
        <v>Shimmer Topaz</v>
      </c>
      <c r="C74" s="18" t="str">
        <f t="shared" si="2"/>
        <v>((Shimmer Topaz))</v>
      </c>
      <c r="D74" s="18">
        <v>14397.0</v>
      </c>
      <c r="E74" s="18">
        <v>6661.0</v>
      </c>
      <c r="F74" s="18">
        <v>1077.0</v>
      </c>
      <c r="G74" s="19">
        <f>VLOOKUP(B74,'Kings Ratings'!$A$2:$B$1000,2,false)</f>
        <v>1</v>
      </c>
      <c r="H74" s="7">
        <f>vlookup(A74,'202405 MM (Do Not Delete)'!$A$1:$G$1000,7,false)</f>
        <v>246</v>
      </c>
      <c r="J74" s="80">
        <f t="shared" si="3"/>
        <v>114375397</v>
      </c>
    </row>
    <row r="75">
      <c r="A75" s="18">
        <v>264.0</v>
      </c>
      <c r="B75" s="18" t="str">
        <f>VLOOKUP(A75,'202405 MM (Do Not Delete)'!$S$2:$T$1000,2,false)</f>
        <v>Jade</v>
      </c>
      <c r="C75" s="18" t="str">
        <f t="shared" si="2"/>
        <v>((Jade))</v>
      </c>
      <c r="D75" s="18">
        <v>13347.0</v>
      </c>
      <c r="E75" s="18">
        <v>6457.0</v>
      </c>
      <c r="F75" s="18">
        <v>1032.0</v>
      </c>
      <c r="G75" s="19">
        <f>VLOOKUP(B75,'Kings Ratings'!$A$2:$B$1000,2,false)</f>
        <v>2</v>
      </c>
      <c r="H75" s="7">
        <f>vlookup(A75,'202405 MM (Do Not Delete)'!$A$1:$G$1000,7,false)</f>
        <v>247</v>
      </c>
      <c r="J75" s="80">
        <f t="shared" si="3"/>
        <v>109670347</v>
      </c>
    </row>
    <row r="76">
      <c r="A76" s="18">
        <v>317.0</v>
      </c>
      <c r="B76" s="18" t="str">
        <f>VLOOKUP(A76,'202405 MM (Do Not Delete)'!$S$2:$T$1000,2,false)</f>
        <v>Garnet</v>
      </c>
      <c r="C76" s="18" t="str">
        <f t="shared" si="2"/>
        <v>((Garnet))</v>
      </c>
      <c r="D76" s="18">
        <v>18990.0</v>
      </c>
      <c r="E76" s="18">
        <v>7037.0</v>
      </c>
      <c r="F76" s="18">
        <v>996.0</v>
      </c>
      <c r="G76" s="19">
        <f>VLOOKUP(B76,'Kings Ratings'!$A$2:$B$1000,2,false)</f>
        <v>2</v>
      </c>
      <c r="H76" s="7">
        <f>vlookup(A76,'202405 MM (Do Not Delete)'!$A$1:$G$1000,7,false)</f>
        <v>247</v>
      </c>
      <c r="J76" s="80">
        <f t="shared" si="3"/>
        <v>106655990</v>
      </c>
    </row>
    <row r="77">
      <c r="A77" s="18">
        <v>127.0</v>
      </c>
      <c r="B77" s="18" t="str">
        <f>VLOOKUP(A77,'202405 MM (Do Not Delete)'!$S$2:$T$1000,2,false)</f>
        <v>Wooden Shield</v>
      </c>
      <c r="C77" s="18" t="str">
        <f t="shared" si="2"/>
        <v>((Wooden Shield))</v>
      </c>
      <c r="D77" s="18">
        <v>11382.0</v>
      </c>
      <c r="E77" s="18">
        <v>6508.0</v>
      </c>
      <c r="F77" s="18">
        <v>1120.0</v>
      </c>
      <c r="G77" s="19">
        <f>VLOOKUP(B77,'Kings Ratings'!$A$2:$B$1000,2,false)</f>
        <v>1</v>
      </c>
      <c r="H77" s="7">
        <f>vlookup(A77,'202405 MM (Do Not Delete)'!$A$1:$G$1000,7,false)</f>
        <v>248</v>
      </c>
      <c r="J77" s="80">
        <f t="shared" si="3"/>
        <v>118519382</v>
      </c>
    </row>
    <row r="78">
      <c r="A78" s="18">
        <v>37.0</v>
      </c>
      <c r="B78" s="18" t="str">
        <f>VLOOKUP(A78,'202405 MM (Do Not Delete)'!$S$2:$T$1000,2,false)</f>
        <v>Wooden Box</v>
      </c>
      <c r="C78" s="18" t="str">
        <f t="shared" si="2"/>
        <v>((Wooden Box))</v>
      </c>
      <c r="D78" s="18">
        <v>9654.0</v>
      </c>
      <c r="E78" s="18">
        <v>5039.0</v>
      </c>
      <c r="F78" s="18">
        <v>1045.0</v>
      </c>
      <c r="G78" s="19">
        <f>VLOOKUP(B78,'Kings Ratings'!$A$2:$B$1000,2,false)</f>
        <v>2</v>
      </c>
      <c r="H78" s="7">
        <f>vlookup(A78,'202405 MM (Do Not Delete)'!$A$1:$G$1000,7,false)</f>
        <v>248</v>
      </c>
      <c r="J78" s="80">
        <f t="shared" si="3"/>
        <v>109548654</v>
      </c>
    </row>
    <row r="79">
      <c r="A79" s="18">
        <v>481.0</v>
      </c>
      <c r="B79" s="18" t="str">
        <f>VLOOKUP(A79,'202405 MM (Do Not Delete)'!$S$2:$T$1000,2,false)</f>
        <v>Chum</v>
      </c>
      <c r="C79" s="18" t="str">
        <f t="shared" si="2"/>
        <v>((Chum))</v>
      </c>
      <c r="D79" s="18">
        <v>10051.0</v>
      </c>
      <c r="E79" s="18">
        <v>4845.0</v>
      </c>
      <c r="F79" s="18">
        <v>1168.0</v>
      </c>
      <c r="G79" s="19">
        <f>VLOOKUP(B79,'Kings Ratings'!$A$2:$B$1000,2,false)</f>
        <v>3</v>
      </c>
      <c r="H79" s="7">
        <f>vlookup(A79,'202405 MM (Do Not Delete)'!$A$1:$G$1000,7,false)</f>
        <v>249</v>
      </c>
      <c r="J79" s="80">
        <f t="shared" si="3"/>
        <v>121655051</v>
      </c>
    </row>
    <row r="80">
      <c r="A80" s="18">
        <v>844.0</v>
      </c>
      <c r="B80" s="18" t="str">
        <f>VLOOKUP(A80,'202405 MM (Do Not Delete)'!$S$2:$T$1000,2,false)</f>
        <v>Awl</v>
      </c>
      <c r="C80" s="18" t="str">
        <f t="shared" si="2"/>
        <v>((Awl))</v>
      </c>
      <c r="D80" s="18">
        <v>6861.0</v>
      </c>
      <c r="E80" s="18">
        <v>4558.0</v>
      </c>
      <c r="F80" s="18">
        <v>1146.0</v>
      </c>
      <c r="G80" s="19">
        <f>VLOOKUP(B80,'Kings Ratings'!$A$2:$B$1000,2,false)</f>
        <v>1</v>
      </c>
      <c r="H80" s="7">
        <f>vlookup(A80,'202405 MM (Do Not Delete)'!$A$1:$G$1000,7,false)</f>
        <v>249</v>
      </c>
      <c r="J80" s="80">
        <f t="shared" si="3"/>
        <v>119164861</v>
      </c>
    </row>
    <row r="81">
      <c r="A81" s="18">
        <v>845.0</v>
      </c>
      <c r="B81" s="18" t="str">
        <f>VLOOKUP(A81,'202405 MM (Do Not Delete)'!$S$2:$T$1000,2,false)</f>
        <v>Wooden Button</v>
      </c>
      <c r="C81" s="18" t="str">
        <f t="shared" si="2"/>
        <v>((Wooden Button))</v>
      </c>
      <c r="D81" s="18">
        <v>5679.0</v>
      </c>
      <c r="E81" s="18">
        <v>3834.0</v>
      </c>
      <c r="F81" s="18">
        <v>1127.0</v>
      </c>
      <c r="G81" s="19">
        <f>VLOOKUP(B81,'Kings Ratings'!$A$2:$B$1000,2,false)</f>
        <v>1</v>
      </c>
      <c r="H81" s="7">
        <f>vlookup(A81,'202405 MM (Do Not Delete)'!$A$1:$G$1000,7,false)</f>
        <v>250</v>
      </c>
      <c r="J81" s="80">
        <f t="shared" si="3"/>
        <v>116539679</v>
      </c>
    </row>
    <row r="82">
      <c r="A82" s="18">
        <v>260.0</v>
      </c>
      <c r="B82" s="18" t="str">
        <f>VLOOKUP(A82,'202405 MM (Do Not Delete)'!$S$2:$T$1000,2,false)</f>
        <v>Ladder</v>
      </c>
      <c r="C82" s="18" t="str">
        <f t="shared" si="2"/>
        <v>((Ladder))</v>
      </c>
      <c r="D82" s="18">
        <v>8059.0</v>
      </c>
      <c r="E82" s="18">
        <v>5116.0</v>
      </c>
      <c r="F82" s="18">
        <v>967.0</v>
      </c>
      <c r="G82" s="19">
        <f>VLOOKUP(B82,'Kings Ratings'!$A$2:$B$1000,2,false)</f>
        <v>1</v>
      </c>
      <c r="H82" s="7">
        <f>vlookup(A82,'202405 MM (Do Not Delete)'!$A$1:$G$1000,7,false)</f>
        <v>250</v>
      </c>
      <c r="J82" s="80">
        <f t="shared" si="3"/>
        <v>101824059</v>
      </c>
    </row>
    <row r="83">
      <c r="A83" s="18">
        <v>500.0</v>
      </c>
      <c r="B83" s="18" t="str">
        <f>VLOOKUP(A83,'202405 MM (Do Not Delete)'!$S$2:$T$1000,2,false)</f>
        <v>Large Net</v>
      </c>
      <c r="C83" s="18" t="str">
        <f t="shared" si="2"/>
        <v>((Large Net))</v>
      </c>
      <c r="D83" s="18">
        <v>13544.0</v>
      </c>
      <c r="E83" s="18">
        <v>5753.0</v>
      </c>
      <c r="F83" s="18">
        <v>872.0</v>
      </c>
      <c r="G83" s="19">
        <f>VLOOKUP(B83,'Kings Ratings'!$A$2:$B$1000,2,false)</f>
        <v>4</v>
      </c>
      <c r="H83" s="7">
        <f>vlookup(A83,'202405 MM (Do Not Delete)'!$A$1:$G$1000,7,false)</f>
        <v>250</v>
      </c>
      <c r="J83" s="80">
        <f t="shared" si="3"/>
        <v>92966544</v>
      </c>
    </row>
    <row r="84">
      <c r="A84" s="18">
        <v>691.0</v>
      </c>
      <c r="B84" s="18" t="str">
        <f>VLOOKUP(A84,'202405 MM (Do Not Delete)'!$S$2:$T$1000,2,false)</f>
        <v>Glassback</v>
      </c>
      <c r="C84" s="18" t="str">
        <f t="shared" si="2"/>
        <v>((Glassback))</v>
      </c>
      <c r="D84" s="18">
        <v>10050.0</v>
      </c>
      <c r="E84" s="18">
        <v>9086.0</v>
      </c>
      <c r="F84" s="18">
        <v>5473.0</v>
      </c>
      <c r="G84" s="19">
        <f>VLOOKUP(B84,'Kings Ratings'!$A$2:$B$1000,2,false)</f>
        <v>1</v>
      </c>
      <c r="H84" s="7">
        <f>vlookup(A84,'202405 MM (Do Not Delete)'!$A$1:$G$1000,7,false)</f>
        <v>255</v>
      </c>
      <c r="J84" s="80">
        <f t="shared" si="3"/>
        <v>556396050</v>
      </c>
    </row>
    <row r="85">
      <c r="A85" s="18">
        <v>692.0</v>
      </c>
      <c r="B85" s="18" t="str">
        <f>VLOOKUP(A85,'202405 MM (Do Not Delete)'!$S$2:$T$1000,2,false)</f>
        <v>Sea Crest</v>
      </c>
      <c r="C85" s="18" t="str">
        <f t="shared" si="2"/>
        <v>((Sea Crest))</v>
      </c>
      <c r="D85" s="18">
        <v>10016.0</v>
      </c>
      <c r="E85" s="18">
        <v>9011.0</v>
      </c>
      <c r="F85" s="18">
        <v>5352.0</v>
      </c>
      <c r="G85" s="19">
        <f>VLOOKUP(B85,'Kings Ratings'!$A$2:$B$1000,2,false)</f>
        <v>1</v>
      </c>
      <c r="H85" s="7">
        <f>vlookup(A85,'202405 MM (Do Not Delete)'!$A$1:$G$1000,7,false)</f>
        <v>258</v>
      </c>
      <c r="J85" s="80">
        <f t="shared" si="3"/>
        <v>544221016</v>
      </c>
    </row>
    <row r="86">
      <c r="A86" s="18">
        <v>693.0</v>
      </c>
      <c r="B86" s="18" t="str">
        <f>VLOOKUP(A86,'202405 MM (Do Not Delete)'!$S$2:$T$1000,2,false)</f>
        <v>Seeker</v>
      </c>
      <c r="C86" s="18" t="str">
        <f t="shared" si="2"/>
        <v>((Seeker))</v>
      </c>
      <c r="D86" s="18">
        <v>9980.0</v>
      </c>
      <c r="E86" s="18">
        <v>8926.0</v>
      </c>
      <c r="F86" s="18">
        <v>5153.0</v>
      </c>
      <c r="G86" s="19">
        <f>VLOOKUP(B86,'Kings Ratings'!$A$2:$B$1000,2,false)</f>
        <v>1</v>
      </c>
      <c r="H86" s="7">
        <f>vlookup(A86,'202405 MM (Do Not Delete)'!$A$1:$G$1000,7,false)</f>
        <v>252</v>
      </c>
      <c r="J86" s="80">
        <f t="shared" si="3"/>
        <v>524235980</v>
      </c>
    </row>
    <row r="87">
      <c r="A87" s="18">
        <v>24.0</v>
      </c>
      <c r="B87" s="18" t="str">
        <f>VLOOKUP(A87,'202405 MM (Do Not Delete)'!$S$2:$T$1000,2,false)</f>
        <v>Yellow Perch</v>
      </c>
      <c r="C87" s="18" t="str">
        <f t="shared" si="2"/>
        <v>((Yellow Perch))</v>
      </c>
      <c r="D87" s="18">
        <v>31773.0</v>
      </c>
      <c r="E87" s="18">
        <v>13968.0</v>
      </c>
      <c r="F87" s="18">
        <v>5096.0</v>
      </c>
      <c r="G87" s="19">
        <f>VLOOKUP(B87,'Kings Ratings'!$A$2:$B$1000,2,false)</f>
        <v>1</v>
      </c>
      <c r="H87" s="7">
        <f>vlookup(A87,'202405 MM (Do Not Delete)'!$A$1:$G$1000,7,false)</f>
        <v>261</v>
      </c>
      <c r="J87" s="80">
        <f t="shared" si="3"/>
        <v>523599773</v>
      </c>
    </row>
    <row r="88">
      <c r="A88" s="18">
        <v>694.0</v>
      </c>
      <c r="B88" s="18" t="str">
        <f>VLOOKUP(A88,'202405 MM (Do Not Delete)'!$S$2:$T$1000,2,false)</f>
        <v>Stone Jelly</v>
      </c>
      <c r="C88" s="18" t="str">
        <f t="shared" si="2"/>
        <v>((Stone Jelly))</v>
      </c>
      <c r="D88" s="18">
        <v>9956.0</v>
      </c>
      <c r="E88" s="18">
        <v>8871.0</v>
      </c>
      <c r="F88" s="18">
        <v>5060.0</v>
      </c>
      <c r="G88" s="19">
        <f>VLOOKUP(B88,'Kings Ratings'!$A$2:$B$1000,2,false)</f>
        <v>1</v>
      </c>
      <c r="H88" s="7">
        <f>vlookup(A88,'202405 MM (Do Not Delete)'!$A$1:$G$1000,7,false)</f>
        <v>262</v>
      </c>
      <c r="J88" s="80">
        <f t="shared" si="3"/>
        <v>514880956</v>
      </c>
    </row>
    <row r="89">
      <c r="A89" s="18">
        <v>696.0</v>
      </c>
      <c r="B89" s="18" t="str">
        <f>VLOOKUP(A89,'202405 MM (Do Not Delete)'!$S$2:$T$1000,2,false)</f>
        <v>Ice Shark</v>
      </c>
      <c r="C89" s="18" t="str">
        <f t="shared" si="2"/>
        <v>((Ice Shark))</v>
      </c>
      <c r="D89" s="18">
        <v>9951.0</v>
      </c>
      <c r="E89" s="18">
        <v>8844.0</v>
      </c>
      <c r="F89" s="18">
        <v>4977.0</v>
      </c>
      <c r="G89" s="19">
        <f>VLOOKUP(B89,'Kings Ratings'!$A$2:$B$1000,2,false)</f>
        <v>1</v>
      </c>
      <c r="H89" s="7">
        <f>vlookup(A89,'202405 MM (Do Not Delete)'!$A$1:$G$1000,7,false)</f>
        <v>263</v>
      </c>
      <c r="J89" s="80">
        <f t="shared" si="3"/>
        <v>506553951</v>
      </c>
    </row>
    <row r="90">
      <c r="A90" s="18">
        <v>141.0</v>
      </c>
      <c r="B90" s="18" t="str">
        <f>VLOOKUP(A90,'202405 MM (Do Not Delete)'!$S$2:$T$1000,2,false)</f>
        <v>Shrimp</v>
      </c>
      <c r="C90" s="18" t="str">
        <f t="shared" si="2"/>
        <v>((Shrimp))</v>
      </c>
      <c r="D90" s="18">
        <v>20597.0</v>
      </c>
      <c r="E90" s="18">
        <v>9876.0</v>
      </c>
      <c r="F90" s="18">
        <v>4962.0</v>
      </c>
      <c r="G90" s="19">
        <f>VLOOKUP(B90,'Kings Ratings'!$A$2:$B$1000,2,false)</f>
        <v>1</v>
      </c>
      <c r="H90" s="7">
        <f>vlookup(A90,'202405 MM (Do Not Delete)'!$A$1:$G$1000,7,false)</f>
        <v>253</v>
      </c>
      <c r="J90" s="80">
        <f t="shared" si="3"/>
        <v>506096597</v>
      </c>
    </row>
    <row r="91">
      <c r="A91" s="18">
        <v>63.0</v>
      </c>
      <c r="B91" s="18" t="str">
        <f>VLOOKUP(A91,'202405 MM (Do Not Delete)'!$S$2:$T$1000,2,false)</f>
        <v>Trout</v>
      </c>
      <c r="C91" s="18" t="str">
        <f t="shared" si="2"/>
        <v>((Trout))</v>
      </c>
      <c r="D91" s="18">
        <v>26920.0</v>
      </c>
      <c r="E91" s="18">
        <v>13743.0</v>
      </c>
      <c r="F91" s="18">
        <v>4956.0</v>
      </c>
      <c r="G91" s="19">
        <f>VLOOKUP(B91,'Kings Ratings'!$A$2:$B$1000,2,false)</f>
        <v>1</v>
      </c>
      <c r="H91" s="7">
        <f>vlookup(A91,'202405 MM (Do Not Delete)'!$A$1:$G$1000,7,false)</f>
        <v>274</v>
      </c>
      <c r="J91" s="80">
        <f t="shared" si="3"/>
        <v>509369920</v>
      </c>
    </row>
    <row r="92">
      <c r="A92" s="18">
        <v>25.0</v>
      </c>
      <c r="B92" s="18" t="str">
        <f>VLOOKUP(A92,'202405 MM (Do Not Delete)'!$S$2:$T$1000,2,false)</f>
        <v>Largemouth Bass</v>
      </c>
      <c r="C92" s="18" t="str">
        <f t="shared" si="2"/>
        <v>((Largemouth Bass))</v>
      </c>
      <c r="D92" s="18">
        <v>26710.0</v>
      </c>
      <c r="E92" s="18">
        <v>12109.0</v>
      </c>
      <c r="F92" s="18">
        <v>4860.0</v>
      </c>
      <c r="G92" s="19">
        <f>VLOOKUP(B92,'Kings Ratings'!$A$2:$B$1000,2,false)</f>
        <v>1</v>
      </c>
      <c r="H92" s="7">
        <f>vlookup(A92,'202405 MM (Do Not Delete)'!$A$1:$G$1000,7,false)</f>
        <v>254</v>
      </c>
      <c r="J92" s="80">
        <f t="shared" si="3"/>
        <v>498135710</v>
      </c>
    </row>
    <row r="93">
      <c r="A93" s="18">
        <v>576.0</v>
      </c>
      <c r="B93" s="18" t="str">
        <f>VLOOKUP(A93,'202405 MM (Do Not Delete)'!$S$2:$T$1000,2,false)</f>
        <v>Mulberry Snapper</v>
      </c>
      <c r="C93" s="18" t="str">
        <f t="shared" si="2"/>
        <v>((Mulberry Snapper))</v>
      </c>
      <c r="D93" s="18">
        <v>19251.0</v>
      </c>
      <c r="E93" s="18">
        <v>14544.0</v>
      </c>
      <c r="F93" s="18">
        <v>4851.0</v>
      </c>
      <c r="G93" s="19">
        <f>VLOOKUP(B93,'Kings Ratings'!$A$2:$B$1000,2,false)</f>
        <v>1</v>
      </c>
      <c r="H93" s="7">
        <f>vlookup(A93,'202405 MM (Do Not Delete)'!$A$1:$G$1000,7,false)</f>
        <v>278</v>
      </c>
      <c r="J93" s="80">
        <f t="shared" si="3"/>
        <v>499663251</v>
      </c>
    </row>
    <row r="94">
      <c r="A94" s="18">
        <v>58.0</v>
      </c>
      <c r="B94" s="18" t="str">
        <f>VLOOKUP(A94,'202405 MM (Do Not Delete)'!$S$2:$T$1000,2,false)</f>
        <v>Small Prawn</v>
      </c>
      <c r="C94" s="18" t="str">
        <f t="shared" si="2"/>
        <v>((Small Prawn))</v>
      </c>
      <c r="D94" s="18">
        <v>21915.0</v>
      </c>
      <c r="E94" s="18">
        <v>13040.0</v>
      </c>
      <c r="F94" s="18">
        <v>4794.0</v>
      </c>
      <c r="G94" s="19">
        <f>VLOOKUP(B94,'Kings Ratings'!$A$2:$B$1000,2,false)</f>
        <v>1</v>
      </c>
      <c r="H94" s="7">
        <f>vlookup(A94,'202405 MM (Do Not Delete)'!$A$1:$G$1000,7,false)</f>
        <v>256</v>
      </c>
      <c r="J94" s="80">
        <f t="shared" si="3"/>
        <v>492461915</v>
      </c>
    </row>
    <row r="95">
      <c r="A95" s="18">
        <v>577.0</v>
      </c>
      <c r="B95" s="18" t="str">
        <f>VLOOKUP(A95,'202405 MM (Do Not Delete)'!$S$2:$T$1000,2,false)</f>
        <v>Jumbo Fish</v>
      </c>
      <c r="C95" s="18" t="str">
        <f t="shared" si="2"/>
        <v>((Jumbo Fish))</v>
      </c>
      <c r="D95" s="18">
        <v>19032.0</v>
      </c>
      <c r="E95" s="18">
        <v>14204.0</v>
      </c>
      <c r="F95" s="18">
        <v>4605.0</v>
      </c>
      <c r="G95" s="19">
        <f>VLOOKUP(B95,'Kings Ratings'!$A$2:$B$1000,2,false)</f>
        <v>1</v>
      </c>
      <c r="H95" s="7">
        <f>vlookup(A95,'202405 MM (Do Not Delete)'!$A$1:$G$1000,7,false)</f>
        <v>264</v>
      </c>
      <c r="J95" s="80">
        <f t="shared" si="3"/>
        <v>474723032</v>
      </c>
    </row>
    <row r="96">
      <c r="A96" s="18">
        <v>76.0</v>
      </c>
      <c r="B96" s="18" t="str">
        <f>VLOOKUP(A96,'202405 MM (Do Not Delete)'!$S$2:$T$1000,2,false)</f>
        <v>Unpolished Shimmer Stone</v>
      </c>
      <c r="C96" s="18" t="str">
        <f t="shared" si="2"/>
        <v>((Unpolished Shimmer Stone))</v>
      </c>
      <c r="D96" s="18">
        <v>37408.0</v>
      </c>
      <c r="E96" s="18">
        <v>17374.0</v>
      </c>
      <c r="F96" s="18">
        <v>4574.0</v>
      </c>
      <c r="G96" s="19">
        <f>VLOOKUP(B96,'Kings Ratings'!$A$2:$B$1000,2,false)</f>
        <v>1</v>
      </c>
      <c r="H96" s="7">
        <f>vlookup(A96,'202405 MM (Do Not Delete)'!$A$1:$G$1000,7,false)</f>
        <v>259</v>
      </c>
      <c r="J96" s="80">
        <f t="shared" si="3"/>
        <v>474811408</v>
      </c>
    </row>
    <row r="97">
      <c r="A97" s="18">
        <v>145.0</v>
      </c>
      <c r="B97" s="18" t="str">
        <f>VLOOKUP(A97,'202405 MM (Do Not Delete)'!$S$2:$T$1000,2,false)</f>
        <v>Steel</v>
      </c>
      <c r="C97" s="18" t="str">
        <f t="shared" si="2"/>
        <v>((Steel))</v>
      </c>
      <c r="D97" s="18">
        <v>27649.0</v>
      </c>
      <c r="E97" s="18">
        <v>14994.0</v>
      </c>
      <c r="F97" s="18">
        <v>4531.0</v>
      </c>
      <c r="G97" s="19">
        <f>VLOOKUP(B97,'Kings Ratings'!$A$2:$B$1000,2,false)</f>
        <v>1</v>
      </c>
      <c r="H97" s="7">
        <f>vlookup(A97,'202405 MM (Do Not Delete)'!$A$1:$G$1000,7,false)</f>
        <v>251</v>
      </c>
      <c r="J97" s="80">
        <f t="shared" si="3"/>
        <v>468121649</v>
      </c>
    </row>
    <row r="98">
      <c r="A98" s="18">
        <v>579.0</v>
      </c>
      <c r="B98" s="18" t="str">
        <f>VLOOKUP(A98,'202405 MM (Do Not Delete)'!$S$2:$T$1000,2,false)</f>
        <v>Orcafish</v>
      </c>
      <c r="C98" s="18" t="str">
        <f t="shared" si="2"/>
        <v>((Orcafish))</v>
      </c>
      <c r="D98" s="18">
        <v>18807.0</v>
      </c>
      <c r="E98" s="18">
        <v>13869.0</v>
      </c>
      <c r="F98" s="18">
        <v>4277.0</v>
      </c>
      <c r="G98" s="19">
        <f>VLOOKUP(B98,'Kings Ratings'!$A$2:$B$1000,2,false)</f>
        <v>1</v>
      </c>
      <c r="H98" s="7">
        <f>vlookup(A98,'202405 MM (Do Not Delete)'!$A$1:$G$1000,7,false)</f>
        <v>266</v>
      </c>
      <c r="J98" s="80">
        <f t="shared" si="3"/>
        <v>441587807</v>
      </c>
    </row>
    <row r="99">
      <c r="A99" s="18">
        <v>36.0</v>
      </c>
      <c r="B99" s="18" t="str">
        <f>VLOOKUP(A99,'202405 MM (Do Not Delete)'!$S$2:$T$1000,2,false)</f>
        <v>Wooden Plank</v>
      </c>
      <c r="C99" s="18" t="str">
        <f t="shared" si="2"/>
        <v>((Wooden Plank))</v>
      </c>
      <c r="D99" s="18">
        <v>33766.0</v>
      </c>
      <c r="E99" s="18">
        <v>15041.0</v>
      </c>
      <c r="F99" s="18">
        <v>4126.0</v>
      </c>
      <c r="G99" s="19">
        <f>VLOOKUP(B99,'Kings Ratings'!$A$2:$B$1000,2,false)</f>
        <v>1</v>
      </c>
      <c r="H99" s="7">
        <f>vlookup(A99,'202405 MM (Do Not Delete)'!$A$1:$G$1000,7,false)</f>
        <v>267</v>
      </c>
      <c r="J99" s="80">
        <f t="shared" si="3"/>
        <v>427674766</v>
      </c>
    </row>
    <row r="100">
      <c r="A100" s="18">
        <v>578.0</v>
      </c>
      <c r="B100" s="18" t="str">
        <f>VLOOKUP(A100,'202405 MM (Do Not Delete)'!$S$2:$T$1000,2,false)</f>
        <v>Speckled Grouper</v>
      </c>
      <c r="C100" s="18" t="str">
        <f t="shared" si="2"/>
        <v>((Speckled Grouper))</v>
      </c>
      <c r="D100" s="18">
        <v>18579.0</v>
      </c>
      <c r="E100" s="18">
        <v>13563.0</v>
      </c>
      <c r="F100" s="18">
        <v>4121.0</v>
      </c>
      <c r="G100" s="19">
        <f>VLOOKUP(B100,'Kings Ratings'!$A$2:$B$1000,2,false)</f>
        <v>1</v>
      </c>
      <c r="H100" s="7">
        <f>vlookup(A100,'202405 MM (Do Not Delete)'!$A$1:$G$1000,7,false)</f>
        <v>268</v>
      </c>
      <c r="J100" s="80">
        <f t="shared" si="3"/>
        <v>425681579</v>
      </c>
    </row>
    <row r="101">
      <c r="A101" s="18">
        <v>78.0</v>
      </c>
      <c r="B101" s="18" t="str">
        <f>VLOOKUP(A101,'202405 MM (Do Not Delete)'!$S$2:$T$1000,2,false)</f>
        <v>Glass Orb</v>
      </c>
      <c r="C101" s="18" t="str">
        <f t="shared" si="2"/>
        <v>((Glass Orb))</v>
      </c>
      <c r="D101" s="18">
        <v>36284.0</v>
      </c>
      <c r="E101" s="18">
        <v>15812.0</v>
      </c>
      <c r="F101" s="18">
        <v>4058.0</v>
      </c>
      <c r="G101" s="19">
        <f>VLOOKUP(B101,'Kings Ratings'!$A$2:$B$1000,2,false)</f>
        <v>1</v>
      </c>
      <c r="H101" s="7">
        <f>vlookup(A101,'202405 MM (Do Not Delete)'!$A$1:$G$1000,7,false)</f>
        <v>265</v>
      </c>
      <c r="J101" s="80">
        <f t="shared" si="3"/>
        <v>421648284</v>
      </c>
    </row>
    <row r="102">
      <c r="A102" s="18">
        <v>117.0</v>
      </c>
      <c r="B102" s="18" t="str">
        <f>VLOOKUP(A102,'202405 MM (Do Not Delete)'!$S$2:$T$1000,2,false)</f>
        <v>Glass Bottle</v>
      </c>
      <c r="C102" s="18" t="str">
        <f t="shared" si="2"/>
        <v>((Glass Bottle))</v>
      </c>
      <c r="D102" s="18">
        <v>33495.0</v>
      </c>
      <c r="E102" s="18">
        <v>15651.0</v>
      </c>
      <c r="F102" s="18">
        <v>3768.0</v>
      </c>
      <c r="G102" s="19">
        <f>VLOOKUP(B102,'Kings Ratings'!$A$2:$B$1000,2,false)</f>
        <v>1</v>
      </c>
      <c r="H102" s="7">
        <f>vlookup(A102,'202405 MM (Do Not Delete)'!$A$1:$G$1000,7,false)</f>
        <v>269</v>
      </c>
      <c r="J102" s="80">
        <f t="shared" si="3"/>
        <v>392484495</v>
      </c>
    </row>
    <row r="103">
      <c r="A103" s="18">
        <v>45.0</v>
      </c>
      <c r="B103" s="18" t="str">
        <f>VLOOKUP(A103,'202405 MM (Do Not Delete)'!$S$2:$T$1000,2,false)</f>
        <v>Fish Bones</v>
      </c>
      <c r="C103" s="18" t="str">
        <f t="shared" si="2"/>
        <v>((Fish Bones))</v>
      </c>
      <c r="D103" s="18">
        <v>14074.0</v>
      </c>
      <c r="E103" s="18">
        <v>5934.0</v>
      </c>
      <c r="F103" s="18">
        <v>1228.0</v>
      </c>
      <c r="G103" s="19">
        <f>VLOOKUP(B103,'Kings Ratings'!$A$2:$B$1000,2,false)</f>
        <v>4</v>
      </c>
      <c r="H103" s="7">
        <f>vlookup(A103,'202405 MM (Do Not Delete)'!$A$1:$G$1000,7,false)</f>
        <v>270</v>
      </c>
      <c r="J103" s="80">
        <f t="shared" si="3"/>
        <v>128748074</v>
      </c>
    </row>
    <row r="104">
      <c r="A104" s="18">
        <v>136.0</v>
      </c>
      <c r="B104" s="18" t="str">
        <f>VLOOKUP(A104,'202405 MM (Do Not Delete)'!$S$2:$T$1000,2,false)</f>
        <v>Mussel</v>
      </c>
      <c r="C104" s="18" t="str">
        <f t="shared" si="2"/>
        <v>((Mussel))</v>
      </c>
      <c r="D104" s="18">
        <v>10885.0</v>
      </c>
      <c r="E104" s="18">
        <v>5496.0</v>
      </c>
      <c r="F104" s="18">
        <v>685.0</v>
      </c>
      <c r="G104" s="19">
        <f>VLOOKUP(B104,'Kings Ratings'!$A$2:$B$1000,2,false)</f>
        <v>4</v>
      </c>
      <c r="H104" s="7">
        <f>vlookup(A104,'202405 MM (Do Not Delete)'!$A$1:$G$1000,7,false)</f>
        <v>272</v>
      </c>
      <c r="J104" s="80">
        <f t="shared" si="3"/>
        <v>74006885</v>
      </c>
    </row>
    <row r="105">
      <c r="A105" s="18">
        <v>72.0</v>
      </c>
      <c r="B105" s="18" t="str">
        <f>VLOOKUP(A105,'202405 MM (Do Not Delete)'!$S$2:$T$1000,2,false)</f>
        <v>Wooden Barrel</v>
      </c>
      <c r="C105" s="18" t="str">
        <f t="shared" si="2"/>
        <v>((Wooden Barrel))</v>
      </c>
      <c r="D105" s="18">
        <v>8589.0</v>
      </c>
      <c r="E105" s="18">
        <v>4800.0</v>
      </c>
      <c r="F105" s="18">
        <v>621.0</v>
      </c>
      <c r="G105" s="19">
        <f>VLOOKUP(B105,'Kings Ratings'!$A$2:$B$1000,2,false)</f>
        <v>1</v>
      </c>
      <c r="H105" s="7">
        <f>vlookup(A105,'202405 MM (Do Not Delete)'!$A$1:$G$1000,7,false)</f>
        <v>273</v>
      </c>
      <c r="J105" s="80">
        <f t="shared" si="3"/>
        <v>66908589</v>
      </c>
    </row>
    <row r="106">
      <c r="A106" s="18">
        <v>659.0</v>
      </c>
      <c r="B106" s="18" t="str">
        <f>VLOOKUP(A106,'202405 MM (Do Not Delete)'!$S$2:$T$1000,2,false)</f>
        <v>Butter Churn</v>
      </c>
      <c r="C106" s="18" t="str">
        <f t="shared" si="2"/>
        <v>((Butter Churn))</v>
      </c>
      <c r="D106" s="18">
        <v>6306.0</v>
      </c>
      <c r="E106" s="18">
        <v>3399.0</v>
      </c>
      <c r="F106" s="18">
        <v>535.0</v>
      </c>
      <c r="G106" s="19">
        <f>VLOOKUP(B106,'Kings Ratings'!$A$2:$B$1000,2,false)</f>
        <v>1</v>
      </c>
      <c r="H106" s="7">
        <f>vlookup(A106,'202405 MM (Do Not Delete)'!$A$1:$G$1000,7,false)</f>
        <v>277</v>
      </c>
      <c r="J106" s="80">
        <f t="shared" si="3"/>
        <v>56905306</v>
      </c>
    </row>
    <row r="107">
      <c r="A107" s="18">
        <v>135.0</v>
      </c>
      <c r="B107" s="18" t="str">
        <f>VLOOKUP(A107,'202405 MM (Do Not Delete)'!$S$2:$T$1000,2,false)</f>
        <v>MIAB</v>
      </c>
      <c r="C107" s="18" t="str">
        <f t="shared" si="2"/>
        <v>((MIAB))</v>
      </c>
      <c r="D107" s="18">
        <v>11388.0</v>
      </c>
      <c r="E107" s="18">
        <v>5934.0</v>
      </c>
      <c r="F107" s="18">
        <v>497.0</v>
      </c>
      <c r="G107" s="19">
        <f>VLOOKUP(B107,'Kings Ratings'!$A$2:$B$1000,2,false)</f>
        <v>4</v>
      </c>
      <c r="H107" s="7">
        <f>vlookup(A107,'202405 MM (Do Not Delete)'!$A$1:$G$1000,7,false)</f>
        <v>279</v>
      </c>
      <c r="J107" s="80">
        <f t="shared" si="3"/>
        <v>55645388</v>
      </c>
    </row>
    <row r="108">
      <c r="A108" s="18">
        <v>738.0</v>
      </c>
      <c r="B108" s="18" t="str">
        <f>VLOOKUP(A108,'202405 MM (Do Not Delete)'!$S$2:$T$1000,2,false)</f>
        <v>Wooden Table</v>
      </c>
      <c r="C108" s="18" t="str">
        <f t="shared" si="2"/>
        <v>((Wooden Table))</v>
      </c>
      <c r="D108" s="18">
        <v>4835.0</v>
      </c>
      <c r="E108" s="18">
        <v>3321.0</v>
      </c>
      <c r="F108" s="18">
        <v>489.0</v>
      </c>
      <c r="G108" s="19">
        <f>VLOOKUP(B108,'Kings Ratings'!$A$2:$B$1000,2,false)</f>
        <v>2</v>
      </c>
      <c r="H108" s="7">
        <f>vlookup(A108,'202405 MM (Do Not Delete)'!$A$1:$G$1000,7,false)</f>
        <v>275</v>
      </c>
      <c r="J108" s="80">
        <f t="shared" si="3"/>
        <v>52225835</v>
      </c>
    </row>
    <row r="109">
      <c r="A109" s="18">
        <v>252.0</v>
      </c>
      <c r="B109" s="18" t="str">
        <f>VLOOKUP(A109,'202405 MM (Do Not Delete)'!$S$2:$T$1000,2,false)</f>
        <v>Treasure Chest</v>
      </c>
      <c r="C109" s="18" t="str">
        <f t="shared" si="2"/>
        <v>((Treasure Chest))</v>
      </c>
      <c r="D109" s="18">
        <v>6655.0</v>
      </c>
      <c r="E109" s="18">
        <v>3946.0</v>
      </c>
      <c r="F109" s="18">
        <v>480.0</v>
      </c>
      <c r="G109" s="19">
        <f>VLOOKUP(B109,'Kings Ratings'!$A$2:$B$1000,2,false)</f>
        <v>2</v>
      </c>
      <c r="H109" s="7">
        <f>vlookup(A109,'202405 MM (Do Not Delete)'!$A$1:$G$1000,7,false)</f>
        <v>271</v>
      </c>
      <c r="J109" s="80">
        <f t="shared" si="3"/>
        <v>51952655</v>
      </c>
    </row>
    <row r="110">
      <c r="A110" s="18">
        <v>55.0</v>
      </c>
      <c r="B110" s="18" t="str">
        <f>VLOOKUP(A110,'202405 MM (Do Not Delete)'!$S$2:$T$1000,2,false)</f>
        <v>Sturdy Box</v>
      </c>
      <c r="C110" s="18" t="str">
        <f t="shared" si="2"/>
        <v>((Sturdy Box))</v>
      </c>
      <c r="D110" s="18">
        <v>6571.0</v>
      </c>
      <c r="E110" s="18">
        <v>4002.0</v>
      </c>
      <c r="F110" s="18">
        <v>474.0</v>
      </c>
      <c r="G110" s="19">
        <f>VLOOKUP(B110,'Kings Ratings'!$A$2:$B$1000,2,false)</f>
        <v>2</v>
      </c>
      <c r="H110" s="7">
        <f>vlookup(A110,'202405 MM (Do Not Delete)'!$A$1:$G$1000,7,false)</f>
        <v>260</v>
      </c>
      <c r="J110" s="80">
        <f t="shared" si="3"/>
        <v>51408571</v>
      </c>
    </row>
    <row r="111">
      <c r="A111" s="18">
        <v>316.0</v>
      </c>
      <c r="B111" s="18" t="str">
        <f>VLOOKUP(A111,'202405 MM (Do Not Delete)'!$S$2:$T$1000,2,false)</f>
        <v>Garnet Ring</v>
      </c>
      <c r="C111" s="18" t="str">
        <f t="shared" si="2"/>
        <v>((Garnet Ring))</v>
      </c>
      <c r="D111" s="18">
        <v>16138.0</v>
      </c>
      <c r="E111" s="18">
        <v>6447.0</v>
      </c>
      <c r="F111" s="18">
        <v>472.0</v>
      </c>
      <c r="G111" s="19">
        <f>VLOOKUP(B111,'Kings Ratings'!$A$2:$B$1000,2,false)</f>
        <v>3</v>
      </c>
      <c r="H111" s="7">
        <f>vlookup(A111,'202405 MM (Do Not Delete)'!$A$1:$G$1000,7,false)</f>
        <v>257</v>
      </c>
      <c r="J111" s="80">
        <f t="shared" si="3"/>
        <v>53663138</v>
      </c>
    </row>
    <row r="112">
      <c r="A112" s="18">
        <v>328.0</v>
      </c>
      <c r="B112" s="18" t="str">
        <f>VLOOKUP(A112,'202405 MM (Do Not Delete)'!$S$2:$T$1000,2,false)</f>
        <v>Wagon Wheel</v>
      </c>
      <c r="C112" s="18" t="str">
        <f t="shared" si="2"/>
        <v>((Wagon Wheel))</v>
      </c>
      <c r="D112" s="18">
        <v>6543.0</v>
      </c>
      <c r="E112" s="18">
        <v>4024.0</v>
      </c>
      <c r="F112" s="18">
        <v>471.0</v>
      </c>
      <c r="G112" s="19">
        <f>VLOOKUP(B112,'Kings Ratings'!$A$2:$B$1000,2,false)</f>
        <v>2</v>
      </c>
      <c r="H112" s="7">
        <f>vlookup(A112,'202405 MM (Do Not Delete)'!$A$1:$G$1000,7,false)</f>
        <v>282</v>
      </c>
      <c r="J112" s="80">
        <f t="shared" si="3"/>
        <v>51130543</v>
      </c>
    </row>
    <row r="113">
      <c r="A113" s="18">
        <v>299.0</v>
      </c>
      <c r="B113" s="18" t="str">
        <f>VLOOKUP(A113,'202405 MM (Do Not Delete)'!$S$2:$T$1000,2,false)</f>
        <v>Wooden Sword</v>
      </c>
      <c r="C113" s="18" t="str">
        <f t="shared" si="2"/>
        <v>((Wooden Sword))</v>
      </c>
      <c r="D113" s="18">
        <v>6208.0</v>
      </c>
      <c r="E113" s="18">
        <v>4385.0</v>
      </c>
      <c r="F113" s="18">
        <v>457.0</v>
      </c>
      <c r="G113" s="19">
        <f>VLOOKUP(B113,'Kings Ratings'!$A$2:$B$1000,2,false)</f>
        <v>1</v>
      </c>
      <c r="H113" s="7">
        <f>vlookup(A113,'202405 MM (Do Not Delete)'!$A$1:$G$1000,7,false)</f>
        <v>282</v>
      </c>
      <c r="J113" s="80">
        <f t="shared" si="3"/>
        <v>50091208</v>
      </c>
    </row>
    <row r="114">
      <c r="A114" s="18">
        <v>107.0</v>
      </c>
      <c r="B114" s="18" t="str">
        <f>VLOOKUP(A114,'202405 MM (Do Not Delete)'!$S$2:$T$1000,2,false)</f>
        <v>Catfish</v>
      </c>
      <c r="C114" s="18" t="str">
        <f t="shared" si="2"/>
        <v>((Catfish))</v>
      </c>
      <c r="D114" s="18">
        <v>8514.0</v>
      </c>
      <c r="E114" s="18">
        <v>5128.0</v>
      </c>
      <c r="F114" s="18">
        <v>453.0</v>
      </c>
      <c r="G114" s="19">
        <f>VLOOKUP(B114,'Kings Ratings'!$A$2:$B$1000,2,false)</f>
        <v>5</v>
      </c>
      <c r="H114" s="7">
        <f>vlookup(A114,'202405 MM (Do Not Delete)'!$A$1:$G$1000,7,false)</f>
        <v>276</v>
      </c>
      <c r="J114" s="80">
        <f t="shared" si="3"/>
        <v>50436514</v>
      </c>
    </row>
    <row r="115">
      <c r="A115" s="18">
        <v>952.0</v>
      </c>
      <c r="B115" s="18" t="str">
        <f>VLOOKUP(A115,'202405 MM (Do Not Delete)'!$S$2:$T$1000,2,false)</f>
        <v>Frozen Jelly</v>
      </c>
      <c r="C115" s="18" t="str">
        <f t="shared" si="2"/>
        <v>((Frozen Jelly))</v>
      </c>
      <c r="D115" s="18">
        <v>3941.0</v>
      </c>
      <c r="E115" s="18">
        <v>2999.0</v>
      </c>
      <c r="F115" s="18">
        <v>415.0</v>
      </c>
      <c r="G115" s="19">
        <f>VLOOKUP(B115,'Kings Ratings'!$A$2:$B$1000,2,false)</f>
        <v>11</v>
      </c>
      <c r="H115" s="7" t="str">
        <f>vlookup(A115,'202405 MM (Do Not Delete)'!$A$1:$G$1000,7,false)</f>
        <v/>
      </c>
      <c r="J115" s="80">
        <f t="shared" si="3"/>
        <v>44502941</v>
      </c>
    </row>
    <row r="116">
      <c r="A116" s="18">
        <v>173.0</v>
      </c>
      <c r="B116" s="18" t="str">
        <f>VLOOKUP(A116,'202405 MM (Do Not Delete)'!$S$2:$T$1000,2,false)</f>
        <v>Flier</v>
      </c>
      <c r="C116" s="18" t="str">
        <f t="shared" si="2"/>
        <v>((Flier))</v>
      </c>
      <c r="D116" s="18">
        <v>9441.0</v>
      </c>
      <c r="E116" s="18">
        <v>5220.0</v>
      </c>
      <c r="F116" s="18">
        <v>405.0</v>
      </c>
      <c r="G116" s="19">
        <f>VLOOKUP(B116,'Kings Ratings'!$A$2:$B$1000,2,false)</f>
        <v>5</v>
      </c>
      <c r="H116" s="7">
        <f>vlookup(A116,'202405 MM (Do Not Delete)'!$A$1:$G$1000,7,false)</f>
        <v>281</v>
      </c>
      <c r="J116" s="80">
        <f t="shared" si="3"/>
        <v>45729441</v>
      </c>
    </row>
    <row r="117">
      <c r="A117" s="18">
        <v>953.0</v>
      </c>
      <c r="B117" s="18" t="str">
        <f>VLOOKUP(A117,'202405 MM (Do Not Delete)'!$S$2:$T$1000,2,false)</f>
        <v>Frozen Angelfish</v>
      </c>
      <c r="C117" s="18" t="str">
        <f t="shared" si="2"/>
        <v>((Frozen Angelfish))</v>
      </c>
      <c r="D117" s="18">
        <v>3919.0</v>
      </c>
      <c r="E117" s="18">
        <v>2974.0</v>
      </c>
      <c r="F117" s="18">
        <v>394.0</v>
      </c>
      <c r="G117" s="19">
        <f>VLOOKUP(B117,'Kings Ratings'!$A$2:$B$1000,2,false)</f>
        <v>11</v>
      </c>
      <c r="H117" s="7" t="str">
        <f>vlookup(A117,'202405 MM (Do Not Delete)'!$A$1:$G$1000,7,false)</f>
        <v/>
      </c>
      <c r="J117" s="80">
        <f t="shared" si="3"/>
        <v>42377919</v>
      </c>
    </row>
    <row r="118">
      <c r="A118" s="18">
        <v>942.0</v>
      </c>
      <c r="B118" s="18" t="str">
        <f>VLOOKUP(A118,'202405 MM (Do Not Delete)'!$S$2:$T$1000,2,false)</f>
        <v>Frozen Squid</v>
      </c>
      <c r="C118" s="18" t="str">
        <f t="shared" si="2"/>
        <v>((Frozen Squid))</v>
      </c>
      <c r="D118" s="18">
        <v>5296.0</v>
      </c>
      <c r="E118" s="18">
        <v>2737.0</v>
      </c>
      <c r="F118" s="18">
        <v>388.0</v>
      </c>
      <c r="G118" s="19">
        <f>VLOOKUP(B118,'Kings Ratings'!$A$2:$B$1000,2,false)</f>
        <v>11</v>
      </c>
      <c r="H118" s="7" t="str">
        <f>vlookup(A118,'202405 MM (Do Not Delete)'!$A$1:$G$1000,7,false)</f>
        <v/>
      </c>
      <c r="J118" s="80">
        <f t="shared" si="3"/>
        <v>41542296</v>
      </c>
    </row>
    <row r="119">
      <c r="A119" s="18">
        <v>326.0</v>
      </c>
      <c r="B119" s="18" t="str">
        <f>VLOOKUP(A119,'202405 MM (Do Not Delete)'!$S$2:$T$1000,2,false)</f>
        <v>Scissors</v>
      </c>
      <c r="C119" s="18" t="str">
        <f t="shared" si="2"/>
        <v>((Scissors))</v>
      </c>
      <c r="D119" s="18">
        <v>6447.0</v>
      </c>
      <c r="E119" s="18">
        <v>3529.0</v>
      </c>
      <c r="F119" s="18">
        <v>367.0</v>
      </c>
      <c r="G119" s="19">
        <f>VLOOKUP(B119,'Kings Ratings'!$A$2:$B$1000,2,false)</f>
        <v>2</v>
      </c>
      <c r="H119" s="7">
        <f>vlookup(A119,'202405 MM (Do Not Delete)'!$A$1:$G$1000,7,false)</f>
        <v>290</v>
      </c>
      <c r="J119" s="80">
        <f t="shared" si="3"/>
        <v>40235447</v>
      </c>
    </row>
    <row r="120">
      <c r="A120" s="18">
        <v>203.0</v>
      </c>
      <c r="B120" s="18" t="str">
        <f>VLOOKUP(A120,'202405 MM (Do Not Delete)'!$S$2:$T$1000,2,false)</f>
        <v>Green Dye</v>
      </c>
      <c r="C120" s="18" t="str">
        <f t="shared" si="2"/>
        <v>((Green Dye))</v>
      </c>
      <c r="D120" s="18">
        <v>14313.0</v>
      </c>
      <c r="E120" s="18">
        <v>5176.0</v>
      </c>
      <c r="F120" s="18">
        <v>362.0</v>
      </c>
      <c r="G120" s="19">
        <f>VLOOKUP(B120,'Kings Ratings'!$A$2:$B$1000,2,false)</f>
        <v>2</v>
      </c>
      <c r="H120" s="7">
        <f>vlookup(A120,'202405 MM (Do Not Delete)'!$A$1:$G$1000,7,false)</f>
        <v>280</v>
      </c>
      <c r="J120" s="80">
        <f t="shared" si="3"/>
        <v>41390313</v>
      </c>
    </row>
    <row r="121">
      <c r="A121" s="18">
        <v>126.0</v>
      </c>
      <c r="B121" s="18" t="str">
        <f>VLOOKUP(A121,'202405 MM (Do Not Delete)'!$S$2:$T$1000,2,false)</f>
        <v>Amethyst Necklace</v>
      </c>
      <c r="C121" s="18" t="str">
        <f t="shared" si="2"/>
        <v>((Amethyst Necklace))</v>
      </c>
      <c r="D121" s="18">
        <v>10395.0</v>
      </c>
      <c r="E121" s="18">
        <v>5015.0</v>
      </c>
      <c r="F121" s="18">
        <v>343.0</v>
      </c>
      <c r="G121" s="19">
        <f>VLOOKUP(B121,'Kings Ratings'!$A$2:$B$1000,2,false)</f>
        <v>2</v>
      </c>
      <c r="H121" s="7">
        <f>vlookup(A121,'202405 MM (Do Not Delete)'!$A$1:$G$1000,7,false)</f>
        <v>285</v>
      </c>
      <c r="J121" s="80">
        <f t="shared" si="3"/>
        <v>39325395</v>
      </c>
    </row>
    <row r="122">
      <c r="A122" s="18">
        <v>945.0</v>
      </c>
      <c r="B122" s="18" t="str">
        <f>VLOOKUP(A122,'202405 MM (Do Not Delete)'!$S$2:$T$1000,2,false)</f>
        <v>Frozen Manta Ray</v>
      </c>
      <c r="C122" s="18" t="str">
        <f t="shared" si="2"/>
        <v>((Frozen Manta Ray))</v>
      </c>
      <c r="D122" s="18">
        <v>5334.0</v>
      </c>
      <c r="E122" s="18">
        <v>2692.0</v>
      </c>
      <c r="F122" s="18">
        <v>332.0</v>
      </c>
      <c r="G122" s="19">
        <f>VLOOKUP(B122,'Kings Ratings'!$A$2:$B$1000,2,false)</f>
        <v>11</v>
      </c>
      <c r="H122" s="7" t="str">
        <f>vlookup(A122,'202405 MM (Do Not Delete)'!$A$1:$G$1000,7,false)</f>
        <v/>
      </c>
      <c r="J122" s="80">
        <f t="shared" si="3"/>
        <v>35897334</v>
      </c>
    </row>
    <row r="123">
      <c r="A123" s="18">
        <v>368.0</v>
      </c>
      <c r="B123" s="18" t="str">
        <f>VLOOKUP(A123,'202405 MM (Do Not Delete)'!$S$2:$T$1000,2,false)</f>
        <v>Lantern</v>
      </c>
      <c r="C123" s="18" t="str">
        <f t="shared" si="2"/>
        <v>((Lantern))</v>
      </c>
      <c r="D123" s="18">
        <v>24965.0</v>
      </c>
      <c r="E123" s="18">
        <v>7014.0</v>
      </c>
      <c r="F123" s="18">
        <v>314.0</v>
      </c>
      <c r="G123" s="19">
        <f>VLOOKUP(B123,'Kings Ratings'!$A$2:$B$1000,2,false)</f>
        <v>2</v>
      </c>
      <c r="H123" s="7">
        <f>vlookup(A123,'202405 MM (Do Not Delete)'!$A$1:$G$1000,7,false)</f>
        <v>280</v>
      </c>
      <c r="J123" s="80">
        <f t="shared" si="3"/>
        <v>38438965</v>
      </c>
    </row>
    <row r="124">
      <c r="A124" s="18">
        <v>585.0</v>
      </c>
      <c r="B124" s="18" t="str">
        <f>VLOOKUP(A124,'202405 MM (Do Not Delete)'!$S$2:$T$1000,2,false)</f>
        <v>Crossbow</v>
      </c>
      <c r="C124" s="18" t="str">
        <f t="shared" si="2"/>
        <v>((Crossbow))</v>
      </c>
      <c r="D124" s="18">
        <v>10009.0</v>
      </c>
      <c r="E124" s="18">
        <v>4907.0</v>
      </c>
      <c r="F124" s="18">
        <v>313.0</v>
      </c>
      <c r="G124" s="19">
        <f>VLOOKUP(B124,'Kings Ratings'!$A$2:$B$1000,2,false)</f>
        <v>4</v>
      </c>
      <c r="H124" s="7">
        <f>vlookup(A124,'202405 MM (Do Not Delete)'!$A$1:$G$1000,7,false)</f>
        <v>277</v>
      </c>
      <c r="J124" s="80">
        <f t="shared" si="3"/>
        <v>36217009</v>
      </c>
    </row>
    <row r="125">
      <c r="A125" s="18">
        <v>105.0</v>
      </c>
      <c r="B125" s="18" t="str">
        <f>VLOOKUP(A125,'202405 MM (Do Not Delete)'!$S$2:$T$1000,2,false)</f>
        <v>Bottle Rocket</v>
      </c>
      <c r="C125" s="18" t="str">
        <f t="shared" si="2"/>
        <v>((Bottle Rocket))</v>
      </c>
      <c r="D125" s="18">
        <v>8147.0</v>
      </c>
      <c r="E125" s="18">
        <v>3986.0</v>
      </c>
      <c r="F125" s="18">
        <v>311.0</v>
      </c>
      <c r="G125" s="19">
        <f>VLOOKUP(B125,'Kings Ratings'!$A$2:$B$1000,2,false)</f>
        <v>3</v>
      </c>
      <c r="H125" s="7">
        <f>vlookup(A125,'202405 MM (Do Not Delete)'!$A$1:$G$1000,7,false)</f>
        <v>279</v>
      </c>
      <c r="J125" s="80">
        <f t="shared" si="3"/>
        <v>35094147</v>
      </c>
    </row>
    <row r="126">
      <c r="A126" s="18">
        <v>216.0</v>
      </c>
      <c r="B126" s="18" t="str">
        <f>VLOOKUP(A126,'202405 MM (Do Not Delete)'!$S$2:$T$1000,2,false)</f>
        <v>Magnifying Glass</v>
      </c>
      <c r="C126" s="18" t="str">
        <f t="shared" si="2"/>
        <v>((Magnifying Glass))</v>
      </c>
      <c r="D126" s="18">
        <v>5936.0</v>
      </c>
      <c r="E126" s="18">
        <v>3530.0</v>
      </c>
      <c r="F126" s="18">
        <v>307.0</v>
      </c>
      <c r="G126" s="19">
        <f>VLOOKUP(B126,'Kings Ratings'!$A$2:$B$1000,2,false)</f>
        <v>2</v>
      </c>
      <c r="H126" s="7">
        <f>vlookup(A126,'202405 MM (Do Not Delete)'!$A$1:$G$1000,7,false)</f>
        <v>285</v>
      </c>
      <c r="J126" s="80">
        <f t="shared" si="3"/>
        <v>34235936</v>
      </c>
    </row>
    <row r="127">
      <c r="A127" s="18">
        <v>236.0</v>
      </c>
      <c r="B127" s="18" t="str">
        <f>VLOOKUP(A127,'202405 MM (Do Not Delete)'!$S$2:$T$1000,2,false)</f>
        <v>Hammer</v>
      </c>
      <c r="C127" s="18" t="str">
        <f t="shared" si="2"/>
        <v>((Hammer))</v>
      </c>
      <c r="D127" s="18">
        <v>15697.0</v>
      </c>
      <c r="E127" s="18">
        <v>5580.0</v>
      </c>
      <c r="F127" s="18">
        <v>302.0</v>
      </c>
      <c r="G127" s="19">
        <f>VLOOKUP(B127,'Kings Ratings'!$A$2:$B$1000,2,false)</f>
        <v>1</v>
      </c>
      <c r="H127" s="7">
        <f>vlookup(A127,'202405 MM (Do Not Delete)'!$A$1:$G$1000,7,false)</f>
        <v>289</v>
      </c>
      <c r="J127" s="80">
        <f t="shared" si="3"/>
        <v>35795697</v>
      </c>
    </row>
    <row r="128">
      <c r="A128" s="18">
        <v>535.0</v>
      </c>
      <c r="B128" s="18" t="str">
        <f>VLOOKUP(A128,'202405 MM (Do Not Delete)'!$S$2:$T$1000,2,false)</f>
        <v>Blue Dye</v>
      </c>
      <c r="C128" s="18" t="str">
        <f t="shared" si="2"/>
        <v>((Blue Dye))</v>
      </c>
      <c r="D128" s="18">
        <v>12432.0</v>
      </c>
      <c r="E128" s="18">
        <v>5425.0</v>
      </c>
      <c r="F128" s="18">
        <v>297.0</v>
      </c>
      <c r="G128" s="19">
        <f>VLOOKUP(B128,'Kings Ratings'!$A$2:$B$1000,2,false)</f>
        <v>3</v>
      </c>
      <c r="H128" s="7">
        <f>vlookup(A128,'202405 MM (Do Not Delete)'!$A$1:$G$1000,7,false)</f>
        <v>281</v>
      </c>
      <c r="J128" s="80">
        <f t="shared" si="3"/>
        <v>35137432</v>
      </c>
    </row>
    <row r="129">
      <c r="A129" s="18">
        <v>124.0</v>
      </c>
      <c r="B129" s="18" t="str">
        <f>VLOOKUP(A129,'202405 MM (Do Not Delete)'!$S$2:$T$1000,2,false)</f>
        <v>Lemon Quartz Ring</v>
      </c>
      <c r="C129" s="18" t="str">
        <f t="shared" si="2"/>
        <v>((Lemon Quartz Ring))</v>
      </c>
      <c r="D129" s="18">
        <v>9373.0</v>
      </c>
      <c r="E129" s="18">
        <v>3966.0</v>
      </c>
      <c r="F129" s="18">
        <v>297.0</v>
      </c>
      <c r="G129" s="19">
        <f>VLOOKUP(B129,'Kings Ratings'!$A$2:$B$1000,2,false)</f>
        <v>1</v>
      </c>
      <c r="H129" s="7">
        <f>vlookup(A129,'202405 MM (Do Not Delete)'!$A$1:$G$1000,7,false)</f>
        <v>284</v>
      </c>
      <c r="J129" s="80">
        <f t="shared" si="3"/>
        <v>33675373</v>
      </c>
    </row>
    <row r="130">
      <c r="A130" s="18">
        <v>196.0</v>
      </c>
      <c r="B130" s="18" t="str">
        <f>VLOOKUP(A130,'202405 MM (Do Not Delete)'!$S$2:$T$1000,2,false)</f>
        <v>Pearl Necklace</v>
      </c>
      <c r="C130" s="18" t="str">
        <f t="shared" si="2"/>
        <v>((Pearl Necklace))</v>
      </c>
      <c r="D130" s="18">
        <v>6962.0</v>
      </c>
      <c r="E130" s="18">
        <v>3651.0</v>
      </c>
      <c r="F130" s="18">
        <v>264.0</v>
      </c>
      <c r="G130" s="19">
        <f>VLOOKUP(B130,'Kings Ratings'!$A$2:$B$1000,2,false)</f>
        <v>2</v>
      </c>
      <c r="H130" s="7">
        <f>vlookup(A130,'202405 MM (Do Not Delete)'!$A$1:$G$1000,7,false)</f>
        <v>284</v>
      </c>
      <c r="J130" s="80">
        <f t="shared" si="3"/>
        <v>30057962</v>
      </c>
    </row>
    <row r="131">
      <c r="A131" s="18">
        <v>106.0</v>
      </c>
      <c r="B131" s="18" t="str">
        <f>VLOOKUP(A131,'202405 MM (Do Not Delete)'!$S$2:$T$1000,2,false)</f>
        <v>Explosive</v>
      </c>
      <c r="C131" s="18" t="str">
        <f t="shared" si="2"/>
        <v>((Explosive))</v>
      </c>
      <c r="D131" s="18">
        <v>8463.0</v>
      </c>
      <c r="E131" s="18">
        <v>3575.0</v>
      </c>
      <c r="F131" s="18">
        <v>264.0</v>
      </c>
      <c r="G131" s="19">
        <f>VLOOKUP(B131,'Kings Ratings'!$A$2:$B$1000,2,false)</f>
        <v>3</v>
      </c>
      <c r="H131" s="7">
        <f>vlookup(A131,'202405 MM (Do Not Delete)'!$A$1:$G$1000,7,false)</f>
        <v>292</v>
      </c>
      <c r="J131" s="80">
        <f t="shared" si="3"/>
        <v>29983463</v>
      </c>
    </row>
    <row r="132">
      <c r="A132" s="18">
        <v>79.0</v>
      </c>
      <c r="B132" s="18" t="str">
        <f>VLOOKUP(A132,'202405 MM (Do Not Delete)'!$S$2:$T$1000,2,false)</f>
        <v>Looking Glass</v>
      </c>
      <c r="C132" s="18" t="str">
        <f t="shared" si="2"/>
        <v>((Looking Glass))</v>
      </c>
      <c r="D132" s="18">
        <v>5719.0</v>
      </c>
      <c r="E132" s="18">
        <v>3502.0</v>
      </c>
      <c r="F132" s="18">
        <v>249.0</v>
      </c>
      <c r="G132" s="19">
        <f>VLOOKUP(B132,'Kings Ratings'!$A$2:$B$1000,2,false)</f>
        <v>2</v>
      </c>
      <c r="H132" s="7">
        <f>vlookup(A132,'202405 MM (Do Not Delete)'!$A$1:$G$1000,7,false)</f>
        <v>278</v>
      </c>
      <c r="J132" s="80">
        <f t="shared" si="3"/>
        <v>28407719</v>
      </c>
    </row>
    <row r="133">
      <c r="A133" s="18">
        <v>949.0</v>
      </c>
      <c r="B133" s="18" t="str">
        <f>VLOOKUP(A133,'202405 MM (Do Not Delete)'!$S$2:$T$1000,2,false)</f>
        <v>Frozen Lobster</v>
      </c>
      <c r="C133" s="18" t="str">
        <f t="shared" si="2"/>
        <v>((Frozen Lobster))</v>
      </c>
      <c r="D133" s="18">
        <v>5087.0</v>
      </c>
      <c r="E133" s="18">
        <v>2847.0</v>
      </c>
      <c r="F133" s="18">
        <v>230.0</v>
      </c>
      <c r="G133" s="19">
        <f>VLOOKUP(B133,'Kings Ratings'!$A$2:$B$1000,2,false)</f>
        <v>11</v>
      </c>
      <c r="H133" s="7" t="str">
        <f>vlookup(A133,'202405 MM (Do Not Delete)'!$A$1:$G$1000,7,false)</f>
        <v/>
      </c>
      <c r="J133" s="80">
        <f t="shared" si="3"/>
        <v>25852087</v>
      </c>
    </row>
    <row r="134">
      <c r="A134" s="18">
        <v>540.0</v>
      </c>
      <c r="B134" s="18" t="str">
        <f>VLOOKUP(A134,'202405 MM (Do Not Delete)'!$S$2:$T$1000,2,false)</f>
        <v>Blue Purse</v>
      </c>
      <c r="C134" s="18" t="str">
        <f t="shared" si="2"/>
        <v>((Blue Purse))</v>
      </c>
      <c r="D134" s="18">
        <v>9822.0</v>
      </c>
      <c r="E134" s="18">
        <v>5053.0</v>
      </c>
      <c r="F134" s="18">
        <v>218.0</v>
      </c>
      <c r="G134" s="19">
        <f>VLOOKUP(B134,'Kings Ratings'!$A$2:$B$1000,2,false)</f>
        <v>4</v>
      </c>
      <c r="H134" s="7">
        <f>vlookup(A134,'202405 MM (Do Not Delete)'!$A$1:$G$1000,7,false)</f>
        <v>293</v>
      </c>
      <c r="J134" s="80">
        <f t="shared" si="3"/>
        <v>26862822</v>
      </c>
    </row>
    <row r="135">
      <c r="A135" s="18">
        <v>950.0</v>
      </c>
      <c r="B135" s="18" t="str">
        <f>VLOOKUP(A135,'202405 MM (Do Not Delete)'!$S$2:$T$1000,2,false)</f>
        <v>Frozen Biter</v>
      </c>
      <c r="C135" s="18" t="str">
        <f t="shared" si="2"/>
        <v>((Frozen Biter))</v>
      </c>
      <c r="D135" s="18">
        <v>5099.0</v>
      </c>
      <c r="E135" s="18">
        <v>2765.0</v>
      </c>
      <c r="F135" s="18">
        <v>203.0</v>
      </c>
      <c r="G135" s="19">
        <f>VLOOKUP(B135,'Kings Ratings'!$A$2:$B$1000,2,false)</f>
        <v>11</v>
      </c>
      <c r="H135" s="7" t="str">
        <f>vlookup(A135,'202405 MM (Do Not Delete)'!$A$1:$G$1000,7,false)</f>
        <v/>
      </c>
      <c r="J135" s="80">
        <f t="shared" si="3"/>
        <v>23070099</v>
      </c>
    </row>
    <row r="136">
      <c r="A136" s="18">
        <v>894.0</v>
      </c>
      <c r="B136" s="18" t="str">
        <f>VLOOKUP(A136,'202405 MM (Do Not Delete)'!$S$2:$T$1000,2,false)</f>
        <v>Wooden Spear</v>
      </c>
      <c r="C136" s="18" t="str">
        <f t="shared" si="2"/>
        <v>((Wooden Spear))</v>
      </c>
      <c r="D136" s="18">
        <v>4234.0</v>
      </c>
      <c r="E136" s="18">
        <v>2229.0</v>
      </c>
      <c r="F136" s="18">
        <v>201.0</v>
      </c>
      <c r="G136" s="19">
        <f>VLOOKUP(B136,'Kings Ratings'!$A$2:$B$1000,2,false)</f>
        <v>2</v>
      </c>
      <c r="H136" s="7">
        <f>vlookup(A136,'202405 MM (Do Not Delete)'!$A$1:$G$1000,7,false)</f>
        <v>286</v>
      </c>
      <c r="J136" s="80">
        <f t="shared" si="3"/>
        <v>22333234</v>
      </c>
    </row>
    <row r="137">
      <c r="A137" s="18">
        <v>207.0</v>
      </c>
      <c r="B137" s="18" t="str">
        <f>VLOOKUP(A137,'202405 MM (Do Not Delete)'!$S$2:$T$1000,2,false)</f>
        <v>Octopus</v>
      </c>
      <c r="C137" s="18" t="str">
        <f t="shared" si="2"/>
        <v>((Octopus))</v>
      </c>
      <c r="D137" s="18">
        <v>10085.0</v>
      </c>
      <c r="E137" s="18">
        <v>5430.0</v>
      </c>
      <c r="F137" s="18">
        <v>200.0</v>
      </c>
      <c r="G137" s="19">
        <f>VLOOKUP(B137,'Kings Ratings'!$A$2:$B$1000,2,false)</f>
        <v>5</v>
      </c>
      <c r="H137" s="7">
        <f>vlookup(A137,'202405 MM (Do Not Delete)'!$A$1:$G$1000,7,false)</f>
        <v>291</v>
      </c>
      <c r="J137" s="80">
        <f t="shared" si="3"/>
        <v>25440085</v>
      </c>
    </row>
    <row r="138">
      <c r="A138" s="18">
        <v>122.0</v>
      </c>
      <c r="B138" s="18" t="str">
        <f>VLOOKUP(A138,'202405 MM (Do Not Delete)'!$S$2:$T$1000,2,false)</f>
        <v>Coin Purse</v>
      </c>
      <c r="C138" s="18" t="str">
        <f t="shared" si="2"/>
        <v>((Coin Purse))</v>
      </c>
      <c r="D138" s="18">
        <v>12170.0</v>
      </c>
      <c r="E138" s="18">
        <v>5383.0</v>
      </c>
      <c r="F138" s="18">
        <v>194.0</v>
      </c>
      <c r="G138" s="19">
        <f>VLOOKUP(B138,'Kings Ratings'!$A$2:$B$1000,2,false)</f>
        <v>5</v>
      </c>
      <c r="H138" s="7">
        <f>vlookup(A138,'202405 MM (Do Not Delete)'!$A$1:$G$1000,7,false)</f>
        <v>293</v>
      </c>
      <c r="J138" s="80">
        <f t="shared" si="3"/>
        <v>24795170</v>
      </c>
    </row>
    <row r="139">
      <c r="A139" s="18">
        <v>146.0</v>
      </c>
      <c r="B139" s="18" t="str">
        <f>VLOOKUP(A139,'202405 MM (Do Not Delete)'!$S$2:$T$1000,2,false)</f>
        <v>Emerald Ring</v>
      </c>
      <c r="C139" s="18" t="str">
        <f t="shared" si="2"/>
        <v>((Emerald Ring))</v>
      </c>
      <c r="D139" s="18">
        <v>10819.0</v>
      </c>
      <c r="E139" s="18">
        <v>5039.0</v>
      </c>
      <c r="F139" s="18">
        <v>193.0</v>
      </c>
      <c r="G139" s="19">
        <f>VLOOKUP(B139,'Kings Ratings'!$A$2:$B$1000,2,false)</f>
        <v>2</v>
      </c>
      <c r="H139" s="7">
        <f>vlookup(A139,'202405 MM (Do Not Delete)'!$A$1:$G$1000,7,false)</f>
        <v>283</v>
      </c>
      <c r="J139" s="80">
        <f t="shared" si="3"/>
        <v>24349819</v>
      </c>
    </row>
    <row r="140">
      <c r="A140" s="18">
        <v>492.0</v>
      </c>
      <c r="B140" s="18" t="str">
        <f>VLOOKUP(A140,'202405 MM (Do Not Delete)'!$S$2:$T$1000,2,false)</f>
        <v>Essence of Slime</v>
      </c>
      <c r="C140" s="18" t="str">
        <f t="shared" si="2"/>
        <v>((Essence of Slime))</v>
      </c>
      <c r="D140" s="18">
        <v>9321.0</v>
      </c>
      <c r="E140" s="18">
        <v>3769.0</v>
      </c>
      <c r="F140" s="18">
        <v>171.0</v>
      </c>
      <c r="G140" s="19">
        <f>VLOOKUP(B140,'Kings Ratings'!$A$2:$B$1000,2,false)</f>
        <v>3</v>
      </c>
      <c r="H140" s="7">
        <f>vlookup(A140,'202405 MM (Do Not Delete)'!$A$1:$G$1000,7,false)</f>
        <v>298</v>
      </c>
      <c r="J140" s="80">
        <f t="shared" si="3"/>
        <v>20878321</v>
      </c>
    </row>
    <row r="141">
      <c r="A141" s="18">
        <v>176.0</v>
      </c>
      <c r="B141" s="18" t="str">
        <f>VLOOKUP(A141,'202405 MM (Do Not Delete)'!$S$2:$T$1000,2,false)</f>
        <v>Magicite</v>
      </c>
      <c r="C141" s="18" t="str">
        <f t="shared" si="2"/>
        <v>((Magicite))</v>
      </c>
      <c r="D141" s="18">
        <v>11792.0</v>
      </c>
      <c r="E141" s="18">
        <v>3872.0</v>
      </c>
      <c r="F141" s="18">
        <v>154.0</v>
      </c>
      <c r="G141" s="19">
        <f>VLOOKUP(B141,'Kings Ratings'!$A$2:$B$1000,2,false)</f>
        <v>5</v>
      </c>
      <c r="H141" s="7">
        <f>vlookup(A141,'202405 MM (Do Not Delete)'!$A$1:$G$1000,7,false)</f>
        <v>288</v>
      </c>
      <c r="J141" s="80">
        <f t="shared" si="3"/>
        <v>19283792</v>
      </c>
    </row>
    <row r="142">
      <c r="A142" s="18">
        <v>19.0</v>
      </c>
      <c r="B142" s="18" t="str">
        <f>VLOOKUP(A142,'202405 MM (Do Not Delete)'!$S$2:$T$1000,2,false)</f>
        <v>Carrot</v>
      </c>
      <c r="C142" s="18" t="str">
        <f t="shared" si="2"/>
        <v>((Carrot))</v>
      </c>
      <c r="D142" s="18">
        <v>15574.0</v>
      </c>
      <c r="E142" s="18">
        <v>4485.0</v>
      </c>
      <c r="F142" s="18">
        <v>152.0</v>
      </c>
      <c r="G142" s="19">
        <f>VLOOKUP(B142,'Kings Ratings'!$A$2:$B$1000,2,false)</f>
        <v>3</v>
      </c>
      <c r="H142" s="7">
        <f>vlookup(A142,'202405 MM (Do Not Delete)'!$A$1:$G$1000,7,false)</f>
        <v>283</v>
      </c>
      <c r="J142" s="80">
        <f t="shared" si="3"/>
        <v>19700574</v>
      </c>
    </row>
    <row r="143">
      <c r="A143" s="18">
        <v>237.0</v>
      </c>
      <c r="B143" s="18" t="str">
        <f>VLOOKUP(A143,'202405 MM (Do Not Delete)'!$S$2:$T$1000,2,false)</f>
        <v>Axe</v>
      </c>
      <c r="C143" s="18" t="str">
        <f t="shared" si="2"/>
        <v>((Axe))</v>
      </c>
      <c r="D143" s="18">
        <v>11947.0</v>
      </c>
      <c r="E143" s="18">
        <v>4638.0</v>
      </c>
      <c r="F143" s="18">
        <v>146.0</v>
      </c>
      <c r="G143" s="19">
        <f>VLOOKUP(B143,'Kings Ratings'!$A$2:$B$1000,2,false)</f>
        <v>2</v>
      </c>
      <c r="H143" s="7">
        <f>vlookup(A143,'202405 MM (Do Not Delete)'!$A$1:$G$1000,7,false)</f>
        <v>289</v>
      </c>
      <c r="J143" s="80">
        <f t="shared" si="3"/>
        <v>19249947</v>
      </c>
    </row>
    <row r="144">
      <c r="A144" s="18">
        <v>27.0</v>
      </c>
      <c r="B144" s="18" t="str">
        <f>VLOOKUP(A144,'202405 MM (Do Not Delete)'!$S$2:$T$1000,2,false)</f>
        <v>Peas</v>
      </c>
      <c r="C144" s="18" t="str">
        <f t="shared" si="2"/>
        <v>((Peas))</v>
      </c>
      <c r="D144" s="18">
        <v>11148.0</v>
      </c>
      <c r="E144" s="18">
        <v>4549.0</v>
      </c>
      <c r="F144" s="18">
        <v>144.0</v>
      </c>
      <c r="G144" s="19">
        <f>VLOOKUP(B144,'Kings Ratings'!$A$2:$B$1000,2,false)</f>
        <v>1</v>
      </c>
      <c r="H144" s="7">
        <f>vlookup(A144,'202405 MM (Do Not Delete)'!$A$1:$G$1000,7,false)</f>
        <v>276</v>
      </c>
      <c r="J144" s="80">
        <f t="shared" si="3"/>
        <v>18960148</v>
      </c>
    </row>
    <row r="145">
      <c r="A145" s="18">
        <v>96.0</v>
      </c>
      <c r="B145" s="18" t="str">
        <f>VLOOKUP(A145,'202405 MM (Do Not Delete)'!$S$2:$T$1000,2,false)</f>
        <v>Ruby Ring</v>
      </c>
      <c r="C145" s="18" t="str">
        <f t="shared" si="2"/>
        <v>((Ruby Ring))</v>
      </c>
      <c r="D145" s="18">
        <v>9770.0</v>
      </c>
      <c r="E145" s="18">
        <v>4766.0</v>
      </c>
      <c r="F145" s="18">
        <v>143.0</v>
      </c>
      <c r="G145" s="19">
        <f>VLOOKUP(B145,'Kings Ratings'!$A$2:$B$1000,2,false)</f>
        <v>2</v>
      </c>
      <c r="H145" s="7">
        <f>vlookup(A145,'202405 MM (Do Not Delete)'!$A$1:$G$1000,7,false)</f>
        <v>287</v>
      </c>
      <c r="J145" s="80">
        <f t="shared" si="3"/>
        <v>19075770</v>
      </c>
    </row>
    <row r="146">
      <c r="A146" s="18">
        <v>140.0</v>
      </c>
      <c r="B146" s="18" t="str">
        <f>VLOOKUP(A146,'202405 MM (Do Not Delete)'!$S$2:$T$1000,2,false)</f>
        <v>Giant Squid</v>
      </c>
      <c r="C146" s="18" t="str">
        <f t="shared" si="2"/>
        <v>((Giant Squid))</v>
      </c>
      <c r="D146" s="18">
        <v>9498.0</v>
      </c>
      <c r="E146" s="18">
        <v>4959.0</v>
      </c>
      <c r="F146" s="18">
        <v>134.0</v>
      </c>
      <c r="G146" s="19">
        <f>VLOOKUP(B146,'Kings Ratings'!$A$2:$B$1000,2,false)</f>
        <v>7</v>
      </c>
      <c r="H146" s="7">
        <f>vlookup(A146,'202405 MM (Do Not Delete)'!$A$1:$G$1000,7,false)</f>
        <v>288</v>
      </c>
      <c r="J146" s="80">
        <f t="shared" si="3"/>
        <v>18368498</v>
      </c>
    </row>
    <row r="147">
      <c r="A147" s="18">
        <v>165.0</v>
      </c>
      <c r="B147" s="18" t="str">
        <f>VLOOKUP(A147,'202405 MM (Do Not Delete)'!$S$2:$T$1000,2,false)</f>
        <v>Horn Canteen</v>
      </c>
      <c r="C147" s="18" t="str">
        <f t="shared" si="2"/>
        <v>((Horn Canteen))</v>
      </c>
      <c r="D147" s="18">
        <v>6317.0</v>
      </c>
      <c r="E147" s="18">
        <v>2642.0</v>
      </c>
      <c r="F147" s="18">
        <v>132.0</v>
      </c>
      <c r="G147" s="19">
        <f>VLOOKUP(B147,'Kings Ratings'!$A$2:$B$1000,2,false)</f>
        <v>3</v>
      </c>
      <c r="H147" s="7">
        <f>vlookup(A147,'202405 MM (Do Not Delete)'!$A$1:$G$1000,7,false)</f>
        <v>297</v>
      </c>
      <c r="J147" s="80">
        <f t="shared" si="3"/>
        <v>15848317</v>
      </c>
    </row>
    <row r="148">
      <c r="A148" s="18">
        <v>265.0</v>
      </c>
      <c r="B148" s="18" t="str">
        <f>VLOOKUP(A148,'202405 MM (Do Not Delete)'!$S$2:$T$1000,2,false)</f>
        <v>Jade Charm</v>
      </c>
      <c r="C148" s="18" t="str">
        <f t="shared" si="2"/>
        <v>((Jade Charm))</v>
      </c>
      <c r="D148" s="18">
        <v>6688.0</v>
      </c>
      <c r="E148" s="18">
        <v>2788.0</v>
      </c>
      <c r="F148" s="18">
        <v>131.0</v>
      </c>
      <c r="G148" s="19">
        <f>VLOOKUP(B148,'Kings Ratings'!$A$2:$B$1000,2,false)</f>
        <v>5</v>
      </c>
      <c r="H148" s="7">
        <f>vlookup(A148,'202405 MM (Do Not Delete)'!$A$1:$G$1000,7,false)</f>
        <v>299</v>
      </c>
      <c r="J148" s="80">
        <f t="shared" si="3"/>
        <v>15894688</v>
      </c>
    </row>
    <row r="149">
      <c r="A149" s="18">
        <v>204.0</v>
      </c>
      <c r="B149" s="18" t="str">
        <f>VLOOKUP(A149,'202405 MM (Do Not Delete)'!$S$2:$T$1000,2,false)</f>
        <v>Green Shield</v>
      </c>
      <c r="C149" s="18" t="str">
        <f t="shared" si="2"/>
        <v>((Green Shield))</v>
      </c>
      <c r="D149" s="18">
        <v>7473.0</v>
      </c>
      <c r="E149" s="18">
        <v>3770.0</v>
      </c>
      <c r="F149" s="18">
        <v>129.0</v>
      </c>
      <c r="G149" s="19">
        <f>VLOOKUP(B149,'Kings Ratings'!$A$2:$B$1000,2,false)</f>
        <v>2</v>
      </c>
      <c r="H149" s="7">
        <f>vlookup(A149,'202405 MM (Do Not Delete)'!$A$1:$G$1000,7,false)</f>
        <v>291</v>
      </c>
      <c r="J149" s="80">
        <f t="shared" si="3"/>
        <v>16677473</v>
      </c>
    </row>
    <row r="150">
      <c r="A150" s="18">
        <v>11.0</v>
      </c>
      <c r="B150" s="18" t="str">
        <f>VLOOKUP(A150,'202405 MM (Do Not Delete)'!$S$2:$T$1000,2,false)</f>
        <v>Peppers</v>
      </c>
      <c r="C150" s="18" t="str">
        <f t="shared" si="2"/>
        <v>((Peppers))</v>
      </c>
      <c r="D150" s="18">
        <v>13214.0</v>
      </c>
      <c r="E150" s="18">
        <v>3974.0</v>
      </c>
      <c r="F150" s="18">
        <v>114.0</v>
      </c>
      <c r="G150" s="19">
        <f>VLOOKUP(B150,'Kings Ratings'!$A$2:$B$1000,2,false)</f>
        <v>1</v>
      </c>
      <c r="H150" s="7">
        <f>vlookup(A150,'202405 MM (Do Not Delete)'!$A$1:$G$1000,7,false)</f>
        <v>275</v>
      </c>
      <c r="J150" s="80">
        <f t="shared" si="3"/>
        <v>15387214</v>
      </c>
    </row>
    <row r="151">
      <c r="A151" s="18">
        <v>13.0</v>
      </c>
      <c r="B151" s="18" t="str">
        <f>VLOOKUP(A151,'202405 MM (Do Not Delete)'!$S$2:$T$1000,2,false)</f>
        <v>Eggplant</v>
      </c>
      <c r="C151" s="18" t="str">
        <f t="shared" si="2"/>
        <v>((Eggplant))</v>
      </c>
      <c r="D151" s="18">
        <v>11788.0</v>
      </c>
      <c r="E151" s="18">
        <v>2653.0</v>
      </c>
      <c r="F151" s="18">
        <v>113.0</v>
      </c>
      <c r="G151" s="19">
        <f>VLOOKUP(B151,'Kings Ratings'!$A$2:$B$1000,2,false)</f>
        <v>2</v>
      </c>
      <c r="H151" s="7" t="str">
        <f>vlookup(A151,'202405 MM (Do Not Delete)'!$A$1:$G$1000,7,false)</f>
        <v/>
      </c>
      <c r="J151" s="80">
        <f t="shared" si="3"/>
        <v>13964788</v>
      </c>
    </row>
    <row r="152">
      <c r="A152" s="18">
        <v>48.0</v>
      </c>
      <c r="B152" s="18" t="str">
        <f>VLOOKUP(A152,'202405 MM (Do Not Delete)'!$S$2:$T$1000,2,false)</f>
        <v>Potato</v>
      </c>
      <c r="C152" s="18" t="str">
        <f t="shared" si="2"/>
        <v>((Potato))</v>
      </c>
      <c r="D152" s="18">
        <v>13378.0</v>
      </c>
      <c r="E152" s="18">
        <v>4508.0</v>
      </c>
      <c r="F152" s="18">
        <v>107.0</v>
      </c>
      <c r="G152" s="19">
        <f>VLOOKUP(B152,'Kings Ratings'!$A$2:$B$1000,2,false)</f>
        <v>4</v>
      </c>
      <c r="H152" s="7">
        <f>vlookup(A152,'202405 MM (Do Not Delete)'!$A$1:$G$1000,7,false)</f>
        <v>290</v>
      </c>
      <c r="J152" s="80">
        <f t="shared" si="3"/>
        <v>15221378</v>
      </c>
    </row>
    <row r="153">
      <c r="A153" s="18">
        <v>249.0</v>
      </c>
      <c r="B153" s="18" t="str">
        <f>VLOOKUP(A153,'202405 MM (Do Not Delete)'!$S$2:$T$1000,2,false)</f>
        <v>Shimmer Ring</v>
      </c>
      <c r="C153" s="18" t="str">
        <f t="shared" si="2"/>
        <v>((Shimmer Ring))</v>
      </c>
      <c r="D153" s="18">
        <v>9931.0</v>
      </c>
      <c r="E153" s="18">
        <v>4258.0</v>
      </c>
      <c r="F153" s="18">
        <v>106.0</v>
      </c>
      <c r="G153" s="19">
        <f>VLOOKUP(B153,'Kings Ratings'!$A$2:$B$1000,2,false)</f>
        <v>2</v>
      </c>
      <c r="H153" s="7">
        <f>vlookup(A153,'202405 MM (Do Not Delete)'!$A$1:$G$1000,7,false)</f>
        <v>294</v>
      </c>
      <c r="J153" s="80">
        <f t="shared" si="3"/>
        <v>14867931</v>
      </c>
    </row>
    <row r="154">
      <c r="A154" s="18">
        <v>74.0</v>
      </c>
      <c r="B154" s="18" t="str">
        <f>VLOOKUP(A154,'202405 MM (Do Not Delete)'!$S$2:$T$1000,2,false)</f>
        <v>Green Parchment</v>
      </c>
      <c r="C154" s="18" t="str">
        <f t="shared" si="2"/>
        <v>((Green Parchment))</v>
      </c>
      <c r="D154" s="18">
        <v>8408.0</v>
      </c>
      <c r="E154" s="18">
        <v>4020.0</v>
      </c>
      <c r="F154" s="18">
        <v>103.0</v>
      </c>
      <c r="G154" s="19">
        <f>VLOOKUP(B154,'Kings Ratings'!$A$2:$B$1000,2,false)</f>
        <v>1</v>
      </c>
      <c r="H154" s="7">
        <f>vlookup(A154,'202405 MM (Do Not Delete)'!$A$1:$G$1000,7,false)</f>
        <v>297</v>
      </c>
      <c r="J154" s="80">
        <f t="shared" si="3"/>
        <v>14328408</v>
      </c>
    </row>
    <row r="155">
      <c r="A155" s="18">
        <v>450.0</v>
      </c>
      <c r="B155" s="18" t="str">
        <f>VLOOKUP(A155,'202405 MM (Do Not Delete)'!$S$2:$T$1000,2,false)</f>
        <v>Beet</v>
      </c>
      <c r="C155" s="18" t="str">
        <f t="shared" si="2"/>
        <v>((Beet))</v>
      </c>
      <c r="D155" s="18">
        <v>12738.0</v>
      </c>
      <c r="E155" s="18">
        <v>3670.0</v>
      </c>
      <c r="F155" s="18">
        <v>102.0</v>
      </c>
      <c r="G155" s="19">
        <f>VLOOKUP(B155,'Kings Ratings'!$A$2:$B$1000,2,false)</f>
        <v>5</v>
      </c>
      <c r="H155" s="7">
        <f>vlookup(A155,'202405 MM (Do Not Delete)'!$A$1:$G$1000,7,false)</f>
        <v>296</v>
      </c>
      <c r="J155" s="80">
        <f t="shared" si="3"/>
        <v>13882738</v>
      </c>
    </row>
    <row r="156">
      <c r="A156" s="18">
        <v>536.0</v>
      </c>
      <c r="B156" s="18" t="str">
        <f>VLOOKUP(A156,'202405 MM (Do Not Delete)'!$S$2:$T$1000,2,false)</f>
        <v>Red Dye</v>
      </c>
      <c r="C156" s="18" t="str">
        <f t="shared" si="2"/>
        <v>((Red Dye))</v>
      </c>
      <c r="D156" s="18">
        <v>12152.0</v>
      </c>
      <c r="E156" s="18">
        <v>4610.0</v>
      </c>
      <c r="F156" s="18">
        <v>99.0</v>
      </c>
      <c r="G156" s="19">
        <f>VLOOKUP(B156,'Kings Ratings'!$A$2:$B$1000,2,false)</f>
        <v>3</v>
      </c>
      <c r="H156" s="7">
        <f>vlookup(A156,'202405 MM (Do Not Delete)'!$A$1:$G$1000,7,false)</f>
        <v>296</v>
      </c>
      <c r="J156" s="80">
        <f t="shared" si="3"/>
        <v>14522152</v>
      </c>
    </row>
    <row r="157">
      <c r="A157" s="18">
        <v>125.0</v>
      </c>
      <c r="B157" s="18" t="str">
        <f>VLOOKUP(A157,'202405 MM (Do Not Delete)'!$S$2:$T$1000,2,false)</f>
        <v>Aquamarine Ring</v>
      </c>
      <c r="C157" s="18" t="str">
        <f t="shared" si="2"/>
        <v>((Aquamarine Ring))</v>
      </c>
      <c r="D157" s="18">
        <v>8862.0</v>
      </c>
      <c r="E157" s="18">
        <v>4368.0</v>
      </c>
      <c r="F157" s="18">
        <v>97.0</v>
      </c>
      <c r="G157" s="19">
        <f>VLOOKUP(B157,'Kings Ratings'!$A$2:$B$1000,2,false)</f>
        <v>3</v>
      </c>
      <c r="H157" s="7">
        <f>vlookup(A157,'202405 MM (Do Not Delete)'!$A$1:$G$1000,7,false)</f>
        <v>286</v>
      </c>
      <c r="J157" s="80">
        <f t="shared" si="3"/>
        <v>14076862</v>
      </c>
    </row>
    <row r="158">
      <c r="A158" s="18">
        <v>455.0</v>
      </c>
      <c r="B158" s="18" t="str">
        <f>VLOOKUP(A158,'202405 MM (Do Not Delete)'!$S$2:$T$1000,2,false)</f>
        <v>Wooden Bow</v>
      </c>
      <c r="C158" s="18" t="str">
        <f t="shared" si="2"/>
        <v>((Wooden Bow))</v>
      </c>
      <c r="D158" s="18">
        <v>4740.0</v>
      </c>
      <c r="E158" s="18">
        <v>2525.0</v>
      </c>
      <c r="F158" s="18">
        <v>94.0</v>
      </c>
      <c r="G158" s="19">
        <f>VLOOKUP(B158,'Kings Ratings'!$A$2:$B$1000,2,false)</f>
        <v>2</v>
      </c>
      <c r="H158" s="7">
        <f>vlookup(A158,'202405 MM (Do Not Delete)'!$A$1:$G$1000,7,false)</f>
        <v>291</v>
      </c>
      <c r="J158" s="80">
        <f t="shared" si="3"/>
        <v>11929740</v>
      </c>
    </row>
    <row r="159">
      <c r="A159" s="18">
        <v>238.0</v>
      </c>
      <c r="B159" s="18" t="str">
        <f>VLOOKUP(A159,'202405 MM (Do Not Delete)'!$S$2:$T$1000,2,false)</f>
        <v>Shovel</v>
      </c>
      <c r="C159" s="18" t="str">
        <f t="shared" si="2"/>
        <v>((Shovel))</v>
      </c>
      <c r="D159" s="18">
        <v>7323.0</v>
      </c>
      <c r="E159" s="18">
        <v>3062.0</v>
      </c>
      <c r="F159" s="18">
        <v>90.0</v>
      </c>
      <c r="G159" s="19">
        <f>VLOOKUP(B159,'Kings Ratings'!$A$2:$B$1000,2,false)</f>
        <v>1</v>
      </c>
      <c r="H159" s="7">
        <f>vlookup(A159,'202405 MM (Do Not Delete)'!$A$1:$G$1000,7,false)</f>
        <v>289</v>
      </c>
      <c r="J159" s="80">
        <f t="shared" si="3"/>
        <v>12069323</v>
      </c>
    </row>
    <row r="160">
      <c r="A160" s="18">
        <v>675.0</v>
      </c>
      <c r="B160" s="18" t="str">
        <f>VLOOKUP(A160,'202405 MM (Do Not Delete)'!$S$2:$T$1000,2,false)</f>
        <v>Spoon</v>
      </c>
      <c r="C160" s="18" t="str">
        <f t="shared" si="2"/>
        <v>((Spoon))</v>
      </c>
      <c r="D160" s="18">
        <v>4992.0</v>
      </c>
      <c r="E160" s="18">
        <v>2200.0</v>
      </c>
      <c r="F160" s="18">
        <v>81.0</v>
      </c>
      <c r="G160" s="19">
        <f>VLOOKUP(B160,'Kings Ratings'!$A$2:$B$1000,2,false)</f>
        <v>5</v>
      </c>
      <c r="H160" s="7">
        <f>vlookup(A160,'202405 MM (Do Not Delete)'!$A$1:$G$1000,7,false)</f>
        <v>319</v>
      </c>
      <c r="J160" s="80">
        <f t="shared" si="3"/>
        <v>10304992</v>
      </c>
    </row>
    <row r="161">
      <c r="A161" s="18">
        <v>29.0</v>
      </c>
      <c r="B161" s="18" t="str">
        <f>VLOOKUP(A161,'202405 MM (Do Not Delete)'!$S$2:$T$1000,2,false)</f>
        <v>Cucumber</v>
      </c>
      <c r="C161" s="18" t="str">
        <f t="shared" si="2"/>
        <v>((Cucumber))</v>
      </c>
      <c r="D161" s="18">
        <v>8376.0</v>
      </c>
      <c r="E161" s="18">
        <v>2430.0</v>
      </c>
      <c r="F161" s="18">
        <v>75.0</v>
      </c>
      <c r="G161" s="19">
        <f>VLOOKUP(B161,'Kings Ratings'!$A$2:$B$1000,2,false)</f>
        <v>2</v>
      </c>
      <c r="H161" s="7" t="str">
        <f>vlookup(A161,'202405 MM (Do Not Delete)'!$A$1:$G$1000,7,false)</f>
        <v/>
      </c>
      <c r="J161" s="80">
        <f t="shared" si="3"/>
        <v>9938376</v>
      </c>
    </row>
    <row r="162">
      <c r="A162" s="18">
        <v>300.0</v>
      </c>
      <c r="B162" s="18" t="str">
        <f>VLOOKUP(A162,'202405 MM (Do Not Delete)'!$S$2:$T$1000,2,false)</f>
        <v>Sturdy Sword</v>
      </c>
      <c r="C162" s="18" t="str">
        <f t="shared" si="2"/>
        <v>((Sturdy Sword))</v>
      </c>
      <c r="D162" s="18">
        <v>9909.0</v>
      </c>
      <c r="E162" s="18">
        <v>3296.0</v>
      </c>
      <c r="F162" s="18">
        <v>68.0</v>
      </c>
      <c r="G162" s="19">
        <f>VLOOKUP(B162,'Kings Ratings'!$A$2:$B$1000,2,false)</f>
        <v>2</v>
      </c>
      <c r="H162" s="7">
        <f>vlookup(A162,'202405 MM (Do Not Delete)'!$A$1:$G$1000,7,false)</f>
        <v>299</v>
      </c>
      <c r="J162" s="80">
        <f t="shared" si="3"/>
        <v>10105909</v>
      </c>
    </row>
    <row r="163">
      <c r="A163" s="18">
        <v>118.0</v>
      </c>
      <c r="B163" s="18" t="str">
        <f>VLOOKUP(A163,'202405 MM (Do Not Delete)'!$S$2:$T$1000,2,false)</f>
        <v>Leather Diary</v>
      </c>
      <c r="C163" s="18" t="str">
        <f t="shared" si="2"/>
        <v>((Leather Diary))</v>
      </c>
      <c r="D163" s="18">
        <v>8551.0</v>
      </c>
      <c r="E163" s="18">
        <v>3716.0</v>
      </c>
      <c r="F163" s="18">
        <v>67.0</v>
      </c>
      <c r="G163" s="19">
        <f>VLOOKUP(B163,'Kings Ratings'!$A$2:$B$1000,2,false)</f>
        <v>2</v>
      </c>
      <c r="H163" s="7">
        <f>vlookup(A163,'202405 MM (Do Not Delete)'!$A$1:$G$1000,7,false)</f>
        <v>292</v>
      </c>
      <c r="J163" s="80">
        <f t="shared" si="3"/>
        <v>10424551</v>
      </c>
    </row>
    <row r="164">
      <c r="A164" s="18">
        <v>189.0</v>
      </c>
      <c r="B164" s="18" t="str">
        <f>VLOOKUP(A164,'202405 MM (Do Not Delete)'!$S$2:$T$1000,2,false)</f>
        <v>Gold Cucumber</v>
      </c>
      <c r="C164" s="18" t="str">
        <f t="shared" si="2"/>
        <v>((Gold Cucumber))</v>
      </c>
      <c r="D164" s="18">
        <v>8364.0</v>
      </c>
      <c r="E164" s="18">
        <v>2426.0</v>
      </c>
      <c r="F164" s="18">
        <v>66.0</v>
      </c>
      <c r="G164" s="19">
        <f>VLOOKUP(B164,'Kings Ratings'!$A$2:$B$1000,2,false)</f>
        <v>8</v>
      </c>
      <c r="H164" s="7" t="str">
        <f>vlookup(A164,'202405 MM (Do Not Delete)'!$A$1:$G$1000,7,false)</f>
        <v/>
      </c>
      <c r="J164" s="80">
        <f t="shared" si="3"/>
        <v>9034364</v>
      </c>
    </row>
    <row r="165">
      <c r="A165" s="18">
        <v>239.0</v>
      </c>
      <c r="B165" s="18" t="str">
        <f>VLOOKUP(A165,'202405 MM (Do Not Delete)'!$S$2:$T$1000,2,false)</f>
        <v>Leather Waterskin</v>
      </c>
      <c r="C165" s="18" t="str">
        <f t="shared" si="2"/>
        <v>((Leather Waterskin))</v>
      </c>
      <c r="D165" s="18">
        <v>4867.0</v>
      </c>
      <c r="E165" s="18">
        <v>2012.0</v>
      </c>
      <c r="F165" s="18">
        <v>66.0</v>
      </c>
      <c r="G165" s="19">
        <f>VLOOKUP(B165,'Kings Ratings'!$A$2:$B$1000,2,false)</f>
        <v>2</v>
      </c>
      <c r="H165" s="7" t="str">
        <f>vlookup(A165,'202405 MM (Do Not Delete)'!$A$1:$G$1000,7,false)</f>
        <v/>
      </c>
      <c r="J165" s="80">
        <f t="shared" si="3"/>
        <v>8616867</v>
      </c>
    </row>
    <row r="166">
      <c r="A166" s="18">
        <v>388.0</v>
      </c>
      <c r="B166" s="18" t="str">
        <f>VLOOKUP(A166,'202405 MM (Do Not Delete)'!$S$2:$T$1000,2,false)</f>
        <v>Hourglass</v>
      </c>
      <c r="C166" s="18" t="str">
        <f t="shared" si="2"/>
        <v>((Hourglass))</v>
      </c>
      <c r="D166" s="18">
        <v>5590.0</v>
      </c>
      <c r="E166" s="18">
        <v>1929.0</v>
      </c>
      <c r="F166" s="18">
        <v>54.0</v>
      </c>
      <c r="G166" s="19">
        <f>VLOOKUP(B166,'Kings Ratings'!$A$2:$B$1000,2,false)</f>
        <v>5</v>
      </c>
      <c r="H166" s="7">
        <f>vlookup(A166,'202405 MM (Do Not Delete)'!$A$1:$G$1000,7,false)</f>
        <v>298</v>
      </c>
      <c r="J166" s="80">
        <f t="shared" si="3"/>
        <v>7334590</v>
      </c>
    </row>
    <row r="167">
      <c r="A167" s="18">
        <v>275.0</v>
      </c>
      <c r="B167" s="18" t="str">
        <f>VLOOKUP(A167,'202405 MM (Do Not Delete)'!$S$2:$T$1000,2,false)</f>
        <v>Feed</v>
      </c>
      <c r="C167" s="18" t="str">
        <f t="shared" si="2"/>
        <v>((Feed))</v>
      </c>
      <c r="D167" s="18">
        <v>19098.0</v>
      </c>
      <c r="E167" s="18">
        <v>4559.0</v>
      </c>
      <c r="F167" s="18">
        <v>51.0</v>
      </c>
      <c r="G167" s="19">
        <f>VLOOKUP(B167,'Kings Ratings'!$A$2:$B$1000,2,false)</f>
        <v>5</v>
      </c>
      <c r="H167" s="7" t="str">
        <f>vlookup(A167,'202405 MM (Do Not Delete)'!$A$1:$G$1000,7,false)</f>
        <v/>
      </c>
      <c r="J167" s="80">
        <f t="shared" si="3"/>
        <v>9678098</v>
      </c>
    </row>
    <row r="168">
      <c r="A168" s="18">
        <v>944.0</v>
      </c>
      <c r="B168" s="18" t="str">
        <f>VLOOKUP(A168,'202405 MM (Do Not Delete)'!$S$2:$T$1000,2,false)</f>
        <v>Frozen Spyfish</v>
      </c>
      <c r="C168" s="18" t="str">
        <f t="shared" si="2"/>
        <v>((Frozen Spyfish))</v>
      </c>
      <c r="D168" s="18">
        <v>6273.0</v>
      </c>
      <c r="E168" s="18">
        <v>2491.0</v>
      </c>
      <c r="F168" s="18">
        <v>51.0</v>
      </c>
      <c r="G168" s="19">
        <f>VLOOKUP(B168,'Kings Ratings'!$A$2:$B$1000,2,false)</f>
        <v>11</v>
      </c>
      <c r="H168" s="7" t="str">
        <f>vlookup(A168,'202405 MM (Do Not Delete)'!$A$1:$G$1000,7,false)</f>
        <v/>
      </c>
      <c r="J168" s="80">
        <f t="shared" si="3"/>
        <v>7597273</v>
      </c>
    </row>
    <row r="169">
      <c r="A169" s="18">
        <v>276.0</v>
      </c>
      <c r="B169" s="18" t="str">
        <f>VLOOKUP(A169,'202405 MM (Do Not Delete)'!$S$2:$T$1000,2,false)</f>
        <v>Flour</v>
      </c>
      <c r="C169" s="18" t="str">
        <f t="shared" si="2"/>
        <v>((Flour))</v>
      </c>
      <c r="D169" s="18">
        <v>13018.0</v>
      </c>
      <c r="E169" s="18">
        <v>3625.0</v>
      </c>
      <c r="F169" s="18">
        <v>50.0</v>
      </c>
      <c r="G169" s="19">
        <f>VLOOKUP(B169,'Kings Ratings'!$A$2:$B$1000,2,false)</f>
        <v>6</v>
      </c>
      <c r="H169" s="7" t="str">
        <f>vlookup(A169,'202405 MM (Do Not Delete)'!$A$1:$G$1000,7,false)</f>
        <v/>
      </c>
      <c r="J169" s="80">
        <f t="shared" si="3"/>
        <v>8638018</v>
      </c>
    </row>
    <row r="170">
      <c r="A170" s="18">
        <v>82.0</v>
      </c>
      <c r="B170" s="18" t="str">
        <f>VLOOKUP(A170,'202405 MM (Do Not Delete)'!$S$2:$T$1000,2,false)</f>
        <v>Green Diary</v>
      </c>
      <c r="C170" s="18" t="str">
        <f t="shared" si="2"/>
        <v>((Green Diary))</v>
      </c>
      <c r="D170" s="18">
        <v>6441.0</v>
      </c>
      <c r="E170" s="18">
        <v>3264.0</v>
      </c>
      <c r="F170" s="18">
        <v>50.0</v>
      </c>
      <c r="G170" s="19">
        <f>VLOOKUP(B170,'Kings Ratings'!$A$2:$B$1000,2,false)</f>
        <v>2</v>
      </c>
      <c r="H170" s="7">
        <f>vlookup(A170,'202405 MM (Do Not Delete)'!$A$1:$G$1000,7,false)</f>
        <v>321</v>
      </c>
      <c r="J170" s="80">
        <f t="shared" si="3"/>
        <v>8270441</v>
      </c>
    </row>
    <row r="171">
      <c r="A171" s="18">
        <v>726.0</v>
      </c>
      <c r="B171" s="18" t="str">
        <f>VLOOKUP(A171,'202405 MM (Do Not Delete)'!$S$2:$T$1000,2,false)</f>
        <v>Concord Grape Pie</v>
      </c>
      <c r="C171" s="18" t="str">
        <f t="shared" si="2"/>
        <v>((Concord Grape Pie))</v>
      </c>
      <c r="D171" s="18">
        <v>4203.0</v>
      </c>
      <c r="E171" s="18">
        <v>1436.0</v>
      </c>
      <c r="F171" s="18">
        <v>46.0</v>
      </c>
      <c r="G171" s="19">
        <f>VLOOKUP(B171,'Kings Ratings'!$A$2:$B$1000,2,false)</f>
        <v>8</v>
      </c>
      <c r="H171" s="7" t="str">
        <f>vlookup(A171,'202405 MM (Do Not Delete)'!$A$1:$G$1000,7,false)</f>
        <v/>
      </c>
      <c r="J171" s="80">
        <f t="shared" si="3"/>
        <v>6040203</v>
      </c>
    </row>
    <row r="172">
      <c r="A172" s="18">
        <v>538.0</v>
      </c>
      <c r="B172" s="18" t="str">
        <f>VLOOKUP(A172,'202405 MM (Do Not Delete)'!$S$2:$T$1000,2,false)</f>
        <v>Red Shield</v>
      </c>
      <c r="C172" s="18" t="str">
        <f t="shared" si="2"/>
        <v>((Red Shield))</v>
      </c>
      <c r="D172" s="18">
        <v>8560.0</v>
      </c>
      <c r="E172" s="18">
        <v>3207.0</v>
      </c>
      <c r="F172" s="18">
        <v>39.0</v>
      </c>
      <c r="G172" s="19">
        <f>VLOOKUP(B172,'Kings Ratings'!$A$2:$B$1000,2,false)</f>
        <v>4</v>
      </c>
      <c r="H172" s="7" t="str">
        <f>vlookup(A172,'202405 MM (Do Not Delete)'!$A$1:$G$1000,7,false)</f>
        <v/>
      </c>
      <c r="J172" s="80">
        <f t="shared" si="3"/>
        <v>7115560</v>
      </c>
    </row>
    <row r="173">
      <c r="A173" s="18">
        <v>414.0</v>
      </c>
      <c r="B173" s="18" t="str">
        <f>VLOOKUP(A173,'202405 MM (Do Not Delete)'!$S$2:$T$1000,2,false)</f>
        <v>Green Scarf</v>
      </c>
      <c r="C173" s="18" t="str">
        <f t="shared" si="2"/>
        <v>((Green Scarf))</v>
      </c>
      <c r="D173" s="18">
        <v>6149.0</v>
      </c>
      <c r="E173" s="18">
        <v>2494.0</v>
      </c>
      <c r="F173" s="18">
        <v>39.0</v>
      </c>
      <c r="G173" s="19">
        <f>VLOOKUP(B173,'Kings Ratings'!$A$2:$B$1000,2,false)</f>
        <v>2</v>
      </c>
      <c r="H173" s="7">
        <f>vlookup(A173,'202405 MM (Do Not Delete)'!$A$1:$G$1000,7,false)</f>
        <v>293</v>
      </c>
      <c r="J173" s="80">
        <f t="shared" si="3"/>
        <v>6400149</v>
      </c>
    </row>
    <row r="174">
      <c r="A174" s="18">
        <v>737.0</v>
      </c>
      <c r="B174" s="18" t="str">
        <f>VLOOKUP(A174,'202405 MM (Do Not Delete)'!$S$2:$T$1000,2,false)</f>
        <v>Fancy Pan Flute</v>
      </c>
      <c r="C174" s="18" t="str">
        <f t="shared" si="2"/>
        <v>((Fancy Pan Flute))</v>
      </c>
      <c r="D174" s="18">
        <v>2523.0</v>
      </c>
      <c r="E174" s="18">
        <v>954.0</v>
      </c>
      <c r="F174" s="18">
        <v>37.0</v>
      </c>
      <c r="G174" s="19">
        <f>VLOOKUP(B174,'Kings Ratings'!$A$2:$B$1000,2,false)</f>
        <v>6</v>
      </c>
      <c r="H174" s="7">
        <f>vlookup(A174,'202405 MM (Do Not Delete)'!$A$1:$G$1000,7,false)</f>
        <v>295</v>
      </c>
      <c r="J174" s="80">
        <f t="shared" si="3"/>
        <v>4656523</v>
      </c>
    </row>
    <row r="175">
      <c r="A175" s="18">
        <v>841.0</v>
      </c>
      <c r="B175" s="18" t="str">
        <f>VLOOKUP(A175,'202405 MM (Do Not Delete)'!$S$2:$T$1000,2,false)</f>
        <v>Leather Belt</v>
      </c>
      <c r="C175" s="18" t="str">
        <f t="shared" si="2"/>
        <v>((Leather Belt))</v>
      </c>
      <c r="D175" s="18">
        <v>3693.0</v>
      </c>
      <c r="E175" s="18">
        <v>1234.0</v>
      </c>
      <c r="F175" s="18">
        <v>35.0</v>
      </c>
      <c r="G175" s="19">
        <f>VLOOKUP(B175,'Kings Ratings'!$A$2:$B$1000,2,false)</f>
        <v>3</v>
      </c>
      <c r="H175" s="7">
        <f>vlookup(A175,'202405 MM (Do Not Delete)'!$A$1:$G$1000,7,false)</f>
        <v>304</v>
      </c>
      <c r="J175" s="80">
        <f t="shared" si="3"/>
        <v>4737693</v>
      </c>
    </row>
    <row r="176">
      <c r="A176" s="18">
        <v>65.0</v>
      </c>
      <c r="B176" s="18" t="str">
        <f>VLOOKUP(A176,'202405 MM (Do Not Delete)'!$S$2:$T$1000,2,false)</f>
        <v>Corn</v>
      </c>
      <c r="C176" s="18" t="str">
        <f t="shared" si="2"/>
        <v>((Corn))</v>
      </c>
      <c r="D176" s="18">
        <v>25838.0</v>
      </c>
      <c r="E176" s="18">
        <v>4060.0</v>
      </c>
      <c r="F176" s="18">
        <v>32.0</v>
      </c>
      <c r="G176" s="19">
        <f>VLOOKUP(B176,'Kings Ratings'!$A$2:$B$1000,2,false)</f>
        <v>7</v>
      </c>
      <c r="H176" s="7" t="str">
        <f>vlookup(A176,'202405 MM (Do Not Delete)'!$A$1:$G$1000,7,false)</f>
        <v/>
      </c>
      <c r="J176" s="80">
        <f t="shared" si="3"/>
        <v>7285838</v>
      </c>
    </row>
    <row r="177">
      <c r="A177" s="18">
        <v>456.0</v>
      </c>
      <c r="B177" s="18" t="str">
        <f>VLOOKUP(A177,'202405 MM (Do Not Delete)'!$S$2:$T$1000,2,false)</f>
        <v>Sturdy Bow</v>
      </c>
      <c r="C177" s="18" t="str">
        <f t="shared" si="2"/>
        <v>((Sturdy Bow))</v>
      </c>
      <c r="D177" s="18">
        <v>9662.0</v>
      </c>
      <c r="E177" s="18">
        <v>1988.0</v>
      </c>
      <c r="F177" s="18">
        <v>32.0</v>
      </c>
      <c r="G177" s="19">
        <f>VLOOKUP(B177,'Kings Ratings'!$A$2:$B$1000,2,false)</f>
        <v>5</v>
      </c>
      <c r="H177" s="7">
        <f>vlookup(A177,'202405 MM (Do Not Delete)'!$A$1:$G$1000,7,false)</f>
        <v>321</v>
      </c>
      <c r="J177" s="80">
        <f t="shared" si="3"/>
        <v>5197662</v>
      </c>
    </row>
    <row r="178">
      <c r="A178" s="18">
        <v>373.0</v>
      </c>
      <c r="B178" s="18" t="str">
        <f>VLOOKUP(A178,'202405 MM (Do Not Delete)'!$S$2:$T$1000,2,false)</f>
        <v>Sunflower</v>
      </c>
      <c r="C178" s="18" t="str">
        <f t="shared" si="2"/>
        <v>((Sunflower))</v>
      </c>
      <c r="D178" s="18">
        <v>9175.0</v>
      </c>
      <c r="E178" s="18">
        <v>1867.0</v>
      </c>
      <c r="F178" s="18">
        <v>31.0</v>
      </c>
      <c r="G178" s="19">
        <f>VLOOKUP(B178,'Kings Ratings'!$A$2:$B$1000,2,false)</f>
        <v>6</v>
      </c>
      <c r="H178" s="7">
        <f>vlookup(A178,'202405 MM (Do Not Delete)'!$A$1:$G$1000,7,false)</f>
        <v>328</v>
      </c>
      <c r="J178" s="80">
        <f t="shared" si="3"/>
        <v>4976175</v>
      </c>
    </row>
    <row r="179">
      <c r="A179" s="18">
        <v>896.0</v>
      </c>
      <c r="B179" s="18" t="str">
        <f>VLOOKUP(A179,'202405 MM (Do Not Delete)'!$S$2:$T$1000,2,false)</f>
        <v>Blue Diary</v>
      </c>
      <c r="C179" s="18" t="str">
        <f t="shared" si="2"/>
        <v>((Blue Diary))</v>
      </c>
      <c r="D179" s="18">
        <v>3517.0</v>
      </c>
      <c r="E179" s="18">
        <v>1346.0</v>
      </c>
      <c r="F179" s="18">
        <v>31.0</v>
      </c>
      <c r="G179" s="19">
        <f>VLOOKUP(B179,'Kings Ratings'!$A$2:$B$1000,2,false)</f>
        <v>2</v>
      </c>
      <c r="H179" s="7" t="str">
        <f>vlookup(A179,'202405 MM (Do Not Delete)'!$A$1:$G$1000,7,false)</f>
        <v/>
      </c>
      <c r="J179" s="80">
        <f t="shared" si="3"/>
        <v>4449517</v>
      </c>
    </row>
    <row r="180">
      <c r="A180" s="18">
        <v>895.0</v>
      </c>
      <c r="B180" s="18" t="str">
        <f>VLOOKUP(A180,'202405 MM (Do Not Delete)'!$S$2:$T$1000,2,false)</f>
        <v>Blue Parchment</v>
      </c>
      <c r="C180" s="18" t="str">
        <f t="shared" si="2"/>
        <v>((Blue Parchment))</v>
      </c>
      <c r="D180" s="18">
        <v>4206.0</v>
      </c>
      <c r="E180" s="18">
        <v>1520.0</v>
      </c>
      <c r="F180" s="18">
        <v>29.0</v>
      </c>
      <c r="G180" s="19">
        <f>VLOOKUP(B180,'Kings Ratings'!$A$2:$B$1000,2,false)</f>
        <v>2</v>
      </c>
      <c r="H180" s="7" t="str">
        <f>vlookup(A180,'202405 MM (Do Not Delete)'!$A$1:$G$1000,7,false)</f>
        <v/>
      </c>
      <c r="J180" s="80">
        <f t="shared" si="3"/>
        <v>4424206</v>
      </c>
    </row>
    <row r="181">
      <c r="A181" s="18">
        <v>837.0</v>
      </c>
      <c r="B181" s="18" t="str">
        <f>VLOOKUP(A181,'202405 MM (Do Not Delete)'!$S$2:$T$1000,2,false)</f>
        <v>Linked Lantern</v>
      </c>
      <c r="C181" s="18" t="str">
        <f t="shared" si="2"/>
        <v>((Linked Lantern))</v>
      </c>
      <c r="D181" s="18">
        <v>4803.0</v>
      </c>
      <c r="E181" s="18">
        <v>1503.0</v>
      </c>
      <c r="F181" s="18">
        <v>29.0</v>
      </c>
      <c r="G181" s="19">
        <f>VLOOKUP(B181,'Kings Ratings'!$A$2:$B$1000,2,false)</f>
        <v>5</v>
      </c>
      <c r="H181" s="7" t="str">
        <f>vlookup(A181,'202405 MM (Do Not Delete)'!$A$1:$G$1000,7,false)</f>
        <v/>
      </c>
      <c r="J181" s="80">
        <f t="shared" si="3"/>
        <v>4407803</v>
      </c>
    </row>
    <row r="182">
      <c r="A182" s="18">
        <v>899.0</v>
      </c>
      <c r="B182" s="18" t="str">
        <f>VLOOKUP(A182,'202405 MM (Do Not Delete)'!$S$2:$T$1000,2,false)</f>
        <v>Blue Twine</v>
      </c>
      <c r="C182" s="18" t="str">
        <f t="shared" si="2"/>
        <v>((Blue Twine))</v>
      </c>
      <c r="D182" s="18">
        <v>3277.0</v>
      </c>
      <c r="E182" s="18">
        <v>1067.0</v>
      </c>
      <c r="F182" s="18">
        <v>27.0</v>
      </c>
      <c r="G182" s="19">
        <f>VLOOKUP(B182,'Kings Ratings'!$A$2:$B$1000,2,false)</f>
        <v>3</v>
      </c>
      <c r="H182" s="7">
        <f>vlookup(A182,'202405 MM (Do Not Delete)'!$A$1:$G$1000,7,false)</f>
        <v>327</v>
      </c>
      <c r="J182" s="80">
        <f t="shared" si="3"/>
        <v>3770277</v>
      </c>
    </row>
    <row r="183">
      <c r="A183" s="18">
        <v>83.0</v>
      </c>
      <c r="B183" s="18" t="str">
        <f>VLOOKUP(A183,'202405 MM (Do Not Delete)'!$S$2:$T$1000,2,false)</f>
        <v>Purple Diary</v>
      </c>
      <c r="C183" s="18" t="str">
        <f t="shared" si="2"/>
        <v>((Purple Diary))</v>
      </c>
      <c r="D183" s="18">
        <v>5641.0</v>
      </c>
      <c r="E183" s="18">
        <v>2363.0</v>
      </c>
      <c r="F183" s="18">
        <v>26.0</v>
      </c>
      <c r="G183" s="19">
        <f>VLOOKUP(B183,'Kings Ratings'!$A$2:$B$1000,2,false)</f>
        <v>3</v>
      </c>
      <c r="H183" s="7" t="str">
        <f>vlookup(A183,'202405 MM (Do Not Delete)'!$A$1:$G$1000,7,false)</f>
        <v/>
      </c>
      <c r="J183" s="80">
        <f t="shared" si="3"/>
        <v>4968641</v>
      </c>
    </row>
    <row r="184">
      <c r="A184" s="18">
        <v>166.0</v>
      </c>
      <c r="B184" s="18" t="str">
        <f>VLOOKUP(A184,'202405 MM (Do Not Delete)'!$S$2:$T$1000,2,false)</f>
        <v>Leather Bag</v>
      </c>
      <c r="C184" s="18" t="str">
        <f t="shared" si="2"/>
        <v>((Leather Bag))</v>
      </c>
      <c r="D184" s="18">
        <v>5745.0</v>
      </c>
      <c r="E184" s="18">
        <v>2240.0</v>
      </c>
      <c r="F184" s="18">
        <v>26.0</v>
      </c>
      <c r="G184" s="19">
        <f>VLOOKUP(B184,'Kings Ratings'!$A$2:$B$1000,2,false)</f>
        <v>2</v>
      </c>
      <c r="H184" s="7">
        <f>vlookup(A184,'202405 MM (Do Not Delete)'!$A$1:$G$1000,7,false)</f>
        <v>296</v>
      </c>
      <c r="J184" s="80">
        <f t="shared" si="3"/>
        <v>4845745</v>
      </c>
    </row>
    <row r="185">
      <c r="A185" s="18">
        <v>73.0</v>
      </c>
      <c r="B185" s="18" t="str">
        <f>VLOOKUP(A185,'202405 MM (Do Not Delete)'!$S$2:$T$1000,2,false)</f>
        <v>Purple Parchment</v>
      </c>
      <c r="C185" s="18" t="str">
        <f t="shared" si="2"/>
        <v>((Purple Parchment))</v>
      </c>
      <c r="D185" s="18">
        <v>6691.0</v>
      </c>
      <c r="E185" s="18">
        <v>2904.0</v>
      </c>
      <c r="F185" s="18">
        <v>25.0</v>
      </c>
      <c r="G185" s="19">
        <f>VLOOKUP(B185,'Kings Ratings'!$A$2:$B$1000,2,false)</f>
        <v>3</v>
      </c>
      <c r="H185" s="7" t="str">
        <f>vlookup(A185,'202405 MM (Do Not Delete)'!$A$1:$G$1000,7,false)</f>
        <v/>
      </c>
      <c r="J185" s="80">
        <f t="shared" si="3"/>
        <v>5410691</v>
      </c>
    </row>
    <row r="186">
      <c r="A186" s="18">
        <v>843.0</v>
      </c>
      <c r="B186" s="18" t="str">
        <f>VLOOKUP(A186,'202405 MM (Do Not Delete)'!$S$2:$T$1000,2,false)</f>
        <v>Steel Buckle</v>
      </c>
      <c r="C186" s="18" t="str">
        <f t="shared" si="2"/>
        <v>((Steel Buckle))</v>
      </c>
      <c r="D186" s="18">
        <v>3998.0</v>
      </c>
      <c r="E186" s="18">
        <v>1535.0</v>
      </c>
      <c r="F186" s="18">
        <v>24.0</v>
      </c>
      <c r="G186" s="19">
        <f>VLOOKUP(B186,'Kings Ratings'!$A$2:$B$1000,2,false)</f>
        <v>3</v>
      </c>
      <c r="H186" s="7" t="str">
        <f>vlookup(A186,'202405 MM (Do Not Delete)'!$A$1:$G$1000,7,false)</f>
        <v/>
      </c>
      <c r="J186" s="80">
        <f t="shared" si="3"/>
        <v>3938998</v>
      </c>
    </row>
    <row r="187">
      <c r="A187" s="18">
        <v>951.0</v>
      </c>
      <c r="B187" s="18" t="str">
        <f>VLOOKUP(A187,'202405 MM (Do Not Delete)'!$S$2:$T$1000,2,false)</f>
        <v>Frozen Bones</v>
      </c>
      <c r="C187" s="18" t="str">
        <f t="shared" si="2"/>
        <v>((Frozen Bones))</v>
      </c>
      <c r="D187" s="18">
        <v>5479.0</v>
      </c>
      <c r="E187" s="18">
        <v>1976.0</v>
      </c>
      <c r="F187" s="18">
        <v>22.0</v>
      </c>
      <c r="G187" s="19">
        <f>VLOOKUP(B187,'Kings Ratings'!$A$2:$B$1000,2,false)</f>
        <v>11</v>
      </c>
      <c r="H187" s="7" t="str">
        <f>vlookup(A187,'202405 MM (Do Not Delete)'!$A$1:$G$1000,7,false)</f>
        <v/>
      </c>
      <c r="J187" s="80">
        <f t="shared" si="3"/>
        <v>4181479</v>
      </c>
    </row>
    <row r="188">
      <c r="A188" s="18">
        <v>537.0</v>
      </c>
      <c r="B188" s="18" t="str">
        <f>VLOOKUP(A188,'202405 MM (Do Not Delete)'!$S$2:$T$1000,2,false)</f>
        <v>Purple Dye</v>
      </c>
      <c r="C188" s="18" t="str">
        <f t="shared" si="2"/>
        <v>((Purple Dye))</v>
      </c>
      <c r="D188" s="18">
        <v>7219.0</v>
      </c>
      <c r="E188" s="18">
        <v>2552.0</v>
      </c>
      <c r="F188" s="18">
        <v>20.0</v>
      </c>
      <c r="G188" s="19">
        <f>VLOOKUP(B188,'Kings Ratings'!$A$2:$B$1000,2,false)</f>
        <v>5</v>
      </c>
      <c r="H188" s="7" t="str">
        <f>vlookup(A188,'202405 MM (Do Not Delete)'!$A$1:$G$1000,7,false)</f>
        <v/>
      </c>
      <c r="J188" s="80">
        <f t="shared" si="3"/>
        <v>4559219</v>
      </c>
    </row>
    <row r="189">
      <c r="A189" s="18">
        <v>195.0</v>
      </c>
      <c r="B189" s="18" t="str">
        <f>VLOOKUP(A189,'202405 MM (Do Not Delete)'!$S$2:$T$1000,2,false)</f>
        <v>Mystic Ring</v>
      </c>
      <c r="C189" s="18" t="str">
        <f t="shared" si="2"/>
        <v>((Mystic Ring))</v>
      </c>
      <c r="D189" s="18">
        <v>6325.0</v>
      </c>
      <c r="E189" s="18">
        <v>2354.0</v>
      </c>
      <c r="F189" s="18">
        <v>20.0</v>
      </c>
      <c r="G189" s="19">
        <f>VLOOKUP(B189,'Kings Ratings'!$A$2:$B$1000,2,false)</f>
        <v>4</v>
      </c>
      <c r="H189" s="7">
        <f>vlookup(A189,'202405 MM (Do Not Delete)'!$A$1:$G$1000,7,false)</f>
        <v>297</v>
      </c>
      <c r="J189" s="80">
        <f t="shared" si="3"/>
        <v>4360325</v>
      </c>
    </row>
    <row r="190">
      <c r="A190" s="18">
        <v>539.0</v>
      </c>
      <c r="B190" s="18" t="str">
        <f>VLOOKUP(A190,'202405 MM (Do Not Delete)'!$S$2:$T$1000,2,false)</f>
        <v>Purple Bag</v>
      </c>
      <c r="C190" s="18" t="str">
        <f t="shared" si="2"/>
        <v>((Purple Bag))</v>
      </c>
      <c r="D190" s="18">
        <v>5166.0</v>
      </c>
      <c r="E190" s="18">
        <v>1929.0</v>
      </c>
      <c r="F190" s="18">
        <v>19.0</v>
      </c>
      <c r="G190" s="19">
        <f>VLOOKUP(B190,'Kings Ratings'!$A$2:$B$1000,2,false)</f>
        <v>5</v>
      </c>
      <c r="H190" s="7" t="str">
        <f>vlookup(A190,'202405 MM (Do Not Delete)'!$A$1:$G$1000,7,false)</f>
        <v/>
      </c>
      <c r="J190" s="80">
        <f t="shared" si="3"/>
        <v>3834166</v>
      </c>
    </row>
    <row r="191">
      <c r="A191" s="18">
        <v>393.0</v>
      </c>
      <c r="B191" s="18" t="str">
        <f>VLOOKUP(A191,'202405 MM (Do Not Delete)'!$S$2:$T$1000,2,false)</f>
        <v>Fancy Guitar</v>
      </c>
      <c r="C191" s="18" t="str">
        <f t="shared" si="2"/>
        <v>((Fancy Guitar))</v>
      </c>
      <c r="D191" s="18">
        <v>6170.0</v>
      </c>
      <c r="E191" s="18">
        <v>1389.0</v>
      </c>
      <c r="F191" s="18">
        <v>19.0</v>
      </c>
      <c r="G191" s="19">
        <f>VLOOKUP(B191,'Kings Ratings'!$A$2:$B$1000,2,false)</f>
        <v>6</v>
      </c>
      <c r="H191" s="7">
        <f>vlookup(A191,'202405 MM (Do Not Delete)'!$A$1:$G$1000,7,false)</f>
        <v>295</v>
      </c>
      <c r="J191" s="80">
        <f t="shared" si="3"/>
        <v>3295170</v>
      </c>
    </row>
    <row r="192">
      <c r="A192" s="18">
        <v>943.0</v>
      </c>
      <c r="B192" s="18" t="str">
        <f>VLOOKUP(A192,'202405 MM (Do Not Delete)'!$S$2:$T$1000,2,false)</f>
        <v>Frozen Sheepshead</v>
      </c>
      <c r="C192" s="18" t="str">
        <f t="shared" si="2"/>
        <v>((Frozen Sheepshead))</v>
      </c>
      <c r="D192" s="18">
        <v>3143.0</v>
      </c>
      <c r="E192" s="18">
        <v>1471.0</v>
      </c>
      <c r="F192" s="18">
        <v>18.0</v>
      </c>
      <c r="G192" s="19">
        <f>VLOOKUP(B192,'Kings Ratings'!$A$2:$B$1000,2,false)</f>
        <v>11</v>
      </c>
      <c r="H192" s="7" t="str">
        <f>vlookup(A192,'202405 MM (Do Not Delete)'!$A$1:$G$1000,7,false)</f>
        <v/>
      </c>
      <c r="J192" s="80">
        <f t="shared" si="3"/>
        <v>3274143</v>
      </c>
    </row>
    <row r="193">
      <c r="A193" s="18">
        <v>474.0</v>
      </c>
      <c r="B193" s="18" t="str">
        <f>VLOOKUP(A193,'202405 MM (Do Not Delete)'!$S$2:$T$1000,2,false)</f>
        <v>Fancy Drum</v>
      </c>
      <c r="C193" s="18" t="str">
        <f t="shared" si="2"/>
        <v>((Fancy Drum))</v>
      </c>
      <c r="D193" s="18">
        <v>4482.0</v>
      </c>
      <c r="E193" s="18">
        <v>1004.0</v>
      </c>
      <c r="F193" s="18">
        <v>18.0</v>
      </c>
      <c r="G193" s="19">
        <f>VLOOKUP(B193,'Kings Ratings'!$A$2:$B$1000,2,false)</f>
        <v>6</v>
      </c>
      <c r="H193" s="7">
        <f>vlookup(A193,'202405 MM (Do Not Delete)'!$A$1:$G$1000,7,false)</f>
        <v>295</v>
      </c>
      <c r="J193" s="80">
        <f t="shared" si="3"/>
        <v>2808482</v>
      </c>
    </row>
    <row r="194">
      <c r="A194" s="18">
        <v>788.0</v>
      </c>
      <c r="B194" s="18" t="str">
        <f>VLOOKUP(A194,'202405 MM (Do Not Delete)'!$S$2:$T$1000,2,false)</f>
        <v>Red Twine</v>
      </c>
      <c r="C194" s="18" t="str">
        <f t="shared" si="2"/>
        <v>((Red Twine))</v>
      </c>
      <c r="D194" s="18">
        <v>4503.0</v>
      </c>
      <c r="E194" s="18">
        <v>2059.0</v>
      </c>
      <c r="F194" s="18">
        <v>16.0</v>
      </c>
      <c r="G194" s="19">
        <f>VLOOKUP(B194,'Kings Ratings'!$A$2:$B$1000,2,false)</f>
        <v>6</v>
      </c>
      <c r="H194" s="7">
        <f>vlookup(A194,'202405 MM (Do Not Delete)'!$A$1:$G$1000,7,false)</f>
        <v>324</v>
      </c>
      <c r="J194" s="80">
        <f t="shared" si="3"/>
        <v>3663503</v>
      </c>
    </row>
    <row r="195">
      <c r="A195" s="18">
        <v>900.0</v>
      </c>
      <c r="B195" s="18" t="str">
        <f>VLOOKUP(A195,'202405 MM (Do Not Delete)'!$S$2:$T$1000,2,false)</f>
        <v>Pitchfork</v>
      </c>
      <c r="C195" s="18" t="str">
        <f t="shared" si="2"/>
        <v>((Pitchfork))</v>
      </c>
      <c r="D195" s="18">
        <v>1939.0</v>
      </c>
      <c r="E195" s="18">
        <v>378.0</v>
      </c>
      <c r="F195" s="18">
        <v>16.0</v>
      </c>
      <c r="G195" s="19">
        <f>VLOOKUP(B195,'Kings Ratings'!$A$2:$B$1000,2,false)</f>
        <v>2</v>
      </c>
      <c r="H195" s="7">
        <f>vlookup(A195,'202405 MM (Do Not Delete)'!$A$1:$G$1000,7,false)</f>
        <v>290</v>
      </c>
      <c r="J195" s="80">
        <f t="shared" si="3"/>
        <v>1979939</v>
      </c>
    </row>
    <row r="196">
      <c r="A196" s="18">
        <v>723.0</v>
      </c>
      <c r="B196" s="18" t="str">
        <f>VLOOKUP(A196,'202405 MM (Do Not Delete)'!$S$2:$T$1000,2,false)</f>
        <v>Red Berry Pie</v>
      </c>
      <c r="C196" s="18" t="str">
        <f t="shared" si="2"/>
        <v>((Red Berry Pie))</v>
      </c>
      <c r="D196" s="18">
        <v>4804.0</v>
      </c>
      <c r="E196" s="18">
        <v>1256.0</v>
      </c>
      <c r="F196" s="18">
        <v>15.0</v>
      </c>
      <c r="G196" s="19">
        <f>VLOOKUP(B196,'Kings Ratings'!$A$2:$B$1000,2,false)</f>
        <v>6</v>
      </c>
      <c r="H196" s="7" t="str">
        <f>vlookup(A196,'202405 MM (Do Not Delete)'!$A$1:$G$1000,7,false)</f>
        <v/>
      </c>
      <c r="J196" s="80">
        <f t="shared" si="3"/>
        <v>2760804</v>
      </c>
    </row>
    <row r="197">
      <c r="A197" s="18">
        <v>976.0</v>
      </c>
      <c r="B197" s="18" t="str">
        <f>VLOOKUP(A197,'202405 MM (Do Not Delete)'!$S$2:$T$1000,2,false)</f>
        <v>Green Twine</v>
      </c>
      <c r="C197" s="18" t="str">
        <f t="shared" si="2"/>
        <v>((Green Twine))</v>
      </c>
      <c r="D197" s="18">
        <v>3199.0</v>
      </c>
      <c r="E197" s="18">
        <v>1002.0</v>
      </c>
      <c r="F197" s="18">
        <v>14.0</v>
      </c>
      <c r="G197" s="19">
        <f>VLOOKUP(B197,'Kings Ratings'!$A$2:$B$1000,2,false)</f>
        <v>2</v>
      </c>
      <c r="H197" s="7">
        <f>vlookup(A197,'202405 MM (Do Not Delete)'!$A$1:$G$1000,7,false)</f>
        <v>292</v>
      </c>
      <c r="J197" s="80">
        <f t="shared" si="3"/>
        <v>2405199</v>
      </c>
    </row>
    <row r="198">
      <c r="A198" s="18">
        <v>305.0</v>
      </c>
      <c r="B198" s="18" t="str">
        <f>VLOOKUP(A198,'202405 MM (Do Not Delete)'!$S$2:$T$1000,2,false)</f>
        <v>Salt</v>
      </c>
      <c r="C198" s="18" t="str">
        <f t="shared" si="2"/>
        <v>((Salt))</v>
      </c>
      <c r="D198" s="18">
        <v>9700.0</v>
      </c>
      <c r="E198" s="18">
        <v>2206.0</v>
      </c>
      <c r="F198" s="18">
        <v>10.0</v>
      </c>
      <c r="G198" s="19">
        <f>VLOOKUP(B198,'Kings Ratings'!$A$2:$B$1000,2,false)</f>
        <v>7</v>
      </c>
      <c r="H198" s="7">
        <f>vlookup(A198,'202405 MM (Do Not Delete)'!$A$1:$G$1000,7,false)</f>
        <v>294</v>
      </c>
      <c r="J198" s="80">
        <f t="shared" si="3"/>
        <v>3215700</v>
      </c>
    </row>
    <row r="199">
      <c r="A199" s="18">
        <v>488.0</v>
      </c>
      <c r="B199" s="18" t="str">
        <f>VLOOKUP(A199,'202405 MM (Do Not Delete)'!$S$2:$T$1000,2,false)</f>
        <v>Valentines Card</v>
      </c>
      <c r="C199" s="18" t="str">
        <f t="shared" si="2"/>
        <v>((Valentines Card))</v>
      </c>
      <c r="D199" s="18">
        <v>2568.0</v>
      </c>
      <c r="E199" s="18">
        <v>737.0</v>
      </c>
      <c r="F199" s="18">
        <v>9.0</v>
      </c>
      <c r="G199" s="19">
        <f>VLOOKUP(B199,'Kings Ratings'!$A$2:$B$1000,2,false)</f>
        <v>11</v>
      </c>
      <c r="H199" s="7" t="str">
        <f>vlookup(A199,'202405 MM (Do Not Delete)'!$A$1:$G$1000,7,false)</f>
        <v/>
      </c>
      <c r="J199" s="80">
        <f t="shared" si="3"/>
        <v>1639568</v>
      </c>
    </row>
    <row r="200">
      <c r="A200" s="18">
        <v>594.0</v>
      </c>
      <c r="B200" s="18" t="str">
        <f>VLOOKUP(A200,'202405 MM (Do Not Delete)'!$S$2:$T$1000,2,false)</f>
        <v>Wrench</v>
      </c>
      <c r="C200" s="18" t="str">
        <f t="shared" si="2"/>
        <v>((Wrench))</v>
      </c>
      <c r="D200" s="18">
        <v>5942.0</v>
      </c>
      <c r="E200" s="18">
        <v>920.0</v>
      </c>
      <c r="F200" s="18">
        <v>8.0</v>
      </c>
      <c r="G200" s="19">
        <f>VLOOKUP(B200,'Kings Ratings'!$A$2:$B$1000,2,false)</f>
        <v>6</v>
      </c>
      <c r="H200" s="7">
        <f>vlookup(A200,'202405 MM (Do Not Delete)'!$A$1:$G$1000,7,false)</f>
        <v>298</v>
      </c>
      <c r="J200" s="80">
        <f t="shared" si="3"/>
        <v>1725942</v>
      </c>
    </row>
    <row r="201">
      <c r="A201" s="18">
        <v>897.0</v>
      </c>
      <c r="B201" s="18" t="str">
        <f>VLOOKUP(A201,'202405 MM (Do Not Delete)'!$S$2:$T$1000,2,false)</f>
        <v>Red Parchment</v>
      </c>
      <c r="C201" s="18" t="str">
        <f t="shared" si="2"/>
        <v>((Red Parchment))</v>
      </c>
      <c r="D201" s="18">
        <v>2859.0</v>
      </c>
      <c r="E201" s="18">
        <v>316.0</v>
      </c>
      <c r="F201" s="18">
        <v>7.0</v>
      </c>
      <c r="G201" s="19">
        <f>VLOOKUP(B201,'Kings Ratings'!$A$2:$B$1000,2,false)</f>
        <v>3</v>
      </c>
      <c r="H201" s="10"/>
      <c r="J201" s="80">
        <f t="shared" si="3"/>
        <v>1018859</v>
      </c>
    </row>
    <row r="202">
      <c r="A202" s="18">
        <v>898.0</v>
      </c>
      <c r="B202" s="18" t="str">
        <f>VLOOKUP(A202,'202405 MM (Do Not Delete)'!$S$2:$T$1000,2,false)</f>
        <v>Red Diary</v>
      </c>
      <c r="C202" s="18" t="str">
        <f t="shared" si="2"/>
        <v>((Red Diary))</v>
      </c>
      <c r="D202" s="18">
        <v>2337.0</v>
      </c>
      <c r="E202" s="18">
        <v>303.0</v>
      </c>
      <c r="F202" s="18">
        <v>7.0</v>
      </c>
      <c r="G202" s="19">
        <f>VLOOKUP(B202,'Kings Ratings'!$A$2:$B$1000,2,false)</f>
        <v>3</v>
      </c>
      <c r="H202" s="10"/>
      <c r="J202" s="80">
        <f t="shared" si="3"/>
        <v>1005337</v>
      </c>
    </row>
    <row r="203">
      <c r="A203" s="18">
        <v>33.0</v>
      </c>
      <c r="B203" s="18" t="str">
        <f>VLOOKUP(A203,'202405 MM (Do Not Delete)'!$S$2:$T$1000,2,false)</f>
        <v>Onion</v>
      </c>
      <c r="C203" s="18" t="str">
        <f t="shared" si="2"/>
        <v>((Onion))</v>
      </c>
      <c r="D203" s="18">
        <v>9435.0</v>
      </c>
      <c r="E203" s="18">
        <v>599.0</v>
      </c>
      <c r="F203" s="18">
        <v>5.0</v>
      </c>
      <c r="G203" s="19">
        <f>VLOOKUP(B203,'Kings Ratings'!$A$2:$B$1000,2,false)</f>
        <v>7</v>
      </c>
      <c r="H203" s="7" t="str">
        <f>vlookup(A203,'202405 MM (Do Not Delete)'!$A$1:$G$1000,7,false)</f>
        <v/>
      </c>
      <c r="J203" s="80">
        <f t="shared" si="3"/>
        <v>1108435</v>
      </c>
    </row>
    <row r="204">
      <c r="A204" s="18">
        <v>678.0</v>
      </c>
      <c r="B204" s="18" t="str">
        <f>VLOOKUP(A204,'202405 MM (Do Not Delete)'!$S$2:$T$1000,2,false)</f>
        <v>Metal Spool</v>
      </c>
      <c r="C204" s="18" t="str">
        <f t="shared" si="2"/>
        <v>((Metal Spool))</v>
      </c>
      <c r="D204" s="18">
        <v>5589.0</v>
      </c>
      <c r="E204" s="18">
        <v>877.0</v>
      </c>
      <c r="F204" s="18">
        <v>4.0</v>
      </c>
      <c r="G204" s="19">
        <f>VLOOKUP(B204,'Kings Ratings'!$A$2:$B$1000,2,false)</f>
        <v>5</v>
      </c>
      <c r="H204" s="7" t="str">
        <f>vlookup(A204,'202405 MM (Do Not Delete)'!$A$1:$G$1000,7,false)</f>
        <v/>
      </c>
      <c r="J204" s="80">
        <f t="shared" si="3"/>
        <v>1282589</v>
      </c>
    </row>
    <row r="205">
      <c r="A205" s="18">
        <v>946.0</v>
      </c>
      <c r="B205" s="18" t="str">
        <f>VLOOKUP(A205,'202405 MM (Do Not Delete)'!$S$2:$T$1000,2,false)</f>
        <v>Frozen Boot</v>
      </c>
      <c r="C205" s="18" t="str">
        <f t="shared" si="2"/>
        <v>((Frozen Boot))</v>
      </c>
      <c r="D205" s="18">
        <v>2665.0</v>
      </c>
      <c r="E205" s="18">
        <v>700.0</v>
      </c>
      <c r="F205" s="18">
        <v>4.0</v>
      </c>
      <c r="G205" s="19">
        <f>VLOOKUP(B205,'Kings Ratings'!$A$2:$B$1000,2,false)</f>
        <v>11</v>
      </c>
      <c r="H205" s="10"/>
      <c r="J205" s="80">
        <f t="shared" si="3"/>
        <v>1102665</v>
      </c>
    </row>
    <row r="206">
      <c r="A206" s="18">
        <v>378.0</v>
      </c>
      <c r="B206" s="18" t="str">
        <f>VLOOKUP(A206,'202405 MM (Do Not Delete)'!$S$2:$T$1000,2,false)</f>
        <v>Water Lily</v>
      </c>
      <c r="C206" s="18" t="str">
        <f t="shared" si="2"/>
        <v>((Water Lily))</v>
      </c>
      <c r="D206" s="18">
        <v>4368.0</v>
      </c>
      <c r="E206" s="18">
        <v>494.0</v>
      </c>
      <c r="F206" s="18">
        <v>4.0</v>
      </c>
      <c r="G206" s="19">
        <f>VLOOKUP(B206,'Kings Ratings'!$A$2:$B$1000,2,false)</f>
        <v>10</v>
      </c>
      <c r="H206" s="10"/>
      <c r="J206" s="80">
        <f t="shared" si="3"/>
        <v>898368</v>
      </c>
    </row>
    <row r="207">
      <c r="A207" s="18">
        <v>977.0</v>
      </c>
      <c r="B207" s="18" t="str">
        <f>VLOOKUP(A207,'202405 MM (Do Not Delete)'!$S$2:$T$1000,2,false)</f>
        <v>Purple Twine</v>
      </c>
      <c r="C207" s="18" t="str">
        <f t="shared" si="2"/>
        <v>((Purple Twine))</v>
      </c>
      <c r="D207" s="18">
        <v>2282.0</v>
      </c>
      <c r="E207" s="18">
        <v>397.0</v>
      </c>
      <c r="F207" s="18">
        <v>4.0</v>
      </c>
      <c r="G207" s="19">
        <f>VLOOKUP(B207,'Kings Ratings'!$A$2:$B$1000,2,false)</f>
        <v>5</v>
      </c>
      <c r="H207" s="10"/>
      <c r="J207" s="80">
        <f t="shared" si="3"/>
        <v>799282</v>
      </c>
    </row>
    <row r="208">
      <c r="A208" s="18">
        <v>615.0</v>
      </c>
      <c r="B208" s="18" t="str">
        <f>VLOOKUP(A208,'202405 MM (Do Not Delete)'!$S$2:$T$1000,2,false)</f>
        <v>Canoe</v>
      </c>
      <c r="C208" s="18" t="str">
        <f t="shared" si="2"/>
        <v>((Canoe))</v>
      </c>
      <c r="D208" s="18">
        <v>3386.0</v>
      </c>
      <c r="E208" s="18">
        <v>228.0</v>
      </c>
      <c r="F208" s="18">
        <v>4.0</v>
      </c>
      <c r="G208" s="19">
        <f>VLOOKUP(B208,'Kings Ratings'!$A$2:$B$1000,2,false)</f>
        <v>9</v>
      </c>
      <c r="H208" s="10"/>
      <c r="J208" s="80">
        <f t="shared" si="3"/>
        <v>631386</v>
      </c>
    </row>
    <row r="209">
      <c r="A209" s="18">
        <v>379.0</v>
      </c>
      <c r="B209" s="18" t="str">
        <f>VLOOKUP(A209,'202405 MM (Do Not Delete)'!$S$2:$T$1000,2,false)</f>
        <v>Apple Cider</v>
      </c>
      <c r="C209" s="18" t="str">
        <f t="shared" si="2"/>
        <v>((Apple Cider))</v>
      </c>
      <c r="D209" s="18">
        <v>10658.0</v>
      </c>
      <c r="E209" s="18">
        <v>2327.0</v>
      </c>
      <c r="F209" s="18">
        <v>3.0</v>
      </c>
      <c r="G209" s="19">
        <f>VLOOKUP(B209,'Kings Ratings'!$A$2:$B$1000,2,false)</f>
        <v>8</v>
      </c>
      <c r="H209" s="7" t="str">
        <f>vlookup(A209,'202405 MM (Do Not Delete)'!$A$1:$G$1000,7,false)</f>
        <v/>
      </c>
      <c r="J209" s="80">
        <f t="shared" si="3"/>
        <v>2637658</v>
      </c>
    </row>
    <row r="210">
      <c r="A210" s="18">
        <v>59.0</v>
      </c>
      <c r="B210" s="18" t="str">
        <f>VLOOKUP(A210,'202405 MM (Do Not Delete)'!$S$2:$T$1000,2,false)</f>
        <v>Watermelon</v>
      </c>
      <c r="C210" s="18" t="str">
        <f t="shared" si="2"/>
        <v>((Watermelon))</v>
      </c>
      <c r="D210" s="18">
        <v>10775.0</v>
      </c>
      <c r="E210" s="18">
        <v>1160.0</v>
      </c>
      <c r="F210" s="18">
        <v>3.0</v>
      </c>
      <c r="G210" s="19">
        <f>VLOOKUP(B210,'Kings Ratings'!$A$2:$B$1000,2,false)</f>
        <v>8</v>
      </c>
      <c r="H210" s="7" t="str">
        <f>vlookup(A210,'202405 MM (Do Not Delete)'!$A$1:$G$1000,7,false)</f>
        <v/>
      </c>
      <c r="J210" s="80">
        <f t="shared" si="3"/>
        <v>1470775</v>
      </c>
    </row>
    <row r="211">
      <c r="A211" s="18">
        <v>948.0</v>
      </c>
      <c r="B211" s="18" t="str">
        <f>VLOOKUP(A211,'202405 MM (Do Not Delete)'!$S$2:$T$1000,2,false)</f>
        <v>Frozen Catfish</v>
      </c>
      <c r="C211" s="18" t="str">
        <f t="shared" si="2"/>
        <v>((Frozen Catfish))</v>
      </c>
      <c r="D211" s="18">
        <v>3133.0</v>
      </c>
      <c r="E211" s="18">
        <v>815.0</v>
      </c>
      <c r="F211" s="18">
        <v>3.0</v>
      </c>
      <c r="G211" s="19">
        <f>VLOOKUP(B211,'Kings Ratings'!$A$2:$B$1000,2,false)</f>
        <v>11</v>
      </c>
      <c r="H211" s="10"/>
      <c r="J211" s="80">
        <f t="shared" si="3"/>
        <v>1118133</v>
      </c>
    </row>
    <row r="212">
      <c r="A212" s="18">
        <v>31.0</v>
      </c>
      <c r="B212" s="18" t="str">
        <f>VLOOKUP(A212,'202405 MM (Do Not Delete)'!$S$2:$T$1000,2,false)</f>
        <v>Radish</v>
      </c>
      <c r="C212" s="18" t="str">
        <f t="shared" si="2"/>
        <v>((Radish))</v>
      </c>
      <c r="D212" s="18">
        <v>4192.0</v>
      </c>
      <c r="E212" s="18">
        <v>321.0</v>
      </c>
      <c r="F212" s="18">
        <v>3.0</v>
      </c>
      <c r="G212" s="19">
        <f>VLOOKUP(B212,'Kings Ratings'!$A$2:$B$1000,2,false)</f>
        <v>8</v>
      </c>
      <c r="H212" s="10"/>
      <c r="J212" s="80">
        <f t="shared" si="3"/>
        <v>625192</v>
      </c>
    </row>
    <row r="213">
      <c r="A213" s="18">
        <v>254.0</v>
      </c>
      <c r="B213" s="18" t="str">
        <f>VLOOKUP(A213,'202405 MM (Do Not Delete)'!$S$2:$T$1000,2,false)</f>
        <v>Cotton</v>
      </c>
      <c r="C213" s="18" t="str">
        <f t="shared" si="2"/>
        <v>((Cotton))</v>
      </c>
      <c r="D213" s="18">
        <v>9002.0</v>
      </c>
      <c r="E213" s="18">
        <v>1623.0</v>
      </c>
      <c r="F213" s="18">
        <v>2.0</v>
      </c>
      <c r="G213" s="19">
        <f>VLOOKUP(B213,'Kings Ratings'!$A$2:$B$1000,2,false)</f>
        <v>9</v>
      </c>
      <c r="H213" s="7">
        <f>vlookup(A213,'202405 MM (Do Not Delete)'!$A$1:$G$1000,7,false)</f>
        <v>301</v>
      </c>
      <c r="J213" s="80">
        <f t="shared" si="3"/>
        <v>1832002</v>
      </c>
    </row>
    <row r="214">
      <c r="A214" s="18">
        <v>958.0</v>
      </c>
      <c r="B214" s="18" t="str">
        <f>VLOOKUP(A214,'202405 MM (Do Not Delete)'!$S$2:$T$1000,2,false)</f>
        <v>Frozen Dagger</v>
      </c>
      <c r="C214" s="18" t="str">
        <f t="shared" si="2"/>
        <v>((Frozen Dagger))</v>
      </c>
      <c r="D214" s="18">
        <v>3237.0</v>
      </c>
      <c r="E214" s="18">
        <v>1136.0</v>
      </c>
      <c r="F214" s="18">
        <v>2.0</v>
      </c>
      <c r="G214" s="19">
        <f>VLOOKUP(B214,'Kings Ratings'!$A$2:$B$1000,2,false)</f>
        <v>11</v>
      </c>
      <c r="H214" s="10"/>
      <c r="J214" s="80">
        <f t="shared" si="3"/>
        <v>1339237</v>
      </c>
    </row>
    <row r="215">
      <c r="A215" s="18">
        <v>677.0</v>
      </c>
      <c r="B215" s="18" t="str">
        <f>VLOOKUP(A215,'202405 MM (Do Not Delete)'!$S$2:$T$1000,2,false)</f>
        <v>Belt Drive</v>
      </c>
      <c r="C215" s="18" t="str">
        <f t="shared" si="2"/>
        <v>((Belt Drive))</v>
      </c>
      <c r="D215" s="18">
        <v>4547.0</v>
      </c>
      <c r="E215" s="18">
        <v>677.0</v>
      </c>
      <c r="F215" s="18">
        <v>2.0</v>
      </c>
      <c r="G215" s="19">
        <f>VLOOKUP(B215,'Kings Ratings'!$A$2:$B$1000,2,false)</f>
        <v>7</v>
      </c>
      <c r="H215" s="10"/>
      <c r="J215" s="80">
        <f t="shared" si="3"/>
        <v>881547</v>
      </c>
    </row>
    <row r="216">
      <c r="A216" s="18">
        <v>955.0</v>
      </c>
      <c r="B216" s="18" t="str">
        <f>VLOOKUP(A216,'202405 MM (Do Not Delete)'!$S$2:$T$1000,2,false)</f>
        <v>Frozen Wheel</v>
      </c>
      <c r="C216" s="18" t="str">
        <f t="shared" si="2"/>
        <v>((Frozen Wheel))</v>
      </c>
      <c r="D216" s="18">
        <v>2896.0</v>
      </c>
      <c r="E216" s="18">
        <v>443.0</v>
      </c>
      <c r="F216" s="18">
        <v>2.0</v>
      </c>
      <c r="G216" s="19">
        <f>VLOOKUP(B216,'Kings Ratings'!$A$2:$B$1000,2,false)</f>
        <v>11</v>
      </c>
      <c r="H216" s="10"/>
      <c r="J216" s="80">
        <f t="shared" si="3"/>
        <v>645896</v>
      </c>
    </row>
    <row r="217">
      <c r="A217" s="18">
        <v>240.0</v>
      </c>
      <c r="B217" s="18" t="str">
        <f>VLOOKUP(A217,'202405 MM (Do Not Delete)'!$S$2:$T$1000,2,false)</f>
        <v>Wizard Hat</v>
      </c>
      <c r="C217" s="18" t="str">
        <f t="shared" si="2"/>
        <v>((Wizard Hat))</v>
      </c>
      <c r="D217" s="18">
        <v>3753.0</v>
      </c>
      <c r="E217" s="18">
        <v>333.0</v>
      </c>
      <c r="F217" s="18">
        <v>2.0</v>
      </c>
      <c r="G217" s="19">
        <f>VLOOKUP(B217,'Kings Ratings'!$A$2:$B$1000,2,false)</f>
        <v>7</v>
      </c>
      <c r="H217" s="10"/>
      <c r="J217" s="80">
        <f t="shared" si="3"/>
        <v>536753</v>
      </c>
    </row>
    <row r="218">
      <c r="A218" s="18">
        <v>760.0</v>
      </c>
      <c r="B218" s="18" t="str">
        <f>VLOOKUP(A218,'202405 MM (Do Not Delete)'!$S$2:$T$1000,2,false)</f>
        <v>Red Trunk</v>
      </c>
      <c r="C218" s="18" t="str">
        <f t="shared" si="2"/>
        <v>((Red Trunk))</v>
      </c>
      <c r="D218" s="18">
        <v>2069.0</v>
      </c>
      <c r="E218" s="18">
        <v>130.0</v>
      </c>
      <c r="F218" s="18">
        <v>2.0</v>
      </c>
      <c r="G218" s="19">
        <f>VLOOKUP(B218,'Kings Ratings'!$A$2:$B$1000,2,false)</f>
        <v>9</v>
      </c>
      <c r="H218" s="10">
        <f>vlookup(A218,'202405 MM (Do Not Delete)'!$A$1:$G$1000,7,false)</f>
        <v>299</v>
      </c>
      <c r="J218" s="80">
        <f t="shared" si="3"/>
        <v>332069</v>
      </c>
    </row>
    <row r="219">
      <c r="A219" s="18">
        <v>390.0</v>
      </c>
      <c r="B219" s="18" t="str">
        <f>VLOOKUP(A219,'202405 MM (Do Not Delete)'!$S$2:$T$1000,2,false)</f>
        <v>Seaweed</v>
      </c>
      <c r="C219" s="18" t="str">
        <f t="shared" si="2"/>
        <v>((Seaweed))</v>
      </c>
      <c r="D219" s="18">
        <v>6051.0</v>
      </c>
      <c r="E219" s="18">
        <v>982.0</v>
      </c>
      <c r="F219" s="18">
        <v>1.0</v>
      </c>
      <c r="G219" s="19">
        <f>VLOOKUP(B219,'Kings Ratings'!$A$2:$B$1000,2,false)</f>
        <v>9</v>
      </c>
      <c r="H219" s="10"/>
      <c r="J219" s="80">
        <f t="shared" si="3"/>
        <v>1088051</v>
      </c>
    </row>
    <row r="220">
      <c r="A220" s="18">
        <v>185.0</v>
      </c>
      <c r="B220" s="18" t="str">
        <f>VLOOKUP(A220,'202405 MM (Do Not Delete)'!$S$2:$T$1000,2,false)</f>
        <v>Iced Tea</v>
      </c>
      <c r="C220" s="18" t="str">
        <f t="shared" si="2"/>
        <v>((Iced Tea))</v>
      </c>
      <c r="D220" s="18">
        <v>8217.0</v>
      </c>
      <c r="E220" s="18">
        <v>871.0</v>
      </c>
      <c r="F220" s="18">
        <v>1.0</v>
      </c>
      <c r="G220" s="19">
        <f>VLOOKUP(B220,'Kings Ratings'!$A$2:$B$1000,2,false)</f>
        <v>9</v>
      </c>
      <c r="H220" s="10"/>
      <c r="J220" s="80">
        <f t="shared" si="3"/>
        <v>979217</v>
      </c>
    </row>
    <row r="221">
      <c r="A221" s="18">
        <v>592.0</v>
      </c>
      <c r="B221" s="18" t="str">
        <f>VLOOKUP(A221,'202405 MM (Do Not Delete)'!$S$2:$T$1000,2,false)</f>
        <v>Steel Plate</v>
      </c>
      <c r="C221" s="18" t="str">
        <f t="shared" si="2"/>
        <v>((Steel Plate))</v>
      </c>
      <c r="D221" s="18">
        <v>5953.0</v>
      </c>
      <c r="E221" s="18">
        <v>806.0</v>
      </c>
      <c r="F221" s="18">
        <v>1.0</v>
      </c>
      <c r="G221" s="19">
        <f>VLOOKUP(B221,'Kings Ratings'!$A$2:$B$1000,2,false)</f>
        <v>8</v>
      </c>
      <c r="H221" s="10"/>
      <c r="J221" s="80">
        <f t="shared" si="3"/>
        <v>911953</v>
      </c>
    </row>
    <row r="222">
      <c r="A222" s="18">
        <v>947.0</v>
      </c>
      <c r="B222" s="18" t="str">
        <f>VLOOKUP(A222,'202405 MM (Do Not Delete)'!$S$2:$T$1000,2,false)</f>
        <v>Frozen Shell</v>
      </c>
      <c r="C222" s="18" t="str">
        <f t="shared" si="2"/>
        <v>((Frozen Shell))</v>
      </c>
      <c r="D222" s="18">
        <v>2610.0</v>
      </c>
      <c r="E222" s="18">
        <v>681.0</v>
      </c>
      <c r="F222" s="18">
        <v>1.0</v>
      </c>
      <c r="G222" s="19">
        <f>VLOOKUP(B222,'Kings Ratings'!$A$2:$B$1000,2,false)</f>
        <v>11</v>
      </c>
      <c r="H222" s="10"/>
      <c r="J222" s="80">
        <f t="shared" si="3"/>
        <v>783610</v>
      </c>
    </row>
    <row r="223">
      <c r="A223" s="18">
        <v>350.0</v>
      </c>
      <c r="B223" s="18" t="str">
        <f>VLOOKUP(A223,'202405 MM (Do Not Delete)'!$S$2:$T$1000,2,false)</f>
        <v>Green Cloak</v>
      </c>
      <c r="C223" s="18" t="str">
        <f t="shared" si="2"/>
        <v>((Green Cloak))</v>
      </c>
      <c r="D223" s="18">
        <v>6215.0</v>
      </c>
      <c r="E223" s="18">
        <v>298.0</v>
      </c>
      <c r="F223" s="18">
        <v>1.0</v>
      </c>
      <c r="G223" s="19">
        <f>VLOOKUP(B223,'Kings Ratings'!$A$2:$B$1000,2,false)</f>
        <v>9</v>
      </c>
      <c r="H223" s="10"/>
      <c r="J223" s="80">
        <f t="shared" si="3"/>
        <v>404215</v>
      </c>
    </row>
    <row r="224">
      <c r="A224" s="18">
        <v>682.0</v>
      </c>
      <c r="B224" s="18" t="str">
        <f>VLOOKUP(A224,'202405 MM (Do Not Delete)'!$S$2:$T$1000,2,false)</f>
        <v>Kill Switch</v>
      </c>
      <c r="C224" s="18" t="str">
        <f t="shared" si="2"/>
        <v>((Kill Switch))</v>
      </c>
      <c r="D224" s="18">
        <v>3053.0</v>
      </c>
      <c r="E224" s="18">
        <v>225.0</v>
      </c>
      <c r="F224" s="18">
        <v>1.0</v>
      </c>
      <c r="G224" s="19">
        <f>VLOOKUP(B224,'Kings Ratings'!$A$2:$B$1000,2,false)</f>
        <v>8</v>
      </c>
      <c r="H224" s="10"/>
      <c r="J224" s="80">
        <f t="shared" si="3"/>
        <v>328053</v>
      </c>
    </row>
    <row r="225">
      <c r="A225" s="18">
        <v>71.0</v>
      </c>
      <c r="B225" s="18" t="str">
        <f>VLOOKUP(A225,'202405 MM (Do Not Delete)'!$S$2:$T$1000,2,false)</f>
        <v>Wheat</v>
      </c>
      <c r="C225" s="18" t="str">
        <f t="shared" si="2"/>
        <v>((Wheat))</v>
      </c>
      <c r="D225" s="18">
        <v>6155.0</v>
      </c>
      <c r="E225" s="18">
        <v>210.0</v>
      </c>
      <c r="F225" s="18">
        <v>1.0</v>
      </c>
      <c r="G225" s="19">
        <f>VLOOKUP(B225,'Kings Ratings'!$A$2:$B$1000,2,false)</f>
        <v>9</v>
      </c>
      <c r="H225" s="10"/>
      <c r="J225" s="80">
        <f t="shared" si="3"/>
        <v>316155</v>
      </c>
    </row>
    <row r="226">
      <c r="A226" s="18">
        <v>616.0</v>
      </c>
      <c r="B226" s="18" t="str">
        <f>VLOOKUP(A226,'202405 MM (Do Not Delete)'!$S$2:$T$1000,2,false)</f>
        <v>Toilet Paper</v>
      </c>
      <c r="C226" s="18" t="str">
        <f t="shared" si="2"/>
        <v>((Toilet Paper))</v>
      </c>
      <c r="D226" s="18">
        <v>2198.0</v>
      </c>
      <c r="E226" s="18">
        <v>204.0</v>
      </c>
      <c r="F226" s="18">
        <v>1.0</v>
      </c>
      <c r="G226" s="19">
        <f>VLOOKUP(B226,'Kings Ratings'!$A$2:$B$1000,2,false)</f>
        <v>11</v>
      </c>
      <c r="H226" s="10"/>
      <c r="J226" s="80">
        <f t="shared" si="3"/>
        <v>306198</v>
      </c>
    </row>
    <row r="227">
      <c r="A227" s="18">
        <v>157.0</v>
      </c>
      <c r="B227" s="18" t="str">
        <f>VLOOKUP(A227,'202405 MM (Do Not Delete)'!$S$2:$T$1000,2,false)</f>
        <v>Gold Peppers</v>
      </c>
      <c r="C227" s="18" t="str">
        <f t="shared" si="2"/>
        <v>((Gold Peppers))</v>
      </c>
      <c r="D227" s="18">
        <v>5105.0</v>
      </c>
      <c r="E227" s="18">
        <v>185.0</v>
      </c>
      <c r="F227" s="18">
        <v>1.0</v>
      </c>
      <c r="G227" s="19">
        <f>VLOOKUP(B227,'Kings Ratings'!$A$2:$B$1000,2,false)</f>
        <v>10</v>
      </c>
      <c r="H227" s="10"/>
      <c r="J227" s="80">
        <f t="shared" si="3"/>
        <v>290105</v>
      </c>
    </row>
    <row r="228">
      <c r="A228" s="18">
        <v>159.0</v>
      </c>
      <c r="B228" s="18" t="str">
        <f>VLOOKUP(A228,'202405 MM (Do Not Delete)'!$S$2:$T$1000,2,false)</f>
        <v>Gold Carrot</v>
      </c>
      <c r="C228" s="18" t="str">
        <f t="shared" si="2"/>
        <v>((Gold Carrot))</v>
      </c>
      <c r="D228" s="18">
        <v>4833.0</v>
      </c>
      <c r="E228" s="18">
        <v>146.0</v>
      </c>
      <c r="F228" s="18">
        <v>1.0</v>
      </c>
      <c r="G228" s="19">
        <f>VLOOKUP(B228,'Kings Ratings'!$A$2:$B$1000,2,false)</f>
        <v>10</v>
      </c>
      <c r="H228" s="10"/>
      <c r="J228" s="80">
        <f t="shared" si="3"/>
        <v>250833</v>
      </c>
    </row>
    <row r="229">
      <c r="A229" s="18">
        <v>1066.0</v>
      </c>
      <c r="B229" s="18" t="str">
        <f>VLOOKUP(A229,'202405 MM (Do Not Delete)'!$S$2:$T$1000,2,false)</f>
        <v>Handsaw</v>
      </c>
      <c r="C229" s="18" t="str">
        <f t="shared" si="2"/>
        <v>((Handsaw))</v>
      </c>
      <c r="D229" s="18">
        <v>1752.0</v>
      </c>
      <c r="E229" s="18">
        <v>97.0</v>
      </c>
      <c r="F229" s="18">
        <v>1.0</v>
      </c>
      <c r="G229" s="19">
        <f>VLOOKUP(B229,'Kings Ratings'!$A$2:$B$1000,2,false)</f>
        <v>9</v>
      </c>
      <c r="H229" s="10">
        <f>vlookup(A229,'202405 MM (Do Not Delete)'!$A$1:$G$1000,7,false)</f>
        <v>317</v>
      </c>
      <c r="J229" s="80">
        <f t="shared" si="3"/>
        <v>198752</v>
      </c>
    </row>
    <row r="230">
      <c r="A230" s="18">
        <v>428.0</v>
      </c>
      <c r="B230" s="18" t="str">
        <f>VLOOKUP(A230,'202405 MM (Do Not Delete)'!$S$2:$T$1000,2,false)</f>
        <v>Snow Globe</v>
      </c>
      <c r="C230" s="18" t="str">
        <f t="shared" si="2"/>
        <v>((Snow Globe))</v>
      </c>
      <c r="D230" s="18">
        <v>1321.0</v>
      </c>
      <c r="E230" s="18">
        <v>83.0</v>
      </c>
      <c r="F230" s="18">
        <v>1.0</v>
      </c>
      <c r="G230" s="19">
        <f>VLOOKUP(B230,'Kings Ratings'!$A$2:$B$1000,2,false)</f>
        <v>11</v>
      </c>
      <c r="H230" s="10" t="str">
        <f>vlookup(A230,'202405 MM (Do Not Delete)'!$A$1:$G$1000,7,false)</f>
        <v/>
      </c>
      <c r="J230" s="80">
        <f t="shared" si="3"/>
        <v>184321</v>
      </c>
    </row>
    <row r="231">
      <c r="A231" s="18">
        <v>411.0</v>
      </c>
      <c r="B231" s="18" t="str">
        <f>VLOOKUP(A231,'202405 MM (Do Not Delete)'!$S$2:$T$1000,2,false)</f>
        <v>Snowman</v>
      </c>
      <c r="C231" s="18" t="str">
        <f t="shared" si="2"/>
        <v>((Snowman))</v>
      </c>
      <c r="D231" s="18">
        <v>1608.0</v>
      </c>
      <c r="E231" s="18">
        <v>73.0</v>
      </c>
      <c r="F231" s="18">
        <v>1.0</v>
      </c>
      <c r="G231" s="19">
        <f>VLOOKUP(B231,'Kings Ratings'!$A$2:$B$1000,2,false)</f>
        <v>11</v>
      </c>
      <c r="H231" s="10" t="str">
        <f>vlookup(A231,'202405 MM (Do Not Delete)'!$A$1:$G$1000,7,false)</f>
        <v/>
      </c>
      <c r="J231" s="80">
        <f t="shared" si="3"/>
        <v>174608</v>
      </c>
    </row>
    <row r="232">
      <c r="A232" s="18">
        <v>759.0</v>
      </c>
      <c r="B232" s="18" t="str">
        <f>VLOOKUP(A232,'202405 MM (Do Not Delete)'!$S$2:$T$1000,2,false)</f>
        <v>Steel Vise</v>
      </c>
      <c r="C232" s="18" t="str">
        <f t="shared" si="2"/>
        <v>((Steel Vise))</v>
      </c>
      <c r="D232" s="18">
        <v>2251.0</v>
      </c>
      <c r="E232" s="18">
        <v>55.0</v>
      </c>
      <c r="F232" s="18">
        <v>1.0</v>
      </c>
      <c r="G232" s="19">
        <f>VLOOKUP(B232,'Kings Ratings'!$A$2:$B$1000,2,false)</f>
        <v>10</v>
      </c>
      <c r="H232" s="10">
        <f>vlookup(A232,'202405 MM (Do Not Delete)'!$A$1:$G$1000,7,false)</f>
        <v>315</v>
      </c>
      <c r="J232" s="80">
        <f t="shared" si="3"/>
        <v>157251</v>
      </c>
    </row>
    <row r="233">
      <c r="A233" s="18">
        <v>637.0</v>
      </c>
      <c r="B233" s="18" t="str">
        <f>VLOOKUP(A233,'202405 MM (Do Not Delete)'!$S$2:$T$1000,2,false)</f>
        <v>Cooking Pot</v>
      </c>
      <c r="C233" s="18" t="str">
        <f t="shared" si="2"/>
        <v>((Cooking Pot))</v>
      </c>
      <c r="D233" s="18">
        <v>2599.0</v>
      </c>
      <c r="E233" s="18">
        <v>53.0</v>
      </c>
      <c r="F233" s="18">
        <v>1.0</v>
      </c>
      <c r="G233" s="19">
        <f>VLOOKUP(B233,'Kings Ratings'!$A$2:$B$1000,2,false)</f>
        <v>9</v>
      </c>
      <c r="H233" s="10" t="str">
        <f>vlookup(A233,'202405 MM (Do Not Delete)'!$A$1:$G$1000,7,false)</f>
        <v/>
      </c>
      <c r="J233" s="80">
        <f t="shared" si="3"/>
        <v>155599</v>
      </c>
    </row>
    <row r="234">
      <c r="A234" s="18">
        <v>508.0</v>
      </c>
      <c r="B234" s="18" t="str">
        <f>VLOOKUP(A234,'202405 MM (Do Not Delete)'!$S$2:$T$1000,2,false)</f>
        <v>Arnold Palmer</v>
      </c>
      <c r="C234" s="18" t="str">
        <f t="shared" si="2"/>
        <v>((Arnold Palmer))</v>
      </c>
      <c r="D234" s="18">
        <v>9330.0</v>
      </c>
      <c r="E234" s="18">
        <v>2659.0</v>
      </c>
      <c r="F234" s="18">
        <v>0.0</v>
      </c>
      <c r="G234" s="19">
        <f>VLOOKUP(B234,'Kings Ratings'!$A$2:$B$1000,2,false)</f>
        <v>8</v>
      </c>
      <c r="H234" s="7" t="str">
        <f>vlookup(A234,'202405 MM (Do Not Delete)'!$A$1:$G$1000,7,false)</f>
        <v/>
      </c>
      <c r="J234" s="80">
        <f t="shared" si="3"/>
        <v>2668330</v>
      </c>
    </row>
    <row r="235">
      <c r="A235" s="18">
        <v>67.0</v>
      </c>
      <c r="B235" s="18" t="str">
        <f>VLOOKUP(A235,'202405 MM (Do Not Delete)'!$S$2:$T$1000,2,false)</f>
        <v>Cabbage</v>
      </c>
      <c r="C235" s="18" t="str">
        <f t="shared" si="2"/>
        <v>((Cabbage))</v>
      </c>
      <c r="D235" s="18">
        <v>10847.0</v>
      </c>
      <c r="E235" s="18">
        <v>1907.0</v>
      </c>
      <c r="F235" s="18">
        <v>0.0</v>
      </c>
      <c r="G235" s="19">
        <f>VLOOKUP(B235,'Kings Ratings'!$A$2:$B$1000,2,false)</f>
        <v>8</v>
      </c>
      <c r="H235" s="7" t="str">
        <f>vlookup(A235,'202405 MM (Do Not Delete)'!$A$1:$G$1000,7,false)</f>
        <v/>
      </c>
      <c r="J235" s="80">
        <f t="shared" si="3"/>
        <v>1917847</v>
      </c>
    </row>
    <row r="236">
      <c r="A236" s="18">
        <v>409.0</v>
      </c>
      <c r="B236" s="18" t="str">
        <f>VLOOKUP(A236,'202405 MM (Do Not Delete)'!$S$2:$T$1000,2,false)</f>
        <v>Pine Tree</v>
      </c>
      <c r="C236" s="18" t="str">
        <f t="shared" si="2"/>
        <v>((Pine Tree))</v>
      </c>
      <c r="D236" s="18">
        <v>6853.0</v>
      </c>
      <c r="E236" s="18">
        <v>638.0</v>
      </c>
      <c r="F236" s="18">
        <v>0.0</v>
      </c>
      <c r="G236" s="19">
        <f>VLOOKUP(B236,'Kings Ratings'!$A$2:$B$1000,2,false)</f>
        <v>8</v>
      </c>
      <c r="H236" s="10"/>
      <c r="J236" s="80">
        <f t="shared" si="3"/>
        <v>644853</v>
      </c>
    </row>
    <row r="237">
      <c r="A237" s="18">
        <v>15.0</v>
      </c>
      <c r="B237" s="18" t="str">
        <f>VLOOKUP(A237,'202405 MM (Do Not Delete)'!$S$2:$T$1000,2,false)</f>
        <v>Tomato</v>
      </c>
      <c r="C237" s="18" t="str">
        <f t="shared" si="2"/>
        <v>((Tomato))</v>
      </c>
      <c r="D237" s="18">
        <v>7373.0</v>
      </c>
      <c r="E237" s="18">
        <v>587.0</v>
      </c>
      <c r="F237" s="18">
        <v>0.0</v>
      </c>
      <c r="G237" s="19">
        <f>VLOOKUP(B237,'Kings Ratings'!$A$2:$B$1000,2,false)</f>
        <v>7</v>
      </c>
      <c r="H237" s="10"/>
      <c r="J237" s="80">
        <f t="shared" si="3"/>
        <v>594373</v>
      </c>
    </row>
    <row r="238">
      <c r="A238" s="18">
        <v>630.0</v>
      </c>
      <c r="B238" s="18" t="str">
        <f>VLOOKUP(A238,'202405 MM (Do Not Delete)'!$S$2:$T$1000,2,false)</f>
        <v>Rice</v>
      </c>
      <c r="C238" s="18" t="str">
        <f t="shared" si="2"/>
        <v>((Rice))</v>
      </c>
      <c r="D238" s="18">
        <v>6767.0</v>
      </c>
      <c r="E238" s="18">
        <v>506.0</v>
      </c>
      <c r="F238" s="18">
        <v>0.0</v>
      </c>
      <c r="G238" s="19">
        <f>VLOOKUP(B238,'Kings Ratings'!$A$2:$B$1000,2,false)</f>
        <v>8</v>
      </c>
      <c r="H238" s="10"/>
      <c r="J238" s="80">
        <f t="shared" si="3"/>
        <v>512767</v>
      </c>
    </row>
    <row r="239">
      <c r="A239" s="18">
        <v>50.0</v>
      </c>
      <c r="B239" s="18" t="str">
        <f>VLOOKUP(A239,'202405 MM (Do Not Delete)'!$S$2:$T$1000,2,false)</f>
        <v>Leek</v>
      </c>
      <c r="C239" s="18" t="str">
        <f t="shared" si="2"/>
        <v>((Leek))</v>
      </c>
      <c r="D239" s="18">
        <v>7454.0</v>
      </c>
      <c r="E239" s="18">
        <v>452.0</v>
      </c>
      <c r="F239" s="18">
        <v>0.0</v>
      </c>
      <c r="G239" s="19">
        <f>VLOOKUP(B239,'Kings Ratings'!$A$2:$B$1000,2,false)</f>
        <v>7</v>
      </c>
      <c r="H239" s="10"/>
      <c r="J239" s="80">
        <f t="shared" si="3"/>
        <v>459454</v>
      </c>
    </row>
    <row r="240">
      <c r="A240" s="18">
        <v>46.0</v>
      </c>
      <c r="B240" s="18" t="str">
        <f>VLOOKUP(A240,'202405 MM (Do Not Delete)'!$S$2:$T$1000,2,false)</f>
        <v>Hops</v>
      </c>
      <c r="C240" s="18" t="str">
        <f t="shared" si="2"/>
        <v>((Hops))</v>
      </c>
      <c r="D240" s="18">
        <v>14660.0</v>
      </c>
      <c r="E240" s="18">
        <v>379.0</v>
      </c>
      <c r="F240" s="18">
        <v>0.0</v>
      </c>
      <c r="G240" s="19">
        <f>VLOOKUP(B240,'Kings Ratings'!$A$2:$B$1000,2,false)</f>
        <v>8</v>
      </c>
      <c r="H240" s="7" t="str">
        <f>vlookup(A240,'202405 MM (Do Not Delete)'!$A$1:$G$1000,7,false)</f>
        <v/>
      </c>
      <c r="J240" s="80">
        <f t="shared" si="3"/>
        <v>393660</v>
      </c>
    </row>
    <row r="241">
      <c r="A241" s="18">
        <v>623.0</v>
      </c>
      <c r="B241" s="18" t="str">
        <f>VLOOKUP(A241,'202405 MM (Do Not Delete)'!$S$2:$T$1000,2,false)</f>
        <v>Milk Carton</v>
      </c>
      <c r="C241" s="18" t="str">
        <f t="shared" si="2"/>
        <v>((Milk Carton))</v>
      </c>
      <c r="D241" s="18">
        <v>1945.0</v>
      </c>
      <c r="E241" s="18">
        <v>352.0</v>
      </c>
      <c r="F241" s="18">
        <v>0.0</v>
      </c>
      <c r="G241" s="19">
        <f>VLOOKUP(B241,'Kings Ratings'!$A$2:$B$1000,2,false)</f>
        <v>11</v>
      </c>
      <c r="H241" s="10"/>
      <c r="J241" s="80">
        <f t="shared" si="3"/>
        <v>353945</v>
      </c>
    </row>
    <row r="242">
      <c r="A242" s="18">
        <v>660.0</v>
      </c>
      <c r="B242" s="18" t="str">
        <f>VLOOKUP(A242,'202405 MM (Do Not Delete)'!$S$2:$T$1000,2,false)</f>
        <v>Butter</v>
      </c>
      <c r="C242" s="18" t="str">
        <f t="shared" si="2"/>
        <v>((Butter))</v>
      </c>
      <c r="D242" s="18">
        <v>4376.0</v>
      </c>
      <c r="E242" s="18">
        <v>339.0</v>
      </c>
      <c r="F242" s="18">
        <v>0.0</v>
      </c>
      <c r="G242" s="19">
        <f>VLOOKUP(B242,'Kings Ratings'!$A$2:$B$1000,2,false)</f>
        <v>9</v>
      </c>
      <c r="H242" s="10"/>
      <c r="J242" s="80">
        <f t="shared" si="3"/>
        <v>343376</v>
      </c>
    </row>
    <row r="243">
      <c r="A243" s="18">
        <v>826.0</v>
      </c>
      <c r="B243" s="18" t="str">
        <f>VLOOKUP(A243,'202405 MM (Do Not Delete)'!$S$2:$T$1000,2,false)</f>
        <v>Pine Board</v>
      </c>
      <c r="C243" s="18" t="str">
        <f t="shared" si="2"/>
        <v>((Pine Board))</v>
      </c>
      <c r="D243" s="18">
        <v>3667.0</v>
      </c>
      <c r="E243" s="18">
        <v>333.0</v>
      </c>
      <c r="F243" s="18">
        <v>0.0</v>
      </c>
      <c r="G243" s="19">
        <f>VLOOKUP(B243,'Kings Ratings'!$A$2:$B$1000,2,false)</f>
        <v>8</v>
      </c>
      <c r="H243" s="10"/>
      <c r="J243" s="80">
        <f t="shared" si="3"/>
        <v>336667</v>
      </c>
    </row>
    <row r="244">
      <c r="A244" s="18">
        <v>408.0</v>
      </c>
      <c r="B244" s="18" t="str">
        <f>VLOOKUP(A244,'202405 MM (Do Not Delete)'!$S$2:$T$1000,2,false)</f>
        <v>Christmas Tree</v>
      </c>
      <c r="C244" s="18" t="str">
        <f t="shared" si="2"/>
        <v>((Christmas Tree))</v>
      </c>
      <c r="D244" s="18">
        <v>2989.0</v>
      </c>
      <c r="E244" s="18">
        <v>311.0</v>
      </c>
      <c r="F244" s="18">
        <v>0.0</v>
      </c>
      <c r="G244" s="19">
        <f>VLOOKUP(B244,'Kings Ratings'!$A$2:$B$1000,2,false)</f>
        <v>11</v>
      </c>
      <c r="H244" s="10"/>
      <c r="J244" s="80">
        <f t="shared" si="3"/>
        <v>313989</v>
      </c>
    </row>
    <row r="245">
      <c r="A245" s="18">
        <v>960.0</v>
      </c>
      <c r="B245" s="18" t="str">
        <f>VLOOKUP(A245,'202405 MM (Do Not Delete)'!$S$2:$T$1000,2,false)</f>
        <v>Frozen Crab Claw</v>
      </c>
      <c r="C245" s="18" t="str">
        <f t="shared" si="2"/>
        <v>((Frozen Crab Claw))</v>
      </c>
      <c r="D245" s="18">
        <v>2177.0</v>
      </c>
      <c r="E245" s="18">
        <v>290.0</v>
      </c>
      <c r="F245" s="18">
        <v>0.0</v>
      </c>
      <c r="G245" s="19">
        <f>VLOOKUP(B245,'Kings Ratings'!$A$2:$B$1000,2,false)</f>
        <v>11</v>
      </c>
      <c r="H245" s="10"/>
      <c r="J245" s="80">
        <f t="shared" si="3"/>
        <v>292177</v>
      </c>
    </row>
    <row r="246">
      <c r="A246" s="18">
        <v>69.0</v>
      </c>
      <c r="B246" s="18" t="str">
        <f>VLOOKUP(A246,'202405 MM (Do Not Delete)'!$S$2:$T$1000,2,false)</f>
        <v>Pumpkin</v>
      </c>
      <c r="C246" s="18" t="str">
        <f t="shared" si="2"/>
        <v>((Pumpkin))</v>
      </c>
      <c r="D246" s="18">
        <v>5824.0</v>
      </c>
      <c r="E246" s="18">
        <v>270.0</v>
      </c>
      <c r="F246" s="18">
        <v>0.0</v>
      </c>
      <c r="G246" s="19">
        <f>VLOOKUP(B246,'Kings Ratings'!$A$2:$B$1000,2,false)</f>
        <v>9</v>
      </c>
      <c r="H246" s="10"/>
      <c r="J246" s="80">
        <f t="shared" si="3"/>
        <v>275824</v>
      </c>
    </row>
    <row r="247">
      <c r="A247" s="18">
        <v>256.0</v>
      </c>
      <c r="B247" s="18" t="str">
        <f>VLOOKUP(A247,'202405 MM (Do Not Delete)'!$S$2:$T$1000,2,false)</f>
        <v>Broccoli</v>
      </c>
      <c r="C247" s="18" t="str">
        <f t="shared" si="2"/>
        <v>((Broccoli))</v>
      </c>
      <c r="D247" s="18">
        <v>10060.0</v>
      </c>
      <c r="E247" s="18">
        <v>261.0</v>
      </c>
      <c r="F247" s="18">
        <v>0.0</v>
      </c>
      <c r="G247" s="19">
        <f>VLOOKUP(B247,'Kings Ratings'!$A$2:$B$1000,2,false)</f>
        <v>8</v>
      </c>
      <c r="H247" s="10"/>
      <c r="J247" s="80">
        <f t="shared" si="3"/>
        <v>271060</v>
      </c>
    </row>
    <row r="248">
      <c r="A248" s="18">
        <v>628.0</v>
      </c>
      <c r="B248" s="18" t="str">
        <f>VLOOKUP(A248,'202405 MM (Do Not Delete)'!$S$2:$T$1000,2,false)</f>
        <v>Machine Press</v>
      </c>
      <c r="C248" s="18" t="str">
        <f t="shared" si="2"/>
        <v>((Machine Press))</v>
      </c>
      <c r="D248" s="18">
        <v>3628.0</v>
      </c>
      <c r="E248" s="18">
        <v>240.0</v>
      </c>
      <c r="F248" s="18">
        <v>0.0</v>
      </c>
      <c r="G248" s="19">
        <f>VLOOKUP(B248,'Kings Ratings'!$A$2:$B$1000,2,false)</f>
        <v>8</v>
      </c>
      <c r="H248" s="10"/>
      <c r="J248" s="80">
        <f t="shared" si="3"/>
        <v>243628</v>
      </c>
    </row>
    <row r="249">
      <c r="A249" s="18">
        <v>725.0</v>
      </c>
      <c r="B249" s="18" t="str">
        <f>VLOOKUP(A249,'202405 MM (Do Not Delete)'!$S$2:$T$1000,2,false)</f>
        <v>Pie Pan</v>
      </c>
      <c r="C249" s="18" t="str">
        <f t="shared" si="2"/>
        <v>((Pie Pan))</v>
      </c>
      <c r="D249" s="18">
        <v>2740.0</v>
      </c>
      <c r="E249" s="18">
        <v>174.0</v>
      </c>
      <c r="F249" s="18">
        <v>0.0</v>
      </c>
      <c r="G249" s="19">
        <f>VLOOKUP(B249,'Kings Ratings'!$A$2:$B$1000,2,false)</f>
        <v>9</v>
      </c>
      <c r="H249" s="10" t="str">
        <f>vlookup(A249,'202405 MM (Do Not Delete)'!$A$1:$G$1000,7,false)</f>
        <v/>
      </c>
      <c r="J249" s="80">
        <f t="shared" si="3"/>
        <v>176740</v>
      </c>
    </row>
    <row r="250">
      <c r="A250" s="18">
        <v>148.0</v>
      </c>
      <c r="B250" s="18" t="str">
        <f>VLOOKUP(A250,'202405 MM (Do Not Delete)'!$S$2:$T$1000,2,false)</f>
        <v>Runestone 02</v>
      </c>
      <c r="C250" s="18" t="str">
        <f t="shared" si="2"/>
        <v>((Runestone 02))</v>
      </c>
      <c r="D250" s="18">
        <v>6380.0</v>
      </c>
      <c r="E250" s="18">
        <v>156.0</v>
      </c>
      <c r="F250" s="18">
        <v>0.0</v>
      </c>
      <c r="G250" s="19">
        <f>VLOOKUP(B250,'Kings Ratings'!$A$2:$B$1000,2,false)</f>
        <v>10</v>
      </c>
      <c r="H250" s="10"/>
      <c r="J250" s="80">
        <f t="shared" si="3"/>
        <v>162380</v>
      </c>
    </row>
    <row r="251">
      <c r="A251" s="18">
        <v>149.0</v>
      </c>
      <c r="B251" s="18" t="str">
        <f>VLOOKUP(A251,'202405 MM (Do Not Delete)'!$S$2:$T$1000,2,false)</f>
        <v>Runestone 03</v>
      </c>
      <c r="C251" s="18" t="str">
        <f t="shared" si="2"/>
        <v>((Runestone 03))</v>
      </c>
      <c r="D251" s="18">
        <v>6026.0</v>
      </c>
      <c r="E251" s="18">
        <v>124.0</v>
      </c>
      <c r="F251" s="18">
        <v>0.0</v>
      </c>
      <c r="G251" s="19">
        <f>VLOOKUP(B251,'Kings Ratings'!$A$2:$B$1000,2,false)</f>
        <v>10</v>
      </c>
      <c r="H251" s="10"/>
      <c r="J251" s="80">
        <f t="shared" si="3"/>
        <v>130026</v>
      </c>
    </row>
    <row r="252">
      <c r="A252" s="18">
        <v>161.0</v>
      </c>
      <c r="B252" s="18" t="str">
        <f>VLOOKUP(A252,'202405 MM (Do Not Delete)'!$S$2:$T$1000,2,false)</f>
        <v>Gold Peas</v>
      </c>
      <c r="C252" s="18" t="str">
        <f t="shared" si="2"/>
        <v>((Gold Peas))</v>
      </c>
      <c r="D252" s="18">
        <v>5524.0</v>
      </c>
      <c r="E252" s="18">
        <v>123.0</v>
      </c>
      <c r="F252" s="18">
        <v>0.0</v>
      </c>
      <c r="G252" s="19">
        <f>VLOOKUP(B252,'Kings Ratings'!$A$2:$B$1000,2,false)</f>
        <v>10</v>
      </c>
      <c r="H252" s="10"/>
      <c r="J252" s="80">
        <f t="shared" si="3"/>
        <v>128524</v>
      </c>
    </row>
    <row r="253">
      <c r="A253" s="18">
        <v>645.0</v>
      </c>
      <c r="B253" s="18" t="str">
        <f>VLOOKUP(A253,'202405 MM (Do Not Delete)'!$S$2:$T$1000,2,false)</f>
        <v>Sea Pincher Special</v>
      </c>
      <c r="C253" s="18" t="str">
        <f t="shared" si="2"/>
        <v>((Sea Pincher Special))</v>
      </c>
      <c r="D253" s="18">
        <v>1473.0</v>
      </c>
      <c r="E253" s="18">
        <v>116.0</v>
      </c>
      <c r="F253" s="18">
        <v>0.0</v>
      </c>
      <c r="G253" s="19">
        <f>VLOOKUP(B253,'Kings Ratings'!$A$2:$B$1000,2,false)</f>
        <v>9</v>
      </c>
      <c r="H253" s="10" t="str">
        <f>vlookup(A253,'202405 MM (Do Not Delete)'!$A$1:$G$1000,7,false)</f>
        <v/>
      </c>
      <c r="J253" s="80">
        <f t="shared" si="3"/>
        <v>117473</v>
      </c>
    </row>
    <row r="254">
      <c r="A254" s="18">
        <v>262.0</v>
      </c>
      <c r="B254" s="18" t="str">
        <f>VLOOKUP(A254,'202405 MM (Do Not Delete)'!$S$2:$T$1000,2,false)</f>
        <v>Gold Eggplant</v>
      </c>
      <c r="C254" s="18" t="str">
        <f t="shared" si="2"/>
        <v>((Gold Eggplant))</v>
      </c>
      <c r="D254" s="18">
        <v>4937.0</v>
      </c>
      <c r="E254" s="18">
        <v>96.0</v>
      </c>
      <c r="F254" s="18">
        <v>0.0</v>
      </c>
      <c r="G254" s="19">
        <f>VLOOKUP(B254,'Kings Ratings'!$A$2:$B$1000,2,false)</f>
        <v>10</v>
      </c>
      <c r="H254" s="10"/>
      <c r="J254" s="80">
        <f t="shared" si="3"/>
        <v>100937</v>
      </c>
    </row>
    <row r="255">
      <c r="A255" s="18">
        <v>825.0</v>
      </c>
      <c r="B255" s="18" t="str">
        <f>VLOOKUP(A255,'202405 MM (Do Not Delete)'!$S$2:$T$1000,2,false)</f>
        <v>Sunflower Oil</v>
      </c>
      <c r="C255" s="18" t="str">
        <f t="shared" si="2"/>
        <v>((Sunflower Oil))</v>
      </c>
      <c r="D255" s="18">
        <v>1717.0</v>
      </c>
      <c r="E255" s="18">
        <v>94.0</v>
      </c>
      <c r="F255" s="18">
        <v>0.0</v>
      </c>
      <c r="G255" s="19">
        <f>VLOOKUP(B255,'Kings Ratings'!$A$2:$B$1000,2,false)</f>
        <v>10</v>
      </c>
      <c r="H255" s="10" t="str">
        <f>vlookup(A255,'202405 MM (Do Not Delete)'!$A$1:$G$1000,7,false)</f>
        <v/>
      </c>
      <c r="J255" s="80">
        <f t="shared" si="3"/>
        <v>95717</v>
      </c>
    </row>
    <row r="256">
      <c r="A256" s="18">
        <v>629.0</v>
      </c>
      <c r="B256" s="18" t="str">
        <f>VLOOKUP(A256,'202405 MM (Do Not Delete)'!$S$2:$T$1000,2,false)</f>
        <v>Corn Oil</v>
      </c>
      <c r="C256" s="18" t="str">
        <f t="shared" si="2"/>
        <v>((Corn Oil))</v>
      </c>
      <c r="D256" s="18">
        <v>3583.0</v>
      </c>
      <c r="E256" s="18">
        <v>81.0</v>
      </c>
      <c r="F256" s="18">
        <v>0.0</v>
      </c>
      <c r="G256" s="19">
        <f>VLOOKUP(B256,'Kings Ratings'!$A$2:$B$1000,2,false)</f>
        <v>9</v>
      </c>
      <c r="H256" s="10">
        <f>vlookup(A256,'202405 MM (Do Not Delete)'!$A$1:$G$1000,7,false)</f>
        <v>301</v>
      </c>
      <c r="J256" s="80">
        <f t="shared" si="3"/>
        <v>84583</v>
      </c>
    </row>
    <row r="257">
      <c r="A257" s="18">
        <v>679.0</v>
      </c>
      <c r="B257" s="18" t="str">
        <f>VLOOKUP(A257,'202405 MM (Do Not Delete)'!$S$2:$T$1000,2,false)</f>
        <v>Spool of Copper</v>
      </c>
      <c r="C257" s="18" t="str">
        <f t="shared" si="2"/>
        <v>((Spool of Copper))</v>
      </c>
      <c r="D257" s="18">
        <v>4974.0</v>
      </c>
      <c r="E257" s="18">
        <v>75.0</v>
      </c>
      <c r="F257" s="18">
        <v>0.0</v>
      </c>
      <c r="G257" s="19">
        <f>VLOOKUP(B257,'Kings Ratings'!$A$2:$B$1000,2,false)</f>
        <v>10</v>
      </c>
      <c r="H257" s="10"/>
      <c r="J257" s="80">
        <f t="shared" si="3"/>
        <v>79974</v>
      </c>
    </row>
    <row r="258">
      <c r="A258" s="18">
        <v>755.0</v>
      </c>
      <c r="B258" s="18" t="str">
        <f>VLOOKUP(A258,'202405 MM (Do Not Delete)'!$S$2:$T$1000,2,false)</f>
        <v>Hickory Omelette</v>
      </c>
      <c r="C258" s="18" t="str">
        <f t="shared" si="2"/>
        <v>((Hickory Omelette))</v>
      </c>
      <c r="D258" s="18">
        <v>966.0</v>
      </c>
      <c r="E258" s="18">
        <v>71.0</v>
      </c>
      <c r="F258" s="18">
        <v>0.0</v>
      </c>
      <c r="G258" s="19">
        <f>VLOOKUP(B258,'Kings Ratings'!$A$2:$B$1000,2,false)</f>
        <v>10</v>
      </c>
      <c r="H258" s="10"/>
      <c r="J258" s="80">
        <f t="shared" si="3"/>
        <v>71966</v>
      </c>
    </row>
    <row r="259">
      <c r="A259" s="18">
        <v>712.0</v>
      </c>
      <c r="B259" s="18" t="str">
        <f>VLOOKUP(A259,'202405 MM (Do Not Delete)'!$S$2:$T$1000,2,false)</f>
        <v>Polished Boot</v>
      </c>
      <c r="C259" s="18" t="str">
        <f t="shared" si="2"/>
        <v>((Polished Boot))</v>
      </c>
      <c r="D259" s="18">
        <v>1714.0</v>
      </c>
      <c r="E259" s="18">
        <v>47.0</v>
      </c>
      <c r="F259" s="18">
        <v>0.0</v>
      </c>
      <c r="G259" s="19">
        <f>VLOOKUP(B259,'Kings Ratings'!$A$2:$B$1000,2,false)</f>
        <v>10</v>
      </c>
      <c r="H259" s="10" t="str">
        <f>vlookup(A259,'202405 MM (Do Not Delete)'!$A$1:$G$1000,7,false)</f>
        <v/>
      </c>
      <c r="J259" s="80">
        <f t="shared" si="3"/>
        <v>48714</v>
      </c>
    </row>
    <row r="260">
      <c r="A260" s="18">
        <v>661.0</v>
      </c>
      <c r="B260" s="18" t="str">
        <f>VLOOKUP(A260,'202405 MM (Do Not Delete)'!$S$2:$T$1000,2,false)</f>
        <v>Breakfast Boost</v>
      </c>
      <c r="C260" s="18" t="str">
        <f t="shared" si="2"/>
        <v>((Breakfast Boost))</v>
      </c>
      <c r="D260" s="18">
        <v>1077.0</v>
      </c>
      <c r="E260" s="18">
        <v>41.0</v>
      </c>
      <c r="F260" s="18">
        <v>0.0</v>
      </c>
      <c r="G260" s="19">
        <f>VLOOKUP(B260,'Kings Ratings'!$A$2:$B$1000,2,false)</f>
        <v>7</v>
      </c>
      <c r="H260" s="10"/>
      <c r="J260" s="80">
        <f t="shared" si="3"/>
        <v>42077</v>
      </c>
    </row>
    <row r="261">
      <c r="A261" s="18">
        <v>754.0</v>
      </c>
      <c r="B261" s="18" t="str">
        <f>VLOOKUP(A261,'202405 MM (Do Not Delete)'!$S$2:$T$1000,2,false)</f>
        <v>Potato Battery</v>
      </c>
      <c r="C261" s="18" t="str">
        <f t="shared" si="2"/>
        <v>((Potato Battery))</v>
      </c>
      <c r="D261" s="18">
        <v>4182.0</v>
      </c>
      <c r="E261" s="18">
        <v>40.0</v>
      </c>
      <c r="F261" s="18">
        <v>0.0</v>
      </c>
      <c r="G261" s="19">
        <f>VLOOKUP(B261,'Kings Ratings'!$A$2:$B$1000,2,false)</f>
        <v>9</v>
      </c>
      <c r="H261" s="10" t="str">
        <f>vlookup(A261,'202405 MM (Do Not Delete)'!$A$1:$G$1000,7,false)</f>
        <v/>
      </c>
      <c r="J261" s="80">
        <f t="shared" si="3"/>
        <v>44182</v>
      </c>
    </row>
    <row r="262">
      <c r="A262" s="18">
        <v>683.0</v>
      </c>
      <c r="B262" s="18" t="str">
        <f>VLOOKUP(A262,'202405 MM (Do Not Delete)'!$S$2:$T$1000,2,false)</f>
        <v>Pear Grease</v>
      </c>
      <c r="C262" s="18" t="str">
        <f t="shared" si="2"/>
        <v>((Pear Grease))</v>
      </c>
      <c r="D262" s="18">
        <v>3836.0</v>
      </c>
      <c r="E262" s="18">
        <v>37.0</v>
      </c>
      <c r="F262" s="18">
        <v>0.0</v>
      </c>
      <c r="G262" s="19">
        <f>VLOOKUP(B262,'Kings Ratings'!$A$2:$B$1000,2,false)</f>
        <v>9</v>
      </c>
      <c r="H262" s="10" t="str">
        <f>vlookup(A262,'202405 MM (Do Not Delete)'!$A$1:$G$1000,7,false)</f>
        <v/>
      </c>
      <c r="J262" s="80">
        <f t="shared" si="3"/>
        <v>40836</v>
      </c>
    </row>
    <row r="263">
      <c r="A263" s="18">
        <v>644.0</v>
      </c>
      <c r="B263" s="18" t="str">
        <f>VLOOKUP(A263,'202405 MM (Do Not Delete)'!$S$2:$T$1000,2,false)</f>
        <v>Quandary Chowder</v>
      </c>
      <c r="C263" s="18" t="str">
        <f t="shared" si="2"/>
        <v>((Quandary Chowder))</v>
      </c>
      <c r="D263" s="18">
        <v>905.0</v>
      </c>
      <c r="E263" s="18">
        <v>36.0</v>
      </c>
      <c r="F263" s="18">
        <v>0.0</v>
      </c>
      <c r="G263" s="19">
        <f>VLOOKUP(B263,'Kings Ratings'!$A$2:$B$1000,2,false)</f>
        <v>10</v>
      </c>
      <c r="H263" s="10"/>
      <c r="J263" s="80">
        <f t="shared" si="3"/>
        <v>36905</v>
      </c>
    </row>
    <row r="264">
      <c r="A264" s="18">
        <v>506.0</v>
      </c>
      <c r="B264" s="18" t="str">
        <f>VLOOKUP(A264,'202405 MM (Do Not Delete)'!$S$2:$T$1000,2,false)</f>
        <v>Green Top Hat</v>
      </c>
      <c r="C264" s="18" t="str">
        <f t="shared" si="2"/>
        <v>((Green Top Hat))</v>
      </c>
      <c r="D264" s="18">
        <v>2154.0</v>
      </c>
      <c r="E264" s="18">
        <v>34.0</v>
      </c>
      <c r="F264" s="18">
        <v>0.0</v>
      </c>
      <c r="G264" s="19">
        <f>VLOOKUP(B264,'Kings Ratings'!$A$2:$B$1000,2,false)</f>
        <v>11</v>
      </c>
      <c r="H264" s="10" t="str">
        <f>vlookup(A264,'202405 MM (Do Not Delete)'!$A$1:$G$1000,7,false)</f>
        <v/>
      </c>
      <c r="J264" s="80">
        <f t="shared" si="3"/>
        <v>36154</v>
      </c>
    </row>
    <row r="265">
      <c r="A265" s="18">
        <v>781.0</v>
      </c>
      <c r="B265" s="18" t="str">
        <f>VLOOKUP(A265,'202405 MM (Do Not Delete)'!$S$2:$T$1000,2,false)</f>
        <v>Cabbage Stew</v>
      </c>
      <c r="C265" s="18" t="str">
        <f t="shared" si="2"/>
        <v>((Cabbage Stew))</v>
      </c>
      <c r="D265" s="18">
        <v>431.0</v>
      </c>
      <c r="E265" s="18">
        <v>32.0</v>
      </c>
      <c r="F265" s="18">
        <v>0.0</v>
      </c>
      <c r="G265" s="19">
        <f>VLOOKUP(B265,'Kings Ratings'!$A$2:$B$1000,2,false)</f>
        <v>10</v>
      </c>
      <c r="H265" s="10"/>
      <c r="J265" s="80">
        <f t="shared" si="3"/>
        <v>32431</v>
      </c>
    </row>
    <row r="266">
      <c r="A266" s="18">
        <v>1065.0</v>
      </c>
      <c r="B266" s="18" t="str">
        <f>VLOOKUP(A266,'202405 MM (Do Not Delete)'!$S$2:$T$1000,2,false)</f>
        <v>Block of Wood</v>
      </c>
      <c r="C266" s="18" t="str">
        <f t="shared" si="2"/>
        <v>((Block of Wood))</v>
      </c>
      <c r="D266" s="18">
        <v>1267.0</v>
      </c>
      <c r="E266" s="18">
        <v>29.0</v>
      </c>
      <c r="F266" s="18">
        <v>0.0</v>
      </c>
      <c r="G266" s="19">
        <f>VLOOKUP(B266,'Kings Ratings'!$A$2:$B$1000,2,false)</f>
        <v>10</v>
      </c>
      <c r="H266" s="10" t="str">
        <f>vlookup(A266,'202405 MM (Do Not Delete)'!$A$1:$G$1000,7,false)</f>
        <v/>
      </c>
      <c r="J266" s="80">
        <f t="shared" si="3"/>
        <v>30267</v>
      </c>
    </row>
    <row r="267">
      <c r="A267" s="18">
        <v>634.0</v>
      </c>
      <c r="B267" s="18" t="str">
        <f>VLOOKUP(A267,'202405 MM (Do Not Delete)'!$S$2:$T$1000,2,false)</f>
        <v>Mushroom Stew</v>
      </c>
      <c r="C267" s="18" t="str">
        <f t="shared" si="2"/>
        <v>((Mushroom Stew))</v>
      </c>
      <c r="D267" s="18">
        <v>544.0</v>
      </c>
      <c r="E267" s="18">
        <v>29.0</v>
      </c>
      <c r="F267" s="18">
        <v>0.0</v>
      </c>
      <c r="G267" s="19">
        <f>VLOOKUP(B267,'Kings Ratings'!$A$2:$B$1000,2,false)</f>
        <v>10</v>
      </c>
      <c r="H267" s="10"/>
      <c r="J267" s="80">
        <f t="shared" si="3"/>
        <v>29544</v>
      </c>
    </row>
    <row r="268">
      <c r="A268" s="18">
        <v>169.0</v>
      </c>
      <c r="B268" s="18" t="str">
        <f>VLOOKUP(A268,'202405 MM (Do Not Delete)'!$S$2:$T$1000,2,false)</f>
        <v>Inferno Sphere</v>
      </c>
      <c r="C268" s="18" t="str">
        <f t="shared" si="2"/>
        <v>((Inferno Sphere))</v>
      </c>
      <c r="D268" s="18">
        <v>7121.0</v>
      </c>
      <c r="E268" s="18">
        <v>28.0</v>
      </c>
      <c r="F268" s="18">
        <v>0.0</v>
      </c>
      <c r="G268" s="19">
        <f>VLOOKUP(B268,'Kings Ratings'!$A$2:$B$1000,2,false)</f>
        <v>10</v>
      </c>
      <c r="H268" s="10"/>
      <c r="J268" s="80">
        <f t="shared" si="3"/>
        <v>35121</v>
      </c>
    </row>
    <row r="269">
      <c r="A269" s="18">
        <v>743.0</v>
      </c>
      <c r="B269" s="18" t="str">
        <f>VLOOKUP(A269,'202405 MM (Do Not Delete)'!$S$2:$T$1000,2,false)</f>
        <v>Step Ladder</v>
      </c>
      <c r="C269" s="18" t="str">
        <f t="shared" si="2"/>
        <v>((Step Ladder))</v>
      </c>
      <c r="D269" s="18">
        <v>2537.0</v>
      </c>
      <c r="E269" s="18">
        <v>28.0</v>
      </c>
      <c r="F269" s="18">
        <v>0.0</v>
      </c>
      <c r="G269" s="19">
        <f>VLOOKUP(B269,'Kings Ratings'!$A$2:$B$1000,2,false)</f>
        <v>10</v>
      </c>
      <c r="H269" s="10">
        <f>vlookup(A269,'202405 MM (Do Not Delete)'!$A$1:$G$1000,7,false)</f>
        <v>313</v>
      </c>
      <c r="J269" s="80">
        <f t="shared" si="3"/>
        <v>30537</v>
      </c>
    </row>
    <row r="270">
      <c r="A270" s="18">
        <v>787.0</v>
      </c>
      <c r="B270" s="18" t="str">
        <f>VLOOKUP(A270,'202405 MM (Do Not Delete)'!$S$2:$T$1000,2,false)</f>
        <v>Acorn Butter</v>
      </c>
      <c r="C270" s="18" t="str">
        <f t="shared" si="2"/>
        <v>((Acorn Butter))</v>
      </c>
      <c r="D270" s="18">
        <v>1921.0</v>
      </c>
      <c r="E270" s="18">
        <v>28.0</v>
      </c>
      <c r="F270" s="18">
        <v>0.0</v>
      </c>
      <c r="G270" s="19">
        <f>VLOOKUP(B270,'Kings Ratings'!$A$2:$B$1000,2,false)</f>
        <v>10</v>
      </c>
      <c r="H270" s="10">
        <f>vlookup(A270,'202405 MM (Do Not Delete)'!$A$1:$G$1000,7,false)</f>
        <v>318</v>
      </c>
      <c r="J270" s="80">
        <f t="shared" si="3"/>
        <v>29921</v>
      </c>
    </row>
    <row r="271">
      <c r="A271" s="18">
        <v>713.0</v>
      </c>
      <c r="B271" s="18" t="str">
        <f>VLOOKUP(A271,'202405 MM (Do Not Delete)'!$S$2:$T$1000,2,false)</f>
        <v>Pair of Boots</v>
      </c>
      <c r="C271" s="18" t="str">
        <f t="shared" si="2"/>
        <v>((Pair of Boots))</v>
      </c>
      <c r="D271" s="18">
        <v>1376.0</v>
      </c>
      <c r="E271" s="18">
        <v>26.0</v>
      </c>
      <c r="F271" s="18">
        <v>0.0</v>
      </c>
      <c r="G271" s="19">
        <f>VLOOKUP(B271,'Kings Ratings'!$A$2:$B$1000,2,false)</f>
        <v>10</v>
      </c>
      <c r="H271" s="10"/>
      <c r="J271" s="80">
        <f t="shared" si="3"/>
        <v>27376</v>
      </c>
    </row>
    <row r="272">
      <c r="A272" s="18">
        <v>1045.0</v>
      </c>
      <c r="B272" s="18" t="str">
        <f>VLOOKUP(A272,'202405 MM (Do Not Delete)'!$S$2:$T$1000,2,false)</f>
        <v>Piñata Whop Stick</v>
      </c>
      <c r="C272" s="18" t="str">
        <f t="shared" si="2"/>
        <v>((Piñata Whop Stick))</v>
      </c>
      <c r="D272" s="18">
        <v>619.0</v>
      </c>
      <c r="E272" s="18">
        <v>25.0</v>
      </c>
      <c r="F272" s="18">
        <v>0.0</v>
      </c>
      <c r="G272" s="19">
        <f>VLOOKUP(B272,'Kings Ratings'!$A$2:$B$1000,2,false)</f>
        <v>11</v>
      </c>
      <c r="H272" s="10"/>
      <c r="J272" s="80">
        <f t="shared" si="3"/>
        <v>25619</v>
      </c>
    </row>
    <row r="273">
      <c r="A273" s="18">
        <v>736.0</v>
      </c>
      <c r="B273" s="18" t="str">
        <f>VLOOKUP(A273,'202405 MM (Do Not Delete)'!$S$2:$T$1000,2,false)</f>
        <v>Fancy Chair</v>
      </c>
      <c r="C273" s="18" t="str">
        <f t="shared" si="2"/>
        <v>((Fancy Chair))</v>
      </c>
      <c r="D273" s="18">
        <v>1842.0</v>
      </c>
      <c r="E273" s="18">
        <v>23.0</v>
      </c>
      <c r="F273" s="18">
        <v>0.0</v>
      </c>
      <c r="G273" s="19">
        <f>VLOOKUP(B273,'Kings Ratings'!$A$2:$B$1000,2,false)</f>
        <v>9</v>
      </c>
      <c r="H273" s="10" t="str">
        <f>vlookup(A273,'202405 MM (Do Not Delete)'!$A$1:$G$1000,7,false)</f>
        <v/>
      </c>
      <c r="J273" s="80">
        <f t="shared" si="3"/>
        <v>24842</v>
      </c>
    </row>
    <row r="274">
      <c r="A274" s="18">
        <v>475.0</v>
      </c>
      <c r="B274" s="18" t="str">
        <f>VLOOKUP(A274,'202405 MM (Do Not Delete)'!$S$2:$T$1000,2,false)</f>
        <v>Crab Claw</v>
      </c>
      <c r="C274" s="18" t="str">
        <f t="shared" si="2"/>
        <v>((Crab Claw))</v>
      </c>
      <c r="D274" s="18">
        <v>3957.0</v>
      </c>
      <c r="E274" s="18">
        <v>22.0</v>
      </c>
      <c r="F274" s="18">
        <v>0.0</v>
      </c>
      <c r="G274" s="19">
        <f>VLOOKUP(B274,'Kings Ratings'!$A$2:$B$1000,2,false)</f>
        <v>9</v>
      </c>
      <c r="H274" s="10">
        <f>vlookup(A274,'202405 MM (Do Not Delete)'!$A$1:$G$1000,7,false)</f>
        <v>307</v>
      </c>
      <c r="J274" s="80">
        <f t="shared" si="3"/>
        <v>25957</v>
      </c>
    </row>
    <row r="275">
      <c r="A275" s="18">
        <v>846.0</v>
      </c>
      <c r="B275" s="18" t="str">
        <f>VLOOKUP(A275,'202405 MM (Do Not Delete)'!$S$2:$T$1000,2,false)</f>
        <v>Corn Husk Doll</v>
      </c>
      <c r="C275" s="18" t="str">
        <f t="shared" si="2"/>
        <v>((Corn Husk Doll))</v>
      </c>
      <c r="D275" s="18">
        <v>1862.0</v>
      </c>
      <c r="E275" s="18">
        <v>22.0</v>
      </c>
      <c r="F275" s="18">
        <v>0.0</v>
      </c>
      <c r="G275" s="19">
        <f>VLOOKUP(B275,'Kings Ratings'!$A$2:$B$1000,2,false)</f>
        <v>10</v>
      </c>
      <c r="H275" s="10">
        <f>vlookup(A275,'202405 MM (Do Not Delete)'!$A$1:$G$1000,7,false)</f>
        <v>320</v>
      </c>
      <c r="J275" s="80">
        <f t="shared" si="3"/>
        <v>23862</v>
      </c>
    </row>
    <row r="276">
      <c r="A276" s="18">
        <v>959.0</v>
      </c>
      <c r="B276" s="18" t="str">
        <f>VLOOKUP(A276,'202405 MM (Do Not Delete)'!$S$2:$T$1000,2,false)</f>
        <v>Frozen Coin</v>
      </c>
      <c r="C276" s="18" t="str">
        <f t="shared" si="2"/>
        <v>((Frozen Coin))</v>
      </c>
      <c r="D276" s="18">
        <v>1339.0</v>
      </c>
      <c r="E276" s="18">
        <v>22.0</v>
      </c>
      <c r="F276" s="18">
        <v>0.0</v>
      </c>
      <c r="G276" s="19">
        <f>VLOOKUP(B276,'Kings Ratings'!$A$2:$B$1000,2,false)</f>
        <v>11</v>
      </c>
      <c r="H276" s="10"/>
      <c r="J276" s="80">
        <f t="shared" si="3"/>
        <v>23339</v>
      </c>
    </row>
    <row r="277">
      <c r="A277" s="18">
        <v>680.0</v>
      </c>
      <c r="B277" s="18" t="str">
        <f>VLOOKUP(A277,'202405 MM (Do Not Delete)'!$S$2:$T$1000,2,false)</f>
        <v>Energy Coil</v>
      </c>
      <c r="C277" s="18" t="str">
        <f t="shared" si="2"/>
        <v>((Energy Coil))</v>
      </c>
      <c r="D277" s="18">
        <v>2433.0</v>
      </c>
      <c r="E277" s="18">
        <v>19.0</v>
      </c>
      <c r="F277" s="18">
        <v>0.0</v>
      </c>
      <c r="G277" s="19">
        <f>VLOOKUP(B277,'Kings Ratings'!$A$2:$B$1000,2,false)</f>
        <v>9</v>
      </c>
      <c r="H277" s="10">
        <f>vlookup(A277,'202405 MM (Do Not Delete)'!$A$1:$G$1000,7,false)</f>
        <v>314</v>
      </c>
      <c r="J277" s="80">
        <f t="shared" si="3"/>
        <v>21433</v>
      </c>
    </row>
    <row r="278">
      <c r="A278" s="18">
        <v>684.0</v>
      </c>
      <c r="B278" s="18" t="str">
        <f>VLOOKUP(A278,'202405 MM (Do Not Delete)'!$S$2:$T$1000,2,false)</f>
        <v>Power Monitor</v>
      </c>
      <c r="C278" s="18" t="str">
        <f t="shared" si="2"/>
        <v>((Power Monitor))</v>
      </c>
      <c r="D278" s="18">
        <v>1469.0</v>
      </c>
      <c r="E278" s="18">
        <v>19.0</v>
      </c>
      <c r="F278" s="18">
        <v>0.0</v>
      </c>
      <c r="G278" s="19">
        <f>VLOOKUP(B278,'Kings Ratings'!$A$2:$B$1000,2,false)</f>
        <v>10</v>
      </c>
      <c r="H278" s="10"/>
      <c r="J278" s="80">
        <f t="shared" si="3"/>
        <v>20469</v>
      </c>
    </row>
    <row r="279">
      <c r="A279" s="18">
        <v>774.0</v>
      </c>
      <c r="B279" s="18" t="str">
        <f>VLOOKUP(A279,'202405 MM (Do Not Delete)'!$S$2:$T$1000,2,false)</f>
        <v>Fancy Table</v>
      </c>
      <c r="C279" s="18" t="str">
        <f t="shared" si="2"/>
        <v>((Fancy Table))</v>
      </c>
      <c r="D279" s="18">
        <v>1397.0</v>
      </c>
      <c r="E279" s="18">
        <v>18.0</v>
      </c>
      <c r="F279" s="18">
        <v>0.0</v>
      </c>
      <c r="G279" s="19">
        <f>VLOOKUP(B279,'Kings Ratings'!$A$2:$B$1000,2,false)</f>
        <v>9</v>
      </c>
      <c r="H279" s="10"/>
      <c r="J279" s="80">
        <f t="shared" si="3"/>
        <v>19397</v>
      </c>
    </row>
    <row r="280">
      <c r="A280" s="18">
        <v>654.0</v>
      </c>
      <c r="B280" s="18" t="str">
        <f>VLOOKUP(A280,'202405 MM (Do Not Delete)'!$S$2:$T$1000,2,false)</f>
        <v>Neigh</v>
      </c>
      <c r="C280" s="18" t="str">
        <f t="shared" si="2"/>
        <v>((Neigh))</v>
      </c>
      <c r="D280" s="18">
        <v>502.0</v>
      </c>
      <c r="E280" s="18">
        <v>18.0</v>
      </c>
      <c r="F280" s="18">
        <v>0.0</v>
      </c>
      <c r="G280" s="19">
        <f>VLOOKUP(B280,'Kings Ratings'!$A$2:$B$1000,2,false)</f>
        <v>9</v>
      </c>
      <c r="H280" s="10"/>
      <c r="J280" s="80">
        <f t="shared" si="3"/>
        <v>18502</v>
      </c>
    </row>
    <row r="281">
      <c r="A281" s="18">
        <v>361.0</v>
      </c>
      <c r="B281" s="18" t="str">
        <f>VLOOKUP(A281,'202405 MM (Do Not Delete)'!$S$2:$T$1000,2,false)</f>
        <v>Candy Corn</v>
      </c>
      <c r="C281" s="18" t="str">
        <f t="shared" si="2"/>
        <v>((Candy Corn))</v>
      </c>
      <c r="D281" s="18">
        <v>2964.0</v>
      </c>
      <c r="E281" s="18">
        <v>15.0</v>
      </c>
      <c r="F281" s="18">
        <v>0.0</v>
      </c>
      <c r="G281" s="19">
        <f>VLOOKUP(B281,'Kings Ratings'!$A$2:$B$1000,2,false)</f>
        <v>11</v>
      </c>
      <c r="H281" s="10" t="str">
        <f>vlookup(A281,'202405 MM (Do Not Delete)'!$A$1:$G$1000,7,false)</f>
        <v/>
      </c>
      <c r="J281" s="80">
        <f t="shared" si="3"/>
        <v>17964</v>
      </c>
    </row>
    <row r="282">
      <c r="A282" s="18">
        <v>756.0</v>
      </c>
      <c r="B282" s="18" t="str">
        <f>VLOOKUP(A282,'202405 MM (Do Not Delete)'!$S$2:$T$1000,2,false)</f>
        <v>Crunchy Omelette</v>
      </c>
      <c r="C282" s="18" t="str">
        <f t="shared" si="2"/>
        <v>((Crunchy Omelette))</v>
      </c>
      <c r="D282" s="18">
        <v>365.0</v>
      </c>
      <c r="E282" s="18">
        <v>13.0</v>
      </c>
      <c r="F282" s="18">
        <v>0.0</v>
      </c>
      <c r="G282" s="19">
        <f>VLOOKUP(B282,'Kings Ratings'!$A$2:$B$1000,2,false)</f>
        <v>11</v>
      </c>
      <c r="H282" s="10"/>
      <c r="J282" s="80">
        <f t="shared" si="3"/>
        <v>13365</v>
      </c>
    </row>
    <row r="283">
      <c r="A283" s="18">
        <v>486.0</v>
      </c>
      <c r="B283" s="18" t="str">
        <f>VLOOKUP(A283,'202405 MM (Do Not Delete)'!$S$2:$T$1000,2,false)</f>
        <v>Heart Necklace</v>
      </c>
      <c r="C283" s="18" t="str">
        <f t="shared" si="2"/>
        <v>((Heart Necklace))</v>
      </c>
      <c r="D283" s="18">
        <v>2162.0</v>
      </c>
      <c r="E283" s="18">
        <v>12.0</v>
      </c>
      <c r="F283" s="18">
        <v>0.0</v>
      </c>
      <c r="G283" s="19">
        <f>VLOOKUP(B283,'Kings Ratings'!$A$2:$B$1000,2,false)</f>
        <v>11</v>
      </c>
      <c r="H283" s="10" t="str">
        <f>vlookup(A283,'202405 MM (Do Not Delete)'!$A$1:$G$1000,7,false)</f>
        <v/>
      </c>
      <c r="J283" s="80">
        <f t="shared" si="3"/>
        <v>14162</v>
      </c>
    </row>
    <row r="284">
      <c r="A284" s="18">
        <v>647.0</v>
      </c>
      <c r="B284" s="18" t="str">
        <f>VLOOKUP(A284,'202405 MM (Do Not Delete)'!$S$2:$T$1000,2,false)</f>
        <v>Over The Moon</v>
      </c>
      <c r="C284" s="18" t="str">
        <f t="shared" si="2"/>
        <v>((Over The Moon))</v>
      </c>
      <c r="D284" s="18">
        <v>1370.0</v>
      </c>
      <c r="E284" s="18">
        <v>12.0</v>
      </c>
      <c r="F284" s="18">
        <v>0.0</v>
      </c>
      <c r="G284" s="19">
        <f>VLOOKUP(B284,'Kings Ratings'!$A$2:$B$1000,2,false)</f>
        <v>10</v>
      </c>
      <c r="H284" s="10"/>
      <c r="J284" s="80">
        <f t="shared" si="3"/>
        <v>13370</v>
      </c>
    </row>
    <row r="285">
      <c r="A285" s="18">
        <v>961.0</v>
      </c>
      <c r="B285" s="18" t="str">
        <f>VLOOKUP(A285,'202405 MM (Do Not Delete)'!$S$2:$T$1000,2,false)</f>
        <v>Frozen Book</v>
      </c>
      <c r="C285" s="18" t="str">
        <f t="shared" si="2"/>
        <v>((Frozen Book))</v>
      </c>
      <c r="D285" s="18">
        <v>1080.0</v>
      </c>
      <c r="E285" s="18">
        <v>12.0</v>
      </c>
      <c r="F285" s="18">
        <v>0.0</v>
      </c>
      <c r="G285" s="19">
        <f>VLOOKUP(B285,'Kings Ratings'!$A$2:$B$1000,2,false)</f>
        <v>11</v>
      </c>
      <c r="H285" s="10"/>
      <c r="J285" s="80">
        <f t="shared" si="3"/>
        <v>13080</v>
      </c>
    </row>
    <row r="286">
      <c r="A286" s="18">
        <v>355.0</v>
      </c>
      <c r="B286" s="18" t="str">
        <f>VLOOKUP(A286,'202405 MM (Do Not Delete)'!$S$2:$T$1000,2,false)</f>
        <v>Jack-o-lantern</v>
      </c>
      <c r="C286" s="18" t="str">
        <f t="shared" si="2"/>
        <v>((Jack-o-lantern))</v>
      </c>
      <c r="D286" s="18">
        <v>2406.0</v>
      </c>
      <c r="E286" s="18">
        <v>11.0</v>
      </c>
      <c r="F286" s="18">
        <v>0.0</v>
      </c>
      <c r="G286" s="19">
        <f>VLOOKUP(B286,'Kings Ratings'!$A$2:$B$1000,2,false)</f>
        <v>11</v>
      </c>
      <c r="H286" s="10" t="str">
        <f>vlookup(A286,'202405 MM (Do Not Delete)'!$A$1:$G$1000,7,false)</f>
        <v/>
      </c>
      <c r="J286" s="80">
        <f t="shared" si="3"/>
        <v>13406</v>
      </c>
    </row>
    <row r="287">
      <c r="A287" s="18">
        <v>112.0</v>
      </c>
      <c r="B287" s="18" t="str">
        <f>VLOOKUP(A287,'202405 MM (Do Not Delete)'!$S$2:$T$1000,2,false)</f>
        <v>Grape Juice</v>
      </c>
      <c r="C287" s="18" t="str">
        <f t="shared" si="2"/>
        <v>((Grape Juice))</v>
      </c>
      <c r="D287" s="18">
        <v>4388.0</v>
      </c>
      <c r="E287" s="18">
        <v>10.0</v>
      </c>
      <c r="F287" s="18">
        <v>0.0</v>
      </c>
      <c r="G287" s="19">
        <f>VLOOKUP(B287,'Kings Ratings'!$A$2:$B$1000,2,false)</f>
        <v>10</v>
      </c>
      <c r="H287" s="10" t="str">
        <f>vlookup(A287,'202405 MM (Do Not Delete)'!$A$1:$G$1000,7,false)</f>
        <v/>
      </c>
      <c r="J287" s="80">
        <f t="shared" si="3"/>
        <v>14388</v>
      </c>
    </row>
    <row r="288">
      <c r="A288" s="18">
        <v>687.0</v>
      </c>
      <c r="B288" s="18" t="str">
        <f>VLOOKUP(A288,'202405 MM (Do Not Delete)'!$S$2:$T$1000,2,false)</f>
        <v>Holiday Wreath</v>
      </c>
      <c r="C288" s="18" t="str">
        <f t="shared" si="2"/>
        <v>((Holiday Wreath))</v>
      </c>
      <c r="D288" s="18">
        <v>1146.0</v>
      </c>
      <c r="E288" s="18">
        <v>10.0</v>
      </c>
      <c r="F288" s="18">
        <v>0.0</v>
      </c>
      <c r="G288" s="19">
        <f>VLOOKUP(B288,'Kings Ratings'!$A$2:$B$1000,2,false)</f>
        <v>11</v>
      </c>
      <c r="H288" s="10"/>
      <c r="J288" s="80">
        <f t="shared" si="3"/>
        <v>11146</v>
      </c>
    </row>
    <row r="289">
      <c r="A289" s="18">
        <v>121.0</v>
      </c>
      <c r="B289" s="18" t="str">
        <f>VLOOKUP(A289,'202405 MM (Do Not Delete)'!$S$2:$T$1000,2,false)</f>
        <v>Wine</v>
      </c>
      <c r="C289" s="18" t="str">
        <f t="shared" si="2"/>
        <v>((Wine))</v>
      </c>
      <c r="D289" s="18">
        <v>4060.0</v>
      </c>
      <c r="E289" s="18">
        <v>9.0</v>
      </c>
      <c r="F289" s="18">
        <v>0.0</v>
      </c>
      <c r="G289" s="19">
        <f>VLOOKUP(B289,'Kings Ratings'!$A$2:$B$1000,2,false)</f>
        <v>10</v>
      </c>
      <c r="H289" s="10">
        <f>vlookup(A289,'202405 MM (Do Not Delete)'!$A$1:$G$1000,7,false)</f>
        <v>328</v>
      </c>
      <c r="J289" s="80">
        <f t="shared" si="3"/>
        <v>13060</v>
      </c>
    </row>
    <row r="290">
      <c r="A290" s="18">
        <v>646.0</v>
      </c>
      <c r="B290" s="18" t="str">
        <f>VLOOKUP(A290,'202405 MM (Do Not Delete)'!$S$2:$T$1000,2,false)</f>
        <v>Shrimp-a-Plenty</v>
      </c>
      <c r="C290" s="18" t="str">
        <f t="shared" si="2"/>
        <v>((Shrimp-a-Plenty))</v>
      </c>
      <c r="D290" s="18">
        <v>265.0</v>
      </c>
      <c r="E290" s="18">
        <v>9.0</v>
      </c>
      <c r="F290" s="18">
        <v>0.0</v>
      </c>
      <c r="G290" s="19">
        <f>VLOOKUP(B290,'Kings Ratings'!$A$2:$B$1000,2,false)</f>
        <v>10</v>
      </c>
      <c r="H290" s="10" t="str">
        <f>vlookup(A290,'202405 MM (Do Not Delete)'!$A$1:$G$1000,7,false)</f>
        <v/>
      </c>
      <c r="J290" s="80">
        <f t="shared" si="3"/>
        <v>9265</v>
      </c>
    </row>
    <row r="291">
      <c r="A291" s="18">
        <v>220.0</v>
      </c>
      <c r="B291" s="18" t="str">
        <f>VLOOKUP(A291,'202405 MM (Do Not Delete)'!$S$2:$T$1000,2,false)</f>
        <v>Lava Sphere</v>
      </c>
      <c r="C291" s="18" t="str">
        <f t="shared" si="2"/>
        <v>((Lava Sphere))</v>
      </c>
      <c r="D291" s="18">
        <v>6589.0</v>
      </c>
      <c r="E291" s="18">
        <v>8.0</v>
      </c>
      <c r="F291" s="18">
        <v>0.0</v>
      </c>
      <c r="G291" s="19">
        <f>VLOOKUP(B291,'Kings Ratings'!$A$2:$B$1000,2,false)</f>
        <v>10</v>
      </c>
      <c r="H291" s="10"/>
      <c r="J291" s="80">
        <f t="shared" si="3"/>
        <v>14589</v>
      </c>
    </row>
    <row r="292">
      <c r="A292" s="18">
        <v>978.0</v>
      </c>
      <c r="B292" s="18" t="str">
        <f>VLOOKUP(A292,'202405 MM (Do Not Delete)'!$S$2:$T$1000,2,false)</f>
        <v>Cannon</v>
      </c>
      <c r="C292" s="18" t="str">
        <f t="shared" si="2"/>
        <v>((Cannon))</v>
      </c>
      <c r="D292" s="18">
        <v>397.0</v>
      </c>
      <c r="E292" s="18">
        <v>8.0</v>
      </c>
      <c r="F292" s="18">
        <v>0.0</v>
      </c>
      <c r="G292" s="19">
        <f>VLOOKUP(B292,'Kings Ratings'!$A$2:$B$1000,2,false)</f>
        <v>10</v>
      </c>
      <c r="H292" s="10" t="str">
        <f>vlookup(A292,'202405 MM (Do Not Delete)'!$A$1:$G$1000,7,false)</f>
        <v/>
      </c>
      <c r="J292" s="80">
        <f t="shared" si="3"/>
        <v>8397</v>
      </c>
    </row>
    <row r="293">
      <c r="A293" s="18">
        <v>151.0</v>
      </c>
      <c r="B293" s="18" t="str">
        <f>VLOOKUP(A293,'202405 MM (Do Not Delete)'!$S$2:$T$1000,2,false)</f>
        <v>Runestone 05</v>
      </c>
      <c r="C293" s="18" t="str">
        <f t="shared" si="2"/>
        <v>((Runestone 05))</v>
      </c>
      <c r="D293" s="18">
        <v>7365.0</v>
      </c>
      <c r="E293" s="18">
        <v>7.0</v>
      </c>
      <c r="F293" s="18">
        <v>0.0</v>
      </c>
      <c r="G293" s="19">
        <f>VLOOKUP(B293,'Kings Ratings'!$A$2:$B$1000,2,false)</f>
        <v>10</v>
      </c>
      <c r="H293" s="10"/>
      <c r="J293" s="80">
        <f t="shared" si="3"/>
        <v>14365</v>
      </c>
    </row>
    <row r="294">
      <c r="A294" s="18">
        <v>643.0</v>
      </c>
      <c r="B294" s="18" t="str">
        <f>VLOOKUP(A294,'202405 MM (Do Not Delete)'!$S$2:$T$1000,2,false)</f>
        <v>Cat's Meow</v>
      </c>
      <c r="C294" s="18" t="str">
        <f t="shared" si="2"/>
        <v>((Cat's Meow))</v>
      </c>
      <c r="D294" s="18">
        <v>323.0</v>
      </c>
      <c r="E294" s="18">
        <v>7.0</v>
      </c>
      <c r="F294" s="18">
        <v>0.0</v>
      </c>
      <c r="G294" s="19">
        <f>VLOOKUP(B294,'Kings Ratings'!$A$2:$B$1000,2,false)</f>
        <v>9</v>
      </c>
      <c r="H294" s="10" t="str">
        <f>vlookup(A294,'202405 MM (Do Not Delete)'!$A$1:$G$1000,7,false)</f>
        <v/>
      </c>
      <c r="J294" s="80">
        <f t="shared" si="3"/>
        <v>7323</v>
      </c>
    </row>
    <row r="295">
      <c r="A295" s="18">
        <v>150.0</v>
      </c>
      <c r="B295" s="18" t="str">
        <f>VLOOKUP(A295,'202405 MM (Do Not Delete)'!$S$2:$T$1000,2,false)</f>
        <v>Runestone 04</v>
      </c>
      <c r="C295" s="18" t="str">
        <f t="shared" si="2"/>
        <v>((Runestone 04))</v>
      </c>
      <c r="D295" s="18">
        <v>5667.0</v>
      </c>
      <c r="E295" s="18">
        <v>6.0</v>
      </c>
      <c r="F295" s="18">
        <v>0.0</v>
      </c>
      <c r="G295" s="19">
        <f>VLOOKUP(B295,'Kings Ratings'!$A$2:$B$1000,2,false)</f>
        <v>10</v>
      </c>
      <c r="H295" s="10"/>
      <c r="J295" s="80">
        <f t="shared" si="3"/>
        <v>11667</v>
      </c>
    </row>
    <row r="296">
      <c r="A296" s="18">
        <v>222.0</v>
      </c>
      <c r="B296" s="18" t="str">
        <f>VLOOKUP(A296,'202405 MM (Do Not Delete)'!$S$2:$T$1000,2,false)</f>
        <v>Runestone 12</v>
      </c>
      <c r="C296" s="18" t="str">
        <f t="shared" si="2"/>
        <v>((Runestone 12))</v>
      </c>
      <c r="D296" s="18">
        <v>5148.0</v>
      </c>
      <c r="E296" s="18">
        <v>6.0</v>
      </c>
      <c r="F296" s="18">
        <v>0.0</v>
      </c>
      <c r="G296" s="19">
        <f>VLOOKUP(B296,'Kings Ratings'!$A$2:$B$1000,2,false)</f>
        <v>10</v>
      </c>
      <c r="H296" s="10" t="str">
        <f>vlookup(A296,'202405 MM (Do Not Delete)'!$A$1:$G$1000,7,false)</f>
        <v/>
      </c>
      <c r="J296" s="80">
        <f t="shared" si="3"/>
        <v>11148</v>
      </c>
    </row>
    <row r="297">
      <c r="A297" s="18">
        <v>463.0</v>
      </c>
      <c r="B297" s="18" t="str">
        <f>VLOOKUP(A297,'202405 MM (Do Not Delete)'!$S$2:$T$1000,2,false)</f>
        <v>Goldgill</v>
      </c>
      <c r="C297" s="18" t="str">
        <f t="shared" si="2"/>
        <v>((Goldgill))</v>
      </c>
      <c r="D297" s="18">
        <v>2415.0</v>
      </c>
      <c r="E297" s="18">
        <v>6.0</v>
      </c>
      <c r="F297" s="18">
        <v>0.0</v>
      </c>
      <c r="G297" s="19">
        <f>VLOOKUP(B297,'Kings Ratings'!$A$2:$B$1000,2,false)</f>
        <v>10</v>
      </c>
      <c r="H297" s="10" t="str">
        <f>vlookup(A297,'202405 MM (Do Not Delete)'!$A$1:$G$1000,7,false)</f>
        <v/>
      </c>
      <c r="J297" s="80">
        <f t="shared" si="3"/>
        <v>8415</v>
      </c>
    </row>
    <row r="298">
      <c r="A298" s="18">
        <v>147.0</v>
      </c>
      <c r="B298" s="18" t="str">
        <f>VLOOKUP(A298,'202405 MM (Do Not Delete)'!$S$2:$T$1000,2,false)</f>
        <v>Runestone 01</v>
      </c>
      <c r="C298" s="18" t="str">
        <f t="shared" si="2"/>
        <v>((Runestone 01))</v>
      </c>
      <c r="D298" s="18">
        <v>5675.0</v>
      </c>
      <c r="E298" s="18">
        <v>5.0</v>
      </c>
      <c r="F298" s="18">
        <v>0.0</v>
      </c>
      <c r="G298" s="19">
        <f>VLOOKUP(B298,'Kings Ratings'!$A$2:$B$1000,2,false)</f>
        <v>10</v>
      </c>
      <c r="H298" s="10"/>
      <c r="J298" s="80">
        <f t="shared" si="3"/>
        <v>10675</v>
      </c>
    </row>
    <row r="299">
      <c r="A299" s="18">
        <v>154.0</v>
      </c>
      <c r="B299" s="18" t="str">
        <f>VLOOKUP(A299,'202405 MM (Do Not Delete)'!$S$2:$T$1000,2,false)</f>
        <v>Runestone 08</v>
      </c>
      <c r="C299" s="18" t="str">
        <f t="shared" si="2"/>
        <v>((Runestone 08))</v>
      </c>
      <c r="D299" s="18">
        <v>5266.0</v>
      </c>
      <c r="E299" s="18">
        <v>5.0</v>
      </c>
      <c r="F299" s="18">
        <v>0.0</v>
      </c>
      <c r="G299" s="19">
        <f>VLOOKUP(B299,'Kings Ratings'!$A$2:$B$1000,2,false)</f>
        <v>10</v>
      </c>
      <c r="H299" s="10" t="str">
        <f>vlookup(A299,'202405 MM (Do Not Delete)'!$A$1:$G$1000,7,false)</f>
        <v/>
      </c>
      <c r="J299" s="80">
        <f t="shared" si="3"/>
        <v>10266</v>
      </c>
    </row>
    <row r="300">
      <c r="A300" s="18">
        <v>457.0</v>
      </c>
      <c r="B300" s="18" t="str">
        <f>VLOOKUP(A300,'202405 MM (Do Not Delete)'!$S$2:$T$1000,2,false)</f>
        <v>Gold Trout</v>
      </c>
      <c r="C300" s="18" t="str">
        <f t="shared" si="2"/>
        <v>((Gold Trout))</v>
      </c>
      <c r="D300" s="18">
        <v>793.0</v>
      </c>
      <c r="E300" s="18">
        <v>5.0</v>
      </c>
      <c r="F300" s="18">
        <v>0.0</v>
      </c>
      <c r="G300" s="19">
        <f>VLOOKUP(B300,'Kings Ratings'!$A$2:$B$1000,2,false)</f>
        <v>10</v>
      </c>
      <c r="H300" s="10"/>
      <c r="J300" s="80">
        <f t="shared" si="3"/>
        <v>5793</v>
      </c>
    </row>
    <row r="301">
      <c r="A301" s="18">
        <v>956.0</v>
      </c>
      <c r="B301" s="18" t="str">
        <f>VLOOKUP(A301,'202405 MM (Do Not Delete)'!$S$2:$T$1000,2,false)</f>
        <v>Frozen Skull</v>
      </c>
      <c r="C301" s="18" t="str">
        <f t="shared" si="2"/>
        <v>((Frozen Skull))</v>
      </c>
      <c r="D301" s="18">
        <v>492.0</v>
      </c>
      <c r="E301" s="18">
        <v>5.0</v>
      </c>
      <c r="F301" s="18">
        <v>0.0</v>
      </c>
      <c r="G301" s="19">
        <f>VLOOKUP(B301,'Kings Ratings'!$A$2:$B$1000,2,false)</f>
        <v>11</v>
      </c>
      <c r="H301" s="10"/>
      <c r="J301" s="80">
        <f t="shared" si="3"/>
        <v>5492</v>
      </c>
    </row>
    <row r="302">
      <c r="A302" s="18">
        <v>227.0</v>
      </c>
      <c r="B302" s="18" t="str">
        <f>VLOOKUP(A302,'202405 MM (Do Not Delete)'!$S$2:$T$1000,2,false)</f>
        <v>Runestone 17</v>
      </c>
      <c r="C302" s="18" t="str">
        <f t="shared" si="2"/>
        <v>((Runestone 17))</v>
      </c>
      <c r="D302" s="18">
        <v>5061.0</v>
      </c>
      <c r="E302" s="18">
        <v>4.0</v>
      </c>
      <c r="F302" s="18">
        <v>0.0</v>
      </c>
      <c r="G302" s="19">
        <f>VLOOKUP(B302,'Kings Ratings'!$A$2:$B$1000,2,false)</f>
        <v>10</v>
      </c>
      <c r="H302" s="10" t="str">
        <f>vlookup(A302,'202405 MM (Do Not Delete)'!$A$1:$G$1000,7,false)</f>
        <v/>
      </c>
      <c r="J302" s="80">
        <f t="shared" si="3"/>
        <v>9061</v>
      </c>
    </row>
    <row r="303">
      <c r="A303" s="18">
        <v>473.0</v>
      </c>
      <c r="B303" s="18" t="str">
        <f>VLOOKUP(A303,'202405 MM (Do Not Delete)'!$S$2:$T$1000,2,false)</f>
        <v>Spiked Shell</v>
      </c>
      <c r="C303" s="18" t="str">
        <f t="shared" si="2"/>
        <v>((Spiked Shell))</v>
      </c>
      <c r="D303" s="18">
        <v>2225.0</v>
      </c>
      <c r="E303" s="18">
        <v>4.0</v>
      </c>
      <c r="F303" s="18">
        <v>0.0</v>
      </c>
      <c r="G303" s="19">
        <f>VLOOKUP(B303,'Kings Ratings'!$A$2:$B$1000,2,false)</f>
        <v>10</v>
      </c>
      <c r="H303" s="10">
        <f>vlookup(A303,'202405 MM (Do Not Delete)'!$A$1:$G$1000,7,false)</f>
        <v>323</v>
      </c>
      <c r="J303" s="80">
        <f t="shared" si="3"/>
        <v>6225</v>
      </c>
    </row>
    <row r="304">
      <c r="A304" s="18">
        <v>954.0</v>
      </c>
      <c r="B304" s="18" t="str">
        <f>VLOOKUP(A304,'202405 MM (Do Not Delete)'!$S$2:$T$1000,2,false)</f>
        <v>Frozen Starfish</v>
      </c>
      <c r="C304" s="18" t="str">
        <f t="shared" si="2"/>
        <v>((Frozen Starfish))</v>
      </c>
      <c r="D304" s="18">
        <v>773.0</v>
      </c>
      <c r="E304" s="18">
        <v>4.0</v>
      </c>
      <c r="F304" s="18">
        <v>0.0</v>
      </c>
      <c r="G304" s="19">
        <f>VLOOKUP(B304,'Kings Ratings'!$A$2:$B$1000,2,false)</f>
        <v>11</v>
      </c>
      <c r="H304" s="10"/>
      <c r="J304" s="80">
        <f t="shared" si="3"/>
        <v>4773</v>
      </c>
    </row>
    <row r="305">
      <c r="A305" s="18">
        <v>957.0</v>
      </c>
      <c r="B305" s="18" t="str">
        <f>VLOOKUP(A305,'202405 MM (Do Not Delete)'!$S$2:$T$1000,2,false)</f>
        <v>Frozen Feather</v>
      </c>
      <c r="C305" s="18" t="str">
        <f t="shared" si="2"/>
        <v>((Frozen Feather))</v>
      </c>
      <c r="D305" s="18">
        <v>726.0</v>
      </c>
      <c r="E305" s="18">
        <v>4.0</v>
      </c>
      <c r="F305" s="18">
        <v>0.0</v>
      </c>
      <c r="G305" s="19">
        <f>VLOOKUP(B305,'Kings Ratings'!$A$2:$B$1000,2,false)</f>
        <v>11</v>
      </c>
      <c r="H305" s="10"/>
      <c r="J305" s="80">
        <f t="shared" si="3"/>
        <v>4726</v>
      </c>
    </row>
    <row r="306">
      <c r="A306" s="18">
        <v>817.0</v>
      </c>
      <c r="B306" s="18" t="str">
        <f>VLOOKUP(A306,'202405 MM (Do Not Delete)'!$S$2:$T$1000,2,false)</f>
        <v>Fancy Violin</v>
      </c>
      <c r="C306" s="18" t="str">
        <f t="shared" si="2"/>
        <v>((Fancy Violin))</v>
      </c>
      <c r="D306" s="18">
        <v>377.0</v>
      </c>
      <c r="E306" s="18">
        <v>4.0</v>
      </c>
      <c r="F306" s="18">
        <v>0.0</v>
      </c>
      <c r="G306" s="19">
        <f>VLOOKUP(B306,'Kings Ratings'!$A$2:$B$1000,2,false)</f>
        <v>10</v>
      </c>
      <c r="H306" s="10" t="str">
        <f>vlookup(A306,'202405 MM (Do Not Delete)'!$A$1:$G$1000,7,false)</f>
        <v/>
      </c>
      <c r="J306" s="80">
        <f t="shared" si="3"/>
        <v>4377</v>
      </c>
    </row>
    <row r="307">
      <c r="A307" s="18">
        <v>228.0</v>
      </c>
      <c r="B307" s="18" t="str">
        <f>VLOOKUP(A307,'202405 MM (Do Not Delete)'!$S$2:$T$1000,2,false)</f>
        <v>Runestone 18</v>
      </c>
      <c r="C307" s="18" t="str">
        <f t="shared" si="2"/>
        <v>((Runestone 18))</v>
      </c>
      <c r="D307" s="18">
        <v>5792.0</v>
      </c>
      <c r="E307" s="18">
        <v>3.0</v>
      </c>
      <c r="F307" s="18">
        <v>0.0</v>
      </c>
      <c r="G307" s="19">
        <f>VLOOKUP(B307,'Kings Ratings'!$A$2:$B$1000,2,false)</f>
        <v>10</v>
      </c>
      <c r="H307" s="10"/>
      <c r="J307" s="80">
        <f t="shared" si="3"/>
        <v>8792</v>
      </c>
    </row>
    <row r="308">
      <c r="A308" s="18">
        <v>478.0</v>
      </c>
      <c r="B308" s="18" t="str">
        <f>VLOOKUP(A308,'202405 MM (Do Not Delete)'!$S$2:$T$1000,2,false)</f>
        <v>Sea Dragon</v>
      </c>
      <c r="C308" s="18" t="str">
        <f t="shared" si="2"/>
        <v>((Sea Dragon))</v>
      </c>
      <c r="D308" s="18">
        <v>2821.0</v>
      </c>
      <c r="E308" s="18">
        <v>3.0</v>
      </c>
      <c r="F308" s="18">
        <v>0.0</v>
      </c>
      <c r="G308" s="19">
        <f>VLOOKUP(B308,'Kings Ratings'!$A$2:$B$1000,2,false)</f>
        <v>10</v>
      </c>
      <c r="H308" s="10" t="str">
        <f>vlookup(A308,'202405 MM (Do Not Delete)'!$A$1:$G$1000,7,false)</f>
        <v/>
      </c>
      <c r="J308" s="80">
        <f t="shared" si="3"/>
        <v>5821</v>
      </c>
    </row>
    <row r="309">
      <c r="A309" s="18">
        <v>459.0</v>
      </c>
      <c r="B309" s="18" t="str">
        <f>VLOOKUP(A309,'202405 MM (Do Not Delete)'!$S$2:$T$1000,2,false)</f>
        <v>Gold Coral</v>
      </c>
      <c r="C309" s="18" t="str">
        <f t="shared" si="2"/>
        <v>((Gold Coral))</v>
      </c>
      <c r="D309" s="18">
        <v>2252.0</v>
      </c>
      <c r="E309" s="18">
        <v>3.0</v>
      </c>
      <c r="F309" s="18">
        <v>0.0</v>
      </c>
      <c r="G309" s="19">
        <f>VLOOKUP(B309,'Kings Ratings'!$A$2:$B$1000,2,false)</f>
        <v>10</v>
      </c>
      <c r="H309" s="10" t="str">
        <f>vlookup(A309,'202405 MM (Do Not Delete)'!$A$1:$G$1000,7,false)</f>
        <v/>
      </c>
      <c r="J309" s="80">
        <f t="shared" si="3"/>
        <v>5252</v>
      </c>
    </row>
    <row r="310">
      <c r="A310" s="18">
        <v>460.0</v>
      </c>
      <c r="B310" s="18" t="str">
        <f>VLOOKUP(A310,'202405 MM (Do Not Delete)'!$S$2:$T$1000,2,false)</f>
        <v>Gold Drum</v>
      </c>
      <c r="C310" s="18" t="str">
        <f t="shared" si="2"/>
        <v>((Gold Drum))</v>
      </c>
      <c r="D310" s="18">
        <v>1058.0</v>
      </c>
      <c r="E310" s="18">
        <v>3.0</v>
      </c>
      <c r="F310" s="18">
        <v>0.0</v>
      </c>
      <c r="G310" s="19">
        <f>VLOOKUP(B310,'Kings Ratings'!$A$2:$B$1000,2,false)</f>
        <v>10</v>
      </c>
      <c r="H310" s="10"/>
      <c r="J310" s="80">
        <f t="shared" si="3"/>
        <v>4058</v>
      </c>
    </row>
    <row r="311">
      <c r="A311" s="18">
        <v>565.0</v>
      </c>
      <c r="B311" s="18" t="str">
        <f>VLOOKUP(A311,'202405 MM (Do Not Delete)'!$S$2:$T$1000,2,false)</f>
        <v>Hot Potato</v>
      </c>
      <c r="C311" s="18" t="str">
        <f t="shared" si="2"/>
        <v>((Hot Potato))</v>
      </c>
      <c r="D311" s="18">
        <v>912.0</v>
      </c>
      <c r="E311" s="18">
        <v>3.0</v>
      </c>
      <c r="F311" s="18">
        <v>0.0</v>
      </c>
      <c r="G311" s="19">
        <f>VLOOKUP(B311,'Kings Ratings'!$A$2:$B$1000,2,false)</f>
        <v>11</v>
      </c>
      <c r="H311" s="10"/>
      <c r="J311" s="80">
        <f t="shared" si="3"/>
        <v>3912</v>
      </c>
    </row>
    <row r="312">
      <c r="A312" s="18">
        <v>580.0</v>
      </c>
      <c r="B312" s="18" t="str">
        <f>VLOOKUP(A312,'202405 MM (Do Not Delete)'!$S$2:$T$1000,2,false)</f>
        <v>Gold Jelly</v>
      </c>
      <c r="C312" s="18" t="str">
        <f t="shared" si="2"/>
        <v>((Gold Jelly))</v>
      </c>
      <c r="D312" s="18">
        <v>523.0</v>
      </c>
      <c r="E312" s="18">
        <v>3.0</v>
      </c>
      <c r="F312" s="18">
        <v>0.0</v>
      </c>
      <c r="G312" s="19">
        <f>VLOOKUP(B312,'Kings Ratings'!$A$2:$B$1000,2,false)</f>
        <v>10</v>
      </c>
      <c r="H312" s="10" t="str">
        <f>vlookup(A312,'202405 MM (Do Not Delete)'!$A$1:$G$1000,7,false)</f>
        <v/>
      </c>
      <c r="J312" s="80">
        <f t="shared" si="3"/>
        <v>3523</v>
      </c>
    </row>
    <row r="313">
      <c r="A313" s="18">
        <v>742.0</v>
      </c>
      <c r="B313" s="18" t="str">
        <f>VLOOKUP(A313,'202405 MM (Do Not Delete)'!$S$2:$T$1000,2,false)</f>
        <v>Bouquet of Flowers</v>
      </c>
      <c r="C313" s="18" t="str">
        <f t="shared" si="2"/>
        <v>((Bouquet of Flowers))</v>
      </c>
      <c r="D313" s="18">
        <v>511.0</v>
      </c>
      <c r="E313" s="18">
        <v>3.0</v>
      </c>
      <c r="F313" s="18">
        <v>0.0</v>
      </c>
      <c r="G313" s="19">
        <f>VLOOKUP(B313,'Kings Ratings'!$A$2:$B$1000,2,false)</f>
        <v>10</v>
      </c>
      <c r="H313" s="10" t="str">
        <f>vlookup(A313,'202405 MM (Do Not Delete)'!$A$1:$G$1000,7,false)</f>
        <v/>
      </c>
      <c r="J313" s="80">
        <f t="shared" si="3"/>
        <v>3511</v>
      </c>
    </row>
    <row r="314">
      <c r="A314" s="18">
        <v>653.0</v>
      </c>
      <c r="B314" s="18" t="str">
        <f>VLOOKUP(A314,'202405 MM (Do Not Delete)'!$S$2:$T$1000,2,false)</f>
        <v>Fruit Punch</v>
      </c>
      <c r="C314" s="18" t="str">
        <f t="shared" si="2"/>
        <v>((Fruit Punch))</v>
      </c>
      <c r="D314" s="18">
        <v>117.0</v>
      </c>
      <c r="E314" s="18">
        <v>3.0</v>
      </c>
      <c r="F314" s="18">
        <v>0.0</v>
      </c>
      <c r="G314" s="19">
        <f>VLOOKUP(B314,'Kings Ratings'!$A$2:$B$1000,2,false)</f>
        <v>10</v>
      </c>
      <c r="H314" s="10" t="str">
        <f>vlookup(A314,'202405 MM (Do Not Delete)'!$A$1:$G$1000,7,false)</f>
        <v/>
      </c>
      <c r="J314" s="80">
        <f t="shared" si="3"/>
        <v>3117</v>
      </c>
    </row>
    <row r="315">
      <c r="A315" s="18">
        <v>695.0</v>
      </c>
      <c r="B315" s="18" t="str">
        <f>VLOOKUP(A315,'202405 MM (Do Not Delete)'!$S$2:$T$1000,2,false)</f>
        <v>Gold Sea Crest</v>
      </c>
      <c r="C315" s="18" t="str">
        <f t="shared" si="2"/>
        <v>((Gold Sea Crest))</v>
      </c>
      <c r="D315" s="18">
        <v>2465.0</v>
      </c>
      <c r="E315" s="18">
        <v>2.0</v>
      </c>
      <c r="F315" s="18">
        <v>0.0</v>
      </c>
      <c r="G315" s="19">
        <f>VLOOKUP(B315,'Kings Ratings'!$A$2:$B$1000,2,false)</f>
        <v>10</v>
      </c>
      <c r="H315" s="10" t="str">
        <f>vlookup(A315,'202405 MM (Do Not Delete)'!$A$1:$G$1000,7,false)</f>
        <v/>
      </c>
      <c r="J315" s="80">
        <f t="shared" si="3"/>
        <v>4465</v>
      </c>
    </row>
    <row r="316">
      <c r="A316" s="18">
        <v>341.0</v>
      </c>
      <c r="B316" s="18" t="str">
        <f>VLOOKUP(A316,'202405 MM (Do Not Delete)'!$S$2:$T$1000,2,false)</f>
        <v>Flywheel</v>
      </c>
      <c r="C316" s="18" t="str">
        <f t="shared" si="2"/>
        <v>((Flywheel))</v>
      </c>
      <c r="D316" s="18">
        <v>1464.0</v>
      </c>
      <c r="E316" s="18">
        <v>2.0</v>
      </c>
      <c r="F316" s="18">
        <v>0.0</v>
      </c>
      <c r="G316" s="19">
        <f>VLOOKUP(B316,'Kings Ratings'!$A$2:$B$1000,2,false)</f>
        <v>10</v>
      </c>
      <c r="H316" s="10"/>
      <c r="J316" s="80">
        <f t="shared" si="3"/>
        <v>3464</v>
      </c>
    </row>
    <row r="317">
      <c r="A317" s="18">
        <v>458.0</v>
      </c>
      <c r="B317" s="18" t="str">
        <f>VLOOKUP(A317,'202405 MM (Do Not Delete)'!$S$2:$T$1000,2,false)</f>
        <v>Gold Catfish</v>
      </c>
      <c r="C317" s="18" t="str">
        <f t="shared" si="2"/>
        <v>((Gold Catfish))</v>
      </c>
      <c r="D317" s="18">
        <v>690.0</v>
      </c>
      <c r="E317" s="18">
        <v>2.0</v>
      </c>
      <c r="F317" s="18">
        <v>0.0</v>
      </c>
      <c r="G317" s="19">
        <f>VLOOKUP(B317,'Kings Ratings'!$A$2:$B$1000,2,false)</f>
        <v>10</v>
      </c>
      <c r="H317" s="10"/>
      <c r="J317" s="80">
        <f t="shared" si="3"/>
        <v>2690</v>
      </c>
    </row>
    <row r="318">
      <c r="A318" s="18">
        <v>466.0</v>
      </c>
      <c r="B318" s="18" t="str">
        <f>VLOOKUP(A318,'202405 MM (Do Not Delete)'!$S$2:$T$1000,2,false)</f>
        <v>Goldjack</v>
      </c>
      <c r="C318" s="18" t="str">
        <f t="shared" si="2"/>
        <v>((Goldjack))</v>
      </c>
      <c r="D318" s="18">
        <v>586.0</v>
      </c>
      <c r="E318" s="18">
        <v>2.0</v>
      </c>
      <c r="F318" s="18">
        <v>0.0</v>
      </c>
      <c r="G318" s="19">
        <f>VLOOKUP(B318,'Kings Ratings'!$A$2:$B$1000,2,false)</f>
        <v>10</v>
      </c>
      <c r="H318" s="10"/>
      <c r="J318" s="80">
        <f t="shared" si="3"/>
        <v>2586</v>
      </c>
    </row>
    <row r="319">
      <c r="A319" s="18">
        <v>1041.0</v>
      </c>
      <c r="B319" s="18" t="str">
        <f>VLOOKUP(A319,'202405 MM (Do Not Delete)'!$S$2:$T$1000,2,false)</f>
        <v>Red Diamond Fish</v>
      </c>
      <c r="C319" s="18" t="str">
        <f t="shared" si="2"/>
        <v>((Red Diamond Fish))</v>
      </c>
      <c r="D319" s="18">
        <v>349.0</v>
      </c>
      <c r="E319" s="18">
        <v>2.0</v>
      </c>
      <c r="F319" s="18">
        <v>0.0</v>
      </c>
      <c r="G319" s="19">
        <f>VLOOKUP(B319,'Kings Ratings'!$A$2:$B$1000,2,false)</f>
        <v>11</v>
      </c>
      <c r="H319" s="10" t="str">
        <f>vlookup(A319,'202405 MM (Do Not Delete)'!$A$1:$G$1000,7,false)</f>
        <v/>
      </c>
      <c r="J319" s="80">
        <f t="shared" si="3"/>
        <v>2349</v>
      </c>
    </row>
    <row r="320">
      <c r="A320" s="18">
        <v>635.0</v>
      </c>
      <c r="B320" s="18" t="str">
        <f>VLOOKUP(A320,'202405 MM (Do Not Delete)'!$S$2:$T$1000,2,false)</f>
        <v>Onion Soup</v>
      </c>
      <c r="C320" s="18" t="str">
        <f t="shared" si="2"/>
        <v>((Onion Soup))</v>
      </c>
      <c r="D320" s="18">
        <v>69.0</v>
      </c>
      <c r="E320" s="18">
        <v>2.0</v>
      </c>
      <c r="F320" s="18">
        <v>0.0</v>
      </c>
      <c r="G320" s="19">
        <f>VLOOKUP(B320,'Kings Ratings'!$A$2:$B$1000,2,false)</f>
        <v>10</v>
      </c>
      <c r="H320" s="10" t="str">
        <f>vlookup(A320,'202405 MM (Do Not Delete)'!$A$1:$G$1000,7,false)</f>
        <v/>
      </c>
      <c r="J320" s="80">
        <f t="shared" si="3"/>
        <v>2069</v>
      </c>
    </row>
    <row r="321">
      <c r="A321" s="18">
        <v>155.0</v>
      </c>
      <c r="B321" s="18" t="str">
        <f>VLOOKUP(A321,'202405 MM (Do Not Delete)'!$S$2:$T$1000,2,false)</f>
        <v>Runestone 09</v>
      </c>
      <c r="C321" s="18" t="str">
        <f t="shared" si="2"/>
        <v>((Runestone 09))</v>
      </c>
      <c r="D321" s="18">
        <v>5349.0</v>
      </c>
      <c r="E321" s="18">
        <v>1.0</v>
      </c>
      <c r="F321" s="18">
        <v>0.0</v>
      </c>
      <c r="G321" s="19">
        <f>VLOOKUP(B321,'Kings Ratings'!$A$2:$B$1000,2,false)</f>
        <v>10</v>
      </c>
      <c r="H321" s="10" t="str">
        <f>vlookup(A321,'202405 MM (Do Not Delete)'!$A$1:$G$1000,7,false)</f>
        <v/>
      </c>
      <c r="J321" s="80">
        <f t="shared" si="3"/>
        <v>6349</v>
      </c>
    </row>
    <row r="322">
      <c r="A322" s="18">
        <v>223.0</v>
      </c>
      <c r="B322" s="18" t="str">
        <f>VLOOKUP(A322,'202405 MM (Do Not Delete)'!$S$2:$T$1000,2,false)</f>
        <v>Runestone 13</v>
      </c>
      <c r="C322" s="18" t="str">
        <f t="shared" si="2"/>
        <v>((Runestone 13))</v>
      </c>
      <c r="D322" s="18">
        <v>5008.0</v>
      </c>
      <c r="E322" s="18">
        <v>1.0</v>
      </c>
      <c r="F322" s="18">
        <v>0.0</v>
      </c>
      <c r="G322" s="19">
        <f>VLOOKUP(B322,'Kings Ratings'!$A$2:$B$1000,2,false)</f>
        <v>10</v>
      </c>
      <c r="H322" s="10" t="str">
        <f>vlookup(A322,'202405 MM (Do Not Delete)'!$A$1:$G$1000,7,false)</f>
        <v/>
      </c>
      <c r="J322" s="80">
        <f t="shared" si="3"/>
        <v>6008</v>
      </c>
    </row>
    <row r="323">
      <c r="A323" s="18">
        <v>717.0</v>
      </c>
      <c r="B323" s="18" t="str">
        <f>VLOOKUP(A323,'202405 MM (Do Not Delete)'!$S$2:$T$1000,2,false)</f>
        <v>Frost Shield</v>
      </c>
      <c r="C323" s="18" t="str">
        <f t="shared" si="2"/>
        <v>((Frost Shield))</v>
      </c>
      <c r="D323" s="18">
        <v>1919.0</v>
      </c>
      <c r="E323" s="18">
        <v>1.0</v>
      </c>
      <c r="F323" s="18">
        <v>0.0</v>
      </c>
      <c r="G323" s="19">
        <f>VLOOKUP(B323,'Kings Ratings'!$A$2:$B$1000,2,false)</f>
        <v>10</v>
      </c>
      <c r="H323" s="10" t="str">
        <f>vlookup(A323,'202405 MM (Do Not Delete)'!$A$1:$G$1000,7,false)</f>
        <v/>
      </c>
      <c r="J323" s="80">
        <f t="shared" si="3"/>
        <v>2919</v>
      </c>
    </row>
    <row r="324">
      <c r="A324" s="18">
        <v>681.0</v>
      </c>
      <c r="B324" s="18" t="str">
        <f>VLOOKUP(A324,'202405 MM (Do Not Delete)'!$S$2:$T$1000,2,false)</f>
        <v>Control Box</v>
      </c>
      <c r="C324" s="18" t="str">
        <f t="shared" si="2"/>
        <v>((Control Box))</v>
      </c>
      <c r="D324" s="18">
        <v>1339.0</v>
      </c>
      <c r="E324" s="18">
        <v>1.0</v>
      </c>
      <c r="F324" s="18">
        <v>0.0</v>
      </c>
      <c r="G324" s="19">
        <f>VLOOKUP(B324,'Kings Ratings'!$A$2:$B$1000,2,false)</f>
        <v>7</v>
      </c>
      <c r="H324" s="10"/>
      <c r="J324" s="80">
        <f t="shared" si="3"/>
        <v>2339</v>
      </c>
    </row>
    <row r="325">
      <c r="A325" s="18">
        <v>641.0</v>
      </c>
      <c r="B325" s="18" t="str">
        <f>VLOOKUP(A325,'202405 MM (Do Not Delete)'!$S$2:$T$1000,2,false)</f>
        <v>Bone Broth</v>
      </c>
      <c r="C325" s="18" t="str">
        <f t="shared" si="2"/>
        <v>((Bone Broth))</v>
      </c>
      <c r="D325" s="18">
        <v>1140.0</v>
      </c>
      <c r="E325" s="18">
        <v>1.0</v>
      </c>
      <c r="F325" s="18">
        <v>0.0</v>
      </c>
      <c r="G325" s="19">
        <f>VLOOKUP(B325,'Kings Ratings'!$A$2:$B$1000,2,false)</f>
        <v>9</v>
      </c>
      <c r="H325" s="10"/>
      <c r="J325" s="80">
        <f t="shared" si="3"/>
        <v>2140</v>
      </c>
    </row>
    <row r="326">
      <c r="A326" s="18">
        <v>464.0</v>
      </c>
      <c r="B326" s="18" t="str">
        <f>VLOOKUP(A326,'202405 MM (Do Not Delete)'!$S$2:$T$1000,2,false)</f>
        <v>Goldray</v>
      </c>
      <c r="C326" s="18" t="str">
        <f t="shared" si="2"/>
        <v>((Goldray))</v>
      </c>
      <c r="D326" s="18">
        <v>1019.0</v>
      </c>
      <c r="E326" s="18">
        <v>1.0</v>
      </c>
      <c r="F326" s="18">
        <v>0.0</v>
      </c>
      <c r="G326" s="19">
        <f>VLOOKUP(B326,'Kings Ratings'!$A$2:$B$1000,2,false)</f>
        <v>10</v>
      </c>
      <c r="H326" s="10"/>
      <c r="J326" s="80">
        <f t="shared" si="3"/>
        <v>2019</v>
      </c>
    </row>
    <row r="327">
      <c r="A327" s="18">
        <v>465.0</v>
      </c>
      <c r="B327" s="18" t="str">
        <f>VLOOKUP(A327,'202405 MM (Do Not Delete)'!$S$2:$T$1000,2,false)</f>
        <v>Gold Sea Bass</v>
      </c>
      <c r="C327" s="18" t="str">
        <f t="shared" si="2"/>
        <v>((Gold Sea Bass))</v>
      </c>
      <c r="D327" s="18">
        <v>981.0</v>
      </c>
      <c r="E327" s="18">
        <v>1.0</v>
      </c>
      <c r="F327" s="18">
        <v>0.0</v>
      </c>
      <c r="G327" s="19">
        <f>VLOOKUP(B327,'Kings Ratings'!$A$2:$B$1000,2,false)</f>
        <v>10</v>
      </c>
      <c r="H327" s="10"/>
      <c r="J327" s="80">
        <f t="shared" si="3"/>
        <v>1981</v>
      </c>
    </row>
    <row r="328">
      <c r="A328" s="18">
        <v>685.0</v>
      </c>
      <c r="B328" s="18" t="str">
        <f>VLOOKUP(A328,'202405 MM (Do Not Delete)'!$S$2:$T$1000,2,false)</f>
        <v>Engine</v>
      </c>
      <c r="C328" s="18" t="str">
        <f t="shared" si="2"/>
        <v>((Engine))</v>
      </c>
      <c r="D328" s="18">
        <v>649.0</v>
      </c>
      <c r="E328" s="18">
        <v>1.0</v>
      </c>
      <c r="F328" s="18">
        <v>0.0</v>
      </c>
      <c r="G328" s="19">
        <f>VLOOKUP(B328,'Kings Ratings'!$A$2:$B$1000,2,false)</f>
        <v>10</v>
      </c>
      <c r="H328" s="10"/>
      <c r="J328" s="80">
        <f t="shared" si="3"/>
        <v>1649</v>
      </c>
    </row>
    <row r="329">
      <c r="A329" s="18">
        <v>462.0</v>
      </c>
      <c r="B329" s="18" t="str">
        <f>VLOOKUP(A329,'202405 MM (Do Not Delete)'!$S$2:$T$1000,2,false)</f>
        <v>Gold Flier</v>
      </c>
      <c r="C329" s="18" t="str">
        <f t="shared" si="2"/>
        <v>((Gold Flier))</v>
      </c>
      <c r="D329" s="18">
        <v>548.0</v>
      </c>
      <c r="E329" s="18">
        <v>1.0</v>
      </c>
      <c r="F329" s="18">
        <v>0.0</v>
      </c>
      <c r="G329" s="19">
        <f>VLOOKUP(B329,'Kings Ratings'!$A$2:$B$1000,2,false)</f>
        <v>10</v>
      </c>
      <c r="H329" s="10" t="str">
        <f>vlookup(A329,'202405 MM (Do Not Delete)'!$A$1:$G$1000,7,false)</f>
        <v/>
      </c>
      <c r="J329" s="80">
        <f t="shared" si="3"/>
        <v>1548</v>
      </c>
    </row>
    <row r="330">
      <c r="A330" s="18">
        <v>461.0</v>
      </c>
      <c r="B330" s="18" t="str">
        <f>VLOOKUP(A330,'202405 MM (Do Not Delete)'!$S$2:$T$1000,2,false)</f>
        <v>Goldfin</v>
      </c>
      <c r="C330" s="18" t="str">
        <f t="shared" si="2"/>
        <v>((Goldfin))</v>
      </c>
      <c r="D330" s="18">
        <v>532.0</v>
      </c>
      <c r="E330" s="18">
        <v>1.0</v>
      </c>
      <c r="F330" s="18">
        <v>0.0</v>
      </c>
      <c r="G330" s="19">
        <f>VLOOKUP(B330,'Kings Ratings'!$A$2:$B$1000,2,false)</f>
        <v>10</v>
      </c>
      <c r="H330" s="10" t="str">
        <f>vlookup(A330,'202405 MM (Do Not Delete)'!$A$1:$G$1000,7,false)</f>
        <v/>
      </c>
      <c r="J330" s="80">
        <f t="shared" si="3"/>
        <v>1532</v>
      </c>
    </row>
    <row r="331">
      <c r="A331" s="18">
        <v>152.0</v>
      </c>
      <c r="B331" s="18" t="str">
        <f>VLOOKUP(A331,'202405 MM (Do Not Delete)'!$S$2:$T$1000,2,false)</f>
        <v>Runestone 06</v>
      </c>
      <c r="C331" s="18" t="str">
        <f t="shared" si="2"/>
        <v>((Runestone 06))</v>
      </c>
      <c r="D331" s="18">
        <v>6033.0</v>
      </c>
      <c r="E331" s="18">
        <v>0.0</v>
      </c>
      <c r="F331" s="18">
        <v>0.0</v>
      </c>
      <c r="G331" s="19">
        <f>VLOOKUP(B331,'Kings Ratings'!$A$2:$B$1000,2,false)</f>
        <v>10</v>
      </c>
      <c r="H331" s="10"/>
      <c r="J331" s="80">
        <f t="shared" si="3"/>
        <v>6033</v>
      </c>
    </row>
    <row r="332">
      <c r="A332" s="18">
        <v>153.0</v>
      </c>
      <c r="B332" s="18" t="str">
        <f>VLOOKUP(A332,'202405 MM (Do Not Delete)'!$S$2:$T$1000,2,false)</f>
        <v>Runestone 07</v>
      </c>
      <c r="C332" s="18" t="str">
        <f t="shared" si="2"/>
        <v>((Runestone 07))</v>
      </c>
      <c r="D332" s="18">
        <v>5198.0</v>
      </c>
      <c r="E332" s="18">
        <v>0.0</v>
      </c>
      <c r="F332" s="18">
        <v>0.0</v>
      </c>
      <c r="G332" s="19">
        <f>VLOOKUP(B332,'Kings Ratings'!$A$2:$B$1000,2,false)</f>
        <v>10</v>
      </c>
      <c r="H332" s="10" t="str">
        <f>vlookup(A332,'202405 MM (Do Not Delete)'!$A$1:$G$1000,7,false)</f>
        <v/>
      </c>
      <c r="J332" s="80">
        <f t="shared" si="3"/>
        <v>5198</v>
      </c>
    </row>
    <row r="333">
      <c r="A333" s="18">
        <v>156.0</v>
      </c>
      <c r="B333" s="18" t="str">
        <f>VLOOKUP(A333,'202405 MM (Do Not Delete)'!$S$2:$T$1000,2,false)</f>
        <v>Runestone 10</v>
      </c>
      <c r="C333" s="18" t="str">
        <f t="shared" si="2"/>
        <v>((Runestone 10))</v>
      </c>
      <c r="D333" s="18">
        <v>5020.0</v>
      </c>
      <c r="E333" s="18">
        <v>0.0</v>
      </c>
      <c r="F333" s="18">
        <v>0.0</v>
      </c>
      <c r="G333" s="19">
        <f>VLOOKUP(B333,'Kings Ratings'!$A$2:$B$1000,2,false)</f>
        <v>10</v>
      </c>
      <c r="H333" s="10" t="str">
        <f>vlookup(A333,'202405 MM (Do Not Delete)'!$A$1:$G$1000,7,false)</f>
        <v/>
      </c>
      <c r="J333" s="80">
        <f t="shared" si="3"/>
        <v>5020</v>
      </c>
    </row>
    <row r="334">
      <c r="A334" s="18">
        <v>225.0</v>
      </c>
      <c r="B334" s="18" t="str">
        <f>VLOOKUP(A334,'202405 MM (Do Not Delete)'!$S$2:$T$1000,2,false)</f>
        <v>Runestone 15</v>
      </c>
      <c r="C334" s="18" t="str">
        <f t="shared" si="2"/>
        <v>((Runestone 15))</v>
      </c>
      <c r="D334" s="18">
        <v>4985.0</v>
      </c>
      <c r="E334" s="18">
        <v>0.0</v>
      </c>
      <c r="F334" s="18">
        <v>0.0</v>
      </c>
      <c r="G334" s="19">
        <f>VLOOKUP(B334,'Kings Ratings'!$A$2:$B$1000,2,false)</f>
        <v>10</v>
      </c>
      <c r="H334" s="10" t="str">
        <f>vlookup(A334,'202405 MM (Do Not Delete)'!$A$1:$G$1000,7,false)</f>
        <v/>
      </c>
      <c r="J334" s="80">
        <f t="shared" si="3"/>
        <v>4985</v>
      </c>
    </row>
    <row r="335">
      <c r="A335" s="18">
        <v>224.0</v>
      </c>
      <c r="B335" s="18" t="str">
        <f>VLOOKUP(A335,'202405 MM (Do Not Delete)'!$S$2:$T$1000,2,false)</f>
        <v>Runestone 14</v>
      </c>
      <c r="C335" s="18" t="str">
        <f t="shared" si="2"/>
        <v>((Runestone 14))</v>
      </c>
      <c r="D335" s="18">
        <v>4972.0</v>
      </c>
      <c r="E335" s="18">
        <v>0.0</v>
      </c>
      <c r="F335" s="18">
        <v>0.0</v>
      </c>
      <c r="G335" s="19">
        <f>VLOOKUP(B335,'Kings Ratings'!$A$2:$B$1000,2,false)</f>
        <v>10</v>
      </c>
      <c r="H335" s="10" t="str">
        <f>vlookup(A335,'202405 MM (Do Not Delete)'!$A$1:$G$1000,7,false)</f>
        <v/>
      </c>
      <c r="J335" s="80">
        <f t="shared" si="3"/>
        <v>4972</v>
      </c>
    </row>
    <row r="336">
      <c r="A336" s="18">
        <v>221.0</v>
      </c>
      <c r="B336" s="18" t="str">
        <f>VLOOKUP(A336,'202405 MM (Do Not Delete)'!$S$2:$T$1000,2,false)</f>
        <v>Runestone 11</v>
      </c>
      <c r="C336" s="18" t="str">
        <f t="shared" si="2"/>
        <v>((Runestone 11))</v>
      </c>
      <c r="D336" s="18">
        <v>4893.0</v>
      </c>
      <c r="E336" s="18">
        <v>0.0</v>
      </c>
      <c r="F336" s="18">
        <v>0.0</v>
      </c>
      <c r="G336" s="19">
        <f>VLOOKUP(B336,'Kings Ratings'!$A$2:$B$1000,2,false)</f>
        <v>10</v>
      </c>
      <c r="H336" s="10" t="str">
        <f>vlookup(A336,'202405 MM (Do Not Delete)'!$A$1:$G$1000,7,false)</f>
        <v/>
      </c>
      <c r="J336" s="80">
        <f t="shared" si="3"/>
        <v>4893</v>
      </c>
    </row>
    <row r="337">
      <c r="A337" s="18">
        <v>229.0</v>
      </c>
      <c r="B337" s="18" t="str">
        <f>VLOOKUP(A337,'202405 MM (Do Not Delete)'!$S$2:$T$1000,2,false)</f>
        <v>Runestone 19</v>
      </c>
      <c r="C337" s="18" t="str">
        <f t="shared" si="2"/>
        <v>((Runestone 19))</v>
      </c>
      <c r="D337" s="18">
        <v>4763.0</v>
      </c>
      <c r="E337" s="18">
        <v>0.0</v>
      </c>
      <c r="F337" s="18">
        <v>0.0</v>
      </c>
      <c r="G337" s="19">
        <f>VLOOKUP(B337,'Kings Ratings'!$A$2:$B$1000,2,false)</f>
        <v>10</v>
      </c>
      <c r="H337" s="10" t="str">
        <f>vlookup(A337,'202405 MM (Do Not Delete)'!$A$1:$G$1000,7,false)</f>
        <v/>
      </c>
      <c r="J337" s="80">
        <f t="shared" si="3"/>
        <v>4763</v>
      </c>
    </row>
    <row r="338">
      <c r="A338" s="18">
        <v>230.0</v>
      </c>
      <c r="B338" s="18" t="str">
        <f>VLOOKUP(A338,'202405 MM (Do Not Delete)'!$S$2:$T$1000,2,false)</f>
        <v>Runestone 20</v>
      </c>
      <c r="C338" s="18" t="str">
        <f t="shared" si="2"/>
        <v>((Runestone 20))</v>
      </c>
      <c r="D338" s="18">
        <v>4663.0</v>
      </c>
      <c r="E338" s="18">
        <v>0.0</v>
      </c>
      <c r="F338" s="18">
        <v>0.0</v>
      </c>
      <c r="G338" s="19">
        <f>VLOOKUP(B338,'Kings Ratings'!$A$2:$B$1000,2,false)</f>
        <v>10</v>
      </c>
      <c r="H338" s="10" t="str">
        <f>vlookup(A338,'202405 MM (Do Not Delete)'!$A$1:$G$1000,7,false)</f>
        <v/>
      </c>
      <c r="J338" s="80">
        <f t="shared" si="3"/>
        <v>4663</v>
      </c>
    </row>
    <row r="339">
      <c r="A339" s="18">
        <v>226.0</v>
      </c>
      <c r="B339" s="18" t="str">
        <f>VLOOKUP(A339,'202405 MM (Do Not Delete)'!$S$2:$T$1000,2,false)</f>
        <v>Runestone 16</v>
      </c>
      <c r="C339" s="18" t="str">
        <f t="shared" si="2"/>
        <v>((Runestone 16))</v>
      </c>
      <c r="D339" s="18">
        <v>4514.0</v>
      </c>
      <c r="E339" s="18">
        <v>0.0</v>
      </c>
      <c r="F339" s="18">
        <v>0.0</v>
      </c>
      <c r="G339" s="19">
        <f>VLOOKUP(B339,'Kings Ratings'!$A$2:$B$1000,2,false)</f>
        <v>10</v>
      </c>
      <c r="H339" s="10" t="str">
        <f>vlookup(A339,'202405 MM (Do Not Delete)'!$A$1:$G$1000,7,false)</f>
        <v/>
      </c>
      <c r="J339" s="80">
        <f t="shared" si="3"/>
        <v>4514</v>
      </c>
    </row>
    <row r="340">
      <c r="A340" s="18">
        <v>800.0</v>
      </c>
      <c r="B340" s="18" t="str">
        <f>VLOOKUP(A340,'202405 MM (Do Not Delete)'!$S$2:$T$1000,2,false)</f>
        <v>Amber Cane</v>
      </c>
      <c r="C340" s="18" t="str">
        <f t="shared" si="2"/>
        <v>((Amber Cane))</v>
      </c>
      <c r="D340" s="18">
        <v>1087.0</v>
      </c>
      <c r="E340" s="18">
        <v>0.0</v>
      </c>
      <c r="F340" s="18">
        <v>0.0</v>
      </c>
      <c r="G340" s="19">
        <f>VLOOKUP(B340,'Kings Ratings'!$A$2:$B$1000,2,false)</f>
        <v>10</v>
      </c>
      <c r="H340" s="10"/>
      <c r="J340" s="80">
        <f t="shared" si="3"/>
        <v>1087</v>
      </c>
    </row>
    <row r="341">
      <c r="A341" s="18">
        <v>315.0</v>
      </c>
      <c r="B341" s="18" t="str">
        <f>VLOOKUP(A341,'202405 MM (Do Not Delete)'!$S$2:$T$1000,2,false)</f>
        <v>Compass</v>
      </c>
      <c r="C341" s="18" t="str">
        <f t="shared" si="2"/>
        <v>((Compass))</v>
      </c>
      <c r="D341" s="18">
        <v>294.0</v>
      </c>
      <c r="E341" s="18">
        <v>0.0</v>
      </c>
      <c r="F341" s="18">
        <v>0.0</v>
      </c>
      <c r="G341" s="19">
        <f>VLOOKUP(B341,'Kings Ratings'!$A$2:$B$1000,2,false)</f>
        <v>10</v>
      </c>
      <c r="H341" s="10" t="str">
        <f>vlookup(A341,'202405 MM (Do Not Delete)'!$A$1:$G$1000,7,false)</f>
        <v/>
      </c>
      <c r="J341" s="80">
        <f t="shared" si="3"/>
        <v>294</v>
      </c>
    </row>
    <row r="342">
      <c r="A342" s="18">
        <v>663.0</v>
      </c>
      <c r="B342" s="18" t="str">
        <f>VLOOKUP(A342,'202405 MM (Do Not Delete)'!$S$2:$T$1000,2,false)</f>
        <v>Witch's Broom</v>
      </c>
      <c r="C342" s="18" t="str">
        <f t="shared" si="2"/>
        <v>((Witch's Broom))</v>
      </c>
      <c r="D342" s="18">
        <v>163.0</v>
      </c>
      <c r="E342" s="18">
        <v>0.0</v>
      </c>
      <c r="F342" s="18">
        <v>0.0</v>
      </c>
      <c r="G342" s="19">
        <f>VLOOKUP(B342,'Kings Ratings'!$A$2:$B$1000,2,false)</f>
        <v>11</v>
      </c>
      <c r="H342" s="10" t="str">
        <f>vlookup(A342,'202405 MM (Do Not Delete)'!$A$1:$G$1000,7,false)</f>
        <v/>
      </c>
      <c r="J342" s="80">
        <f t="shared" si="3"/>
        <v>163</v>
      </c>
    </row>
    <row r="343">
      <c r="A343" s="18">
        <v>803.0</v>
      </c>
      <c r="B343" s="18" t="str">
        <f>VLOOKUP(A343,'202405 MM (Do Not Delete)'!$S$2:$T$1000,2,false)</f>
        <v>Yellow Watermelon</v>
      </c>
      <c r="C343" s="18" t="str">
        <f t="shared" si="2"/>
        <v>((Yellow Watermelon))</v>
      </c>
      <c r="D343" s="18">
        <v>158.0</v>
      </c>
      <c r="E343" s="18">
        <v>0.0</v>
      </c>
      <c r="F343" s="18">
        <v>0.0</v>
      </c>
      <c r="G343" s="19">
        <f>VLOOKUP(B343,'Kings Ratings'!$A$2:$B$1000,2,false)</f>
        <v>11</v>
      </c>
      <c r="H343" s="10" t="str">
        <f>vlookup(A343,'202405 MM (Do Not Delete)'!$A$1:$G$1000,7,false)</f>
        <v/>
      </c>
      <c r="J343" s="80">
        <f t="shared" si="3"/>
        <v>158</v>
      </c>
    </row>
    <row r="344">
      <c r="A344" s="18">
        <v>870.0</v>
      </c>
      <c r="B344" s="18" t="str">
        <f>VLOOKUP(A344,'202405 MM (Do Not Delete)'!$S$2:$T$1000,2,false)</f>
        <v>QED Cell</v>
      </c>
      <c r="C344" s="18" t="str">
        <f t="shared" si="2"/>
        <v>((QED Cell))</v>
      </c>
      <c r="D344" s="18">
        <v>83.0</v>
      </c>
      <c r="E344" s="18">
        <v>0.0</v>
      </c>
      <c r="F344" s="18">
        <v>0.0</v>
      </c>
      <c r="G344" s="19">
        <f>VLOOKUP(B344,'Kings Ratings'!$A$2:$B$1000,2,false)</f>
        <v>11</v>
      </c>
      <c r="H344" s="10" t="str">
        <f>vlookup(A344,'202405 MM (Do Not Delete)'!$A$1:$G$1000,7,false)</f>
        <v/>
      </c>
      <c r="J344" s="80">
        <f t="shared" si="3"/>
        <v>83</v>
      </c>
    </row>
    <row r="345">
      <c r="A345" s="18">
        <v>587.0</v>
      </c>
      <c r="B345" s="18" t="str">
        <f>VLOOKUP(A345,'202405 MM (Do Not Delete)'!$S$2:$T$1000,2,false)</f>
        <v>Peach Juice</v>
      </c>
      <c r="C345" s="18" t="str">
        <f t="shared" si="2"/>
        <v>((Peach Juice))</v>
      </c>
      <c r="D345" s="18">
        <v>40.0</v>
      </c>
      <c r="E345" s="18">
        <v>0.0</v>
      </c>
      <c r="F345" s="18">
        <v>0.0</v>
      </c>
      <c r="G345" s="19">
        <f>VLOOKUP(B345,'Kings Ratings'!$A$2:$B$1000,2,false)</f>
        <v>10</v>
      </c>
      <c r="H345" s="10" t="str">
        <f>vlookup(A345,'202405 MM (Do Not Delete)'!$A$1:$G$1000,7,false)</f>
        <v/>
      </c>
      <c r="J345" s="80">
        <f t="shared" si="3"/>
        <v>40</v>
      </c>
    </row>
    <row r="346">
      <c r="A346" s="18">
        <v>885.0</v>
      </c>
      <c r="B346" s="18" t="str">
        <f>VLOOKUP(A346,'202405 MM (Do Not Delete)'!$S$2:$T$1000,2,false)</f>
        <v>Flying Machine</v>
      </c>
      <c r="C346" s="18" t="str">
        <f t="shared" si="2"/>
        <v>((Flying Machine))</v>
      </c>
      <c r="D346" s="18">
        <v>25.0</v>
      </c>
      <c r="E346" s="18">
        <v>0.0</v>
      </c>
      <c r="F346" s="18">
        <v>0.0</v>
      </c>
      <c r="G346" s="19">
        <f>VLOOKUP(B346,'Kings Ratings'!$A$2:$B$1000,2,false)</f>
        <v>10</v>
      </c>
      <c r="H346" s="10" t="str">
        <f>vlookup(A346,'202405 MM (Do Not Delete)'!$A$1:$G$1000,7,false)</f>
        <v/>
      </c>
      <c r="J346" s="80">
        <f t="shared" si="3"/>
        <v>25</v>
      </c>
    </row>
    <row r="347">
      <c r="A347" s="18">
        <v>776.0</v>
      </c>
      <c r="B347" s="18" t="str">
        <f>VLOOKUP(A347,'202405 MM (Do Not Delete)'!$S$2:$T$1000,2,false)</f>
        <v>Ship in a Bottle</v>
      </c>
      <c r="C347" s="18" t="str">
        <f t="shared" si="2"/>
        <v>((Ship in a Bottle))</v>
      </c>
      <c r="D347" s="18">
        <v>3.0</v>
      </c>
      <c r="E347" s="18">
        <v>0.0</v>
      </c>
      <c r="F347" s="18">
        <v>0.0</v>
      </c>
      <c r="G347" s="19">
        <f>VLOOKUP(B347,'Kings Ratings'!$A$2:$B$1000,2,false)</f>
        <v>10</v>
      </c>
      <c r="H347" s="10" t="str">
        <f>vlookup(A347,'202405 MM (Do Not Delete)'!$A$1:$G$1000,7,false)</f>
        <v/>
      </c>
      <c r="J347" s="80">
        <f t="shared" si="3"/>
        <v>3</v>
      </c>
    </row>
    <row r="348">
      <c r="A348" s="18">
        <v>666.0</v>
      </c>
      <c r="B348" s="18" t="str">
        <f>VLOOKUP(A348,'202405 MM (Do Not Delete)'!$S$2:$T$1000,2,false)</f>
        <v>Witch's Brew</v>
      </c>
      <c r="C348" s="18" t="str">
        <f t="shared" si="2"/>
        <v>((Witch's Brew))</v>
      </c>
      <c r="D348" s="18">
        <v>1.0</v>
      </c>
      <c r="E348" s="18">
        <v>0.0</v>
      </c>
      <c r="F348" s="18">
        <v>0.0</v>
      </c>
      <c r="G348" s="19">
        <f>VLOOKUP(B348,'Kings Ratings'!$A$2:$B$1000,2,false)</f>
        <v>11</v>
      </c>
      <c r="H348" s="10" t="str">
        <f>vlookup(A348,'202405 MM (Do Not Delete)'!$A$1:$G$1000,7,false)</f>
        <v/>
      </c>
      <c r="J348" s="80">
        <f t="shared" si="3"/>
        <v>1</v>
      </c>
    </row>
    <row r="349">
      <c r="A349" s="18">
        <v>412.0</v>
      </c>
      <c r="B349" s="18" t="str">
        <f>VLOOKUP(A349,'202405 MM (Do Not Delete)'!$S$2:$T$1000,2,false)</f>
        <v>#N/A</v>
      </c>
      <c r="C349" s="18" t="str">
        <f t="shared" si="2"/>
        <v>#N/A</v>
      </c>
      <c r="D349" s="18">
        <v>0.0</v>
      </c>
      <c r="E349" s="18">
        <v>0.0</v>
      </c>
      <c r="F349" s="18">
        <v>0.0</v>
      </c>
      <c r="G349" s="19" t="str">
        <f>VLOOKUP(B349,'Kings Ratings'!$A$2:$B$1000,2,false)</f>
        <v>#N/A</v>
      </c>
      <c r="H349" s="5"/>
      <c r="J349" s="80">
        <f t="shared" si="3"/>
        <v>0</v>
      </c>
    </row>
    <row r="350">
      <c r="G350" s="19"/>
    </row>
    <row r="351">
      <c r="G351" s="19"/>
    </row>
    <row r="352">
      <c r="G352" s="19"/>
    </row>
    <row r="353">
      <c r="G353" s="19"/>
    </row>
    <row r="354">
      <c r="G354" s="19"/>
    </row>
    <row r="355">
      <c r="G355" s="19"/>
    </row>
    <row r="356">
      <c r="G356" s="19"/>
    </row>
    <row r="357">
      <c r="G357" s="19"/>
    </row>
    <row r="358">
      <c r="G358" s="19"/>
    </row>
    <row r="359">
      <c r="G359" s="19"/>
    </row>
    <row r="360">
      <c r="G360" s="19"/>
    </row>
    <row r="361">
      <c r="G361" s="19"/>
    </row>
    <row r="362">
      <c r="G362" s="19"/>
    </row>
    <row r="363">
      <c r="G363" s="19"/>
    </row>
    <row r="364">
      <c r="G364" s="19"/>
    </row>
    <row r="365">
      <c r="G365" s="19"/>
    </row>
    <row r="366">
      <c r="G366" s="19"/>
    </row>
    <row r="367">
      <c r="G367" s="19"/>
    </row>
    <row r="368">
      <c r="G368" s="19"/>
    </row>
    <row r="369">
      <c r="G369" s="19"/>
    </row>
    <row r="370">
      <c r="G370" s="19"/>
    </row>
    <row r="371">
      <c r="G371" s="19"/>
    </row>
    <row r="372">
      <c r="G372" s="19"/>
    </row>
    <row r="373">
      <c r="G373" s="19"/>
    </row>
    <row r="374">
      <c r="G374" s="19"/>
    </row>
    <row r="375">
      <c r="G375" s="19"/>
    </row>
    <row r="376">
      <c r="G376" s="19"/>
    </row>
    <row r="377">
      <c r="G377" s="19"/>
    </row>
    <row r="378">
      <c r="G378" s="19"/>
    </row>
    <row r="379">
      <c r="G379" s="19"/>
    </row>
    <row r="380">
      <c r="G380" s="19"/>
    </row>
    <row r="381">
      <c r="G381" s="19"/>
    </row>
    <row r="382">
      <c r="G382" s="19"/>
    </row>
    <row r="383">
      <c r="G383" s="19"/>
    </row>
    <row r="384">
      <c r="G384" s="19"/>
    </row>
    <row r="385">
      <c r="G385" s="19"/>
    </row>
    <row r="386">
      <c r="G386" s="19"/>
    </row>
    <row r="387">
      <c r="G387" s="19"/>
    </row>
    <row r="388">
      <c r="G388" s="19"/>
    </row>
    <row r="389">
      <c r="G389" s="19"/>
    </row>
    <row r="390">
      <c r="G390" s="19"/>
    </row>
    <row r="391">
      <c r="G391" s="19"/>
    </row>
    <row r="392">
      <c r="G392" s="19"/>
    </row>
    <row r="393">
      <c r="G393" s="19"/>
    </row>
    <row r="394">
      <c r="G394" s="19"/>
    </row>
    <row r="395">
      <c r="G395" s="19"/>
    </row>
    <row r="396">
      <c r="G396" s="19"/>
    </row>
    <row r="397">
      <c r="G397" s="19"/>
    </row>
    <row r="398">
      <c r="G398" s="19"/>
    </row>
    <row r="399">
      <c r="G399" s="19"/>
    </row>
    <row r="400">
      <c r="G400" s="19"/>
    </row>
    <row r="401">
      <c r="G401" s="19"/>
    </row>
    <row r="402">
      <c r="G402" s="19"/>
    </row>
    <row r="403">
      <c r="G403" s="19"/>
    </row>
    <row r="404">
      <c r="G404" s="19"/>
    </row>
    <row r="405">
      <c r="G405" s="19"/>
    </row>
    <row r="406">
      <c r="G406" s="19"/>
    </row>
    <row r="407">
      <c r="G407" s="19"/>
    </row>
    <row r="408">
      <c r="G408" s="19"/>
    </row>
    <row r="409">
      <c r="G409" s="19"/>
    </row>
    <row r="410">
      <c r="G410" s="19"/>
    </row>
    <row r="411">
      <c r="G411" s="19"/>
    </row>
    <row r="412">
      <c r="G412" s="19"/>
    </row>
    <row r="413">
      <c r="G413" s="19"/>
    </row>
    <row r="414">
      <c r="G414" s="19"/>
    </row>
    <row r="415">
      <c r="G415" s="19"/>
    </row>
    <row r="416">
      <c r="G416" s="19"/>
    </row>
    <row r="417">
      <c r="G417" s="19"/>
    </row>
    <row r="418">
      <c r="G418" s="19"/>
    </row>
    <row r="419">
      <c r="G419" s="19"/>
    </row>
    <row r="420">
      <c r="G420" s="19"/>
    </row>
    <row r="421">
      <c r="G421" s="19"/>
    </row>
    <row r="422">
      <c r="G422" s="19"/>
    </row>
    <row r="423">
      <c r="G423" s="19"/>
    </row>
    <row r="424">
      <c r="G424" s="19"/>
    </row>
    <row r="425">
      <c r="G425" s="19"/>
    </row>
    <row r="426">
      <c r="G426" s="19"/>
    </row>
    <row r="427">
      <c r="G427" s="19"/>
    </row>
    <row r="428">
      <c r="G428" s="19"/>
    </row>
    <row r="429">
      <c r="G429" s="19"/>
    </row>
    <row r="430">
      <c r="G430" s="19"/>
    </row>
    <row r="431">
      <c r="G431" s="19"/>
    </row>
    <row r="432">
      <c r="G432" s="19"/>
    </row>
    <row r="433">
      <c r="G433" s="19"/>
    </row>
    <row r="434">
      <c r="G434" s="19"/>
    </row>
    <row r="435">
      <c r="G435" s="19"/>
    </row>
    <row r="436">
      <c r="G436" s="19"/>
    </row>
    <row r="437">
      <c r="G437" s="19"/>
    </row>
    <row r="438">
      <c r="G438" s="19"/>
    </row>
    <row r="439">
      <c r="G439" s="19"/>
    </row>
    <row r="440">
      <c r="G440" s="19"/>
    </row>
    <row r="441">
      <c r="G441" s="19"/>
    </row>
    <row r="442">
      <c r="G442" s="19"/>
    </row>
    <row r="443">
      <c r="G443" s="19"/>
    </row>
    <row r="444">
      <c r="G444" s="19"/>
    </row>
    <row r="445">
      <c r="G445" s="19"/>
    </row>
    <row r="446">
      <c r="G446" s="19"/>
    </row>
    <row r="447">
      <c r="G447" s="19"/>
    </row>
    <row r="448">
      <c r="G448" s="19"/>
    </row>
    <row r="449">
      <c r="G449" s="19"/>
    </row>
    <row r="450">
      <c r="G450" s="19"/>
    </row>
    <row r="451">
      <c r="G451" s="19"/>
    </row>
    <row r="452">
      <c r="G452" s="19"/>
    </row>
    <row r="453">
      <c r="G453" s="19"/>
    </row>
    <row r="454">
      <c r="G454" s="19"/>
    </row>
    <row r="455">
      <c r="G455" s="19"/>
    </row>
    <row r="456">
      <c r="G456" s="19"/>
    </row>
    <row r="457">
      <c r="G457" s="19"/>
    </row>
    <row r="458">
      <c r="G458" s="19"/>
    </row>
    <row r="459">
      <c r="G459" s="19"/>
    </row>
    <row r="460">
      <c r="G460" s="19"/>
    </row>
    <row r="461">
      <c r="G461" s="19"/>
    </row>
    <row r="462">
      <c r="G462" s="19"/>
    </row>
    <row r="463">
      <c r="G463" s="19"/>
    </row>
    <row r="464">
      <c r="G464" s="19"/>
    </row>
    <row r="465">
      <c r="G465" s="19"/>
    </row>
    <row r="466">
      <c r="G466" s="19"/>
    </row>
    <row r="467">
      <c r="G467" s="19"/>
    </row>
    <row r="468">
      <c r="G468" s="19"/>
    </row>
    <row r="469">
      <c r="G469" s="19"/>
    </row>
    <row r="470">
      <c r="G470" s="19"/>
    </row>
    <row r="471">
      <c r="G471" s="19"/>
    </row>
    <row r="472">
      <c r="G472" s="19"/>
    </row>
    <row r="473">
      <c r="G473" s="19"/>
    </row>
    <row r="474">
      <c r="G474" s="19"/>
    </row>
    <row r="475">
      <c r="G475" s="19"/>
    </row>
    <row r="476">
      <c r="G476" s="19"/>
    </row>
    <row r="477">
      <c r="G477" s="19"/>
    </row>
    <row r="478">
      <c r="G478" s="19"/>
    </row>
    <row r="479">
      <c r="G479" s="19"/>
    </row>
    <row r="480">
      <c r="G480" s="19"/>
    </row>
    <row r="481">
      <c r="G481" s="19"/>
    </row>
    <row r="482">
      <c r="G482" s="19"/>
    </row>
    <row r="483">
      <c r="G483" s="19"/>
    </row>
    <row r="484">
      <c r="G484" s="19"/>
    </row>
    <row r="485">
      <c r="G485" s="19"/>
    </row>
    <row r="486">
      <c r="G486" s="19"/>
    </row>
    <row r="487">
      <c r="G487" s="19"/>
    </row>
    <row r="488">
      <c r="G488" s="19"/>
    </row>
    <row r="489">
      <c r="G489" s="19"/>
    </row>
    <row r="490">
      <c r="G490" s="19"/>
    </row>
    <row r="491">
      <c r="G491" s="19"/>
    </row>
    <row r="492">
      <c r="G492" s="19"/>
    </row>
    <row r="493">
      <c r="G493" s="19"/>
    </row>
    <row r="494">
      <c r="G494" s="19"/>
    </row>
    <row r="495">
      <c r="G495" s="19"/>
    </row>
    <row r="496">
      <c r="G496" s="19"/>
    </row>
    <row r="497">
      <c r="G497" s="19"/>
    </row>
    <row r="498">
      <c r="G498" s="19"/>
    </row>
    <row r="499">
      <c r="G499" s="19"/>
    </row>
    <row r="500">
      <c r="G500" s="19"/>
    </row>
    <row r="501">
      <c r="G501" s="19"/>
    </row>
    <row r="502">
      <c r="G502" s="19"/>
    </row>
    <row r="503">
      <c r="G503" s="19"/>
    </row>
    <row r="504">
      <c r="G504" s="19"/>
    </row>
    <row r="505">
      <c r="G505" s="19"/>
    </row>
    <row r="506">
      <c r="G506" s="19"/>
    </row>
    <row r="507">
      <c r="G507" s="19"/>
    </row>
    <row r="508">
      <c r="G508" s="19"/>
    </row>
    <row r="509">
      <c r="G509" s="19"/>
    </row>
    <row r="510">
      <c r="G510" s="19"/>
    </row>
    <row r="511">
      <c r="G511" s="19"/>
    </row>
    <row r="512">
      <c r="G512" s="19"/>
    </row>
    <row r="513">
      <c r="G513" s="19"/>
    </row>
    <row r="514">
      <c r="G514" s="19"/>
    </row>
    <row r="515">
      <c r="G515" s="19"/>
    </row>
    <row r="516">
      <c r="G516" s="19"/>
    </row>
    <row r="517">
      <c r="G517" s="19"/>
    </row>
    <row r="518">
      <c r="G518" s="19"/>
    </row>
    <row r="519">
      <c r="G519" s="19"/>
    </row>
    <row r="520">
      <c r="G520" s="19"/>
    </row>
    <row r="521">
      <c r="G521" s="19"/>
    </row>
    <row r="522">
      <c r="G522" s="19"/>
    </row>
    <row r="523">
      <c r="G523" s="19"/>
    </row>
    <row r="524">
      <c r="G524" s="19"/>
    </row>
    <row r="525">
      <c r="G525" s="19"/>
    </row>
    <row r="526">
      <c r="G526" s="19"/>
    </row>
    <row r="527">
      <c r="G527" s="19"/>
    </row>
    <row r="528">
      <c r="G528" s="19"/>
    </row>
    <row r="529">
      <c r="G529" s="19"/>
    </row>
    <row r="530">
      <c r="G530" s="19"/>
    </row>
    <row r="531">
      <c r="G531" s="19"/>
    </row>
    <row r="532">
      <c r="G532" s="19"/>
    </row>
    <row r="533">
      <c r="G533" s="19"/>
    </row>
    <row r="534">
      <c r="G534" s="19"/>
    </row>
    <row r="535">
      <c r="G535" s="19"/>
    </row>
    <row r="536">
      <c r="G536" s="19"/>
    </row>
    <row r="537">
      <c r="G537" s="19"/>
    </row>
    <row r="538">
      <c r="G538" s="19"/>
    </row>
    <row r="539">
      <c r="G539" s="19"/>
    </row>
    <row r="540">
      <c r="G540" s="19"/>
    </row>
    <row r="541">
      <c r="G541" s="19"/>
    </row>
    <row r="542">
      <c r="G542" s="19"/>
    </row>
    <row r="543">
      <c r="G543" s="19"/>
    </row>
    <row r="544">
      <c r="G544" s="19"/>
    </row>
    <row r="545">
      <c r="G545" s="19"/>
    </row>
    <row r="546">
      <c r="G546" s="19"/>
    </row>
    <row r="547">
      <c r="G547" s="19"/>
    </row>
    <row r="548">
      <c r="G548" s="19"/>
    </row>
    <row r="549">
      <c r="G549" s="19"/>
    </row>
    <row r="550">
      <c r="G550" s="19"/>
    </row>
    <row r="551">
      <c r="G551" s="19"/>
    </row>
    <row r="552">
      <c r="G552" s="19"/>
    </row>
    <row r="553">
      <c r="G553" s="19"/>
    </row>
    <row r="554">
      <c r="G554" s="19"/>
    </row>
    <row r="555">
      <c r="G555" s="19"/>
    </row>
    <row r="556">
      <c r="G556" s="19"/>
    </row>
    <row r="557">
      <c r="G557" s="19"/>
    </row>
    <row r="558">
      <c r="G558" s="19"/>
    </row>
    <row r="559">
      <c r="G559" s="19"/>
    </row>
    <row r="560">
      <c r="G560" s="19"/>
    </row>
    <row r="561">
      <c r="G561" s="19"/>
    </row>
    <row r="562">
      <c r="G562" s="19"/>
    </row>
    <row r="563">
      <c r="G563" s="19"/>
    </row>
    <row r="564">
      <c r="G564" s="19"/>
    </row>
    <row r="565">
      <c r="G565" s="19"/>
    </row>
    <row r="566">
      <c r="G566" s="19"/>
    </row>
    <row r="567">
      <c r="G567" s="19"/>
    </row>
    <row r="568">
      <c r="G568" s="19"/>
    </row>
    <row r="569">
      <c r="G569" s="19"/>
    </row>
    <row r="570">
      <c r="G570" s="19"/>
    </row>
    <row r="571">
      <c r="G571" s="19"/>
    </row>
    <row r="572">
      <c r="G572" s="19"/>
    </row>
    <row r="573">
      <c r="G573" s="19"/>
    </row>
    <row r="574">
      <c r="G574" s="19"/>
    </row>
    <row r="575">
      <c r="G575" s="19"/>
    </row>
    <row r="576">
      <c r="G576" s="19"/>
    </row>
    <row r="577">
      <c r="G577" s="19"/>
    </row>
    <row r="578">
      <c r="G578" s="19"/>
    </row>
    <row r="579">
      <c r="G579" s="19"/>
    </row>
    <row r="580">
      <c r="G580" s="19"/>
    </row>
    <row r="581">
      <c r="G581" s="19"/>
    </row>
    <row r="582">
      <c r="G582" s="19"/>
    </row>
    <row r="583">
      <c r="G583" s="19"/>
    </row>
    <row r="584">
      <c r="G584" s="19"/>
    </row>
    <row r="585">
      <c r="G585" s="19"/>
    </row>
    <row r="586">
      <c r="G586" s="19"/>
    </row>
    <row r="587">
      <c r="G587" s="19"/>
    </row>
    <row r="588">
      <c r="G588" s="19"/>
    </row>
    <row r="589">
      <c r="G589" s="19"/>
    </row>
    <row r="590">
      <c r="G590" s="19"/>
    </row>
    <row r="591">
      <c r="G591" s="19"/>
    </row>
    <row r="592">
      <c r="G592" s="19"/>
    </row>
    <row r="593">
      <c r="G593" s="19"/>
    </row>
    <row r="594">
      <c r="G594" s="19"/>
    </row>
    <row r="595">
      <c r="G595" s="19"/>
    </row>
    <row r="596">
      <c r="G596" s="19"/>
    </row>
    <row r="597">
      <c r="G597" s="19"/>
    </row>
    <row r="598">
      <c r="G598" s="19"/>
    </row>
    <row r="599">
      <c r="G599" s="19"/>
    </row>
    <row r="600">
      <c r="G600" s="19"/>
    </row>
    <row r="601">
      <c r="G601" s="19"/>
    </row>
    <row r="602">
      <c r="G602" s="19"/>
    </row>
    <row r="603">
      <c r="G603" s="19"/>
    </row>
    <row r="604">
      <c r="G604" s="19"/>
    </row>
    <row r="605">
      <c r="G605" s="19"/>
    </row>
    <row r="606">
      <c r="G606" s="19"/>
    </row>
    <row r="607">
      <c r="G607" s="19"/>
    </row>
    <row r="608">
      <c r="G608" s="19"/>
    </row>
    <row r="609">
      <c r="G609" s="19"/>
    </row>
    <row r="610">
      <c r="G610" s="19"/>
    </row>
    <row r="611">
      <c r="G611" s="19"/>
    </row>
    <row r="612">
      <c r="G612" s="19"/>
    </row>
    <row r="613">
      <c r="G613" s="19"/>
    </row>
    <row r="614">
      <c r="G614" s="19"/>
    </row>
    <row r="615">
      <c r="G615" s="19"/>
    </row>
    <row r="616">
      <c r="G616" s="19"/>
    </row>
    <row r="617">
      <c r="G617" s="19"/>
    </row>
    <row r="618">
      <c r="G618" s="19"/>
    </row>
    <row r="619">
      <c r="G619" s="19"/>
    </row>
    <row r="620">
      <c r="G620" s="19"/>
    </row>
    <row r="621">
      <c r="G621" s="19"/>
    </row>
    <row r="622">
      <c r="G622" s="19"/>
    </row>
    <row r="623">
      <c r="G623" s="19"/>
    </row>
    <row r="624">
      <c r="G624" s="19"/>
    </row>
    <row r="625">
      <c r="G625" s="19"/>
    </row>
    <row r="626">
      <c r="G626" s="19"/>
    </row>
    <row r="627">
      <c r="G627" s="19"/>
    </row>
    <row r="628">
      <c r="G628" s="19"/>
    </row>
    <row r="629">
      <c r="G629" s="19"/>
    </row>
    <row r="630">
      <c r="G630" s="19"/>
    </row>
    <row r="631">
      <c r="G631" s="19"/>
    </row>
    <row r="632">
      <c r="G632" s="19"/>
    </row>
    <row r="633">
      <c r="G633" s="19"/>
    </row>
    <row r="634">
      <c r="G634" s="19"/>
    </row>
    <row r="635">
      <c r="G635" s="19"/>
    </row>
    <row r="636">
      <c r="G636" s="19"/>
    </row>
    <row r="637">
      <c r="G637" s="19"/>
    </row>
    <row r="638">
      <c r="G638" s="19"/>
    </row>
    <row r="639">
      <c r="G639" s="19"/>
    </row>
    <row r="640">
      <c r="G640" s="19"/>
    </row>
    <row r="641">
      <c r="G641" s="19"/>
    </row>
    <row r="642">
      <c r="G642" s="19"/>
    </row>
    <row r="643">
      <c r="G643" s="19"/>
    </row>
    <row r="644">
      <c r="G644" s="19"/>
    </row>
    <row r="645">
      <c r="G645" s="19"/>
    </row>
    <row r="646">
      <c r="G646" s="19"/>
    </row>
    <row r="647">
      <c r="G647" s="19"/>
    </row>
    <row r="648">
      <c r="G648" s="19"/>
    </row>
    <row r="649">
      <c r="G649" s="19"/>
    </row>
    <row r="650">
      <c r="G650" s="19"/>
    </row>
    <row r="651">
      <c r="G651" s="19"/>
    </row>
    <row r="652">
      <c r="G652" s="19"/>
    </row>
    <row r="653">
      <c r="G653" s="19"/>
    </row>
    <row r="654">
      <c r="G654" s="19"/>
    </row>
    <row r="655">
      <c r="G655" s="19"/>
    </row>
    <row r="656">
      <c r="G656" s="19"/>
    </row>
    <row r="657">
      <c r="G657" s="19"/>
    </row>
    <row r="658">
      <c r="G658" s="19"/>
    </row>
    <row r="659">
      <c r="G659" s="19"/>
    </row>
    <row r="660">
      <c r="G660" s="19"/>
    </row>
    <row r="661">
      <c r="G661" s="19"/>
    </row>
    <row r="662">
      <c r="G662" s="19"/>
    </row>
    <row r="663">
      <c r="G663" s="19"/>
    </row>
    <row r="664">
      <c r="G664" s="19"/>
    </row>
    <row r="665">
      <c r="G665" s="19"/>
    </row>
    <row r="666">
      <c r="G666" s="19"/>
    </row>
    <row r="667">
      <c r="G667" s="19"/>
    </row>
    <row r="668">
      <c r="G668" s="19"/>
    </row>
    <row r="669">
      <c r="G669" s="19"/>
    </row>
    <row r="670">
      <c r="G670" s="19"/>
    </row>
    <row r="671">
      <c r="G671" s="19"/>
    </row>
    <row r="672">
      <c r="G672" s="19"/>
    </row>
    <row r="673">
      <c r="G673" s="19"/>
    </row>
    <row r="674">
      <c r="G674" s="19"/>
    </row>
    <row r="675">
      <c r="G675" s="19"/>
    </row>
    <row r="676">
      <c r="G676" s="19"/>
    </row>
    <row r="677">
      <c r="G677" s="19"/>
    </row>
    <row r="678">
      <c r="G678" s="19"/>
    </row>
    <row r="679">
      <c r="G679" s="19"/>
    </row>
    <row r="680">
      <c r="G680" s="19"/>
    </row>
    <row r="681">
      <c r="G681" s="19"/>
    </row>
    <row r="682">
      <c r="G682" s="19"/>
    </row>
    <row r="683">
      <c r="G683" s="19"/>
    </row>
    <row r="684">
      <c r="G684" s="19"/>
    </row>
    <row r="685">
      <c r="G685" s="19"/>
    </row>
    <row r="686">
      <c r="G686" s="19"/>
    </row>
    <row r="687">
      <c r="G687" s="19"/>
    </row>
    <row r="688">
      <c r="G688" s="19"/>
    </row>
    <row r="689">
      <c r="G689" s="19"/>
    </row>
    <row r="690">
      <c r="G690" s="19"/>
    </row>
    <row r="691">
      <c r="G691" s="19"/>
    </row>
    <row r="692">
      <c r="G692" s="19"/>
    </row>
    <row r="693">
      <c r="G693" s="19"/>
    </row>
    <row r="694">
      <c r="G694" s="19"/>
    </row>
    <row r="695">
      <c r="G695" s="19"/>
    </row>
    <row r="696">
      <c r="G696" s="19"/>
    </row>
    <row r="697">
      <c r="G697" s="19"/>
    </row>
    <row r="698">
      <c r="G698" s="19"/>
    </row>
    <row r="699">
      <c r="G699" s="19"/>
    </row>
    <row r="700">
      <c r="G700" s="19"/>
    </row>
    <row r="701">
      <c r="G701" s="19"/>
    </row>
    <row r="702">
      <c r="G702" s="19"/>
    </row>
    <row r="703">
      <c r="G703" s="19"/>
    </row>
    <row r="704">
      <c r="G704" s="19"/>
    </row>
    <row r="705">
      <c r="G705" s="19"/>
    </row>
    <row r="706">
      <c r="G706" s="19"/>
    </row>
    <row r="707">
      <c r="G707" s="19"/>
    </row>
    <row r="708">
      <c r="G708" s="19"/>
    </row>
    <row r="709">
      <c r="G709" s="19"/>
    </row>
    <row r="710">
      <c r="G710" s="19"/>
    </row>
    <row r="711">
      <c r="G711" s="19"/>
    </row>
    <row r="712">
      <c r="G712" s="19"/>
    </row>
    <row r="713">
      <c r="G713" s="19"/>
    </row>
    <row r="714">
      <c r="G714" s="19"/>
    </row>
    <row r="715">
      <c r="G715" s="19"/>
    </row>
    <row r="716">
      <c r="G716" s="19"/>
    </row>
    <row r="717">
      <c r="G717" s="19"/>
    </row>
    <row r="718">
      <c r="G718" s="19"/>
    </row>
    <row r="719">
      <c r="G719" s="19"/>
    </row>
    <row r="720">
      <c r="G720" s="19"/>
    </row>
    <row r="721">
      <c r="G721" s="19"/>
    </row>
    <row r="722">
      <c r="G722" s="19"/>
    </row>
    <row r="723">
      <c r="G723" s="19"/>
    </row>
    <row r="724">
      <c r="G724" s="19"/>
    </row>
    <row r="725">
      <c r="G725" s="19"/>
    </row>
    <row r="726">
      <c r="G726" s="19"/>
    </row>
    <row r="727">
      <c r="G727" s="19"/>
    </row>
    <row r="728">
      <c r="G728" s="19"/>
    </row>
    <row r="729">
      <c r="G729" s="19"/>
    </row>
    <row r="730">
      <c r="G730" s="19"/>
    </row>
    <row r="731">
      <c r="G731" s="19"/>
    </row>
    <row r="732">
      <c r="G732" s="19"/>
    </row>
    <row r="733">
      <c r="G733" s="19"/>
    </row>
    <row r="734">
      <c r="G734" s="19"/>
    </row>
    <row r="735">
      <c r="G735" s="19"/>
    </row>
    <row r="736">
      <c r="G736" s="19"/>
    </row>
    <row r="737">
      <c r="G737" s="19"/>
    </row>
    <row r="738">
      <c r="G738" s="19"/>
    </row>
    <row r="739">
      <c r="G739" s="19"/>
    </row>
    <row r="740">
      <c r="G740" s="19"/>
    </row>
    <row r="741">
      <c r="G741" s="19"/>
    </row>
    <row r="742">
      <c r="G742" s="19"/>
    </row>
    <row r="743">
      <c r="G743" s="19"/>
    </row>
    <row r="744">
      <c r="G744" s="19"/>
    </row>
    <row r="745">
      <c r="G745" s="19"/>
    </row>
    <row r="746">
      <c r="G746" s="19"/>
    </row>
    <row r="747">
      <c r="G747" s="19"/>
    </row>
    <row r="748">
      <c r="G748" s="19"/>
    </row>
    <row r="749">
      <c r="G749" s="19"/>
    </row>
    <row r="750">
      <c r="G750" s="19"/>
    </row>
    <row r="751">
      <c r="G751" s="19"/>
    </row>
    <row r="752">
      <c r="G752" s="19"/>
    </row>
    <row r="753">
      <c r="G753" s="19"/>
    </row>
    <row r="754">
      <c r="G754" s="19"/>
    </row>
    <row r="755">
      <c r="G755" s="19"/>
    </row>
    <row r="756">
      <c r="G756" s="19"/>
    </row>
    <row r="757">
      <c r="G757" s="19"/>
    </row>
    <row r="758">
      <c r="G758" s="19"/>
    </row>
    <row r="759">
      <c r="G759" s="19"/>
    </row>
    <row r="760">
      <c r="G760" s="19"/>
    </row>
    <row r="761">
      <c r="G761" s="19"/>
    </row>
    <row r="762">
      <c r="G762" s="19"/>
    </row>
    <row r="763">
      <c r="G763" s="19"/>
    </row>
    <row r="764">
      <c r="G764" s="19"/>
    </row>
    <row r="765">
      <c r="G765" s="19"/>
    </row>
    <row r="766">
      <c r="G766" s="19"/>
    </row>
    <row r="767">
      <c r="G767" s="19"/>
    </row>
    <row r="768">
      <c r="G768" s="19"/>
    </row>
    <row r="769">
      <c r="G769" s="19"/>
    </row>
    <row r="770">
      <c r="G770" s="19"/>
    </row>
    <row r="771">
      <c r="G771" s="19"/>
    </row>
    <row r="772">
      <c r="G772" s="19"/>
    </row>
    <row r="773">
      <c r="G773" s="19"/>
    </row>
    <row r="774">
      <c r="G774" s="19"/>
    </row>
    <row r="775">
      <c r="G775" s="19"/>
    </row>
    <row r="776">
      <c r="G776" s="19"/>
    </row>
    <row r="777">
      <c r="G777" s="19"/>
    </row>
    <row r="778">
      <c r="G778" s="19"/>
    </row>
    <row r="779">
      <c r="G779" s="19"/>
    </row>
    <row r="780">
      <c r="G780" s="19"/>
    </row>
    <row r="781">
      <c r="G781" s="19"/>
    </row>
    <row r="782">
      <c r="G782" s="19"/>
    </row>
    <row r="783">
      <c r="G783" s="19"/>
    </row>
    <row r="784">
      <c r="G784" s="19"/>
    </row>
    <row r="785">
      <c r="G785" s="19"/>
    </row>
    <row r="786">
      <c r="G786" s="19"/>
    </row>
    <row r="787">
      <c r="G787" s="19"/>
    </row>
    <row r="788">
      <c r="G788" s="19"/>
    </row>
    <row r="789">
      <c r="G789" s="19"/>
    </row>
    <row r="790">
      <c r="G790" s="19"/>
    </row>
    <row r="791">
      <c r="G791" s="19"/>
    </row>
    <row r="792">
      <c r="G792" s="19"/>
    </row>
    <row r="793">
      <c r="G793" s="19"/>
    </row>
    <row r="794">
      <c r="G794" s="19"/>
    </row>
    <row r="795">
      <c r="G795" s="19"/>
    </row>
    <row r="796">
      <c r="G796" s="19"/>
    </row>
    <row r="797">
      <c r="G797" s="19"/>
    </row>
    <row r="798">
      <c r="G798" s="19"/>
    </row>
    <row r="799">
      <c r="G799" s="19"/>
    </row>
    <row r="800">
      <c r="G800" s="19"/>
    </row>
    <row r="801">
      <c r="G801" s="19"/>
    </row>
    <row r="802">
      <c r="G802" s="19"/>
    </row>
    <row r="803">
      <c r="G803" s="19"/>
    </row>
    <row r="804">
      <c r="G804" s="19"/>
    </row>
    <row r="805">
      <c r="G805" s="19"/>
    </row>
    <row r="806">
      <c r="G806" s="19"/>
    </row>
    <row r="807">
      <c r="G807" s="19"/>
    </row>
    <row r="808">
      <c r="G808" s="19"/>
    </row>
    <row r="809">
      <c r="G809" s="19"/>
    </row>
    <row r="810">
      <c r="G810" s="19"/>
    </row>
    <row r="811">
      <c r="G811" s="19"/>
    </row>
    <row r="812">
      <c r="G812" s="19"/>
    </row>
    <row r="813">
      <c r="G813" s="19"/>
    </row>
    <row r="814">
      <c r="G814" s="19"/>
    </row>
    <row r="815">
      <c r="G815" s="19"/>
    </row>
    <row r="816">
      <c r="G816" s="19"/>
    </row>
    <row r="817">
      <c r="G817" s="19"/>
    </row>
    <row r="818">
      <c r="G818" s="19"/>
    </row>
    <row r="819">
      <c r="G819" s="19"/>
    </row>
    <row r="820">
      <c r="G820" s="19"/>
    </row>
    <row r="821">
      <c r="G821" s="19"/>
    </row>
    <row r="822">
      <c r="G822" s="19"/>
    </row>
    <row r="823">
      <c r="G823" s="19"/>
    </row>
    <row r="824">
      <c r="G824" s="19"/>
    </row>
    <row r="825">
      <c r="G825" s="19"/>
    </row>
    <row r="826">
      <c r="G826" s="19"/>
    </row>
    <row r="827">
      <c r="G827" s="19"/>
    </row>
    <row r="828">
      <c r="G828" s="19"/>
    </row>
    <row r="829">
      <c r="G829" s="19"/>
    </row>
    <row r="830">
      <c r="G830" s="19"/>
    </row>
    <row r="831">
      <c r="G831" s="19"/>
    </row>
    <row r="832">
      <c r="G832" s="19"/>
    </row>
    <row r="833">
      <c r="G833" s="19"/>
    </row>
    <row r="834">
      <c r="G834" s="19"/>
    </row>
    <row r="835">
      <c r="G835" s="19"/>
    </row>
    <row r="836">
      <c r="G836" s="19"/>
    </row>
    <row r="837">
      <c r="G837" s="19"/>
    </row>
    <row r="838">
      <c r="G838" s="19"/>
    </row>
    <row r="839">
      <c r="G839" s="19"/>
    </row>
    <row r="840">
      <c r="G840" s="19"/>
    </row>
    <row r="841">
      <c r="G841" s="19"/>
    </row>
    <row r="842">
      <c r="G842" s="19"/>
    </row>
    <row r="843">
      <c r="G843" s="19"/>
    </row>
    <row r="844">
      <c r="G844" s="19"/>
    </row>
    <row r="845">
      <c r="G845" s="19"/>
    </row>
    <row r="846">
      <c r="G846" s="19"/>
    </row>
    <row r="847">
      <c r="G847" s="19"/>
    </row>
    <row r="848">
      <c r="G848" s="19"/>
    </row>
    <row r="849">
      <c r="G849" s="19"/>
    </row>
    <row r="850">
      <c r="G850" s="19"/>
    </row>
    <row r="851">
      <c r="G851" s="19"/>
    </row>
    <row r="852">
      <c r="G852" s="19"/>
    </row>
    <row r="853">
      <c r="G853" s="19"/>
    </row>
    <row r="854">
      <c r="G854" s="19"/>
    </row>
    <row r="855">
      <c r="G855" s="19"/>
    </row>
    <row r="856">
      <c r="G856" s="19"/>
    </row>
    <row r="857">
      <c r="G857" s="19"/>
    </row>
    <row r="858">
      <c r="G858" s="19"/>
    </row>
    <row r="859">
      <c r="G859" s="19"/>
    </row>
    <row r="860">
      <c r="G860" s="19"/>
    </row>
    <row r="861">
      <c r="G861" s="19"/>
    </row>
    <row r="862">
      <c r="G862" s="19"/>
    </row>
    <row r="863">
      <c r="G863" s="19"/>
    </row>
    <row r="864">
      <c r="G864" s="19"/>
    </row>
    <row r="865">
      <c r="G865" s="19"/>
    </row>
    <row r="866">
      <c r="G866" s="19"/>
    </row>
    <row r="867">
      <c r="G867" s="19"/>
    </row>
    <row r="868">
      <c r="G868" s="19"/>
    </row>
    <row r="869">
      <c r="G869" s="19"/>
    </row>
    <row r="870">
      <c r="G870" s="19"/>
    </row>
    <row r="871">
      <c r="G871" s="19"/>
    </row>
    <row r="872">
      <c r="G872" s="19"/>
    </row>
    <row r="873">
      <c r="G873" s="19"/>
    </row>
    <row r="874">
      <c r="G874" s="19"/>
    </row>
    <row r="875">
      <c r="G875" s="19"/>
    </row>
    <row r="876">
      <c r="G876" s="19"/>
    </row>
    <row r="877">
      <c r="G877" s="19"/>
    </row>
    <row r="878">
      <c r="G878" s="19"/>
    </row>
    <row r="879">
      <c r="G879" s="19"/>
    </row>
    <row r="880">
      <c r="G880" s="19"/>
    </row>
    <row r="881">
      <c r="G881" s="19"/>
    </row>
    <row r="882">
      <c r="G882" s="19"/>
    </row>
    <row r="883">
      <c r="G883" s="19"/>
    </row>
    <row r="884">
      <c r="G884" s="19"/>
    </row>
    <row r="885">
      <c r="G885" s="19"/>
    </row>
    <row r="886">
      <c r="G886" s="19"/>
    </row>
    <row r="887">
      <c r="G887" s="19"/>
    </row>
    <row r="888">
      <c r="G888" s="19"/>
    </row>
    <row r="889">
      <c r="G889" s="19"/>
    </row>
    <row r="890">
      <c r="G890" s="19"/>
    </row>
    <row r="891">
      <c r="G891" s="19"/>
    </row>
    <row r="892">
      <c r="G892" s="19"/>
    </row>
    <row r="893">
      <c r="G893" s="19"/>
    </row>
    <row r="894">
      <c r="G894" s="19"/>
    </row>
    <row r="895">
      <c r="G895" s="19"/>
    </row>
    <row r="896">
      <c r="G896" s="19"/>
    </row>
    <row r="897">
      <c r="G897" s="19"/>
    </row>
    <row r="898">
      <c r="G898" s="19"/>
    </row>
    <row r="899">
      <c r="G899" s="19"/>
    </row>
    <row r="900">
      <c r="G900" s="19"/>
    </row>
    <row r="901">
      <c r="G901" s="19"/>
    </row>
    <row r="902">
      <c r="G902" s="19"/>
    </row>
    <row r="903">
      <c r="G903" s="19"/>
    </row>
    <row r="904">
      <c r="G904" s="19"/>
    </row>
    <row r="905">
      <c r="G905" s="19"/>
    </row>
    <row r="906">
      <c r="G906" s="19"/>
    </row>
    <row r="907">
      <c r="G907" s="19"/>
    </row>
    <row r="908">
      <c r="G908" s="19"/>
    </row>
    <row r="909">
      <c r="G909" s="19"/>
    </row>
    <row r="910">
      <c r="G910" s="19"/>
    </row>
    <row r="911">
      <c r="G911" s="19"/>
    </row>
    <row r="912">
      <c r="G912" s="19"/>
    </row>
    <row r="913">
      <c r="G913" s="19"/>
    </row>
    <row r="914">
      <c r="G914" s="19"/>
    </row>
    <row r="915">
      <c r="G915" s="19"/>
    </row>
    <row r="916">
      <c r="G916" s="19"/>
    </row>
    <row r="917">
      <c r="G917" s="19"/>
    </row>
    <row r="918">
      <c r="G918" s="19"/>
    </row>
    <row r="919">
      <c r="G919" s="19"/>
    </row>
    <row r="920">
      <c r="G920" s="19"/>
    </row>
    <row r="921">
      <c r="G921" s="19"/>
    </row>
    <row r="922">
      <c r="G922" s="19"/>
    </row>
    <row r="923">
      <c r="G923" s="19"/>
    </row>
    <row r="924">
      <c r="G924" s="19"/>
    </row>
    <row r="925">
      <c r="G925" s="19"/>
    </row>
    <row r="926">
      <c r="G926" s="19"/>
    </row>
    <row r="927">
      <c r="G927" s="19"/>
    </row>
    <row r="928">
      <c r="G928" s="19"/>
    </row>
    <row r="929">
      <c r="G929" s="19"/>
    </row>
    <row r="930">
      <c r="G930" s="19"/>
    </row>
    <row r="931">
      <c r="G931" s="19"/>
    </row>
    <row r="932">
      <c r="G932" s="19"/>
    </row>
    <row r="933">
      <c r="G933" s="19"/>
    </row>
    <row r="934">
      <c r="G934" s="19"/>
    </row>
    <row r="935">
      <c r="G935" s="19"/>
    </row>
    <row r="936">
      <c r="G936" s="19"/>
    </row>
    <row r="937">
      <c r="G937" s="19"/>
    </row>
    <row r="938">
      <c r="G938" s="19"/>
    </row>
    <row r="939">
      <c r="G939" s="19"/>
    </row>
    <row r="940">
      <c r="G940" s="19"/>
    </row>
    <row r="941">
      <c r="G941" s="19"/>
    </row>
    <row r="942">
      <c r="G942" s="19"/>
    </row>
    <row r="943">
      <c r="G943" s="19"/>
    </row>
    <row r="944">
      <c r="G944" s="19"/>
    </row>
    <row r="945">
      <c r="G945" s="19"/>
    </row>
    <row r="946">
      <c r="G946" s="19"/>
    </row>
    <row r="947">
      <c r="G947" s="19"/>
    </row>
    <row r="948">
      <c r="G948" s="19"/>
    </row>
    <row r="949">
      <c r="G949" s="19"/>
    </row>
    <row r="950">
      <c r="G950" s="19"/>
    </row>
    <row r="951">
      <c r="G951" s="19"/>
    </row>
    <row r="952">
      <c r="G952" s="19"/>
    </row>
    <row r="953">
      <c r="G953" s="19"/>
    </row>
    <row r="954">
      <c r="G954" s="19"/>
    </row>
    <row r="955">
      <c r="G955" s="19"/>
    </row>
    <row r="956">
      <c r="G956" s="19"/>
    </row>
    <row r="957">
      <c r="G957" s="19"/>
    </row>
    <row r="958">
      <c r="G958" s="19"/>
    </row>
    <row r="959">
      <c r="G959" s="19"/>
    </row>
    <row r="960">
      <c r="G960" s="19"/>
    </row>
    <row r="961">
      <c r="G961" s="19"/>
    </row>
    <row r="962">
      <c r="G962" s="19"/>
    </row>
    <row r="963">
      <c r="G963" s="19"/>
    </row>
    <row r="964">
      <c r="G964" s="19"/>
    </row>
    <row r="965">
      <c r="G965" s="19"/>
    </row>
    <row r="966">
      <c r="G966" s="19"/>
    </row>
    <row r="967">
      <c r="G967" s="19"/>
    </row>
    <row r="968">
      <c r="G968" s="19"/>
    </row>
    <row r="969">
      <c r="G969" s="19"/>
    </row>
    <row r="970">
      <c r="G970" s="19"/>
    </row>
    <row r="971">
      <c r="G971" s="19"/>
    </row>
    <row r="972">
      <c r="G972" s="19"/>
    </row>
    <row r="973">
      <c r="G973" s="19"/>
    </row>
    <row r="974">
      <c r="G974" s="19"/>
    </row>
    <row r="975">
      <c r="G975" s="19"/>
    </row>
    <row r="976">
      <c r="G976" s="19"/>
    </row>
    <row r="977">
      <c r="G977" s="19"/>
    </row>
    <row r="978">
      <c r="G978" s="19"/>
    </row>
    <row r="979">
      <c r="G979" s="19"/>
    </row>
    <row r="980">
      <c r="G980" s="19"/>
    </row>
    <row r="981">
      <c r="G981" s="19"/>
    </row>
    <row r="982">
      <c r="G982" s="19"/>
    </row>
    <row r="983">
      <c r="G983" s="19"/>
    </row>
    <row r="984">
      <c r="G984" s="19"/>
    </row>
    <row r="985">
      <c r="G985" s="19"/>
    </row>
    <row r="986">
      <c r="G986" s="19"/>
    </row>
    <row r="987">
      <c r="G987" s="19"/>
    </row>
    <row r="988">
      <c r="G988" s="19"/>
    </row>
    <row r="989">
      <c r="G989" s="19"/>
    </row>
    <row r="990">
      <c r="G990" s="19"/>
    </row>
    <row r="991">
      <c r="G991" s="19"/>
    </row>
    <row r="992">
      <c r="G992" s="19"/>
    </row>
    <row r="993">
      <c r="G993" s="19"/>
    </row>
    <row r="994">
      <c r="G994" s="19"/>
    </row>
    <row r="995">
      <c r="G995" s="19"/>
    </row>
    <row r="996">
      <c r="G996" s="19"/>
    </row>
    <row r="997">
      <c r="G997" s="19"/>
    </row>
    <row r="998">
      <c r="G998" s="19"/>
    </row>
    <row r="999">
      <c r="G999" s="19"/>
    </row>
    <row r="1000">
      <c r="G1000" s="19"/>
    </row>
    <row r="1001">
      <c r="G1001" s="19"/>
    </row>
  </sheetData>
  <conditionalFormatting sqref="G3:G349">
    <cfRule type="cellIs" dxfId="0" priority="1" operator="lessThan">
      <formula>4</formula>
    </cfRule>
  </conditionalFormatting>
  <conditionalFormatting sqref="G3:G349">
    <cfRule type="cellIs" dxfId="1" priority="2" operator="lessThan">
      <formula>8</formula>
    </cfRule>
  </conditionalFormatting>
  <conditionalFormatting sqref="G3:G349">
    <cfRule type="cellIs" dxfId="2" priority="3" operator="equal">
      <formula>11</formula>
    </cfRule>
  </conditionalFormatting>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88"/>
  </cols>
  <sheetData>
    <row r="1">
      <c r="A1" s="81" t="s">
        <v>1010</v>
      </c>
      <c r="B1" s="65" t="s">
        <v>1008</v>
      </c>
      <c r="C1" s="65"/>
      <c r="D1" s="65"/>
    </row>
    <row r="2">
      <c r="A2" s="82">
        <v>11.0</v>
      </c>
      <c r="B2" s="61" t="s">
        <v>604</v>
      </c>
      <c r="C2" s="61"/>
      <c r="D2" s="61"/>
      <c r="E2" s="22" t="str">
        <f t="shared" ref="E2:E335" si="1">CONCAT(A2,",")</f>
        <v>11,</v>
      </c>
      <c r="G2" s="22" t="str">
        <f>CONCATENATE(E2:E329)</f>
        <v>11,13,15,17,19,21,23,24,25,27,29,31,33,36,37,39,43,45,46,48,50,55,56,57,58,59,63,65,67,69,71,72,73,74,75,76,77,78,79,81,82,83,84,86,87,88,89,90,94,95,96,97,98,99,100,101,104,105,106,107,110,112,114,115,117,118,119,121,122,124,125,126,127,129,130,131,132,133,134,135,136,138,139,140,141,143,145,146,147,148,149,150,151,152,153,154,155,156,157,159,161,163,165,166,167,169,173,174,176,185,189,193,194,195,196,198,199,200,201,203,204,205,206,207,216,217,220,221,222,223,224,225,226,227,228,229,230,231,232,233,234,236,237,238,239,240,248,249,252,254,256,260,262,264,265,275,276,299,300,301,305,306,307,308,309,310,311,312,315,316,317,326,328,341,350,355,361,368,373,378,379,387,388,390,392,393,408,409,411,414,427,428,450,455,456,457,458,459,460,461,462,463,464,465,466,473,474,475,478,481,486,488,492,500,506,508,535,536,537,538,539,540,565,570,574,575,576,577,578,579,580,585,587,592,594,615,616,623,628,629,630,634,635,637,641,643,644,645,646,647,653,654,659,660,661,663,666,675,677,678,679,680,681,682,683,684,685,687,688,689,690,691,692,693,694,695,696,712,713,717,723,725,726,736,737,738,742,743,754,755,756,759,760,774,776,781,787,788,800,803,817,825,826,837,841,842,843,844,845,846,870,885,894,895,896,897,898,899,951,954,961,976,977,978,1041,1045,1065,1066,</v>
      </c>
    </row>
    <row r="3">
      <c r="A3" s="82">
        <v>13.0</v>
      </c>
      <c r="B3" s="61" t="s">
        <v>250</v>
      </c>
      <c r="C3" s="61"/>
      <c r="D3" s="61"/>
      <c r="E3" s="22" t="str">
        <f t="shared" si="1"/>
        <v>13,</v>
      </c>
    </row>
    <row r="4">
      <c r="A4" s="82">
        <v>15.0</v>
      </c>
      <c r="B4" s="61" t="s">
        <v>787</v>
      </c>
      <c r="C4" s="61"/>
      <c r="D4" s="61"/>
      <c r="E4" s="22" t="str">
        <f t="shared" si="1"/>
        <v>15,</v>
      </c>
    </row>
    <row r="5">
      <c r="A5" s="82">
        <v>17.0</v>
      </c>
      <c r="B5" s="61" t="s">
        <v>80</v>
      </c>
      <c r="C5" s="61"/>
      <c r="D5" s="61"/>
      <c r="E5" s="22" t="str">
        <f t="shared" si="1"/>
        <v>17,</v>
      </c>
    </row>
    <row r="6">
      <c r="A6" s="82">
        <v>19.0</v>
      </c>
      <c r="B6" s="61" t="s">
        <v>177</v>
      </c>
      <c r="C6" s="61"/>
      <c r="D6" s="61"/>
      <c r="E6" s="22" t="str">
        <f t="shared" si="1"/>
        <v>19,</v>
      </c>
    </row>
    <row r="7">
      <c r="A7" s="82">
        <v>21.0</v>
      </c>
      <c r="B7" s="61" t="s">
        <v>23</v>
      </c>
      <c r="C7" s="61"/>
      <c r="D7" s="61"/>
      <c r="E7" s="22" t="str">
        <f t="shared" si="1"/>
        <v>21,</v>
      </c>
    </row>
    <row r="8">
      <c r="A8" s="82">
        <v>23.0</v>
      </c>
      <c r="B8" s="61" t="s">
        <v>147</v>
      </c>
      <c r="C8" s="61"/>
      <c r="D8" s="61"/>
      <c r="E8" s="22" t="str">
        <f t="shared" si="1"/>
        <v>23,</v>
      </c>
    </row>
    <row r="9">
      <c r="A9" s="82">
        <v>24.0</v>
      </c>
      <c r="B9" s="61" t="s">
        <v>111</v>
      </c>
      <c r="C9" s="61"/>
      <c r="D9" s="61"/>
      <c r="E9" s="22" t="str">
        <f t="shared" si="1"/>
        <v>24,</v>
      </c>
    </row>
    <row r="10">
      <c r="A10" s="82">
        <v>25.0</v>
      </c>
      <c r="B10" s="61" t="s">
        <v>161</v>
      </c>
      <c r="C10" s="61"/>
      <c r="D10" s="61"/>
      <c r="E10" s="22" t="str">
        <f t="shared" si="1"/>
        <v>25,</v>
      </c>
    </row>
    <row r="11">
      <c r="A11" s="82">
        <v>27.0</v>
      </c>
      <c r="B11" s="61" t="s">
        <v>602</v>
      </c>
      <c r="C11" s="61"/>
      <c r="D11" s="61"/>
      <c r="E11" s="22" t="str">
        <f t="shared" si="1"/>
        <v>27,</v>
      </c>
    </row>
    <row r="12">
      <c r="A12" s="82">
        <v>29.0</v>
      </c>
      <c r="B12" s="61" t="s">
        <v>246</v>
      </c>
      <c r="C12" s="61"/>
      <c r="D12" s="61"/>
      <c r="E12" s="22" t="str">
        <f t="shared" si="1"/>
        <v>29,</v>
      </c>
    </row>
    <row r="13">
      <c r="A13" s="82">
        <v>31.0</v>
      </c>
      <c r="B13" s="61" t="s">
        <v>650</v>
      </c>
      <c r="C13" s="61"/>
      <c r="D13" s="61"/>
      <c r="E13" s="22" t="str">
        <f t="shared" si="1"/>
        <v>31,</v>
      </c>
    </row>
    <row r="14">
      <c r="A14" s="82">
        <v>33.0</v>
      </c>
      <c r="B14" s="61" t="s">
        <v>576</v>
      </c>
      <c r="C14" s="61"/>
      <c r="D14" s="61"/>
      <c r="E14" s="22" t="str">
        <f t="shared" si="1"/>
        <v>33,</v>
      </c>
    </row>
    <row r="15">
      <c r="A15" s="82">
        <v>36.0</v>
      </c>
      <c r="B15" s="61" t="s">
        <v>97</v>
      </c>
      <c r="C15" s="61"/>
      <c r="D15" s="61"/>
      <c r="E15" s="22" t="str">
        <f t="shared" si="1"/>
        <v>36,</v>
      </c>
    </row>
    <row r="16">
      <c r="A16" s="82">
        <v>37.0</v>
      </c>
      <c r="B16" s="61" t="s">
        <v>790</v>
      </c>
      <c r="C16" s="61"/>
      <c r="D16" s="61"/>
      <c r="E16" s="22" t="str">
        <f t="shared" si="1"/>
        <v>37,</v>
      </c>
    </row>
    <row r="17">
      <c r="A17" s="82">
        <v>39.0</v>
      </c>
      <c r="B17" s="61" t="s">
        <v>233</v>
      </c>
      <c r="C17" s="61"/>
      <c r="D17" s="61"/>
      <c r="E17" s="22" t="str">
        <f t="shared" si="1"/>
        <v>39,</v>
      </c>
    </row>
    <row r="18">
      <c r="A18" s="82">
        <v>43.0</v>
      </c>
      <c r="B18" s="61" t="s">
        <v>34</v>
      </c>
      <c r="C18" s="61"/>
      <c r="D18" s="61"/>
      <c r="E18" s="22" t="str">
        <f t="shared" si="1"/>
        <v>43,</v>
      </c>
    </row>
    <row r="19">
      <c r="A19" s="82">
        <v>45.0</v>
      </c>
      <c r="B19" s="61" t="s">
        <v>303</v>
      </c>
      <c r="C19" s="61"/>
      <c r="D19" s="61"/>
      <c r="E19" s="22" t="str">
        <f t="shared" si="1"/>
        <v>45,</v>
      </c>
    </row>
    <row r="20">
      <c r="A20" s="82">
        <v>46.0</v>
      </c>
      <c r="B20" s="61" t="s">
        <v>448</v>
      </c>
      <c r="C20" s="61"/>
      <c r="D20" s="61"/>
      <c r="E20" s="22" t="str">
        <f t="shared" si="1"/>
        <v>46,</v>
      </c>
    </row>
    <row r="21">
      <c r="A21" s="82">
        <v>48.0</v>
      </c>
      <c r="B21" s="61" t="s">
        <v>626</v>
      </c>
      <c r="C21" s="61"/>
      <c r="D21" s="61"/>
      <c r="E21" s="22" t="str">
        <f t="shared" si="1"/>
        <v>48,</v>
      </c>
    </row>
    <row r="22">
      <c r="A22" s="82">
        <v>50.0</v>
      </c>
      <c r="B22" s="61" t="s">
        <v>524</v>
      </c>
      <c r="C22" s="61"/>
      <c r="D22" s="61"/>
      <c r="E22" s="22" t="str">
        <f t="shared" si="1"/>
        <v>50,</v>
      </c>
    </row>
    <row r="23">
      <c r="A23" s="82">
        <v>55.0</v>
      </c>
      <c r="B23" s="61" t="s">
        <v>772</v>
      </c>
      <c r="C23" s="61"/>
      <c r="D23" s="61"/>
      <c r="E23" s="22" t="str">
        <f t="shared" si="1"/>
        <v>55,</v>
      </c>
    </row>
    <row r="24">
      <c r="A24" s="82">
        <v>56.0</v>
      </c>
      <c r="B24" s="61" t="s">
        <v>390</v>
      </c>
      <c r="C24" s="61"/>
      <c r="D24" s="61"/>
      <c r="E24" s="22" t="str">
        <f t="shared" si="1"/>
        <v>56,</v>
      </c>
    </row>
    <row r="25">
      <c r="A25" s="82">
        <v>57.0</v>
      </c>
      <c r="B25" s="61" t="s">
        <v>76</v>
      </c>
      <c r="C25" s="61"/>
      <c r="D25" s="61"/>
      <c r="E25" s="22" t="str">
        <f t="shared" si="1"/>
        <v>57,</v>
      </c>
    </row>
    <row r="26">
      <c r="A26" s="82">
        <v>58.0</v>
      </c>
      <c r="B26" s="61" t="s">
        <v>301</v>
      </c>
      <c r="C26" s="61"/>
      <c r="D26" s="61"/>
      <c r="E26" s="22" t="str">
        <f t="shared" si="1"/>
        <v>58,</v>
      </c>
    </row>
    <row r="27">
      <c r="A27" s="82">
        <v>59.0</v>
      </c>
      <c r="B27" s="61" t="s">
        <v>764</v>
      </c>
      <c r="C27" s="61"/>
      <c r="D27" s="61"/>
      <c r="E27" s="22" t="str">
        <f t="shared" si="1"/>
        <v>59,</v>
      </c>
    </row>
    <row r="28">
      <c r="A28" s="82">
        <v>63.0</v>
      </c>
      <c r="B28" s="61" t="s">
        <v>156</v>
      </c>
      <c r="C28" s="61"/>
      <c r="D28" s="61"/>
      <c r="E28" s="22" t="str">
        <f t="shared" si="1"/>
        <v>63,</v>
      </c>
    </row>
    <row r="29">
      <c r="A29" s="83">
        <v>65.0</v>
      </c>
      <c r="B29" s="6" t="s">
        <v>204</v>
      </c>
      <c r="C29" s="61"/>
      <c r="D29" s="61"/>
      <c r="E29" s="22" t="str">
        <f t="shared" si="1"/>
        <v>65,</v>
      </c>
    </row>
    <row r="30">
      <c r="A30" s="82">
        <v>67.0</v>
      </c>
      <c r="B30" s="61" t="s">
        <v>162</v>
      </c>
      <c r="C30" s="61"/>
      <c r="D30" s="61"/>
      <c r="E30" s="22" t="str">
        <f t="shared" si="1"/>
        <v>67,</v>
      </c>
    </row>
    <row r="31">
      <c r="A31" s="82">
        <v>69.0</v>
      </c>
      <c r="B31" s="61" t="s">
        <v>634</v>
      </c>
      <c r="C31" s="61"/>
      <c r="D31" s="61"/>
      <c r="E31" s="22" t="str">
        <f t="shared" si="1"/>
        <v>69,</v>
      </c>
    </row>
    <row r="32">
      <c r="A32" s="83">
        <v>71.0</v>
      </c>
      <c r="B32" s="6" t="s">
        <v>809</v>
      </c>
      <c r="C32" s="61"/>
      <c r="D32" s="61"/>
      <c r="E32" s="22" t="str">
        <f t="shared" si="1"/>
        <v>71,</v>
      </c>
    </row>
    <row r="33">
      <c r="A33" s="82">
        <v>72.0</v>
      </c>
      <c r="B33" s="61" t="s">
        <v>819</v>
      </c>
      <c r="C33" s="61"/>
      <c r="D33" s="61"/>
      <c r="E33" s="22" t="str">
        <f t="shared" si="1"/>
        <v>72,</v>
      </c>
    </row>
    <row r="34">
      <c r="A34" s="82">
        <v>73.0</v>
      </c>
      <c r="B34" s="61" t="s">
        <v>644</v>
      </c>
      <c r="C34" s="61"/>
      <c r="D34" s="61"/>
      <c r="E34" s="22" t="str">
        <f t="shared" si="1"/>
        <v>73,</v>
      </c>
    </row>
    <row r="35">
      <c r="A35" s="82">
        <v>74.0</v>
      </c>
      <c r="B35" s="61" t="s">
        <v>427</v>
      </c>
      <c r="C35" s="61"/>
      <c r="D35" s="61"/>
      <c r="E35" s="22" t="str">
        <f t="shared" si="1"/>
        <v>74,</v>
      </c>
    </row>
    <row r="36">
      <c r="A36" s="82">
        <v>75.0</v>
      </c>
      <c r="B36" s="61" t="s">
        <v>123</v>
      </c>
      <c r="C36" s="61"/>
      <c r="D36" s="61"/>
      <c r="E36" s="22" t="str">
        <f t="shared" si="1"/>
        <v>75,</v>
      </c>
    </row>
    <row r="37">
      <c r="A37" s="82">
        <v>76.0</v>
      </c>
      <c r="B37" s="61" t="s">
        <v>51</v>
      </c>
      <c r="C37" s="61"/>
      <c r="D37" s="61"/>
      <c r="E37" s="22" t="str">
        <f t="shared" si="1"/>
        <v>76,</v>
      </c>
    </row>
    <row r="38">
      <c r="A38" s="82">
        <v>77.0</v>
      </c>
      <c r="B38" s="61" t="s">
        <v>129</v>
      </c>
      <c r="C38" s="61"/>
      <c r="D38" s="61"/>
      <c r="E38" s="22" t="str">
        <f t="shared" si="1"/>
        <v>77,</v>
      </c>
    </row>
    <row r="39">
      <c r="A39" s="82">
        <v>78.0</v>
      </c>
      <c r="B39" s="61" t="s">
        <v>66</v>
      </c>
      <c r="C39" s="61"/>
      <c r="D39" s="61"/>
      <c r="E39" s="22" t="str">
        <f t="shared" si="1"/>
        <v>78,</v>
      </c>
    </row>
    <row r="40">
      <c r="A40" s="82">
        <v>79.0</v>
      </c>
      <c r="B40" s="61" t="s">
        <v>532</v>
      </c>
      <c r="C40" s="61"/>
      <c r="D40" s="61"/>
      <c r="E40" s="22" t="str">
        <f t="shared" si="1"/>
        <v>79,</v>
      </c>
    </row>
    <row r="41">
      <c r="A41" s="82">
        <v>81.0</v>
      </c>
      <c r="B41" s="61" t="s">
        <v>396</v>
      </c>
      <c r="C41" s="61"/>
      <c r="D41" s="61"/>
      <c r="E41" s="22" t="str">
        <f t="shared" si="1"/>
        <v>81,</v>
      </c>
    </row>
    <row r="42">
      <c r="A42" s="82">
        <v>82.0</v>
      </c>
      <c r="B42" s="61" t="s">
        <v>418</v>
      </c>
      <c r="C42" s="61"/>
      <c r="D42" s="61"/>
      <c r="E42" s="22" t="str">
        <f t="shared" si="1"/>
        <v>82,</v>
      </c>
    </row>
    <row r="43">
      <c r="A43" s="82">
        <v>83.0</v>
      </c>
      <c r="B43" s="61" t="s">
        <v>640</v>
      </c>
      <c r="C43" s="61"/>
      <c r="D43" s="61"/>
      <c r="E43" s="22" t="str">
        <f t="shared" si="1"/>
        <v>83,</v>
      </c>
    </row>
    <row r="44">
      <c r="A44" s="82">
        <v>84.0</v>
      </c>
      <c r="B44" s="61" t="s">
        <v>210</v>
      </c>
      <c r="C44" s="61"/>
      <c r="D44" s="61"/>
      <c r="E44" s="22" t="str">
        <f t="shared" si="1"/>
        <v>84,</v>
      </c>
    </row>
    <row r="45">
      <c r="A45" s="82">
        <v>86.0</v>
      </c>
      <c r="B45" s="61" t="s">
        <v>290</v>
      </c>
      <c r="C45" s="61"/>
      <c r="D45" s="61"/>
      <c r="E45" s="22" t="str">
        <f t="shared" si="1"/>
        <v>86,</v>
      </c>
    </row>
    <row r="46">
      <c r="A46" s="82">
        <v>87.0</v>
      </c>
      <c r="B46" s="61" t="s">
        <v>128</v>
      </c>
      <c r="C46" s="61"/>
      <c r="D46" s="61"/>
      <c r="E46" s="22" t="str">
        <f t="shared" si="1"/>
        <v>87,</v>
      </c>
    </row>
    <row r="47">
      <c r="A47" s="82">
        <v>88.0</v>
      </c>
      <c r="B47" s="61" t="s">
        <v>331</v>
      </c>
      <c r="C47" s="61"/>
      <c r="D47" s="61"/>
      <c r="E47" s="22" t="str">
        <f t="shared" si="1"/>
        <v>88,</v>
      </c>
    </row>
    <row r="48">
      <c r="A48" s="82">
        <v>89.0</v>
      </c>
      <c r="B48" s="61" t="s">
        <v>73</v>
      </c>
      <c r="C48" s="61"/>
      <c r="D48" s="61"/>
      <c r="E48" s="22" t="str">
        <f t="shared" si="1"/>
        <v>89,</v>
      </c>
    </row>
    <row r="49">
      <c r="A49" s="82">
        <v>90.0</v>
      </c>
      <c r="B49" s="61" t="s">
        <v>107</v>
      </c>
      <c r="C49" s="61"/>
      <c r="D49" s="61"/>
      <c r="E49" s="22" t="str">
        <f t="shared" si="1"/>
        <v>90,</v>
      </c>
    </row>
    <row r="50">
      <c r="A50" s="82">
        <v>94.0</v>
      </c>
      <c r="B50" s="61" t="s">
        <v>600</v>
      </c>
      <c r="C50" s="61"/>
      <c r="D50" s="61"/>
      <c r="E50" s="22" t="str">
        <f t="shared" si="1"/>
        <v>94,</v>
      </c>
    </row>
    <row r="51">
      <c r="A51" s="82">
        <v>95.0</v>
      </c>
      <c r="B51" s="61" t="s">
        <v>42</v>
      </c>
      <c r="C51" s="61"/>
      <c r="D51" s="61"/>
      <c r="E51" s="22" t="str">
        <f t="shared" si="1"/>
        <v>95,</v>
      </c>
    </row>
    <row r="52">
      <c r="A52" s="82">
        <v>96.0</v>
      </c>
      <c r="B52" s="61" t="s">
        <v>683</v>
      </c>
      <c r="C52" s="61"/>
      <c r="D52" s="61"/>
      <c r="E52" s="22" t="str">
        <f t="shared" si="1"/>
        <v>96,</v>
      </c>
    </row>
    <row r="53">
      <c r="A53" s="82">
        <v>97.0</v>
      </c>
      <c r="B53" s="61" t="s">
        <v>192</v>
      </c>
      <c r="C53" s="61"/>
      <c r="D53" s="61"/>
      <c r="E53" s="22" t="str">
        <f t="shared" si="1"/>
        <v>97,</v>
      </c>
    </row>
    <row r="54">
      <c r="A54" s="82">
        <v>98.0</v>
      </c>
      <c r="B54" s="61" t="s">
        <v>366</v>
      </c>
      <c r="C54" s="61"/>
      <c r="D54" s="61"/>
      <c r="E54" s="22" t="str">
        <f t="shared" si="1"/>
        <v>98,</v>
      </c>
    </row>
    <row r="55">
      <c r="A55" s="82">
        <v>99.0</v>
      </c>
      <c r="B55" s="61" t="s">
        <v>195</v>
      </c>
      <c r="C55" s="61"/>
      <c r="D55" s="61"/>
      <c r="E55" s="22" t="str">
        <f t="shared" si="1"/>
        <v>99,</v>
      </c>
    </row>
    <row r="56">
      <c r="A56" s="82">
        <v>100.0</v>
      </c>
      <c r="B56" s="61" t="s">
        <v>487</v>
      </c>
      <c r="C56" s="61"/>
      <c r="D56" s="61"/>
      <c r="E56" s="22" t="str">
        <f t="shared" si="1"/>
        <v>100,</v>
      </c>
    </row>
    <row r="57">
      <c r="A57" s="82">
        <v>101.0</v>
      </c>
      <c r="B57" s="61" t="s">
        <v>203</v>
      </c>
      <c r="C57" s="61"/>
      <c r="D57" s="61"/>
      <c r="E57" s="22" t="str">
        <f t="shared" si="1"/>
        <v>101,</v>
      </c>
    </row>
    <row r="58">
      <c r="A58" s="82">
        <v>104.0</v>
      </c>
      <c r="B58" s="61" t="s">
        <v>68</v>
      </c>
      <c r="C58" s="61"/>
      <c r="D58" s="61"/>
      <c r="E58" s="22" t="str">
        <f t="shared" si="1"/>
        <v>104,</v>
      </c>
    </row>
    <row r="59">
      <c r="A59" s="82">
        <v>105.0</v>
      </c>
      <c r="B59" s="61" t="s">
        <v>132</v>
      </c>
      <c r="C59" s="61"/>
      <c r="D59" s="61"/>
      <c r="E59" s="22" t="str">
        <f t="shared" si="1"/>
        <v>105,</v>
      </c>
    </row>
    <row r="60">
      <c r="A60" s="82">
        <v>106.0</v>
      </c>
      <c r="B60" s="61" t="s">
        <v>271</v>
      </c>
      <c r="C60" s="61"/>
      <c r="D60" s="61"/>
      <c r="E60" s="22" t="str">
        <f t="shared" si="1"/>
        <v>106,</v>
      </c>
    </row>
    <row r="61">
      <c r="A61" s="82">
        <v>107.0</v>
      </c>
      <c r="B61" s="61" t="s">
        <v>184</v>
      </c>
      <c r="C61" s="61"/>
      <c r="D61" s="61"/>
      <c r="E61" s="22" t="str">
        <f t="shared" si="1"/>
        <v>107,</v>
      </c>
    </row>
    <row r="62">
      <c r="A62" s="82">
        <v>110.0</v>
      </c>
      <c r="B62" s="61" t="s">
        <v>241</v>
      </c>
      <c r="C62" s="61"/>
      <c r="D62" s="61"/>
      <c r="E62" s="22" t="str">
        <f t="shared" si="1"/>
        <v>110,</v>
      </c>
    </row>
    <row r="63">
      <c r="A63" s="82">
        <v>112.0</v>
      </c>
      <c r="B63" s="61" t="s">
        <v>407</v>
      </c>
      <c r="C63" s="61"/>
      <c r="D63" s="61"/>
      <c r="E63" s="22" t="str">
        <f t="shared" si="1"/>
        <v>112,</v>
      </c>
    </row>
    <row r="64">
      <c r="A64" s="82">
        <v>114.0</v>
      </c>
      <c r="B64" s="61" t="s">
        <v>541</v>
      </c>
      <c r="C64" s="61"/>
      <c r="D64" s="61"/>
      <c r="E64" s="22" t="str">
        <f t="shared" si="1"/>
        <v>114,</v>
      </c>
    </row>
    <row r="65">
      <c r="A65" s="82">
        <v>115.0</v>
      </c>
      <c r="B65" s="61" t="s">
        <v>555</v>
      </c>
      <c r="C65" s="61"/>
      <c r="D65" s="61"/>
      <c r="E65" s="22" t="str">
        <f t="shared" si="1"/>
        <v>115,</v>
      </c>
    </row>
    <row r="66">
      <c r="A66" s="82">
        <v>117.0</v>
      </c>
      <c r="B66" s="61" t="s">
        <v>104</v>
      </c>
      <c r="C66" s="61"/>
      <c r="D66" s="61"/>
      <c r="E66" s="22" t="str">
        <f t="shared" si="1"/>
        <v>117,</v>
      </c>
    </row>
    <row r="67">
      <c r="A67" s="82">
        <v>118.0</v>
      </c>
      <c r="B67" s="61" t="s">
        <v>519</v>
      </c>
      <c r="C67" s="61"/>
      <c r="D67" s="61"/>
      <c r="E67" s="22" t="str">
        <f t="shared" si="1"/>
        <v>118,</v>
      </c>
    </row>
    <row r="68">
      <c r="A68" s="82">
        <v>119.0</v>
      </c>
      <c r="B68" s="61" t="s">
        <v>472</v>
      </c>
      <c r="C68" s="61"/>
      <c r="D68" s="61"/>
      <c r="E68" s="22" t="str">
        <f t="shared" si="1"/>
        <v>119,</v>
      </c>
    </row>
    <row r="69">
      <c r="A69" s="82">
        <v>121.0</v>
      </c>
      <c r="B69" s="61" t="s">
        <v>581</v>
      </c>
      <c r="C69" s="61"/>
      <c r="D69" s="61"/>
      <c r="E69" s="22" t="str">
        <f t="shared" si="1"/>
        <v>121,</v>
      </c>
    </row>
    <row r="70">
      <c r="A70" s="82">
        <v>122.0</v>
      </c>
      <c r="B70" s="61" t="s">
        <v>199</v>
      </c>
      <c r="C70" s="61"/>
      <c r="D70" s="61"/>
      <c r="E70" s="22" t="str">
        <f t="shared" si="1"/>
        <v>122,</v>
      </c>
    </row>
    <row r="71">
      <c r="A71" s="82">
        <v>124.0</v>
      </c>
      <c r="B71" s="61" t="s">
        <v>526</v>
      </c>
      <c r="C71" s="61"/>
      <c r="D71" s="61"/>
      <c r="E71" s="22" t="str">
        <f t="shared" si="1"/>
        <v>124,</v>
      </c>
    </row>
    <row r="72">
      <c r="A72" s="82">
        <v>125.0</v>
      </c>
      <c r="B72" s="61" t="s">
        <v>37</v>
      </c>
      <c r="C72" s="61"/>
      <c r="D72" s="61"/>
      <c r="E72" s="22" t="str">
        <f t="shared" si="1"/>
        <v>125,</v>
      </c>
    </row>
    <row r="73">
      <c r="A73" s="82">
        <v>126.0</v>
      </c>
      <c r="B73" s="61" t="s">
        <v>31</v>
      </c>
      <c r="C73" s="61"/>
      <c r="D73" s="61"/>
      <c r="E73" s="22" t="str">
        <f t="shared" si="1"/>
        <v>126,</v>
      </c>
    </row>
    <row r="74">
      <c r="A74" s="82">
        <v>127.0</v>
      </c>
      <c r="B74" s="61" t="s">
        <v>747</v>
      </c>
      <c r="C74" s="61"/>
      <c r="D74" s="61"/>
      <c r="E74" s="22" t="str">
        <f t="shared" si="1"/>
        <v>127,</v>
      </c>
    </row>
    <row r="75">
      <c r="A75" s="82">
        <v>129.0</v>
      </c>
      <c r="B75" s="61" t="s">
        <v>145</v>
      </c>
      <c r="C75" s="61"/>
      <c r="D75" s="61"/>
      <c r="E75" s="22" t="str">
        <f t="shared" si="1"/>
        <v>129,</v>
      </c>
    </row>
    <row r="76">
      <c r="A76" s="82">
        <v>130.0</v>
      </c>
      <c r="B76" s="61" t="s">
        <v>477</v>
      </c>
      <c r="C76" s="61"/>
      <c r="D76" s="61"/>
      <c r="E76" s="22" t="str">
        <f t="shared" si="1"/>
        <v>130,</v>
      </c>
    </row>
    <row r="77">
      <c r="A77" s="82">
        <v>131.0</v>
      </c>
      <c r="B77" s="61" t="s">
        <v>115</v>
      </c>
      <c r="C77" s="61"/>
      <c r="D77" s="61"/>
      <c r="E77" s="22" t="str">
        <f t="shared" si="1"/>
        <v>131,</v>
      </c>
    </row>
    <row r="78">
      <c r="A78" s="82">
        <v>132.0</v>
      </c>
      <c r="B78" s="61" t="s">
        <v>173</v>
      </c>
      <c r="C78" s="61"/>
      <c r="D78" s="61"/>
      <c r="E78" s="22" t="str">
        <f t="shared" si="1"/>
        <v>132,</v>
      </c>
    </row>
    <row r="79">
      <c r="A79" s="82">
        <v>133.0</v>
      </c>
      <c r="B79" s="61" t="s">
        <v>103</v>
      </c>
      <c r="C79" s="61"/>
      <c r="D79" s="61"/>
      <c r="E79" s="22" t="str">
        <f t="shared" si="1"/>
        <v>133,</v>
      </c>
    </row>
    <row r="80">
      <c r="A80" s="82">
        <v>134.0</v>
      </c>
      <c r="B80" s="61" t="s">
        <v>458</v>
      </c>
      <c r="C80" s="61"/>
      <c r="D80" s="61"/>
      <c r="E80" s="22" t="str">
        <f t="shared" si="1"/>
        <v>134,</v>
      </c>
    </row>
    <row r="81">
      <c r="A81" s="82">
        <v>135.0</v>
      </c>
      <c r="B81" s="61" t="s">
        <v>554</v>
      </c>
      <c r="C81" s="61"/>
      <c r="D81" s="61"/>
      <c r="E81" s="22" t="str">
        <f t="shared" si="1"/>
        <v>135,</v>
      </c>
    </row>
    <row r="82">
      <c r="A82" s="82">
        <v>136.0</v>
      </c>
      <c r="B82" s="61" t="s">
        <v>565</v>
      </c>
      <c r="C82" s="61"/>
      <c r="D82" s="61"/>
      <c r="E82" s="22" t="str">
        <f t="shared" si="1"/>
        <v>136,</v>
      </c>
    </row>
    <row r="83">
      <c r="A83" s="82">
        <v>138.0</v>
      </c>
      <c r="B83" s="61" t="s">
        <v>410</v>
      </c>
      <c r="C83" s="61"/>
      <c r="D83" s="61"/>
      <c r="E83" s="22" t="str">
        <f t="shared" si="1"/>
        <v>138,</v>
      </c>
    </row>
    <row r="84">
      <c r="A84" s="82">
        <v>139.0</v>
      </c>
      <c r="B84" s="61" t="s">
        <v>72</v>
      </c>
      <c r="C84" s="61"/>
      <c r="D84" s="61"/>
      <c r="E84" s="22" t="str">
        <f t="shared" si="1"/>
        <v>139,</v>
      </c>
    </row>
    <row r="85">
      <c r="A85" s="82">
        <v>140.0</v>
      </c>
      <c r="B85" s="61" t="s">
        <v>359</v>
      </c>
      <c r="C85" s="61"/>
      <c r="D85" s="61"/>
      <c r="E85" s="22" t="str">
        <f t="shared" si="1"/>
        <v>140,</v>
      </c>
    </row>
    <row r="86">
      <c r="A86" s="82">
        <v>141.0</v>
      </c>
      <c r="B86" s="61" t="s">
        <v>316</v>
      </c>
      <c r="C86" s="61"/>
      <c r="D86" s="61"/>
      <c r="E86" s="22" t="str">
        <f t="shared" si="1"/>
        <v>141,</v>
      </c>
    </row>
    <row r="87">
      <c r="A87" s="82">
        <v>143.0</v>
      </c>
      <c r="B87" s="61" t="s">
        <v>252</v>
      </c>
      <c r="C87" s="61"/>
      <c r="D87" s="61"/>
      <c r="E87" s="22" t="str">
        <f t="shared" si="1"/>
        <v>143,</v>
      </c>
    </row>
    <row r="88">
      <c r="A88" s="82">
        <v>145.0</v>
      </c>
      <c r="B88" s="61" t="s">
        <v>149</v>
      </c>
      <c r="C88" s="61"/>
      <c r="D88" s="61"/>
      <c r="E88" s="22" t="str">
        <f t="shared" si="1"/>
        <v>145,</v>
      </c>
    </row>
    <row r="89">
      <c r="A89" s="82">
        <v>146.0</v>
      </c>
      <c r="B89" s="61" t="s">
        <v>257</v>
      </c>
      <c r="C89" s="61"/>
      <c r="D89" s="61"/>
      <c r="E89" s="22" t="str">
        <f t="shared" si="1"/>
        <v>146,</v>
      </c>
    </row>
    <row r="90">
      <c r="A90" s="82">
        <v>147.0</v>
      </c>
      <c r="B90" s="61" t="s">
        <v>499</v>
      </c>
      <c r="C90" s="61"/>
      <c r="D90" s="61"/>
      <c r="E90" s="22" t="str">
        <f t="shared" si="1"/>
        <v>147,</v>
      </c>
    </row>
    <row r="91">
      <c r="A91" s="82">
        <v>148.0</v>
      </c>
      <c r="B91" s="61" t="s">
        <v>686</v>
      </c>
      <c r="C91" s="61"/>
      <c r="D91" s="61"/>
      <c r="E91" s="22" t="str">
        <f t="shared" si="1"/>
        <v>148,</v>
      </c>
    </row>
    <row r="92">
      <c r="A92" s="82">
        <v>149.0</v>
      </c>
      <c r="B92" s="61" t="s">
        <v>688</v>
      </c>
      <c r="C92" s="62"/>
      <c r="D92" s="6"/>
      <c r="E92" s="22" t="str">
        <f t="shared" si="1"/>
        <v>149,</v>
      </c>
    </row>
    <row r="93">
      <c r="A93" s="82">
        <v>150.0</v>
      </c>
      <c r="B93" s="61" t="s">
        <v>613</v>
      </c>
      <c r="C93" s="61"/>
      <c r="D93" s="61"/>
      <c r="E93" s="22" t="str">
        <f t="shared" si="1"/>
        <v>150,</v>
      </c>
    </row>
    <row r="94">
      <c r="A94" s="82">
        <v>151.0</v>
      </c>
      <c r="B94" s="61" t="s">
        <v>608</v>
      </c>
      <c r="C94" s="61"/>
      <c r="D94" s="61"/>
      <c r="E94" s="22" t="str">
        <f t="shared" si="1"/>
        <v>151,</v>
      </c>
    </row>
    <row r="95">
      <c r="A95" s="82">
        <v>152.0</v>
      </c>
      <c r="B95" s="61" t="s">
        <v>553</v>
      </c>
      <c r="C95" s="61"/>
      <c r="D95" s="61"/>
      <c r="E95" s="22" t="str">
        <f t="shared" si="1"/>
        <v>152,</v>
      </c>
    </row>
    <row r="96">
      <c r="A96" s="82">
        <v>153.0</v>
      </c>
      <c r="B96" s="61" t="s">
        <v>360</v>
      </c>
      <c r="C96" s="61"/>
      <c r="D96" s="61"/>
      <c r="E96" s="22" t="str">
        <f t="shared" si="1"/>
        <v>153,</v>
      </c>
    </row>
    <row r="97">
      <c r="A97" s="82">
        <v>154.0</v>
      </c>
      <c r="B97" s="61" t="s">
        <v>522</v>
      </c>
      <c r="C97" s="61"/>
      <c r="D97" s="61"/>
      <c r="E97" s="22" t="str">
        <f t="shared" si="1"/>
        <v>154,</v>
      </c>
    </row>
    <row r="98">
      <c r="A98" s="82">
        <v>155.0</v>
      </c>
      <c r="B98" s="61" t="s">
        <v>560</v>
      </c>
      <c r="C98" s="61"/>
      <c r="D98" s="61"/>
      <c r="E98" s="22" t="str">
        <f t="shared" si="1"/>
        <v>155,</v>
      </c>
    </row>
    <row r="99">
      <c r="A99" s="82">
        <v>156.0</v>
      </c>
      <c r="B99" s="61" t="s">
        <v>345</v>
      </c>
      <c r="C99" s="61"/>
      <c r="D99" s="61"/>
      <c r="E99" s="22" t="str">
        <f t="shared" si="1"/>
        <v>156,</v>
      </c>
    </row>
    <row r="100">
      <c r="A100" s="82">
        <v>157.0</v>
      </c>
      <c r="B100" s="61" t="s">
        <v>397</v>
      </c>
      <c r="C100" s="61"/>
      <c r="D100" s="61"/>
      <c r="E100" s="22" t="str">
        <f t="shared" si="1"/>
        <v>157,</v>
      </c>
    </row>
    <row r="101">
      <c r="A101" s="82">
        <v>159.0</v>
      </c>
      <c r="B101" s="61" t="s">
        <v>376</v>
      </c>
      <c r="C101" s="61"/>
      <c r="D101" s="61"/>
      <c r="E101" s="22" t="str">
        <f t="shared" si="1"/>
        <v>159,</v>
      </c>
    </row>
    <row r="102">
      <c r="A102" s="82">
        <v>161.0</v>
      </c>
      <c r="B102" s="61" t="s">
        <v>393</v>
      </c>
      <c r="C102" s="61"/>
      <c r="D102" s="61"/>
      <c r="E102" s="22" t="str">
        <f t="shared" si="1"/>
        <v>161,</v>
      </c>
    </row>
    <row r="103">
      <c r="A103" s="82">
        <v>163.0</v>
      </c>
      <c r="B103" s="61" t="s">
        <v>59</v>
      </c>
      <c r="C103" s="61"/>
      <c r="D103" s="61"/>
      <c r="E103" s="22" t="str">
        <f t="shared" si="1"/>
        <v>163,</v>
      </c>
    </row>
    <row r="104">
      <c r="A104" s="82">
        <v>165.0</v>
      </c>
      <c r="B104" s="61" t="s">
        <v>452</v>
      </c>
      <c r="C104" s="61"/>
      <c r="D104" s="61"/>
      <c r="E104" s="22" t="str">
        <f t="shared" si="1"/>
        <v>165,</v>
      </c>
    </row>
    <row r="105">
      <c r="A105" s="82">
        <v>166.0</v>
      </c>
      <c r="B105" s="61" t="s">
        <v>514</v>
      </c>
      <c r="C105" s="61"/>
      <c r="D105" s="61"/>
      <c r="E105" s="22" t="str">
        <f t="shared" si="1"/>
        <v>166,</v>
      </c>
    </row>
    <row r="106">
      <c r="A106" s="82">
        <v>167.0</v>
      </c>
      <c r="B106" s="61" t="s">
        <v>183</v>
      </c>
      <c r="C106" s="61"/>
      <c r="D106" s="61"/>
      <c r="E106" s="22" t="str">
        <f t="shared" si="1"/>
        <v>167,</v>
      </c>
    </row>
    <row r="107">
      <c r="A107" s="82">
        <v>169.0</v>
      </c>
      <c r="B107" s="61" t="s">
        <v>474</v>
      </c>
      <c r="C107" s="61"/>
      <c r="D107" s="61"/>
      <c r="E107" s="22" t="str">
        <f t="shared" si="1"/>
        <v>169,</v>
      </c>
    </row>
    <row r="108">
      <c r="A108" s="82">
        <v>173.0</v>
      </c>
      <c r="B108" s="61" t="s">
        <v>318</v>
      </c>
      <c r="C108" s="61"/>
      <c r="D108" s="61"/>
      <c r="E108" s="22" t="str">
        <f t="shared" si="1"/>
        <v>173,</v>
      </c>
    </row>
    <row r="109">
      <c r="A109" s="82">
        <v>174.0</v>
      </c>
      <c r="B109" s="61" t="s">
        <v>614</v>
      </c>
      <c r="C109" s="61"/>
      <c r="D109" s="61"/>
      <c r="E109" s="22" t="str">
        <f t="shared" si="1"/>
        <v>174,</v>
      </c>
    </row>
    <row r="110">
      <c r="A110" s="82">
        <v>176.0</v>
      </c>
      <c r="B110" s="61" t="s">
        <v>540</v>
      </c>
      <c r="C110" s="61"/>
      <c r="D110" s="61"/>
      <c r="E110" s="22" t="str">
        <f t="shared" si="1"/>
        <v>176,</v>
      </c>
    </row>
    <row r="111">
      <c r="A111" s="82">
        <v>185.0</v>
      </c>
      <c r="B111" s="61" t="s">
        <v>469</v>
      </c>
      <c r="C111" s="61"/>
      <c r="D111" s="61"/>
      <c r="E111" s="22" t="str">
        <f t="shared" si="1"/>
        <v>185,</v>
      </c>
    </row>
    <row r="112">
      <c r="A112" s="82">
        <v>189.0</v>
      </c>
      <c r="B112" s="61" t="s">
        <v>382</v>
      </c>
      <c r="C112" s="61"/>
      <c r="D112" s="61"/>
      <c r="E112" s="22" t="str">
        <f t="shared" si="1"/>
        <v>189,</v>
      </c>
    </row>
    <row r="113">
      <c r="A113" s="82">
        <v>193.0</v>
      </c>
      <c r="B113" s="61" t="s">
        <v>138</v>
      </c>
      <c r="C113" s="61"/>
      <c r="D113" s="61"/>
      <c r="E113" s="22" t="str">
        <f t="shared" si="1"/>
        <v>193,</v>
      </c>
    </row>
    <row r="114">
      <c r="A114" s="82">
        <v>194.0</v>
      </c>
      <c r="B114" s="61" t="s">
        <v>175</v>
      </c>
      <c r="C114" s="61"/>
      <c r="D114" s="61"/>
      <c r="E114" s="22" t="str">
        <f t="shared" si="1"/>
        <v>194,</v>
      </c>
    </row>
    <row r="115">
      <c r="A115" s="82">
        <v>195.0</v>
      </c>
      <c r="B115" s="61" t="s">
        <v>568</v>
      </c>
      <c r="C115" s="61"/>
      <c r="D115" s="61"/>
      <c r="E115" s="22" t="str">
        <f t="shared" si="1"/>
        <v>195,</v>
      </c>
    </row>
    <row r="116">
      <c r="A116" s="82">
        <v>196.0</v>
      </c>
      <c r="B116" s="61" t="s">
        <v>599</v>
      </c>
      <c r="C116" s="61"/>
      <c r="D116" s="61"/>
      <c r="E116" s="22" t="str">
        <f t="shared" si="1"/>
        <v>196,</v>
      </c>
    </row>
    <row r="117">
      <c r="A117" s="82">
        <v>198.0</v>
      </c>
      <c r="B117" s="61" t="s">
        <v>196</v>
      </c>
      <c r="C117" s="61"/>
      <c r="D117" s="61"/>
      <c r="E117" s="22" t="str">
        <f t="shared" si="1"/>
        <v>198,</v>
      </c>
    </row>
    <row r="118">
      <c r="A118" s="82">
        <v>199.0</v>
      </c>
      <c r="B118" s="61" t="s">
        <v>372</v>
      </c>
      <c r="C118" s="61"/>
      <c r="D118" s="61"/>
      <c r="E118" s="22" t="str">
        <f t="shared" si="1"/>
        <v>199,</v>
      </c>
    </row>
    <row r="119">
      <c r="A119" s="82">
        <v>200.0</v>
      </c>
      <c r="B119" s="61" t="s">
        <v>109</v>
      </c>
      <c r="C119" s="61"/>
      <c r="D119" s="61"/>
      <c r="E119" s="22" t="str">
        <f t="shared" si="1"/>
        <v>200,</v>
      </c>
    </row>
    <row r="120">
      <c r="A120" s="82">
        <v>201.0</v>
      </c>
      <c r="B120" s="61" t="s">
        <v>326</v>
      </c>
      <c r="C120" s="61"/>
      <c r="D120" s="61"/>
      <c r="E120" s="22" t="str">
        <f t="shared" si="1"/>
        <v>201,</v>
      </c>
    </row>
    <row r="121">
      <c r="A121" s="82">
        <v>203.0</v>
      </c>
      <c r="B121" s="61" t="s">
        <v>422</v>
      </c>
      <c r="C121" s="61"/>
      <c r="D121" s="61"/>
      <c r="E121" s="22" t="str">
        <f t="shared" si="1"/>
        <v>203,</v>
      </c>
    </row>
    <row r="122">
      <c r="A122" s="83">
        <v>204.0</v>
      </c>
      <c r="B122" s="6" t="s">
        <v>434</v>
      </c>
      <c r="C122" s="61"/>
      <c r="D122" s="61"/>
      <c r="E122" s="22" t="str">
        <f t="shared" si="1"/>
        <v>204,</v>
      </c>
    </row>
    <row r="123">
      <c r="A123" s="82">
        <v>205.0</v>
      </c>
      <c r="B123" s="61" t="s">
        <v>465</v>
      </c>
      <c r="C123" s="61"/>
      <c r="D123" s="61"/>
      <c r="E123" s="22" t="str">
        <f t="shared" si="1"/>
        <v>205,</v>
      </c>
    </row>
    <row r="124">
      <c r="A124" s="82">
        <v>206.0</v>
      </c>
      <c r="B124" s="61" t="s">
        <v>606</v>
      </c>
      <c r="C124" s="61"/>
      <c r="D124" s="61"/>
      <c r="E124" s="22" t="str">
        <f t="shared" si="1"/>
        <v>206,</v>
      </c>
    </row>
    <row r="125">
      <c r="A125" s="82">
        <v>207.0</v>
      </c>
      <c r="B125" s="61" t="s">
        <v>574</v>
      </c>
      <c r="C125" s="61"/>
      <c r="D125" s="61"/>
      <c r="E125" s="22" t="str">
        <f t="shared" si="1"/>
        <v>207,</v>
      </c>
    </row>
    <row r="126">
      <c r="A126" s="82">
        <v>216.0</v>
      </c>
      <c r="B126" s="61" t="s">
        <v>545</v>
      </c>
      <c r="C126" s="61"/>
      <c r="D126" s="61"/>
      <c r="E126" s="22" t="str">
        <f t="shared" si="1"/>
        <v>216,</v>
      </c>
    </row>
    <row r="127">
      <c r="A127" s="82">
        <v>217.0</v>
      </c>
      <c r="B127" s="61" t="s">
        <v>456</v>
      </c>
      <c r="C127" s="61"/>
      <c r="D127" s="61"/>
      <c r="E127" s="22" t="str">
        <f t="shared" si="1"/>
        <v>217,</v>
      </c>
    </row>
    <row r="128">
      <c r="A128" s="82">
        <v>220.0</v>
      </c>
      <c r="B128" s="61" t="s">
        <v>510</v>
      </c>
      <c r="C128" s="61"/>
      <c r="D128" s="61"/>
      <c r="E128" s="22" t="str">
        <f t="shared" si="1"/>
        <v>220,</v>
      </c>
    </row>
    <row r="129">
      <c r="A129" s="82">
        <v>221.0</v>
      </c>
      <c r="B129" s="61" t="s">
        <v>398</v>
      </c>
      <c r="C129" s="61"/>
      <c r="D129" s="61"/>
      <c r="E129" s="22" t="str">
        <f t="shared" si="1"/>
        <v>221,</v>
      </c>
    </row>
    <row r="130">
      <c r="A130" s="82">
        <v>222.0</v>
      </c>
      <c r="B130" s="61" t="s">
        <v>621</v>
      </c>
      <c r="C130" s="61"/>
      <c r="D130" s="61"/>
      <c r="E130" s="22" t="str">
        <f t="shared" si="1"/>
        <v>222,</v>
      </c>
    </row>
    <row r="131">
      <c r="A131" s="82">
        <v>223.0</v>
      </c>
      <c r="B131" s="61" t="s">
        <v>544</v>
      </c>
      <c r="C131" s="61"/>
      <c r="D131" s="61"/>
      <c r="E131" s="22" t="str">
        <f t="shared" si="1"/>
        <v>223,</v>
      </c>
    </row>
    <row r="132">
      <c r="A132" s="82">
        <v>224.0</v>
      </c>
      <c r="B132" s="61" t="s">
        <v>517</v>
      </c>
      <c r="C132" s="61"/>
      <c r="D132" s="61"/>
      <c r="E132" s="22" t="str">
        <f t="shared" si="1"/>
        <v>224,</v>
      </c>
    </row>
    <row r="133">
      <c r="A133" s="82">
        <v>225.0</v>
      </c>
      <c r="B133" s="61" t="s">
        <v>425</v>
      </c>
      <c r="C133" s="61"/>
      <c r="D133" s="61"/>
      <c r="E133" s="22" t="str">
        <f t="shared" si="1"/>
        <v>225,</v>
      </c>
    </row>
    <row r="134">
      <c r="A134" s="82">
        <v>226.0</v>
      </c>
      <c r="B134" s="61" t="s">
        <v>272</v>
      </c>
      <c r="C134" s="61"/>
      <c r="D134" s="61"/>
      <c r="E134" s="22" t="str">
        <f t="shared" si="1"/>
        <v>226,</v>
      </c>
    </row>
    <row r="135">
      <c r="A135" s="82">
        <v>227.0</v>
      </c>
      <c r="B135" s="61" t="s">
        <v>570</v>
      </c>
      <c r="C135" s="61"/>
      <c r="D135" s="61"/>
      <c r="E135" s="22" t="str">
        <f t="shared" si="1"/>
        <v>227,</v>
      </c>
    </row>
    <row r="136">
      <c r="A136" s="82">
        <v>228.0</v>
      </c>
      <c r="B136" s="61" t="s">
        <v>595</v>
      </c>
      <c r="C136" s="61"/>
      <c r="D136" s="61"/>
      <c r="E136" s="22" t="str">
        <f t="shared" si="1"/>
        <v>228,</v>
      </c>
    </row>
    <row r="137">
      <c r="A137" s="82">
        <v>229.0</v>
      </c>
      <c r="B137" s="61" t="s">
        <v>431</v>
      </c>
      <c r="C137" s="61"/>
      <c r="D137" s="61"/>
      <c r="E137" s="22" t="str">
        <f t="shared" si="1"/>
        <v>229,</v>
      </c>
    </row>
    <row r="138">
      <c r="A138" s="82">
        <v>230.0</v>
      </c>
      <c r="B138" s="61" t="s">
        <v>265</v>
      </c>
      <c r="C138" s="61"/>
      <c r="D138" s="61"/>
      <c r="E138" s="22" t="str">
        <f t="shared" si="1"/>
        <v>230,</v>
      </c>
    </row>
    <row r="139">
      <c r="A139" s="82">
        <v>231.0</v>
      </c>
      <c r="B139" s="61" t="s">
        <v>118</v>
      </c>
      <c r="C139" s="61"/>
      <c r="D139" s="61"/>
      <c r="E139" s="22" t="str">
        <f t="shared" si="1"/>
        <v>231,</v>
      </c>
    </row>
    <row r="140">
      <c r="A140" s="82">
        <v>232.0</v>
      </c>
      <c r="B140" s="61" t="s">
        <v>282</v>
      </c>
      <c r="C140" s="61"/>
      <c r="D140" s="61"/>
      <c r="E140" s="22" t="str">
        <f t="shared" si="1"/>
        <v>232,</v>
      </c>
    </row>
    <row r="141">
      <c r="A141" s="82">
        <v>233.0</v>
      </c>
      <c r="B141" s="61" t="s">
        <v>479</v>
      </c>
      <c r="C141" s="61"/>
      <c r="D141" s="61"/>
      <c r="E141" s="22" t="str">
        <f t="shared" si="1"/>
        <v>233,</v>
      </c>
    </row>
    <row r="142">
      <c r="A142" s="82">
        <v>234.0</v>
      </c>
      <c r="B142" s="61" t="s">
        <v>314</v>
      </c>
      <c r="C142" s="61"/>
      <c r="D142" s="61"/>
      <c r="E142" s="22" t="str">
        <f t="shared" si="1"/>
        <v>234,</v>
      </c>
    </row>
    <row r="143">
      <c r="A143" s="82">
        <v>236.0</v>
      </c>
      <c r="B143" s="61" t="s">
        <v>441</v>
      </c>
      <c r="C143" s="61"/>
      <c r="D143" s="61"/>
      <c r="E143" s="22" t="str">
        <f t="shared" si="1"/>
        <v>236,</v>
      </c>
    </row>
    <row r="144">
      <c r="A144" s="82">
        <v>237.0</v>
      </c>
      <c r="B144" s="61" t="s">
        <v>47</v>
      </c>
      <c r="C144" s="61"/>
      <c r="D144" s="61"/>
      <c r="E144" s="22" t="str">
        <f t="shared" si="1"/>
        <v>237,</v>
      </c>
    </row>
    <row r="145">
      <c r="A145" s="82">
        <v>238.0</v>
      </c>
      <c r="B145" s="61" t="s">
        <v>723</v>
      </c>
      <c r="C145" s="61"/>
      <c r="D145" s="61"/>
      <c r="E145" s="22" t="str">
        <f t="shared" si="1"/>
        <v>238,</v>
      </c>
    </row>
    <row r="146">
      <c r="A146" s="82">
        <v>239.0</v>
      </c>
      <c r="B146" s="61" t="s">
        <v>523</v>
      </c>
      <c r="C146" s="61"/>
      <c r="D146" s="61"/>
      <c r="E146" s="22" t="str">
        <f t="shared" si="1"/>
        <v>239,</v>
      </c>
    </row>
    <row r="147">
      <c r="A147" s="82">
        <v>240.0</v>
      </c>
      <c r="B147" s="61" t="s">
        <v>817</v>
      </c>
      <c r="C147" s="61"/>
      <c r="D147" s="61"/>
      <c r="E147" s="22" t="str">
        <f t="shared" si="1"/>
        <v>240,</v>
      </c>
    </row>
    <row r="148">
      <c r="A148" s="82">
        <v>248.0</v>
      </c>
      <c r="B148" s="61" t="s">
        <v>596</v>
      </c>
      <c r="C148" s="61"/>
      <c r="D148" s="61"/>
      <c r="E148" s="22" t="str">
        <f t="shared" si="1"/>
        <v>248,</v>
      </c>
    </row>
    <row r="149">
      <c r="A149" s="82">
        <v>249.0</v>
      </c>
      <c r="B149" s="61" t="s">
        <v>713</v>
      </c>
      <c r="C149" s="61"/>
      <c r="D149" s="61"/>
      <c r="E149" s="22" t="str">
        <f t="shared" si="1"/>
        <v>249,</v>
      </c>
    </row>
    <row r="150">
      <c r="A150" s="82">
        <v>252.0</v>
      </c>
      <c r="B150" s="61" t="s">
        <v>792</v>
      </c>
      <c r="C150" s="61"/>
      <c r="D150" s="61"/>
      <c r="E150" s="22" t="str">
        <f t="shared" si="1"/>
        <v>252,</v>
      </c>
    </row>
    <row r="151">
      <c r="A151" s="82">
        <v>254.0</v>
      </c>
      <c r="B151" s="61" t="s">
        <v>224</v>
      </c>
      <c r="C151" s="61"/>
      <c r="D151" s="61"/>
      <c r="E151" s="22" t="str">
        <f t="shared" si="1"/>
        <v>254,</v>
      </c>
    </row>
    <row r="152">
      <c r="A152" s="82">
        <v>256.0</v>
      </c>
      <c r="B152" s="61" t="s">
        <v>142</v>
      </c>
      <c r="C152" s="61"/>
      <c r="D152" s="61"/>
      <c r="E152" s="22" t="str">
        <f t="shared" si="1"/>
        <v>256,</v>
      </c>
    </row>
    <row r="153">
      <c r="A153" s="82">
        <v>260.0</v>
      </c>
      <c r="B153" s="61" t="s">
        <v>502</v>
      </c>
      <c r="C153" s="61"/>
      <c r="D153" s="61"/>
      <c r="E153" s="22" t="str">
        <f t="shared" si="1"/>
        <v>260,</v>
      </c>
    </row>
    <row r="154">
      <c r="A154" s="82">
        <v>262.0</v>
      </c>
      <c r="B154" s="61" t="s">
        <v>387</v>
      </c>
      <c r="C154" s="61"/>
      <c r="D154" s="61"/>
      <c r="E154" s="22" t="str">
        <f t="shared" si="1"/>
        <v>262,</v>
      </c>
    </row>
    <row r="155">
      <c r="A155" s="82">
        <v>264.0</v>
      </c>
      <c r="B155" s="61" t="s">
        <v>485</v>
      </c>
      <c r="C155" s="61"/>
      <c r="D155" s="61"/>
      <c r="E155" s="22" t="str">
        <f t="shared" si="1"/>
        <v>264,</v>
      </c>
    </row>
    <row r="156">
      <c r="A156" s="82">
        <v>265.0</v>
      </c>
      <c r="B156" s="61" t="s">
        <v>491</v>
      </c>
      <c r="C156" s="61"/>
      <c r="D156" s="61"/>
      <c r="E156" s="22" t="str">
        <f t="shared" si="1"/>
        <v>265,</v>
      </c>
    </row>
    <row r="157">
      <c r="A157" s="82">
        <v>275.0</v>
      </c>
      <c r="B157" s="61" t="s">
        <v>297</v>
      </c>
      <c r="C157" s="61"/>
      <c r="D157" s="61"/>
      <c r="E157" s="22" t="str">
        <f t="shared" si="1"/>
        <v>275,</v>
      </c>
    </row>
    <row r="158">
      <c r="A158" s="82">
        <v>276.0</v>
      </c>
      <c r="B158" s="61" t="s">
        <v>321</v>
      </c>
      <c r="C158" s="61"/>
      <c r="D158" s="61"/>
      <c r="E158" s="22" t="str">
        <f t="shared" si="1"/>
        <v>276,</v>
      </c>
    </row>
    <row r="159">
      <c r="A159" s="82">
        <v>299.0</v>
      </c>
      <c r="B159" s="61" t="s">
        <v>833</v>
      </c>
      <c r="C159" s="61"/>
      <c r="D159" s="61"/>
      <c r="E159" s="22" t="str">
        <f t="shared" si="1"/>
        <v>299,</v>
      </c>
    </row>
    <row r="160">
      <c r="A160" s="82">
        <v>300.0</v>
      </c>
      <c r="B160" s="61" t="s">
        <v>776</v>
      </c>
      <c r="C160" s="61"/>
      <c r="D160" s="61"/>
      <c r="E160" s="22" t="str">
        <f t="shared" si="1"/>
        <v>300,</v>
      </c>
    </row>
    <row r="161">
      <c r="A161" s="82">
        <v>301.0</v>
      </c>
      <c r="B161" s="61" t="s">
        <v>266</v>
      </c>
      <c r="C161" s="61"/>
      <c r="D161" s="61"/>
      <c r="E161" s="22" t="str">
        <f t="shared" si="1"/>
        <v>301,</v>
      </c>
    </row>
    <row r="162">
      <c r="A162" s="82">
        <v>305.0</v>
      </c>
      <c r="B162" s="61" t="s">
        <v>694</v>
      </c>
      <c r="C162" s="61"/>
      <c r="D162" s="61"/>
      <c r="E162" s="22" t="str">
        <f t="shared" si="1"/>
        <v>305,</v>
      </c>
    </row>
    <row r="163">
      <c r="A163" s="82">
        <v>306.0</v>
      </c>
      <c r="B163" s="61" t="s">
        <v>168</v>
      </c>
      <c r="C163" s="61"/>
      <c r="D163" s="61"/>
      <c r="E163" s="22" t="str">
        <f t="shared" si="1"/>
        <v>306,</v>
      </c>
    </row>
    <row r="164">
      <c r="A164" s="82">
        <v>307.0</v>
      </c>
      <c r="B164" s="61" t="s">
        <v>52</v>
      </c>
      <c r="C164" s="61"/>
      <c r="D164" s="61"/>
      <c r="E164" s="22" t="str">
        <f t="shared" si="1"/>
        <v>307,</v>
      </c>
    </row>
    <row r="165">
      <c r="A165" s="82">
        <v>308.0</v>
      </c>
      <c r="B165" s="61" t="s">
        <v>215</v>
      </c>
      <c r="C165" s="61"/>
      <c r="D165" s="61"/>
      <c r="E165" s="22" t="str">
        <f t="shared" si="1"/>
        <v>308,</v>
      </c>
    </row>
    <row r="166">
      <c r="A166" s="82">
        <v>309.0</v>
      </c>
      <c r="B166" s="61" t="s">
        <v>221</v>
      </c>
      <c r="C166" s="61"/>
      <c r="D166" s="61"/>
      <c r="E166" s="22" t="str">
        <f t="shared" si="1"/>
        <v>309,</v>
      </c>
    </row>
    <row r="167">
      <c r="A167" s="82">
        <v>310.0</v>
      </c>
      <c r="B167" s="61" t="s">
        <v>235</v>
      </c>
      <c r="C167" s="61"/>
      <c r="D167" s="61"/>
      <c r="E167" s="22" t="str">
        <f t="shared" si="1"/>
        <v>310,</v>
      </c>
    </row>
    <row r="168">
      <c r="A168" s="82">
        <v>311.0</v>
      </c>
      <c r="B168" s="61" t="s">
        <v>259</v>
      </c>
      <c r="C168" s="61"/>
      <c r="D168" s="61"/>
      <c r="E168" s="22" t="str">
        <f t="shared" si="1"/>
        <v>311,</v>
      </c>
    </row>
    <row r="169">
      <c r="A169" s="82">
        <v>312.0</v>
      </c>
      <c r="B169" s="61" t="s">
        <v>274</v>
      </c>
      <c r="C169" s="61"/>
      <c r="D169" s="61"/>
      <c r="E169" s="22" t="str">
        <f t="shared" si="1"/>
        <v>312,</v>
      </c>
    </row>
    <row r="170">
      <c r="A170" s="82">
        <v>315.0</v>
      </c>
      <c r="B170" s="61" t="s">
        <v>201</v>
      </c>
      <c r="C170" s="61"/>
      <c r="D170" s="61"/>
      <c r="E170" s="22" t="str">
        <f t="shared" si="1"/>
        <v>315,</v>
      </c>
    </row>
    <row r="171">
      <c r="A171" s="82">
        <v>316.0</v>
      </c>
      <c r="B171" s="61" t="s">
        <v>356</v>
      </c>
      <c r="C171" s="61"/>
      <c r="D171" s="61"/>
      <c r="E171" s="22" t="str">
        <f t="shared" si="1"/>
        <v>316,</v>
      </c>
    </row>
    <row r="172">
      <c r="A172" s="82">
        <v>317.0</v>
      </c>
      <c r="B172" s="61" t="s">
        <v>352</v>
      </c>
      <c r="C172" s="61"/>
      <c r="D172" s="61"/>
      <c r="E172" s="22" t="str">
        <f t="shared" si="1"/>
        <v>317,</v>
      </c>
    </row>
    <row r="173">
      <c r="A173" s="82">
        <v>326.0</v>
      </c>
      <c r="B173" s="61" t="s">
        <v>697</v>
      </c>
      <c r="C173" s="61"/>
      <c r="D173" s="61"/>
      <c r="E173" s="22" t="str">
        <f t="shared" si="1"/>
        <v>326,</v>
      </c>
    </row>
    <row r="174">
      <c r="A174" s="82">
        <v>328.0</v>
      </c>
      <c r="B174" s="61" t="s">
        <v>801</v>
      </c>
      <c r="C174" s="61"/>
      <c r="D174" s="61"/>
      <c r="E174" s="22" t="str">
        <f t="shared" si="1"/>
        <v>328,</v>
      </c>
    </row>
    <row r="175">
      <c r="A175" s="82">
        <v>341.0</v>
      </c>
      <c r="B175" s="61" t="s">
        <v>333</v>
      </c>
      <c r="C175" s="61"/>
      <c r="D175" s="61"/>
      <c r="E175" s="22" t="str">
        <f t="shared" si="1"/>
        <v>341,</v>
      </c>
    </row>
    <row r="176">
      <c r="A176" s="82">
        <v>350.0</v>
      </c>
      <c r="B176" s="61" t="s">
        <v>416</v>
      </c>
      <c r="C176" s="61"/>
      <c r="D176" s="61"/>
      <c r="E176" s="22" t="str">
        <f t="shared" si="1"/>
        <v>350,</v>
      </c>
    </row>
    <row r="177">
      <c r="A177" s="82">
        <v>355.0</v>
      </c>
      <c r="B177" s="61" t="s">
        <v>484</v>
      </c>
      <c r="C177" s="61"/>
      <c r="D177" s="61"/>
      <c r="E177" s="22" t="str">
        <f t="shared" si="1"/>
        <v>355,</v>
      </c>
    </row>
    <row r="178">
      <c r="A178" s="82">
        <v>361.0</v>
      </c>
      <c r="B178" s="61" t="s">
        <v>167</v>
      </c>
      <c r="C178" s="61"/>
      <c r="D178" s="61"/>
      <c r="E178" s="22" t="str">
        <f t="shared" si="1"/>
        <v>361,</v>
      </c>
    </row>
    <row r="179">
      <c r="A179" s="82">
        <v>368.0</v>
      </c>
      <c r="B179" s="61" t="s">
        <v>227</v>
      </c>
      <c r="C179" s="61"/>
      <c r="D179" s="61"/>
      <c r="E179" s="22" t="str">
        <f t="shared" si="1"/>
        <v>368,</v>
      </c>
    </row>
    <row r="180">
      <c r="A180" s="82">
        <v>373.0</v>
      </c>
      <c r="B180" s="61" t="s">
        <v>780</v>
      </c>
      <c r="C180" s="61"/>
      <c r="D180" s="61"/>
      <c r="E180" s="22" t="str">
        <f t="shared" si="1"/>
        <v>373,</v>
      </c>
    </row>
    <row r="181">
      <c r="A181" s="82">
        <v>378.0</v>
      </c>
      <c r="B181" s="61" t="s">
        <v>804</v>
      </c>
      <c r="C181" s="61"/>
      <c r="D181" s="61"/>
      <c r="E181" s="22" t="str">
        <f t="shared" si="1"/>
        <v>378,</v>
      </c>
    </row>
    <row r="182">
      <c r="A182" s="82">
        <v>379.0</v>
      </c>
      <c r="B182" s="61" t="s">
        <v>33</v>
      </c>
      <c r="C182" s="61"/>
      <c r="D182" s="61"/>
      <c r="E182" s="22" t="str">
        <f t="shared" si="1"/>
        <v>379,</v>
      </c>
    </row>
    <row r="183">
      <c r="A183" s="82">
        <v>387.0</v>
      </c>
      <c r="B183" s="61" t="s">
        <v>402</v>
      </c>
      <c r="C183" s="61"/>
      <c r="D183" s="61"/>
      <c r="E183" s="22" t="str">
        <f t="shared" si="1"/>
        <v>387,</v>
      </c>
    </row>
    <row r="184">
      <c r="A184" s="82">
        <v>388.0</v>
      </c>
      <c r="B184" s="61" t="s">
        <v>462</v>
      </c>
      <c r="C184" s="61"/>
      <c r="D184" s="61"/>
      <c r="E184" s="22" t="str">
        <f t="shared" si="1"/>
        <v>388,</v>
      </c>
    </row>
    <row r="185">
      <c r="A185" s="82">
        <v>390.0</v>
      </c>
      <c r="B185" s="61" t="s">
        <v>707</v>
      </c>
      <c r="C185" s="61"/>
      <c r="D185" s="61"/>
      <c r="E185" s="22" t="str">
        <f t="shared" si="1"/>
        <v>390,</v>
      </c>
    </row>
    <row r="186">
      <c r="A186" s="82">
        <v>392.0</v>
      </c>
      <c r="B186" s="61" t="s">
        <v>308</v>
      </c>
      <c r="C186" s="61"/>
      <c r="D186" s="61"/>
      <c r="E186" s="22" t="str">
        <f t="shared" si="1"/>
        <v>392,</v>
      </c>
    </row>
    <row r="187">
      <c r="A187" s="82">
        <v>393.0</v>
      </c>
      <c r="B187" s="61" t="s">
        <v>283</v>
      </c>
      <c r="C187" s="61"/>
      <c r="D187" s="61"/>
      <c r="E187" s="22" t="str">
        <f t="shared" si="1"/>
        <v>393,</v>
      </c>
    </row>
    <row r="188">
      <c r="A188" s="82">
        <v>408.0</v>
      </c>
      <c r="B188" s="61" t="s">
        <v>188</v>
      </c>
      <c r="C188" s="62"/>
      <c r="D188" s="6"/>
      <c r="E188" s="22" t="str">
        <f t="shared" si="1"/>
        <v>408,</v>
      </c>
    </row>
    <row r="189">
      <c r="A189" s="82">
        <v>409.0</v>
      </c>
      <c r="B189" s="61" t="s">
        <v>616</v>
      </c>
      <c r="C189" s="61"/>
      <c r="D189" s="61"/>
      <c r="E189" s="22" t="str">
        <f t="shared" si="1"/>
        <v>409,</v>
      </c>
    </row>
    <row r="190">
      <c r="A190" s="82">
        <v>411.0</v>
      </c>
      <c r="B190" s="61" t="s">
        <v>736</v>
      </c>
      <c r="C190" s="61"/>
      <c r="D190" s="61"/>
      <c r="E190" s="22" t="str">
        <f t="shared" si="1"/>
        <v>411,</v>
      </c>
    </row>
    <row r="191">
      <c r="A191" s="82">
        <v>414.0</v>
      </c>
      <c r="B191" s="61" t="s">
        <v>430</v>
      </c>
      <c r="C191" s="61"/>
      <c r="D191" s="61"/>
      <c r="E191" s="22" t="str">
        <f t="shared" si="1"/>
        <v>414,</v>
      </c>
    </row>
    <row r="192">
      <c r="A192" s="82">
        <v>427.0</v>
      </c>
      <c r="B192" s="61" t="s">
        <v>590</v>
      </c>
      <c r="C192" s="61"/>
      <c r="D192" s="61"/>
      <c r="E192" s="22" t="str">
        <f t="shared" si="1"/>
        <v>427,</v>
      </c>
    </row>
    <row r="193">
      <c r="A193" s="82">
        <v>428.0</v>
      </c>
      <c r="B193" s="61" t="s">
        <v>735</v>
      </c>
      <c r="C193" s="61"/>
      <c r="D193" s="61"/>
      <c r="E193" s="22" t="str">
        <f t="shared" si="1"/>
        <v>428,</v>
      </c>
    </row>
    <row r="194">
      <c r="A194" s="82">
        <v>450.0</v>
      </c>
      <c r="B194" s="61" t="s">
        <v>56</v>
      </c>
      <c r="C194" s="61"/>
      <c r="D194" s="61"/>
      <c r="E194" s="22" t="str">
        <f t="shared" si="1"/>
        <v>450,</v>
      </c>
    </row>
    <row r="195">
      <c r="A195" s="82">
        <v>455.0</v>
      </c>
      <c r="B195" s="61" t="s">
        <v>821</v>
      </c>
      <c r="C195" s="61"/>
      <c r="D195" s="61"/>
      <c r="E195" s="22" t="str">
        <f t="shared" si="1"/>
        <v>455,</v>
      </c>
    </row>
    <row r="196">
      <c r="A196" s="82">
        <v>456.0</v>
      </c>
      <c r="B196" s="61" t="s">
        <v>770</v>
      </c>
      <c r="C196" s="61"/>
      <c r="D196" s="61"/>
      <c r="E196" s="22" t="str">
        <f t="shared" si="1"/>
        <v>456,</v>
      </c>
    </row>
    <row r="197">
      <c r="A197" s="82">
        <v>457.0</v>
      </c>
      <c r="B197" s="61" t="s">
        <v>401</v>
      </c>
      <c r="C197" s="61"/>
      <c r="D197" s="61"/>
      <c r="E197" s="22" t="str">
        <f t="shared" si="1"/>
        <v>457,</v>
      </c>
    </row>
    <row r="198">
      <c r="A198" s="82">
        <v>458.0</v>
      </c>
      <c r="B198" s="61" t="s">
        <v>380</v>
      </c>
      <c r="C198" s="61"/>
      <c r="D198" s="61"/>
      <c r="E198" s="22" t="str">
        <f t="shared" si="1"/>
        <v>458,</v>
      </c>
    </row>
    <row r="199">
      <c r="A199" s="82">
        <v>459.0</v>
      </c>
      <c r="B199" s="61" t="s">
        <v>381</v>
      </c>
      <c r="C199" s="61"/>
      <c r="D199" s="61"/>
      <c r="E199" s="22" t="str">
        <f t="shared" si="1"/>
        <v>459,</v>
      </c>
    </row>
    <row r="200">
      <c r="A200" s="82">
        <v>460.0</v>
      </c>
      <c r="B200" s="61" t="s">
        <v>385</v>
      </c>
      <c r="C200" s="61"/>
      <c r="D200" s="61"/>
      <c r="E200" s="22" t="str">
        <f t="shared" si="1"/>
        <v>460,</v>
      </c>
    </row>
    <row r="201">
      <c r="A201" s="82">
        <v>461.0</v>
      </c>
      <c r="B201" s="61" t="s">
        <v>355</v>
      </c>
      <c r="C201" s="61"/>
      <c r="D201" s="61"/>
      <c r="E201" s="22" t="str">
        <f t="shared" si="1"/>
        <v>461,</v>
      </c>
    </row>
    <row r="202">
      <c r="A202" s="82">
        <v>462.0</v>
      </c>
      <c r="B202" s="61" t="s">
        <v>365</v>
      </c>
      <c r="C202" s="61"/>
      <c r="D202" s="61"/>
      <c r="E202" s="22" t="str">
        <f t="shared" si="1"/>
        <v>462,</v>
      </c>
    </row>
    <row r="203">
      <c r="A203" s="82">
        <v>463.0</v>
      </c>
      <c r="B203" s="61" t="s">
        <v>403</v>
      </c>
      <c r="C203" s="61"/>
      <c r="D203" s="61"/>
      <c r="E203" s="22" t="str">
        <f t="shared" si="1"/>
        <v>463,</v>
      </c>
    </row>
    <row r="204">
      <c r="A204" s="82">
        <v>464.0</v>
      </c>
      <c r="B204" s="61" t="s">
        <v>379</v>
      </c>
      <c r="C204" s="61"/>
      <c r="D204" s="61"/>
      <c r="E204" s="22" t="str">
        <f t="shared" si="1"/>
        <v>464,</v>
      </c>
    </row>
    <row r="205">
      <c r="A205" s="82">
        <v>465.0</v>
      </c>
      <c r="B205" s="61" t="s">
        <v>377</v>
      </c>
      <c r="C205" s="61"/>
      <c r="D205" s="61"/>
      <c r="E205" s="22" t="str">
        <f t="shared" si="1"/>
        <v>465,</v>
      </c>
    </row>
    <row r="206">
      <c r="A206" s="82">
        <v>466.0</v>
      </c>
      <c r="B206" s="61" t="s">
        <v>404</v>
      </c>
      <c r="C206" s="61"/>
      <c r="D206" s="61"/>
      <c r="E206" s="22" t="str">
        <f t="shared" si="1"/>
        <v>466,</v>
      </c>
    </row>
    <row r="207">
      <c r="A207" s="82">
        <v>473.0</v>
      </c>
      <c r="B207" s="61" t="s">
        <v>591</v>
      </c>
      <c r="C207" s="61"/>
      <c r="D207" s="61"/>
      <c r="E207" s="22" t="str">
        <f t="shared" si="1"/>
        <v>473,</v>
      </c>
    </row>
    <row r="208">
      <c r="A208" s="82">
        <v>474.0</v>
      </c>
      <c r="B208" s="61" t="s">
        <v>278</v>
      </c>
      <c r="C208" s="61"/>
      <c r="D208" s="61"/>
      <c r="E208" s="22" t="str">
        <f t="shared" si="1"/>
        <v>474,</v>
      </c>
    </row>
    <row r="209">
      <c r="A209" s="82">
        <v>475.0</v>
      </c>
      <c r="B209" s="61" t="s">
        <v>229</v>
      </c>
      <c r="C209" s="61"/>
      <c r="D209" s="61"/>
      <c r="E209" s="22" t="str">
        <f t="shared" si="1"/>
        <v>475,</v>
      </c>
    </row>
    <row r="210">
      <c r="A210" s="82">
        <v>478.0</v>
      </c>
      <c r="B210" s="61" t="s">
        <v>687</v>
      </c>
      <c r="C210" s="61"/>
      <c r="D210" s="61"/>
      <c r="E210" s="22" t="str">
        <f t="shared" si="1"/>
        <v>478,</v>
      </c>
    </row>
    <row r="211">
      <c r="A211" s="82">
        <v>481.0</v>
      </c>
      <c r="B211" s="61" t="s">
        <v>190</v>
      </c>
      <c r="C211" s="61"/>
      <c r="D211" s="61"/>
      <c r="E211" s="22" t="str">
        <f t="shared" si="1"/>
        <v>481,</v>
      </c>
    </row>
    <row r="212">
      <c r="A212" s="82">
        <v>486.0</v>
      </c>
      <c r="B212" s="61" t="s">
        <v>444</v>
      </c>
      <c r="C212" s="61"/>
      <c r="D212" s="61"/>
      <c r="E212" s="22" t="str">
        <f t="shared" si="1"/>
        <v>486,</v>
      </c>
    </row>
    <row r="213">
      <c r="A213" s="82">
        <v>488.0</v>
      </c>
      <c r="B213" s="61" t="s">
        <v>800</v>
      </c>
      <c r="C213" s="61"/>
      <c r="D213" s="61"/>
      <c r="E213" s="22" t="str">
        <f t="shared" si="1"/>
        <v>488,</v>
      </c>
    </row>
    <row r="214">
      <c r="A214" s="82">
        <v>492.0</v>
      </c>
      <c r="B214" s="61" t="s">
        <v>268</v>
      </c>
      <c r="C214" s="61"/>
      <c r="D214" s="61"/>
      <c r="E214" s="22" t="str">
        <f t="shared" si="1"/>
        <v>492,</v>
      </c>
    </row>
    <row r="215">
      <c r="A215" s="82">
        <v>500.0</v>
      </c>
      <c r="B215" s="61" t="s">
        <v>506</v>
      </c>
      <c r="C215" s="61"/>
      <c r="D215" s="61"/>
      <c r="E215" s="22" t="str">
        <f t="shared" si="1"/>
        <v>500,</v>
      </c>
    </row>
    <row r="216">
      <c r="A216" s="82">
        <v>506.0</v>
      </c>
      <c r="B216" s="61" t="s">
        <v>436</v>
      </c>
      <c r="C216" s="61"/>
      <c r="D216" s="61"/>
      <c r="E216" s="22" t="str">
        <f t="shared" si="1"/>
        <v>506,</v>
      </c>
    </row>
    <row r="217">
      <c r="A217" s="82">
        <v>508.0</v>
      </c>
      <c r="B217" s="61" t="s">
        <v>41</v>
      </c>
      <c r="C217" s="61"/>
      <c r="D217" s="61"/>
      <c r="E217" s="22" t="str">
        <f t="shared" si="1"/>
        <v>508,</v>
      </c>
    </row>
    <row r="218">
      <c r="A218" s="82">
        <v>535.0</v>
      </c>
      <c r="B218" s="61" t="s">
        <v>93</v>
      </c>
      <c r="C218" s="61"/>
      <c r="D218" s="61"/>
      <c r="E218" s="22" t="str">
        <f t="shared" si="1"/>
        <v>535,</v>
      </c>
    </row>
    <row r="219">
      <c r="A219" s="82">
        <v>536.0</v>
      </c>
      <c r="B219" s="61" t="s">
        <v>659</v>
      </c>
      <c r="C219" s="61"/>
      <c r="D219" s="61"/>
      <c r="E219" s="22" t="str">
        <f t="shared" si="1"/>
        <v>536,</v>
      </c>
    </row>
    <row r="220">
      <c r="A220" s="82">
        <v>537.0</v>
      </c>
      <c r="B220" s="61" t="s">
        <v>641</v>
      </c>
      <c r="C220" s="61"/>
      <c r="D220" s="61"/>
      <c r="E220" s="22" t="str">
        <f t="shared" si="1"/>
        <v>537,</v>
      </c>
    </row>
    <row r="221">
      <c r="A221" s="82">
        <v>538.0</v>
      </c>
      <c r="B221" s="61" t="s">
        <v>664</v>
      </c>
      <c r="C221" s="61"/>
      <c r="D221" s="61"/>
      <c r="E221" s="22" t="str">
        <f t="shared" si="1"/>
        <v>538,</v>
      </c>
    </row>
    <row r="222">
      <c r="A222" s="82">
        <v>539.0</v>
      </c>
      <c r="B222" s="61" t="s">
        <v>636</v>
      </c>
      <c r="C222" s="61"/>
      <c r="D222" s="61"/>
      <c r="E222" s="22" t="str">
        <f t="shared" si="1"/>
        <v>539,</v>
      </c>
    </row>
    <row r="223">
      <c r="A223" s="82">
        <v>540.0</v>
      </c>
      <c r="B223" s="61" t="s">
        <v>100</v>
      </c>
      <c r="C223" s="61"/>
      <c r="D223" s="61"/>
      <c r="E223" s="22" t="str">
        <f t="shared" si="1"/>
        <v>540,</v>
      </c>
    </row>
    <row r="224">
      <c r="A224" s="82">
        <v>565.0</v>
      </c>
      <c r="B224" s="61" t="s">
        <v>334</v>
      </c>
      <c r="C224" s="61"/>
      <c r="D224" s="61"/>
      <c r="E224" s="22" t="str">
        <f t="shared" si="1"/>
        <v>565,</v>
      </c>
    </row>
    <row r="225">
      <c r="A225" s="82">
        <v>570.0</v>
      </c>
      <c r="B225" s="61" t="s">
        <v>338</v>
      </c>
      <c r="C225" s="61"/>
      <c r="D225" s="61"/>
      <c r="E225" s="22" t="str">
        <f t="shared" si="1"/>
        <v>570,</v>
      </c>
    </row>
    <row r="226">
      <c r="A226" s="82">
        <v>574.0</v>
      </c>
      <c r="B226" s="61" t="s">
        <v>226</v>
      </c>
      <c r="C226" s="61"/>
      <c r="D226" s="61"/>
      <c r="E226" s="22" t="str">
        <f t="shared" si="1"/>
        <v>574,</v>
      </c>
    </row>
    <row r="227">
      <c r="A227" s="82">
        <v>575.0</v>
      </c>
      <c r="B227" s="61" t="s">
        <v>361</v>
      </c>
      <c r="C227" s="61"/>
      <c r="D227" s="61"/>
      <c r="E227" s="22" t="str">
        <f t="shared" si="1"/>
        <v>575,</v>
      </c>
    </row>
    <row r="228">
      <c r="A228" s="82">
        <v>576.0</v>
      </c>
      <c r="B228" s="61" t="s">
        <v>384</v>
      </c>
      <c r="C228" s="61"/>
      <c r="D228" s="61"/>
      <c r="E228" s="22" t="str">
        <f t="shared" si="1"/>
        <v>576,</v>
      </c>
    </row>
    <row r="229">
      <c r="A229" s="82">
        <v>577.0</v>
      </c>
      <c r="B229" s="61" t="s">
        <v>414</v>
      </c>
      <c r="C229" s="61"/>
      <c r="D229" s="61"/>
      <c r="E229" s="22" t="str">
        <f t="shared" si="1"/>
        <v>577,</v>
      </c>
    </row>
    <row r="230">
      <c r="A230" s="82">
        <v>578.0</v>
      </c>
      <c r="B230" s="61" t="s">
        <v>440</v>
      </c>
      <c r="C230" s="61"/>
      <c r="D230" s="61"/>
      <c r="E230" s="22" t="str">
        <f t="shared" si="1"/>
        <v>578,</v>
      </c>
    </row>
    <row r="231">
      <c r="A231" s="82">
        <v>579.0</v>
      </c>
      <c r="B231" s="61" t="s">
        <v>426</v>
      </c>
      <c r="C231" s="61"/>
      <c r="D231" s="61"/>
      <c r="E231" s="22" t="str">
        <f t="shared" si="1"/>
        <v>579,</v>
      </c>
    </row>
    <row r="232">
      <c r="A232" s="82">
        <v>580.0</v>
      </c>
      <c r="B232" s="61" t="s">
        <v>391</v>
      </c>
      <c r="C232" s="61"/>
      <c r="D232" s="61"/>
      <c r="E232" s="22" t="str">
        <f t="shared" si="1"/>
        <v>580,</v>
      </c>
    </row>
    <row r="233">
      <c r="A233" s="82">
        <v>585.0</v>
      </c>
      <c r="B233" s="61" t="s">
        <v>236</v>
      </c>
      <c r="C233" s="61"/>
      <c r="D233" s="61"/>
      <c r="E233" s="22" t="str">
        <f t="shared" si="1"/>
        <v>585,</v>
      </c>
    </row>
    <row r="234">
      <c r="A234" s="82">
        <v>587.0</v>
      </c>
      <c r="B234" s="61" t="s">
        <v>144</v>
      </c>
      <c r="C234" s="61"/>
      <c r="D234" s="61"/>
      <c r="E234" s="22" t="str">
        <f t="shared" si="1"/>
        <v>587,</v>
      </c>
    </row>
    <row r="235">
      <c r="A235" s="82">
        <v>592.0</v>
      </c>
      <c r="B235" s="61" t="s">
        <v>756</v>
      </c>
      <c r="C235" s="61"/>
      <c r="D235" s="61"/>
      <c r="E235" s="22" t="str">
        <f t="shared" si="1"/>
        <v>592,</v>
      </c>
    </row>
    <row r="236">
      <c r="A236" s="82">
        <v>594.0</v>
      </c>
      <c r="B236" s="61" t="s">
        <v>838</v>
      </c>
      <c r="C236" s="61"/>
      <c r="D236" s="61"/>
      <c r="E236" s="22" t="str">
        <f t="shared" si="1"/>
        <v>594,</v>
      </c>
    </row>
    <row r="237">
      <c r="A237" s="82">
        <v>615.0</v>
      </c>
      <c r="B237" s="61" t="s">
        <v>170</v>
      </c>
      <c r="C237" s="61"/>
      <c r="D237" s="61"/>
      <c r="E237" s="22" t="str">
        <f t="shared" si="1"/>
        <v>615,</v>
      </c>
    </row>
    <row r="238">
      <c r="A238" s="82">
        <v>616.0</v>
      </c>
      <c r="B238" s="61" t="s">
        <v>786</v>
      </c>
      <c r="C238" s="61"/>
      <c r="D238" s="61"/>
      <c r="E238" s="22" t="str">
        <f t="shared" si="1"/>
        <v>616,</v>
      </c>
    </row>
    <row r="239">
      <c r="A239" s="11">
        <v>623.0</v>
      </c>
      <c r="B239" s="11" t="s">
        <v>844</v>
      </c>
      <c r="C239" s="62"/>
      <c r="D239" s="6"/>
      <c r="E239" s="22" t="str">
        <f t="shared" si="1"/>
        <v>623,</v>
      </c>
    </row>
    <row r="240">
      <c r="A240" s="82">
        <v>628.0</v>
      </c>
      <c r="B240" s="61" t="s">
        <v>535</v>
      </c>
      <c r="C240" s="61"/>
      <c r="D240" s="61"/>
      <c r="E240" s="22" t="str">
        <f t="shared" si="1"/>
        <v>628,</v>
      </c>
    </row>
    <row r="241">
      <c r="A241" s="82">
        <v>629.0</v>
      </c>
      <c r="B241" s="61" t="s">
        <v>222</v>
      </c>
      <c r="C241" s="61"/>
      <c r="D241" s="61"/>
      <c r="E241" s="22" t="str">
        <f t="shared" si="1"/>
        <v>629,</v>
      </c>
    </row>
    <row r="242">
      <c r="A242" s="82">
        <v>630.0</v>
      </c>
      <c r="B242" s="61" t="s">
        <v>675</v>
      </c>
      <c r="C242" s="61"/>
      <c r="D242" s="61"/>
      <c r="E242" s="22" t="str">
        <f t="shared" si="1"/>
        <v>630,</v>
      </c>
    </row>
    <row r="243">
      <c r="A243" s="82">
        <v>634.0</v>
      </c>
      <c r="B243" s="61" t="s">
        <v>562</v>
      </c>
      <c r="C243" s="61"/>
      <c r="D243" s="61"/>
      <c r="E243" s="22" t="str">
        <f t="shared" si="1"/>
        <v>634,</v>
      </c>
    </row>
    <row r="244">
      <c r="A244" s="82">
        <v>635.0</v>
      </c>
      <c r="B244" s="61" t="s">
        <v>311</v>
      </c>
      <c r="C244" s="61"/>
      <c r="D244" s="61"/>
      <c r="E244" s="22" t="str">
        <f t="shared" si="1"/>
        <v>635,</v>
      </c>
    </row>
    <row r="245">
      <c r="A245" s="82">
        <v>637.0</v>
      </c>
      <c r="B245" s="61" t="s">
        <v>212</v>
      </c>
      <c r="C245" s="61"/>
      <c r="D245" s="61"/>
      <c r="E245" s="22" t="str">
        <f t="shared" si="1"/>
        <v>637,</v>
      </c>
    </row>
    <row r="246">
      <c r="A246" s="82">
        <v>641.0</v>
      </c>
      <c r="B246" s="61" t="s">
        <v>124</v>
      </c>
      <c r="C246" s="61"/>
      <c r="D246" s="61"/>
      <c r="E246" s="22" t="str">
        <f t="shared" si="1"/>
        <v>641,</v>
      </c>
    </row>
    <row r="247">
      <c r="A247" s="82">
        <v>643.0</v>
      </c>
      <c r="B247" s="61" t="s">
        <v>180</v>
      </c>
      <c r="C247" s="61"/>
      <c r="D247" s="61"/>
      <c r="E247" s="22" t="str">
        <f t="shared" si="1"/>
        <v>643,</v>
      </c>
    </row>
    <row r="248">
      <c r="A248" s="82">
        <v>644.0</v>
      </c>
      <c r="B248" s="61" t="s">
        <v>490</v>
      </c>
      <c r="C248" s="61"/>
      <c r="D248" s="61"/>
      <c r="E248" s="22" t="str">
        <f t="shared" si="1"/>
        <v>644,</v>
      </c>
    </row>
    <row r="249">
      <c r="A249" s="82">
        <v>645.0</v>
      </c>
      <c r="B249" s="61" t="s">
        <v>676</v>
      </c>
      <c r="C249" s="61"/>
      <c r="D249" s="61"/>
      <c r="E249" s="22" t="str">
        <f t="shared" si="1"/>
        <v>645,</v>
      </c>
    </row>
    <row r="250">
      <c r="A250" s="82">
        <v>646.0</v>
      </c>
      <c r="B250" s="61" t="s">
        <v>405</v>
      </c>
      <c r="C250" s="61"/>
      <c r="D250" s="61"/>
      <c r="E250" s="22" t="str">
        <f t="shared" si="1"/>
        <v>646,</v>
      </c>
    </row>
    <row r="251">
      <c r="A251" s="82">
        <v>647.0</v>
      </c>
      <c r="B251" s="61" t="s">
        <v>669</v>
      </c>
      <c r="C251" s="61"/>
      <c r="D251" s="61"/>
      <c r="E251" s="22" t="str">
        <f t="shared" si="1"/>
        <v>647,</v>
      </c>
    </row>
    <row r="252">
      <c r="A252" s="82">
        <v>653.0</v>
      </c>
      <c r="B252" s="61" t="s">
        <v>348</v>
      </c>
      <c r="C252" s="61"/>
      <c r="D252" s="61"/>
      <c r="E252" s="22" t="str">
        <f t="shared" si="1"/>
        <v>653,</v>
      </c>
    </row>
    <row r="253">
      <c r="A253" s="82">
        <v>654.0</v>
      </c>
      <c r="B253" s="61" t="s">
        <v>461</v>
      </c>
      <c r="C253" s="61"/>
      <c r="D253" s="61"/>
      <c r="E253" s="22" t="str">
        <f t="shared" si="1"/>
        <v>654,</v>
      </c>
    </row>
    <row r="254">
      <c r="A254" s="82">
        <v>659.0</v>
      </c>
      <c r="B254" s="61" t="s">
        <v>158</v>
      </c>
      <c r="C254" s="61"/>
      <c r="D254" s="61"/>
      <c r="E254" s="22" t="str">
        <f t="shared" si="1"/>
        <v>659,</v>
      </c>
    </row>
    <row r="255">
      <c r="A255" s="82">
        <v>660.0</v>
      </c>
      <c r="B255" s="61" t="s">
        <v>154</v>
      </c>
      <c r="C255" s="61"/>
      <c r="D255" s="61"/>
      <c r="E255" s="22" t="str">
        <f t="shared" si="1"/>
        <v>660,</v>
      </c>
    </row>
    <row r="256">
      <c r="A256" s="82">
        <v>661.0</v>
      </c>
      <c r="B256" s="61" t="s">
        <v>137</v>
      </c>
      <c r="C256" s="61"/>
      <c r="D256" s="61"/>
      <c r="E256" s="22" t="str">
        <f t="shared" si="1"/>
        <v>661,</v>
      </c>
    </row>
    <row r="257">
      <c r="A257" s="11">
        <v>663.0</v>
      </c>
      <c r="B257" s="11" t="s">
        <v>153</v>
      </c>
      <c r="C257" s="61"/>
      <c r="D257" s="61"/>
      <c r="E257" s="22" t="str">
        <f t="shared" si="1"/>
        <v>663,</v>
      </c>
    </row>
    <row r="258">
      <c r="A258" s="11">
        <v>666.0</v>
      </c>
      <c r="B258" s="11" t="s">
        <v>157</v>
      </c>
      <c r="C258" s="61"/>
      <c r="D258" s="61"/>
      <c r="E258" s="22" t="str">
        <f t="shared" si="1"/>
        <v>666,</v>
      </c>
    </row>
    <row r="259">
      <c r="A259" s="82">
        <v>675.0</v>
      </c>
      <c r="B259" s="61" t="s">
        <v>746</v>
      </c>
      <c r="C259" s="61"/>
      <c r="D259" s="61"/>
      <c r="E259" s="22" t="str">
        <f t="shared" si="1"/>
        <v>675,</v>
      </c>
    </row>
    <row r="260">
      <c r="A260" s="82">
        <v>677.0</v>
      </c>
      <c r="B260" s="61" t="s">
        <v>63</v>
      </c>
      <c r="C260" s="61"/>
      <c r="D260" s="61"/>
      <c r="E260" s="22" t="str">
        <f t="shared" si="1"/>
        <v>677,</v>
      </c>
    </row>
    <row r="261">
      <c r="A261" s="82">
        <v>678.0</v>
      </c>
      <c r="B261" s="61" t="s">
        <v>550</v>
      </c>
      <c r="C261" s="61"/>
      <c r="D261" s="61"/>
      <c r="E261" s="22" t="str">
        <f t="shared" si="1"/>
        <v>678,</v>
      </c>
    </row>
    <row r="262">
      <c r="A262" s="82">
        <v>679.0</v>
      </c>
      <c r="B262" s="61" t="s">
        <v>738</v>
      </c>
      <c r="C262" s="61"/>
      <c r="D262" s="61"/>
      <c r="E262" s="22" t="str">
        <f t="shared" si="1"/>
        <v>679,</v>
      </c>
    </row>
    <row r="263">
      <c r="A263" s="82">
        <v>680.0</v>
      </c>
      <c r="B263" s="61" t="s">
        <v>261</v>
      </c>
      <c r="C263" s="61"/>
      <c r="D263" s="61"/>
      <c r="E263" s="22" t="str">
        <f t="shared" si="1"/>
        <v>680,</v>
      </c>
    </row>
    <row r="264">
      <c r="A264" s="82">
        <v>681.0</v>
      </c>
      <c r="B264" s="61" t="s">
        <v>208</v>
      </c>
      <c r="C264" s="61"/>
      <c r="D264" s="61"/>
      <c r="E264" s="22" t="str">
        <f t="shared" si="1"/>
        <v>681,</v>
      </c>
    </row>
    <row r="265">
      <c r="A265" s="82">
        <v>682.0</v>
      </c>
      <c r="B265" s="61" t="s">
        <v>498</v>
      </c>
      <c r="C265" s="61"/>
      <c r="D265" s="61"/>
      <c r="E265" s="22" t="str">
        <f t="shared" si="1"/>
        <v>682,</v>
      </c>
    </row>
    <row r="266">
      <c r="A266" s="82">
        <v>683.0</v>
      </c>
      <c r="B266" s="61" t="s">
        <v>593</v>
      </c>
      <c r="C266" s="61"/>
      <c r="D266" s="61"/>
      <c r="E266" s="22" t="str">
        <f t="shared" si="1"/>
        <v>683,</v>
      </c>
    </row>
    <row r="267">
      <c r="A267" s="82">
        <v>684.0</v>
      </c>
      <c r="B267" s="61" t="s">
        <v>587</v>
      </c>
      <c r="C267" s="61"/>
      <c r="D267" s="61"/>
      <c r="E267" s="22" t="str">
        <f t="shared" si="1"/>
        <v>684,</v>
      </c>
    </row>
    <row r="268">
      <c r="A268" s="82">
        <v>685.0</v>
      </c>
      <c r="B268" s="61" t="s">
        <v>264</v>
      </c>
      <c r="C268" s="61"/>
      <c r="D268" s="61"/>
      <c r="E268" s="22" t="str">
        <f t="shared" si="1"/>
        <v>685,</v>
      </c>
    </row>
    <row r="269">
      <c r="A269" s="11">
        <v>687.0</v>
      </c>
      <c r="B269" s="11" t="s">
        <v>481</v>
      </c>
      <c r="C269" s="61"/>
      <c r="D269" s="61"/>
      <c r="E269" s="22" t="str">
        <f t="shared" si="1"/>
        <v>687,</v>
      </c>
    </row>
    <row r="270">
      <c r="A270" s="82">
        <v>688.0</v>
      </c>
      <c r="B270" s="61" t="s">
        <v>340</v>
      </c>
      <c r="C270" s="61"/>
      <c r="D270" s="61"/>
      <c r="E270" s="22" t="str">
        <f t="shared" si="1"/>
        <v>688,</v>
      </c>
    </row>
    <row r="271">
      <c r="A271" s="82">
        <v>689.0</v>
      </c>
      <c r="B271" s="61" t="s">
        <v>240</v>
      </c>
      <c r="C271" s="61"/>
      <c r="D271" s="61"/>
      <c r="E271" s="22" t="str">
        <f t="shared" si="1"/>
        <v>689,</v>
      </c>
    </row>
    <row r="272">
      <c r="A272" s="82">
        <v>690.0</v>
      </c>
      <c r="B272" s="61" t="s">
        <v>151</v>
      </c>
      <c r="C272" s="61"/>
      <c r="D272" s="61"/>
      <c r="E272" s="22" t="str">
        <f t="shared" si="1"/>
        <v>690,</v>
      </c>
    </row>
    <row r="273">
      <c r="A273" s="82">
        <v>691.0</v>
      </c>
      <c r="B273" s="61" t="s">
        <v>370</v>
      </c>
      <c r="C273" s="61"/>
      <c r="D273" s="61"/>
      <c r="E273" s="22" t="str">
        <f t="shared" si="1"/>
        <v>691,</v>
      </c>
    </row>
    <row r="274">
      <c r="A274" s="82">
        <v>692.0</v>
      </c>
      <c r="B274" s="61" t="s">
        <v>702</v>
      </c>
      <c r="C274" s="61"/>
      <c r="D274" s="61"/>
      <c r="E274" s="22" t="str">
        <f t="shared" si="1"/>
        <v>692,</v>
      </c>
    </row>
    <row r="275">
      <c r="A275" s="82">
        <v>693.0</v>
      </c>
      <c r="B275" s="61" t="s">
        <v>710</v>
      </c>
      <c r="C275" s="61"/>
      <c r="D275" s="61"/>
      <c r="E275" s="22" t="str">
        <f t="shared" si="1"/>
        <v>693,</v>
      </c>
    </row>
    <row r="276">
      <c r="A276" s="82">
        <v>694.0</v>
      </c>
      <c r="B276" s="61" t="s">
        <v>737</v>
      </c>
      <c r="C276" s="61"/>
      <c r="D276" s="61"/>
      <c r="E276" s="22" t="str">
        <f t="shared" si="1"/>
        <v>694,</v>
      </c>
    </row>
    <row r="277">
      <c r="A277" s="82">
        <v>695.0</v>
      </c>
      <c r="B277" s="61" t="s">
        <v>400</v>
      </c>
      <c r="C277" s="61"/>
      <c r="D277" s="61"/>
      <c r="E277" s="22" t="str">
        <f t="shared" si="1"/>
        <v>695,</v>
      </c>
    </row>
    <row r="278">
      <c r="A278" s="82">
        <v>696.0</v>
      </c>
      <c r="B278" s="61" t="s">
        <v>466</v>
      </c>
      <c r="C278" s="61"/>
      <c r="D278" s="61"/>
      <c r="E278" s="22" t="str">
        <f t="shared" si="1"/>
        <v>696,</v>
      </c>
    </row>
    <row r="279">
      <c r="A279" s="82">
        <v>712.0</v>
      </c>
      <c r="B279" s="61" t="s">
        <v>624</v>
      </c>
      <c r="C279" s="61"/>
      <c r="D279" s="61"/>
      <c r="E279" s="22" t="str">
        <f t="shared" si="1"/>
        <v>712,</v>
      </c>
    </row>
    <row r="280">
      <c r="A280" s="82">
        <v>713.0</v>
      </c>
      <c r="B280" s="61" t="s">
        <v>586</v>
      </c>
      <c r="C280" s="61"/>
      <c r="D280" s="61"/>
      <c r="E280" s="22" t="str">
        <f t="shared" si="1"/>
        <v>713,</v>
      </c>
    </row>
    <row r="281">
      <c r="A281" s="82">
        <v>717.0</v>
      </c>
      <c r="B281" s="61" t="s">
        <v>337</v>
      </c>
      <c r="C281" s="61"/>
      <c r="D281" s="61"/>
      <c r="E281" s="22" t="str">
        <f t="shared" si="1"/>
        <v>717,</v>
      </c>
    </row>
    <row r="282">
      <c r="A282" s="82">
        <v>723.0</v>
      </c>
      <c r="B282" s="61" t="s">
        <v>653</v>
      </c>
      <c r="C282" s="61"/>
      <c r="D282" s="61"/>
      <c r="E282" s="22" t="str">
        <f t="shared" si="1"/>
        <v>723,</v>
      </c>
    </row>
    <row r="283">
      <c r="A283" s="82">
        <v>725.0</v>
      </c>
      <c r="B283" s="61" t="s">
        <v>607</v>
      </c>
      <c r="C283" s="61"/>
      <c r="D283" s="61"/>
      <c r="E283" s="22" t="str">
        <f t="shared" si="1"/>
        <v>725,</v>
      </c>
    </row>
    <row r="284">
      <c r="A284" s="82">
        <v>726.0</v>
      </c>
      <c r="B284" s="61" t="s">
        <v>206</v>
      </c>
      <c r="C284" s="61"/>
      <c r="D284" s="61"/>
      <c r="E284" s="22" t="str">
        <f t="shared" si="1"/>
        <v>726,</v>
      </c>
    </row>
    <row r="285">
      <c r="A285" s="82">
        <v>736.0</v>
      </c>
      <c r="B285" s="61" t="s">
        <v>275</v>
      </c>
      <c r="C285" s="61"/>
      <c r="D285" s="61"/>
      <c r="E285" s="22" t="str">
        <f t="shared" si="1"/>
        <v>736,</v>
      </c>
    </row>
    <row r="286">
      <c r="A286" s="82">
        <v>737.0</v>
      </c>
      <c r="B286" s="61" t="s">
        <v>287</v>
      </c>
      <c r="C286" s="61"/>
      <c r="D286" s="61"/>
      <c r="E286" s="22" t="str">
        <f t="shared" si="1"/>
        <v>737,</v>
      </c>
    </row>
    <row r="287">
      <c r="A287" s="82">
        <v>738.0</v>
      </c>
      <c r="B287" s="61" t="s">
        <v>835</v>
      </c>
      <c r="C287" s="61"/>
      <c r="D287" s="61"/>
      <c r="E287" s="22" t="str">
        <f t="shared" si="1"/>
        <v>738,</v>
      </c>
    </row>
    <row r="288">
      <c r="A288" s="82">
        <v>742.0</v>
      </c>
      <c r="B288" s="61" t="s">
        <v>134</v>
      </c>
      <c r="C288" s="61"/>
      <c r="D288" s="61"/>
      <c r="E288" s="22" t="str">
        <f t="shared" si="1"/>
        <v>742,</v>
      </c>
    </row>
    <row r="289">
      <c r="A289" s="82">
        <v>743.0</v>
      </c>
      <c r="B289" s="61" t="s">
        <v>690</v>
      </c>
      <c r="C289" s="61"/>
      <c r="D289" s="61"/>
      <c r="E289" s="22" t="str">
        <f t="shared" si="1"/>
        <v>743,</v>
      </c>
    </row>
    <row r="290">
      <c r="A290" s="82">
        <v>754.0</v>
      </c>
      <c r="B290" s="61" t="s">
        <v>629</v>
      </c>
      <c r="C290" s="61"/>
      <c r="D290" s="61"/>
      <c r="E290" s="22" t="str">
        <f t="shared" si="1"/>
        <v>754,</v>
      </c>
    </row>
    <row r="291">
      <c r="A291" s="82">
        <v>755.0</v>
      </c>
      <c r="B291" s="61" t="s">
        <v>446</v>
      </c>
      <c r="C291" s="61"/>
      <c r="D291" s="61"/>
      <c r="E291" s="22" t="str">
        <f t="shared" si="1"/>
        <v>755,</v>
      </c>
    </row>
    <row r="292">
      <c r="A292" s="82">
        <v>756.0</v>
      </c>
      <c r="B292" s="61" t="s">
        <v>243</v>
      </c>
      <c r="C292" s="61"/>
      <c r="D292" s="61"/>
      <c r="E292" s="22" t="str">
        <f t="shared" si="1"/>
        <v>756,</v>
      </c>
    </row>
    <row r="293">
      <c r="A293" s="82">
        <v>759.0</v>
      </c>
      <c r="B293" s="61" t="s">
        <v>722</v>
      </c>
      <c r="C293" s="61"/>
      <c r="D293" s="61"/>
      <c r="E293" s="22" t="str">
        <f t="shared" si="1"/>
        <v>759,</v>
      </c>
    </row>
    <row r="294">
      <c r="A294" s="82">
        <v>760.0</v>
      </c>
      <c r="B294" s="61" t="s">
        <v>668</v>
      </c>
      <c r="C294" s="61"/>
      <c r="D294" s="61"/>
      <c r="E294" s="22" t="str">
        <f t="shared" si="1"/>
        <v>760,</v>
      </c>
    </row>
    <row r="295">
      <c r="A295" s="82">
        <v>774.0</v>
      </c>
      <c r="B295" s="61" t="s">
        <v>293</v>
      </c>
      <c r="C295" s="61"/>
      <c r="D295" s="61"/>
      <c r="E295" s="22" t="str">
        <f t="shared" si="1"/>
        <v>774,</v>
      </c>
    </row>
    <row r="296">
      <c r="A296" s="82">
        <v>776.0</v>
      </c>
      <c r="B296" s="61" t="s">
        <v>165</v>
      </c>
      <c r="C296" s="61"/>
      <c r="D296" s="61"/>
      <c r="E296" s="22" t="str">
        <f t="shared" si="1"/>
        <v>776,</v>
      </c>
    </row>
    <row r="297">
      <c r="A297" s="82">
        <v>781.0</v>
      </c>
      <c r="B297" s="61" t="s">
        <v>164</v>
      </c>
      <c r="C297" s="61"/>
      <c r="D297" s="61"/>
      <c r="E297" s="22" t="str">
        <f t="shared" si="1"/>
        <v>781,</v>
      </c>
    </row>
    <row r="298">
      <c r="A298" s="82">
        <v>787.0</v>
      </c>
      <c r="B298" s="61" t="s">
        <v>13</v>
      </c>
      <c r="C298" s="61"/>
      <c r="D298" s="61"/>
      <c r="E298" s="22" t="str">
        <f t="shared" si="1"/>
        <v>787,</v>
      </c>
    </row>
    <row r="299">
      <c r="A299" s="82">
        <v>788.0</v>
      </c>
      <c r="B299" s="61" t="s">
        <v>671</v>
      </c>
      <c r="C299" s="61"/>
      <c r="D299" s="61"/>
      <c r="E299" s="22" t="str">
        <f t="shared" si="1"/>
        <v>788,</v>
      </c>
    </row>
    <row r="300">
      <c r="A300" s="82">
        <v>800.0</v>
      </c>
      <c r="B300" s="61" t="s">
        <v>29</v>
      </c>
      <c r="C300" s="61"/>
      <c r="D300" s="61"/>
      <c r="E300" s="22" t="str">
        <f t="shared" si="1"/>
        <v>800,</v>
      </c>
    </row>
    <row r="301">
      <c r="A301" s="82">
        <v>803.0</v>
      </c>
      <c r="B301" s="61" t="s">
        <v>317</v>
      </c>
      <c r="C301" s="61"/>
      <c r="D301" s="61"/>
      <c r="E301" s="22" t="str">
        <f t="shared" si="1"/>
        <v>803,</v>
      </c>
    </row>
    <row r="302">
      <c r="A302" s="82">
        <v>817.0</v>
      </c>
      <c r="B302" s="61" t="s">
        <v>296</v>
      </c>
      <c r="C302" s="61"/>
      <c r="D302" s="61"/>
      <c r="E302" s="22" t="str">
        <f t="shared" si="1"/>
        <v>817,</v>
      </c>
    </row>
    <row r="303">
      <c r="A303" s="82">
        <v>825.0</v>
      </c>
      <c r="B303" s="61" t="s">
        <v>782</v>
      </c>
      <c r="C303" s="61"/>
      <c r="D303" s="61"/>
      <c r="E303" s="22" t="str">
        <f t="shared" si="1"/>
        <v>825,</v>
      </c>
    </row>
    <row r="304">
      <c r="A304" s="82">
        <v>826.0</v>
      </c>
      <c r="B304" s="61" t="s">
        <v>615</v>
      </c>
      <c r="C304" s="61"/>
      <c r="D304" s="61"/>
      <c r="E304" s="22" t="str">
        <f t="shared" si="1"/>
        <v>826,</v>
      </c>
    </row>
    <row r="305">
      <c r="A305" s="82">
        <v>837.0</v>
      </c>
      <c r="B305" s="61" t="s">
        <v>531</v>
      </c>
      <c r="C305" s="61"/>
      <c r="D305" s="61"/>
      <c r="E305" s="22" t="str">
        <f t="shared" si="1"/>
        <v>837,</v>
      </c>
    </row>
    <row r="306">
      <c r="A306" s="82">
        <v>841.0</v>
      </c>
      <c r="B306" s="61" t="s">
        <v>516</v>
      </c>
      <c r="C306" s="61"/>
      <c r="D306" s="61"/>
      <c r="E306" s="22" t="str">
        <f t="shared" si="1"/>
        <v>841,</v>
      </c>
    </row>
    <row r="307">
      <c r="A307" s="82">
        <v>842.0</v>
      </c>
      <c r="B307" s="61" t="s">
        <v>571</v>
      </c>
      <c r="C307" s="61"/>
      <c r="D307" s="61"/>
      <c r="E307" s="22" t="str">
        <f t="shared" si="1"/>
        <v>842,</v>
      </c>
    </row>
    <row r="308">
      <c r="A308" s="82">
        <v>843.0</v>
      </c>
      <c r="B308" s="61" t="s">
        <v>754</v>
      </c>
      <c r="C308" s="61"/>
      <c r="D308" s="61"/>
      <c r="E308" s="22" t="str">
        <f t="shared" si="1"/>
        <v>843,</v>
      </c>
    </row>
    <row r="309">
      <c r="A309" s="82">
        <v>844.0</v>
      </c>
      <c r="B309" s="61" t="s">
        <v>44</v>
      </c>
      <c r="C309" s="61"/>
      <c r="D309" s="61"/>
      <c r="E309" s="22" t="str">
        <f t="shared" si="1"/>
        <v>844,</v>
      </c>
    </row>
    <row r="310">
      <c r="A310" s="82">
        <v>845.0</v>
      </c>
      <c r="B310" s="61" t="s">
        <v>824</v>
      </c>
      <c r="C310" s="61"/>
      <c r="D310" s="61"/>
      <c r="E310" s="22" t="str">
        <f t="shared" si="1"/>
        <v>845,</v>
      </c>
    </row>
    <row r="311">
      <c r="A311" s="82">
        <v>846.0</v>
      </c>
      <c r="B311" s="61" t="s">
        <v>219</v>
      </c>
      <c r="C311" s="61"/>
      <c r="D311" s="61"/>
      <c r="E311" s="22" t="str">
        <f t="shared" si="1"/>
        <v>846,</v>
      </c>
    </row>
    <row r="312">
      <c r="A312" s="82">
        <v>870.0</v>
      </c>
      <c r="B312" s="61" t="s">
        <v>328</v>
      </c>
      <c r="C312" s="61"/>
      <c r="D312" s="61"/>
      <c r="E312" s="22" t="str">
        <f t="shared" si="1"/>
        <v>870,</v>
      </c>
    </row>
    <row r="313">
      <c r="A313" s="82">
        <v>885.0</v>
      </c>
      <c r="B313" s="61" t="s">
        <v>329</v>
      </c>
      <c r="C313" s="61"/>
      <c r="D313" s="61"/>
      <c r="E313" s="22" t="str">
        <f t="shared" si="1"/>
        <v>885,</v>
      </c>
    </row>
    <row r="314">
      <c r="A314" s="82">
        <v>894.0</v>
      </c>
      <c r="B314" s="61" t="s">
        <v>831</v>
      </c>
      <c r="C314" s="61"/>
      <c r="D314" s="61"/>
      <c r="E314" s="22" t="str">
        <f t="shared" si="1"/>
        <v>894,</v>
      </c>
    </row>
    <row r="315">
      <c r="A315" s="82">
        <v>895.0</v>
      </c>
      <c r="B315" s="61" t="s">
        <v>98</v>
      </c>
      <c r="C315" s="61"/>
      <c r="D315" s="61"/>
      <c r="E315" s="22" t="str">
        <f t="shared" si="1"/>
        <v>895,</v>
      </c>
    </row>
    <row r="316">
      <c r="A316" s="82">
        <v>896.0</v>
      </c>
      <c r="B316" s="61" t="s">
        <v>82</v>
      </c>
      <c r="C316" s="61"/>
      <c r="D316" s="61"/>
      <c r="E316" s="22" t="str">
        <f t="shared" si="1"/>
        <v>896,</v>
      </c>
    </row>
    <row r="317">
      <c r="A317" s="82">
        <v>897.0</v>
      </c>
      <c r="B317" s="61" t="s">
        <v>662</v>
      </c>
      <c r="C317" s="61"/>
      <c r="D317" s="61"/>
      <c r="E317" s="22" t="str">
        <f t="shared" si="1"/>
        <v>897,</v>
      </c>
    </row>
    <row r="318">
      <c r="A318" s="82">
        <v>898.0</v>
      </c>
      <c r="B318" s="61" t="s">
        <v>657</v>
      </c>
      <c r="C318" s="61"/>
      <c r="D318" s="61"/>
      <c r="E318" s="22" t="str">
        <f t="shared" si="1"/>
        <v>898,</v>
      </c>
    </row>
    <row r="319">
      <c r="A319" s="82">
        <v>899.0</v>
      </c>
      <c r="B319" s="61" t="s">
        <v>113</v>
      </c>
      <c r="C319" s="61"/>
      <c r="D319" s="61"/>
      <c r="E319" s="22" t="str">
        <f t="shared" si="1"/>
        <v>899,</v>
      </c>
    </row>
    <row r="320">
      <c r="A320" s="82">
        <v>951.0</v>
      </c>
      <c r="B320" s="61" t="s">
        <v>343</v>
      </c>
      <c r="C320" s="61"/>
      <c r="D320" s="61"/>
      <c r="E320" s="22" t="str">
        <f t="shared" si="1"/>
        <v>951,</v>
      </c>
    </row>
    <row r="321">
      <c r="A321" s="82">
        <v>954.0</v>
      </c>
      <c r="B321" s="61" t="s">
        <v>347</v>
      </c>
      <c r="C321" s="61"/>
      <c r="D321" s="61"/>
      <c r="E321" s="22" t="str">
        <f t="shared" si="1"/>
        <v>954,</v>
      </c>
    </row>
    <row r="322">
      <c r="A322" s="82">
        <v>961.0</v>
      </c>
      <c r="B322" s="61" t="s">
        <v>346</v>
      </c>
      <c r="C322" s="61"/>
      <c r="D322" s="61"/>
      <c r="E322" s="22" t="str">
        <f t="shared" si="1"/>
        <v>961,</v>
      </c>
    </row>
    <row r="323">
      <c r="A323" s="82">
        <v>976.0</v>
      </c>
      <c r="B323" s="61" t="s">
        <v>438</v>
      </c>
      <c r="C323" s="61"/>
      <c r="D323" s="61"/>
      <c r="E323" s="22" t="str">
        <f t="shared" si="1"/>
        <v>976,</v>
      </c>
    </row>
    <row r="324">
      <c r="A324" s="82">
        <v>977.0</v>
      </c>
      <c r="B324" s="61" t="s">
        <v>646</v>
      </c>
      <c r="C324" s="61"/>
      <c r="D324" s="61"/>
      <c r="E324" s="22" t="str">
        <f t="shared" si="1"/>
        <v>977,</v>
      </c>
    </row>
    <row r="325">
      <c r="A325" s="82">
        <v>978.0</v>
      </c>
      <c r="B325" s="61" t="s">
        <v>169</v>
      </c>
      <c r="C325" s="61"/>
      <c r="D325" s="61"/>
      <c r="E325" s="22" t="str">
        <f t="shared" si="1"/>
        <v>978,</v>
      </c>
    </row>
    <row r="326">
      <c r="A326" s="82">
        <v>1041.0</v>
      </c>
      <c r="B326" s="61" t="s">
        <v>652</v>
      </c>
      <c r="E326" s="22" t="str">
        <f t="shared" si="1"/>
        <v>1041,</v>
      </c>
    </row>
    <row r="327">
      <c r="A327" s="82">
        <v>1045.0</v>
      </c>
      <c r="B327" s="61" t="s">
        <v>493</v>
      </c>
      <c r="E327" s="22" t="str">
        <f t="shared" si="1"/>
        <v>1045,</v>
      </c>
    </row>
    <row r="328">
      <c r="A328" s="82">
        <v>1065.0</v>
      </c>
      <c r="B328" s="61" t="s">
        <v>71</v>
      </c>
      <c r="E328" s="22" t="str">
        <f t="shared" si="1"/>
        <v>1065,</v>
      </c>
    </row>
    <row r="329">
      <c r="A329" s="82">
        <v>1066.0</v>
      </c>
      <c r="B329" s="61" t="s">
        <v>443</v>
      </c>
      <c r="E329" s="22" t="str">
        <f t="shared" si="1"/>
        <v>1066,</v>
      </c>
    </row>
    <row r="330">
      <c r="A330" s="84">
        <v>942.0</v>
      </c>
      <c r="B330" s="6" t="s">
        <v>845</v>
      </c>
      <c r="C330" s="62"/>
      <c r="D330" s="62"/>
      <c r="E330" s="22" t="str">
        <f t="shared" si="1"/>
        <v>942,</v>
      </c>
    </row>
    <row r="331">
      <c r="A331" s="84">
        <v>945.0</v>
      </c>
      <c r="B331" s="6" t="s">
        <v>846</v>
      </c>
      <c r="C331" s="62"/>
      <c r="D331" s="62"/>
      <c r="E331" s="22" t="str">
        <f t="shared" si="1"/>
        <v>945,</v>
      </c>
    </row>
    <row r="332">
      <c r="A332" s="84">
        <v>949.0</v>
      </c>
      <c r="B332" s="6" t="s">
        <v>847</v>
      </c>
      <c r="C332" s="62"/>
      <c r="D332" s="62"/>
      <c r="E332" s="22" t="str">
        <f t="shared" si="1"/>
        <v>949,</v>
      </c>
    </row>
    <row r="333">
      <c r="A333" s="84">
        <v>952.0</v>
      </c>
      <c r="B333" s="6" t="s">
        <v>848</v>
      </c>
      <c r="C333" s="62"/>
      <c r="D333" s="62"/>
      <c r="E333" s="22" t="str">
        <f t="shared" si="1"/>
        <v>952,</v>
      </c>
    </row>
    <row r="334">
      <c r="A334" s="84">
        <v>950.0</v>
      </c>
      <c r="B334" s="6" t="s">
        <v>849</v>
      </c>
      <c r="C334" s="62"/>
      <c r="D334" s="62"/>
      <c r="E334" s="22" t="str">
        <f t="shared" si="1"/>
        <v>950,</v>
      </c>
    </row>
    <row r="335">
      <c r="A335" s="84">
        <v>953.0</v>
      </c>
      <c r="B335" s="6" t="s">
        <v>850</v>
      </c>
      <c r="C335" s="62"/>
      <c r="D335" s="62"/>
      <c r="E335" s="22" t="str">
        <f t="shared" si="1"/>
        <v>953,</v>
      </c>
    </row>
    <row r="336">
      <c r="A336" s="11">
        <v>1240.0</v>
      </c>
    </row>
    <row r="337">
      <c r="A337" s="11">
        <v>1241.0</v>
      </c>
    </row>
    <row r="338">
      <c r="A338" s="11">
        <v>1242.0</v>
      </c>
    </row>
    <row r="339">
      <c r="A339" s="11">
        <v>1243.0</v>
      </c>
    </row>
    <row r="340">
      <c r="A340" s="11">
        <v>1247.0</v>
      </c>
    </row>
    <row r="341">
      <c r="A341" s="11">
        <v>1248.0</v>
      </c>
    </row>
    <row r="342">
      <c r="A342" s="11">
        <v>1260.0</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15.0"/>
    <col customWidth="1" min="4" max="4" width="15.88"/>
    <col customWidth="1" min="5" max="5" width="15.25"/>
    <col customWidth="1" min="6" max="6" width="27.75"/>
  </cols>
  <sheetData>
    <row r="1">
      <c r="A1" s="85"/>
      <c r="B1" s="85"/>
      <c r="C1" s="85">
        <f t="shared" ref="C1:E1" si="1">SUM(C3:C337)</f>
        <v>325675</v>
      </c>
      <c r="D1" s="85">
        <f t="shared" si="1"/>
        <v>1348078</v>
      </c>
      <c r="E1" s="85">
        <f t="shared" si="1"/>
        <v>3070339</v>
      </c>
      <c r="F1" s="3"/>
    </row>
    <row r="2">
      <c r="A2" s="85" t="s">
        <v>1</v>
      </c>
      <c r="B2" s="85" t="s">
        <v>0</v>
      </c>
      <c r="C2" s="85" t="s">
        <v>7</v>
      </c>
      <c r="D2" s="85" t="s">
        <v>5</v>
      </c>
      <c r="E2" s="85" t="s">
        <v>4</v>
      </c>
      <c r="F2" s="3" t="s">
        <v>1011</v>
      </c>
    </row>
    <row r="3">
      <c r="A3" s="83">
        <v>11.0</v>
      </c>
      <c r="B3" s="86" t="str">
        <f>VLOOKUP(A3, 'Export 20240523'!$A$2:$B$400, 2, FALSE)</f>
        <v>Peppers</v>
      </c>
      <c r="C3" s="87">
        <v>95.0</v>
      </c>
      <c r="D3" s="87">
        <v>3706.0</v>
      </c>
      <c r="E3" s="87">
        <v>12367.0</v>
      </c>
      <c r="F3" s="19">
        <f>VLOOKUP(B3,'Kings Ratings'!$A$2:$B$1000,2,false)</f>
        <v>1</v>
      </c>
    </row>
    <row r="4">
      <c r="A4" s="83">
        <v>13.0</v>
      </c>
      <c r="B4" s="86" t="str">
        <f>VLOOKUP(A4, 'Export 20240523'!$A$2:$B$400, 2, FALSE)</f>
        <v>Eggplant</v>
      </c>
      <c r="C4" s="87">
        <v>100.0</v>
      </c>
      <c r="D4" s="87">
        <v>2485.0</v>
      </c>
      <c r="E4" s="87">
        <v>11091.0</v>
      </c>
      <c r="F4" s="19">
        <f>VLOOKUP(B4,'Kings Ratings'!$A$2:$B$1000,2,false)</f>
        <v>2</v>
      </c>
    </row>
    <row r="5">
      <c r="A5" s="83">
        <v>15.0</v>
      </c>
      <c r="B5" s="86" t="str">
        <f>VLOOKUP(A5, 'Export 20240523'!$A$2:$B$400, 2, FALSE)</f>
        <v>Tomato</v>
      </c>
      <c r="C5" s="87">
        <v>0.0</v>
      </c>
      <c r="D5" s="87">
        <v>529.0</v>
      </c>
      <c r="E5" s="87">
        <v>6854.0</v>
      </c>
      <c r="F5" s="19">
        <f>VLOOKUP(B5,'Kings Ratings'!$A$2:$B$1000,2,false)</f>
        <v>7</v>
      </c>
    </row>
    <row r="6">
      <c r="A6" s="83">
        <v>17.0</v>
      </c>
      <c r="B6" s="86" t="str">
        <f>VLOOKUP(A6, 'Export 20240523'!$A$2:$B$400, 2, FALSE)</f>
        <v>Drum</v>
      </c>
      <c r="C6" s="87">
        <v>4599.0</v>
      </c>
      <c r="D6" s="87">
        <v>13106.0</v>
      </c>
      <c r="E6" s="87">
        <v>31202.0</v>
      </c>
      <c r="F6" s="19">
        <f>VLOOKUP(B6,'Kings Ratings'!$A$2:$B$1000,2,false)</f>
        <v>1</v>
      </c>
    </row>
    <row r="7">
      <c r="A7" s="83">
        <v>19.0</v>
      </c>
      <c r="B7" s="86" t="str">
        <f>VLOOKUP(A7, 'Export 20240523'!$A$2:$B$400, 2, FALSE)</f>
        <v>Carrot</v>
      </c>
      <c r="C7" s="87">
        <v>125.0</v>
      </c>
      <c r="D7" s="87">
        <v>4132.0</v>
      </c>
      <c r="E7" s="87">
        <v>14402.0</v>
      </c>
      <c r="F7" s="19">
        <f>VLOOKUP(B7,'Kings Ratings'!$A$2:$B$1000,2,false)</f>
        <v>3</v>
      </c>
    </row>
    <row r="8">
      <c r="A8" s="83">
        <v>21.0</v>
      </c>
      <c r="B8" s="86" t="str">
        <f>VLOOKUP(A8, 'Export 20240523'!$A$2:$B$400, 2, FALSE)</f>
        <v>Board</v>
      </c>
      <c r="C8" s="87">
        <v>12953.0</v>
      </c>
      <c r="D8" s="87">
        <v>36883.0</v>
      </c>
      <c r="E8" s="87">
        <v>53423.0</v>
      </c>
      <c r="F8" s="19">
        <f>VLOOKUP(B8,'Kings Ratings'!$A$2:$B$1000,2,false)</f>
        <v>1</v>
      </c>
    </row>
    <row r="9">
      <c r="A9" s="83">
        <v>23.0</v>
      </c>
      <c r="B9" s="86" t="str">
        <f>VLOOKUP(A9, 'Export 20240523'!$A$2:$B$400, 2, FALSE)</f>
        <v>Bucket</v>
      </c>
      <c r="C9" s="87">
        <v>1090.0</v>
      </c>
      <c r="D9" s="87">
        <v>6085.0</v>
      </c>
      <c r="E9" s="87">
        <v>12678.0</v>
      </c>
      <c r="F9" s="19">
        <f>VLOOKUP(B9,'Kings Ratings'!$A$2:$B$1000,2,false)</f>
        <v>1</v>
      </c>
    </row>
    <row r="10">
      <c r="A10" s="83">
        <v>24.0</v>
      </c>
      <c r="B10" s="86" t="str">
        <f>VLOOKUP(A10, 'Export 20240523'!$A$2:$B$400, 2, FALSE)</f>
        <v>Yellow Perch</v>
      </c>
      <c r="C10" s="87">
        <v>4594.0</v>
      </c>
      <c r="D10" s="87">
        <v>13066.0</v>
      </c>
      <c r="E10" s="87">
        <v>30272.0</v>
      </c>
      <c r="F10" s="19">
        <f>VLOOKUP(B10,'Kings Ratings'!$A$2:$B$1000,2,false)</f>
        <v>1</v>
      </c>
    </row>
    <row r="11">
      <c r="A11" s="83">
        <v>25.0</v>
      </c>
      <c r="B11" s="86" t="str">
        <f>VLOOKUP(A11, 'Export 20240523'!$A$2:$B$400, 2, FALSE)</f>
        <v>Largemouth Bass</v>
      </c>
      <c r="C11" s="87">
        <v>4385.0</v>
      </c>
      <c r="D11" s="87">
        <v>11386.0</v>
      </c>
      <c r="E11" s="87">
        <v>25334.0</v>
      </c>
      <c r="F11" s="19">
        <f>VLOOKUP(B11,'Kings Ratings'!$A$2:$B$1000,2,false)</f>
        <v>1</v>
      </c>
    </row>
    <row r="12">
      <c r="A12" s="83">
        <v>27.0</v>
      </c>
      <c r="B12" s="86" t="str">
        <f>VLOOKUP(A12, 'Export 20240523'!$A$2:$B$400, 2, FALSE)</f>
        <v>Peas</v>
      </c>
      <c r="C12" s="87">
        <v>123.0</v>
      </c>
      <c r="D12" s="87">
        <v>4362.0</v>
      </c>
      <c r="E12" s="87">
        <v>10562.0</v>
      </c>
      <c r="F12" s="19">
        <f>VLOOKUP(B12,'Kings Ratings'!$A$2:$B$1000,2,false)</f>
        <v>1</v>
      </c>
    </row>
    <row r="13">
      <c r="A13" s="83">
        <v>29.0</v>
      </c>
      <c r="B13" s="86" t="str">
        <f>VLOOKUP(A13, 'Export 20240523'!$A$2:$B$400, 2, FALSE)</f>
        <v>Cucumber</v>
      </c>
      <c r="C13" s="87">
        <v>67.0</v>
      </c>
      <c r="D13" s="87">
        <v>2273.0</v>
      </c>
      <c r="E13" s="87">
        <v>7835.0</v>
      </c>
      <c r="F13" s="19">
        <f>VLOOKUP(B13,'Kings Ratings'!$A$2:$B$1000,2,false)</f>
        <v>2</v>
      </c>
    </row>
    <row r="14">
      <c r="A14" s="83">
        <v>31.0</v>
      </c>
      <c r="B14" s="86" t="str">
        <f>VLOOKUP(A14, 'Export 20240523'!$A$2:$B$400, 2, FALSE)</f>
        <v>Radish</v>
      </c>
      <c r="C14" s="87">
        <v>2.0</v>
      </c>
      <c r="D14" s="87">
        <v>310.0</v>
      </c>
      <c r="E14" s="87">
        <v>3863.0</v>
      </c>
      <c r="F14" s="19">
        <f>VLOOKUP(B14,'Kings Ratings'!$A$2:$B$1000,2,false)</f>
        <v>8</v>
      </c>
    </row>
    <row r="15">
      <c r="A15" s="83">
        <v>33.0</v>
      </c>
      <c r="B15" s="86" t="str">
        <f>VLOOKUP(A15, 'Export 20240523'!$A$2:$B$400, 2, FALSE)</f>
        <v>Onion</v>
      </c>
      <c r="C15" s="87">
        <v>5.0</v>
      </c>
      <c r="D15" s="87">
        <v>555.0</v>
      </c>
      <c r="E15" s="87">
        <v>8768.0</v>
      </c>
      <c r="F15" s="19">
        <f>VLOOKUP(B15,'Kings Ratings'!$A$2:$B$1000,2,false)</f>
        <v>7</v>
      </c>
    </row>
    <row r="16">
      <c r="A16" s="83">
        <v>36.0</v>
      </c>
      <c r="B16" s="86" t="str">
        <f>VLOOKUP(A16, 'Export 20240523'!$A$2:$B$400, 2, FALSE)</f>
        <v>Wooden Plank</v>
      </c>
      <c r="C16" s="87">
        <v>3689.0</v>
      </c>
      <c r="D16" s="87">
        <v>14099.0</v>
      </c>
      <c r="E16" s="87">
        <v>32228.0</v>
      </c>
      <c r="F16" s="19">
        <f>VLOOKUP(B16,'Kings Ratings'!$A$2:$B$1000,2,false)</f>
        <v>1</v>
      </c>
    </row>
    <row r="17">
      <c r="A17" s="83">
        <v>37.0</v>
      </c>
      <c r="B17" s="86" t="str">
        <f>VLOOKUP(A17, 'Export 20240523'!$A$2:$B$400, 2, FALSE)</f>
        <v>Wooden Box</v>
      </c>
      <c r="C17" s="87">
        <v>876.0</v>
      </c>
      <c r="D17" s="87">
        <v>4638.0</v>
      </c>
      <c r="E17" s="87">
        <v>8955.0</v>
      </c>
      <c r="F17" s="19">
        <f>VLOOKUP(B17,'Kings Ratings'!$A$2:$B$1000,2,false)</f>
        <v>2</v>
      </c>
    </row>
    <row r="18">
      <c r="A18" s="83">
        <v>39.0</v>
      </c>
      <c r="B18" s="86" t="str">
        <f>VLOOKUP(A18, 'Export 20240523'!$A$2:$B$400, 2, FALSE)</f>
        <v>Crappie</v>
      </c>
      <c r="C18" s="87">
        <v>1951.0</v>
      </c>
      <c r="D18" s="87">
        <v>7677.0</v>
      </c>
      <c r="E18" s="87">
        <v>17248.0</v>
      </c>
      <c r="F18" s="19">
        <f>VLOOKUP(B18,'Kings Ratings'!$A$2:$B$1000,2,false)</f>
        <v>1</v>
      </c>
    </row>
    <row r="19">
      <c r="A19" s="83">
        <v>43.0</v>
      </c>
      <c r="B19" s="86" t="str">
        <f>VLOOKUP(A19, 'Export 20240523'!$A$2:$B$400, 2, FALSE)</f>
        <v>Mushroom</v>
      </c>
      <c r="C19" s="87">
        <v>5557.0</v>
      </c>
      <c r="D19" s="87">
        <v>20561.0</v>
      </c>
      <c r="E19" s="87">
        <v>38268.0</v>
      </c>
      <c r="F19" s="19">
        <f>VLOOKUP(B19,'Kings Ratings'!$A$2:$B$1000,2,false)</f>
        <v>1</v>
      </c>
    </row>
    <row r="20">
      <c r="A20" s="83">
        <v>45.0</v>
      </c>
      <c r="B20" s="86" t="str">
        <f>VLOOKUP(A20, 'Export 20240523'!$A$2:$B$400, 2, FALSE)</f>
        <v>Fish Bones</v>
      </c>
      <c r="C20" s="87">
        <v>1073.0</v>
      </c>
      <c r="D20" s="87">
        <v>5472.0</v>
      </c>
      <c r="E20" s="87">
        <v>13162.0</v>
      </c>
      <c r="F20" s="19">
        <f>VLOOKUP(B20,'Kings Ratings'!$A$2:$B$1000,2,false)</f>
        <v>4</v>
      </c>
    </row>
    <row r="21">
      <c r="A21" s="83">
        <v>46.0</v>
      </c>
      <c r="B21" s="86" t="str">
        <f>VLOOKUP(A21, 'Export 20240523'!$A$2:$B$400, 2, FALSE)</f>
        <v>Hops</v>
      </c>
      <c r="C21" s="87">
        <v>0.0</v>
      </c>
      <c r="D21" s="87">
        <v>351.0</v>
      </c>
      <c r="E21" s="87">
        <v>13623.0</v>
      </c>
      <c r="F21" s="19">
        <f>VLOOKUP(B21,'Kings Ratings'!$A$2:$B$1000,2,false)</f>
        <v>8</v>
      </c>
    </row>
    <row r="22">
      <c r="A22" s="83">
        <v>48.0</v>
      </c>
      <c r="B22" s="86" t="str">
        <f>VLOOKUP(A22, 'Export 20240523'!$A$2:$B$400, 2, FALSE)</f>
        <v>Potato</v>
      </c>
      <c r="C22" s="87">
        <v>92.0</v>
      </c>
      <c r="D22" s="87">
        <v>4144.0</v>
      </c>
      <c r="E22" s="87">
        <v>12237.0</v>
      </c>
      <c r="F22" s="19">
        <f>VLOOKUP(B22,'Kings Ratings'!$A$2:$B$1000,2,false)</f>
        <v>4</v>
      </c>
    </row>
    <row r="23">
      <c r="A23" s="83">
        <v>50.0</v>
      </c>
      <c r="B23" s="86" t="str">
        <f>VLOOKUP(A23, 'Export 20240523'!$A$2:$B$400, 2, FALSE)</f>
        <v>Leek</v>
      </c>
      <c r="C23" s="87">
        <v>0.0</v>
      </c>
      <c r="D23" s="87">
        <v>409.0</v>
      </c>
      <c r="E23" s="87">
        <v>6898.0</v>
      </c>
      <c r="F23" s="19">
        <f>VLOOKUP(B23,'Kings Ratings'!$A$2:$B$1000,2,false)</f>
        <v>7</v>
      </c>
    </row>
    <row r="24">
      <c r="A24" s="83">
        <v>55.0</v>
      </c>
      <c r="B24" s="86" t="str">
        <f>VLOOKUP(A24, 'Export 20240523'!$A$2:$B$400, 2, FALSE)</f>
        <v>Sturdy Box</v>
      </c>
      <c r="C24" s="87">
        <v>377.0</v>
      </c>
      <c r="D24" s="87">
        <v>3709.0</v>
      </c>
      <c r="E24" s="87">
        <v>6080.0</v>
      </c>
      <c r="F24" s="19">
        <f>VLOOKUP(B24,'Kings Ratings'!$A$2:$B$1000,2,false)</f>
        <v>2</v>
      </c>
    </row>
    <row r="25">
      <c r="A25" s="83">
        <v>56.0</v>
      </c>
      <c r="B25" s="86" t="str">
        <f>VLOOKUP(A25, 'Export 20240523'!$A$2:$B$400, 2, FALSE)</f>
        <v>Green Chromis</v>
      </c>
      <c r="C25" s="87">
        <v>2524.0</v>
      </c>
      <c r="D25" s="87">
        <v>8717.0</v>
      </c>
      <c r="E25" s="87">
        <v>17705.0</v>
      </c>
      <c r="F25" s="19">
        <f>VLOOKUP(B25,'Kings Ratings'!$A$2:$B$1000,2,false)</f>
        <v>1</v>
      </c>
    </row>
    <row r="26">
      <c r="A26" s="83">
        <v>57.0</v>
      </c>
      <c r="B26" s="86" t="str">
        <f>VLOOKUP(A26, 'Export 20240523'!$A$2:$B$400, 2, FALSE)</f>
        <v>Blue Crab</v>
      </c>
      <c r="C26" s="87">
        <v>2517.0</v>
      </c>
      <c r="D26" s="87">
        <v>8693.0</v>
      </c>
      <c r="E26" s="87">
        <v>17439.0</v>
      </c>
      <c r="F26" s="19">
        <f>VLOOKUP(B26,'Kings Ratings'!$A$2:$B$1000,2,false)</f>
        <v>2</v>
      </c>
    </row>
    <row r="27">
      <c r="A27" s="83">
        <v>58.0</v>
      </c>
      <c r="B27" s="86" t="str">
        <f>VLOOKUP(A27, 'Export 20240523'!$A$2:$B$400, 2, FALSE)</f>
        <v>Small Prawn</v>
      </c>
      <c r="C27" s="87">
        <v>4372.0</v>
      </c>
      <c r="D27" s="87">
        <v>12107.0</v>
      </c>
      <c r="E27" s="87">
        <v>20562.0</v>
      </c>
      <c r="F27" s="19">
        <f>VLOOKUP(B27,'Kings Ratings'!$A$2:$B$1000,2,false)</f>
        <v>1</v>
      </c>
    </row>
    <row r="28">
      <c r="A28" s="83">
        <v>59.0</v>
      </c>
      <c r="B28" s="86" t="str">
        <f>VLOOKUP(A28, 'Export 20240523'!$A$2:$B$400, 2, FALSE)</f>
        <v>Watermelon</v>
      </c>
      <c r="C28" s="87">
        <v>2.0</v>
      </c>
      <c r="D28" s="87">
        <v>1052.0</v>
      </c>
      <c r="E28" s="87">
        <v>9838.0</v>
      </c>
      <c r="F28" s="19">
        <f>VLOOKUP(B28,'Kings Ratings'!$A$2:$B$1000,2,false)</f>
        <v>8</v>
      </c>
    </row>
    <row r="29">
      <c r="A29" s="83">
        <v>63.0</v>
      </c>
      <c r="B29" s="86" t="str">
        <f>VLOOKUP(A29, 'Export 20240523'!$A$2:$B$400, 2, FALSE)</f>
        <v>Trout</v>
      </c>
      <c r="C29" s="87">
        <v>4578.0</v>
      </c>
      <c r="D29" s="87">
        <v>12849.0</v>
      </c>
      <c r="E29" s="87">
        <v>25766.0</v>
      </c>
      <c r="F29" s="19">
        <f>VLOOKUP(B29,'Kings Ratings'!$A$2:$B$1000,2,false)</f>
        <v>1</v>
      </c>
    </row>
    <row r="30">
      <c r="A30" s="83">
        <v>65.0</v>
      </c>
      <c r="B30" s="86" t="str">
        <f>VLOOKUP(A30, 'Export 20240523'!$A$2:$B$400, 2, FALSE)</f>
        <v>Corn</v>
      </c>
      <c r="C30" s="87">
        <v>21.0</v>
      </c>
      <c r="D30" s="87">
        <v>3720.0</v>
      </c>
      <c r="E30" s="87">
        <v>24267.0</v>
      </c>
      <c r="F30" s="19">
        <f>VLOOKUP(B30,'Kings Ratings'!$A$2:$B$1000,2,false)</f>
        <v>7</v>
      </c>
    </row>
    <row r="31">
      <c r="A31" s="83">
        <v>67.0</v>
      </c>
      <c r="B31" s="86" t="str">
        <f>VLOOKUP(A31, 'Export 20240523'!$A$2:$B$400, 2, FALSE)</f>
        <v>Cabbage</v>
      </c>
      <c r="C31" s="87">
        <v>0.0</v>
      </c>
      <c r="D31" s="87">
        <v>1814.0</v>
      </c>
      <c r="E31" s="87">
        <v>10016.0</v>
      </c>
      <c r="F31" s="19">
        <f>VLOOKUP(B31,'Kings Ratings'!$A$2:$B$1000,2,false)</f>
        <v>8</v>
      </c>
    </row>
    <row r="32">
      <c r="A32" s="83">
        <v>69.0</v>
      </c>
      <c r="B32" s="86" t="str">
        <f>VLOOKUP(A32, 'Export 20240523'!$A$2:$B$400, 2, FALSE)</f>
        <v>Pumpkin</v>
      </c>
      <c r="C32" s="87">
        <v>0.0</v>
      </c>
      <c r="D32" s="87">
        <v>238.0</v>
      </c>
      <c r="E32" s="87">
        <v>5554.0</v>
      </c>
      <c r="F32" s="19">
        <f>VLOOKUP(B32,'Kings Ratings'!$A$2:$B$1000,2,false)</f>
        <v>9</v>
      </c>
    </row>
    <row r="33">
      <c r="A33" s="83">
        <v>71.0</v>
      </c>
      <c r="B33" s="86" t="str">
        <f>VLOOKUP(A33, 'Export 20240523'!$A$2:$B$400, 2, FALSE)</f>
        <v>Wheat</v>
      </c>
      <c r="C33" s="87">
        <v>1.0</v>
      </c>
      <c r="D33" s="87">
        <v>181.0</v>
      </c>
      <c r="E33" s="87">
        <v>5731.0</v>
      </c>
      <c r="F33" s="19">
        <f>VLOOKUP(B33,'Kings Ratings'!$A$2:$B$1000,2,false)</f>
        <v>9</v>
      </c>
    </row>
    <row r="34">
      <c r="A34" s="83">
        <v>72.0</v>
      </c>
      <c r="B34" s="86" t="str">
        <f>VLOOKUP(A34, 'Export 20240523'!$A$2:$B$400, 2, FALSE)</f>
        <v>Wooden Barrel</v>
      </c>
      <c r="C34" s="87">
        <v>514.0</v>
      </c>
      <c r="D34" s="87">
        <v>4449.0</v>
      </c>
      <c r="E34" s="87">
        <v>8028.0</v>
      </c>
      <c r="F34" s="19">
        <f>VLOOKUP(B34,'Kings Ratings'!$A$2:$B$1000,2,false)</f>
        <v>1</v>
      </c>
    </row>
    <row r="35">
      <c r="A35" s="83">
        <v>73.0</v>
      </c>
      <c r="B35" s="86" t="str">
        <f>VLOOKUP(A35, 'Export 20240523'!$A$2:$B$400, 2, FALSE)</f>
        <v>Purple Parchment</v>
      </c>
      <c r="C35" s="87">
        <v>24.0</v>
      </c>
      <c r="D35" s="87">
        <v>2709.0</v>
      </c>
      <c r="E35" s="87">
        <v>6262.0</v>
      </c>
      <c r="F35" s="19">
        <f>VLOOKUP(B35,'Kings Ratings'!$A$2:$B$1000,2,false)</f>
        <v>3</v>
      </c>
    </row>
    <row r="36">
      <c r="A36" s="83">
        <v>74.0</v>
      </c>
      <c r="B36" s="86" t="str">
        <f>VLOOKUP(A36, 'Export 20240523'!$A$2:$B$400, 2, FALSE)</f>
        <v>Green Parchment</v>
      </c>
      <c r="C36" s="87">
        <v>89.0</v>
      </c>
      <c r="D36" s="87">
        <v>3684.0</v>
      </c>
      <c r="E36" s="87">
        <v>7800.0</v>
      </c>
      <c r="F36" s="19">
        <f>VLOOKUP(B36,'Kings Ratings'!$A$2:$B$1000,2,false)</f>
        <v>1</v>
      </c>
    </row>
    <row r="37">
      <c r="A37" s="83">
        <v>75.0</v>
      </c>
      <c r="B37" s="86" t="str">
        <f>VLOOKUP(A37, 'Export 20240523'!$A$2:$B$400, 2, FALSE)</f>
        <v>Mushroom Paste</v>
      </c>
      <c r="C37" s="87">
        <v>3237.0</v>
      </c>
      <c r="D37" s="87">
        <v>12132.0</v>
      </c>
      <c r="E37" s="87">
        <v>28092.0</v>
      </c>
      <c r="F37" s="19">
        <f>VLOOKUP(B37,'Kings Ratings'!$A$2:$B$1000,2,false)</f>
        <v>1</v>
      </c>
    </row>
    <row r="38">
      <c r="A38" s="83">
        <v>76.0</v>
      </c>
      <c r="B38" s="86" t="str">
        <f>VLOOKUP(A38, 'Export 20240523'!$A$2:$B$400, 2, FALSE)</f>
        <v>Unpolished Shimmer Stone</v>
      </c>
      <c r="C38" s="87">
        <v>4196.0</v>
      </c>
      <c r="D38" s="87">
        <v>16151.0</v>
      </c>
      <c r="E38" s="87">
        <v>35584.0</v>
      </c>
      <c r="F38" s="19">
        <f>VLOOKUP(B38,'Kings Ratings'!$A$2:$B$1000,2,false)</f>
        <v>1</v>
      </c>
    </row>
    <row r="39">
      <c r="A39" s="83">
        <v>77.0</v>
      </c>
      <c r="B39" s="86" t="str">
        <f>VLOOKUP(A39, 'Export 20240523'!$A$2:$B$400, 2, FALSE)</f>
        <v>Shimmer Stone</v>
      </c>
      <c r="C39" s="87">
        <v>2257.0</v>
      </c>
      <c r="D39" s="87">
        <v>10315.0</v>
      </c>
      <c r="E39" s="87">
        <v>27955.0</v>
      </c>
      <c r="F39" s="19">
        <f>VLOOKUP(B39,'Kings Ratings'!$A$2:$B$1000,2,false)</f>
        <v>1</v>
      </c>
    </row>
    <row r="40">
      <c r="A40" s="83">
        <v>78.0</v>
      </c>
      <c r="B40" s="86" t="str">
        <f>VLOOKUP(A40, 'Export 20240523'!$A$2:$B$400, 2, FALSE)</f>
        <v>Glass Orb</v>
      </c>
      <c r="C40" s="87">
        <v>3712.0</v>
      </c>
      <c r="D40" s="87">
        <v>14652.0</v>
      </c>
      <c r="E40" s="87">
        <v>34594.0</v>
      </c>
      <c r="F40" s="19">
        <f>VLOOKUP(B40,'Kings Ratings'!$A$2:$B$1000,2,false)</f>
        <v>1</v>
      </c>
    </row>
    <row r="41">
      <c r="A41" s="83">
        <v>79.0</v>
      </c>
      <c r="B41" s="86" t="str">
        <f>VLOOKUP(A41, 'Export 20240523'!$A$2:$B$400, 2, FALSE)</f>
        <v>Looking Glass</v>
      </c>
      <c r="C41" s="87">
        <v>169.0</v>
      </c>
      <c r="D41" s="87">
        <v>3265.0</v>
      </c>
      <c r="E41" s="87">
        <v>5320.0</v>
      </c>
      <c r="F41" s="19">
        <f>VLOOKUP(B41,'Kings Ratings'!$A$2:$B$1000,2,false)</f>
        <v>2</v>
      </c>
    </row>
    <row r="42">
      <c r="A42" s="83">
        <v>81.0</v>
      </c>
      <c r="B42" s="86" t="str">
        <f>VLOOKUP(A42, 'Export 20240523'!$A$2:$B$400, 2, FALSE)</f>
        <v>White Parchment</v>
      </c>
      <c r="C42" s="87">
        <v>1551.0</v>
      </c>
      <c r="D42" s="87">
        <v>7314.0</v>
      </c>
      <c r="E42" s="87">
        <v>17273.0</v>
      </c>
      <c r="F42" s="19">
        <f>VLOOKUP(B42,'Kings Ratings'!$A$2:$B$1000,2,false)</f>
        <v>1</v>
      </c>
    </row>
    <row r="43">
      <c r="A43" s="83">
        <v>82.0</v>
      </c>
      <c r="B43" s="86" t="str">
        <f>VLOOKUP(A43, 'Export 20240523'!$A$2:$B$400, 2, FALSE)</f>
        <v>Green Diary</v>
      </c>
      <c r="C43" s="87">
        <v>40.0</v>
      </c>
      <c r="D43" s="87">
        <v>3000.0</v>
      </c>
      <c r="E43" s="87">
        <v>6033.0</v>
      </c>
      <c r="F43" s="19">
        <f>VLOOKUP(B43,'Kings Ratings'!$A$2:$B$1000,2,false)</f>
        <v>2</v>
      </c>
    </row>
    <row r="44">
      <c r="A44" s="83">
        <v>83.0</v>
      </c>
      <c r="B44" s="86" t="str">
        <f>VLOOKUP(A44, 'Export 20240523'!$A$2:$B$400, 2, FALSE)</f>
        <v>Purple Diary</v>
      </c>
      <c r="C44" s="87">
        <v>24.0</v>
      </c>
      <c r="D44" s="87">
        <v>2211.0</v>
      </c>
      <c r="E44" s="87">
        <v>5259.0</v>
      </c>
      <c r="F44" s="19">
        <f>VLOOKUP(B44,'Kings Ratings'!$A$2:$B$1000,2,false)</f>
        <v>3</v>
      </c>
    </row>
    <row r="45">
      <c r="A45" s="83">
        <v>84.0</v>
      </c>
      <c r="B45" s="86" t="str">
        <f>VLOOKUP(A45, 'Export 20240523'!$A$2:$B$400, 2, FALSE)</f>
        <v>Orange Juice</v>
      </c>
      <c r="C45" s="87">
        <v>1212.0</v>
      </c>
      <c r="D45" s="87">
        <v>8283.0</v>
      </c>
      <c r="E45" s="87">
        <v>24253.0</v>
      </c>
      <c r="F45" s="19">
        <f>VLOOKUP(B45,'Kings Ratings'!$A$2:$B$1000,2,false)</f>
        <v>3</v>
      </c>
    </row>
    <row r="46">
      <c r="A46" s="83">
        <v>86.0</v>
      </c>
      <c r="B46" s="86" t="str">
        <f>VLOOKUP(A46, 'Export 20240523'!$A$2:$B$400, 2, FALSE)</f>
        <v>Lemonade</v>
      </c>
      <c r="C46" s="87">
        <v>1053.0</v>
      </c>
      <c r="D46" s="87">
        <v>7797.0</v>
      </c>
      <c r="E46" s="87">
        <v>22491.0</v>
      </c>
      <c r="F46" s="19">
        <f>VLOOKUP(B46,'Kings Ratings'!$A$2:$B$1000,2,false)</f>
        <v>3</v>
      </c>
    </row>
    <row r="47">
      <c r="A47" s="83">
        <v>87.0</v>
      </c>
      <c r="B47" s="86" t="str">
        <f>VLOOKUP(A47, 'Export 20240523'!$A$2:$B$400, 2, FALSE)</f>
        <v>Bone Fish</v>
      </c>
      <c r="C47" s="87">
        <v>4275.0</v>
      </c>
      <c r="D47" s="87">
        <v>11597.0</v>
      </c>
      <c r="E47" s="87">
        <v>19229.0</v>
      </c>
      <c r="F47" s="19">
        <f>VLOOKUP(B47,'Kings Ratings'!$A$2:$B$1000,2,false)</f>
        <v>1</v>
      </c>
    </row>
    <row r="48">
      <c r="A48" s="83">
        <v>88.0</v>
      </c>
      <c r="B48" s="86" t="str">
        <f>VLOOKUP(A48, 'Export 20240523'!$A$2:$B$400, 2, FALSE)</f>
        <v>Sunfish</v>
      </c>
      <c r="C48" s="87">
        <v>4273.0</v>
      </c>
      <c r="D48" s="87">
        <v>11575.0</v>
      </c>
      <c r="E48" s="87">
        <v>18553.0</v>
      </c>
      <c r="F48" s="19">
        <f>VLOOKUP(B48,'Kings Ratings'!$A$2:$B$1000,2,false)</f>
        <v>1</v>
      </c>
    </row>
    <row r="49">
      <c r="A49" s="83">
        <v>89.0</v>
      </c>
      <c r="B49" s="86" t="str">
        <f>VLOOKUP(A49, 'Export 20240523'!$A$2:$B$400, 2, FALSE)</f>
        <v>Blue Catfish</v>
      </c>
      <c r="C49" s="87">
        <v>2302.0</v>
      </c>
      <c r="D49" s="87">
        <v>7475.0</v>
      </c>
      <c r="E49" s="87">
        <v>13628.0</v>
      </c>
      <c r="F49" s="19">
        <f>VLOOKUP(B49,'Kings Ratings'!$A$2:$B$1000,2,false)</f>
        <v>3</v>
      </c>
    </row>
    <row r="50">
      <c r="A50" s="83">
        <v>90.0</v>
      </c>
      <c r="B50" s="86" t="str">
        <f>VLOOKUP(A50, 'Export 20240523'!$A$2:$B$400, 2, FALSE)</f>
        <v>Blue Shell</v>
      </c>
      <c r="C50" s="87">
        <v>1902.0</v>
      </c>
      <c r="D50" s="87">
        <v>7431.0</v>
      </c>
      <c r="E50" s="87">
        <v>16812.0</v>
      </c>
      <c r="F50" s="19">
        <f>VLOOKUP(B50,'Kings Ratings'!$A$2:$B$1000,2,false)</f>
        <v>3</v>
      </c>
    </row>
    <row r="51">
      <c r="A51" s="83">
        <v>94.0</v>
      </c>
      <c r="B51" s="86" t="str">
        <f>VLOOKUP(A51, 'Export 20240523'!$A$2:$B$400, 2, FALSE)</f>
        <v>Ruby</v>
      </c>
      <c r="C51" s="87">
        <v>1112.0</v>
      </c>
      <c r="D51" s="87">
        <v>6580.0</v>
      </c>
      <c r="E51" s="87">
        <v>13393.0</v>
      </c>
      <c r="F51" s="19">
        <f>VLOOKUP(B51,'Kings Ratings'!$A$2:$B$1000,2,false)</f>
        <v>1</v>
      </c>
    </row>
    <row r="52">
      <c r="A52" s="83">
        <v>95.0</v>
      </c>
      <c r="B52" s="86" t="str">
        <f>VLOOKUP(A52, 'Export 20240523'!$A$2:$B$400, 2, FALSE)</f>
        <v>Iron Ring</v>
      </c>
      <c r="C52" s="87">
        <v>6575.0</v>
      </c>
      <c r="D52" s="87">
        <v>22373.0</v>
      </c>
      <c r="E52" s="87">
        <v>36824.0</v>
      </c>
      <c r="F52" s="19">
        <f>VLOOKUP(B52,'Kings Ratings'!$A$2:$B$1000,2,false)</f>
        <v>1</v>
      </c>
    </row>
    <row r="53">
      <c r="A53" s="83">
        <v>96.0</v>
      </c>
      <c r="B53" s="86" t="str">
        <f>VLOOKUP(A53, 'Export 20240523'!$A$2:$B$400, 2, FALSE)</f>
        <v>Ruby Ring</v>
      </c>
      <c r="C53" s="87">
        <v>115.0</v>
      </c>
      <c r="D53" s="87">
        <v>4452.0</v>
      </c>
      <c r="E53" s="87">
        <v>9142.0</v>
      </c>
      <c r="F53" s="19">
        <f>VLOOKUP(B53,'Kings Ratings'!$A$2:$B$1000,2,false)</f>
        <v>2</v>
      </c>
    </row>
    <row r="54">
      <c r="A54" s="83">
        <v>97.0</v>
      </c>
      <c r="B54" s="86" t="str">
        <f>VLOOKUP(A54, 'Export 20240523'!$A$2:$B$400, 2, FALSE)</f>
        <v>Clam Shell</v>
      </c>
      <c r="C54" s="87">
        <v>5454.0</v>
      </c>
      <c r="D54" s="87">
        <v>13882.0</v>
      </c>
      <c r="E54" s="87">
        <v>21610.0</v>
      </c>
      <c r="F54" s="19">
        <f>VLOOKUP(B54,'Kings Ratings'!$A$2:$B$1000,2,false)</f>
        <v>1</v>
      </c>
    </row>
    <row r="55">
      <c r="A55" s="83">
        <v>98.0</v>
      </c>
      <c r="B55" s="86" t="str">
        <f>VLOOKUP(A55, 'Export 20240523'!$A$2:$B$400, 2, FALSE)</f>
        <v>Starfish</v>
      </c>
      <c r="C55" s="87">
        <v>2904.0</v>
      </c>
      <c r="D55" s="87">
        <v>9511.0</v>
      </c>
      <c r="E55" s="87">
        <v>17620.0</v>
      </c>
      <c r="F55" s="19">
        <f>VLOOKUP(B55,'Kings Ratings'!$A$2:$B$1000,2,false)</f>
        <v>1</v>
      </c>
    </row>
    <row r="56">
      <c r="A56" s="83">
        <v>99.0</v>
      </c>
      <c r="B56" s="86" t="str">
        <f>VLOOKUP(A56, 'Export 20240523'!$A$2:$B$400, 2, FALSE)</f>
        <v>Clownfish</v>
      </c>
      <c r="C56" s="87">
        <v>2318.0</v>
      </c>
      <c r="D56" s="87">
        <v>8063.0</v>
      </c>
      <c r="E56" s="87">
        <v>16123.0</v>
      </c>
      <c r="F56" s="19">
        <f>VLOOKUP(B56,'Kings Ratings'!$A$2:$B$1000,2,false)</f>
        <v>2</v>
      </c>
    </row>
    <row r="57">
      <c r="A57" s="83">
        <v>100.0</v>
      </c>
      <c r="B57" s="86" t="str">
        <f>VLOOKUP(A57, 'Export 20240523'!$A$2:$B$400, 2, FALSE)</f>
        <v>Pearl</v>
      </c>
      <c r="C57" s="87">
        <v>2187.0</v>
      </c>
      <c r="D57" s="87">
        <v>8159.0</v>
      </c>
      <c r="E57" s="87">
        <v>15622.0</v>
      </c>
      <c r="F57" s="19">
        <f>VLOOKUP(B57,'Kings Ratings'!$A$2:$B$1000,2,false)</f>
        <v>1</v>
      </c>
    </row>
    <row r="58">
      <c r="A58" s="83">
        <v>101.0</v>
      </c>
      <c r="B58" s="86" t="str">
        <f>VLOOKUP(A58, 'Export 20240523'!$A$2:$B$400, 2, FALSE)</f>
        <v>Conch Shell</v>
      </c>
      <c r="C58" s="87">
        <v>5453.0</v>
      </c>
      <c r="D58" s="87">
        <v>13885.0</v>
      </c>
      <c r="E58" s="87">
        <v>21679.0</v>
      </c>
      <c r="F58" s="19">
        <f>VLOOKUP(B58,'Kings Ratings'!$A$2:$B$1000,2,false)</f>
        <v>1</v>
      </c>
    </row>
    <row r="59">
      <c r="A59" s="83">
        <v>104.0</v>
      </c>
      <c r="B59" s="86" t="str">
        <f>VLOOKUP(A59, 'Export 20240523'!$A$2:$B$400, 2, FALSE)</f>
        <v>Black Powder</v>
      </c>
      <c r="C59" s="87">
        <v>1242.0</v>
      </c>
      <c r="D59" s="87">
        <v>6385.0</v>
      </c>
      <c r="E59" s="87">
        <v>16904.0</v>
      </c>
      <c r="F59" s="19">
        <f>VLOOKUP(B59,'Kings Ratings'!$A$2:$B$1000,2,false)</f>
        <v>2</v>
      </c>
    </row>
    <row r="60">
      <c r="A60" s="83">
        <v>105.0</v>
      </c>
      <c r="B60" s="86" t="str">
        <f>VLOOKUP(A60, 'Export 20240523'!$A$2:$B$400, 2, FALSE)</f>
        <v>Bottle Rocket</v>
      </c>
      <c r="C60" s="87">
        <v>253.0</v>
      </c>
      <c r="D60" s="87">
        <v>3706.0</v>
      </c>
      <c r="E60" s="87">
        <v>7595.0</v>
      </c>
      <c r="F60" s="19">
        <f>VLOOKUP(B60,'Kings Ratings'!$A$2:$B$1000,2,false)</f>
        <v>3</v>
      </c>
    </row>
    <row r="61">
      <c r="A61" s="83">
        <v>106.0</v>
      </c>
      <c r="B61" s="86" t="str">
        <f>VLOOKUP(A61, 'Export 20240523'!$A$2:$B$400, 2, FALSE)</f>
        <v>Explosive</v>
      </c>
      <c r="C61" s="87">
        <v>215.0</v>
      </c>
      <c r="D61" s="87">
        <v>3316.0</v>
      </c>
      <c r="E61" s="87">
        <v>7832.0</v>
      </c>
      <c r="F61" s="19">
        <f>VLOOKUP(B61,'Kings Ratings'!$A$2:$B$1000,2,false)</f>
        <v>3</v>
      </c>
    </row>
    <row r="62">
      <c r="A62" s="83">
        <v>107.0</v>
      </c>
      <c r="B62" s="86" t="str">
        <f>VLOOKUP(A62, 'Export 20240523'!$A$2:$B$400, 2, FALSE)</f>
        <v>Catfish</v>
      </c>
      <c r="C62" s="87">
        <v>373.0</v>
      </c>
      <c r="D62" s="87">
        <v>4726.0</v>
      </c>
      <c r="E62" s="87">
        <v>7890.0</v>
      </c>
      <c r="F62" s="19">
        <f>VLOOKUP(B62,'Kings Ratings'!$A$2:$B$1000,2,false)</f>
        <v>5</v>
      </c>
    </row>
    <row r="63">
      <c r="A63" s="83">
        <v>110.0</v>
      </c>
      <c r="B63" s="86" t="str">
        <f>VLOOKUP(A63, 'Export 20240523'!$A$2:$B$400, 2, FALSE)</f>
        <v>Leather</v>
      </c>
      <c r="C63" s="87">
        <v>1948.0</v>
      </c>
      <c r="D63" s="87">
        <v>8181.0</v>
      </c>
      <c r="E63" s="87">
        <v>23024.0</v>
      </c>
      <c r="F63" s="19">
        <f>VLOOKUP(B63,'Kings Ratings'!$A$2:$B$1000,2,false)</f>
        <v>1</v>
      </c>
    </row>
    <row r="64">
      <c r="A64" s="83">
        <v>112.0</v>
      </c>
      <c r="B64" s="86" t="str">
        <f>VLOOKUP(A64, 'Export 20240523'!$A$2:$B$400, 2, FALSE)</f>
        <v>Grape Juice</v>
      </c>
      <c r="C64" s="87">
        <v>0.0</v>
      </c>
      <c r="D64" s="87">
        <v>9.0</v>
      </c>
      <c r="E64" s="87">
        <v>4057.0</v>
      </c>
      <c r="F64" s="19">
        <f>VLOOKUP(B64,'Kings Ratings'!$A$2:$B$1000,2,false)</f>
        <v>10</v>
      </c>
    </row>
    <row r="65">
      <c r="A65" s="83">
        <v>114.0</v>
      </c>
      <c r="B65" s="86" t="str">
        <f>VLOOKUP(A65, 'Export 20240523'!$A$2:$B$400, 2, FALSE)</f>
        <v>Marlin</v>
      </c>
      <c r="C65" s="87">
        <v>1422.0</v>
      </c>
      <c r="D65" s="87">
        <v>6956.0</v>
      </c>
      <c r="E65" s="87">
        <v>13568.0</v>
      </c>
      <c r="F65" s="19">
        <f>VLOOKUP(B65,'Kings Ratings'!$A$2:$B$1000,2,false)</f>
        <v>3</v>
      </c>
    </row>
    <row r="66">
      <c r="A66" s="83">
        <v>115.0</v>
      </c>
      <c r="B66" s="86" t="str">
        <f>VLOOKUP(A66, 'Export 20240523'!$A$2:$B$400, 2, FALSE)</f>
        <v>Puffer</v>
      </c>
      <c r="C66" s="87">
        <v>1487.0</v>
      </c>
      <c r="D66" s="87">
        <v>6796.0</v>
      </c>
      <c r="E66" s="87">
        <v>13559.0</v>
      </c>
      <c r="F66" s="19">
        <f>VLOOKUP(B66,'Kings Ratings'!$A$2:$B$1000,2,false)</f>
        <v>3</v>
      </c>
    </row>
    <row r="67">
      <c r="A67" s="83">
        <v>117.0</v>
      </c>
      <c r="B67" s="86" t="str">
        <f>VLOOKUP(A67, 'Export 20240523'!$A$2:$B$400, 2, FALSE)</f>
        <v>Glass Bottle</v>
      </c>
      <c r="C67" s="87">
        <v>3479.0</v>
      </c>
      <c r="D67" s="87">
        <v>14573.0</v>
      </c>
      <c r="E67" s="87">
        <v>31916.0</v>
      </c>
      <c r="F67" s="19">
        <f>VLOOKUP(B67,'Kings Ratings'!$A$2:$B$1000,2,false)</f>
        <v>1</v>
      </c>
    </row>
    <row r="68">
      <c r="A68" s="83">
        <v>118.0</v>
      </c>
      <c r="B68" s="86" t="str">
        <f>VLOOKUP(A68, 'Export 20240523'!$A$2:$B$400, 2, FALSE)</f>
        <v>Leather Diary</v>
      </c>
      <c r="C68" s="87">
        <v>54.0</v>
      </c>
      <c r="D68" s="87">
        <v>3394.0</v>
      </c>
      <c r="E68" s="87">
        <v>7857.0</v>
      </c>
      <c r="F68" s="19">
        <f>VLOOKUP(B68,'Kings Ratings'!$A$2:$B$1000,2,false)</f>
        <v>2</v>
      </c>
    </row>
    <row r="69">
      <c r="A69" s="83">
        <v>119.0</v>
      </c>
      <c r="B69" s="86" t="str">
        <f>VLOOKUP(A69, 'Export 20240523'!$A$2:$B$400, 2, FALSE)</f>
        <v>Jellyfish</v>
      </c>
      <c r="C69" s="87">
        <v>2086.0</v>
      </c>
      <c r="D69" s="87">
        <v>7760.0</v>
      </c>
      <c r="E69" s="87">
        <v>15883.0</v>
      </c>
      <c r="F69" s="19">
        <f>VLOOKUP(B69,'Kings Ratings'!$A$2:$B$1000,2,false)</f>
        <v>2</v>
      </c>
    </row>
    <row r="70">
      <c r="A70" s="83">
        <v>121.0</v>
      </c>
      <c r="B70" s="86" t="str">
        <f>VLOOKUP(A70, 'Export 20240523'!$A$2:$B$400, 2, FALSE)</f>
        <v>Wine</v>
      </c>
      <c r="C70" s="87">
        <v>0.0</v>
      </c>
      <c r="D70" s="87">
        <v>7.0</v>
      </c>
      <c r="E70" s="87">
        <v>3756.0</v>
      </c>
      <c r="F70" s="19">
        <f>VLOOKUP(B70,'Kings Ratings'!$A$2:$B$1000,2,false)</f>
        <v>10</v>
      </c>
    </row>
    <row r="71">
      <c r="A71" s="83">
        <v>122.0</v>
      </c>
      <c r="B71" s="86" t="str">
        <f>VLOOKUP(A71, 'Export 20240523'!$A$2:$B$400, 2, FALSE)</f>
        <v>Coin Purse</v>
      </c>
      <c r="C71" s="87">
        <v>158.0</v>
      </c>
      <c r="D71" s="87">
        <v>5002.0</v>
      </c>
      <c r="E71" s="87">
        <v>11354.0</v>
      </c>
      <c r="F71" s="19">
        <f>VLOOKUP(B71,'Kings Ratings'!$A$2:$B$1000,2,false)</f>
        <v>5</v>
      </c>
    </row>
    <row r="72">
      <c r="A72" s="83">
        <v>124.0</v>
      </c>
      <c r="B72" s="86" t="str">
        <f>VLOOKUP(A72, 'Export 20240523'!$A$2:$B$400, 2, FALSE)</f>
        <v>Lemon Quartz Ring</v>
      </c>
      <c r="C72" s="87">
        <v>43.0</v>
      </c>
      <c r="D72" s="87">
        <v>3679.0</v>
      </c>
      <c r="E72" s="87">
        <v>8728.0</v>
      </c>
      <c r="F72" s="19">
        <f>VLOOKUP(B72,'Kings Ratings'!$A$2:$B$1000,2,false)</f>
        <v>1</v>
      </c>
    </row>
    <row r="73">
      <c r="A73" s="83">
        <v>125.0</v>
      </c>
      <c r="B73" s="86" t="str">
        <f>VLOOKUP(A73, 'Export 20240523'!$A$2:$B$400, 2, FALSE)</f>
        <v>Aquamarine Ring</v>
      </c>
      <c r="C73" s="87">
        <v>79.0</v>
      </c>
      <c r="D73" s="87">
        <v>4118.0</v>
      </c>
      <c r="E73" s="87">
        <v>8309.0</v>
      </c>
      <c r="F73" s="19">
        <f>VLOOKUP(B73,'Kings Ratings'!$A$2:$B$1000,2,false)</f>
        <v>3</v>
      </c>
    </row>
    <row r="74">
      <c r="A74" s="83">
        <v>126.0</v>
      </c>
      <c r="B74" s="86" t="str">
        <f>VLOOKUP(A74, 'Export 20240523'!$A$2:$B$400, 2, FALSE)</f>
        <v>Amethyst Necklace</v>
      </c>
      <c r="C74" s="87">
        <v>308.0</v>
      </c>
      <c r="D74" s="87">
        <v>4699.0</v>
      </c>
      <c r="E74" s="87">
        <v>9738.0</v>
      </c>
      <c r="F74" s="19">
        <f>VLOOKUP(B74,'Kings Ratings'!$A$2:$B$1000,2,false)</f>
        <v>2</v>
      </c>
    </row>
    <row r="75">
      <c r="A75" s="83">
        <v>127.0</v>
      </c>
      <c r="B75" s="86" t="str">
        <f>VLOOKUP(A75, 'Export 20240523'!$A$2:$B$400, 2, FALSE)</f>
        <v>Wooden Shield</v>
      </c>
      <c r="C75" s="87">
        <v>939.0</v>
      </c>
      <c r="D75" s="87">
        <v>6049.0</v>
      </c>
      <c r="E75" s="87">
        <v>10721.0</v>
      </c>
      <c r="F75" s="19">
        <f>VLOOKUP(B75,'Kings Ratings'!$A$2:$B$1000,2,false)</f>
        <v>1</v>
      </c>
    </row>
    <row r="76">
      <c r="A76" s="83">
        <v>129.0</v>
      </c>
      <c r="B76" s="86" t="str">
        <f>VLOOKUP(A76, 'Export 20240523'!$A$2:$B$400, 2, FALSE)</f>
        <v>Broom</v>
      </c>
      <c r="C76" s="87">
        <v>1082.0</v>
      </c>
      <c r="D76" s="87">
        <v>6037.0</v>
      </c>
      <c r="E76" s="87">
        <v>9389.0</v>
      </c>
      <c r="F76" s="19">
        <f>VLOOKUP(B76,'Kings Ratings'!$A$2:$B$1000,2,false)</f>
        <v>1</v>
      </c>
    </row>
    <row r="77">
      <c r="A77" s="83">
        <v>130.0</v>
      </c>
      <c r="B77" s="86" t="str">
        <f>VLOOKUP(A77, 'Export 20240523'!$A$2:$B$400, 2, FALSE)</f>
        <v>Iron Cup</v>
      </c>
      <c r="C77" s="87">
        <v>2470.0</v>
      </c>
      <c r="D77" s="87">
        <v>9222.0</v>
      </c>
      <c r="E77" s="87">
        <v>14415.0</v>
      </c>
      <c r="F77" s="19">
        <f>VLOOKUP(B77,'Kings Ratings'!$A$2:$B$1000,2,false)</f>
        <v>1</v>
      </c>
    </row>
    <row r="78">
      <c r="A78" s="83">
        <v>131.0</v>
      </c>
      <c r="B78" s="86" t="str">
        <f>VLOOKUP(A78, 'Export 20240523'!$A$2:$B$400, 2, FALSE)</f>
        <v>Bluegill</v>
      </c>
      <c r="C78" s="87">
        <v>2101.0</v>
      </c>
      <c r="D78" s="87">
        <v>5399.0</v>
      </c>
      <c r="E78" s="87">
        <v>12188.0</v>
      </c>
      <c r="F78" s="19">
        <f>VLOOKUP(B78,'Kings Ratings'!$A$2:$B$1000,2,false)</f>
        <v>2</v>
      </c>
    </row>
    <row r="79">
      <c r="A79" s="83">
        <v>132.0</v>
      </c>
      <c r="B79" s="86" t="str">
        <f>VLOOKUP(A79, 'Export 20240523'!$A$2:$B$400, 2, FALSE)</f>
        <v>Carp</v>
      </c>
      <c r="C79" s="87">
        <v>1107.0</v>
      </c>
      <c r="D79" s="87">
        <v>5947.0</v>
      </c>
      <c r="E79" s="87">
        <v>12979.0</v>
      </c>
      <c r="F79" s="19">
        <f>VLOOKUP(B79,'Kings Ratings'!$A$2:$B$1000,2,false)</f>
        <v>3</v>
      </c>
    </row>
    <row r="80">
      <c r="A80" s="83">
        <v>133.0</v>
      </c>
      <c r="B80" s="86" t="str">
        <f>VLOOKUP(A80, 'Export 20240523'!$A$2:$B$400, 2, FALSE)</f>
        <v>Blue Sea Bass</v>
      </c>
      <c r="C80" s="87">
        <v>2695.0</v>
      </c>
      <c r="D80" s="87">
        <v>8125.0</v>
      </c>
      <c r="E80" s="87">
        <v>17073.0</v>
      </c>
      <c r="F80" s="19">
        <f>VLOOKUP(B80,'Kings Ratings'!$A$2:$B$1000,2,false)</f>
        <v>2</v>
      </c>
    </row>
    <row r="81">
      <c r="A81" s="83">
        <v>134.0</v>
      </c>
      <c r="B81" s="86" t="str">
        <f>VLOOKUP(A81, 'Export 20240523'!$A$2:$B$400, 2, FALSE)</f>
        <v>Stingray</v>
      </c>
      <c r="C81" s="87">
        <v>2336.0</v>
      </c>
      <c r="D81" s="87">
        <v>7977.0</v>
      </c>
      <c r="E81" s="87">
        <v>16089.0</v>
      </c>
      <c r="F81" s="19">
        <f>VLOOKUP(B81,'Kings Ratings'!$A$2:$B$1000,2,false)</f>
        <v>2</v>
      </c>
    </row>
    <row r="82">
      <c r="A82" s="83">
        <v>135.0</v>
      </c>
      <c r="B82" s="86" t="str">
        <f>VLOOKUP(A82, 'Export 20240523'!$A$2:$B$400, 2, FALSE)</f>
        <v>MIAB</v>
      </c>
      <c r="C82" s="87">
        <v>380.0</v>
      </c>
      <c r="D82" s="87">
        <v>5522.0</v>
      </c>
      <c r="E82" s="87">
        <v>10519.0</v>
      </c>
      <c r="F82" s="19">
        <f>VLOOKUP(B82,'Kings Ratings'!$A$2:$B$1000,2,false)</f>
        <v>4</v>
      </c>
    </row>
    <row r="83">
      <c r="A83" s="83">
        <v>136.0</v>
      </c>
      <c r="B83" s="86" t="str">
        <f>VLOOKUP(A83, 'Export 20240523'!$A$2:$B$400, 2, FALSE)</f>
        <v>Mussel</v>
      </c>
      <c r="C83" s="87">
        <v>562.0</v>
      </c>
      <c r="D83" s="87">
        <v>5109.0</v>
      </c>
      <c r="E83" s="87">
        <v>10097.0</v>
      </c>
      <c r="F83" s="19">
        <f>VLOOKUP(B83,'Kings Ratings'!$A$2:$B$1000,2,false)</f>
        <v>4</v>
      </c>
    </row>
    <row r="84">
      <c r="A84" s="83">
        <v>138.0</v>
      </c>
      <c r="B84" s="86" t="str">
        <f>VLOOKUP(A84, 'Export 20240523'!$A$2:$B$400, 2, FALSE)</f>
        <v>Green Jellyfish</v>
      </c>
      <c r="C84" s="87">
        <v>3032.0</v>
      </c>
      <c r="D84" s="87">
        <v>8217.0</v>
      </c>
      <c r="E84" s="87">
        <v>17239.0</v>
      </c>
      <c r="F84" s="19">
        <f>VLOOKUP(B84,'Kings Ratings'!$A$2:$B$1000,2,false)</f>
        <v>2</v>
      </c>
    </row>
    <row r="85">
      <c r="A85" s="83">
        <v>139.0</v>
      </c>
      <c r="B85" s="86" t="str">
        <f>VLOOKUP(A85, 'Export 20240523'!$A$2:$B$400, 2, FALSE)</f>
        <v>Skipjack</v>
      </c>
      <c r="C85" s="87">
        <v>5963.0</v>
      </c>
      <c r="D85" s="87">
        <v>15621.0</v>
      </c>
      <c r="E85" s="87">
        <v>32595.0</v>
      </c>
      <c r="F85" s="19">
        <f>VLOOKUP(B85,'Kings Ratings'!$A$2:$B$1000,2,false)</f>
        <v>1</v>
      </c>
    </row>
    <row r="86">
      <c r="A86" s="83">
        <v>140.0</v>
      </c>
      <c r="B86" s="86" t="str">
        <f>VLOOKUP(A86, 'Export 20240523'!$A$2:$B$400, 2, FALSE)</f>
        <v>Giant Squid</v>
      </c>
      <c r="C86" s="87">
        <v>83.0</v>
      </c>
      <c r="D86" s="87">
        <v>4564.0</v>
      </c>
      <c r="E86" s="87">
        <v>8808.0</v>
      </c>
      <c r="F86" s="19">
        <f>VLOOKUP(B86,'Kings Ratings'!$A$2:$B$1000,2,false)</f>
        <v>7</v>
      </c>
    </row>
    <row r="87">
      <c r="A87" s="83">
        <v>141.0</v>
      </c>
      <c r="B87" s="86" t="str">
        <f>VLOOKUP(A87, 'Export 20240523'!$A$2:$B$400, 2, FALSE)</f>
        <v>Shrimp</v>
      </c>
      <c r="C87" s="87">
        <v>4502.0</v>
      </c>
      <c r="D87" s="87">
        <v>9188.0</v>
      </c>
      <c r="E87" s="87">
        <v>19232.0</v>
      </c>
      <c r="F87" s="19">
        <f>VLOOKUP(B87,'Kings Ratings'!$A$2:$B$1000,2,false)</f>
        <v>1</v>
      </c>
    </row>
    <row r="88">
      <c r="A88" s="83">
        <v>143.0</v>
      </c>
      <c r="B88" s="86" t="str">
        <f>VLOOKUP(A88, 'Export 20240523'!$A$2:$B$400, 2, FALSE)</f>
        <v>Emerald</v>
      </c>
      <c r="C88" s="87">
        <v>1424.0</v>
      </c>
      <c r="D88" s="87">
        <v>6786.0</v>
      </c>
      <c r="E88" s="87">
        <v>14292.0</v>
      </c>
      <c r="F88" s="19">
        <f>VLOOKUP(B88,'Kings Ratings'!$A$2:$B$1000,2,false)</f>
        <v>1</v>
      </c>
    </row>
    <row r="89">
      <c r="A89" s="83">
        <v>145.0</v>
      </c>
      <c r="B89" s="86" t="str">
        <f>VLOOKUP(A89, 'Export 20240523'!$A$2:$B$400, 2, FALSE)</f>
        <v>Steel</v>
      </c>
      <c r="C89" s="87">
        <v>4115.0</v>
      </c>
      <c r="D89" s="87">
        <v>13897.0</v>
      </c>
      <c r="E89" s="87">
        <v>26014.0</v>
      </c>
      <c r="F89" s="19">
        <f>VLOOKUP(B89,'Kings Ratings'!$A$2:$B$1000,2,false)</f>
        <v>1</v>
      </c>
    </row>
    <row r="90">
      <c r="A90" s="83">
        <v>146.0</v>
      </c>
      <c r="B90" s="86" t="str">
        <f>VLOOKUP(A90, 'Export 20240523'!$A$2:$B$400, 2, FALSE)</f>
        <v>Emerald Ring</v>
      </c>
      <c r="C90" s="87">
        <v>152.0</v>
      </c>
      <c r="D90" s="87">
        <v>4720.0</v>
      </c>
      <c r="E90" s="87">
        <v>10126.0</v>
      </c>
      <c r="F90" s="19">
        <f>VLOOKUP(B90,'Kings Ratings'!$A$2:$B$1000,2,false)</f>
        <v>2</v>
      </c>
    </row>
    <row r="91">
      <c r="A91" s="83">
        <v>147.0</v>
      </c>
      <c r="B91" s="86" t="str">
        <f>VLOOKUP(A91, 'Export 20240523'!$A$2:$B$400, 2, FALSE)</f>
        <v>Runestone 01</v>
      </c>
      <c r="C91" s="87">
        <v>0.0</v>
      </c>
      <c r="D91" s="87">
        <v>3.0</v>
      </c>
      <c r="E91" s="87">
        <v>5345.0</v>
      </c>
      <c r="F91" s="19">
        <f>VLOOKUP(B91,'Kings Ratings'!$A$2:$B$1000,2,false)</f>
        <v>10</v>
      </c>
    </row>
    <row r="92">
      <c r="A92" s="83">
        <v>148.0</v>
      </c>
      <c r="B92" s="86" t="str">
        <f>VLOOKUP(A92, 'Export 20240523'!$A$2:$B$400, 2, FALSE)</f>
        <v>Runestone 02</v>
      </c>
      <c r="C92" s="87">
        <v>0.0</v>
      </c>
      <c r="D92" s="87">
        <v>111.0</v>
      </c>
      <c r="E92" s="87">
        <v>5935.0</v>
      </c>
      <c r="F92" s="19">
        <f>VLOOKUP(B92,'Kings Ratings'!$A$2:$B$1000,2,false)</f>
        <v>10</v>
      </c>
    </row>
    <row r="93">
      <c r="A93" s="83">
        <v>149.0</v>
      </c>
      <c r="B93" s="86" t="str">
        <f>VLOOKUP(A93, 'Export 20240523'!$A$2:$B$400, 2, FALSE)</f>
        <v>Runestone 03</v>
      </c>
      <c r="C93" s="87">
        <v>0.0</v>
      </c>
      <c r="D93" s="87">
        <v>89.0</v>
      </c>
      <c r="E93" s="87">
        <v>5632.0</v>
      </c>
      <c r="F93" s="19">
        <f>VLOOKUP(B93,'Kings Ratings'!$A$2:$B$1000,2,false)</f>
        <v>10</v>
      </c>
    </row>
    <row r="94">
      <c r="A94" s="83">
        <v>150.0</v>
      </c>
      <c r="B94" s="86" t="str">
        <f>VLOOKUP(A94, 'Export 20240523'!$A$2:$B$400, 2, FALSE)</f>
        <v>Runestone 04</v>
      </c>
      <c r="C94" s="87">
        <v>0.0</v>
      </c>
      <c r="D94" s="87">
        <v>5.0</v>
      </c>
      <c r="E94" s="87">
        <v>5310.0</v>
      </c>
      <c r="F94" s="19">
        <f>VLOOKUP(B94,'Kings Ratings'!$A$2:$B$1000,2,false)</f>
        <v>10</v>
      </c>
    </row>
    <row r="95">
      <c r="A95" s="83">
        <v>151.0</v>
      </c>
      <c r="B95" s="86" t="str">
        <f>VLOOKUP(A95, 'Export 20240523'!$A$2:$B$400, 2, FALSE)</f>
        <v>Runestone 05</v>
      </c>
      <c r="C95" s="87">
        <v>0.0</v>
      </c>
      <c r="D95" s="87">
        <v>6.0</v>
      </c>
      <c r="E95" s="87">
        <v>6908.0</v>
      </c>
      <c r="F95" s="19">
        <f>VLOOKUP(B95,'Kings Ratings'!$A$2:$B$1000,2,false)</f>
        <v>10</v>
      </c>
    </row>
    <row r="96">
      <c r="A96" s="83">
        <v>152.0</v>
      </c>
      <c r="B96" s="86" t="str">
        <f>VLOOKUP(A96, 'Export 20240523'!$A$2:$B$400, 2, FALSE)</f>
        <v>Runestone 06</v>
      </c>
      <c r="C96" s="87">
        <v>0.0</v>
      </c>
      <c r="D96" s="87">
        <v>0.0</v>
      </c>
      <c r="E96" s="87">
        <v>5643.0</v>
      </c>
      <c r="F96" s="19">
        <f>VLOOKUP(B96,'Kings Ratings'!$A$2:$B$1000,2,false)</f>
        <v>10</v>
      </c>
    </row>
    <row r="97">
      <c r="A97" s="83">
        <v>153.0</v>
      </c>
      <c r="B97" s="86" t="str">
        <f>VLOOKUP(A97, 'Export 20240523'!$A$2:$B$400, 2, FALSE)</f>
        <v>Runestone 07</v>
      </c>
      <c r="C97" s="87">
        <v>0.0</v>
      </c>
      <c r="D97" s="87">
        <v>0.0</v>
      </c>
      <c r="E97" s="87">
        <v>4897.0</v>
      </c>
      <c r="F97" s="19">
        <f>VLOOKUP(B97,'Kings Ratings'!$A$2:$B$1000,2,false)</f>
        <v>10</v>
      </c>
    </row>
    <row r="98">
      <c r="A98" s="83">
        <v>154.0</v>
      </c>
      <c r="B98" s="86" t="str">
        <f>VLOOKUP(A98, 'Export 20240523'!$A$2:$B$400, 2, FALSE)</f>
        <v>Runestone 08</v>
      </c>
      <c r="C98" s="87">
        <v>0.0</v>
      </c>
      <c r="D98" s="87">
        <v>5.0</v>
      </c>
      <c r="E98" s="87">
        <v>4933.0</v>
      </c>
      <c r="F98" s="19">
        <f>VLOOKUP(B98,'Kings Ratings'!$A$2:$B$1000,2,false)</f>
        <v>10</v>
      </c>
    </row>
    <row r="99">
      <c r="A99" s="83">
        <v>155.0</v>
      </c>
      <c r="B99" s="86" t="str">
        <f>VLOOKUP(A99, 'Export 20240523'!$A$2:$B$400, 2, FALSE)</f>
        <v>Runestone 09</v>
      </c>
      <c r="C99" s="87">
        <v>0.0</v>
      </c>
      <c r="D99" s="87">
        <v>1.0</v>
      </c>
      <c r="E99" s="87">
        <v>5001.0</v>
      </c>
      <c r="F99" s="19">
        <f>VLOOKUP(B99,'Kings Ratings'!$A$2:$B$1000,2,false)</f>
        <v>10</v>
      </c>
    </row>
    <row r="100">
      <c r="A100" s="83">
        <v>156.0</v>
      </c>
      <c r="B100" s="86" t="str">
        <f>VLOOKUP(A100, 'Export 20240523'!$A$2:$B$400, 2, FALSE)</f>
        <v>Runestone 10</v>
      </c>
      <c r="C100" s="87">
        <v>0.0</v>
      </c>
      <c r="D100" s="87">
        <v>0.0</v>
      </c>
      <c r="E100" s="87">
        <v>4729.0</v>
      </c>
      <c r="F100" s="19">
        <f>VLOOKUP(B100,'Kings Ratings'!$A$2:$B$1000,2,false)</f>
        <v>10</v>
      </c>
    </row>
    <row r="101">
      <c r="A101" s="83">
        <v>157.0</v>
      </c>
      <c r="B101" s="86" t="str">
        <f>VLOOKUP(A101, 'Export 20240523'!$A$2:$B$400, 2, FALSE)</f>
        <v>Gold Peppers</v>
      </c>
      <c r="C101" s="87">
        <v>1.0</v>
      </c>
      <c r="D101" s="87">
        <v>181.0</v>
      </c>
      <c r="E101" s="87">
        <v>4778.0</v>
      </c>
      <c r="F101" s="19">
        <f>VLOOKUP(B101,'Kings Ratings'!$A$2:$B$1000,2,false)</f>
        <v>10</v>
      </c>
    </row>
    <row r="102">
      <c r="A102" s="83">
        <v>159.0</v>
      </c>
      <c r="B102" s="86" t="str">
        <f>VLOOKUP(A102, 'Export 20240523'!$A$2:$B$400, 2, FALSE)</f>
        <v>Gold Carrot</v>
      </c>
      <c r="C102" s="87">
        <v>0.0</v>
      </c>
      <c r="D102" s="87">
        <v>136.0</v>
      </c>
      <c r="E102" s="87">
        <v>4485.0</v>
      </c>
      <c r="F102" s="19">
        <f>VLOOKUP(B102,'Kings Ratings'!$A$2:$B$1000,2,false)</f>
        <v>10</v>
      </c>
    </row>
    <row r="103">
      <c r="A103" s="83">
        <v>161.0</v>
      </c>
      <c r="B103" s="86" t="str">
        <f>VLOOKUP(A103, 'Export 20240523'!$A$2:$B$400, 2, FALSE)</f>
        <v>Gold Peas</v>
      </c>
      <c r="C103" s="87">
        <v>0.0</v>
      </c>
      <c r="D103" s="87">
        <v>116.0</v>
      </c>
      <c r="E103" s="87">
        <v>5172.0</v>
      </c>
      <c r="F103" s="19">
        <f>VLOOKUP(B103,'Kings Ratings'!$A$2:$B$1000,2,false)</f>
        <v>10</v>
      </c>
    </row>
    <row r="104">
      <c r="A104" s="83">
        <v>163.0</v>
      </c>
      <c r="B104" s="86" t="str">
        <f>VLOOKUP(A104, 'Export 20240523'!$A$2:$B$400, 2, FALSE)</f>
        <v>Twine</v>
      </c>
      <c r="C104" s="87">
        <v>8288.0</v>
      </c>
      <c r="D104" s="87">
        <v>23294.0</v>
      </c>
      <c r="E104" s="87">
        <v>35840.0</v>
      </c>
      <c r="F104" s="19">
        <f>VLOOKUP(B104,'Kings Ratings'!$A$2:$B$1000,2,false)</f>
        <v>1</v>
      </c>
    </row>
    <row r="105">
      <c r="A105" s="83">
        <v>165.0</v>
      </c>
      <c r="B105" s="86" t="str">
        <f>VLOOKUP(A105, 'Export 20240523'!$A$2:$B$400, 2, FALSE)</f>
        <v>Horn Canteen</v>
      </c>
      <c r="C105" s="87">
        <v>84.0</v>
      </c>
      <c r="D105" s="87">
        <v>2448.0</v>
      </c>
      <c r="E105" s="87">
        <v>5859.0</v>
      </c>
      <c r="F105" s="19">
        <f>VLOOKUP(B105,'Kings Ratings'!$A$2:$B$1000,2,false)</f>
        <v>3</v>
      </c>
    </row>
    <row r="106">
      <c r="A106" s="83">
        <v>166.0</v>
      </c>
      <c r="B106" s="86" t="str">
        <f>VLOOKUP(A106, 'Export 20240523'!$A$2:$B$400, 2, FALSE)</f>
        <v>Leather Bag</v>
      </c>
      <c r="C106" s="87">
        <v>22.0</v>
      </c>
      <c r="D106" s="87">
        <v>2085.0</v>
      </c>
      <c r="E106" s="87">
        <v>5331.0</v>
      </c>
      <c r="F106" s="19">
        <f>VLOOKUP(B106,'Kings Ratings'!$A$2:$B$1000,2,false)</f>
        <v>2</v>
      </c>
    </row>
    <row r="107">
      <c r="A107" s="83">
        <v>167.0</v>
      </c>
      <c r="B107" s="86" t="str">
        <f>VLOOKUP(A107, 'Export 20240523'!$A$2:$B$400, 2, FALSE)</f>
        <v>Sturdy Shield</v>
      </c>
      <c r="C107" s="87">
        <v>1580.0</v>
      </c>
      <c r="D107" s="87">
        <v>11722.0</v>
      </c>
      <c r="E107" s="87">
        <v>27310.0</v>
      </c>
      <c r="F107" s="19">
        <f>VLOOKUP(B107,'Kings Ratings'!$A$2:$B$1000,2,false)</f>
        <v>1</v>
      </c>
    </row>
    <row r="108">
      <c r="A108" s="83">
        <v>169.0</v>
      </c>
      <c r="B108" s="86" t="str">
        <f>VLOOKUP(A108, 'Export 20240523'!$A$2:$B$400, 2, FALSE)</f>
        <v>Inferno Sphere</v>
      </c>
      <c r="C108" s="87">
        <v>0.0</v>
      </c>
      <c r="D108" s="87">
        <v>23.0</v>
      </c>
      <c r="E108" s="87">
        <v>6683.0</v>
      </c>
      <c r="F108" s="19">
        <f>VLOOKUP(B108,'Kings Ratings'!$A$2:$B$1000,2,false)</f>
        <v>10</v>
      </c>
    </row>
    <row r="109">
      <c r="A109" s="83">
        <v>173.0</v>
      </c>
      <c r="B109" s="86" t="str">
        <f>VLOOKUP(A109, 'Export 20240523'!$A$2:$B$400, 2, FALSE)</f>
        <v>Flier</v>
      </c>
      <c r="C109" s="87">
        <v>320.0</v>
      </c>
      <c r="D109" s="87">
        <v>4821.0</v>
      </c>
      <c r="E109" s="87">
        <v>8767.0</v>
      </c>
      <c r="F109" s="19">
        <f>VLOOKUP(B109,'Kings Ratings'!$A$2:$B$1000,2,false)</f>
        <v>5</v>
      </c>
    </row>
    <row r="110">
      <c r="A110" s="83">
        <v>174.0</v>
      </c>
      <c r="B110" s="86" t="str">
        <f>VLOOKUP(A110, 'Export 20240523'!$A$2:$B$400, 2, FALSE)</f>
        <v>Ruby Fish</v>
      </c>
      <c r="C110" s="87">
        <v>1418.0</v>
      </c>
      <c r="D110" s="87">
        <v>6931.0</v>
      </c>
      <c r="E110" s="87">
        <v>12902.0</v>
      </c>
      <c r="F110" s="19">
        <f>VLOOKUP(B110,'Kings Ratings'!$A$2:$B$1000,2,false)</f>
        <v>3</v>
      </c>
    </row>
    <row r="111">
      <c r="A111" s="83">
        <v>176.0</v>
      </c>
      <c r="B111" s="86" t="str">
        <f>VLOOKUP(A111, 'Export 20240523'!$A$2:$B$400, 2, FALSE)</f>
        <v>Magicite</v>
      </c>
      <c r="C111" s="87">
        <v>126.0</v>
      </c>
      <c r="D111" s="87">
        <v>3591.0</v>
      </c>
      <c r="E111" s="87">
        <v>10898.0</v>
      </c>
      <c r="F111" s="19">
        <f>VLOOKUP(B111,'Kings Ratings'!$A$2:$B$1000,2,false)</f>
        <v>5</v>
      </c>
    </row>
    <row r="112">
      <c r="A112" s="83">
        <v>185.0</v>
      </c>
      <c r="B112" s="86" t="str">
        <f>VLOOKUP(A112, 'Export 20240523'!$A$2:$B$400, 2, FALSE)</f>
        <v>Iced Tea</v>
      </c>
      <c r="C112" s="87">
        <v>1.0</v>
      </c>
      <c r="D112" s="87">
        <v>604.0</v>
      </c>
      <c r="E112" s="87">
        <v>7570.0</v>
      </c>
      <c r="F112" s="19">
        <f>VLOOKUP(B112,'Kings Ratings'!$A$2:$B$1000,2,false)</f>
        <v>9</v>
      </c>
    </row>
    <row r="113">
      <c r="A113" s="83">
        <v>189.0</v>
      </c>
      <c r="B113" s="86" t="str">
        <f>VLOOKUP(A113, 'Export 20240523'!$A$2:$B$400, 2, FALSE)</f>
        <v>Gold Cucumber</v>
      </c>
      <c r="C113" s="87">
        <v>53.0</v>
      </c>
      <c r="D113" s="87">
        <v>2203.0</v>
      </c>
      <c r="E113" s="87">
        <v>7762.0</v>
      </c>
      <c r="F113" s="19">
        <f>VLOOKUP(B113,'Kings Ratings'!$A$2:$B$1000,2,false)</f>
        <v>8</v>
      </c>
    </row>
    <row r="114">
      <c r="A114" s="83">
        <v>193.0</v>
      </c>
      <c r="B114" s="86" t="str">
        <f>VLOOKUP(A114, 'Export 20240523'!$A$2:$B$400, 2, FALSE)</f>
        <v>Rope</v>
      </c>
      <c r="C114" s="87">
        <v>5727.0</v>
      </c>
      <c r="D114" s="87">
        <v>16186.0</v>
      </c>
      <c r="E114" s="87">
        <v>28298.0</v>
      </c>
      <c r="F114" s="19">
        <f>VLOOKUP(B114,'Kings Ratings'!$A$2:$B$1000,2,false)</f>
        <v>1</v>
      </c>
    </row>
    <row r="115">
      <c r="A115" s="83">
        <v>194.0</v>
      </c>
      <c r="B115" s="86" t="str">
        <f>VLOOKUP(A115, 'Export 20240523'!$A$2:$B$400, 2, FALSE)</f>
        <v>Fishing Net</v>
      </c>
      <c r="C115" s="87">
        <v>5109.0</v>
      </c>
      <c r="D115" s="87">
        <v>14470.0</v>
      </c>
      <c r="E115" s="87">
        <v>26836.0</v>
      </c>
      <c r="F115" s="19">
        <f>VLOOKUP(B115,'Kings Ratings'!$A$2:$B$1000,2,false)</f>
        <v>2</v>
      </c>
    </row>
    <row r="116">
      <c r="A116" s="83">
        <v>195.0</v>
      </c>
      <c r="B116" s="86" t="str">
        <f>VLOOKUP(A116, 'Export 20240523'!$A$2:$B$400, 2, FALSE)</f>
        <v>Mystic Ring</v>
      </c>
      <c r="C116" s="87">
        <v>14.0</v>
      </c>
      <c r="D116" s="87">
        <v>2191.0</v>
      </c>
      <c r="E116" s="87">
        <v>5905.0</v>
      </c>
      <c r="F116" s="19">
        <f>VLOOKUP(B116,'Kings Ratings'!$A$2:$B$1000,2,false)</f>
        <v>4</v>
      </c>
    </row>
    <row r="117">
      <c r="A117" s="83">
        <v>196.0</v>
      </c>
      <c r="B117" s="86" t="str">
        <f>VLOOKUP(A117, 'Export 20240523'!$A$2:$B$400, 2, FALSE)</f>
        <v>Pearl Necklace</v>
      </c>
      <c r="C117" s="87">
        <v>215.0</v>
      </c>
      <c r="D117" s="87">
        <v>3427.0</v>
      </c>
      <c r="E117" s="87">
        <v>6514.0</v>
      </c>
      <c r="F117" s="19">
        <f>VLOOKUP(B117,'Kings Ratings'!$A$2:$B$1000,2,false)</f>
        <v>2</v>
      </c>
    </row>
    <row r="118">
      <c r="A118" s="83">
        <v>198.0</v>
      </c>
      <c r="B118" s="86" t="str">
        <f>VLOOKUP(A118, 'Export 20240523'!$A$2:$B$400, 2, FALSE)</f>
        <v>Mackerel</v>
      </c>
      <c r="C118" s="87">
        <v>4973.0</v>
      </c>
      <c r="D118" s="87">
        <v>12898.0</v>
      </c>
      <c r="E118" s="87">
        <v>24587.0</v>
      </c>
      <c r="F118" s="19">
        <f>VLOOKUP(B118,'Kings Ratings'!$A$2:$B$1000,2,false)</f>
        <v>1</v>
      </c>
    </row>
    <row r="119">
      <c r="A119" s="83">
        <v>199.0</v>
      </c>
      <c r="B119" s="86" t="str">
        <f>VLOOKUP(A119, 'Export 20240523'!$A$2:$B$400, 2, FALSE)</f>
        <v>Globber</v>
      </c>
      <c r="C119" s="87">
        <v>2172.0</v>
      </c>
      <c r="D119" s="87">
        <v>7465.0</v>
      </c>
      <c r="E119" s="87">
        <v>13996.0</v>
      </c>
      <c r="F119" s="19">
        <f>VLOOKUP(B119,'Kings Ratings'!$A$2:$B$1000,2,false)</f>
        <v>4</v>
      </c>
    </row>
    <row r="120">
      <c r="A120" s="83">
        <v>200.0</v>
      </c>
      <c r="B120" s="86" t="str">
        <f>VLOOKUP(A120, 'Export 20240523'!$A$2:$B$400, 2, FALSE)</f>
        <v>Blue Tiger Fish</v>
      </c>
      <c r="C120" s="87">
        <v>1879.0</v>
      </c>
      <c r="D120" s="87">
        <v>7461.0</v>
      </c>
      <c r="E120" s="87">
        <v>15089.0</v>
      </c>
      <c r="F120" s="19">
        <f>VLOOKUP(B120,'Kings Ratings'!$A$2:$B$1000,2,false)</f>
        <v>2</v>
      </c>
    </row>
    <row r="121">
      <c r="A121" s="83">
        <v>201.0</v>
      </c>
      <c r="B121" s="86" t="str">
        <f>VLOOKUP(A121, 'Export 20240523'!$A$2:$B$400, 2, FALSE)</f>
        <v>Fluorifish</v>
      </c>
      <c r="C121" s="87">
        <v>1593.0</v>
      </c>
      <c r="D121" s="87">
        <v>7339.0</v>
      </c>
      <c r="E121" s="87">
        <v>14079.0</v>
      </c>
      <c r="F121" s="19">
        <f>VLOOKUP(B121,'Kings Ratings'!$A$2:$B$1000,2,false)</f>
        <v>3</v>
      </c>
    </row>
    <row r="122">
      <c r="A122" s="83">
        <v>203.0</v>
      </c>
      <c r="B122" s="86" t="str">
        <f>VLOOKUP(A122, 'Export 20240523'!$A$2:$B$400, 2, FALSE)</f>
        <v>Green Dye</v>
      </c>
      <c r="C122" s="87">
        <v>315.0</v>
      </c>
      <c r="D122" s="87">
        <v>4795.0</v>
      </c>
      <c r="E122" s="87">
        <v>13301.0</v>
      </c>
      <c r="F122" s="19">
        <f>VLOOKUP(B122,'Kings Ratings'!$A$2:$B$1000,2,false)</f>
        <v>2</v>
      </c>
    </row>
    <row r="123">
      <c r="A123" s="83">
        <v>204.0</v>
      </c>
      <c r="B123" s="86" t="str">
        <f>VLOOKUP(A123, 'Export 20240523'!$A$2:$B$400, 2, FALSE)</f>
        <v>Green Shield</v>
      </c>
      <c r="C123" s="87">
        <v>108.0</v>
      </c>
      <c r="D123" s="87">
        <v>3470.0</v>
      </c>
      <c r="E123" s="87">
        <v>6981.0</v>
      </c>
      <c r="F123" s="19">
        <f>VLOOKUP(B123,'Kings Ratings'!$A$2:$B$1000,2,false)</f>
        <v>2</v>
      </c>
    </row>
    <row r="124">
      <c r="A124" s="83">
        <v>205.0</v>
      </c>
      <c r="B124" s="86" t="str">
        <f>VLOOKUP(A124, 'Export 20240523'!$A$2:$B$400, 2, FALSE)</f>
        <v>Red Starfish</v>
      </c>
      <c r="C124" s="87">
        <v>2317.0</v>
      </c>
      <c r="D124" s="87">
        <v>8060.0</v>
      </c>
      <c r="E124" s="87">
        <v>15818.0</v>
      </c>
      <c r="F124" s="19">
        <f>VLOOKUP(B124,'Kings Ratings'!$A$2:$B$1000,2,false)</f>
        <v>2</v>
      </c>
    </row>
    <row r="125">
      <c r="A125" s="83">
        <v>206.0</v>
      </c>
      <c r="B125" s="86" t="str">
        <f>VLOOKUP(A125, 'Export 20240523'!$A$2:$B$400, 2, FALSE)</f>
        <v>Seahorse</v>
      </c>
      <c r="C125" s="87">
        <v>1487.0</v>
      </c>
      <c r="D125" s="87">
        <v>6791.0</v>
      </c>
      <c r="E125" s="87">
        <v>13133.0</v>
      </c>
      <c r="F125" s="19">
        <f>VLOOKUP(B125,'Kings Ratings'!$A$2:$B$1000,2,false)</f>
        <v>3</v>
      </c>
    </row>
    <row r="126">
      <c r="A126" s="83">
        <v>207.0</v>
      </c>
      <c r="B126" s="86" t="str">
        <f>VLOOKUP(A126, 'Export 20240523'!$A$2:$B$400, 2, FALSE)</f>
        <v>Octopus</v>
      </c>
      <c r="C126" s="87">
        <v>138.0</v>
      </c>
      <c r="D126" s="87">
        <v>5015.0</v>
      </c>
      <c r="E126" s="87">
        <v>9366.0</v>
      </c>
      <c r="F126" s="19">
        <f>VLOOKUP(B126,'Kings Ratings'!$A$2:$B$1000,2,false)</f>
        <v>5</v>
      </c>
    </row>
    <row r="127">
      <c r="A127" s="83">
        <v>216.0</v>
      </c>
      <c r="B127" s="86" t="str">
        <f>VLOOKUP(A127, 'Export 20240523'!$A$2:$B$400, 2, FALSE)</f>
        <v>Magnifying Glass</v>
      </c>
      <c r="C127" s="87">
        <v>212.0</v>
      </c>
      <c r="D127" s="87">
        <v>3293.0</v>
      </c>
      <c r="E127" s="87">
        <v>5523.0</v>
      </c>
      <c r="F127" s="19">
        <f>VLOOKUP(B127,'Kings Ratings'!$A$2:$B$1000,2,false)</f>
        <v>2</v>
      </c>
    </row>
    <row r="128">
      <c r="A128" s="83">
        <v>217.0</v>
      </c>
      <c r="B128" s="86" t="str">
        <f>VLOOKUP(A128, 'Export 20240523'!$A$2:$B$400, 2, FALSE)</f>
        <v>Horseshoe</v>
      </c>
      <c r="C128" s="87">
        <v>2008.0</v>
      </c>
      <c r="D128" s="87">
        <v>8283.0</v>
      </c>
      <c r="E128" s="87">
        <v>13426.0</v>
      </c>
      <c r="F128" s="19">
        <f>VLOOKUP(B128,'Kings Ratings'!$A$2:$B$1000,2,false)</f>
        <v>1</v>
      </c>
    </row>
    <row r="129">
      <c r="A129" s="83">
        <v>220.0</v>
      </c>
      <c r="B129" s="86" t="str">
        <f>VLOOKUP(A129, 'Export 20240523'!$A$2:$B$400, 2, FALSE)</f>
        <v>Lava Sphere</v>
      </c>
      <c r="C129" s="87">
        <v>0.0</v>
      </c>
      <c r="D129" s="87">
        <v>8.0</v>
      </c>
      <c r="E129" s="87">
        <v>6177.0</v>
      </c>
      <c r="F129" s="19">
        <f>VLOOKUP(B129,'Kings Ratings'!$A$2:$B$1000,2,false)</f>
        <v>10</v>
      </c>
    </row>
    <row r="130">
      <c r="A130" s="83">
        <v>221.0</v>
      </c>
      <c r="B130" s="86" t="str">
        <f>VLOOKUP(A130, 'Export 20240523'!$A$2:$B$400, 2, FALSE)</f>
        <v>Runestone 11</v>
      </c>
      <c r="C130" s="87">
        <v>0.0</v>
      </c>
      <c r="D130" s="87">
        <v>0.0</v>
      </c>
      <c r="E130" s="87">
        <v>4614.0</v>
      </c>
      <c r="F130" s="19">
        <f>VLOOKUP(B130,'Kings Ratings'!$A$2:$B$1000,2,false)</f>
        <v>10</v>
      </c>
    </row>
    <row r="131">
      <c r="A131" s="83">
        <v>222.0</v>
      </c>
      <c r="B131" s="86" t="str">
        <f>VLOOKUP(A131, 'Export 20240523'!$A$2:$B$400, 2, FALSE)</f>
        <v>Runestone 12</v>
      </c>
      <c r="C131" s="87">
        <v>0.0</v>
      </c>
      <c r="D131" s="87">
        <v>5.0</v>
      </c>
      <c r="E131" s="87">
        <v>4861.0</v>
      </c>
      <c r="F131" s="19">
        <f>VLOOKUP(B131,'Kings Ratings'!$A$2:$B$1000,2,false)</f>
        <v>10</v>
      </c>
    </row>
    <row r="132">
      <c r="A132" s="83">
        <v>223.0</v>
      </c>
      <c r="B132" s="86" t="str">
        <f>VLOOKUP(A132, 'Export 20240523'!$A$2:$B$400, 2, FALSE)</f>
        <v>Runestone 13</v>
      </c>
      <c r="C132" s="87">
        <v>0.0</v>
      </c>
      <c r="D132" s="87">
        <v>1.0</v>
      </c>
      <c r="E132" s="87">
        <v>4731.0</v>
      </c>
      <c r="F132" s="19">
        <f>VLOOKUP(B132,'Kings Ratings'!$A$2:$B$1000,2,false)</f>
        <v>10</v>
      </c>
    </row>
    <row r="133">
      <c r="A133" s="83">
        <v>224.0</v>
      </c>
      <c r="B133" s="86" t="str">
        <f>VLOOKUP(A133, 'Export 20240523'!$A$2:$B$400, 2, FALSE)</f>
        <v>Runestone 14</v>
      </c>
      <c r="C133" s="87">
        <v>0.0</v>
      </c>
      <c r="D133" s="87">
        <v>0.0</v>
      </c>
      <c r="E133" s="87">
        <v>4693.0</v>
      </c>
      <c r="F133" s="19">
        <f>VLOOKUP(B133,'Kings Ratings'!$A$2:$B$1000,2,false)</f>
        <v>10</v>
      </c>
    </row>
    <row r="134">
      <c r="A134" s="83">
        <v>225.0</v>
      </c>
      <c r="B134" s="86" t="str">
        <f>VLOOKUP(A134, 'Export 20240523'!$A$2:$B$400, 2, FALSE)</f>
        <v>Runestone 15</v>
      </c>
      <c r="C134" s="87">
        <v>0.0</v>
      </c>
      <c r="D134" s="87">
        <v>0.0</v>
      </c>
      <c r="E134" s="87">
        <v>4708.0</v>
      </c>
      <c r="F134" s="19">
        <f>VLOOKUP(B134,'Kings Ratings'!$A$2:$B$1000,2,false)</f>
        <v>10</v>
      </c>
    </row>
    <row r="135">
      <c r="A135" s="83">
        <v>226.0</v>
      </c>
      <c r="B135" s="86" t="str">
        <f>VLOOKUP(A135, 'Export 20240523'!$A$2:$B$400, 2, FALSE)</f>
        <v>Runestone 16</v>
      </c>
      <c r="C135" s="87">
        <v>0.0</v>
      </c>
      <c r="D135" s="87">
        <v>0.0</v>
      </c>
      <c r="E135" s="87">
        <v>4278.0</v>
      </c>
      <c r="F135" s="19">
        <f>VLOOKUP(B135,'Kings Ratings'!$A$2:$B$1000,2,false)</f>
        <v>10</v>
      </c>
    </row>
    <row r="136">
      <c r="A136" s="83">
        <v>227.0</v>
      </c>
      <c r="B136" s="86" t="str">
        <f>VLOOKUP(A136, 'Export 20240523'!$A$2:$B$400, 2, FALSE)</f>
        <v>Runestone 17</v>
      </c>
      <c r="C136" s="87">
        <v>0.0</v>
      </c>
      <c r="D136" s="87">
        <v>4.0</v>
      </c>
      <c r="E136" s="87">
        <v>4729.0</v>
      </c>
      <c r="F136" s="19">
        <f>VLOOKUP(B136,'Kings Ratings'!$A$2:$B$1000,2,false)</f>
        <v>10</v>
      </c>
    </row>
    <row r="137">
      <c r="A137" s="83">
        <v>228.0</v>
      </c>
      <c r="B137" s="86" t="str">
        <f>VLOOKUP(A137, 'Export 20240523'!$A$2:$B$400, 2, FALSE)</f>
        <v>Runestone 18</v>
      </c>
      <c r="C137" s="87">
        <v>0.0</v>
      </c>
      <c r="D137" s="87">
        <v>2.0</v>
      </c>
      <c r="E137" s="87">
        <v>5404.0</v>
      </c>
      <c r="F137" s="19">
        <f>VLOOKUP(B137,'Kings Ratings'!$A$2:$B$1000,2,false)</f>
        <v>10</v>
      </c>
    </row>
    <row r="138">
      <c r="A138" s="83">
        <v>229.0</v>
      </c>
      <c r="B138" s="86" t="str">
        <f>VLOOKUP(A138, 'Export 20240523'!$A$2:$B$400, 2, FALSE)</f>
        <v>Runestone 19</v>
      </c>
      <c r="C138" s="87">
        <v>0.0</v>
      </c>
      <c r="D138" s="87">
        <v>0.0</v>
      </c>
      <c r="E138" s="87">
        <v>4501.0</v>
      </c>
      <c r="F138" s="19">
        <f>VLOOKUP(B138,'Kings Ratings'!$A$2:$B$1000,2,false)</f>
        <v>10</v>
      </c>
    </row>
    <row r="139">
      <c r="A139" s="83">
        <v>230.0</v>
      </c>
      <c r="B139" s="86" t="str">
        <f>VLOOKUP(A139, 'Export 20240523'!$A$2:$B$400, 2, FALSE)</f>
        <v>Runestone 20</v>
      </c>
      <c r="C139" s="87">
        <v>0.0</v>
      </c>
      <c r="D139" s="87">
        <v>0.0</v>
      </c>
      <c r="E139" s="87">
        <v>4413.0</v>
      </c>
      <c r="F139" s="19">
        <f>VLOOKUP(B139,'Kings Ratings'!$A$2:$B$1000,2,false)</f>
        <v>10</v>
      </c>
    </row>
    <row r="140">
      <c r="A140" s="83">
        <v>231.0</v>
      </c>
      <c r="B140" s="86" t="str">
        <f>VLOOKUP(A140, 'Export 20240523'!$A$2:$B$400, 2, FALSE)</f>
        <v>Torch Fish</v>
      </c>
      <c r="C140" s="87">
        <v>5320.0</v>
      </c>
      <c r="D140" s="87">
        <v>14352.0</v>
      </c>
      <c r="E140" s="87">
        <v>29597.0</v>
      </c>
      <c r="F140" s="19">
        <f>VLOOKUP(B140,'Kings Ratings'!$A$2:$B$1000,2,false)</f>
        <v>1</v>
      </c>
    </row>
    <row r="141">
      <c r="A141" s="83">
        <v>232.0</v>
      </c>
      <c r="B141" s="86" t="str">
        <f>VLOOKUP(A141, 'Export 20240523'!$A$2:$B$400, 2, FALSE)</f>
        <v>Flamejack</v>
      </c>
      <c r="C141" s="87">
        <v>2722.0</v>
      </c>
      <c r="D141" s="87">
        <v>9748.0</v>
      </c>
      <c r="E141" s="87">
        <v>21311.0</v>
      </c>
      <c r="F141" s="19">
        <f>VLOOKUP(B141,'Kings Ratings'!$A$2:$B$1000,2,false)</f>
        <v>1</v>
      </c>
    </row>
    <row r="142">
      <c r="A142" s="83">
        <v>233.0</v>
      </c>
      <c r="B142" s="86" t="str">
        <f>VLOOKUP(A142, 'Export 20240523'!$A$2:$B$400, 2, FALSE)</f>
        <v>Redgill</v>
      </c>
      <c r="C142" s="87">
        <v>1740.0</v>
      </c>
      <c r="D142" s="87">
        <v>7428.0</v>
      </c>
      <c r="E142" s="87">
        <v>15458.0</v>
      </c>
      <c r="F142" s="19">
        <f>VLOOKUP(B142,'Kings Ratings'!$A$2:$B$1000,2,false)</f>
        <v>1</v>
      </c>
    </row>
    <row r="143">
      <c r="A143" s="83">
        <v>234.0</v>
      </c>
      <c r="B143" s="86" t="str">
        <f>VLOOKUP(A143, 'Export 20240523'!$A$2:$B$400, 2, FALSE)</f>
        <v>Flarefin</v>
      </c>
      <c r="C143" s="87">
        <v>1172.0</v>
      </c>
      <c r="D143" s="87">
        <v>6130.0</v>
      </c>
      <c r="E143" s="87">
        <v>11471.0</v>
      </c>
      <c r="F143" s="19">
        <f>VLOOKUP(B143,'Kings Ratings'!$A$2:$B$1000,2,false)</f>
        <v>3</v>
      </c>
    </row>
    <row r="144">
      <c r="A144" s="83">
        <v>236.0</v>
      </c>
      <c r="B144" s="86" t="str">
        <f>VLOOKUP(A144, 'Export 20240523'!$A$2:$B$400, 2, FALSE)</f>
        <v>Hammer</v>
      </c>
      <c r="C144" s="87">
        <v>217.0</v>
      </c>
      <c r="D144" s="87">
        <v>5160.0</v>
      </c>
      <c r="E144" s="87">
        <v>14491.0</v>
      </c>
      <c r="F144" s="19">
        <f>VLOOKUP(B144,'Kings Ratings'!$A$2:$B$1000,2,false)</f>
        <v>1</v>
      </c>
    </row>
    <row r="145">
      <c r="A145" s="83">
        <v>237.0</v>
      </c>
      <c r="B145" s="86" t="str">
        <f>VLOOKUP(A145, 'Export 20240523'!$A$2:$B$400, 2, FALSE)</f>
        <v>Axe</v>
      </c>
      <c r="C145" s="87">
        <v>112.0</v>
      </c>
      <c r="D145" s="87">
        <v>4286.0</v>
      </c>
      <c r="E145" s="87">
        <v>10855.0</v>
      </c>
      <c r="F145" s="19">
        <f>VLOOKUP(B145,'Kings Ratings'!$A$2:$B$1000,2,false)</f>
        <v>2</v>
      </c>
    </row>
    <row r="146">
      <c r="A146" s="83">
        <v>238.0</v>
      </c>
      <c r="B146" s="86" t="str">
        <f>VLOOKUP(A146, 'Export 20240523'!$A$2:$B$400, 2, FALSE)</f>
        <v>Shovel</v>
      </c>
      <c r="C146" s="87">
        <v>67.0</v>
      </c>
      <c r="D146" s="87">
        <v>2861.0</v>
      </c>
      <c r="E146" s="87">
        <v>6796.0</v>
      </c>
      <c r="F146" s="19">
        <f>VLOOKUP(B146,'Kings Ratings'!$A$2:$B$1000,2,false)</f>
        <v>1</v>
      </c>
    </row>
    <row r="147">
      <c r="A147" s="83">
        <v>239.0</v>
      </c>
      <c r="B147" s="86" t="str">
        <f>VLOOKUP(A147, 'Export 20240523'!$A$2:$B$400, 2, FALSE)</f>
        <v>Leather Waterskin</v>
      </c>
      <c r="C147" s="87">
        <v>49.0</v>
      </c>
      <c r="D147" s="87">
        <v>1845.0</v>
      </c>
      <c r="E147" s="87">
        <v>4502.0</v>
      </c>
      <c r="F147" s="19">
        <f>VLOOKUP(B147,'Kings Ratings'!$A$2:$B$1000,2,false)</f>
        <v>2</v>
      </c>
    </row>
    <row r="148">
      <c r="A148" s="83">
        <v>240.0</v>
      </c>
      <c r="B148" s="86" t="str">
        <f>VLOOKUP(A148, 'Export 20240523'!$A$2:$B$400, 2, FALSE)</f>
        <v>Wizard Hat</v>
      </c>
      <c r="C148" s="87">
        <v>2.0</v>
      </c>
      <c r="D148" s="87">
        <v>324.0</v>
      </c>
      <c r="E148" s="87">
        <v>3479.0</v>
      </c>
      <c r="F148" s="19">
        <f>VLOOKUP(B148,'Kings Ratings'!$A$2:$B$1000,2,false)</f>
        <v>7</v>
      </c>
    </row>
    <row r="149">
      <c r="A149" s="83">
        <v>248.0</v>
      </c>
      <c r="B149" s="86" t="str">
        <f>VLOOKUP(A149, 'Export 20240523'!$A$2:$B$400, 2, FALSE)</f>
        <v>Shimmer Topaz</v>
      </c>
      <c r="C149" s="87">
        <v>929.0</v>
      </c>
      <c r="D149" s="87">
        <v>6237.0</v>
      </c>
      <c r="E149" s="87">
        <v>13399.0</v>
      </c>
      <c r="F149" s="19">
        <f>VLOOKUP(B149,'Kings Ratings'!$A$2:$B$1000,2,false)</f>
        <v>1</v>
      </c>
    </row>
    <row r="150">
      <c r="A150" s="83">
        <v>249.0</v>
      </c>
      <c r="B150" s="86" t="str">
        <f>VLOOKUP(A150, 'Export 20240523'!$A$2:$B$400, 2, FALSE)</f>
        <v>Shimmer Ring</v>
      </c>
      <c r="C150" s="87">
        <v>83.0</v>
      </c>
      <c r="D150" s="87">
        <v>3975.0</v>
      </c>
      <c r="E150" s="87">
        <v>9249.0</v>
      </c>
      <c r="F150" s="19">
        <f>VLOOKUP(B150,'Kings Ratings'!$A$2:$B$1000,2,false)</f>
        <v>2</v>
      </c>
    </row>
    <row r="151">
      <c r="A151" s="83">
        <v>252.0</v>
      </c>
      <c r="B151" s="86" t="str">
        <f>VLOOKUP(A151, 'Export 20240523'!$A$2:$B$400, 2, FALSE)</f>
        <v>Treasure Chest</v>
      </c>
      <c r="C151" s="87">
        <v>386.0</v>
      </c>
      <c r="D151" s="87">
        <v>3671.0</v>
      </c>
      <c r="E151" s="87">
        <v>6194.0</v>
      </c>
      <c r="F151" s="19">
        <f>VLOOKUP(B151,'Kings Ratings'!$A$2:$B$1000,2,false)</f>
        <v>2</v>
      </c>
    </row>
    <row r="152">
      <c r="A152" s="83">
        <v>254.0</v>
      </c>
      <c r="B152" s="86" t="str">
        <f>VLOOKUP(A152, 'Export 20240523'!$A$2:$B$400, 2, FALSE)</f>
        <v>Cotton</v>
      </c>
      <c r="C152" s="87">
        <v>2.0</v>
      </c>
      <c r="D152" s="87">
        <v>1466.0</v>
      </c>
      <c r="E152" s="87">
        <v>8344.0</v>
      </c>
      <c r="F152" s="19">
        <f>VLOOKUP(B152,'Kings Ratings'!$A$2:$B$1000,2,false)</f>
        <v>9</v>
      </c>
    </row>
    <row r="153">
      <c r="A153" s="83">
        <v>256.0</v>
      </c>
      <c r="B153" s="86" t="str">
        <f>VLOOKUP(A153, 'Export 20240523'!$A$2:$B$400, 2, FALSE)</f>
        <v>Broccoli</v>
      </c>
      <c r="C153" s="87">
        <v>0.0</v>
      </c>
      <c r="D153" s="87">
        <v>230.0</v>
      </c>
      <c r="E153" s="87">
        <v>9422.0</v>
      </c>
      <c r="F153" s="19">
        <f>VLOOKUP(B153,'Kings Ratings'!$A$2:$B$1000,2,false)</f>
        <v>8</v>
      </c>
    </row>
    <row r="154">
      <c r="A154" s="83">
        <v>260.0</v>
      </c>
      <c r="B154" s="86" t="str">
        <f>VLOOKUP(A154, 'Export 20240523'!$A$2:$B$400, 2, FALSE)</f>
        <v>Ladder</v>
      </c>
      <c r="C154" s="87">
        <v>771.0</v>
      </c>
      <c r="D154" s="87">
        <v>4792.0</v>
      </c>
      <c r="E154" s="87">
        <v>7528.0</v>
      </c>
      <c r="F154" s="19">
        <f>VLOOKUP(B154,'Kings Ratings'!$A$2:$B$1000,2,false)</f>
        <v>1</v>
      </c>
    </row>
    <row r="155">
      <c r="A155" s="83">
        <v>262.0</v>
      </c>
      <c r="B155" s="86" t="str">
        <f>VLOOKUP(A155, 'Export 20240523'!$A$2:$B$400, 2, FALSE)</f>
        <v>Gold Eggplant</v>
      </c>
      <c r="C155" s="87">
        <v>0.0</v>
      </c>
      <c r="D155" s="87">
        <v>95.0</v>
      </c>
      <c r="E155" s="87">
        <v>4616.0</v>
      </c>
      <c r="F155" s="19">
        <f>VLOOKUP(B155,'Kings Ratings'!$A$2:$B$1000,2,false)</f>
        <v>10</v>
      </c>
    </row>
    <row r="156">
      <c r="A156" s="83">
        <v>264.0</v>
      </c>
      <c r="B156" s="86" t="str">
        <f>VLOOKUP(A156, 'Export 20240523'!$A$2:$B$400, 2, FALSE)</f>
        <v>Jade</v>
      </c>
      <c r="C156" s="87">
        <v>892.0</v>
      </c>
      <c r="D156" s="87">
        <v>6054.0</v>
      </c>
      <c r="E156" s="87">
        <v>12460.0</v>
      </c>
      <c r="F156" s="19">
        <f>VLOOKUP(B156,'Kings Ratings'!$A$2:$B$1000,2,false)</f>
        <v>2</v>
      </c>
    </row>
    <row r="157">
      <c r="A157" s="83">
        <v>265.0</v>
      </c>
      <c r="B157" s="86" t="str">
        <f>VLOOKUP(A157, 'Export 20240523'!$A$2:$B$400, 2, FALSE)</f>
        <v>Jade Charm</v>
      </c>
      <c r="C157" s="87">
        <v>106.0</v>
      </c>
      <c r="D157" s="87">
        <v>2615.0</v>
      </c>
      <c r="E157" s="87">
        <v>6237.0</v>
      </c>
      <c r="F157" s="19">
        <f>VLOOKUP(B157,'Kings Ratings'!$A$2:$B$1000,2,false)</f>
        <v>5</v>
      </c>
    </row>
    <row r="158">
      <c r="A158" s="83">
        <v>275.0</v>
      </c>
      <c r="B158" s="86" t="str">
        <f>VLOOKUP(A158, 'Export 20240523'!$A$2:$B$400, 2, FALSE)</f>
        <v>Feed</v>
      </c>
      <c r="C158" s="87">
        <v>45.0</v>
      </c>
      <c r="D158" s="87">
        <v>4275.0</v>
      </c>
      <c r="E158" s="87">
        <v>17838.0</v>
      </c>
      <c r="F158" s="19">
        <f>VLOOKUP(B158,'Kings Ratings'!$A$2:$B$1000,2,false)</f>
        <v>5</v>
      </c>
    </row>
    <row r="159">
      <c r="A159" s="83">
        <v>276.0</v>
      </c>
      <c r="B159" s="86" t="str">
        <f>VLOOKUP(A159, 'Export 20240523'!$A$2:$B$400, 2, FALSE)</f>
        <v>Flour</v>
      </c>
      <c r="C159" s="87">
        <v>46.0</v>
      </c>
      <c r="D159" s="87">
        <v>3441.0</v>
      </c>
      <c r="E159" s="87">
        <v>12163.0</v>
      </c>
      <c r="F159" s="19">
        <f>VLOOKUP(B159,'Kings Ratings'!$A$2:$B$1000,2,false)</f>
        <v>6</v>
      </c>
    </row>
    <row r="160">
      <c r="A160" s="83">
        <v>299.0</v>
      </c>
      <c r="B160" s="86" t="str">
        <f>VLOOKUP(A160, 'Export 20240523'!$A$2:$B$400, 2, FALSE)</f>
        <v>Wooden Sword</v>
      </c>
      <c r="C160" s="87">
        <v>384.0</v>
      </c>
      <c r="D160" s="87">
        <v>4064.0</v>
      </c>
      <c r="E160" s="87">
        <v>5792.0</v>
      </c>
      <c r="F160" s="19">
        <f>VLOOKUP(B160,'Kings Ratings'!$A$2:$B$1000,2,false)</f>
        <v>1</v>
      </c>
    </row>
    <row r="161">
      <c r="A161" s="83">
        <v>300.0</v>
      </c>
      <c r="B161" s="86" t="str">
        <f>VLOOKUP(A161, 'Export 20240523'!$A$2:$B$400, 2, FALSE)</f>
        <v>Sturdy Sword</v>
      </c>
      <c r="C161" s="87">
        <v>51.0</v>
      </c>
      <c r="D161" s="87">
        <v>3044.0</v>
      </c>
      <c r="E161" s="87">
        <v>9009.0</v>
      </c>
      <c r="F161" s="19">
        <f>VLOOKUP(B161,'Kings Ratings'!$A$2:$B$1000,2,false)</f>
        <v>2</v>
      </c>
    </row>
    <row r="162">
      <c r="A162" s="83">
        <v>301.0</v>
      </c>
      <c r="B162" s="86" t="str">
        <f>VLOOKUP(A162, 'Export 20240523'!$A$2:$B$400, 2, FALSE)</f>
        <v>Fancy Pipe</v>
      </c>
      <c r="C162" s="87">
        <v>1379.0</v>
      </c>
      <c r="D162" s="87">
        <v>9910.0</v>
      </c>
      <c r="E162" s="87">
        <v>23823.0</v>
      </c>
      <c r="F162" s="19">
        <f>VLOOKUP(B162,'Kings Ratings'!$A$2:$B$1000,2,false)</f>
        <v>1</v>
      </c>
    </row>
    <row r="163">
      <c r="A163" s="83">
        <v>305.0</v>
      </c>
      <c r="B163" s="86" t="str">
        <f>VLOOKUP(A163, 'Export 20240523'!$A$2:$B$400, 2, FALSE)</f>
        <v>Salt</v>
      </c>
      <c r="C163" s="87">
        <v>9.0</v>
      </c>
      <c r="D163" s="87">
        <v>2028.0</v>
      </c>
      <c r="E163" s="87">
        <v>8944.0</v>
      </c>
      <c r="F163" s="19">
        <f>VLOOKUP(B163,'Kings Ratings'!$A$2:$B$1000,2,false)</f>
        <v>7</v>
      </c>
    </row>
    <row r="164">
      <c r="A164" s="83">
        <v>306.0</v>
      </c>
      <c r="B164" s="86" t="str">
        <f>VLOOKUP(A164, 'Export 20240523'!$A$2:$B$400, 2, FALSE)</f>
        <v>Swordfish</v>
      </c>
      <c r="C164" s="87">
        <v>3135.0</v>
      </c>
      <c r="D164" s="87">
        <v>16337.0</v>
      </c>
      <c r="E164" s="87">
        <v>26395.0</v>
      </c>
      <c r="F164" s="19">
        <f>VLOOKUP(B164,'Kings Ratings'!$A$2:$B$1000,2,false)</f>
        <v>1</v>
      </c>
    </row>
    <row r="165">
      <c r="A165" s="83">
        <v>307.0</v>
      </c>
      <c r="B165" s="86" t="str">
        <f>VLOOKUP(A165, 'Export 20240523'!$A$2:$B$400, 2, FALSE)</f>
        <v>Barracuda</v>
      </c>
      <c r="C165" s="87">
        <v>2674.0</v>
      </c>
      <c r="D165" s="87">
        <v>14855.0</v>
      </c>
      <c r="E165" s="87">
        <v>25547.0</v>
      </c>
      <c r="F165" s="19">
        <f>VLOOKUP(B165,'Kings Ratings'!$A$2:$B$1000,2,false)</f>
        <v>1</v>
      </c>
    </row>
    <row r="166">
      <c r="A166" s="83">
        <v>308.0</v>
      </c>
      <c r="B166" s="86" t="str">
        <f>VLOOKUP(A166, 'Export 20240523'!$A$2:$B$400, 2, FALSE)</f>
        <v>Sea Catfish</v>
      </c>
      <c r="C166" s="87">
        <v>2385.0</v>
      </c>
      <c r="D166" s="87">
        <v>13744.0</v>
      </c>
      <c r="E166" s="87">
        <v>24741.0</v>
      </c>
      <c r="F166" s="19">
        <f>VLOOKUP(B166,'Kings Ratings'!$A$2:$B$1000,2,false)</f>
        <v>1</v>
      </c>
    </row>
    <row r="167">
      <c r="A167" s="83">
        <v>309.0</v>
      </c>
      <c r="B167" s="86" t="str">
        <f>VLOOKUP(A167, 'Export 20240523'!$A$2:$B$400, 2, FALSE)</f>
        <v>Plumbfish</v>
      </c>
      <c r="C167" s="87">
        <v>2303.0</v>
      </c>
      <c r="D167" s="87">
        <v>13089.0</v>
      </c>
      <c r="E167" s="87">
        <v>24357.0</v>
      </c>
      <c r="F167" s="19">
        <f>VLOOKUP(B167,'Kings Ratings'!$A$2:$B$1000,2,false)</f>
        <v>1</v>
      </c>
    </row>
    <row r="168">
      <c r="A168" s="83">
        <v>310.0</v>
      </c>
      <c r="B168" s="86" t="str">
        <f>VLOOKUP(A168, 'Export 20240523'!$A$2:$B$400, 2, FALSE)</f>
        <v>Spiral Shell</v>
      </c>
      <c r="C168" s="87">
        <v>2115.0</v>
      </c>
      <c r="D168" s="87">
        <v>12412.0</v>
      </c>
      <c r="E168" s="87">
        <v>23543.0</v>
      </c>
      <c r="F168" s="19">
        <f>VLOOKUP(B168,'Kings Ratings'!$A$2:$B$1000,2,false)</f>
        <v>1</v>
      </c>
    </row>
    <row r="169">
      <c r="A169" s="83">
        <v>311.0</v>
      </c>
      <c r="B169" s="86" t="str">
        <f>VLOOKUP(A169, 'Export 20240523'!$A$2:$B$400, 2, FALSE)</f>
        <v>Serpent Eel</v>
      </c>
      <c r="C169" s="87">
        <v>2067.0</v>
      </c>
      <c r="D169" s="87">
        <v>12025.0</v>
      </c>
      <c r="E169" s="87">
        <v>23089.0</v>
      </c>
      <c r="F169" s="19">
        <f>VLOOKUP(B169,'Kings Ratings'!$A$2:$B$1000,2,false)</f>
        <v>1</v>
      </c>
    </row>
    <row r="170">
      <c r="A170" s="83">
        <v>312.0</v>
      </c>
      <c r="B170" s="86" t="str">
        <f>VLOOKUP(A170, 'Export 20240523'!$A$2:$B$400, 2, FALSE)</f>
        <v>Ruby Coral</v>
      </c>
      <c r="C170" s="87">
        <v>1964.0</v>
      </c>
      <c r="D170" s="87">
        <v>11634.0</v>
      </c>
      <c r="E170" s="87">
        <v>22628.0</v>
      </c>
      <c r="F170" s="19">
        <f>VLOOKUP(B170,'Kings Ratings'!$A$2:$B$1000,2,false)</f>
        <v>1</v>
      </c>
    </row>
    <row r="171">
      <c r="A171" s="83">
        <v>315.0</v>
      </c>
      <c r="B171" s="86" t="str">
        <f>VLOOKUP(A171, 'Export 20240523'!$A$2:$B$400, 2, FALSE)</f>
        <v>Compass</v>
      </c>
      <c r="C171" s="87">
        <v>0.0</v>
      </c>
      <c r="D171" s="87">
        <v>0.0</v>
      </c>
      <c r="E171" s="87">
        <v>273.0</v>
      </c>
      <c r="F171" s="19">
        <f>VLOOKUP(B171,'Kings Ratings'!$A$2:$B$1000,2,false)</f>
        <v>10</v>
      </c>
    </row>
    <row r="172">
      <c r="A172" s="83">
        <v>316.0</v>
      </c>
      <c r="B172" s="86" t="str">
        <f>VLOOKUP(A172, 'Export 20240523'!$A$2:$B$400, 2, FALSE)</f>
        <v>Garnet Ring</v>
      </c>
      <c r="C172" s="87">
        <v>398.0</v>
      </c>
      <c r="D172" s="87">
        <v>6035.0</v>
      </c>
      <c r="E172" s="87">
        <v>15211.0</v>
      </c>
      <c r="F172" s="19">
        <f>VLOOKUP(B172,'Kings Ratings'!$A$2:$B$1000,2,false)</f>
        <v>3</v>
      </c>
    </row>
    <row r="173">
      <c r="A173" s="83">
        <v>317.0</v>
      </c>
      <c r="B173" s="86" t="str">
        <f>VLOOKUP(A173, 'Export 20240523'!$A$2:$B$400, 2, FALSE)</f>
        <v>Garnet</v>
      </c>
      <c r="C173" s="87">
        <v>846.0</v>
      </c>
      <c r="D173" s="87">
        <v>6525.0</v>
      </c>
      <c r="E173" s="87">
        <v>17868.0</v>
      </c>
      <c r="F173" s="19">
        <f>VLOOKUP(B173,'Kings Ratings'!$A$2:$B$1000,2,false)</f>
        <v>2</v>
      </c>
    </row>
    <row r="174">
      <c r="A174" s="83">
        <v>326.0</v>
      </c>
      <c r="B174" s="86" t="str">
        <f>VLOOKUP(A174, 'Export 20240523'!$A$2:$B$400, 2, FALSE)</f>
        <v>Scissors</v>
      </c>
      <c r="C174" s="87">
        <v>314.0</v>
      </c>
      <c r="D174" s="87">
        <v>3308.0</v>
      </c>
      <c r="E174" s="87">
        <v>6042.0</v>
      </c>
      <c r="F174" s="19">
        <f>VLOOKUP(B174,'Kings Ratings'!$A$2:$B$1000,2,false)</f>
        <v>2</v>
      </c>
    </row>
    <row r="175">
      <c r="A175" s="83">
        <v>328.0</v>
      </c>
      <c r="B175" s="86" t="str">
        <f>VLOOKUP(A175, 'Export 20240523'!$A$2:$B$400, 2, FALSE)</f>
        <v>Wagon Wheel</v>
      </c>
      <c r="C175" s="87">
        <v>390.0</v>
      </c>
      <c r="D175" s="87">
        <v>3771.0</v>
      </c>
      <c r="E175" s="87">
        <v>5981.0</v>
      </c>
      <c r="F175" s="19">
        <f>VLOOKUP(B175,'Kings Ratings'!$A$2:$B$1000,2,false)</f>
        <v>2</v>
      </c>
    </row>
    <row r="176">
      <c r="A176" s="83">
        <v>341.0</v>
      </c>
      <c r="B176" s="86" t="str">
        <f>VLOOKUP(A176, 'Export 20240523'!$A$2:$B$400, 2, FALSE)</f>
        <v>Flywheel</v>
      </c>
      <c r="C176" s="87">
        <v>0.0</v>
      </c>
      <c r="D176" s="87">
        <v>2.0</v>
      </c>
      <c r="E176" s="87">
        <v>1314.0</v>
      </c>
      <c r="F176" s="19">
        <f>VLOOKUP(B176,'Kings Ratings'!$A$2:$B$1000,2,false)</f>
        <v>10</v>
      </c>
    </row>
    <row r="177">
      <c r="A177" s="83">
        <v>350.0</v>
      </c>
      <c r="B177" s="86" t="str">
        <f>VLOOKUP(A177, 'Export 20240523'!$A$2:$B$400, 2, FALSE)</f>
        <v>Green Cloak</v>
      </c>
      <c r="C177" s="87">
        <v>1.0</v>
      </c>
      <c r="D177" s="87">
        <v>272.0</v>
      </c>
      <c r="E177" s="87">
        <v>5783.0</v>
      </c>
      <c r="F177" s="19">
        <f>VLOOKUP(B177,'Kings Ratings'!$A$2:$B$1000,2,false)</f>
        <v>9</v>
      </c>
    </row>
    <row r="178">
      <c r="A178" s="83">
        <v>355.0</v>
      </c>
      <c r="B178" s="86" t="str">
        <f>VLOOKUP(A178, 'Export 20240523'!$A$2:$B$400, 2, FALSE)</f>
        <v>Jack-o-lantern</v>
      </c>
      <c r="C178" s="87">
        <v>0.0</v>
      </c>
      <c r="D178" s="87">
        <v>11.0</v>
      </c>
      <c r="E178" s="87">
        <v>2406.0</v>
      </c>
      <c r="F178" s="19">
        <f>VLOOKUP(B178,'Kings Ratings'!$A$2:$B$1000,2,false)</f>
        <v>11</v>
      </c>
    </row>
    <row r="179">
      <c r="A179" s="83">
        <v>361.0</v>
      </c>
      <c r="B179" s="86" t="str">
        <f>VLOOKUP(A179, 'Export 20240523'!$A$2:$B$400, 2, FALSE)</f>
        <v>Candy Corn</v>
      </c>
      <c r="C179" s="87">
        <v>0.0</v>
      </c>
      <c r="D179" s="87">
        <v>15.0</v>
      </c>
      <c r="E179" s="87">
        <v>2957.0</v>
      </c>
      <c r="F179" s="19">
        <f>VLOOKUP(B179,'Kings Ratings'!$A$2:$B$1000,2,false)</f>
        <v>11</v>
      </c>
    </row>
    <row r="180">
      <c r="A180" s="83">
        <v>368.0</v>
      </c>
      <c r="B180" s="86" t="str">
        <f>VLOOKUP(A180, 'Export 20240523'!$A$2:$B$400, 2, FALSE)</f>
        <v>Lantern</v>
      </c>
      <c r="C180" s="87">
        <v>266.0</v>
      </c>
      <c r="D180" s="87">
        <v>6455.0</v>
      </c>
      <c r="E180" s="87">
        <v>23671.0</v>
      </c>
      <c r="F180" s="19">
        <f>VLOOKUP(B180,'Kings Ratings'!$A$2:$B$1000,2,false)</f>
        <v>2</v>
      </c>
    </row>
    <row r="181">
      <c r="A181" s="83">
        <v>373.0</v>
      </c>
      <c r="B181" s="86" t="str">
        <f>VLOOKUP(A181, 'Export 20240523'!$A$2:$B$400, 2, FALSE)</f>
        <v>Sunflower</v>
      </c>
      <c r="C181" s="87">
        <v>27.0</v>
      </c>
      <c r="D181" s="87">
        <v>1705.0</v>
      </c>
      <c r="E181" s="87">
        <v>8439.0</v>
      </c>
      <c r="F181" s="19">
        <f>VLOOKUP(B181,'Kings Ratings'!$A$2:$B$1000,2,false)</f>
        <v>6</v>
      </c>
    </row>
    <row r="182">
      <c r="A182" s="83">
        <v>378.0</v>
      </c>
      <c r="B182" s="86" t="str">
        <f>VLOOKUP(A182, 'Export 20240523'!$A$2:$B$400, 2, FALSE)</f>
        <v>Water Lily</v>
      </c>
      <c r="C182" s="87">
        <v>4.0</v>
      </c>
      <c r="D182" s="87">
        <v>433.0</v>
      </c>
      <c r="E182" s="87">
        <v>4003.0</v>
      </c>
      <c r="F182" s="19">
        <f>VLOOKUP(B182,'Kings Ratings'!$A$2:$B$1000,2,false)</f>
        <v>10</v>
      </c>
    </row>
    <row r="183">
      <c r="A183" s="83">
        <v>379.0</v>
      </c>
      <c r="B183" s="86" t="str">
        <f>VLOOKUP(A183, 'Export 20240523'!$A$2:$B$400, 2, FALSE)</f>
        <v>Apple Cider</v>
      </c>
      <c r="C183" s="87">
        <v>2.0</v>
      </c>
      <c r="D183" s="87">
        <v>2153.0</v>
      </c>
      <c r="E183" s="87">
        <v>9807.0</v>
      </c>
      <c r="F183" s="19">
        <f>VLOOKUP(B183,'Kings Ratings'!$A$2:$B$1000,2,false)</f>
        <v>8</v>
      </c>
    </row>
    <row r="184">
      <c r="A184" s="83">
        <v>387.0</v>
      </c>
      <c r="B184" s="86" t="str">
        <f>VLOOKUP(A184, 'Export 20240523'!$A$2:$B$400, 2, FALSE)</f>
        <v>Sand</v>
      </c>
      <c r="C184" s="87">
        <v>5196.0</v>
      </c>
      <c r="D184" s="87">
        <v>11588.0</v>
      </c>
      <c r="E184" s="87">
        <v>16484.0</v>
      </c>
      <c r="F184" s="19">
        <f>VLOOKUP(B184,'Kings Ratings'!$A$2:$B$1000,2,false)</f>
        <v>1</v>
      </c>
    </row>
    <row r="185">
      <c r="A185" s="83">
        <v>388.0</v>
      </c>
      <c r="B185" s="86" t="str">
        <f>VLOOKUP(A185, 'Export 20240523'!$A$2:$B$400, 2, FALSE)</f>
        <v>Hourglass</v>
      </c>
      <c r="C185" s="87">
        <v>37.0</v>
      </c>
      <c r="D185" s="87">
        <v>1809.0</v>
      </c>
      <c r="E185" s="87">
        <v>5214.0</v>
      </c>
      <c r="F185" s="19">
        <f>VLOOKUP(B185,'Kings Ratings'!$A$2:$B$1000,2,false)</f>
        <v>5</v>
      </c>
    </row>
    <row r="186">
      <c r="A186" s="83">
        <v>390.0</v>
      </c>
      <c r="B186" s="86" t="str">
        <f>VLOOKUP(A186, 'Export 20240523'!$A$2:$B$400, 2, FALSE)</f>
        <v>Seaweed</v>
      </c>
      <c r="C186" s="87">
        <v>1.0</v>
      </c>
      <c r="D186" s="87">
        <v>816.0</v>
      </c>
      <c r="E186" s="87">
        <v>5600.0</v>
      </c>
      <c r="F186" s="19">
        <f>VLOOKUP(B186,'Kings Ratings'!$A$2:$B$1000,2,false)</f>
        <v>9</v>
      </c>
    </row>
    <row r="187">
      <c r="A187" s="83">
        <v>392.0</v>
      </c>
      <c r="B187" s="86" t="str">
        <f>VLOOKUP(A187, 'Export 20240523'!$A$2:$B$400, 2, FALSE)</f>
        <v>Steel Wire</v>
      </c>
      <c r="C187" s="87">
        <v>2568.0</v>
      </c>
      <c r="D187" s="87">
        <v>9379.0</v>
      </c>
      <c r="E187" s="87">
        <v>20404.0</v>
      </c>
      <c r="F187" s="19">
        <f>VLOOKUP(B187,'Kings Ratings'!$A$2:$B$1000,2,false)</f>
        <v>2</v>
      </c>
    </row>
    <row r="188">
      <c r="A188" s="83">
        <v>393.0</v>
      </c>
      <c r="B188" s="86" t="str">
        <f>VLOOKUP(A188, 'Export 20240523'!$A$2:$B$400, 2, FALSE)</f>
        <v>Fancy Guitar</v>
      </c>
      <c r="C188" s="87">
        <v>14.0</v>
      </c>
      <c r="D188" s="87">
        <v>1301.0</v>
      </c>
      <c r="E188" s="87">
        <v>5781.0</v>
      </c>
      <c r="F188" s="19">
        <f>VLOOKUP(B188,'Kings Ratings'!$A$2:$B$1000,2,false)</f>
        <v>6</v>
      </c>
    </row>
    <row r="189">
      <c r="A189" s="83">
        <v>408.0</v>
      </c>
      <c r="B189" s="86" t="str">
        <f>VLOOKUP(A189, 'Export 20240523'!$A$2:$B$400, 2, FALSE)</f>
        <v>Christmas Tree</v>
      </c>
      <c r="C189" s="87">
        <v>0.0</v>
      </c>
      <c r="D189" s="87">
        <v>311.0</v>
      </c>
      <c r="E189" s="87">
        <v>2988.0</v>
      </c>
      <c r="F189" s="19">
        <f>VLOOKUP(B189,'Kings Ratings'!$A$2:$B$1000,2,false)</f>
        <v>11</v>
      </c>
    </row>
    <row r="190">
      <c r="A190" s="83">
        <v>409.0</v>
      </c>
      <c r="B190" s="86" t="str">
        <f>VLOOKUP(A190, 'Export 20240523'!$A$2:$B$400, 2, FALSE)</f>
        <v>Pine Tree</v>
      </c>
      <c r="C190" s="87">
        <v>0.0</v>
      </c>
      <c r="D190" s="87">
        <v>552.0</v>
      </c>
      <c r="E190" s="87">
        <v>6539.0</v>
      </c>
      <c r="F190" s="19">
        <f>VLOOKUP(B190,'Kings Ratings'!$A$2:$B$1000,2,false)</f>
        <v>8</v>
      </c>
    </row>
    <row r="191">
      <c r="A191" s="83">
        <v>411.0</v>
      </c>
      <c r="B191" s="86" t="str">
        <f>VLOOKUP(A191, 'Export 20240523'!$A$2:$B$400, 2, FALSE)</f>
        <v>Snowman</v>
      </c>
      <c r="C191" s="87">
        <v>1.0</v>
      </c>
      <c r="D191" s="87">
        <v>73.0</v>
      </c>
      <c r="E191" s="87">
        <v>1607.0</v>
      </c>
      <c r="F191" s="19">
        <f>VLOOKUP(B191,'Kings Ratings'!$A$2:$B$1000,2,false)</f>
        <v>11</v>
      </c>
    </row>
    <row r="192">
      <c r="A192" s="83">
        <v>414.0</v>
      </c>
      <c r="B192" s="86" t="str">
        <f>VLOOKUP(A192, 'Export 20240523'!$A$2:$B$400, 2, FALSE)</f>
        <v>Green Scarf</v>
      </c>
      <c r="C192" s="87">
        <v>33.0</v>
      </c>
      <c r="D192" s="87">
        <v>2335.0</v>
      </c>
      <c r="E192" s="87">
        <v>5748.0</v>
      </c>
      <c r="F192" s="19">
        <f>VLOOKUP(B192,'Kings Ratings'!$A$2:$B$1000,2,false)</f>
        <v>2</v>
      </c>
    </row>
    <row r="193">
      <c r="A193" s="83">
        <v>427.0</v>
      </c>
      <c r="B193" s="86" t="str">
        <f>VLOOKUP(A193, 'Export 20240523'!$A$2:$B$400, 2, FALSE)</f>
        <v>Yarn</v>
      </c>
      <c r="C193" s="87">
        <v>1460.0</v>
      </c>
      <c r="D193" s="87">
        <v>6344.0</v>
      </c>
      <c r="E193" s="87">
        <v>13472.0</v>
      </c>
      <c r="F193" s="19">
        <f>VLOOKUP(B193,'Kings Ratings'!$A$2:$B$1000,2,false)</f>
        <v>1</v>
      </c>
    </row>
    <row r="194">
      <c r="A194" s="83">
        <v>428.0</v>
      </c>
      <c r="B194" s="86" t="str">
        <f>VLOOKUP(A194, 'Export 20240523'!$A$2:$B$400, 2, FALSE)</f>
        <v>Snow Globe</v>
      </c>
      <c r="C194" s="87">
        <v>1.0</v>
      </c>
      <c r="D194" s="87">
        <v>83.0</v>
      </c>
      <c r="E194" s="87">
        <v>1321.0</v>
      </c>
      <c r="F194" s="19">
        <f>VLOOKUP(B194,'Kings Ratings'!$A$2:$B$1000,2,false)</f>
        <v>11</v>
      </c>
    </row>
    <row r="195">
      <c r="A195" s="83">
        <v>450.0</v>
      </c>
      <c r="B195" s="86" t="str">
        <f>VLOOKUP(A195, 'Export 20240523'!$A$2:$B$400, 2, FALSE)</f>
        <v>Beet</v>
      </c>
      <c r="C195" s="87">
        <v>88.0</v>
      </c>
      <c r="D195" s="87">
        <v>3465.0</v>
      </c>
      <c r="E195" s="87">
        <v>11969.0</v>
      </c>
      <c r="F195" s="19">
        <f>VLOOKUP(B195,'Kings Ratings'!$A$2:$B$1000,2,false)</f>
        <v>5</v>
      </c>
    </row>
    <row r="196">
      <c r="A196" s="83">
        <v>455.0</v>
      </c>
      <c r="B196" s="86" t="str">
        <f>VLOOKUP(A196, 'Export 20240523'!$A$2:$B$400, 2, FALSE)</f>
        <v>Wooden Bow</v>
      </c>
      <c r="C196" s="87">
        <v>84.0</v>
      </c>
      <c r="D196" s="87">
        <v>2342.0</v>
      </c>
      <c r="E196" s="87">
        <v>4382.0</v>
      </c>
      <c r="F196" s="19">
        <f>VLOOKUP(B196,'Kings Ratings'!$A$2:$B$1000,2,false)</f>
        <v>2</v>
      </c>
    </row>
    <row r="197">
      <c r="A197" s="83">
        <v>456.0</v>
      </c>
      <c r="B197" s="86" t="str">
        <f>VLOOKUP(A197, 'Export 20240523'!$A$2:$B$400, 2, FALSE)</f>
        <v>Sturdy Bow</v>
      </c>
      <c r="C197" s="87">
        <v>25.0</v>
      </c>
      <c r="D197" s="87">
        <v>1837.0</v>
      </c>
      <c r="E197" s="87">
        <v>8986.0</v>
      </c>
      <c r="F197" s="19">
        <f>VLOOKUP(B197,'Kings Ratings'!$A$2:$B$1000,2,false)</f>
        <v>5</v>
      </c>
    </row>
    <row r="198">
      <c r="A198" s="83">
        <v>457.0</v>
      </c>
      <c r="B198" s="86" t="str">
        <f>VLOOKUP(A198, 'Export 20240523'!$A$2:$B$400, 2, FALSE)</f>
        <v>Gold Trout</v>
      </c>
      <c r="C198" s="87">
        <v>0.0</v>
      </c>
      <c r="D198" s="87">
        <v>3.0</v>
      </c>
      <c r="E198" s="87">
        <v>543.0</v>
      </c>
      <c r="F198" s="19">
        <f>VLOOKUP(B198,'Kings Ratings'!$A$2:$B$1000,2,false)</f>
        <v>10</v>
      </c>
    </row>
    <row r="199">
      <c r="A199" s="83">
        <v>458.0</v>
      </c>
      <c r="B199" s="86" t="str">
        <f>VLOOKUP(A199, 'Export 20240523'!$A$2:$B$400, 2, FALSE)</f>
        <v>Gold Catfish</v>
      </c>
      <c r="C199" s="87">
        <v>0.0</v>
      </c>
      <c r="D199" s="87">
        <v>2.0</v>
      </c>
      <c r="E199" s="87">
        <v>528.0</v>
      </c>
      <c r="F199" s="19">
        <f>VLOOKUP(B199,'Kings Ratings'!$A$2:$B$1000,2,false)</f>
        <v>10</v>
      </c>
    </row>
    <row r="200">
      <c r="A200" s="83">
        <v>459.0</v>
      </c>
      <c r="B200" s="86" t="str">
        <f>VLOOKUP(A200, 'Export 20240523'!$A$2:$B$400, 2, FALSE)</f>
        <v>Gold Coral</v>
      </c>
      <c r="C200" s="87">
        <v>0.0</v>
      </c>
      <c r="D200" s="87">
        <v>3.0</v>
      </c>
      <c r="E200" s="87">
        <v>2065.0</v>
      </c>
      <c r="F200" s="19">
        <f>VLOOKUP(B200,'Kings Ratings'!$A$2:$B$1000,2,false)</f>
        <v>10</v>
      </c>
    </row>
    <row r="201">
      <c r="A201" s="83">
        <v>460.0</v>
      </c>
      <c r="B201" s="86" t="str">
        <f>VLOOKUP(A201, 'Export 20240523'!$A$2:$B$400, 2, FALSE)</f>
        <v>Gold Drum</v>
      </c>
      <c r="C201" s="87">
        <v>0.0</v>
      </c>
      <c r="D201" s="87">
        <v>3.0</v>
      </c>
      <c r="E201" s="87">
        <v>859.0</v>
      </c>
      <c r="F201" s="19">
        <f>VLOOKUP(B201,'Kings Ratings'!$A$2:$B$1000,2,false)</f>
        <v>10</v>
      </c>
    </row>
    <row r="202">
      <c r="A202" s="83">
        <v>461.0</v>
      </c>
      <c r="B202" s="86" t="str">
        <f>VLOOKUP(A202, 'Export 20240523'!$A$2:$B$400, 2, FALSE)</f>
        <v>Goldfin</v>
      </c>
      <c r="C202" s="87">
        <v>0.0</v>
      </c>
      <c r="D202" s="87">
        <v>1.0</v>
      </c>
      <c r="E202" s="87">
        <v>433.0</v>
      </c>
      <c r="F202" s="19">
        <f>VLOOKUP(B202,'Kings Ratings'!$A$2:$B$1000,2,false)</f>
        <v>10</v>
      </c>
    </row>
    <row r="203">
      <c r="A203" s="83">
        <v>462.0</v>
      </c>
      <c r="B203" s="86" t="str">
        <f>VLOOKUP(A203, 'Export 20240523'!$A$2:$B$400, 2, FALSE)</f>
        <v>Gold Flier</v>
      </c>
      <c r="C203" s="87">
        <v>0.0</v>
      </c>
      <c r="D203" s="87">
        <v>1.0</v>
      </c>
      <c r="E203" s="87">
        <v>414.0</v>
      </c>
      <c r="F203" s="19">
        <f>VLOOKUP(B203,'Kings Ratings'!$A$2:$B$1000,2,false)</f>
        <v>10</v>
      </c>
    </row>
    <row r="204">
      <c r="A204" s="83">
        <v>463.0</v>
      </c>
      <c r="B204" s="86" t="str">
        <f>VLOOKUP(A204, 'Export 20240523'!$A$2:$B$400, 2, FALSE)</f>
        <v>Goldgill</v>
      </c>
      <c r="C204" s="87">
        <v>0.0</v>
      </c>
      <c r="D204" s="87">
        <v>5.0</v>
      </c>
      <c r="E204" s="87">
        <v>2225.0</v>
      </c>
      <c r="F204" s="19">
        <f>VLOOKUP(B204,'Kings Ratings'!$A$2:$B$1000,2,false)</f>
        <v>10</v>
      </c>
    </row>
    <row r="205">
      <c r="A205" s="83">
        <v>464.0</v>
      </c>
      <c r="B205" s="86" t="str">
        <f>VLOOKUP(A205, 'Export 20240523'!$A$2:$B$400, 2, FALSE)</f>
        <v>Goldray</v>
      </c>
      <c r="C205" s="87">
        <v>0.0</v>
      </c>
      <c r="D205" s="87">
        <v>1.0</v>
      </c>
      <c r="E205" s="87">
        <v>843.0</v>
      </c>
      <c r="F205" s="19">
        <f>VLOOKUP(B205,'Kings Ratings'!$A$2:$B$1000,2,false)</f>
        <v>10</v>
      </c>
    </row>
    <row r="206">
      <c r="A206" s="83">
        <v>465.0</v>
      </c>
      <c r="B206" s="86" t="str">
        <f>VLOOKUP(A206, 'Export 20240523'!$A$2:$B$400, 2, FALSE)</f>
        <v>Gold Sea Bass</v>
      </c>
      <c r="C206" s="87">
        <v>0.0</v>
      </c>
      <c r="D206" s="87">
        <v>1.0</v>
      </c>
      <c r="E206" s="87">
        <v>787.0</v>
      </c>
      <c r="F206" s="19">
        <f>VLOOKUP(B206,'Kings Ratings'!$A$2:$B$1000,2,false)</f>
        <v>10</v>
      </c>
    </row>
    <row r="207">
      <c r="A207" s="83">
        <v>466.0</v>
      </c>
      <c r="B207" s="86" t="str">
        <f>VLOOKUP(A207, 'Export 20240523'!$A$2:$B$400, 2, FALSE)</f>
        <v>Goldjack</v>
      </c>
      <c r="C207" s="87">
        <v>0.0</v>
      </c>
      <c r="D207" s="87">
        <v>2.0</v>
      </c>
      <c r="E207" s="87">
        <v>458.0</v>
      </c>
      <c r="F207" s="19">
        <f>VLOOKUP(B207,'Kings Ratings'!$A$2:$B$1000,2,false)</f>
        <v>10</v>
      </c>
    </row>
    <row r="208">
      <c r="A208" s="83">
        <v>473.0</v>
      </c>
      <c r="B208" s="86" t="str">
        <f>VLOOKUP(A208, 'Export 20240523'!$A$2:$B$400, 2, FALSE)</f>
        <v>Spiked Shell</v>
      </c>
      <c r="C208" s="87">
        <v>0.0</v>
      </c>
      <c r="D208" s="87">
        <v>4.0</v>
      </c>
      <c r="E208" s="87">
        <v>1978.0</v>
      </c>
      <c r="F208" s="19">
        <f>VLOOKUP(B208,'Kings Ratings'!$A$2:$B$1000,2,false)</f>
        <v>10</v>
      </c>
    </row>
    <row r="209">
      <c r="A209" s="83">
        <v>474.0</v>
      </c>
      <c r="B209" s="86" t="str">
        <f>VLOOKUP(A209, 'Export 20240523'!$A$2:$B$400, 2, FALSE)</f>
        <v>Fancy Drum</v>
      </c>
      <c r="C209" s="87">
        <v>14.0</v>
      </c>
      <c r="D209" s="87">
        <v>940.0</v>
      </c>
      <c r="E209" s="87">
        <v>4186.0</v>
      </c>
      <c r="F209" s="19">
        <f>VLOOKUP(B209,'Kings Ratings'!$A$2:$B$1000,2,false)</f>
        <v>6</v>
      </c>
    </row>
    <row r="210">
      <c r="A210" s="83">
        <v>475.0</v>
      </c>
      <c r="B210" s="86" t="str">
        <f>VLOOKUP(A210, 'Export 20240523'!$A$2:$B$400, 2, FALSE)</f>
        <v>Crab Claw</v>
      </c>
      <c r="C210" s="87">
        <v>0.0</v>
      </c>
      <c r="D210" s="87">
        <v>16.0</v>
      </c>
      <c r="E210" s="87">
        <v>3660.0</v>
      </c>
      <c r="F210" s="19">
        <f>VLOOKUP(B210,'Kings Ratings'!$A$2:$B$1000,2,false)</f>
        <v>9</v>
      </c>
    </row>
    <row r="211">
      <c r="A211" s="83">
        <v>478.0</v>
      </c>
      <c r="B211" s="86" t="str">
        <f>VLOOKUP(A211, 'Export 20240523'!$A$2:$B$400, 2, FALSE)</f>
        <v>Sea Dragon</v>
      </c>
      <c r="C211" s="87">
        <v>0.0</v>
      </c>
      <c r="D211" s="87">
        <v>3.0</v>
      </c>
      <c r="E211" s="87">
        <v>2513.0</v>
      </c>
      <c r="F211" s="19">
        <f>VLOOKUP(B211,'Kings Ratings'!$A$2:$B$1000,2,false)</f>
        <v>10</v>
      </c>
    </row>
    <row r="212">
      <c r="A212" s="83">
        <v>481.0</v>
      </c>
      <c r="B212" s="86" t="str">
        <f>VLOOKUP(A212, 'Export 20240523'!$A$2:$B$400, 2, FALSE)</f>
        <v>Chum</v>
      </c>
      <c r="C212" s="87">
        <v>927.0</v>
      </c>
      <c r="D212" s="87">
        <v>4456.0</v>
      </c>
      <c r="E212" s="87">
        <v>9305.0</v>
      </c>
      <c r="F212" s="19">
        <f>VLOOKUP(B212,'Kings Ratings'!$A$2:$B$1000,2,false)</f>
        <v>3</v>
      </c>
    </row>
    <row r="213">
      <c r="A213" s="83">
        <v>486.0</v>
      </c>
      <c r="B213" s="86" t="str">
        <f>VLOOKUP(A213, 'Export 20240523'!$A$2:$B$400, 2, FALSE)</f>
        <v>Heart Necklace</v>
      </c>
      <c r="C213" s="87">
        <v>0.0</v>
      </c>
      <c r="D213" s="87">
        <v>12.0</v>
      </c>
      <c r="E213" s="87">
        <v>2162.0</v>
      </c>
      <c r="F213" s="19">
        <f>VLOOKUP(B213,'Kings Ratings'!$A$2:$B$1000,2,false)</f>
        <v>11</v>
      </c>
    </row>
    <row r="214">
      <c r="A214" s="83">
        <v>488.0</v>
      </c>
      <c r="B214" s="86" t="str">
        <f>VLOOKUP(A214, 'Export 20240523'!$A$2:$B$400, 2, FALSE)</f>
        <v>Valentines Card</v>
      </c>
      <c r="C214" s="87">
        <v>9.0</v>
      </c>
      <c r="D214" s="87">
        <v>737.0</v>
      </c>
      <c r="E214" s="87">
        <v>2565.0</v>
      </c>
      <c r="F214" s="19">
        <f>VLOOKUP(B214,'Kings Ratings'!$A$2:$B$1000,2,false)</f>
        <v>11</v>
      </c>
    </row>
    <row r="215">
      <c r="A215" s="83">
        <v>492.0</v>
      </c>
      <c r="B215" s="86" t="str">
        <f>VLOOKUP(A215, 'Export 20240523'!$A$2:$B$400, 2, FALSE)</f>
        <v>Essence of Slime</v>
      </c>
      <c r="C215" s="87">
        <v>143.0</v>
      </c>
      <c r="D215" s="87">
        <v>3512.0</v>
      </c>
      <c r="E215" s="87">
        <v>8644.0</v>
      </c>
      <c r="F215" s="19">
        <f>VLOOKUP(B215,'Kings Ratings'!$A$2:$B$1000,2,false)</f>
        <v>3</v>
      </c>
    </row>
    <row r="216">
      <c r="A216" s="83">
        <v>500.0</v>
      </c>
      <c r="B216" s="86" t="str">
        <f>VLOOKUP(A216, 'Export 20240523'!$A$2:$B$400, 2, FALSE)</f>
        <v>Large Net</v>
      </c>
      <c r="C216" s="87">
        <v>727.0</v>
      </c>
      <c r="D216" s="87">
        <v>5348.0</v>
      </c>
      <c r="E216" s="87">
        <v>12456.0</v>
      </c>
      <c r="F216" s="19">
        <f>VLOOKUP(B216,'Kings Ratings'!$A$2:$B$1000,2,false)</f>
        <v>4</v>
      </c>
    </row>
    <row r="217">
      <c r="A217" s="83">
        <v>506.0</v>
      </c>
      <c r="B217" s="86" t="str">
        <f>VLOOKUP(A217, 'Export 20240523'!$A$2:$B$400, 2, FALSE)</f>
        <v>Green Top Hat</v>
      </c>
      <c r="C217" s="87">
        <v>0.0</v>
      </c>
      <c r="D217" s="87">
        <v>34.0</v>
      </c>
      <c r="E217" s="87">
        <v>2154.0</v>
      </c>
      <c r="F217" s="19">
        <f>VLOOKUP(B217,'Kings Ratings'!$A$2:$B$1000,2,false)</f>
        <v>11</v>
      </c>
    </row>
    <row r="218">
      <c r="A218" s="83">
        <v>508.0</v>
      </c>
      <c r="B218" s="86" t="str">
        <f>VLOOKUP(A218, 'Export 20240523'!$A$2:$B$400, 2, FALSE)</f>
        <v>Arnold Palmer</v>
      </c>
      <c r="C218" s="87">
        <v>0.0</v>
      </c>
      <c r="D218" s="87">
        <v>2491.0</v>
      </c>
      <c r="E218" s="87">
        <v>8589.0</v>
      </c>
      <c r="F218" s="19">
        <f>VLOOKUP(B218,'Kings Ratings'!$A$2:$B$1000,2,false)</f>
        <v>8</v>
      </c>
    </row>
    <row r="219">
      <c r="A219" s="83">
        <v>535.0</v>
      </c>
      <c r="B219" s="86" t="str">
        <f>VLOOKUP(A219, 'Export 20240523'!$A$2:$B$400, 2, FALSE)</f>
        <v>Blue Dye</v>
      </c>
      <c r="C219" s="87">
        <v>238.0</v>
      </c>
      <c r="D219" s="87">
        <v>5050.0</v>
      </c>
      <c r="E219" s="87">
        <v>11508.0</v>
      </c>
      <c r="F219" s="19">
        <f>VLOOKUP(B219,'Kings Ratings'!$A$2:$B$1000,2,false)</f>
        <v>3</v>
      </c>
    </row>
    <row r="220">
      <c r="A220" s="83">
        <v>536.0</v>
      </c>
      <c r="B220" s="86" t="str">
        <f>VLOOKUP(A220, 'Export 20240523'!$A$2:$B$400, 2, FALSE)</f>
        <v>Red Dye</v>
      </c>
      <c r="C220" s="87">
        <v>82.0</v>
      </c>
      <c r="D220" s="87">
        <v>4290.0</v>
      </c>
      <c r="E220" s="87">
        <v>11246.0</v>
      </c>
      <c r="F220" s="19">
        <f>VLOOKUP(B220,'Kings Ratings'!$A$2:$B$1000,2,false)</f>
        <v>3</v>
      </c>
    </row>
    <row r="221">
      <c r="A221" s="83">
        <v>537.0</v>
      </c>
      <c r="B221" s="86" t="str">
        <f>VLOOKUP(A221, 'Export 20240523'!$A$2:$B$400, 2, FALSE)</f>
        <v>Purple Dye</v>
      </c>
      <c r="C221" s="87">
        <v>16.0</v>
      </c>
      <c r="D221" s="87">
        <v>2341.0</v>
      </c>
      <c r="E221" s="87">
        <v>6745.0</v>
      </c>
      <c r="F221" s="19">
        <f>VLOOKUP(B221,'Kings Ratings'!$A$2:$B$1000,2,false)</f>
        <v>5</v>
      </c>
    </row>
    <row r="222">
      <c r="A222" s="83">
        <v>538.0</v>
      </c>
      <c r="B222" s="86" t="str">
        <f>VLOOKUP(A222, 'Export 20240523'!$A$2:$B$400, 2, FALSE)</f>
        <v>Red Shield</v>
      </c>
      <c r="C222" s="87">
        <v>34.0</v>
      </c>
      <c r="D222" s="87">
        <v>3041.0</v>
      </c>
      <c r="E222" s="87">
        <v>8023.0</v>
      </c>
      <c r="F222" s="19">
        <f>VLOOKUP(B222,'Kings Ratings'!$A$2:$B$1000,2,false)</f>
        <v>4</v>
      </c>
    </row>
    <row r="223">
      <c r="A223" s="83">
        <v>539.0</v>
      </c>
      <c r="B223" s="86" t="str">
        <f>VLOOKUP(A223, 'Export 20240523'!$A$2:$B$400, 2, FALSE)</f>
        <v>Purple Bag</v>
      </c>
      <c r="C223" s="87">
        <v>16.0</v>
      </c>
      <c r="D223" s="87">
        <v>1837.0</v>
      </c>
      <c r="E223" s="87">
        <v>4807.0</v>
      </c>
      <c r="F223" s="19">
        <f>VLOOKUP(B223,'Kings Ratings'!$A$2:$B$1000,2,false)</f>
        <v>5</v>
      </c>
    </row>
    <row r="224">
      <c r="A224" s="83">
        <v>540.0</v>
      </c>
      <c r="B224" s="86" t="str">
        <f>VLOOKUP(A224, 'Export 20240523'!$A$2:$B$400, 2, FALSE)</f>
        <v>Blue Purse</v>
      </c>
      <c r="C224" s="87">
        <v>193.0</v>
      </c>
      <c r="D224" s="87">
        <v>4697.0</v>
      </c>
      <c r="E224" s="87">
        <v>9208.0</v>
      </c>
      <c r="F224" s="19">
        <f>VLOOKUP(B224,'Kings Ratings'!$A$2:$B$1000,2,false)</f>
        <v>4</v>
      </c>
    </row>
    <row r="225">
      <c r="A225" s="83">
        <v>565.0</v>
      </c>
      <c r="B225" s="86" t="str">
        <f>VLOOKUP(A225, 'Export 20240523'!$A$2:$B$400, 2, FALSE)</f>
        <v>Hot Potato</v>
      </c>
      <c r="C225" s="87">
        <v>0.0</v>
      </c>
      <c r="D225" s="87">
        <v>3.0</v>
      </c>
      <c r="E225" s="87">
        <v>894.0</v>
      </c>
      <c r="F225" s="19">
        <f>VLOOKUP(B225,'Kings Ratings'!$A$2:$B$1000,2,false)</f>
        <v>11</v>
      </c>
    </row>
    <row r="226">
      <c r="A226" s="83">
        <v>570.0</v>
      </c>
      <c r="B226" s="86" t="str">
        <f>VLOOKUP(A226, 'Export 20240523'!$A$2:$B$400, 2, FALSE)</f>
        <v>Purple Butterfly Fish</v>
      </c>
      <c r="C226" s="87">
        <v>5962.0</v>
      </c>
      <c r="D226" s="87">
        <v>14853.0</v>
      </c>
      <c r="E226" s="87">
        <v>18831.0</v>
      </c>
      <c r="F226" s="19">
        <f>VLOOKUP(B226,'Kings Ratings'!$A$2:$B$1000,2,false)</f>
        <v>1</v>
      </c>
    </row>
    <row r="227">
      <c r="A227" s="83">
        <v>574.0</v>
      </c>
      <c r="B227" s="86" t="str">
        <f>VLOOKUP(A227, 'Export 20240523'!$A$2:$B$400, 2, FALSE)</f>
        <v>Crab</v>
      </c>
      <c r="C227" s="87">
        <v>5671.0</v>
      </c>
      <c r="D227" s="87">
        <v>14549.0</v>
      </c>
      <c r="E227" s="87">
        <v>18647.0</v>
      </c>
      <c r="F227" s="19">
        <f>VLOOKUP(B227,'Kings Ratings'!$A$2:$B$1000,2,false)</f>
        <v>1</v>
      </c>
    </row>
    <row r="228">
      <c r="A228" s="83">
        <v>575.0</v>
      </c>
      <c r="B228" s="86" t="str">
        <f>VLOOKUP(A228, 'Export 20240523'!$A$2:$B$400, 2, FALSE)</f>
        <v>Green Barracuda</v>
      </c>
      <c r="C228" s="87">
        <v>4923.0</v>
      </c>
      <c r="D228" s="87">
        <v>13949.0</v>
      </c>
      <c r="E228" s="87">
        <v>18324.0</v>
      </c>
      <c r="F228" s="19">
        <f>VLOOKUP(B228,'Kings Ratings'!$A$2:$B$1000,2,false)</f>
        <v>1</v>
      </c>
    </row>
    <row r="229">
      <c r="A229" s="83">
        <v>576.0</v>
      </c>
      <c r="B229" s="86" t="str">
        <f>VLOOKUP(A229, 'Export 20240523'!$A$2:$B$400, 2, FALSE)</f>
        <v>Mulberry Snapper</v>
      </c>
      <c r="C229" s="87">
        <v>4354.0</v>
      </c>
      <c r="D229" s="87">
        <v>13536.0</v>
      </c>
      <c r="E229" s="87">
        <v>18041.0</v>
      </c>
      <c r="F229" s="19">
        <f>VLOOKUP(B229,'Kings Ratings'!$A$2:$B$1000,2,false)</f>
        <v>1</v>
      </c>
    </row>
    <row r="230">
      <c r="A230" s="83">
        <v>577.0</v>
      </c>
      <c r="B230" s="86" t="str">
        <f>VLOOKUP(A230, 'Export 20240523'!$A$2:$B$400, 2, FALSE)</f>
        <v>Jumbo Fish</v>
      </c>
      <c r="C230" s="87">
        <v>4153.0</v>
      </c>
      <c r="D230" s="87">
        <v>13183.0</v>
      </c>
      <c r="E230" s="87">
        <v>17822.0</v>
      </c>
      <c r="F230" s="19">
        <f>VLOOKUP(B230,'Kings Ratings'!$A$2:$B$1000,2,false)</f>
        <v>1</v>
      </c>
    </row>
    <row r="231">
      <c r="A231" s="83">
        <v>578.0</v>
      </c>
      <c r="B231" s="86" t="str">
        <f>VLOOKUP(A231, 'Export 20240523'!$A$2:$B$400, 2, FALSE)</f>
        <v>Speckled Grouper</v>
      </c>
      <c r="C231" s="87">
        <v>3705.0</v>
      </c>
      <c r="D231" s="87">
        <v>12579.0</v>
      </c>
      <c r="E231" s="87">
        <v>17376.0</v>
      </c>
      <c r="F231" s="19">
        <f>VLOOKUP(B231,'Kings Ratings'!$A$2:$B$1000,2,false)</f>
        <v>1</v>
      </c>
    </row>
    <row r="232">
      <c r="A232" s="83">
        <v>579.0</v>
      </c>
      <c r="B232" s="86" t="str">
        <f>VLOOKUP(A232, 'Export 20240523'!$A$2:$B$400, 2, FALSE)</f>
        <v>Orcafish</v>
      </c>
      <c r="C232" s="87">
        <v>3864.0</v>
      </c>
      <c r="D232" s="87">
        <v>12874.0</v>
      </c>
      <c r="E232" s="87">
        <v>17604.0</v>
      </c>
      <c r="F232" s="19">
        <f>VLOOKUP(B232,'Kings Ratings'!$A$2:$B$1000,2,false)</f>
        <v>1</v>
      </c>
    </row>
    <row r="233">
      <c r="A233" s="83">
        <v>580.0</v>
      </c>
      <c r="B233" s="86" t="str">
        <f>VLOOKUP(A233, 'Export 20240523'!$A$2:$B$400, 2, FALSE)</f>
        <v>Gold Jelly</v>
      </c>
      <c r="C233" s="87">
        <v>0.0</v>
      </c>
      <c r="D233" s="87">
        <v>3.0</v>
      </c>
      <c r="E233" s="87">
        <v>411.0</v>
      </c>
      <c r="F233" s="19">
        <f>VLOOKUP(B233,'Kings Ratings'!$A$2:$B$1000,2,false)</f>
        <v>10</v>
      </c>
    </row>
    <row r="234">
      <c r="A234" s="83">
        <v>585.0</v>
      </c>
      <c r="B234" s="86" t="str">
        <f>VLOOKUP(A234, 'Export 20240523'!$A$2:$B$400, 2, FALSE)</f>
        <v>Crossbow</v>
      </c>
      <c r="C234" s="87">
        <v>266.0</v>
      </c>
      <c r="D234" s="87">
        <v>4545.0</v>
      </c>
      <c r="E234" s="87">
        <v>9349.0</v>
      </c>
      <c r="F234" s="19">
        <f>VLOOKUP(B234,'Kings Ratings'!$A$2:$B$1000,2,false)</f>
        <v>4</v>
      </c>
    </row>
    <row r="235">
      <c r="A235" s="83">
        <v>587.0</v>
      </c>
      <c r="B235" s="86" t="str">
        <f>VLOOKUP(A235, 'Export 20240523'!$A$2:$B$400, 2, FALSE)</f>
        <v>Peach Juice</v>
      </c>
      <c r="C235" s="87">
        <v>0.0</v>
      </c>
      <c r="D235" s="87">
        <v>0.0</v>
      </c>
      <c r="E235" s="87">
        <v>36.0</v>
      </c>
      <c r="F235" s="19">
        <f>VLOOKUP(B235,'Kings Ratings'!$A$2:$B$1000,2,false)</f>
        <v>10</v>
      </c>
    </row>
    <row r="236">
      <c r="A236" s="83">
        <v>592.0</v>
      </c>
      <c r="B236" s="86" t="str">
        <f>VLOOKUP(A236, 'Export 20240523'!$A$2:$B$400, 2, FALSE)</f>
        <v>Steel Plate</v>
      </c>
      <c r="C236" s="87">
        <v>1.0</v>
      </c>
      <c r="D236" s="87">
        <v>734.0</v>
      </c>
      <c r="E236" s="87">
        <v>5421.0</v>
      </c>
      <c r="F236" s="19">
        <f>VLOOKUP(B236,'Kings Ratings'!$A$2:$B$1000,2,false)</f>
        <v>8</v>
      </c>
    </row>
    <row r="237">
      <c r="A237" s="83">
        <v>594.0</v>
      </c>
      <c r="B237" s="86" t="str">
        <f>VLOOKUP(A237, 'Export 20240523'!$A$2:$B$400, 2, FALSE)</f>
        <v>Wrench</v>
      </c>
      <c r="C237" s="87">
        <v>8.0</v>
      </c>
      <c r="D237" s="87">
        <v>863.0</v>
      </c>
      <c r="E237" s="87">
        <v>5533.0</v>
      </c>
      <c r="F237" s="19">
        <f>VLOOKUP(B237,'Kings Ratings'!$A$2:$B$1000,2,false)</f>
        <v>6</v>
      </c>
    </row>
    <row r="238">
      <c r="A238" s="83">
        <v>615.0</v>
      </c>
      <c r="B238" s="86" t="str">
        <f>VLOOKUP(A238, 'Export 20240523'!$A$2:$B$400, 2, FALSE)</f>
        <v>Canoe</v>
      </c>
      <c r="C238" s="87">
        <v>3.0</v>
      </c>
      <c r="D238" s="87">
        <v>217.0</v>
      </c>
      <c r="E238" s="87">
        <v>3119.0</v>
      </c>
      <c r="F238" s="19">
        <f>VLOOKUP(B238,'Kings Ratings'!$A$2:$B$1000,2,false)</f>
        <v>9</v>
      </c>
    </row>
    <row r="239">
      <c r="A239" s="83">
        <v>616.0</v>
      </c>
      <c r="B239" s="86" t="str">
        <f>VLOOKUP(A239, 'Export 20240523'!$A$2:$B$400, 2, FALSE)</f>
        <v>Toilet Paper</v>
      </c>
      <c r="C239" s="87">
        <v>1.0</v>
      </c>
      <c r="D239" s="87">
        <v>204.0</v>
      </c>
      <c r="E239" s="87">
        <v>2198.0</v>
      </c>
      <c r="F239" s="19">
        <f>VLOOKUP(B239,'Kings Ratings'!$A$2:$B$1000,2,false)</f>
        <v>11</v>
      </c>
    </row>
    <row r="240">
      <c r="A240" s="11">
        <v>623.0</v>
      </c>
      <c r="B240" s="11" t="s">
        <v>844</v>
      </c>
      <c r="C240" s="11">
        <v>0.0</v>
      </c>
      <c r="D240" s="11">
        <v>352.0</v>
      </c>
      <c r="E240" s="11">
        <v>1945.0</v>
      </c>
      <c r="F240" s="19">
        <f>VLOOKUP(B240,'Kings Ratings'!$A$2:$B$1000,2,false)</f>
        <v>11</v>
      </c>
    </row>
    <row r="241">
      <c r="A241" s="83">
        <v>628.0</v>
      </c>
      <c r="B241" s="86" t="str">
        <f>VLOOKUP(A241, 'Export 20240523'!$A$2:$B$400, 2, FALSE)</f>
        <v>Machine Press</v>
      </c>
      <c r="C241" s="87">
        <v>0.0</v>
      </c>
      <c r="D241" s="87">
        <v>224.0</v>
      </c>
      <c r="E241" s="87">
        <v>3362.0</v>
      </c>
      <c r="F241" s="19">
        <f>VLOOKUP(B241,'Kings Ratings'!$A$2:$B$1000,2,false)</f>
        <v>8</v>
      </c>
    </row>
    <row r="242">
      <c r="A242" s="83">
        <v>629.0</v>
      </c>
      <c r="B242" s="86" t="str">
        <f>VLOOKUP(A242, 'Export 20240523'!$A$2:$B$400, 2, FALSE)</f>
        <v>Corn Oil</v>
      </c>
      <c r="C242" s="87">
        <v>0.0</v>
      </c>
      <c r="D242" s="87">
        <v>67.0</v>
      </c>
      <c r="E242" s="87">
        <v>3268.0</v>
      </c>
      <c r="F242" s="19">
        <f>VLOOKUP(B242,'Kings Ratings'!$A$2:$B$1000,2,false)</f>
        <v>9</v>
      </c>
    </row>
    <row r="243">
      <c r="A243" s="83">
        <v>630.0</v>
      </c>
      <c r="B243" s="86" t="str">
        <f>VLOOKUP(A243, 'Export 20240523'!$A$2:$B$400, 2, FALSE)</f>
        <v>Rice</v>
      </c>
      <c r="C243" s="87">
        <v>0.0</v>
      </c>
      <c r="D243" s="87">
        <v>483.0</v>
      </c>
      <c r="E243" s="87">
        <v>6217.0</v>
      </c>
      <c r="F243" s="19">
        <f>VLOOKUP(B243,'Kings Ratings'!$A$2:$B$1000,2,false)</f>
        <v>8</v>
      </c>
    </row>
    <row r="244">
      <c r="A244" s="83">
        <v>634.0</v>
      </c>
      <c r="B244" s="86" t="str">
        <f>VLOOKUP(A244, 'Export 20240523'!$A$2:$B$400, 2, FALSE)</f>
        <v>Mushroom Stew</v>
      </c>
      <c r="C244" s="87">
        <v>0.0</v>
      </c>
      <c r="D244" s="87">
        <v>27.0</v>
      </c>
      <c r="E244" s="87">
        <v>495.0</v>
      </c>
      <c r="F244" s="19">
        <f>VLOOKUP(B244,'Kings Ratings'!$A$2:$B$1000,2,false)</f>
        <v>10</v>
      </c>
    </row>
    <row r="245">
      <c r="A245" s="83">
        <v>635.0</v>
      </c>
      <c r="B245" s="86" t="str">
        <f>VLOOKUP(A245, 'Export 20240523'!$A$2:$B$400, 2, FALSE)</f>
        <v>Onion Soup</v>
      </c>
      <c r="C245" s="87">
        <v>0.0</v>
      </c>
      <c r="D245" s="87">
        <v>2.0</v>
      </c>
      <c r="E245" s="87">
        <v>66.0</v>
      </c>
      <c r="F245" s="19">
        <f>VLOOKUP(B245,'Kings Ratings'!$A$2:$B$1000,2,false)</f>
        <v>10</v>
      </c>
    </row>
    <row r="246">
      <c r="A246" s="83">
        <v>637.0</v>
      </c>
      <c r="B246" s="86" t="str">
        <f>VLOOKUP(A246, 'Export 20240523'!$A$2:$B$400, 2, FALSE)</f>
        <v>Cooking Pot</v>
      </c>
      <c r="C246" s="87">
        <v>1.0</v>
      </c>
      <c r="D246" s="87">
        <v>52.0</v>
      </c>
      <c r="E246" s="87">
        <v>2334.0</v>
      </c>
      <c r="F246" s="19">
        <f>VLOOKUP(B246,'Kings Ratings'!$A$2:$B$1000,2,false)</f>
        <v>9</v>
      </c>
    </row>
    <row r="247">
      <c r="A247" s="83">
        <v>641.0</v>
      </c>
      <c r="B247" s="86" t="str">
        <f>VLOOKUP(A247, 'Export 20240523'!$A$2:$B$400, 2, FALSE)</f>
        <v>Bone Broth</v>
      </c>
      <c r="C247" s="87">
        <v>0.0</v>
      </c>
      <c r="D247" s="87">
        <v>1.0</v>
      </c>
      <c r="E247" s="87">
        <v>1042.0</v>
      </c>
      <c r="F247" s="19">
        <f>VLOOKUP(B247,'Kings Ratings'!$A$2:$B$1000,2,false)</f>
        <v>9</v>
      </c>
    </row>
    <row r="248">
      <c r="A248" s="83">
        <v>643.0</v>
      </c>
      <c r="B248" s="86" t="str">
        <f>VLOOKUP(A248, 'Export 20240523'!$A$2:$B$400, 2, FALSE)</f>
        <v>Cat's Meow</v>
      </c>
      <c r="C248" s="87">
        <v>0.0</v>
      </c>
      <c r="D248" s="87">
        <v>6.0</v>
      </c>
      <c r="E248" s="87">
        <v>302.0</v>
      </c>
      <c r="F248" s="19">
        <f>VLOOKUP(B248,'Kings Ratings'!$A$2:$B$1000,2,false)</f>
        <v>9</v>
      </c>
    </row>
    <row r="249">
      <c r="A249" s="83">
        <v>644.0</v>
      </c>
      <c r="B249" s="86" t="str">
        <f>VLOOKUP(A249, 'Export 20240523'!$A$2:$B$400, 2, FALSE)</f>
        <v>Quandary Chowder</v>
      </c>
      <c r="C249" s="87">
        <v>0.0</v>
      </c>
      <c r="D249" s="87">
        <v>33.0</v>
      </c>
      <c r="E249" s="87">
        <v>850.0</v>
      </c>
      <c r="F249" s="19">
        <f>VLOOKUP(B249,'Kings Ratings'!$A$2:$B$1000,2,false)</f>
        <v>10</v>
      </c>
    </row>
    <row r="250">
      <c r="A250" s="83">
        <v>645.0</v>
      </c>
      <c r="B250" s="86" t="str">
        <f>VLOOKUP(A250, 'Export 20240523'!$A$2:$B$400, 2, FALSE)</f>
        <v>Sea Pincher Special</v>
      </c>
      <c r="C250" s="87">
        <v>0.0</v>
      </c>
      <c r="D250" s="87">
        <v>110.0</v>
      </c>
      <c r="E250" s="87">
        <v>1431.0</v>
      </c>
      <c r="F250" s="19">
        <f>VLOOKUP(B250,'Kings Ratings'!$A$2:$B$1000,2,false)</f>
        <v>9</v>
      </c>
    </row>
    <row r="251">
      <c r="A251" s="83">
        <v>646.0</v>
      </c>
      <c r="B251" s="86" t="str">
        <f>VLOOKUP(A251, 'Export 20240523'!$A$2:$B$400, 2, FALSE)</f>
        <v>Shrimp-a-Plenty</v>
      </c>
      <c r="C251" s="87">
        <v>0.0</v>
      </c>
      <c r="D251" s="87">
        <v>8.0</v>
      </c>
      <c r="E251" s="87">
        <v>251.0</v>
      </c>
      <c r="F251" s="19">
        <f>VLOOKUP(B251,'Kings Ratings'!$A$2:$B$1000,2,false)</f>
        <v>10</v>
      </c>
    </row>
    <row r="252">
      <c r="A252" s="83">
        <v>647.0</v>
      </c>
      <c r="B252" s="86" t="str">
        <f>VLOOKUP(A252, 'Export 20240523'!$A$2:$B$400, 2, FALSE)</f>
        <v>Over The Moon</v>
      </c>
      <c r="C252" s="87">
        <v>0.0</v>
      </c>
      <c r="D252" s="87">
        <v>9.0</v>
      </c>
      <c r="E252" s="87">
        <v>432.0</v>
      </c>
      <c r="F252" s="19">
        <f>VLOOKUP(B252,'Kings Ratings'!$A$2:$B$1000,2,false)</f>
        <v>10</v>
      </c>
    </row>
    <row r="253">
      <c r="A253" s="83">
        <v>653.0</v>
      </c>
      <c r="B253" s="86" t="str">
        <f>VLOOKUP(A253, 'Export 20240523'!$A$2:$B$400, 2, FALSE)</f>
        <v>Fruit Punch</v>
      </c>
      <c r="C253" s="87">
        <v>0.0</v>
      </c>
      <c r="D253" s="87">
        <v>2.0</v>
      </c>
      <c r="E253" s="87">
        <v>93.0</v>
      </c>
      <c r="F253" s="19">
        <f>VLOOKUP(B253,'Kings Ratings'!$A$2:$B$1000,2,false)</f>
        <v>10</v>
      </c>
    </row>
    <row r="254">
      <c r="A254" s="83">
        <v>654.0</v>
      </c>
      <c r="B254" s="86" t="str">
        <f>VLOOKUP(A254, 'Export 20240523'!$A$2:$B$400, 2, FALSE)</f>
        <v>Neigh</v>
      </c>
      <c r="C254" s="87">
        <v>0.0</v>
      </c>
      <c r="D254" s="87">
        <v>16.0</v>
      </c>
      <c r="E254" s="87">
        <v>472.0</v>
      </c>
      <c r="F254" s="19">
        <f>VLOOKUP(B254,'Kings Ratings'!$A$2:$B$1000,2,false)</f>
        <v>9</v>
      </c>
    </row>
    <row r="255">
      <c r="A255" s="83">
        <v>659.0</v>
      </c>
      <c r="B255" s="86" t="str">
        <f>VLOOKUP(A255, 'Export 20240523'!$A$2:$B$400, 2, FALSE)</f>
        <v>Butter Churn</v>
      </c>
      <c r="C255" s="87">
        <v>448.0</v>
      </c>
      <c r="D255" s="87">
        <v>3090.0</v>
      </c>
      <c r="E255" s="87">
        <v>5810.0</v>
      </c>
      <c r="F255" s="19">
        <f>VLOOKUP(B255,'Kings Ratings'!$A$2:$B$1000,2,false)</f>
        <v>1</v>
      </c>
    </row>
    <row r="256">
      <c r="A256" s="83">
        <v>660.0</v>
      </c>
      <c r="B256" s="86" t="str">
        <f>VLOOKUP(A256, 'Export 20240523'!$A$2:$B$400, 2, FALSE)</f>
        <v>Butter</v>
      </c>
      <c r="C256" s="87">
        <v>0.0</v>
      </c>
      <c r="D256" s="87">
        <v>287.0</v>
      </c>
      <c r="E256" s="87">
        <v>3960.0</v>
      </c>
      <c r="F256" s="19">
        <f>VLOOKUP(B256,'Kings Ratings'!$A$2:$B$1000,2,false)</f>
        <v>9</v>
      </c>
    </row>
    <row r="257">
      <c r="A257" s="83">
        <v>661.0</v>
      </c>
      <c r="B257" s="86" t="str">
        <f>VLOOKUP(A257, 'Export 20240523'!$A$2:$B$400, 2, FALSE)</f>
        <v>Breakfast Boost</v>
      </c>
      <c r="C257" s="87">
        <v>0.0</v>
      </c>
      <c r="D257" s="87">
        <v>38.0</v>
      </c>
      <c r="E257" s="87">
        <v>1014.0</v>
      </c>
      <c r="F257" s="19">
        <f>VLOOKUP(B257,'Kings Ratings'!$A$2:$B$1000,2,false)</f>
        <v>7</v>
      </c>
    </row>
    <row r="258">
      <c r="A258" s="11">
        <v>663.0</v>
      </c>
      <c r="B258" s="11" t="s">
        <v>153</v>
      </c>
      <c r="C258" s="11">
        <v>0.0</v>
      </c>
      <c r="D258" s="11">
        <v>0.0</v>
      </c>
      <c r="E258" s="11">
        <v>163.0</v>
      </c>
      <c r="F258" s="19">
        <f>VLOOKUP(B258,'Kings Ratings'!$A$2:$B$1000,2,false)</f>
        <v>11</v>
      </c>
    </row>
    <row r="259">
      <c r="A259" s="11">
        <v>666.0</v>
      </c>
      <c r="B259" s="11" t="s">
        <v>157</v>
      </c>
      <c r="C259" s="11">
        <v>0.0</v>
      </c>
      <c r="D259" s="11">
        <v>0.0</v>
      </c>
      <c r="E259" s="11">
        <v>1.0</v>
      </c>
      <c r="F259" s="19">
        <f>VLOOKUP(B259,'Kings Ratings'!$A$2:$B$1000,2,false)</f>
        <v>11</v>
      </c>
    </row>
    <row r="260">
      <c r="A260" s="83">
        <v>675.0</v>
      </c>
      <c r="B260" s="86" t="str">
        <f>VLOOKUP(A260, 'Export 20240523'!$A$2:$B$400, 2, FALSE)</f>
        <v>Spoon</v>
      </c>
      <c r="C260" s="87">
        <v>69.0</v>
      </c>
      <c r="D260" s="87">
        <v>1975.0</v>
      </c>
      <c r="E260" s="87">
        <v>4618.0</v>
      </c>
      <c r="F260" s="19">
        <f>VLOOKUP(B260,'Kings Ratings'!$A$2:$B$1000,2,false)</f>
        <v>5</v>
      </c>
    </row>
    <row r="261">
      <c r="A261" s="83">
        <v>677.0</v>
      </c>
      <c r="B261" s="86" t="str">
        <f>VLOOKUP(A261, 'Export 20240523'!$A$2:$B$400, 2, FALSE)</f>
        <v>Belt Drive</v>
      </c>
      <c r="C261" s="87">
        <v>2.0</v>
      </c>
      <c r="D261" s="87">
        <v>621.0</v>
      </c>
      <c r="E261" s="87">
        <v>4193.0</v>
      </c>
      <c r="F261" s="19">
        <f>VLOOKUP(B261,'Kings Ratings'!$A$2:$B$1000,2,false)</f>
        <v>7</v>
      </c>
    </row>
    <row r="262">
      <c r="A262" s="83">
        <v>678.0</v>
      </c>
      <c r="B262" s="86" t="str">
        <f>VLOOKUP(A262, 'Export 20240523'!$A$2:$B$400, 2, FALSE)</f>
        <v>Metal Spool</v>
      </c>
      <c r="C262" s="87">
        <v>4.0</v>
      </c>
      <c r="D262" s="87">
        <v>808.0</v>
      </c>
      <c r="E262" s="87">
        <v>5112.0</v>
      </c>
      <c r="F262" s="19">
        <f>VLOOKUP(B262,'Kings Ratings'!$A$2:$B$1000,2,false)</f>
        <v>5</v>
      </c>
    </row>
    <row r="263">
      <c r="A263" s="83">
        <v>679.0</v>
      </c>
      <c r="B263" s="86" t="str">
        <f>VLOOKUP(A263, 'Export 20240523'!$A$2:$B$400, 2, FALSE)</f>
        <v>Spool of Copper</v>
      </c>
      <c r="C263" s="87">
        <v>0.0</v>
      </c>
      <c r="D263" s="87">
        <v>58.0</v>
      </c>
      <c r="E263" s="87">
        <v>4551.0</v>
      </c>
      <c r="F263" s="19">
        <f>VLOOKUP(B263,'Kings Ratings'!$A$2:$B$1000,2,false)</f>
        <v>10</v>
      </c>
    </row>
    <row r="264">
      <c r="A264" s="83">
        <v>680.0</v>
      </c>
      <c r="B264" s="86" t="str">
        <f>VLOOKUP(A264, 'Export 20240523'!$A$2:$B$400, 2, FALSE)</f>
        <v>Energy Coil</v>
      </c>
      <c r="C264" s="87">
        <v>0.0</v>
      </c>
      <c r="D264" s="87">
        <v>18.0</v>
      </c>
      <c r="E264" s="87">
        <v>2287.0</v>
      </c>
      <c r="F264" s="19">
        <f>VLOOKUP(B264,'Kings Ratings'!$A$2:$B$1000,2,false)</f>
        <v>9</v>
      </c>
    </row>
    <row r="265">
      <c r="A265" s="83">
        <v>681.0</v>
      </c>
      <c r="B265" s="86" t="str">
        <f>VLOOKUP(A265, 'Export 20240523'!$A$2:$B$400, 2, FALSE)</f>
        <v>Control Box</v>
      </c>
      <c r="C265" s="87">
        <v>0.0</v>
      </c>
      <c r="D265" s="87">
        <v>1.0</v>
      </c>
      <c r="E265" s="87">
        <v>1224.0</v>
      </c>
      <c r="F265" s="19">
        <f>VLOOKUP(B265,'Kings Ratings'!$A$2:$B$1000,2,false)</f>
        <v>7</v>
      </c>
    </row>
    <row r="266">
      <c r="A266" s="83">
        <v>682.0</v>
      </c>
      <c r="B266" s="86" t="str">
        <f>VLOOKUP(A266, 'Export 20240523'!$A$2:$B$400, 2, FALSE)</f>
        <v>Kill Switch</v>
      </c>
      <c r="C266" s="87">
        <v>1.0</v>
      </c>
      <c r="D266" s="87">
        <v>222.0</v>
      </c>
      <c r="E266" s="87">
        <v>2789.0</v>
      </c>
      <c r="F266" s="19">
        <f>VLOOKUP(B266,'Kings Ratings'!$A$2:$B$1000,2,false)</f>
        <v>8</v>
      </c>
    </row>
    <row r="267">
      <c r="A267" s="83">
        <v>683.0</v>
      </c>
      <c r="B267" s="86" t="str">
        <f>VLOOKUP(A267, 'Export 20240523'!$A$2:$B$400, 2, FALSE)</f>
        <v>Pear Grease</v>
      </c>
      <c r="C267" s="87">
        <v>0.0</v>
      </c>
      <c r="D267" s="87">
        <v>27.0</v>
      </c>
      <c r="E267" s="87">
        <v>3511.0</v>
      </c>
      <c r="F267" s="19">
        <f>VLOOKUP(B267,'Kings Ratings'!$A$2:$B$1000,2,false)</f>
        <v>9</v>
      </c>
    </row>
    <row r="268">
      <c r="A268" s="83">
        <v>684.0</v>
      </c>
      <c r="B268" s="86" t="str">
        <f>VLOOKUP(A268, 'Export 20240523'!$A$2:$B$400, 2, FALSE)</f>
        <v>Power Monitor</v>
      </c>
      <c r="C268" s="87">
        <v>0.0</v>
      </c>
      <c r="D268" s="87">
        <v>4.0</v>
      </c>
      <c r="E268" s="87">
        <v>1296.0</v>
      </c>
      <c r="F268" s="19">
        <f>VLOOKUP(B268,'Kings Ratings'!$A$2:$B$1000,2,false)</f>
        <v>10</v>
      </c>
    </row>
    <row r="269">
      <c r="A269" s="83">
        <v>685.0</v>
      </c>
      <c r="B269" s="86" t="str">
        <f>VLOOKUP(A269, 'Export 20240523'!$A$2:$B$400, 2, FALSE)</f>
        <v>Engine</v>
      </c>
      <c r="C269" s="87">
        <v>0.0</v>
      </c>
      <c r="D269" s="87">
        <v>1.0</v>
      </c>
      <c r="E269" s="87">
        <v>532.0</v>
      </c>
      <c r="F269" s="19">
        <f>VLOOKUP(B269,'Kings Ratings'!$A$2:$B$1000,2,false)</f>
        <v>10</v>
      </c>
    </row>
    <row r="270">
      <c r="A270" s="11">
        <v>687.0</v>
      </c>
      <c r="B270" s="11" t="s">
        <v>481</v>
      </c>
      <c r="C270" s="11">
        <v>0.0</v>
      </c>
      <c r="D270" s="11">
        <v>10.0</v>
      </c>
      <c r="E270" s="11">
        <v>1146.0</v>
      </c>
      <c r="F270" s="19">
        <f>VLOOKUP(B270,'Kings Ratings'!$A$2:$B$1000,2,false)</f>
        <v>11</v>
      </c>
    </row>
    <row r="271">
      <c r="A271" s="83">
        <v>688.0</v>
      </c>
      <c r="B271" s="86" t="str">
        <f>VLOOKUP(A271, 'Export 20240523'!$A$2:$B$400, 2, FALSE)</f>
        <v>Frosteye</v>
      </c>
      <c r="C271" s="87">
        <v>5545.0</v>
      </c>
      <c r="D271" s="87">
        <v>8517.0</v>
      </c>
      <c r="E271" s="87">
        <v>9214.0</v>
      </c>
      <c r="F271" s="19">
        <f>VLOOKUP(B271,'Kings Ratings'!$A$2:$B$1000,2,false)</f>
        <v>1</v>
      </c>
    </row>
    <row r="272">
      <c r="A272" s="83">
        <v>689.0</v>
      </c>
      <c r="B272" s="86" t="str">
        <f>VLOOKUP(A272, 'Export 20240523'!$A$2:$B$400, 2, FALSE)</f>
        <v>Crowfish</v>
      </c>
      <c r="C272" s="87">
        <v>5532.0</v>
      </c>
      <c r="D272" s="87">
        <v>8493.0</v>
      </c>
      <c r="E272" s="87">
        <v>9195.0</v>
      </c>
      <c r="F272" s="19">
        <f>VLOOKUP(B272,'Kings Ratings'!$A$2:$B$1000,2,false)</f>
        <v>1</v>
      </c>
    </row>
    <row r="273">
      <c r="A273" s="83">
        <v>690.0</v>
      </c>
      <c r="B273" s="86" t="str">
        <f>VLOOKUP(A273, 'Export 20240523'!$A$2:$B$400, 2, FALSE)</f>
        <v>Bullfish</v>
      </c>
      <c r="C273" s="87">
        <v>5203.0</v>
      </c>
      <c r="D273" s="87">
        <v>8359.0</v>
      </c>
      <c r="E273" s="87">
        <v>9148.0</v>
      </c>
      <c r="F273" s="19">
        <f>VLOOKUP(B273,'Kings Ratings'!$A$2:$B$1000,2,false)</f>
        <v>1</v>
      </c>
    </row>
    <row r="274">
      <c r="A274" s="83">
        <v>691.0</v>
      </c>
      <c r="B274" s="86" t="str">
        <f>VLOOKUP(A274, 'Export 20240523'!$A$2:$B$400, 2, FALSE)</f>
        <v>Glassback</v>
      </c>
      <c r="C274" s="87">
        <v>4959.0</v>
      </c>
      <c r="D274" s="87">
        <v>8249.0</v>
      </c>
      <c r="E274" s="87">
        <v>9106.0</v>
      </c>
      <c r="F274" s="19">
        <f>VLOOKUP(B274,'Kings Ratings'!$A$2:$B$1000,2,false)</f>
        <v>1</v>
      </c>
    </row>
    <row r="275">
      <c r="A275" s="83">
        <v>692.0</v>
      </c>
      <c r="B275" s="86" t="str">
        <f>VLOOKUP(A275, 'Export 20240523'!$A$2:$B$400, 2, FALSE)</f>
        <v>Sea Crest</v>
      </c>
      <c r="C275" s="87">
        <v>4872.0</v>
      </c>
      <c r="D275" s="87">
        <v>8194.0</v>
      </c>
      <c r="E275" s="87">
        <v>9084.0</v>
      </c>
      <c r="F275" s="19">
        <f>VLOOKUP(B275,'Kings Ratings'!$A$2:$B$1000,2,false)</f>
        <v>1</v>
      </c>
    </row>
    <row r="276">
      <c r="A276" s="83">
        <v>693.0</v>
      </c>
      <c r="B276" s="86" t="str">
        <f>VLOOKUP(A276, 'Export 20240523'!$A$2:$B$400, 2, FALSE)</f>
        <v>Seeker</v>
      </c>
      <c r="C276" s="87">
        <v>4688.0</v>
      </c>
      <c r="D276" s="87">
        <v>8105.0</v>
      </c>
      <c r="E276" s="87">
        <v>9056.0</v>
      </c>
      <c r="F276" s="19">
        <f>VLOOKUP(B276,'Kings Ratings'!$A$2:$B$1000,2,false)</f>
        <v>1</v>
      </c>
    </row>
    <row r="277">
      <c r="A277" s="83">
        <v>694.0</v>
      </c>
      <c r="B277" s="86" t="str">
        <f>VLOOKUP(A277, 'Export 20240523'!$A$2:$B$400, 2, FALSE)</f>
        <v>Stone Jelly</v>
      </c>
      <c r="C277" s="87">
        <v>4586.0</v>
      </c>
      <c r="D277" s="87">
        <v>8052.0</v>
      </c>
      <c r="E277" s="87">
        <v>9029.0</v>
      </c>
      <c r="F277" s="19">
        <f>VLOOKUP(B277,'Kings Ratings'!$A$2:$B$1000,2,false)</f>
        <v>1</v>
      </c>
    </row>
    <row r="278">
      <c r="A278" s="83">
        <v>695.0</v>
      </c>
      <c r="B278" s="86" t="str">
        <f>VLOOKUP(A278, 'Export 20240523'!$A$2:$B$400, 2, FALSE)</f>
        <v>Gold Sea Crest</v>
      </c>
      <c r="C278" s="87">
        <v>0.0</v>
      </c>
      <c r="D278" s="87">
        <v>2.0</v>
      </c>
      <c r="E278" s="87">
        <v>2230.0</v>
      </c>
      <c r="F278" s="19">
        <f>VLOOKUP(B278,'Kings Ratings'!$A$2:$B$1000,2,false)</f>
        <v>10</v>
      </c>
    </row>
    <row r="279">
      <c r="A279" s="83">
        <v>696.0</v>
      </c>
      <c r="B279" s="86" t="str">
        <f>VLOOKUP(A279, 'Export 20240523'!$A$2:$B$400, 2, FALSE)</f>
        <v>Ice Shark</v>
      </c>
      <c r="C279" s="87">
        <v>4505.0</v>
      </c>
      <c r="D279" s="87">
        <v>8030.0</v>
      </c>
      <c r="E279" s="87">
        <v>9020.0</v>
      </c>
      <c r="F279" s="19">
        <f>VLOOKUP(B279,'Kings Ratings'!$A$2:$B$1000,2,false)</f>
        <v>1</v>
      </c>
    </row>
    <row r="280">
      <c r="A280" s="83">
        <v>712.0</v>
      </c>
      <c r="B280" s="86" t="str">
        <f>VLOOKUP(A280, 'Export 20240523'!$A$2:$B$400, 2, FALSE)</f>
        <v>Polished Boot</v>
      </c>
      <c r="C280" s="87">
        <v>0.0</v>
      </c>
      <c r="D280" s="87">
        <v>39.0</v>
      </c>
      <c r="E280" s="87">
        <v>1520.0</v>
      </c>
      <c r="F280" s="19">
        <f>VLOOKUP(B280,'Kings Ratings'!$A$2:$B$1000,2,false)</f>
        <v>10</v>
      </c>
    </row>
    <row r="281">
      <c r="A281" s="83">
        <v>713.0</v>
      </c>
      <c r="B281" s="86" t="str">
        <f>VLOOKUP(A281, 'Export 20240523'!$A$2:$B$400, 2, FALSE)</f>
        <v>Pair of Boots</v>
      </c>
      <c r="C281" s="87">
        <v>0.0</v>
      </c>
      <c r="D281" s="87">
        <v>23.0</v>
      </c>
      <c r="E281" s="87">
        <v>1289.0</v>
      </c>
      <c r="F281" s="19">
        <f>VLOOKUP(B281,'Kings Ratings'!$A$2:$B$1000,2,false)</f>
        <v>10</v>
      </c>
    </row>
    <row r="282">
      <c r="A282" s="83">
        <v>717.0</v>
      </c>
      <c r="B282" s="86" t="str">
        <f>VLOOKUP(A282, 'Export 20240523'!$A$2:$B$400, 2, FALSE)</f>
        <v>Frost Shield</v>
      </c>
      <c r="C282" s="87">
        <v>0.0</v>
      </c>
      <c r="D282" s="87">
        <v>1.0</v>
      </c>
      <c r="E282" s="87">
        <v>1750.0</v>
      </c>
      <c r="F282" s="19">
        <f>VLOOKUP(B282,'Kings Ratings'!$A$2:$B$1000,2,false)</f>
        <v>10</v>
      </c>
    </row>
    <row r="283">
      <c r="A283" s="83">
        <v>723.0</v>
      </c>
      <c r="B283" s="86" t="str">
        <f>VLOOKUP(A283, 'Export 20240523'!$A$2:$B$400, 2, FALSE)</f>
        <v>Red Berry Pie</v>
      </c>
      <c r="C283" s="87">
        <v>13.0</v>
      </c>
      <c r="D283" s="87">
        <v>1144.0</v>
      </c>
      <c r="E283" s="87">
        <v>4147.0</v>
      </c>
      <c r="F283" s="19">
        <f>VLOOKUP(B283,'Kings Ratings'!$A$2:$B$1000,2,false)</f>
        <v>6</v>
      </c>
    </row>
    <row r="284">
      <c r="A284" s="83">
        <v>725.0</v>
      </c>
      <c r="B284" s="86" t="str">
        <f>VLOOKUP(A284, 'Export 20240523'!$A$2:$B$400, 2, FALSE)</f>
        <v>Pie Pan</v>
      </c>
      <c r="C284" s="87">
        <v>0.0</v>
      </c>
      <c r="D284" s="87">
        <v>145.0</v>
      </c>
      <c r="E284" s="87">
        <v>2515.0</v>
      </c>
      <c r="F284" s="19">
        <f>VLOOKUP(B284,'Kings Ratings'!$A$2:$B$1000,2,false)</f>
        <v>9</v>
      </c>
    </row>
    <row r="285">
      <c r="A285" s="83">
        <v>726.0</v>
      </c>
      <c r="B285" s="86" t="str">
        <f>VLOOKUP(A285, 'Export 20240523'!$A$2:$B$400, 2, FALSE)</f>
        <v>Concord Grape Pie</v>
      </c>
      <c r="C285" s="87">
        <v>34.0</v>
      </c>
      <c r="D285" s="87">
        <v>1339.0</v>
      </c>
      <c r="E285" s="87">
        <v>3832.0</v>
      </c>
      <c r="F285" s="19">
        <f>VLOOKUP(B285,'Kings Ratings'!$A$2:$B$1000,2,false)</f>
        <v>8</v>
      </c>
    </row>
    <row r="286">
      <c r="A286" s="83">
        <v>736.0</v>
      </c>
      <c r="B286" s="86" t="str">
        <f>VLOOKUP(A286, 'Export 20240523'!$A$2:$B$400, 2, FALSE)</f>
        <v>Fancy Chair</v>
      </c>
      <c r="C286" s="87">
        <v>0.0</v>
      </c>
      <c r="D286" s="87">
        <v>21.0</v>
      </c>
      <c r="E286" s="87">
        <v>1640.0</v>
      </c>
      <c r="F286" s="19">
        <f>VLOOKUP(B286,'Kings Ratings'!$A$2:$B$1000,2,false)</f>
        <v>9</v>
      </c>
    </row>
    <row r="287">
      <c r="A287" s="83">
        <v>737.0</v>
      </c>
      <c r="B287" s="86" t="str">
        <f>VLOOKUP(A287, 'Export 20240523'!$A$2:$B$400, 2, FALSE)</f>
        <v>Fancy Pan Flute</v>
      </c>
      <c r="C287" s="87">
        <v>32.0</v>
      </c>
      <c r="D287" s="87">
        <v>907.0</v>
      </c>
      <c r="E287" s="87">
        <v>2331.0</v>
      </c>
      <c r="F287" s="19">
        <f>VLOOKUP(B287,'Kings Ratings'!$A$2:$B$1000,2,false)</f>
        <v>6</v>
      </c>
    </row>
    <row r="288">
      <c r="A288" s="83">
        <v>738.0</v>
      </c>
      <c r="B288" s="86" t="str">
        <f>VLOOKUP(A288, 'Export 20240523'!$A$2:$B$400, 2, FALSE)</f>
        <v>Wooden Table</v>
      </c>
      <c r="C288" s="87">
        <v>400.0</v>
      </c>
      <c r="D288" s="87">
        <v>3051.0</v>
      </c>
      <c r="E288" s="87">
        <v>4380.0</v>
      </c>
      <c r="F288" s="19">
        <f>VLOOKUP(B288,'Kings Ratings'!$A$2:$B$1000,2,false)</f>
        <v>2</v>
      </c>
    </row>
    <row r="289">
      <c r="A289" s="83">
        <v>742.0</v>
      </c>
      <c r="B289" s="86" t="str">
        <f>VLOOKUP(A289, 'Export 20240523'!$A$2:$B$400, 2, FALSE)</f>
        <v>Bouquet of Flowers</v>
      </c>
      <c r="C289" s="87">
        <v>0.0</v>
      </c>
      <c r="D289" s="87">
        <v>3.0</v>
      </c>
      <c r="E289" s="87">
        <v>436.0</v>
      </c>
      <c r="F289" s="19">
        <f>VLOOKUP(B289,'Kings Ratings'!$A$2:$B$1000,2,false)</f>
        <v>10</v>
      </c>
    </row>
    <row r="290">
      <c r="A290" s="83">
        <v>743.0</v>
      </c>
      <c r="B290" s="86" t="str">
        <f>VLOOKUP(A290, 'Export 20240523'!$A$2:$B$400, 2, FALSE)</f>
        <v>Step Ladder</v>
      </c>
      <c r="C290" s="87">
        <v>0.0</v>
      </c>
      <c r="D290" s="87">
        <v>26.0</v>
      </c>
      <c r="E290" s="87">
        <v>2258.0</v>
      </c>
      <c r="F290" s="19">
        <f>VLOOKUP(B290,'Kings Ratings'!$A$2:$B$1000,2,false)</f>
        <v>10</v>
      </c>
    </row>
    <row r="291">
      <c r="A291" s="83">
        <v>754.0</v>
      </c>
      <c r="B291" s="86" t="str">
        <f>VLOOKUP(A291, 'Export 20240523'!$A$2:$B$400, 2, FALSE)</f>
        <v>Potato Battery</v>
      </c>
      <c r="C291" s="87">
        <v>0.0</v>
      </c>
      <c r="D291" s="87">
        <v>33.0</v>
      </c>
      <c r="E291" s="87">
        <v>3791.0</v>
      </c>
      <c r="F291" s="19">
        <f>VLOOKUP(B291,'Kings Ratings'!$A$2:$B$1000,2,false)</f>
        <v>9</v>
      </c>
    </row>
    <row r="292">
      <c r="A292" s="83">
        <v>755.0</v>
      </c>
      <c r="B292" s="86" t="str">
        <f>VLOOKUP(A292, 'Export 20240523'!$A$2:$B$400, 2, FALSE)</f>
        <v>Hickory Omelette</v>
      </c>
      <c r="C292" s="87">
        <v>0.0</v>
      </c>
      <c r="D292" s="87">
        <v>59.0</v>
      </c>
      <c r="E292" s="87">
        <v>863.0</v>
      </c>
      <c r="F292" s="19">
        <f>VLOOKUP(B292,'Kings Ratings'!$A$2:$B$1000,2,false)</f>
        <v>10</v>
      </c>
    </row>
    <row r="293">
      <c r="A293" s="83">
        <v>756.0</v>
      </c>
      <c r="B293" s="86" t="str">
        <f>VLOOKUP(A293, 'Export 20240523'!$A$2:$B$400, 2, FALSE)</f>
        <v>Crunchy Omelette</v>
      </c>
      <c r="C293" s="87">
        <v>0.0</v>
      </c>
      <c r="D293" s="87">
        <v>13.0</v>
      </c>
      <c r="E293" s="87">
        <v>365.0</v>
      </c>
      <c r="F293" s="19">
        <f>VLOOKUP(B293,'Kings Ratings'!$A$2:$B$1000,2,false)</f>
        <v>11</v>
      </c>
    </row>
    <row r="294">
      <c r="A294" s="83">
        <v>759.0</v>
      </c>
      <c r="B294" s="86" t="str">
        <f>VLOOKUP(A294, 'Export 20240523'!$A$2:$B$400, 2, FALSE)</f>
        <v>Steel Vise</v>
      </c>
      <c r="C294" s="87">
        <v>1.0</v>
      </c>
      <c r="D294" s="87">
        <v>44.0</v>
      </c>
      <c r="E294" s="87">
        <v>2032.0</v>
      </c>
      <c r="F294" s="19">
        <f>VLOOKUP(B294,'Kings Ratings'!$A$2:$B$1000,2,false)</f>
        <v>10</v>
      </c>
    </row>
    <row r="295">
      <c r="A295" s="83">
        <v>760.0</v>
      </c>
      <c r="B295" s="86" t="str">
        <f>VLOOKUP(A295, 'Export 20240523'!$A$2:$B$400, 2, FALSE)</f>
        <v>Red Trunk</v>
      </c>
      <c r="C295" s="87">
        <v>1.0</v>
      </c>
      <c r="D295" s="87">
        <v>121.0</v>
      </c>
      <c r="E295" s="87">
        <v>1904.0</v>
      </c>
      <c r="F295" s="19">
        <f>VLOOKUP(B295,'Kings Ratings'!$A$2:$B$1000,2,false)</f>
        <v>9</v>
      </c>
    </row>
    <row r="296">
      <c r="A296" s="83">
        <v>774.0</v>
      </c>
      <c r="B296" s="86" t="str">
        <f>VLOOKUP(A296, 'Export 20240523'!$A$2:$B$400, 2, FALSE)</f>
        <v>Fancy Table</v>
      </c>
      <c r="C296" s="87">
        <v>0.0</v>
      </c>
      <c r="D296" s="87">
        <v>15.0</v>
      </c>
      <c r="E296" s="87">
        <v>1242.0</v>
      </c>
      <c r="F296" s="19">
        <f>VLOOKUP(B296,'Kings Ratings'!$A$2:$B$1000,2,false)</f>
        <v>9</v>
      </c>
    </row>
    <row r="297">
      <c r="A297" s="83">
        <v>776.0</v>
      </c>
      <c r="B297" s="86" t="str">
        <f>VLOOKUP(A297, 'Export 20240523'!$A$2:$B$400, 2, FALSE)</f>
        <v>Ship in a Bottle</v>
      </c>
      <c r="C297" s="87">
        <v>0.0</v>
      </c>
      <c r="D297" s="87">
        <v>0.0</v>
      </c>
      <c r="E297" s="87">
        <v>3.0</v>
      </c>
      <c r="F297" s="19">
        <f>VLOOKUP(B297,'Kings Ratings'!$A$2:$B$1000,2,false)</f>
        <v>10</v>
      </c>
    </row>
    <row r="298">
      <c r="A298" s="83">
        <v>781.0</v>
      </c>
      <c r="B298" s="86" t="str">
        <f>VLOOKUP(A298, 'Export 20240523'!$A$2:$B$400, 2, FALSE)</f>
        <v>Cabbage Stew</v>
      </c>
      <c r="C298" s="87">
        <v>0.0</v>
      </c>
      <c r="D298" s="87">
        <v>30.0</v>
      </c>
      <c r="E298" s="87">
        <v>411.0</v>
      </c>
      <c r="F298" s="19">
        <f>VLOOKUP(B298,'Kings Ratings'!$A$2:$B$1000,2,false)</f>
        <v>10</v>
      </c>
    </row>
    <row r="299">
      <c r="A299" s="83">
        <v>787.0</v>
      </c>
      <c r="B299" s="86" t="str">
        <f>VLOOKUP(A299, 'Export 20240523'!$A$2:$B$400, 2, FALSE)</f>
        <v>Acorn Butter</v>
      </c>
      <c r="C299" s="87">
        <v>0.0</v>
      </c>
      <c r="D299" s="87">
        <v>22.0</v>
      </c>
      <c r="E299" s="87">
        <v>1695.0</v>
      </c>
      <c r="F299" s="19">
        <f>VLOOKUP(B299,'Kings Ratings'!$A$2:$B$1000,2,false)</f>
        <v>10</v>
      </c>
    </row>
    <row r="300">
      <c r="A300" s="83">
        <v>788.0</v>
      </c>
      <c r="B300" s="86" t="str">
        <f>VLOOKUP(A300, 'Export 20240523'!$A$2:$B$400, 2, FALSE)</f>
        <v>Red Twine</v>
      </c>
      <c r="C300" s="87">
        <v>11.0</v>
      </c>
      <c r="D300" s="87">
        <v>1867.0</v>
      </c>
      <c r="E300" s="87">
        <v>4131.0</v>
      </c>
      <c r="F300" s="19">
        <f>VLOOKUP(B300,'Kings Ratings'!$A$2:$B$1000,2,false)</f>
        <v>6</v>
      </c>
    </row>
    <row r="301">
      <c r="A301" s="83">
        <v>800.0</v>
      </c>
      <c r="B301" s="86" t="str">
        <f>VLOOKUP(A301, 'Export 20240523'!$A$2:$B$400, 2, FALSE)</f>
        <v>Amber Cane</v>
      </c>
      <c r="C301" s="87">
        <v>0.0</v>
      </c>
      <c r="D301" s="87">
        <v>0.0</v>
      </c>
      <c r="E301" s="87">
        <v>971.0</v>
      </c>
      <c r="F301" s="19">
        <f>VLOOKUP(B301,'Kings Ratings'!$A$2:$B$1000,2,false)</f>
        <v>10</v>
      </c>
    </row>
    <row r="302">
      <c r="A302" s="83">
        <v>803.0</v>
      </c>
      <c r="B302" s="86" t="str">
        <f>VLOOKUP(A302, 'Export 20240523'!$A$2:$B$400, 2, FALSE)</f>
        <v>Yellow Watermelon</v>
      </c>
      <c r="C302" s="87">
        <v>0.0</v>
      </c>
      <c r="D302" s="87">
        <v>0.0</v>
      </c>
      <c r="E302" s="87">
        <v>136.0</v>
      </c>
      <c r="F302" s="19">
        <f>VLOOKUP(B302,'Kings Ratings'!$A$2:$B$1000,2,false)</f>
        <v>11</v>
      </c>
    </row>
    <row r="303">
      <c r="A303" s="83">
        <v>817.0</v>
      </c>
      <c r="B303" s="86" t="str">
        <f>VLOOKUP(A303, 'Export 20240523'!$A$2:$B$400, 2, FALSE)</f>
        <v>Fancy Violin</v>
      </c>
      <c r="C303" s="87">
        <v>0.0</v>
      </c>
      <c r="D303" s="87">
        <v>3.0</v>
      </c>
      <c r="E303" s="87">
        <v>315.0</v>
      </c>
      <c r="F303" s="19">
        <f>VLOOKUP(B303,'Kings Ratings'!$A$2:$B$1000,2,false)</f>
        <v>10</v>
      </c>
    </row>
    <row r="304">
      <c r="A304" s="83">
        <v>825.0</v>
      </c>
      <c r="B304" s="86" t="str">
        <f>VLOOKUP(A304, 'Export 20240523'!$A$2:$B$400, 2, FALSE)</f>
        <v>Sunflower Oil</v>
      </c>
      <c r="C304" s="87">
        <v>0.0</v>
      </c>
      <c r="D304" s="87">
        <v>82.0</v>
      </c>
      <c r="E304" s="87">
        <v>1448.0</v>
      </c>
      <c r="F304" s="19">
        <f>VLOOKUP(B304,'Kings Ratings'!$A$2:$B$1000,2,false)</f>
        <v>10</v>
      </c>
    </row>
    <row r="305">
      <c r="A305" s="83">
        <v>826.0</v>
      </c>
      <c r="B305" s="86" t="str">
        <f>VLOOKUP(A305, 'Export 20240523'!$A$2:$B$400, 2, FALSE)</f>
        <v>Pine Board</v>
      </c>
      <c r="C305" s="87">
        <v>0.0</v>
      </c>
      <c r="D305" s="87">
        <v>261.0</v>
      </c>
      <c r="E305" s="87">
        <v>3426.0</v>
      </c>
      <c r="F305" s="19">
        <f>VLOOKUP(B305,'Kings Ratings'!$A$2:$B$1000,2,false)</f>
        <v>8</v>
      </c>
    </row>
    <row r="306">
      <c r="A306" s="83">
        <v>837.0</v>
      </c>
      <c r="B306" s="86" t="str">
        <f>VLOOKUP(A306, 'Export 20240523'!$A$2:$B$400, 2, FALSE)</f>
        <v>Linked Lantern</v>
      </c>
      <c r="C306" s="87">
        <v>24.0</v>
      </c>
      <c r="D306" s="87">
        <v>1227.0</v>
      </c>
      <c r="E306" s="87">
        <v>4260.0</v>
      </c>
      <c r="F306" s="19">
        <f>VLOOKUP(B306,'Kings Ratings'!$A$2:$B$1000,2,false)</f>
        <v>5</v>
      </c>
    </row>
    <row r="307">
      <c r="A307" s="83">
        <v>841.0</v>
      </c>
      <c r="B307" s="86" t="str">
        <f>VLOOKUP(A307, 'Export 20240523'!$A$2:$B$400, 2, FALSE)</f>
        <v>Leather Belt</v>
      </c>
      <c r="C307" s="87">
        <v>29.0</v>
      </c>
      <c r="D307" s="87">
        <v>1030.0</v>
      </c>
      <c r="E307" s="87">
        <v>3310.0</v>
      </c>
      <c r="F307" s="19">
        <f>VLOOKUP(B307,'Kings Ratings'!$A$2:$B$1000,2,false)</f>
        <v>3</v>
      </c>
    </row>
    <row r="308">
      <c r="A308" s="83">
        <v>842.0</v>
      </c>
      <c r="B308" s="86" t="str">
        <f>VLOOKUP(A308, 'Export 20240523'!$A$2:$B$400, 2, FALSE)</f>
        <v>Nailed Board</v>
      </c>
      <c r="C308" s="87">
        <v>1403.0</v>
      </c>
      <c r="D308" s="87">
        <v>4153.0</v>
      </c>
      <c r="E308" s="87">
        <v>5775.0</v>
      </c>
      <c r="F308" s="19">
        <f>VLOOKUP(B308,'Kings Ratings'!$A$2:$B$1000,2,false)</f>
        <v>1</v>
      </c>
    </row>
    <row r="309">
      <c r="A309" s="83">
        <v>843.0</v>
      </c>
      <c r="B309" s="86" t="str">
        <f>VLOOKUP(A309, 'Export 20240523'!$A$2:$B$400, 2, FALSE)</f>
        <v>Steel Buckle</v>
      </c>
      <c r="C309" s="87">
        <v>22.0</v>
      </c>
      <c r="D309" s="87">
        <v>1273.0</v>
      </c>
      <c r="E309" s="87">
        <v>3574.0</v>
      </c>
      <c r="F309" s="19">
        <f>VLOOKUP(B309,'Kings Ratings'!$A$2:$B$1000,2,false)</f>
        <v>3</v>
      </c>
    </row>
    <row r="310">
      <c r="A310" s="83">
        <v>844.0</v>
      </c>
      <c r="B310" s="86" t="str">
        <f>VLOOKUP(A310, 'Export 20240523'!$A$2:$B$400, 2, FALSE)</f>
        <v>Awl</v>
      </c>
      <c r="C310" s="87">
        <v>955.0</v>
      </c>
      <c r="D310" s="87">
        <v>4011.0</v>
      </c>
      <c r="E310" s="87">
        <v>6090.0</v>
      </c>
      <c r="F310" s="19">
        <f>VLOOKUP(B310,'Kings Ratings'!$A$2:$B$1000,2,false)</f>
        <v>1</v>
      </c>
    </row>
    <row r="311">
      <c r="A311" s="83">
        <v>845.0</v>
      </c>
      <c r="B311" s="86" t="str">
        <f>VLOOKUP(A311, 'Export 20240523'!$A$2:$B$400, 2, FALSE)</f>
        <v>Wooden Button</v>
      </c>
      <c r="C311" s="87">
        <v>925.0</v>
      </c>
      <c r="D311" s="87">
        <v>3344.0</v>
      </c>
      <c r="E311" s="87">
        <v>5119.0</v>
      </c>
      <c r="F311" s="19">
        <f>VLOOKUP(B311,'Kings Ratings'!$A$2:$B$1000,2,false)</f>
        <v>1</v>
      </c>
    </row>
    <row r="312">
      <c r="A312" s="83">
        <v>846.0</v>
      </c>
      <c r="B312" s="86" t="str">
        <f>VLOOKUP(A312, 'Export 20240523'!$A$2:$B$400, 2, FALSE)</f>
        <v>Corn Husk Doll</v>
      </c>
      <c r="C312" s="87">
        <v>0.0</v>
      </c>
      <c r="D312" s="87">
        <v>21.0</v>
      </c>
      <c r="E312" s="87">
        <v>1649.0</v>
      </c>
      <c r="F312" s="19">
        <f>VLOOKUP(B312,'Kings Ratings'!$A$2:$B$1000,2,false)</f>
        <v>10</v>
      </c>
    </row>
    <row r="313">
      <c r="A313" s="83">
        <v>870.0</v>
      </c>
      <c r="B313" s="86" t="str">
        <f>VLOOKUP(A313, 'Export 20240523'!$A$2:$B$400, 2, FALSE)</f>
        <v>QED Cell</v>
      </c>
      <c r="C313" s="87">
        <v>0.0</v>
      </c>
      <c r="D313" s="87">
        <v>0.0</v>
      </c>
      <c r="E313" s="87">
        <v>83.0</v>
      </c>
      <c r="F313" s="19">
        <f>VLOOKUP(B313,'Kings Ratings'!$A$2:$B$1000,2,false)</f>
        <v>11</v>
      </c>
    </row>
    <row r="314">
      <c r="A314" s="83">
        <v>885.0</v>
      </c>
      <c r="B314" s="86" t="str">
        <f>VLOOKUP(A314, 'Export 20240523'!$A$2:$B$400, 2, FALSE)</f>
        <v>Flying Machine</v>
      </c>
      <c r="C314" s="87">
        <v>0.0</v>
      </c>
      <c r="D314" s="87">
        <v>0.0</v>
      </c>
      <c r="E314" s="87">
        <v>23.0</v>
      </c>
      <c r="F314" s="19">
        <f>VLOOKUP(B314,'Kings Ratings'!$A$2:$B$1000,2,false)</f>
        <v>10</v>
      </c>
    </row>
    <row r="315">
      <c r="A315" s="83">
        <v>894.0</v>
      </c>
      <c r="B315" s="86" t="str">
        <f>VLOOKUP(A315, 'Export 20240523'!$A$2:$B$400, 2, FALSE)</f>
        <v>Wooden Spear</v>
      </c>
      <c r="C315" s="87">
        <v>158.0</v>
      </c>
      <c r="D315" s="87">
        <v>1919.0</v>
      </c>
      <c r="E315" s="87">
        <v>3798.0</v>
      </c>
      <c r="F315" s="19">
        <f>VLOOKUP(B315,'Kings Ratings'!$A$2:$B$1000,2,false)</f>
        <v>2</v>
      </c>
    </row>
    <row r="316">
      <c r="A316" s="83">
        <v>895.0</v>
      </c>
      <c r="B316" s="86" t="str">
        <f>VLOOKUP(A316, 'Export 20240523'!$A$2:$B$400, 2, FALSE)</f>
        <v>Blue Parchment</v>
      </c>
      <c r="C316" s="87">
        <v>24.0</v>
      </c>
      <c r="D316" s="87">
        <v>1166.0</v>
      </c>
      <c r="E316" s="87">
        <v>3595.0</v>
      </c>
      <c r="F316" s="19">
        <f>VLOOKUP(B316,'Kings Ratings'!$A$2:$B$1000,2,false)</f>
        <v>2</v>
      </c>
    </row>
    <row r="317">
      <c r="A317" s="83">
        <v>896.0</v>
      </c>
      <c r="B317" s="86" t="str">
        <f>VLOOKUP(A317, 'Export 20240523'!$A$2:$B$400, 2, FALSE)</f>
        <v>Blue Diary</v>
      </c>
      <c r="C317" s="87">
        <v>24.0</v>
      </c>
      <c r="D317" s="87">
        <v>1060.0</v>
      </c>
      <c r="E317" s="87">
        <v>3041.0</v>
      </c>
      <c r="F317" s="19">
        <f>VLOOKUP(B317,'Kings Ratings'!$A$2:$B$1000,2,false)</f>
        <v>2</v>
      </c>
    </row>
    <row r="318">
      <c r="A318" s="83">
        <v>897.0</v>
      </c>
      <c r="B318" s="86" t="str">
        <f>VLOOKUP(A318, 'Export 20240523'!$A$2:$B$400, 2, FALSE)</f>
        <v>Red Parchment</v>
      </c>
      <c r="C318" s="87">
        <v>7.0</v>
      </c>
      <c r="D318" s="87">
        <v>217.0</v>
      </c>
      <c r="E318" s="87">
        <v>2176.0</v>
      </c>
      <c r="F318" s="19">
        <f>VLOOKUP(B318,'Kings Ratings'!$A$2:$B$1000,2,false)</f>
        <v>3</v>
      </c>
    </row>
    <row r="319">
      <c r="A319" s="83">
        <v>898.0</v>
      </c>
      <c r="B319" s="86" t="str">
        <f>VLOOKUP(A319, 'Export 20240523'!$A$2:$B$400, 2, FALSE)</f>
        <v>Red Diary</v>
      </c>
      <c r="C319" s="87">
        <v>5.0</v>
      </c>
      <c r="D319" s="87">
        <v>214.0</v>
      </c>
      <c r="E319" s="87">
        <v>1815.0</v>
      </c>
      <c r="F319" s="19">
        <f>VLOOKUP(B319,'Kings Ratings'!$A$2:$B$1000,2,false)</f>
        <v>3</v>
      </c>
    </row>
    <row r="320">
      <c r="A320" s="83">
        <v>899.0</v>
      </c>
      <c r="B320" s="86" t="str">
        <f>VLOOKUP(A320, 'Export 20240523'!$A$2:$B$400, 2, FALSE)</f>
        <v>Blue Twine</v>
      </c>
      <c r="C320" s="87">
        <v>23.0</v>
      </c>
      <c r="D320" s="87">
        <v>837.0</v>
      </c>
      <c r="E320" s="87">
        <v>2861.0</v>
      </c>
      <c r="F320" s="19">
        <f>VLOOKUP(B320,'Kings Ratings'!$A$2:$B$1000,2,false)</f>
        <v>3</v>
      </c>
    </row>
    <row r="321">
      <c r="A321" s="11">
        <v>900.0</v>
      </c>
      <c r="B321" s="11" t="s">
        <v>619</v>
      </c>
      <c r="C321" s="11">
        <v>13.0</v>
      </c>
      <c r="D321" s="11">
        <v>2294.0</v>
      </c>
      <c r="E321" s="11">
        <v>1599.0</v>
      </c>
      <c r="F321" s="19">
        <f>VLOOKUP(B321,'Kings Ratings'!$A$2:$B$1000,2,false)</f>
        <v>2</v>
      </c>
    </row>
    <row r="322">
      <c r="A322" s="84">
        <v>942.0</v>
      </c>
      <c r="B322" s="6" t="s">
        <v>845</v>
      </c>
      <c r="C322" s="62">
        <v>388.0</v>
      </c>
      <c r="D322" s="62">
        <v>2737.0</v>
      </c>
      <c r="E322" s="62">
        <v>5295.0</v>
      </c>
      <c r="F322" s="19">
        <f>VLOOKUP(B322,'Kings Ratings'!$A$2:$B$1000,2,false)</f>
        <v>11</v>
      </c>
    </row>
    <row r="323">
      <c r="A323" s="84">
        <v>945.0</v>
      </c>
      <c r="B323" s="6" t="s">
        <v>846</v>
      </c>
      <c r="C323" s="62">
        <v>332.0</v>
      </c>
      <c r="D323" s="62">
        <v>2692.0</v>
      </c>
      <c r="E323" s="62">
        <v>5333.0</v>
      </c>
      <c r="F323" s="19">
        <f>VLOOKUP(B323,'Kings Ratings'!$A$2:$B$1000,2,false)</f>
        <v>11</v>
      </c>
    </row>
    <row r="324">
      <c r="A324" s="84">
        <v>949.0</v>
      </c>
      <c r="B324" s="6" t="s">
        <v>847</v>
      </c>
      <c r="C324" s="62">
        <v>230.0</v>
      </c>
      <c r="D324" s="62">
        <v>2846.0</v>
      </c>
      <c r="E324" s="62">
        <v>5086.0</v>
      </c>
      <c r="F324" s="19">
        <f>VLOOKUP(B324,'Kings Ratings'!$A$2:$B$1000,2,false)</f>
        <v>11</v>
      </c>
    </row>
    <row r="325">
      <c r="A325" s="84">
        <v>950.0</v>
      </c>
      <c r="B325" s="6" t="s">
        <v>849</v>
      </c>
      <c r="C325" s="62">
        <v>203.0</v>
      </c>
      <c r="D325" s="62">
        <v>2764.0</v>
      </c>
      <c r="E325" s="62">
        <v>5098.0</v>
      </c>
      <c r="F325" s="19">
        <f>VLOOKUP(B325,'Kings Ratings'!$A$2:$B$1000,2,false)</f>
        <v>11</v>
      </c>
    </row>
    <row r="326">
      <c r="A326" s="83">
        <v>951.0</v>
      </c>
      <c r="B326" s="86" t="str">
        <f>VLOOKUP(A326, 'Export 20240523'!$A$2:$B$400, 2, FALSE)</f>
        <v>Frozen Bones</v>
      </c>
      <c r="C326" s="87">
        <v>22.0</v>
      </c>
      <c r="D326" s="87">
        <v>1976.0</v>
      </c>
      <c r="E326" s="87">
        <v>5479.0</v>
      </c>
      <c r="F326" s="19">
        <f>VLOOKUP(B326,'Kings Ratings'!$A$2:$B$1000,2,false)</f>
        <v>11</v>
      </c>
    </row>
    <row r="327">
      <c r="A327" s="84">
        <v>952.0</v>
      </c>
      <c r="B327" s="6" t="s">
        <v>848</v>
      </c>
      <c r="C327" s="62">
        <v>415.0</v>
      </c>
      <c r="D327" s="62">
        <v>2999.0</v>
      </c>
      <c r="E327" s="62">
        <v>3939.0</v>
      </c>
      <c r="F327" s="19">
        <f>VLOOKUP(B327,'Kings Ratings'!$A$2:$B$1000,2,false)</f>
        <v>11</v>
      </c>
    </row>
    <row r="328">
      <c r="A328" s="84">
        <v>953.0</v>
      </c>
      <c r="B328" s="6" t="s">
        <v>850</v>
      </c>
      <c r="C328" s="62">
        <v>394.0</v>
      </c>
      <c r="D328" s="62">
        <v>2974.0</v>
      </c>
      <c r="E328" s="62">
        <v>3917.0</v>
      </c>
      <c r="F328" s="19">
        <f>VLOOKUP(B328,'Kings Ratings'!$A$2:$B$1000,2,false)</f>
        <v>11</v>
      </c>
    </row>
    <row r="329">
      <c r="A329" s="83">
        <v>954.0</v>
      </c>
      <c r="B329" s="86" t="str">
        <f>VLOOKUP(A329, 'Export 20240523'!$A$2:$B$400, 2, FALSE)</f>
        <v>Frozen Starfish</v>
      </c>
      <c r="C329" s="87">
        <v>0.0</v>
      </c>
      <c r="D329" s="87">
        <v>4.0</v>
      </c>
      <c r="E329" s="87">
        <v>773.0</v>
      </c>
      <c r="F329" s="19">
        <f>VLOOKUP(B329,'Kings Ratings'!$A$2:$B$1000,2,false)</f>
        <v>11</v>
      </c>
    </row>
    <row r="330">
      <c r="A330" s="83">
        <v>961.0</v>
      </c>
      <c r="B330" s="86" t="str">
        <f>VLOOKUP(A330, 'Export 20240523'!$A$2:$B$400, 2, FALSE)</f>
        <v>Frozen Book</v>
      </c>
      <c r="C330" s="87">
        <v>0.0</v>
      </c>
      <c r="D330" s="87">
        <v>12.0</v>
      </c>
      <c r="E330" s="87">
        <v>1080.0</v>
      </c>
      <c r="F330" s="19">
        <f>VLOOKUP(B330,'Kings Ratings'!$A$2:$B$1000,2,false)</f>
        <v>11</v>
      </c>
    </row>
    <row r="331">
      <c r="A331" s="83">
        <v>976.0</v>
      </c>
      <c r="B331" s="86" t="str">
        <f>VLOOKUP(A331, 'Export 20240523'!$A$2:$B$400, 2, FALSE)</f>
        <v>Green Twine</v>
      </c>
      <c r="C331" s="87">
        <v>11.0</v>
      </c>
      <c r="D331" s="87">
        <v>748.0</v>
      </c>
      <c r="E331" s="87">
        <v>2795.0</v>
      </c>
      <c r="F331" s="19">
        <f>VLOOKUP(B331,'Kings Ratings'!$A$2:$B$1000,2,false)</f>
        <v>2</v>
      </c>
    </row>
    <row r="332">
      <c r="A332" s="83">
        <v>977.0</v>
      </c>
      <c r="B332" s="86" t="str">
        <f>VLOOKUP(A332, 'Export 20240523'!$A$2:$B$400, 2, FALSE)</f>
        <v>Purple Twine</v>
      </c>
      <c r="C332" s="87">
        <v>2.0</v>
      </c>
      <c r="D332" s="87">
        <v>280.0</v>
      </c>
      <c r="E332" s="87">
        <v>1923.0</v>
      </c>
      <c r="F332" s="19">
        <f>VLOOKUP(B332,'Kings Ratings'!$A$2:$B$1000,2,false)</f>
        <v>5</v>
      </c>
    </row>
    <row r="333">
      <c r="A333" s="83">
        <v>978.0</v>
      </c>
      <c r="B333" s="86" t="str">
        <f>VLOOKUP(A333, 'Export 20240523'!$A$2:$B$400, 2, FALSE)</f>
        <v>Cannon</v>
      </c>
      <c r="C333" s="87">
        <v>0.0</v>
      </c>
      <c r="D333" s="87">
        <v>4.0</v>
      </c>
      <c r="E333" s="87">
        <v>173.0</v>
      </c>
      <c r="F333" s="19">
        <f>VLOOKUP(B333,'Kings Ratings'!$A$2:$B$1000,2,false)</f>
        <v>10</v>
      </c>
    </row>
    <row r="334">
      <c r="A334" s="83">
        <v>1041.0</v>
      </c>
      <c r="B334" s="86" t="str">
        <f>VLOOKUP(A334, 'Export 20240523'!$A$2:$B$400, 2, FALSE)</f>
        <v>Red Diamond Fish</v>
      </c>
      <c r="C334" s="87">
        <v>0.0</v>
      </c>
      <c r="D334" s="87">
        <v>2.0</v>
      </c>
      <c r="E334" s="87">
        <v>267.0</v>
      </c>
      <c r="F334" s="19">
        <f>VLOOKUP(B334,'Kings Ratings'!$A$2:$B$1000,2,false)</f>
        <v>11</v>
      </c>
    </row>
    <row r="335">
      <c r="A335" s="83">
        <v>1045.0</v>
      </c>
      <c r="B335" s="86" t="str">
        <f>VLOOKUP(A335, 'Export 20240523'!$A$2:$B$400, 2, FALSE)</f>
        <v>Piñata Whop Stick</v>
      </c>
      <c r="C335" s="87">
        <v>0.0</v>
      </c>
      <c r="D335" s="87">
        <v>21.0</v>
      </c>
      <c r="E335" s="87">
        <v>510.0</v>
      </c>
      <c r="F335" s="19">
        <f>VLOOKUP(B335,'Kings Ratings'!$A$2:$B$1000,2,false)</f>
        <v>11</v>
      </c>
    </row>
    <row r="336">
      <c r="A336" s="83">
        <v>1065.0</v>
      </c>
      <c r="B336" s="86" t="str">
        <f>VLOOKUP(A336, 'Export 20240523'!$A$2:$B$400, 2, FALSE)</f>
        <v>Block of Wood</v>
      </c>
      <c r="C336" s="87">
        <v>0.0</v>
      </c>
      <c r="D336" s="87">
        <v>0.0</v>
      </c>
      <c r="E336" s="87">
        <v>171.0</v>
      </c>
      <c r="F336" s="19">
        <f>VLOOKUP(B336,'Kings Ratings'!$A$2:$B$1000,2,false)</f>
        <v>10</v>
      </c>
    </row>
    <row r="337">
      <c r="A337" s="83">
        <v>1066.0</v>
      </c>
      <c r="B337" s="86" t="str">
        <f>VLOOKUP(A337, 'Export 20240523'!$A$2:$B$400, 2, FALSE)</f>
        <v>Handsaw</v>
      </c>
      <c r="C337" s="87">
        <v>0.0</v>
      </c>
      <c r="D337" s="87">
        <v>1.0</v>
      </c>
      <c r="E337" s="87">
        <v>210.0</v>
      </c>
      <c r="F337" s="19">
        <f>VLOOKUP(B337,'Kings Ratings'!$A$2:$B$1000,2,false)</f>
        <v>9</v>
      </c>
    </row>
    <row r="338">
      <c r="F338" s="19"/>
    </row>
    <row r="339">
      <c r="F339" s="19"/>
    </row>
    <row r="340">
      <c r="F340" s="19"/>
    </row>
    <row r="341">
      <c r="F341" s="19"/>
    </row>
    <row r="342">
      <c r="F342" s="19"/>
    </row>
    <row r="343">
      <c r="F343" s="19"/>
    </row>
    <row r="344">
      <c r="F344" s="19"/>
    </row>
    <row r="345">
      <c r="F345" s="19"/>
    </row>
    <row r="346">
      <c r="F346" s="19"/>
    </row>
    <row r="347">
      <c r="F347" s="19"/>
    </row>
    <row r="348">
      <c r="F348" s="19"/>
    </row>
    <row r="349">
      <c r="F349" s="19"/>
    </row>
    <row r="350">
      <c r="F350" s="19"/>
    </row>
    <row r="351">
      <c r="F351" s="19"/>
    </row>
    <row r="352">
      <c r="F352" s="19"/>
    </row>
    <row r="353">
      <c r="F353" s="19"/>
    </row>
    <row r="354">
      <c r="F354" s="19"/>
    </row>
    <row r="355">
      <c r="F355" s="19"/>
    </row>
    <row r="356">
      <c r="F356" s="19"/>
    </row>
    <row r="357">
      <c r="F357" s="19"/>
    </row>
    <row r="358">
      <c r="F358" s="19"/>
    </row>
    <row r="359">
      <c r="F359" s="19"/>
    </row>
    <row r="360">
      <c r="F360" s="19"/>
    </row>
    <row r="361">
      <c r="F361" s="19"/>
    </row>
    <row r="362">
      <c r="F362" s="19"/>
    </row>
    <row r="363">
      <c r="F363" s="19"/>
    </row>
    <row r="364">
      <c r="F364" s="19"/>
    </row>
    <row r="365">
      <c r="F365" s="19"/>
    </row>
    <row r="366">
      <c r="F366" s="19"/>
    </row>
    <row r="367">
      <c r="F367" s="19"/>
    </row>
    <row r="368">
      <c r="F368" s="19"/>
    </row>
    <row r="369">
      <c r="F369" s="19"/>
    </row>
    <row r="370">
      <c r="F370" s="19"/>
    </row>
    <row r="371">
      <c r="F371" s="19"/>
    </row>
    <row r="372">
      <c r="F372" s="19"/>
    </row>
    <row r="373">
      <c r="F373" s="19"/>
    </row>
    <row r="374">
      <c r="F374" s="19"/>
    </row>
    <row r="375">
      <c r="F375" s="19"/>
    </row>
    <row r="376">
      <c r="F376" s="19"/>
    </row>
    <row r="377">
      <c r="F377" s="19"/>
    </row>
    <row r="378">
      <c r="F378" s="19"/>
    </row>
    <row r="379">
      <c r="F379" s="19"/>
    </row>
    <row r="380">
      <c r="F380" s="19"/>
    </row>
    <row r="381">
      <c r="F381" s="19"/>
    </row>
    <row r="382">
      <c r="F382" s="19"/>
    </row>
    <row r="383">
      <c r="F383" s="19"/>
    </row>
    <row r="384">
      <c r="F384" s="19"/>
    </row>
    <row r="385">
      <c r="F385" s="19"/>
    </row>
    <row r="386">
      <c r="F386" s="19"/>
    </row>
    <row r="387">
      <c r="F387" s="19"/>
    </row>
    <row r="388">
      <c r="F388" s="19"/>
    </row>
    <row r="389">
      <c r="F389" s="19"/>
    </row>
    <row r="390">
      <c r="F390" s="19"/>
    </row>
    <row r="391">
      <c r="F391" s="19"/>
    </row>
    <row r="392">
      <c r="F392" s="19"/>
    </row>
    <row r="393">
      <c r="F393" s="19"/>
    </row>
    <row r="394">
      <c r="F394" s="19"/>
    </row>
    <row r="395">
      <c r="F395" s="19"/>
    </row>
    <row r="396">
      <c r="F396" s="19"/>
    </row>
    <row r="397">
      <c r="F397" s="19"/>
    </row>
    <row r="398">
      <c r="F398" s="19"/>
    </row>
    <row r="399">
      <c r="F399" s="19"/>
    </row>
    <row r="400">
      <c r="F400" s="19"/>
    </row>
    <row r="401">
      <c r="F401" s="19"/>
    </row>
    <row r="402">
      <c r="F402" s="19"/>
    </row>
    <row r="403">
      <c r="F403" s="19"/>
    </row>
    <row r="404">
      <c r="F404" s="19"/>
    </row>
    <row r="405">
      <c r="F405" s="19"/>
    </row>
    <row r="406">
      <c r="F406" s="19"/>
    </row>
    <row r="407">
      <c r="F407" s="19"/>
    </row>
    <row r="408">
      <c r="F408" s="19"/>
    </row>
    <row r="409">
      <c r="F409" s="19"/>
    </row>
    <row r="410">
      <c r="F410" s="19"/>
    </row>
    <row r="411">
      <c r="F411" s="19"/>
    </row>
    <row r="412">
      <c r="F412" s="19"/>
    </row>
    <row r="413">
      <c r="F413" s="19"/>
    </row>
    <row r="414">
      <c r="F414" s="19"/>
    </row>
    <row r="415">
      <c r="F415" s="19"/>
    </row>
    <row r="416">
      <c r="F416" s="19"/>
    </row>
    <row r="417">
      <c r="F417" s="19"/>
    </row>
    <row r="418">
      <c r="F418" s="19"/>
    </row>
    <row r="419">
      <c r="F419" s="19"/>
    </row>
    <row r="420">
      <c r="F420" s="19"/>
    </row>
    <row r="421">
      <c r="F421" s="19"/>
    </row>
    <row r="422">
      <c r="F422" s="19"/>
    </row>
    <row r="423">
      <c r="F423" s="19"/>
    </row>
    <row r="424">
      <c r="F424" s="19"/>
    </row>
    <row r="425">
      <c r="F425" s="19"/>
    </row>
    <row r="426">
      <c r="F426" s="19"/>
    </row>
    <row r="427">
      <c r="F427" s="19"/>
    </row>
    <row r="428">
      <c r="F428" s="19"/>
    </row>
    <row r="429">
      <c r="F429" s="19"/>
    </row>
    <row r="430">
      <c r="F430" s="19"/>
    </row>
    <row r="431">
      <c r="F431" s="19"/>
    </row>
    <row r="432">
      <c r="F432" s="19"/>
    </row>
    <row r="433">
      <c r="F433" s="19"/>
    </row>
    <row r="434">
      <c r="F434" s="19"/>
    </row>
    <row r="435">
      <c r="F435" s="19"/>
    </row>
    <row r="436">
      <c r="F436" s="19"/>
    </row>
    <row r="437">
      <c r="F437" s="19"/>
    </row>
    <row r="438">
      <c r="F438" s="19"/>
    </row>
    <row r="439">
      <c r="F439" s="19"/>
    </row>
    <row r="440">
      <c r="F440" s="19"/>
    </row>
    <row r="441">
      <c r="F441" s="19"/>
    </row>
    <row r="442">
      <c r="F442" s="19"/>
    </row>
    <row r="443">
      <c r="F443" s="19"/>
    </row>
    <row r="444">
      <c r="F444" s="19"/>
    </row>
    <row r="445">
      <c r="F445" s="19"/>
    </row>
    <row r="446">
      <c r="F446" s="19"/>
    </row>
    <row r="447">
      <c r="F447" s="19"/>
    </row>
    <row r="448">
      <c r="F448" s="19"/>
    </row>
    <row r="449">
      <c r="F449" s="19"/>
    </row>
    <row r="450">
      <c r="F450" s="19"/>
    </row>
    <row r="451">
      <c r="F451" s="19"/>
    </row>
    <row r="452">
      <c r="F452" s="19"/>
    </row>
    <row r="453">
      <c r="F453" s="19"/>
    </row>
    <row r="454">
      <c r="F454" s="19"/>
    </row>
    <row r="455">
      <c r="F455" s="19"/>
    </row>
    <row r="456">
      <c r="F456" s="19"/>
    </row>
    <row r="457">
      <c r="F457" s="19"/>
    </row>
    <row r="458">
      <c r="F458" s="19"/>
    </row>
    <row r="459">
      <c r="F459" s="19"/>
    </row>
    <row r="460">
      <c r="F460" s="19"/>
    </row>
    <row r="461">
      <c r="F461" s="19"/>
    </row>
    <row r="462">
      <c r="F462" s="19"/>
    </row>
    <row r="463">
      <c r="F463" s="19"/>
    </row>
    <row r="464">
      <c r="F464" s="19"/>
    </row>
    <row r="465">
      <c r="F465" s="19"/>
    </row>
    <row r="466">
      <c r="F466" s="19"/>
    </row>
    <row r="467">
      <c r="F467" s="19"/>
    </row>
    <row r="468">
      <c r="F468" s="19"/>
    </row>
    <row r="469">
      <c r="F469" s="19"/>
    </row>
    <row r="470">
      <c r="F470" s="19"/>
    </row>
    <row r="471">
      <c r="F471" s="19"/>
    </row>
    <row r="472">
      <c r="F472" s="19"/>
    </row>
    <row r="473">
      <c r="F473" s="19"/>
    </row>
    <row r="474">
      <c r="F474" s="19"/>
    </row>
    <row r="475">
      <c r="F475" s="19"/>
    </row>
    <row r="476">
      <c r="F476" s="19"/>
    </row>
    <row r="477">
      <c r="F477" s="19"/>
    </row>
    <row r="478">
      <c r="F478" s="19"/>
    </row>
    <row r="479">
      <c r="F479" s="19"/>
    </row>
    <row r="480">
      <c r="F480" s="19"/>
    </row>
    <row r="481">
      <c r="F481" s="19"/>
    </row>
    <row r="482">
      <c r="F482" s="19"/>
    </row>
    <row r="483">
      <c r="F483" s="19"/>
    </row>
    <row r="484">
      <c r="F484" s="19"/>
    </row>
    <row r="485">
      <c r="F485" s="19"/>
    </row>
    <row r="486">
      <c r="F486" s="19"/>
    </row>
    <row r="487">
      <c r="F487" s="19"/>
    </row>
    <row r="488">
      <c r="F488" s="19"/>
    </row>
    <row r="489">
      <c r="F489" s="19"/>
    </row>
    <row r="490">
      <c r="F490" s="19"/>
    </row>
    <row r="491">
      <c r="F491" s="19"/>
    </row>
    <row r="492">
      <c r="F492" s="19"/>
    </row>
    <row r="493">
      <c r="F493" s="19"/>
    </row>
    <row r="494">
      <c r="F494" s="19"/>
    </row>
    <row r="495">
      <c r="F495" s="19"/>
    </row>
    <row r="496">
      <c r="F496" s="19"/>
    </row>
    <row r="497">
      <c r="F497" s="19"/>
    </row>
    <row r="498">
      <c r="F498" s="19"/>
    </row>
    <row r="499">
      <c r="F499" s="19"/>
    </row>
    <row r="500">
      <c r="F500" s="19"/>
    </row>
    <row r="501">
      <c r="F501" s="19"/>
    </row>
    <row r="502">
      <c r="F502" s="19"/>
    </row>
    <row r="503">
      <c r="F503" s="19"/>
    </row>
    <row r="504">
      <c r="F504" s="19"/>
    </row>
    <row r="505">
      <c r="F505" s="19"/>
    </row>
    <row r="506">
      <c r="F506" s="19"/>
    </row>
    <row r="507">
      <c r="F507" s="19"/>
    </row>
    <row r="508">
      <c r="F508" s="19"/>
    </row>
    <row r="509">
      <c r="F509" s="19"/>
    </row>
    <row r="510">
      <c r="F510" s="19"/>
    </row>
    <row r="511">
      <c r="F511" s="19"/>
    </row>
    <row r="512">
      <c r="F512" s="19"/>
    </row>
    <row r="513">
      <c r="F513" s="19"/>
    </row>
    <row r="514">
      <c r="F514" s="19"/>
    </row>
    <row r="515">
      <c r="F515" s="19"/>
    </row>
    <row r="516">
      <c r="F516" s="19"/>
    </row>
    <row r="517">
      <c r="F517" s="19"/>
    </row>
    <row r="518">
      <c r="F518" s="19"/>
    </row>
    <row r="519">
      <c r="F519" s="19"/>
    </row>
    <row r="520">
      <c r="F520" s="19"/>
    </row>
    <row r="521">
      <c r="F521" s="19"/>
    </row>
    <row r="522">
      <c r="F522" s="19"/>
    </row>
    <row r="523">
      <c r="F523" s="19"/>
    </row>
    <row r="524">
      <c r="F524" s="19"/>
    </row>
    <row r="525">
      <c r="F525" s="19"/>
    </row>
    <row r="526">
      <c r="F526" s="19"/>
    </row>
    <row r="527">
      <c r="F527" s="19"/>
    </row>
    <row r="528">
      <c r="F528" s="19"/>
    </row>
    <row r="529">
      <c r="F529" s="19"/>
    </row>
    <row r="530">
      <c r="F530" s="19"/>
    </row>
    <row r="531">
      <c r="F531" s="19"/>
    </row>
    <row r="532">
      <c r="F532" s="19"/>
    </row>
    <row r="533">
      <c r="F533" s="19"/>
    </row>
    <row r="534">
      <c r="F534" s="19"/>
    </row>
    <row r="535">
      <c r="F535" s="19"/>
    </row>
    <row r="536">
      <c r="F536" s="19"/>
    </row>
    <row r="537">
      <c r="F537" s="19"/>
    </row>
    <row r="538">
      <c r="F538" s="19"/>
    </row>
    <row r="539">
      <c r="F539" s="19"/>
    </row>
    <row r="540">
      <c r="F540" s="19"/>
    </row>
    <row r="541">
      <c r="F541" s="19"/>
    </row>
    <row r="542">
      <c r="F542" s="19"/>
    </row>
    <row r="543">
      <c r="F543" s="19"/>
    </row>
    <row r="544">
      <c r="F544" s="19"/>
    </row>
    <row r="545">
      <c r="F545" s="19"/>
    </row>
    <row r="546">
      <c r="F546" s="19"/>
    </row>
    <row r="547">
      <c r="F547" s="19"/>
    </row>
    <row r="548">
      <c r="F548" s="19"/>
    </row>
    <row r="549">
      <c r="F549" s="19"/>
    </row>
    <row r="550">
      <c r="F550" s="19"/>
    </row>
    <row r="551">
      <c r="F551" s="19"/>
    </row>
    <row r="552">
      <c r="F552" s="19"/>
    </row>
    <row r="553">
      <c r="F553" s="19"/>
    </row>
    <row r="554">
      <c r="F554" s="19"/>
    </row>
    <row r="555">
      <c r="F555" s="19"/>
    </row>
    <row r="556">
      <c r="F556" s="19"/>
    </row>
    <row r="557">
      <c r="F557" s="19"/>
    </row>
    <row r="558">
      <c r="F558" s="19"/>
    </row>
    <row r="559">
      <c r="F559" s="19"/>
    </row>
    <row r="560">
      <c r="F560" s="19"/>
    </row>
    <row r="561">
      <c r="F561" s="19"/>
    </row>
    <row r="562">
      <c r="F562" s="19"/>
    </row>
    <row r="563">
      <c r="F563" s="19"/>
    </row>
    <row r="564">
      <c r="F564" s="19"/>
    </row>
    <row r="565">
      <c r="F565" s="19"/>
    </row>
    <row r="566">
      <c r="F566" s="19"/>
    </row>
    <row r="567">
      <c r="F567" s="19"/>
    </row>
    <row r="568">
      <c r="F568" s="19"/>
    </row>
    <row r="569">
      <c r="F569" s="19"/>
    </row>
    <row r="570">
      <c r="F570" s="19"/>
    </row>
    <row r="571">
      <c r="F571" s="19"/>
    </row>
    <row r="572">
      <c r="F572" s="19"/>
    </row>
    <row r="573">
      <c r="F573" s="19"/>
    </row>
    <row r="574">
      <c r="F574" s="19"/>
    </row>
    <row r="575">
      <c r="F575" s="19"/>
    </row>
    <row r="576">
      <c r="F576" s="19"/>
    </row>
    <row r="577">
      <c r="F577" s="19"/>
    </row>
    <row r="578">
      <c r="F578" s="19"/>
    </row>
    <row r="579">
      <c r="F579" s="19"/>
    </row>
    <row r="580">
      <c r="F580" s="19"/>
    </row>
    <row r="581">
      <c r="F581" s="19"/>
    </row>
    <row r="582">
      <c r="F582" s="19"/>
    </row>
    <row r="583">
      <c r="F583" s="19"/>
    </row>
    <row r="584">
      <c r="F584" s="19"/>
    </row>
    <row r="585">
      <c r="F585" s="19"/>
    </row>
    <row r="586">
      <c r="F586" s="19"/>
    </row>
    <row r="587">
      <c r="F587" s="19"/>
    </row>
    <row r="588">
      <c r="F588" s="19"/>
    </row>
    <row r="589">
      <c r="F589" s="19"/>
    </row>
    <row r="590">
      <c r="F590" s="19"/>
    </row>
    <row r="591">
      <c r="F591" s="19"/>
    </row>
    <row r="592">
      <c r="F592" s="19"/>
    </row>
    <row r="593">
      <c r="F593" s="19"/>
    </row>
    <row r="594">
      <c r="F594" s="19"/>
    </row>
    <row r="595">
      <c r="F595" s="19"/>
    </row>
    <row r="596">
      <c r="F596" s="19"/>
    </row>
    <row r="597">
      <c r="F597" s="19"/>
    </row>
    <row r="598">
      <c r="F598" s="19"/>
    </row>
    <row r="599">
      <c r="F599" s="19"/>
    </row>
    <row r="600">
      <c r="F600" s="19"/>
    </row>
    <row r="601">
      <c r="F601" s="19"/>
    </row>
    <row r="602">
      <c r="F602" s="19"/>
    </row>
    <row r="603">
      <c r="F603" s="19"/>
    </row>
    <row r="604">
      <c r="F604" s="19"/>
    </row>
    <row r="605">
      <c r="F605" s="19"/>
    </row>
    <row r="606">
      <c r="F606" s="19"/>
    </row>
    <row r="607">
      <c r="F607" s="19"/>
    </row>
    <row r="608">
      <c r="F608" s="19"/>
    </row>
    <row r="609">
      <c r="F609" s="19"/>
    </row>
    <row r="610">
      <c r="F610" s="19"/>
    </row>
    <row r="611">
      <c r="F611" s="19"/>
    </row>
    <row r="612">
      <c r="F612" s="19"/>
    </row>
    <row r="613">
      <c r="F613" s="19"/>
    </row>
    <row r="614">
      <c r="F614" s="19"/>
    </row>
    <row r="615">
      <c r="F615" s="19"/>
    </row>
    <row r="616">
      <c r="F616" s="19"/>
    </row>
    <row r="617">
      <c r="F617" s="19"/>
    </row>
    <row r="618">
      <c r="F618" s="19"/>
    </row>
    <row r="619">
      <c r="F619" s="19"/>
    </row>
    <row r="620">
      <c r="F620" s="19"/>
    </row>
    <row r="621">
      <c r="F621" s="19"/>
    </row>
    <row r="622">
      <c r="F622" s="19"/>
    </row>
    <row r="623">
      <c r="F623" s="19"/>
    </row>
    <row r="624">
      <c r="F624" s="19"/>
    </row>
    <row r="625">
      <c r="F625" s="19"/>
    </row>
    <row r="626">
      <c r="F626" s="19"/>
    </row>
    <row r="627">
      <c r="F627" s="19"/>
    </row>
    <row r="628">
      <c r="F628" s="19"/>
    </row>
    <row r="629">
      <c r="F629" s="19"/>
    </row>
    <row r="630">
      <c r="F630" s="19"/>
    </row>
    <row r="631">
      <c r="F631" s="19"/>
    </row>
    <row r="632">
      <c r="F632" s="19"/>
    </row>
    <row r="633">
      <c r="F633" s="19"/>
    </row>
    <row r="634">
      <c r="F634" s="19"/>
    </row>
    <row r="635">
      <c r="F635" s="19"/>
    </row>
    <row r="636">
      <c r="F636" s="19"/>
    </row>
    <row r="637">
      <c r="F637" s="19"/>
    </row>
    <row r="638">
      <c r="F638" s="19"/>
    </row>
    <row r="639">
      <c r="F639" s="19"/>
    </row>
    <row r="640">
      <c r="F640" s="19"/>
    </row>
    <row r="641">
      <c r="F641" s="19"/>
    </row>
    <row r="642">
      <c r="F642" s="19"/>
    </row>
    <row r="643">
      <c r="F643" s="19"/>
    </row>
    <row r="644">
      <c r="F644" s="19"/>
    </row>
    <row r="645">
      <c r="F645" s="19"/>
    </row>
    <row r="646">
      <c r="F646" s="19"/>
    </row>
    <row r="647">
      <c r="F647" s="19"/>
    </row>
    <row r="648">
      <c r="F648" s="19"/>
    </row>
    <row r="649">
      <c r="F649" s="19"/>
    </row>
    <row r="650">
      <c r="F650" s="19"/>
    </row>
    <row r="651">
      <c r="F651" s="19"/>
    </row>
    <row r="652">
      <c r="F652" s="19"/>
    </row>
    <row r="653">
      <c r="F653" s="19"/>
    </row>
    <row r="654">
      <c r="F654" s="19"/>
    </row>
    <row r="655">
      <c r="F655" s="19"/>
    </row>
    <row r="656">
      <c r="F656" s="19"/>
    </row>
    <row r="657">
      <c r="F657" s="19"/>
    </row>
    <row r="658">
      <c r="F658" s="19"/>
    </row>
    <row r="659">
      <c r="F659" s="19"/>
    </row>
    <row r="660">
      <c r="F660" s="19"/>
    </row>
    <row r="661">
      <c r="F661" s="19"/>
    </row>
    <row r="662">
      <c r="F662" s="19"/>
    </row>
    <row r="663">
      <c r="F663" s="19"/>
    </row>
    <row r="664">
      <c r="F664" s="19"/>
    </row>
    <row r="665">
      <c r="F665" s="19"/>
    </row>
    <row r="666">
      <c r="F666" s="19"/>
    </row>
    <row r="667">
      <c r="F667" s="19"/>
    </row>
    <row r="668">
      <c r="F668" s="19"/>
    </row>
    <row r="669">
      <c r="F669" s="19"/>
    </row>
    <row r="670">
      <c r="F670" s="19"/>
    </row>
    <row r="671">
      <c r="F671" s="19"/>
    </row>
    <row r="672">
      <c r="F672" s="19"/>
    </row>
    <row r="673">
      <c r="F673" s="19"/>
    </row>
    <row r="674">
      <c r="F674" s="19"/>
    </row>
    <row r="675">
      <c r="F675" s="19"/>
    </row>
    <row r="676">
      <c r="F676" s="19"/>
    </row>
    <row r="677">
      <c r="F677" s="19"/>
    </row>
    <row r="678">
      <c r="F678" s="19"/>
    </row>
    <row r="679">
      <c r="F679" s="19"/>
    </row>
    <row r="680">
      <c r="F680" s="19"/>
    </row>
    <row r="681">
      <c r="F681" s="19"/>
    </row>
    <row r="682">
      <c r="F682" s="19"/>
    </row>
    <row r="683">
      <c r="F683" s="19"/>
    </row>
    <row r="684">
      <c r="F684" s="19"/>
    </row>
    <row r="685">
      <c r="F685" s="19"/>
    </row>
    <row r="686">
      <c r="F686" s="19"/>
    </row>
    <row r="687">
      <c r="F687" s="19"/>
    </row>
    <row r="688">
      <c r="F688" s="19"/>
    </row>
    <row r="689">
      <c r="F689" s="19"/>
    </row>
    <row r="690">
      <c r="F690" s="19"/>
    </row>
    <row r="691">
      <c r="F691" s="19"/>
    </row>
    <row r="692">
      <c r="F692" s="19"/>
    </row>
    <row r="693">
      <c r="F693" s="19"/>
    </row>
    <row r="694">
      <c r="F694" s="19"/>
    </row>
    <row r="695">
      <c r="F695" s="19"/>
    </row>
    <row r="696">
      <c r="F696" s="19"/>
    </row>
    <row r="697">
      <c r="F697" s="19"/>
    </row>
    <row r="698">
      <c r="F698" s="19"/>
    </row>
    <row r="699">
      <c r="F699" s="19"/>
    </row>
    <row r="700">
      <c r="F700" s="19"/>
    </row>
    <row r="701">
      <c r="F701" s="19"/>
    </row>
    <row r="702">
      <c r="F702" s="19"/>
    </row>
    <row r="703">
      <c r="F703" s="19"/>
    </row>
    <row r="704">
      <c r="F704" s="19"/>
    </row>
    <row r="705">
      <c r="F705" s="19"/>
    </row>
    <row r="706">
      <c r="F706" s="19"/>
    </row>
    <row r="707">
      <c r="F707" s="19"/>
    </row>
    <row r="708">
      <c r="F708" s="19"/>
    </row>
    <row r="709">
      <c r="F709" s="19"/>
    </row>
    <row r="710">
      <c r="F710" s="19"/>
    </row>
    <row r="711">
      <c r="F711" s="19"/>
    </row>
    <row r="712">
      <c r="F712" s="19"/>
    </row>
    <row r="713">
      <c r="F713" s="19"/>
    </row>
    <row r="714">
      <c r="F714" s="19"/>
    </row>
    <row r="715">
      <c r="F715" s="19"/>
    </row>
    <row r="716">
      <c r="F716" s="19"/>
    </row>
    <row r="717">
      <c r="F717" s="19"/>
    </row>
    <row r="718">
      <c r="F718" s="19"/>
    </row>
    <row r="719">
      <c r="F719" s="19"/>
    </row>
    <row r="720">
      <c r="F720" s="19"/>
    </row>
    <row r="721">
      <c r="F721" s="19"/>
    </row>
    <row r="722">
      <c r="F722" s="19"/>
    </row>
    <row r="723">
      <c r="F723" s="19"/>
    </row>
    <row r="724">
      <c r="F724" s="19"/>
    </row>
    <row r="725">
      <c r="F725" s="19"/>
    </row>
    <row r="726">
      <c r="F726" s="19"/>
    </row>
    <row r="727">
      <c r="F727" s="19"/>
    </row>
    <row r="728">
      <c r="F728" s="19"/>
    </row>
    <row r="729">
      <c r="F729" s="19"/>
    </row>
    <row r="730">
      <c r="F730" s="19"/>
    </row>
    <row r="731">
      <c r="F731" s="19"/>
    </row>
    <row r="732">
      <c r="F732" s="19"/>
    </row>
    <row r="733">
      <c r="F733" s="19"/>
    </row>
    <row r="734">
      <c r="F734" s="19"/>
    </row>
    <row r="735">
      <c r="F735" s="19"/>
    </row>
    <row r="736">
      <c r="F736" s="19"/>
    </row>
    <row r="737">
      <c r="F737" s="19"/>
    </row>
    <row r="738">
      <c r="F738" s="19"/>
    </row>
    <row r="739">
      <c r="F739" s="19"/>
    </row>
    <row r="740">
      <c r="F740" s="19"/>
    </row>
    <row r="741">
      <c r="F741" s="19"/>
    </row>
    <row r="742">
      <c r="F742" s="19"/>
    </row>
    <row r="743">
      <c r="F743" s="19"/>
    </row>
    <row r="744">
      <c r="F744" s="19"/>
    </row>
    <row r="745">
      <c r="F745" s="19"/>
    </row>
    <row r="746">
      <c r="F746" s="19"/>
    </row>
    <row r="747">
      <c r="F747" s="19"/>
    </row>
    <row r="748">
      <c r="F748" s="19"/>
    </row>
    <row r="749">
      <c r="F749" s="19"/>
    </row>
    <row r="750">
      <c r="F750" s="19"/>
    </row>
    <row r="751">
      <c r="F751" s="19"/>
    </row>
    <row r="752">
      <c r="F752" s="19"/>
    </row>
    <row r="753">
      <c r="F753" s="19"/>
    </row>
    <row r="754">
      <c r="F754" s="19"/>
    </row>
    <row r="755">
      <c r="F755" s="19"/>
    </row>
    <row r="756">
      <c r="F756" s="19"/>
    </row>
    <row r="757">
      <c r="F757" s="19"/>
    </row>
    <row r="758">
      <c r="F758" s="19"/>
    </row>
    <row r="759">
      <c r="F759" s="19"/>
    </row>
    <row r="760">
      <c r="F760" s="19"/>
    </row>
    <row r="761">
      <c r="F761" s="19"/>
    </row>
    <row r="762">
      <c r="F762" s="19"/>
    </row>
    <row r="763">
      <c r="F763" s="19"/>
    </row>
    <row r="764">
      <c r="F764" s="19"/>
    </row>
    <row r="765">
      <c r="F765" s="19"/>
    </row>
    <row r="766">
      <c r="F766" s="19"/>
    </row>
    <row r="767">
      <c r="F767" s="19"/>
    </row>
    <row r="768">
      <c r="F768" s="19"/>
    </row>
    <row r="769">
      <c r="F769" s="19"/>
    </row>
    <row r="770">
      <c r="F770" s="19"/>
    </row>
    <row r="771">
      <c r="F771" s="19"/>
    </row>
    <row r="772">
      <c r="F772" s="19"/>
    </row>
    <row r="773">
      <c r="F773" s="19"/>
    </row>
    <row r="774">
      <c r="F774" s="19"/>
    </row>
    <row r="775">
      <c r="F775" s="19"/>
    </row>
    <row r="776">
      <c r="F776" s="19"/>
    </row>
    <row r="777">
      <c r="F777" s="19"/>
    </row>
    <row r="778">
      <c r="F778" s="19"/>
    </row>
    <row r="779">
      <c r="F779" s="19"/>
    </row>
    <row r="780">
      <c r="F780" s="19"/>
    </row>
    <row r="781">
      <c r="F781" s="19"/>
    </row>
    <row r="782">
      <c r="F782" s="19"/>
    </row>
    <row r="783">
      <c r="F783" s="19"/>
    </row>
    <row r="784">
      <c r="F784" s="19"/>
    </row>
    <row r="785">
      <c r="F785" s="19"/>
    </row>
    <row r="786">
      <c r="F786" s="19"/>
    </row>
    <row r="787">
      <c r="F787" s="19"/>
    </row>
    <row r="788">
      <c r="F788" s="19"/>
    </row>
    <row r="789">
      <c r="F789" s="19"/>
    </row>
    <row r="790">
      <c r="F790" s="19"/>
    </row>
    <row r="791">
      <c r="F791" s="19"/>
    </row>
    <row r="792">
      <c r="F792" s="19"/>
    </row>
    <row r="793">
      <c r="F793" s="19"/>
    </row>
    <row r="794">
      <c r="F794" s="19"/>
    </row>
    <row r="795">
      <c r="F795" s="19"/>
    </row>
    <row r="796">
      <c r="F796" s="19"/>
    </row>
    <row r="797">
      <c r="F797" s="19"/>
    </row>
    <row r="798">
      <c r="F798" s="19"/>
    </row>
    <row r="799">
      <c r="F799" s="19"/>
    </row>
    <row r="800">
      <c r="F800" s="19"/>
    </row>
    <row r="801">
      <c r="F801" s="19"/>
    </row>
    <row r="802">
      <c r="F802" s="19"/>
    </row>
    <row r="803">
      <c r="F803" s="19"/>
    </row>
    <row r="804">
      <c r="F804" s="19"/>
    </row>
    <row r="805">
      <c r="F805" s="19"/>
    </row>
    <row r="806">
      <c r="F806" s="19"/>
    </row>
    <row r="807">
      <c r="F807" s="19"/>
    </row>
    <row r="808">
      <c r="F808" s="19"/>
    </row>
    <row r="809">
      <c r="F809" s="19"/>
    </row>
    <row r="810">
      <c r="F810" s="19"/>
    </row>
    <row r="811">
      <c r="F811" s="19"/>
    </row>
    <row r="812">
      <c r="F812" s="19"/>
    </row>
    <row r="813">
      <c r="F813" s="19"/>
    </row>
    <row r="814">
      <c r="F814" s="19"/>
    </row>
    <row r="815">
      <c r="F815" s="19"/>
    </row>
    <row r="816">
      <c r="F816" s="19"/>
    </row>
    <row r="817">
      <c r="F817" s="19"/>
    </row>
    <row r="818">
      <c r="F818" s="19"/>
    </row>
    <row r="819">
      <c r="F819" s="19"/>
    </row>
    <row r="820">
      <c r="F820" s="19"/>
    </row>
    <row r="821">
      <c r="F821" s="19"/>
    </row>
    <row r="822">
      <c r="F822" s="19"/>
    </row>
    <row r="823">
      <c r="F823" s="19"/>
    </row>
    <row r="824">
      <c r="F824" s="19"/>
    </row>
    <row r="825">
      <c r="F825" s="19"/>
    </row>
    <row r="826">
      <c r="F826" s="19"/>
    </row>
    <row r="827">
      <c r="F827" s="19"/>
    </row>
    <row r="828">
      <c r="F828" s="19"/>
    </row>
    <row r="829">
      <c r="F829" s="19"/>
    </row>
    <row r="830">
      <c r="F830" s="19"/>
    </row>
    <row r="831">
      <c r="F831" s="19"/>
    </row>
    <row r="832">
      <c r="F832" s="19"/>
    </row>
    <row r="833">
      <c r="F833" s="19"/>
    </row>
    <row r="834">
      <c r="F834" s="19"/>
    </row>
    <row r="835">
      <c r="F835" s="19"/>
    </row>
    <row r="836">
      <c r="F836" s="19"/>
    </row>
    <row r="837">
      <c r="F837" s="19"/>
    </row>
    <row r="838">
      <c r="F838" s="19"/>
    </row>
    <row r="839">
      <c r="F839" s="19"/>
    </row>
    <row r="840">
      <c r="F840" s="19"/>
    </row>
    <row r="841">
      <c r="F841" s="19"/>
    </row>
    <row r="842">
      <c r="F842" s="19"/>
    </row>
    <row r="843">
      <c r="F843" s="19"/>
    </row>
    <row r="844">
      <c r="F844" s="19"/>
    </row>
    <row r="845">
      <c r="F845" s="19"/>
    </row>
    <row r="846">
      <c r="F846" s="19"/>
    </row>
    <row r="847">
      <c r="F847" s="19"/>
    </row>
    <row r="848">
      <c r="F848" s="19"/>
    </row>
    <row r="849">
      <c r="F849" s="19"/>
    </row>
    <row r="850">
      <c r="F850" s="19"/>
    </row>
    <row r="851">
      <c r="F851" s="19"/>
    </row>
    <row r="852">
      <c r="F852" s="19"/>
    </row>
    <row r="853">
      <c r="F853" s="19"/>
    </row>
    <row r="854">
      <c r="F854" s="19"/>
    </row>
    <row r="855">
      <c r="F855" s="19"/>
    </row>
    <row r="856">
      <c r="F856" s="19"/>
    </row>
    <row r="857">
      <c r="F857" s="19"/>
    </row>
    <row r="858">
      <c r="F858" s="19"/>
    </row>
    <row r="859">
      <c r="F859" s="19"/>
    </row>
    <row r="860">
      <c r="F860" s="19"/>
    </row>
    <row r="861">
      <c r="F861" s="19"/>
    </row>
    <row r="862">
      <c r="F862" s="19"/>
    </row>
    <row r="863">
      <c r="F863" s="19"/>
    </row>
    <row r="864">
      <c r="F864" s="19"/>
    </row>
    <row r="865">
      <c r="F865" s="19"/>
    </row>
    <row r="866">
      <c r="F866" s="19"/>
    </row>
    <row r="867">
      <c r="F867" s="19"/>
    </row>
    <row r="868">
      <c r="F868" s="19"/>
    </row>
    <row r="869">
      <c r="F869" s="19"/>
    </row>
    <row r="870">
      <c r="F870" s="19"/>
    </row>
    <row r="871">
      <c r="F871" s="19"/>
    </row>
    <row r="872">
      <c r="F872" s="19"/>
    </row>
    <row r="873">
      <c r="F873" s="19"/>
    </row>
    <row r="874">
      <c r="F874" s="19"/>
    </row>
    <row r="875">
      <c r="F875" s="19"/>
    </row>
    <row r="876">
      <c r="F876" s="19"/>
    </row>
    <row r="877">
      <c r="F877" s="19"/>
    </row>
    <row r="878">
      <c r="F878" s="19"/>
    </row>
    <row r="879">
      <c r="F879" s="19"/>
    </row>
    <row r="880">
      <c r="F880" s="19"/>
    </row>
    <row r="881">
      <c r="F881" s="19"/>
    </row>
    <row r="882">
      <c r="F882" s="19"/>
    </row>
    <row r="883">
      <c r="F883" s="19"/>
    </row>
    <row r="884">
      <c r="F884" s="19"/>
    </row>
    <row r="885">
      <c r="F885" s="19"/>
    </row>
    <row r="886">
      <c r="F886" s="19"/>
    </row>
    <row r="887">
      <c r="F887" s="19"/>
    </row>
    <row r="888">
      <c r="F888" s="19"/>
    </row>
    <row r="889">
      <c r="F889" s="19"/>
    </row>
    <row r="890">
      <c r="F890" s="19"/>
    </row>
    <row r="891">
      <c r="F891" s="19"/>
    </row>
    <row r="892">
      <c r="F892" s="19"/>
    </row>
    <row r="893">
      <c r="F893" s="19"/>
    </row>
    <row r="894">
      <c r="F894" s="19"/>
    </row>
    <row r="895">
      <c r="F895" s="19"/>
    </row>
    <row r="896">
      <c r="F896" s="19"/>
    </row>
    <row r="897">
      <c r="F897" s="19"/>
    </row>
    <row r="898">
      <c r="F898" s="19"/>
    </row>
    <row r="899">
      <c r="F899" s="19"/>
    </row>
    <row r="900">
      <c r="F900" s="19"/>
    </row>
    <row r="901">
      <c r="F901" s="19"/>
    </row>
    <row r="902">
      <c r="F902" s="19"/>
    </row>
    <row r="903">
      <c r="F903" s="19"/>
    </row>
    <row r="904">
      <c r="F904" s="19"/>
    </row>
    <row r="905">
      <c r="F905" s="19"/>
    </row>
    <row r="906">
      <c r="F906" s="19"/>
    </row>
    <row r="907">
      <c r="F907" s="19"/>
    </row>
    <row r="908">
      <c r="F908" s="19"/>
    </row>
    <row r="909">
      <c r="F909" s="19"/>
    </row>
    <row r="910">
      <c r="F910" s="19"/>
    </row>
    <row r="911">
      <c r="F911" s="19"/>
    </row>
    <row r="912">
      <c r="F912" s="19"/>
    </row>
    <row r="913">
      <c r="F913" s="19"/>
    </row>
    <row r="914">
      <c r="F914" s="19"/>
    </row>
    <row r="915">
      <c r="F915" s="19"/>
    </row>
    <row r="916">
      <c r="F916" s="19"/>
    </row>
    <row r="917">
      <c r="F917" s="19"/>
    </row>
    <row r="918">
      <c r="F918" s="19"/>
    </row>
    <row r="919">
      <c r="F919" s="19"/>
    </row>
    <row r="920">
      <c r="F920" s="19"/>
    </row>
    <row r="921">
      <c r="F921" s="19"/>
    </row>
    <row r="922">
      <c r="F922" s="19"/>
    </row>
    <row r="923">
      <c r="F923" s="19"/>
    </row>
    <row r="924">
      <c r="F924" s="19"/>
    </row>
    <row r="925">
      <c r="F925" s="19"/>
    </row>
    <row r="926">
      <c r="F926" s="19"/>
    </row>
    <row r="927">
      <c r="F927" s="19"/>
    </row>
    <row r="928">
      <c r="F928" s="19"/>
    </row>
    <row r="929">
      <c r="F929" s="19"/>
    </row>
    <row r="930">
      <c r="F930" s="19"/>
    </row>
    <row r="931">
      <c r="F931" s="19"/>
    </row>
    <row r="932">
      <c r="F932" s="19"/>
    </row>
    <row r="933">
      <c r="F933" s="19"/>
    </row>
    <row r="934">
      <c r="F934" s="19"/>
    </row>
    <row r="935">
      <c r="F935" s="19"/>
    </row>
    <row r="936">
      <c r="F936" s="19"/>
    </row>
    <row r="937">
      <c r="F937" s="19"/>
    </row>
    <row r="938">
      <c r="F938" s="19"/>
    </row>
    <row r="939">
      <c r="F939" s="19"/>
    </row>
    <row r="940">
      <c r="F940" s="19"/>
    </row>
    <row r="941">
      <c r="F941" s="19"/>
    </row>
    <row r="942">
      <c r="F942" s="19"/>
    </row>
    <row r="943">
      <c r="F943" s="19"/>
    </row>
    <row r="944">
      <c r="F944" s="19"/>
    </row>
    <row r="945">
      <c r="F945" s="19"/>
    </row>
    <row r="946">
      <c r="F946" s="19"/>
    </row>
    <row r="947">
      <c r="F947" s="19"/>
    </row>
    <row r="948">
      <c r="F948" s="19"/>
    </row>
    <row r="949">
      <c r="F949" s="19"/>
    </row>
    <row r="950">
      <c r="F950" s="19"/>
    </row>
    <row r="951">
      <c r="F951" s="19"/>
    </row>
    <row r="952">
      <c r="F952" s="19"/>
    </row>
    <row r="953">
      <c r="F953" s="19"/>
    </row>
    <row r="954">
      <c r="F954" s="19"/>
    </row>
    <row r="955">
      <c r="F955" s="19"/>
    </row>
    <row r="956">
      <c r="F956" s="19"/>
    </row>
    <row r="957">
      <c r="F957" s="19"/>
    </row>
    <row r="958">
      <c r="F958" s="19"/>
    </row>
    <row r="959">
      <c r="F959" s="19"/>
    </row>
    <row r="960">
      <c r="F960" s="19"/>
    </row>
    <row r="961">
      <c r="F961" s="19"/>
    </row>
    <row r="962">
      <c r="F962" s="19"/>
    </row>
    <row r="963">
      <c r="F963" s="19"/>
    </row>
    <row r="964">
      <c r="F964" s="19"/>
    </row>
    <row r="965">
      <c r="F965" s="19"/>
    </row>
    <row r="966">
      <c r="F966" s="19"/>
    </row>
    <row r="967">
      <c r="F967" s="19"/>
    </row>
    <row r="968">
      <c r="F968" s="19"/>
    </row>
    <row r="969">
      <c r="F969" s="19"/>
    </row>
    <row r="970">
      <c r="F970" s="19"/>
    </row>
    <row r="971">
      <c r="F971" s="19"/>
    </row>
    <row r="972">
      <c r="F972" s="19"/>
    </row>
    <row r="973">
      <c r="F973" s="19"/>
    </row>
    <row r="974">
      <c r="F974" s="19"/>
    </row>
    <row r="975">
      <c r="F975" s="19"/>
    </row>
    <row r="976">
      <c r="F976" s="19"/>
    </row>
    <row r="977">
      <c r="F977" s="19"/>
    </row>
    <row r="978">
      <c r="F978" s="19"/>
    </row>
    <row r="979">
      <c r="F979" s="19"/>
    </row>
    <row r="980">
      <c r="F980" s="19"/>
    </row>
    <row r="981">
      <c r="F981" s="19"/>
    </row>
    <row r="982">
      <c r="F982" s="19"/>
    </row>
    <row r="983">
      <c r="F983" s="19"/>
    </row>
    <row r="984">
      <c r="F984" s="19"/>
    </row>
    <row r="985">
      <c r="F985" s="19"/>
    </row>
    <row r="986">
      <c r="F986" s="19"/>
    </row>
    <row r="987">
      <c r="F987" s="19"/>
    </row>
    <row r="988">
      <c r="F988" s="19"/>
    </row>
    <row r="989">
      <c r="F989" s="19"/>
    </row>
    <row r="990">
      <c r="F990" s="19"/>
    </row>
    <row r="991">
      <c r="F991" s="19"/>
    </row>
    <row r="992">
      <c r="F992" s="19"/>
    </row>
    <row r="993">
      <c r="F993" s="19"/>
    </row>
    <row r="994">
      <c r="F994" s="19"/>
    </row>
    <row r="995">
      <c r="F995" s="19"/>
    </row>
    <row r="996">
      <c r="F996" s="19"/>
    </row>
    <row r="997">
      <c r="F997" s="19"/>
    </row>
    <row r="998">
      <c r="F998" s="19"/>
    </row>
    <row r="999">
      <c r="F999" s="19"/>
    </row>
    <row r="1000">
      <c r="F1000" s="19"/>
    </row>
    <row r="1001">
      <c r="F1001" s="19"/>
    </row>
  </sheetData>
  <autoFilter ref="$A$2:$Z$1001">
    <sortState ref="A2:Z1001">
      <sortCondition ref="A2:A1001"/>
    </sortState>
  </autoFilter>
  <conditionalFormatting sqref="F3:F337">
    <cfRule type="cellIs" dxfId="0" priority="1" operator="lessThan">
      <formula>4</formula>
    </cfRule>
  </conditionalFormatting>
  <conditionalFormatting sqref="F3:F337">
    <cfRule type="cellIs" dxfId="1" priority="2" operator="lessThan">
      <formula>8</formula>
    </cfRule>
  </conditionalFormatting>
  <conditionalFormatting sqref="F3:F337">
    <cfRule type="cellIs" dxfId="2" priority="3" operator="equal">
      <formula>11</formula>
    </cfRule>
  </conditionalFormatting>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5" width="15.88"/>
    <col customWidth="1" min="6" max="6" width="12.5"/>
    <col customWidth="1" min="7" max="7" width="11.88"/>
    <col customWidth="1" min="8" max="15" width="8.75"/>
    <col customWidth="1" min="20" max="20" width="21.25"/>
  </cols>
  <sheetData>
    <row r="1">
      <c r="A1" s="1" t="s">
        <v>1</v>
      </c>
      <c r="B1" s="3" t="s">
        <v>0</v>
      </c>
      <c r="C1" s="85" t="s">
        <v>7</v>
      </c>
      <c r="D1" s="85" t="s">
        <v>5</v>
      </c>
      <c r="E1" s="85" t="s">
        <v>4</v>
      </c>
      <c r="F1" s="3" t="s">
        <v>8</v>
      </c>
      <c r="G1" s="88" t="s">
        <v>1012</v>
      </c>
      <c r="H1" s="3"/>
      <c r="I1" s="3"/>
      <c r="J1" s="3" t="s">
        <v>14</v>
      </c>
      <c r="K1" s="3" t="s">
        <v>15</v>
      </c>
      <c r="L1" s="3" t="s">
        <v>16</v>
      </c>
      <c r="M1" s="3" t="s">
        <v>17</v>
      </c>
      <c r="N1" s="3" t="s">
        <v>18</v>
      </c>
      <c r="O1" s="3" t="s">
        <v>19</v>
      </c>
      <c r="S1" s="1" t="s">
        <v>1</v>
      </c>
      <c r="T1" s="3" t="s">
        <v>0</v>
      </c>
    </row>
    <row r="2">
      <c r="A2" s="56">
        <v>11.0</v>
      </c>
      <c r="B2" s="14" t="s">
        <v>604</v>
      </c>
      <c r="C2" s="87">
        <v>12953.0</v>
      </c>
      <c r="D2" s="87">
        <v>36883.0</v>
      </c>
      <c r="E2" s="87">
        <v>53423.0</v>
      </c>
      <c r="F2" s="19">
        <f>VLOOKUP(B2,'Kings Ratings'!$A$2:$B$1000,2,false)</f>
        <v>1</v>
      </c>
      <c r="G2" s="89">
        <v>275.0</v>
      </c>
      <c r="H2" s="19"/>
      <c r="I2" s="19"/>
      <c r="J2" s="19" t="str">
        <f>IFERROR(__xludf.DUMMYFUNCTION("if(REGEXMATCH(vlookup(B2,'Kings Ratings'!$A$2:$C$1000,3,false),""Fishing""),""x"","""")"),"")</f>
        <v/>
      </c>
      <c r="K2" s="19" t="str">
        <f>IFERROR(__xludf.DUMMYFUNCTION("if(REGEXMATCH(vlookup(B2,'Kings Ratings'!$A$2:$C$1000,3,false),""Crafting""),""Yes"","""")"),"")</f>
        <v/>
      </c>
      <c r="L2" s="19" t="str">
        <f>IFERROR(__xludf.DUMMYFUNCTION("if(REGEXMATCH(vlookup(B2,'Kings Ratings'!$A$2:$C$1000,3,false),""Exploring""),""Yes"","""")"),"")</f>
        <v/>
      </c>
      <c r="M2" s="19" t="str">
        <f>IFERROR(__xludf.DUMMYFUNCTION("if(REGEXMATCH(vlookup(B2,'Kings Ratings'!$A$2:$C$1000,3,false),""Farming""),""Yes"","""")"),"Yes")</f>
        <v>Yes</v>
      </c>
      <c r="N2" s="19" t="str">
        <f>IFERROR(__xludf.DUMMYFUNCTION("if(REGEXMATCH(vlookup(B2,'Kings Ratings'!$A$2:$C$1000,3,false),""Cooking""),""Yes"","""")"),"")</f>
        <v/>
      </c>
      <c r="O2" s="19" t="str">
        <f>IFERROR(__xludf.DUMMYFUNCTION("if(REGEXMATCH(vlookup(B2,'Kings Ratings'!$A$2:$C$1000,3,false),""Event""),""Yes"","""")"),"")</f>
        <v/>
      </c>
      <c r="S2" s="56">
        <v>11.0</v>
      </c>
      <c r="T2" s="14" t="s">
        <v>604</v>
      </c>
    </row>
    <row r="3">
      <c r="A3" s="13">
        <v>13.0</v>
      </c>
      <c r="B3" s="14" t="s">
        <v>250</v>
      </c>
      <c r="C3" s="87">
        <v>8288.0</v>
      </c>
      <c r="D3" s="87">
        <v>23294.0</v>
      </c>
      <c r="E3" s="87">
        <v>35840.0</v>
      </c>
      <c r="F3" s="19">
        <f>VLOOKUP(B3,'Kings Ratings'!$A$2:$B$1000,2,false)</f>
        <v>2</v>
      </c>
      <c r="G3" s="66"/>
      <c r="H3" s="19"/>
      <c r="I3" s="19"/>
      <c r="J3" s="19" t="str">
        <f>IFERROR(__xludf.DUMMYFUNCTION("if(REGEXMATCH(vlookup(B3,'Kings Ratings'!$A$2:$C$1000,3,false),""Fishing""),""Yes"","""")"),"")</f>
        <v/>
      </c>
      <c r="K3" s="19" t="str">
        <f>IFERROR(__xludf.DUMMYFUNCTION("if(REGEXMATCH(vlookup(B3,'Kings Ratings'!$A$2:$C$1000,3,false),""Crafting""),""Yes"","""")"),"")</f>
        <v/>
      </c>
      <c r="L3" s="19" t="str">
        <f>IFERROR(__xludf.DUMMYFUNCTION("if(REGEXMATCH(vlookup(B3,'Kings Ratings'!$A$2:$C$1000,3,false),""Exploring""),""Yes"","""")"),"")</f>
        <v/>
      </c>
      <c r="M3" s="19" t="str">
        <f>IFERROR(__xludf.DUMMYFUNCTION("if(REGEXMATCH(vlookup(B3,'Kings Ratings'!$A$2:$C$1000,3,false),""Farming""),""Yes"","""")"),"Yes")</f>
        <v>Yes</v>
      </c>
      <c r="N3" s="19" t="str">
        <f>IFERROR(__xludf.DUMMYFUNCTION("if(REGEXMATCH(vlookup(B3,'Kings Ratings'!$A$2:$C$1000,3,false),""Cooking""),""Yes"","""")"),"")</f>
        <v/>
      </c>
      <c r="O3" s="19" t="str">
        <f>IFERROR(__xludf.DUMMYFUNCTION("if(REGEXMATCH(vlookup(B3,'Kings Ratings'!$A$2:$C$1000,3,false),""Event""),""Yes"","""")"),"")</f>
        <v/>
      </c>
      <c r="S3" s="13">
        <v>13.0</v>
      </c>
      <c r="T3" s="14" t="s">
        <v>250</v>
      </c>
    </row>
    <row r="4">
      <c r="A4" s="13">
        <v>15.0</v>
      </c>
      <c r="B4" s="14" t="s">
        <v>787</v>
      </c>
      <c r="C4" s="87">
        <v>6575.0</v>
      </c>
      <c r="D4" s="87">
        <v>22373.0</v>
      </c>
      <c r="E4" s="87">
        <v>36824.0</v>
      </c>
      <c r="F4" s="19">
        <f>VLOOKUP(B4,'Kings Ratings'!$A$2:$B$1000,2,false)</f>
        <v>7</v>
      </c>
      <c r="G4" s="66"/>
      <c r="H4" s="19"/>
      <c r="I4" s="19"/>
      <c r="J4" s="19" t="str">
        <f>IFERROR(__xludf.DUMMYFUNCTION("if(REGEXMATCH(vlookup(B4,'Kings Ratings'!$A$2:$C$1000,3,false),""Fishing""),""Yes"","""")"),"")</f>
        <v/>
      </c>
      <c r="K4" s="19" t="str">
        <f>IFERROR(__xludf.DUMMYFUNCTION("if(REGEXMATCH(vlookup(B4,'Kings Ratings'!$A$2:$C$1000,3,false),""Crafting""),""Yes"","""")"),"")</f>
        <v/>
      </c>
      <c r="L4" s="19" t="str">
        <f>IFERROR(__xludf.DUMMYFUNCTION("if(REGEXMATCH(vlookup(B4,'Kings Ratings'!$A$2:$C$1000,3,false),""Exploring""),""Yes"","""")"),"")</f>
        <v/>
      </c>
      <c r="M4" s="19" t="str">
        <f>IFERROR(__xludf.DUMMYFUNCTION("if(REGEXMATCH(vlookup(B4,'Kings Ratings'!$A$2:$C$1000,3,false),""Farming""),""Yes"","""")"),"Yes")</f>
        <v>Yes</v>
      </c>
      <c r="N4" s="19" t="str">
        <f>IFERROR(__xludf.DUMMYFUNCTION("if(REGEXMATCH(vlookup(B4,'Kings Ratings'!$A$2:$C$1000,3,false),""Cooking""),""Yes"","""")"),"")</f>
        <v/>
      </c>
      <c r="O4" s="19" t="str">
        <f>IFERROR(__xludf.DUMMYFUNCTION("if(REGEXMATCH(vlookup(B4,'Kings Ratings'!$A$2:$C$1000,3,false),""Event""),""Yes"","""")"),"")</f>
        <v/>
      </c>
      <c r="S4" s="13">
        <v>15.0</v>
      </c>
      <c r="T4" s="14" t="s">
        <v>787</v>
      </c>
    </row>
    <row r="5">
      <c r="A5" s="13">
        <v>17.0</v>
      </c>
      <c r="B5" s="14" t="s">
        <v>80</v>
      </c>
      <c r="C5" s="87">
        <v>5963.0</v>
      </c>
      <c r="D5" s="87">
        <v>15621.0</v>
      </c>
      <c r="E5" s="87">
        <v>32595.0</v>
      </c>
      <c r="F5" s="19">
        <f>VLOOKUP(B5,'Kings Ratings'!$A$2:$B$1000,2,false)</f>
        <v>1</v>
      </c>
      <c r="G5" s="90">
        <v>219.0</v>
      </c>
      <c r="H5" s="19"/>
      <c r="I5" s="19"/>
      <c r="J5" s="19" t="str">
        <f>IFERROR(__xludf.DUMMYFUNCTION("if(REGEXMATCH(vlookup(B5,'Kings Ratings'!$A$2:$C$1000,3,false),""Fishing""),""Yes"","""")"),"Yes")</f>
        <v>Yes</v>
      </c>
      <c r="K5" s="19" t="str">
        <f>IFERROR(__xludf.DUMMYFUNCTION("if(REGEXMATCH(vlookup(B5,'Kings Ratings'!$A$2:$C$1000,3,false),""Crafting""),""Yes"","""")"),"")</f>
        <v/>
      </c>
      <c r="L5" s="19" t="str">
        <f>IFERROR(__xludf.DUMMYFUNCTION("if(REGEXMATCH(vlookup(B5,'Kings Ratings'!$A$2:$C$1000,3,false),""Exploring""),""Yes"","""")"),"")</f>
        <v/>
      </c>
      <c r="M5" s="19" t="str">
        <f>IFERROR(__xludf.DUMMYFUNCTION("if(REGEXMATCH(vlookup(B5,'Kings Ratings'!$A$2:$C$1000,3,false),""Farming""),""Yes"","""")"),"")</f>
        <v/>
      </c>
      <c r="N5" s="19" t="str">
        <f>IFERROR(__xludf.DUMMYFUNCTION("if(REGEXMATCH(vlookup(B5,'Kings Ratings'!$A$2:$C$1000,3,false),""Cooking""),""Yes"","""")"),"")</f>
        <v/>
      </c>
      <c r="O5" s="19" t="str">
        <f>IFERROR(__xludf.DUMMYFUNCTION("if(REGEXMATCH(vlookup(B5,'Kings Ratings'!$A$2:$C$1000,3,false),""Event""),""Yes"","""")"),"")</f>
        <v/>
      </c>
      <c r="S5" s="13">
        <v>17.0</v>
      </c>
      <c r="T5" s="14" t="s">
        <v>80</v>
      </c>
    </row>
    <row r="6">
      <c r="A6" s="13">
        <v>19.0</v>
      </c>
      <c r="B6" s="14" t="s">
        <v>177</v>
      </c>
      <c r="C6" s="87">
        <v>5962.0</v>
      </c>
      <c r="D6" s="87">
        <v>14853.0</v>
      </c>
      <c r="E6" s="87">
        <v>18831.0</v>
      </c>
      <c r="F6" s="19">
        <f>VLOOKUP(B6,'Kings Ratings'!$A$2:$B$1000,2,false)</f>
        <v>3</v>
      </c>
      <c r="G6" s="89">
        <v>283.0</v>
      </c>
      <c r="H6" s="19"/>
      <c r="I6" s="19"/>
      <c r="J6" s="19" t="str">
        <f>IFERROR(__xludf.DUMMYFUNCTION("if(REGEXMATCH(vlookup(B6,'Kings Ratings'!$A$2:$C$1000,3,false),""Fishing""),""Yes"","""")"),"")</f>
        <v/>
      </c>
      <c r="K6" s="19" t="str">
        <f>IFERROR(__xludf.DUMMYFUNCTION("if(REGEXMATCH(vlookup(B6,'Kings Ratings'!$A$2:$C$1000,3,false),""Crafting""),""Yes"","""")"),"")</f>
        <v/>
      </c>
      <c r="L6" s="19" t="str">
        <f>IFERROR(__xludf.DUMMYFUNCTION("if(REGEXMATCH(vlookup(B6,'Kings Ratings'!$A$2:$C$1000,3,false),""Exploring""),""Yes"","""")"),"")</f>
        <v/>
      </c>
      <c r="M6" s="19" t="str">
        <f>IFERROR(__xludf.DUMMYFUNCTION("if(REGEXMATCH(vlookup(B6,'Kings Ratings'!$A$2:$C$1000,3,false),""Farming""),""Yes"","""")"),"Yes")</f>
        <v>Yes</v>
      </c>
      <c r="N6" s="19" t="str">
        <f>IFERROR(__xludf.DUMMYFUNCTION("if(REGEXMATCH(vlookup(B6,'Kings Ratings'!$A$2:$C$1000,3,false),""Cooking""),""Yes"","""")"),"")</f>
        <v/>
      </c>
      <c r="O6" s="19" t="str">
        <f>IFERROR(__xludf.DUMMYFUNCTION("if(REGEXMATCH(vlookup(B6,'Kings Ratings'!$A$2:$C$1000,3,false),""Event""),""Yes"","""")"),"")</f>
        <v/>
      </c>
      <c r="S6" s="13">
        <v>19.0</v>
      </c>
      <c r="T6" s="14" t="s">
        <v>177</v>
      </c>
    </row>
    <row r="7">
      <c r="A7" s="13">
        <v>21.0</v>
      </c>
      <c r="B7" s="14" t="s">
        <v>23</v>
      </c>
      <c r="C7" s="87">
        <v>5727.0</v>
      </c>
      <c r="D7" s="87">
        <v>16186.0</v>
      </c>
      <c r="E7" s="87">
        <v>28298.0</v>
      </c>
      <c r="F7" s="19">
        <f>VLOOKUP(B7,'Kings Ratings'!$A$2:$B$1000,2,false)</f>
        <v>1</v>
      </c>
      <c r="G7" s="89">
        <v>201.0</v>
      </c>
      <c r="H7" s="19"/>
      <c r="I7" s="19"/>
      <c r="J7" s="19" t="str">
        <f>IFERROR(__xludf.DUMMYFUNCTION("if(REGEXMATCH(vlookup(B7,'Kings Ratings'!$A$2:$C$1000,3,false),""Fishing""),""Yes"","""")"),"")</f>
        <v/>
      </c>
      <c r="K7" s="19" t="str">
        <f>IFERROR(__xludf.DUMMYFUNCTION("if(REGEXMATCH(vlookup(B7,'Kings Ratings'!$A$2:$C$1000,3,false),""Crafting""),""Yes"","""")"),"Yes")</f>
        <v>Yes</v>
      </c>
      <c r="L7" s="19" t="str">
        <f>IFERROR(__xludf.DUMMYFUNCTION("if(REGEXMATCH(vlookup(B7,'Kings Ratings'!$A$2:$C$1000,3,false),""Exploring""),""Yes"","""")"),"")</f>
        <v/>
      </c>
      <c r="M7" s="19" t="str">
        <f>IFERROR(__xludf.DUMMYFUNCTION("if(REGEXMATCH(vlookup(B7,'Kings Ratings'!$A$2:$C$1000,3,false),""Farming""),""Yes"","""")"),"")</f>
        <v/>
      </c>
      <c r="N7" s="19" t="str">
        <f>IFERROR(__xludf.DUMMYFUNCTION("if(REGEXMATCH(vlookup(B7,'Kings Ratings'!$A$2:$C$1000,3,false),""Cooking""),""Yes"","""")"),"")</f>
        <v/>
      </c>
      <c r="O7" s="19" t="str">
        <f>IFERROR(__xludf.DUMMYFUNCTION("if(REGEXMATCH(vlookup(B7,'Kings Ratings'!$A$2:$C$1000,3,false),""Event""),""Yes"","""")"),"")</f>
        <v/>
      </c>
      <c r="S7" s="13">
        <v>21.0</v>
      </c>
      <c r="T7" s="14" t="s">
        <v>23</v>
      </c>
    </row>
    <row r="8">
      <c r="A8" s="13">
        <v>23.0</v>
      </c>
      <c r="B8" s="14" t="s">
        <v>147</v>
      </c>
      <c r="C8" s="87">
        <v>5671.0</v>
      </c>
      <c r="D8" s="87">
        <v>14549.0</v>
      </c>
      <c r="E8" s="87">
        <v>18647.0</v>
      </c>
      <c r="F8" s="19">
        <f>VLOOKUP(B8,'Kings Ratings'!$A$2:$B$1000,2,false)</f>
        <v>1</v>
      </c>
      <c r="G8" s="89">
        <v>243.0</v>
      </c>
      <c r="H8" s="19"/>
      <c r="I8" s="19"/>
      <c r="J8" s="19" t="str">
        <f>IFERROR(__xludf.DUMMYFUNCTION("if(REGEXMATCH(vlookup(B8,'Kings Ratings'!$A$2:$C$1000,3,false),""Fishing""),""Yes"","""")"),"")</f>
        <v/>
      </c>
      <c r="K8" s="19" t="str">
        <f>IFERROR(__xludf.DUMMYFUNCTION("if(REGEXMATCH(vlookup(B8,'Kings Ratings'!$A$2:$C$1000,3,false),""Crafting""),""Yes"","""")"),"Yes")</f>
        <v>Yes</v>
      </c>
      <c r="L8" s="19" t="str">
        <f>IFERROR(__xludf.DUMMYFUNCTION("if(REGEXMATCH(vlookup(B8,'Kings Ratings'!$A$2:$C$1000,3,false),""Exploring""),""Yes"","""")"),"")</f>
        <v/>
      </c>
      <c r="M8" s="19" t="str">
        <f>IFERROR(__xludf.DUMMYFUNCTION("if(REGEXMATCH(vlookup(B8,'Kings Ratings'!$A$2:$C$1000,3,false),""Farming""),""Yes"","""")"),"")</f>
        <v/>
      </c>
      <c r="N8" s="19" t="str">
        <f>IFERROR(__xludf.DUMMYFUNCTION("if(REGEXMATCH(vlookup(B8,'Kings Ratings'!$A$2:$C$1000,3,false),""Cooking""),""Yes"","""")"),"")</f>
        <v/>
      </c>
      <c r="O8" s="19" t="str">
        <f>IFERROR(__xludf.DUMMYFUNCTION("if(REGEXMATCH(vlookup(B8,'Kings Ratings'!$A$2:$C$1000,3,false),""Event""),""Yes"","""")"),"")</f>
        <v/>
      </c>
      <c r="S8" s="13">
        <v>23.0</v>
      </c>
      <c r="T8" s="14" t="s">
        <v>147</v>
      </c>
    </row>
    <row r="9">
      <c r="A9" s="13">
        <v>24.0</v>
      </c>
      <c r="B9" s="14" t="s">
        <v>111</v>
      </c>
      <c r="C9" s="87">
        <v>5557.0</v>
      </c>
      <c r="D9" s="87">
        <v>20561.0</v>
      </c>
      <c r="E9" s="87">
        <v>38268.0</v>
      </c>
      <c r="F9" s="19">
        <f>VLOOKUP(B9,'Kings Ratings'!$A$2:$B$1000,2,false)</f>
        <v>1</v>
      </c>
      <c r="G9" s="89">
        <v>261.0</v>
      </c>
      <c r="H9" s="19"/>
      <c r="I9" s="19"/>
      <c r="J9" s="19" t="str">
        <f>IFERROR(__xludf.DUMMYFUNCTION("if(REGEXMATCH(vlookup(B9,'Kings Ratings'!$A$2:$C$1000,3,false),""Fishing""),""Yes"","""")"),"Yes")</f>
        <v>Yes</v>
      </c>
      <c r="K9" s="19" t="str">
        <f>IFERROR(__xludf.DUMMYFUNCTION("if(REGEXMATCH(vlookup(B9,'Kings Ratings'!$A$2:$C$1000,3,false),""Crafting""),""Yes"","""")"),"")</f>
        <v/>
      </c>
      <c r="L9" s="19" t="str">
        <f>IFERROR(__xludf.DUMMYFUNCTION("if(REGEXMATCH(vlookup(B9,'Kings Ratings'!$A$2:$C$1000,3,false),""Exploring""),""Yes"","""")"),"")</f>
        <v/>
      </c>
      <c r="M9" s="19" t="str">
        <f>IFERROR(__xludf.DUMMYFUNCTION("if(REGEXMATCH(vlookup(B9,'Kings Ratings'!$A$2:$C$1000,3,false),""Farming""),""Yes"","""")"),"")</f>
        <v/>
      </c>
      <c r="N9" s="19" t="str">
        <f>IFERROR(__xludf.DUMMYFUNCTION("if(REGEXMATCH(vlookup(B9,'Kings Ratings'!$A$2:$C$1000,3,false),""Cooking""),""Yes"","""")"),"")</f>
        <v/>
      </c>
      <c r="O9" s="19" t="str">
        <f>IFERROR(__xludf.DUMMYFUNCTION("if(REGEXMATCH(vlookup(B9,'Kings Ratings'!$A$2:$C$1000,3,false),""Event""),""Yes"","""")"),"")</f>
        <v/>
      </c>
      <c r="S9" s="13">
        <v>24.0</v>
      </c>
      <c r="T9" s="14" t="s">
        <v>111</v>
      </c>
    </row>
    <row r="10">
      <c r="A10" s="13">
        <v>25.0</v>
      </c>
      <c r="B10" s="14" t="s">
        <v>161</v>
      </c>
      <c r="C10" s="87">
        <v>5545.0</v>
      </c>
      <c r="D10" s="87">
        <v>8517.0</v>
      </c>
      <c r="E10" s="87">
        <v>9214.0</v>
      </c>
      <c r="F10" s="19">
        <f>VLOOKUP(B10,'Kings Ratings'!$A$2:$B$1000,2,false)</f>
        <v>1</v>
      </c>
      <c r="G10" s="89">
        <v>254.0</v>
      </c>
      <c r="H10" s="19"/>
      <c r="I10" s="19"/>
      <c r="J10" s="19" t="str">
        <f>IFERROR(__xludf.DUMMYFUNCTION("if(REGEXMATCH(vlookup(B10,'Kings Ratings'!$A$2:$C$1000,3,false),""Fishing""),""Yes"","""")"),"Yes")</f>
        <v>Yes</v>
      </c>
      <c r="K10" s="19" t="str">
        <f>IFERROR(__xludf.DUMMYFUNCTION("if(REGEXMATCH(vlookup(B10,'Kings Ratings'!$A$2:$C$1000,3,false),""Crafting""),""Yes"","""")"),"")</f>
        <v/>
      </c>
      <c r="L10" s="19" t="str">
        <f>IFERROR(__xludf.DUMMYFUNCTION("if(REGEXMATCH(vlookup(B10,'Kings Ratings'!$A$2:$C$1000,3,false),""Exploring""),""Yes"","""")"),"")</f>
        <v/>
      </c>
      <c r="M10" s="19" t="str">
        <f>IFERROR(__xludf.DUMMYFUNCTION("if(REGEXMATCH(vlookup(B10,'Kings Ratings'!$A$2:$C$1000,3,false),""Farming""),""Yes"","""")"),"")</f>
        <v/>
      </c>
      <c r="N10" s="19" t="str">
        <f>IFERROR(__xludf.DUMMYFUNCTION("if(REGEXMATCH(vlookup(B10,'Kings Ratings'!$A$2:$C$1000,3,false),""Cooking""),""Yes"","""")"),"")</f>
        <v/>
      </c>
      <c r="O10" s="19" t="str">
        <f>IFERROR(__xludf.DUMMYFUNCTION("if(REGEXMATCH(vlookup(B10,'Kings Ratings'!$A$2:$C$1000,3,false),""Event""),""Yes"","""")"),"")</f>
        <v/>
      </c>
      <c r="S10" s="13">
        <v>25.0</v>
      </c>
      <c r="T10" s="14" t="s">
        <v>161</v>
      </c>
    </row>
    <row r="11">
      <c r="A11" s="13">
        <v>27.0</v>
      </c>
      <c r="B11" s="14" t="s">
        <v>602</v>
      </c>
      <c r="C11" s="87">
        <v>5532.0</v>
      </c>
      <c r="D11" s="87">
        <v>8493.0</v>
      </c>
      <c r="E11" s="87">
        <v>9195.0</v>
      </c>
      <c r="F11" s="19">
        <f>VLOOKUP(B11,'Kings Ratings'!$A$2:$B$1000,2,false)</f>
        <v>1</v>
      </c>
      <c r="G11" s="89">
        <v>276.0</v>
      </c>
      <c r="H11" s="19"/>
      <c r="I11" s="19"/>
      <c r="J11" s="19" t="str">
        <f>IFERROR(__xludf.DUMMYFUNCTION("if(REGEXMATCH(vlookup(B11,'Kings Ratings'!$A$2:$C$1000,3,false),""Fishing""),""Yes"","""")"),"")</f>
        <v/>
      </c>
      <c r="K11" s="19" t="str">
        <f>IFERROR(__xludf.DUMMYFUNCTION("if(REGEXMATCH(vlookup(B11,'Kings Ratings'!$A$2:$C$1000,3,false),""Crafting""),""Yes"","""")"),"")</f>
        <v/>
      </c>
      <c r="L11" s="19" t="str">
        <f>IFERROR(__xludf.DUMMYFUNCTION("if(REGEXMATCH(vlookup(B11,'Kings Ratings'!$A$2:$C$1000,3,false),""Exploring""),""Yes"","""")"),"")</f>
        <v/>
      </c>
      <c r="M11" s="19" t="str">
        <f>IFERROR(__xludf.DUMMYFUNCTION("if(REGEXMATCH(vlookup(B11,'Kings Ratings'!$A$2:$C$1000,3,false),""Farming""),""Yes"","""")"),"Yes")</f>
        <v>Yes</v>
      </c>
      <c r="N11" s="19" t="str">
        <f>IFERROR(__xludf.DUMMYFUNCTION("if(REGEXMATCH(vlookup(B11,'Kings Ratings'!$A$2:$C$1000,3,false),""Cooking""),""Yes"","""")"),"")</f>
        <v/>
      </c>
      <c r="O11" s="19" t="str">
        <f>IFERROR(__xludf.DUMMYFUNCTION("if(REGEXMATCH(vlookup(B11,'Kings Ratings'!$A$2:$C$1000,3,false),""Event""),""Yes"","""")"),"")</f>
        <v/>
      </c>
      <c r="S11" s="13">
        <v>27.0</v>
      </c>
      <c r="T11" s="14" t="s">
        <v>602</v>
      </c>
    </row>
    <row r="12">
      <c r="A12" s="13">
        <v>29.0</v>
      </c>
      <c r="B12" s="14" t="s">
        <v>246</v>
      </c>
      <c r="C12" s="87">
        <v>5454.0</v>
      </c>
      <c r="D12" s="87">
        <v>13882.0</v>
      </c>
      <c r="E12" s="87">
        <v>21610.0</v>
      </c>
      <c r="F12" s="19">
        <f>VLOOKUP(B12,'Kings Ratings'!$A$2:$B$1000,2,false)</f>
        <v>2</v>
      </c>
      <c r="G12" s="66"/>
      <c r="H12" s="19"/>
      <c r="I12" s="19"/>
      <c r="J12" s="19" t="str">
        <f>IFERROR(__xludf.DUMMYFUNCTION("if(REGEXMATCH(vlookup(B12,'Kings Ratings'!$A$2:$C$1000,3,false),""Fishing""),""Yes"","""")"),"")</f>
        <v/>
      </c>
      <c r="K12" s="19" t="str">
        <f>IFERROR(__xludf.DUMMYFUNCTION("if(REGEXMATCH(vlookup(B12,'Kings Ratings'!$A$2:$C$1000,3,false),""Crafting""),""Yes"","""")"),"")</f>
        <v/>
      </c>
      <c r="L12" s="19" t="str">
        <f>IFERROR(__xludf.DUMMYFUNCTION("if(REGEXMATCH(vlookup(B12,'Kings Ratings'!$A$2:$C$1000,3,false),""Exploring""),""Yes"","""")"),"")</f>
        <v/>
      </c>
      <c r="M12" s="19" t="str">
        <f>IFERROR(__xludf.DUMMYFUNCTION("if(REGEXMATCH(vlookup(B12,'Kings Ratings'!$A$2:$C$1000,3,false),""Farming""),""Yes"","""")"),"Yes")</f>
        <v>Yes</v>
      </c>
      <c r="N12" s="19" t="str">
        <f>IFERROR(__xludf.DUMMYFUNCTION("if(REGEXMATCH(vlookup(B12,'Kings Ratings'!$A$2:$C$1000,3,false),""Cooking""),""Yes"","""")"),"")</f>
        <v/>
      </c>
      <c r="O12" s="19" t="str">
        <f>IFERROR(__xludf.DUMMYFUNCTION("if(REGEXMATCH(vlookup(B12,'Kings Ratings'!$A$2:$C$1000,3,false),""Event""),""Yes"","""")"),"")</f>
        <v/>
      </c>
      <c r="S12" s="13">
        <v>29.0</v>
      </c>
      <c r="T12" s="14" t="s">
        <v>246</v>
      </c>
    </row>
    <row r="13">
      <c r="A13" s="13">
        <v>31.0</v>
      </c>
      <c r="B13" s="14" t="s">
        <v>650</v>
      </c>
      <c r="C13" s="87">
        <v>5453.0</v>
      </c>
      <c r="D13" s="87">
        <v>13885.0</v>
      </c>
      <c r="E13" s="87">
        <v>21679.0</v>
      </c>
      <c r="F13" s="19">
        <f>VLOOKUP(B13,'Kings Ratings'!$A$2:$B$1000,2,false)</f>
        <v>8</v>
      </c>
      <c r="G13" s="66"/>
      <c r="H13" s="19"/>
      <c r="I13" s="19"/>
      <c r="J13" s="19" t="str">
        <f>IFERROR(__xludf.DUMMYFUNCTION("if(REGEXMATCH(vlookup(B13,'Kings Ratings'!$A$2:$C$1000,3,false),""Fishing""),""Yes"","""")"),"")</f>
        <v/>
      </c>
      <c r="K13" s="19" t="str">
        <f>IFERROR(__xludf.DUMMYFUNCTION("if(REGEXMATCH(vlookup(B13,'Kings Ratings'!$A$2:$C$1000,3,false),""Crafting""),""Yes"","""")"),"")</f>
        <v/>
      </c>
      <c r="L13" s="19" t="str">
        <f>IFERROR(__xludf.DUMMYFUNCTION("if(REGEXMATCH(vlookup(B13,'Kings Ratings'!$A$2:$C$1000,3,false),""Exploring""),""Yes"","""")"),"")</f>
        <v/>
      </c>
      <c r="M13" s="19" t="str">
        <f>IFERROR(__xludf.DUMMYFUNCTION("if(REGEXMATCH(vlookup(B13,'Kings Ratings'!$A$2:$C$1000,3,false),""Farming""),""Yes"","""")"),"Yes")</f>
        <v>Yes</v>
      </c>
      <c r="N13" s="19" t="str">
        <f>IFERROR(__xludf.DUMMYFUNCTION("if(REGEXMATCH(vlookup(B13,'Kings Ratings'!$A$2:$C$1000,3,false),""Cooking""),""Yes"","""")"),"")</f>
        <v/>
      </c>
      <c r="O13" s="19" t="str">
        <f>IFERROR(__xludf.DUMMYFUNCTION("if(REGEXMATCH(vlookup(B13,'Kings Ratings'!$A$2:$C$1000,3,false),""Event""),""Yes"","""")"),"")</f>
        <v/>
      </c>
      <c r="S13" s="13">
        <v>31.0</v>
      </c>
      <c r="T13" s="14" t="s">
        <v>650</v>
      </c>
    </row>
    <row r="14">
      <c r="A14" s="13">
        <v>33.0</v>
      </c>
      <c r="B14" s="14" t="s">
        <v>576</v>
      </c>
      <c r="C14" s="87">
        <v>5320.0</v>
      </c>
      <c r="D14" s="87">
        <v>14352.0</v>
      </c>
      <c r="E14" s="87">
        <v>29597.0</v>
      </c>
      <c r="F14" s="19">
        <f>VLOOKUP(B14,'Kings Ratings'!$A$2:$B$1000,2,false)</f>
        <v>7</v>
      </c>
      <c r="G14" s="66"/>
      <c r="H14" s="19"/>
      <c r="I14" s="19"/>
      <c r="J14" s="19" t="str">
        <f>IFERROR(__xludf.DUMMYFUNCTION("if(REGEXMATCH(vlookup(B14,'Kings Ratings'!$A$2:$C$1000,3,false),""Fishing""),""Yes"","""")"),"")</f>
        <v/>
      </c>
      <c r="K14" s="19" t="str">
        <f>IFERROR(__xludf.DUMMYFUNCTION("if(REGEXMATCH(vlookup(B14,'Kings Ratings'!$A$2:$C$1000,3,false),""Crafting""),""Yes"","""")"),"")</f>
        <v/>
      </c>
      <c r="L14" s="19" t="str">
        <f>IFERROR(__xludf.DUMMYFUNCTION("if(REGEXMATCH(vlookup(B14,'Kings Ratings'!$A$2:$C$1000,3,false),""Exploring""),""Yes"","""")"),"")</f>
        <v/>
      </c>
      <c r="M14" s="19" t="str">
        <f>IFERROR(__xludf.DUMMYFUNCTION("if(REGEXMATCH(vlookup(B14,'Kings Ratings'!$A$2:$C$1000,3,false),""Farming""),""Yes"","""")"),"Yes")</f>
        <v>Yes</v>
      </c>
      <c r="N14" s="19" t="str">
        <f>IFERROR(__xludf.DUMMYFUNCTION("if(REGEXMATCH(vlookup(B14,'Kings Ratings'!$A$2:$C$1000,3,false),""Cooking""),""Yes"","""")"),"")</f>
        <v/>
      </c>
      <c r="O14" s="19" t="str">
        <f>IFERROR(__xludf.DUMMYFUNCTION("if(REGEXMATCH(vlookup(B14,'Kings Ratings'!$A$2:$C$1000,3,false),""Event""),""Yes"","""")"),"")</f>
        <v/>
      </c>
      <c r="S14" s="13">
        <v>33.0</v>
      </c>
      <c r="T14" s="14" t="s">
        <v>576</v>
      </c>
    </row>
    <row r="15">
      <c r="A15" s="13">
        <v>36.0</v>
      </c>
      <c r="B15" s="14" t="s">
        <v>97</v>
      </c>
      <c r="C15" s="87">
        <v>5203.0</v>
      </c>
      <c r="D15" s="87">
        <v>8359.0</v>
      </c>
      <c r="E15" s="87">
        <v>9148.0</v>
      </c>
      <c r="F15" s="19">
        <f>VLOOKUP(B15,'Kings Ratings'!$A$2:$B$1000,2,false)</f>
        <v>1</v>
      </c>
      <c r="G15" s="90">
        <v>267.0</v>
      </c>
      <c r="H15" s="19"/>
      <c r="I15" s="19"/>
      <c r="J15" s="19" t="str">
        <f>IFERROR(__xludf.DUMMYFUNCTION("if(REGEXMATCH(vlookup(B15,'Kings Ratings'!$A$2:$C$1000,3,false),""Fishing""),""Yes"","""")"),"")</f>
        <v/>
      </c>
      <c r="K15" s="19" t="str">
        <f>IFERROR(__xludf.DUMMYFUNCTION("if(REGEXMATCH(vlookup(B15,'Kings Ratings'!$A$2:$C$1000,3,false),""Crafting""),""Yes"","""")"),"Yes")</f>
        <v>Yes</v>
      </c>
      <c r="L15" s="19" t="str">
        <f>IFERROR(__xludf.DUMMYFUNCTION("if(REGEXMATCH(vlookup(B15,'Kings Ratings'!$A$2:$C$1000,3,false),""Exploring""),""Yes"","""")"),"")</f>
        <v/>
      </c>
      <c r="M15" s="19" t="str">
        <f>IFERROR(__xludf.DUMMYFUNCTION("if(REGEXMATCH(vlookup(B15,'Kings Ratings'!$A$2:$C$1000,3,false),""Farming""),""Yes"","""")"),"")</f>
        <v/>
      </c>
      <c r="N15" s="19" t="str">
        <f>IFERROR(__xludf.DUMMYFUNCTION("if(REGEXMATCH(vlookup(B15,'Kings Ratings'!$A$2:$C$1000,3,false),""Cooking""),""Yes"","""")"),"")</f>
        <v/>
      </c>
      <c r="O15" s="19" t="str">
        <f>IFERROR(__xludf.DUMMYFUNCTION("if(REGEXMATCH(vlookup(B15,'Kings Ratings'!$A$2:$C$1000,3,false),""Event""),""Yes"","""")"),"")</f>
        <v/>
      </c>
      <c r="S15" s="13">
        <v>36.0</v>
      </c>
      <c r="T15" s="14" t="s">
        <v>97</v>
      </c>
    </row>
    <row r="16">
      <c r="A16" s="13">
        <v>37.0</v>
      </c>
      <c r="B16" s="14" t="s">
        <v>790</v>
      </c>
      <c r="C16" s="87">
        <v>5196.0</v>
      </c>
      <c r="D16" s="87">
        <v>11588.0</v>
      </c>
      <c r="E16" s="87">
        <v>16484.0</v>
      </c>
      <c r="F16" s="19">
        <f>VLOOKUP(B16,'Kings Ratings'!$A$2:$B$1000,2,false)</f>
        <v>2</v>
      </c>
      <c r="G16" s="89">
        <v>248.0</v>
      </c>
      <c r="H16" s="19"/>
      <c r="I16" s="19"/>
      <c r="J16" s="19" t="str">
        <f>IFERROR(__xludf.DUMMYFUNCTION("if(REGEXMATCH(vlookup(B16,'Kings Ratings'!$A$2:$C$1000,3,false),""Fishing""),""Yes"","""")"),"")</f>
        <v/>
      </c>
      <c r="K16" s="19" t="str">
        <f>IFERROR(__xludf.DUMMYFUNCTION("if(REGEXMATCH(vlookup(B16,'Kings Ratings'!$A$2:$C$1000,3,false),""Crafting""),""Yes"","""")"),"Yes")</f>
        <v>Yes</v>
      </c>
      <c r="L16" s="19" t="str">
        <f>IFERROR(__xludf.DUMMYFUNCTION("if(REGEXMATCH(vlookup(B16,'Kings Ratings'!$A$2:$C$1000,3,false),""Exploring""),""Yes"","""")"),"")</f>
        <v/>
      </c>
      <c r="M16" s="19" t="str">
        <f>IFERROR(__xludf.DUMMYFUNCTION("if(REGEXMATCH(vlookup(B16,'Kings Ratings'!$A$2:$C$1000,3,false),""Farming""),""Yes"","""")"),"")</f>
        <v/>
      </c>
      <c r="N16" s="19" t="str">
        <f>IFERROR(__xludf.DUMMYFUNCTION("if(REGEXMATCH(vlookup(B16,'Kings Ratings'!$A$2:$C$1000,3,false),""Cooking""),""Yes"","""")"),"")</f>
        <v/>
      </c>
      <c r="O16" s="19" t="str">
        <f>IFERROR(__xludf.DUMMYFUNCTION("if(REGEXMATCH(vlookup(B16,'Kings Ratings'!$A$2:$C$1000,3,false),""Event""),""Yes"","""")"),"")</f>
        <v/>
      </c>
      <c r="S16" s="13">
        <v>37.0</v>
      </c>
      <c r="T16" s="14" t="s">
        <v>790</v>
      </c>
    </row>
    <row r="17">
      <c r="A17" s="13">
        <v>39.0</v>
      </c>
      <c r="B17" s="14" t="s">
        <v>233</v>
      </c>
      <c r="C17" s="87">
        <v>5109.0</v>
      </c>
      <c r="D17" s="87">
        <v>14470.0</v>
      </c>
      <c r="E17" s="87">
        <v>26836.0</v>
      </c>
      <c r="F17" s="19">
        <f>VLOOKUP(B17,'Kings Ratings'!$A$2:$B$1000,2,false)</f>
        <v>1</v>
      </c>
      <c r="G17" s="89">
        <v>234.0</v>
      </c>
      <c r="H17" s="19"/>
      <c r="I17" s="19"/>
      <c r="J17" s="19" t="str">
        <f>IFERROR(__xludf.DUMMYFUNCTION("if(REGEXMATCH(vlookup(B17,'Kings Ratings'!$A$2:$C$1000,3,false),""Fishing""),""Yes"","""")"),"Yes")</f>
        <v>Yes</v>
      </c>
      <c r="K17" s="19" t="str">
        <f>IFERROR(__xludf.DUMMYFUNCTION("if(REGEXMATCH(vlookup(B17,'Kings Ratings'!$A$2:$C$1000,3,false),""Crafting""),""Yes"","""")"),"")</f>
        <v/>
      </c>
      <c r="L17" s="19" t="str">
        <f>IFERROR(__xludf.DUMMYFUNCTION("if(REGEXMATCH(vlookup(B17,'Kings Ratings'!$A$2:$C$1000,3,false),""Exploring""),""Yes"","""")"),"")</f>
        <v/>
      </c>
      <c r="M17" s="19" t="str">
        <f>IFERROR(__xludf.DUMMYFUNCTION("if(REGEXMATCH(vlookup(B17,'Kings Ratings'!$A$2:$C$1000,3,false),""Farming""),""Yes"","""")"),"")</f>
        <v/>
      </c>
      <c r="N17" s="19" t="str">
        <f>IFERROR(__xludf.DUMMYFUNCTION("if(REGEXMATCH(vlookup(B17,'Kings Ratings'!$A$2:$C$1000,3,false),""Cooking""),""Yes"","""")"),"")</f>
        <v/>
      </c>
      <c r="O17" s="19" t="str">
        <f>IFERROR(__xludf.DUMMYFUNCTION("if(REGEXMATCH(vlookup(B17,'Kings Ratings'!$A$2:$C$1000,3,false),""Event""),""Yes"","""")"),"")</f>
        <v/>
      </c>
      <c r="S17" s="13">
        <v>39.0</v>
      </c>
      <c r="T17" s="14" t="s">
        <v>233</v>
      </c>
    </row>
    <row r="18">
      <c r="A18" s="13">
        <v>43.0</v>
      </c>
      <c r="B18" s="14" t="s">
        <v>34</v>
      </c>
      <c r="C18" s="87">
        <v>4973.0</v>
      </c>
      <c r="D18" s="87">
        <v>12898.0</v>
      </c>
      <c r="E18" s="87">
        <v>24587.0</v>
      </c>
      <c r="F18" s="19">
        <f>VLOOKUP(B18,'Kings Ratings'!$A$2:$B$1000,2,false)</f>
        <v>1</v>
      </c>
      <c r="G18" s="89">
        <v>208.0</v>
      </c>
      <c r="H18" s="19"/>
      <c r="I18" s="19"/>
      <c r="J18" s="19" t="str">
        <f>IFERROR(__xludf.DUMMYFUNCTION("if(REGEXMATCH(vlookup(B18,'Kings Ratings'!$A$2:$C$1000,3,false),""Fishing""),""Yes"","""")"),"")</f>
        <v/>
      </c>
      <c r="K18" s="19" t="str">
        <f>IFERROR(__xludf.DUMMYFUNCTION("if(REGEXMATCH(vlookup(B18,'Kings Ratings'!$A$2:$C$1000,3,false),""Crafting""),""Yes"","""")"),"")</f>
        <v/>
      </c>
      <c r="L18" s="19" t="str">
        <f>IFERROR(__xludf.DUMMYFUNCTION("if(REGEXMATCH(vlookup(B18,'Kings Ratings'!$A$2:$C$1000,3,false),""Exploring""),""Yes"","""")"),"Yes")</f>
        <v>Yes</v>
      </c>
      <c r="M18" s="19" t="str">
        <f>IFERROR(__xludf.DUMMYFUNCTION("if(REGEXMATCH(vlookup(B18,'Kings Ratings'!$A$2:$C$1000,3,false),""Farming""),""Yes"","""")"),"")</f>
        <v/>
      </c>
      <c r="N18" s="19" t="str">
        <f>IFERROR(__xludf.DUMMYFUNCTION("if(REGEXMATCH(vlookup(B18,'Kings Ratings'!$A$2:$C$1000,3,false),""Cooking""),""Yes"","""")"),"")</f>
        <v/>
      </c>
      <c r="O18" s="19" t="str">
        <f>IFERROR(__xludf.DUMMYFUNCTION("if(REGEXMATCH(vlookup(B18,'Kings Ratings'!$A$2:$C$1000,3,false),""Event""),""Yes"","""")"),"")</f>
        <v/>
      </c>
      <c r="S18" s="13">
        <v>43.0</v>
      </c>
      <c r="T18" s="14" t="s">
        <v>34</v>
      </c>
    </row>
    <row r="19">
      <c r="A19" s="13">
        <v>45.0</v>
      </c>
      <c r="B19" s="14" t="s">
        <v>303</v>
      </c>
      <c r="C19" s="87">
        <v>4959.0</v>
      </c>
      <c r="D19" s="87">
        <v>8249.0</v>
      </c>
      <c r="E19" s="87">
        <v>9106.0</v>
      </c>
      <c r="F19" s="19">
        <f>VLOOKUP(B19,'Kings Ratings'!$A$2:$B$1000,2,false)</f>
        <v>4</v>
      </c>
      <c r="G19" s="89">
        <v>270.0</v>
      </c>
      <c r="H19" s="19"/>
      <c r="I19" s="19"/>
      <c r="J19" s="19" t="str">
        <f>IFERROR(__xludf.DUMMYFUNCTION("if(REGEXMATCH(vlookup(B19,'Kings Ratings'!$A$2:$C$1000,3,false),""Fishing""),""Yes"","""")"),"Yes")</f>
        <v>Yes</v>
      </c>
      <c r="K19" s="19" t="str">
        <f>IFERROR(__xludf.DUMMYFUNCTION("if(REGEXMATCH(vlookup(B19,'Kings Ratings'!$A$2:$C$1000,3,false),""Crafting""),""Yes"","""")"),"")</f>
        <v/>
      </c>
      <c r="L19" s="19" t="str">
        <f>IFERROR(__xludf.DUMMYFUNCTION("if(REGEXMATCH(vlookup(B19,'Kings Ratings'!$A$2:$C$1000,3,false),""Exploring""),""Yes"","""")"),"")</f>
        <v/>
      </c>
      <c r="M19" s="19" t="str">
        <f>IFERROR(__xludf.DUMMYFUNCTION("if(REGEXMATCH(vlookup(B19,'Kings Ratings'!$A$2:$C$1000,3,false),""Farming""),""Yes"","""")"),"")</f>
        <v/>
      </c>
      <c r="N19" s="19" t="str">
        <f>IFERROR(__xludf.DUMMYFUNCTION("if(REGEXMATCH(vlookup(B19,'Kings Ratings'!$A$2:$C$1000,3,false),""Cooking""),""Yes"","""")"),"")</f>
        <v/>
      </c>
      <c r="O19" s="19" t="str">
        <f>IFERROR(__xludf.DUMMYFUNCTION("if(REGEXMATCH(vlookup(B19,'Kings Ratings'!$A$2:$C$1000,3,false),""Event""),""Yes"","""")"),"")</f>
        <v/>
      </c>
      <c r="S19" s="13">
        <v>45.0</v>
      </c>
      <c r="T19" s="14" t="s">
        <v>303</v>
      </c>
    </row>
    <row r="20">
      <c r="A20" s="13">
        <v>46.0</v>
      </c>
      <c r="B20" s="14" t="s">
        <v>448</v>
      </c>
      <c r="C20" s="87">
        <v>4923.0</v>
      </c>
      <c r="D20" s="87">
        <v>13949.0</v>
      </c>
      <c r="E20" s="87">
        <v>18324.0</v>
      </c>
      <c r="F20" s="19">
        <f>VLOOKUP(B20,'Kings Ratings'!$A$2:$B$1000,2,false)</f>
        <v>8</v>
      </c>
      <c r="G20" s="66"/>
      <c r="H20" s="19"/>
      <c r="I20" s="19"/>
      <c r="J20" s="19" t="str">
        <f>IFERROR(__xludf.DUMMYFUNCTION("if(REGEXMATCH(vlookup(B20,'Kings Ratings'!$A$2:$C$1000,3,false),""Fishing""),""Yes"","""")"),"")</f>
        <v/>
      </c>
      <c r="K20" s="19" t="str">
        <f>IFERROR(__xludf.DUMMYFUNCTION("if(REGEXMATCH(vlookup(B20,'Kings Ratings'!$A$2:$C$1000,3,false),""Crafting""),""Yes"","""")"),"")</f>
        <v/>
      </c>
      <c r="L20" s="19" t="str">
        <f>IFERROR(__xludf.DUMMYFUNCTION("if(REGEXMATCH(vlookup(B20,'Kings Ratings'!$A$2:$C$1000,3,false),""Exploring""),""Yes"","""")"),"")</f>
        <v/>
      </c>
      <c r="M20" s="19" t="str">
        <f>IFERROR(__xludf.DUMMYFUNCTION("if(REGEXMATCH(vlookup(B20,'Kings Ratings'!$A$2:$C$1000,3,false),""Farming""),""Yes"","""")"),"Yes")</f>
        <v>Yes</v>
      </c>
      <c r="N20" s="19" t="str">
        <f>IFERROR(__xludf.DUMMYFUNCTION("if(REGEXMATCH(vlookup(B20,'Kings Ratings'!$A$2:$C$1000,3,false),""Cooking""),""Yes"","""")"),"")</f>
        <v/>
      </c>
      <c r="O20" s="19" t="str">
        <f>IFERROR(__xludf.DUMMYFUNCTION("if(REGEXMATCH(vlookup(B20,'Kings Ratings'!$A$2:$C$1000,3,false),""Event""),""Yes"","""")"),"")</f>
        <v/>
      </c>
      <c r="S20" s="13">
        <v>46.0</v>
      </c>
      <c r="T20" s="14" t="s">
        <v>448</v>
      </c>
    </row>
    <row r="21">
      <c r="A21" s="13">
        <v>48.0</v>
      </c>
      <c r="B21" s="14" t="s">
        <v>626</v>
      </c>
      <c r="C21" s="87">
        <v>4872.0</v>
      </c>
      <c r="D21" s="87">
        <v>8194.0</v>
      </c>
      <c r="E21" s="87">
        <v>9084.0</v>
      </c>
      <c r="F21" s="19">
        <f>VLOOKUP(B21,'Kings Ratings'!$A$2:$B$1000,2,false)</f>
        <v>4</v>
      </c>
      <c r="G21" s="89">
        <v>290.0</v>
      </c>
      <c r="H21" s="19"/>
      <c r="I21" s="19"/>
      <c r="J21" s="19" t="str">
        <f>IFERROR(__xludf.DUMMYFUNCTION("if(REGEXMATCH(vlookup(B21,'Kings Ratings'!$A$2:$C$1000,3,false),""Fishing""),""Yes"","""")"),"")</f>
        <v/>
      </c>
      <c r="K21" s="19" t="str">
        <f>IFERROR(__xludf.DUMMYFUNCTION("if(REGEXMATCH(vlookup(B21,'Kings Ratings'!$A$2:$C$1000,3,false),""Crafting""),""Yes"","""")"),"")</f>
        <v/>
      </c>
      <c r="L21" s="19" t="str">
        <f>IFERROR(__xludf.DUMMYFUNCTION("if(REGEXMATCH(vlookup(B21,'Kings Ratings'!$A$2:$C$1000,3,false),""Exploring""),""Yes"","""")"),"")</f>
        <v/>
      </c>
      <c r="M21" s="19" t="str">
        <f>IFERROR(__xludf.DUMMYFUNCTION("if(REGEXMATCH(vlookup(B21,'Kings Ratings'!$A$2:$C$1000,3,false),""Farming""),""Yes"","""")"),"Yes")</f>
        <v>Yes</v>
      </c>
      <c r="N21" s="19" t="str">
        <f>IFERROR(__xludf.DUMMYFUNCTION("if(REGEXMATCH(vlookup(B21,'Kings Ratings'!$A$2:$C$1000,3,false),""Cooking""),""Yes"","""")"),"")</f>
        <v/>
      </c>
      <c r="O21" s="19" t="str">
        <f>IFERROR(__xludf.DUMMYFUNCTION("if(REGEXMATCH(vlookup(B21,'Kings Ratings'!$A$2:$C$1000,3,false),""Event""),""Yes"","""")"),"")</f>
        <v/>
      </c>
      <c r="S21" s="13">
        <v>48.0</v>
      </c>
      <c r="T21" s="14" t="s">
        <v>626</v>
      </c>
    </row>
    <row r="22">
      <c r="A22" s="13">
        <v>50.0</v>
      </c>
      <c r="B22" s="14" t="s">
        <v>524</v>
      </c>
      <c r="C22" s="87">
        <v>4688.0</v>
      </c>
      <c r="D22" s="87">
        <v>8105.0</v>
      </c>
      <c r="E22" s="87">
        <v>9056.0</v>
      </c>
      <c r="F22" s="19">
        <f>VLOOKUP(B22,'Kings Ratings'!$A$2:$B$1000,2,false)</f>
        <v>7</v>
      </c>
      <c r="G22" s="6"/>
      <c r="H22" s="19"/>
      <c r="I22" s="19"/>
      <c r="J22" s="19" t="str">
        <f>IFERROR(__xludf.DUMMYFUNCTION("if(REGEXMATCH(vlookup(B22,'Kings Ratings'!$A$2:$C$1000,3,false),""Fishing""),""Yes"","""")"),"")</f>
        <v/>
      </c>
      <c r="K22" s="19" t="str">
        <f>IFERROR(__xludf.DUMMYFUNCTION("if(REGEXMATCH(vlookup(B22,'Kings Ratings'!$A$2:$C$1000,3,false),""Crafting""),""Yes"","""")"),"")</f>
        <v/>
      </c>
      <c r="L22" s="19" t="str">
        <f>IFERROR(__xludf.DUMMYFUNCTION("if(REGEXMATCH(vlookup(B22,'Kings Ratings'!$A$2:$C$1000,3,false),""Exploring""),""Yes"","""")"),"")</f>
        <v/>
      </c>
      <c r="M22" s="19" t="str">
        <f>IFERROR(__xludf.DUMMYFUNCTION("if(REGEXMATCH(vlookup(B22,'Kings Ratings'!$A$2:$C$1000,3,false),""Farming""),""Yes"","""")"),"Yes")</f>
        <v>Yes</v>
      </c>
      <c r="N22" s="19" t="str">
        <f>IFERROR(__xludf.DUMMYFUNCTION("if(REGEXMATCH(vlookup(B22,'Kings Ratings'!$A$2:$C$1000,3,false),""Cooking""),""Yes"","""")"),"")</f>
        <v/>
      </c>
      <c r="O22" s="19" t="str">
        <f>IFERROR(__xludf.DUMMYFUNCTION("if(REGEXMATCH(vlookup(B22,'Kings Ratings'!$A$2:$C$1000,3,false),""Event""),""Yes"","""")"),"")</f>
        <v/>
      </c>
      <c r="S22" s="13">
        <v>50.0</v>
      </c>
      <c r="T22" s="14" t="s">
        <v>524</v>
      </c>
    </row>
    <row r="23">
      <c r="A23" s="13">
        <v>55.0</v>
      </c>
      <c r="B23" s="14" t="s">
        <v>772</v>
      </c>
      <c r="C23" s="87">
        <v>4599.0</v>
      </c>
      <c r="D23" s="87">
        <v>13106.0</v>
      </c>
      <c r="E23" s="87">
        <v>31202.0</v>
      </c>
      <c r="F23" s="19">
        <f>VLOOKUP(B23,'Kings Ratings'!$A$2:$B$1000,2,false)</f>
        <v>2</v>
      </c>
      <c r="G23" s="89">
        <v>260.0</v>
      </c>
      <c r="H23" s="19"/>
      <c r="I23" s="19"/>
      <c r="J23" s="19" t="str">
        <f>IFERROR(__xludf.DUMMYFUNCTION("if(REGEXMATCH(vlookup(B23,'Kings Ratings'!$A$2:$C$1000,3,false),""Fishing""),""Yes"","""")"),"")</f>
        <v/>
      </c>
      <c r="K23" s="19" t="str">
        <f>IFERROR(__xludf.DUMMYFUNCTION("if(REGEXMATCH(vlookup(B23,'Kings Ratings'!$A$2:$C$1000,3,false),""Crafting""),""Yes"","""")"),"Yes")</f>
        <v>Yes</v>
      </c>
      <c r="L23" s="19" t="str">
        <f>IFERROR(__xludf.DUMMYFUNCTION("if(REGEXMATCH(vlookup(B23,'Kings Ratings'!$A$2:$C$1000,3,false),""Exploring""),""Yes"","""")"),"")</f>
        <v/>
      </c>
      <c r="M23" s="19" t="str">
        <f>IFERROR(__xludf.DUMMYFUNCTION("if(REGEXMATCH(vlookup(B23,'Kings Ratings'!$A$2:$C$1000,3,false),""Farming""),""Yes"","""")"),"")</f>
        <v/>
      </c>
      <c r="N23" s="19" t="str">
        <f>IFERROR(__xludf.DUMMYFUNCTION("if(REGEXMATCH(vlookup(B23,'Kings Ratings'!$A$2:$C$1000,3,false),""Cooking""),""Yes"","""")"),"")</f>
        <v/>
      </c>
      <c r="O23" s="19" t="str">
        <f>IFERROR(__xludf.DUMMYFUNCTION("if(REGEXMATCH(vlookup(B23,'Kings Ratings'!$A$2:$C$1000,3,false),""Event""),""Yes"","""")"),"")</f>
        <v/>
      </c>
      <c r="S23" s="13">
        <v>55.0</v>
      </c>
      <c r="T23" s="14" t="s">
        <v>772</v>
      </c>
    </row>
    <row r="24">
      <c r="A24" s="13">
        <v>56.0</v>
      </c>
      <c r="B24" s="14" t="s">
        <v>390</v>
      </c>
      <c r="C24" s="87">
        <v>4594.0</v>
      </c>
      <c r="D24" s="87">
        <v>13066.0</v>
      </c>
      <c r="E24" s="87">
        <v>30272.0</v>
      </c>
      <c r="F24" s="19">
        <f>VLOOKUP(B24,'Kings Ratings'!$A$2:$B$1000,2,false)</f>
        <v>1</v>
      </c>
      <c r="G24" s="89">
        <v>228.0</v>
      </c>
      <c r="H24" s="19"/>
      <c r="I24" s="19"/>
      <c r="J24" s="19" t="str">
        <f>IFERROR(__xludf.DUMMYFUNCTION("if(REGEXMATCH(vlookup(B24,'Kings Ratings'!$A$2:$C$1000,3,false),""Fishing""),""Yes"","""")"),"Yes")</f>
        <v>Yes</v>
      </c>
      <c r="K24" s="19" t="str">
        <f>IFERROR(__xludf.DUMMYFUNCTION("if(REGEXMATCH(vlookup(B24,'Kings Ratings'!$A$2:$C$1000,3,false),""Crafting""),""Yes"","""")"),"")</f>
        <v/>
      </c>
      <c r="L24" s="19" t="str">
        <f>IFERROR(__xludf.DUMMYFUNCTION("if(REGEXMATCH(vlookup(B24,'Kings Ratings'!$A$2:$C$1000,3,false),""Exploring""),""Yes"","""")"),"")</f>
        <v/>
      </c>
      <c r="M24" s="19" t="str">
        <f>IFERROR(__xludf.DUMMYFUNCTION("if(REGEXMATCH(vlookup(B24,'Kings Ratings'!$A$2:$C$1000,3,false),""Farming""),""Yes"","""")"),"")</f>
        <v/>
      </c>
      <c r="N24" s="19" t="str">
        <f>IFERROR(__xludf.DUMMYFUNCTION("if(REGEXMATCH(vlookup(B24,'Kings Ratings'!$A$2:$C$1000,3,false),""Cooking""),""Yes"","""")"),"")</f>
        <v/>
      </c>
      <c r="O24" s="19" t="str">
        <f>IFERROR(__xludf.DUMMYFUNCTION("if(REGEXMATCH(vlookup(B24,'Kings Ratings'!$A$2:$C$1000,3,false),""Event""),""Yes"","""")"),"")</f>
        <v/>
      </c>
      <c r="S24" s="13">
        <v>56.0</v>
      </c>
      <c r="T24" s="14" t="s">
        <v>390</v>
      </c>
    </row>
    <row r="25">
      <c r="A25" s="13">
        <v>57.0</v>
      </c>
      <c r="B25" s="14" t="s">
        <v>76</v>
      </c>
      <c r="C25" s="87">
        <v>4586.0</v>
      </c>
      <c r="D25" s="87">
        <v>8052.0</v>
      </c>
      <c r="E25" s="87">
        <v>9029.0</v>
      </c>
      <c r="F25" s="19">
        <f>VLOOKUP(B25,'Kings Ratings'!$A$2:$B$1000,2,false)</f>
        <v>2</v>
      </c>
      <c r="G25" s="89">
        <v>229.0</v>
      </c>
      <c r="H25" s="19"/>
      <c r="I25" s="19"/>
      <c r="J25" s="19" t="str">
        <f>IFERROR(__xludf.DUMMYFUNCTION("if(REGEXMATCH(vlookup(B25,'Kings Ratings'!$A$2:$C$1000,3,false),""Fishing""),""Yes"","""")"),"Yes")</f>
        <v>Yes</v>
      </c>
      <c r="K25" s="19" t="str">
        <f>IFERROR(__xludf.DUMMYFUNCTION("if(REGEXMATCH(vlookup(B25,'Kings Ratings'!$A$2:$C$1000,3,false),""Crafting""),""Yes"","""")"),"")</f>
        <v/>
      </c>
      <c r="L25" s="19" t="str">
        <f>IFERROR(__xludf.DUMMYFUNCTION("if(REGEXMATCH(vlookup(B25,'Kings Ratings'!$A$2:$C$1000,3,false),""Exploring""),""Yes"","""")"),"")</f>
        <v/>
      </c>
      <c r="M25" s="19" t="str">
        <f>IFERROR(__xludf.DUMMYFUNCTION("if(REGEXMATCH(vlookup(B25,'Kings Ratings'!$A$2:$C$1000,3,false),""Farming""),""Yes"","""")"),"")</f>
        <v/>
      </c>
      <c r="N25" s="19" t="str">
        <f>IFERROR(__xludf.DUMMYFUNCTION("if(REGEXMATCH(vlookup(B25,'Kings Ratings'!$A$2:$C$1000,3,false),""Cooking""),""Yes"","""")"),"")</f>
        <v/>
      </c>
      <c r="O25" s="19" t="str">
        <f>IFERROR(__xludf.DUMMYFUNCTION("if(REGEXMATCH(vlookup(B25,'Kings Ratings'!$A$2:$C$1000,3,false),""Event""),""Yes"","""")"),"")</f>
        <v/>
      </c>
      <c r="S25" s="13">
        <v>57.0</v>
      </c>
      <c r="T25" s="14" t="s">
        <v>76</v>
      </c>
    </row>
    <row r="26">
      <c r="A26" s="13">
        <v>58.0</v>
      </c>
      <c r="B26" s="14" t="s">
        <v>301</v>
      </c>
      <c r="C26" s="87">
        <v>4578.0</v>
      </c>
      <c r="D26" s="87">
        <v>12849.0</v>
      </c>
      <c r="E26" s="87">
        <v>25766.0</v>
      </c>
      <c r="F26" s="19">
        <f>VLOOKUP(B26,'Kings Ratings'!$A$2:$B$1000,2,false)</f>
        <v>1</v>
      </c>
      <c r="G26" s="89">
        <v>256.0</v>
      </c>
      <c r="H26" s="19"/>
      <c r="I26" s="19"/>
      <c r="J26" s="19" t="str">
        <f>IFERROR(__xludf.DUMMYFUNCTION("if(REGEXMATCH(vlookup(B26,'Kings Ratings'!$A$2:$C$1000,3,false),""Fishing""),""Yes"","""")"),"Yes")</f>
        <v>Yes</v>
      </c>
      <c r="K26" s="19" t="str">
        <f>IFERROR(__xludf.DUMMYFUNCTION("if(REGEXMATCH(vlookup(B26,'Kings Ratings'!$A$2:$C$1000,3,false),""Crafting""),""Yes"","""")"),"")</f>
        <v/>
      </c>
      <c r="L26" s="19" t="str">
        <f>IFERROR(__xludf.DUMMYFUNCTION("if(REGEXMATCH(vlookup(B26,'Kings Ratings'!$A$2:$C$1000,3,false),""Exploring""),""Yes"","""")"),"")</f>
        <v/>
      </c>
      <c r="M26" s="19" t="str">
        <f>IFERROR(__xludf.DUMMYFUNCTION("if(REGEXMATCH(vlookup(B26,'Kings Ratings'!$A$2:$C$1000,3,false),""Farming""),""Yes"","""")"),"")</f>
        <v/>
      </c>
      <c r="N26" s="19" t="str">
        <f>IFERROR(__xludf.DUMMYFUNCTION("if(REGEXMATCH(vlookup(B26,'Kings Ratings'!$A$2:$C$1000,3,false),""Cooking""),""Yes"","""")"),"")</f>
        <v/>
      </c>
      <c r="O26" s="19" t="str">
        <f>IFERROR(__xludf.DUMMYFUNCTION("if(REGEXMATCH(vlookup(B26,'Kings Ratings'!$A$2:$C$1000,3,false),""Event""),""Yes"","""")"),"")</f>
        <v/>
      </c>
      <c r="S26" s="13">
        <v>58.0</v>
      </c>
      <c r="T26" s="14" t="s">
        <v>301</v>
      </c>
    </row>
    <row r="27">
      <c r="A27" s="13">
        <v>59.0</v>
      </c>
      <c r="B27" s="14" t="s">
        <v>764</v>
      </c>
      <c r="C27" s="87">
        <v>4505.0</v>
      </c>
      <c r="D27" s="87">
        <v>8030.0</v>
      </c>
      <c r="E27" s="87">
        <v>9020.0</v>
      </c>
      <c r="F27" s="19">
        <f>VLOOKUP(B27,'Kings Ratings'!$A$2:$B$1000,2,false)</f>
        <v>8</v>
      </c>
      <c r="G27" s="6"/>
      <c r="H27" s="19"/>
      <c r="I27" s="19"/>
      <c r="J27" s="19" t="str">
        <f>IFERROR(__xludf.DUMMYFUNCTION("if(REGEXMATCH(vlookup(B27,'Kings Ratings'!$A$2:$C$1000,3,false),""Fishing""),""Yes"","""")"),"")</f>
        <v/>
      </c>
      <c r="K27" s="19" t="str">
        <f>IFERROR(__xludf.DUMMYFUNCTION("if(REGEXMATCH(vlookup(B27,'Kings Ratings'!$A$2:$C$1000,3,false),""Crafting""),""Yes"","""")"),"")</f>
        <v/>
      </c>
      <c r="L27" s="19" t="str">
        <f>IFERROR(__xludf.DUMMYFUNCTION("if(REGEXMATCH(vlookup(B27,'Kings Ratings'!$A$2:$C$1000,3,false),""Exploring""),""Yes"","""")"),"")</f>
        <v/>
      </c>
      <c r="M27" s="19" t="str">
        <f>IFERROR(__xludf.DUMMYFUNCTION("if(REGEXMATCH(vlookup(B27,'Kings Ratings'!$A$2:$C$1000,3,false),""Farming""),""Yes"","""")"),"Yes")</f>
        <v>Yes</v>
      </c>
      <c r="N27" s="19" t="str">
        <f>IFERROR(__xludf.DUMMYFUNCTION("if(REGEXMATCH(vlookup(B27,'Kings Ratings'!$A$2:$C$1000,3,false),""Cooking""),""Yes"","""")"),"")</f>
        <v/>
      </c>
      <c r="O27" s="19" t="str">
        <f>IFERROR(__xludf.DUMMYFUNCTION("if(REGEXMATCH(vlookup(B27,'Kings Ratings'!$A$2:$C$1000,3,false),""Event""),""Yes"","""")"),"")</f>
        <v/>
      </c>
      <c r="S27" s="13">
        <v>59.0</v>
      </c>
      <c r="T27" s="14" t="s">
        <v>764</v>
      </c>
    </row>
    <row r="28">
      <c r="A28" s="13">
        <v>63.0</v>
      </c>
      <c r="B28" s="14" t="s">
        <v>156</v>
      </c>
      <c r="C28" s="87">
        <v>4502.0</v>
      </c>
      <c r="D28" s="87">
        <v>9188.0</v>
      </c>
      <c r="E28" s="87">
        <v>19232.0</v>
      </c>
      <c r="F28" s="19">
        <f>VLOOKUP(B28,'Kings Ratings'!$A$2:$B$1000,2,false)</f>
        <v>1</v>
      </c>
      <c r="G28" s="89">
        <v>274.0</v>
      </c>
      <c r="H28" s="19"/>
      <c r="I28" s="19"/>
      <c r="J28" s="19" t="str">
        <f>IFERROR(__xludf.DUMMYFUNCTION("if(REGEXMATCH(vlookup(B28,'Kings Ratings'!$A$2:$C$1000,3,false),""Fishing""),""Yes"","""")"),"Yes")</f>
        <v>Yes</v>
      </c>
      <c r="K28" s="19" t="str">
        <f>IFERROR(__xludf.DUMMYFUNCTION("if(REGEXMATCH(vlookup(B28,'Kings Ratings'!$A$2:$C$1000,3,false),""Crafting""),""Yes"","""")"),"")</f>
        <v/>
      </c>
      <c r="L28" s="19" t="str">
        <f>IFERROR(__xludf.DUMMYFUNCTION("if(REGEXMATCH(vlookup(B28,'Kings Ratings'!$A$2:$C$1000,3,false),""Exploring""),""Yes"","""")"),"")</f>
        <v/>
      </c>
      <c r="M28" s="19" t="str">
        <f>IFERROR(__xludf.DUMMYFUNCTION("if(REGEXMATCH(vlookup(B28,'Kings Ratings'!$A$2:$C$1000,3,false),""Farming""),""Yes"","""")"),"")</f>
        <v/>
      </c>
      <c r="N28" s="19" t="str">
        <f>IFERROR(__xludf.DUMMYFUNCTION("if(REGEXMATCH(vlookup(B28,'Kings Ratings'!$A$2:$C$1000,3,false),""Cooking""),""Yes"","""")"),"")</f>
        <v/>
      </c>
      <c r="O28" s="19" t="str">
        <f>IFERROR(__xludf.DUMMYFUNCTION("if(REGEXMATCH(vlookup(B28,'Kings Ratings'!$A$2:$C$1000,3,false),""Event""),""Yes"","""")"),"")</f>
        <v/>
      </c>
      <c r="S28" s="13">
        <v>63.0</v>
      </c>
      <c r="T28" s="14" t="s">
        <v>156</v>
      </c>
    </row>
    <row r="29">
      <c r="A29" s="13">
        <v>65.0</v>
      </c>
      <c r="B29" s="14" t="s">
        <v>204</v>
      </c>
      <c r="C29" s="87">
        <v>4385.0</v>
      </c>
      <c r="D29" s="87">
        <v>11386.0</v>
      </c>
      <c r="E29" s="87">
        <v>25334.0</v>
      </c>
      <c r="F29" s="19">
        <f>VLOOKUP(B29,'Kings Ratings'!$A$2:$B$1000,2,false)</f>
        <v>7</v>
      </c>
      <c r="G29" s="6"/>
      <c r="H29" s="19"/>
      <c r="I29" s="19"/>
      <c r="J29" s="19" t="str">
        <f>IFERROR(__xludf.DUMMYFUNCTION("if(REGEXMATCH(vlookup(B29,'Kings Ratings'!$A$2:$C$1000,3,false),""Fishing""),""Yes"","""")"),"")</f>
        <v/>
      </c>
      <c r="K29" s="19" t="str">
        <f>IFERROR(__xludf.DUMMYFUNCTION("if(REGEXMATCH(vlookup(B29,'Kings Ratings'!$A$2:$C$1000,3,false),""Crafting""),""Yes"","""")"),"")</f>
        <v/>
      </c>
      <c r="L29" s="19" t="str">
        <f>IFERROR(__xludf.DUMMYFUNCTION("if(REGEXMATCH(vlookup(B29,'Kings Ratings'!$A$2:$C$1000,3,false),""Exploring""),""Yes"","""")"),"")</f>
        <v/>
      </c>
      <c r="M29" s="19" t="str">
        <f>IFERROR(__xludf.DUMMYFUNCTION("if(REGEXMATCH(vlookup(B29,'Kings Ratings'!$A$2:$C$1000,3,false),""Farming""),""Yes"","""")"),"Yes")</f>
        <v>Yes</v>
      </c>
      <c r="N29" s="19" t="str">
        <f>IFERROR(__xludf.DUMMYFUNCTION("if(REGEXMATCH(vlookup(B29,'Kings Ratings'!$A$2:$C$1000,3,false),""Cooking""),""Yes"","""")"),"")</f>
        <v/>
      </c>
      <c r="O29" s="19" t="str">
        <f>IFERROR(__xludf.DUMMYFUNCTION("if(REGEXMATCH(vlookup(B29,'Kings Ratings'!$A$2:$C$1000,3,false),""Event""),""Yes"","""")"),"")</f>
        <v/>
      </c>
      <c r="S29" s="13">
        <v>65.0</v>
      </c>
      <c r="T29" s="14" t="s">
        <v>204</v>
      </c>
    </row>
    <row r="30">
      <c r="A30" s="13">
        <v>67.0</v>
      </c>
      <c r="B30" s="14" t="s">
        <v>162</v>
      </c>
      <c r="C30" s="87">
        <v>4372.0</v>
      </c>
      <c r="D30" s="87">
        <v>12107.0</v>
      </c>
      <c r="E30" s="87">
        <v>20562.0</v>
      </c>
      <c r="F30" s="19">
        <f>VLOOKUP(B30,'Kings Ratings'!$A$2:$B$1000,2,false)</f>
        <v>8</v>
      </c>
      <c r="G30" s="6"/>
      <c r="H30" s="19"/>
      <c r="I30" s="19"/>
      <c r="J30" s="19" t="str">
        <f>IFERROR(__xludf.DUMMYFUNCTION("if(REGEXMATCH(vlookup(B30,'Kings Ratings'!$A$2:$C$1000,3,false),""Fishing""),""Yes"","""")"),"")</f>
        <v/>
      </c>
      <c r="K30" s="19" t="str">
        <f>IFERROR(__xludf.DUMMYFUNCTION("if(REGEXMATCH(vlookup(B30,'Kings Ratings'!$A$2:$C$1000,3,false),""Crafting""),""Yes"","""")"),"")</f>
        <v/>
      </c>
      <c r="L30" s="19" t="str">
        <f>IFERROR(__xludf.DUMMYFUNCTION("if(REGEXMATCH(vlookup(B30,'Kings Ratings'!$A$2:$C$1000,3,false),""Exploring""),""Yes"","""")"),"")</f>
        <v/>
      </c>
      <c r="M30" s="19" t="str">
        <f>IFERROR(__xludf.DUMMYFUNCTION("if(REGEXMATCH(vlookup(B30,'Kings Ratings'!$A$2:$C$1000,3,false),""Farming""),""Yes"","""")"),"Yes")</f>
        <v>Yes</v>
      </c>
      <c r="N30" s="19" t="str">
        <f>IFERROR(__xludf.DUMMYFUNCTION("if(REGEXMATCH(vlookup(B30,'Kings Ratings'!$A$2:$C$1000,3,false),""Cooking""),""Yes"","""")"),"")</f>
        <v/>
      </c>
      <c r="O30" s="19" t="str">
        <f>IFERROR(__xludf.DUMMYFUNCTION("if(REGEXMATCH(vlookup(B30,'Kings Ratings'!$A$2:$C$1000,3,false),""Event""),""Yes"","""")"),"")</f>
        <v/>
      </c>
      <c r="S30" s="13">
        <v>67.0</v>
      </c>
      <c r="T30" s="14" t="s">
        <v>162</v>
      </c>
    </row>
    <row r="31">
      <c r="A31" s="13">
        <v>69.0</v>
      </c>
      <c r="B31" s="14" t="s">
        <v>634</v>
      </c>
      <c r="C31" s="87">
        <v>4354.0</v>
      </c>
      <c r="D31" s="87">
        <v>13536.0</v>
      </c>
      <c r="E31" s="87">
        <v>18041.0</v>
      </c>
      <c r="F31" s="19">
        <f>VLOOKUP(B31,'Kings Ratings'!$A$2:$B$1000,2,false)</f>
        <v>9</v>
      </c>
      <c r="G31" s="6"/>
      <c r="H31" s="19"/>
      <c r="I31" s="19"/>
      <c r="J31" s="19" t="str">
        <f>IFERROR(__xludf.DUMMYFUNCTION("if(REGEXMATCH(vlookup(B31,'Kings Ratings'!$A$2:$C$1000,3,false),""Fishing""),""Yes"","""")"),"")</f>
        <v/>
      </c>
      <c r="K31" s="19" t="str">
        <f>IFERROR(__xludf.DUMMYFUNCTION("if(REGEXMATCH(vlookup(B31,'Kings Ratings'!$A$2:$C$1000,3,false),""Crafting""),""Yes"","""")"),"")</f>
        <v/>
      </c>
      <c r="L31" s="19" t="str">
        <f>IFERROR(__xludf.DUMMYFUNCTION("if(REGEXMATCH(vlookup(B31,'Kings Ratings'!$A$2:$C$1000,3,false),""Exploring""),""Yes"","""")"),"")</f>
        <v/>
      </c>
      <c r="M31" s="19" t="str">
        <f>IFERROR(__xludf.DUMMYFUNCTION("if(REGEXMATCH(vlookup(B31,'Kings Ratings'!$A$2:$C$1000,3,false),""Farming""),""Yes"","""")"),"Yes")</f>
        <v>Yes</v>
      </c>
      <c r="N31" s="19" t="str">
        <f>IFERROR(__xludf.DUMMYFUNCTION("if(REGEXMATCH(vlookup(B31,'Kings Ratings'!$A$2:$C$1000,3,false),""Cooking""),""Yes"","""")"),"")</f>
        <v/>
      </c>
      <c r="O31" s="19" t="str">
        <f>IFERROR(__xludf.DUMMYFUNCTION("if(REGEXMATCH(vlookup(B31,'Kings Ratings'!$A$2:$C$1000,3,false),""Event""),""Yes"","""")"),"")</f>
        <v/>
      </c>
      <c r="S31" s="13">
        <v>69.0</v>
      </c>
      <c r="T31" s="14" t="s">
        <v>634</v>
      </c>
    </row>
    <row r="32">
      <c r="A32" s="13">
        <v>71.0</v>
      </c>
      <c r="B32" s="14" t="s">
        <v>809</v>
      </c>
      <c r="C32" s="87">
        <v>4275.0</v>
      </c>
      <c r="D32" s="87">
        <v>11597.0</v>
      </c>
      <c r="E32" s="87">
        <v>19229.0</v>
      </c>
      <c r="F32" s="19">
        <f>VLOOKUP(B32,'Kings Ratings'!$A$2:$B$1000,2,false)</f>
        <v>9</v>
      </c>
      <c r="G32" s="66"/>
      <c r="H32" s="19"/>
      <c r="I32" s="19"/>
      <c r="J32" s="19" t="str">
        <f>IFERROR(__xludf.DUMMYFUNCTION("if(REGEXMATCH(vlookup(B32,'Kings Ratings'!$A$2:$C$1000,3,false),""Fishing""),""Yes"","""")"),"")</f>
        <v/>
      </c>
      <c r="K32" s="19" t="str">
        <f>IFERROR(__xludf.DUMMYFUNCTION("if(REGEXMATCH(vlookup(B32,'Kings Ratings'!$A$2:$C$1000,3,false),""Crafting""),""Yes"","""")"),"")</f>
        <v/>
      </c>
      <c r="L32" s="19" t="str">
        <f>IFERROR(__xludf.DUMMYFUNCTION("if(REGEXMATCH(vlookup(B32,'Kings Ratings'!$A$2:$C$1000,3,false),""Exploring""),""Yes"","""")"),"")</f>
        <v/>
      </c>
      <c r="M32" s="19" t="str">
        <f>IFERROR(__xludf.DUMMYFUNCTION("if(REGEXMATCH(vlookup(B32,'Kings Ratings'!$A$2:$C$1000,3,false),""Farming""),""Yes"","""")"),"Yes")</f>
        <v>Yes</v>
      </c>
      <c r="N32" s="19" t="str">
        <f>IFERROR(__xludf.DUMMYFUNCTION("if(REGEXMATCH(vlookup(B32,'Kings Ratings'!$A$2:$C$1000,3,false),""Cooking""),""Yes"","""")"),"")</f>
        <v/>
      </c>
      <c r="O32" s="19" t="str">
        <f>IFERROR(__xludf.DUMMYFUNCTION("if(REGEXMATCH(vlookup(B32,'Kings Ratings'!$A$2:$C$1000,3,false),""Event""),""Yes"","""")"),"")</f>
        <v/>
      </c>
      <c r="S32" s="13">
        <v>71.0</v>
      </c>
      <c r="T32" s="14" t="s">
        <v>809</v>
      </c>
    </row>
    <row r="33">
      <c r="A33" s="13">
        <v>72.0</v>
      </c>
      <c r="B33" s="14" t="s">
        <v>819</v>
      </c>
      <c r="C33" s="87">
        <v>4273.0</v>
      </c>
      <c r="D33" s="87">
        <v>11575.0</v>
      </c>
      <c r="E33" s="87">
        <v>18553.0</v>
      </c>
      <c r="F33" s="19">
        <f>VLOOKUP(B33,'Kings Ratings'!$A$2:$B$1000,2,false)</f>
        <v>1</v>
      </c>
      <c r="G33" s="89">
        <v>273.0</v>
      </c>
      <c r="H33" s="19"/>
      <c r="I33" s="19"/>
      <c r="J33" s="19" t="str">
        <f>IFERROR(__xludf.DUMMYFUNCTION("if(REGEXMATCH(vlookup(B33,'Kings Ratings'!$A$2:$C$1000,3,false),""Fishing""),""Yes"","""")"),"")</f>
        <v/>
      </c>
      <c r="K33" s="19" t="str">
        <f>IFERROR(__xludf.DUMMYFUNCTION("if(REGEXMATCH(vlookup(B33,'Kings Ratings'!$A$2:$C$1000,3,false),""Crafting""),""Yes"","""")"),"Yes")</f>
        <v>Yes</v>
      </c>
      <c r="L33" s="19" t="str">
        <f>IFERROR(__xludf.DUMMYFUNCTION("if(REGEXMATCH(vlookup(B33,'Kings Ratings'!$A$2:$C$1000,3,false),""Exploring""),""Yes"","""")"),"")</f>
        <v/>
      </c>
      <c r="M33" s="19" t="str">
        <f>IFERROR(__xludf.DUMMYFUNCTION("if(REGEXMATCH(vlookup(B33,'Kings Ratings'!$A$2:$C$1000,3,false),""Farming""),""Yes"","""")"),"")</f>
        <v/>
      </c>
      <c r="N33" s="19" t="str">
        <f>IFERROR(__xludf.DUMMYFUNCTION("if(REGEXMATCH(vlookup(B33,'Kings Ratings'!$A$2:$C$1000,3,false),""Cooking""),""Yes"","""")"),"")</f>
        <v/>
      </c>
      <c r="O33" s="19" t="str">
        <f>IFERROR(__xludf.DUMMYFUNCTION("if(REGEXMATCH(vlookup(B33,'Kings Ratings'!$A$2:$C$1000,3,false),""Event""),""Yes"","""")"),"")</f>
        <v/>
      </c>
      <c r="S33" s="13">
        <v>72.0</v>
      </c>
      <c r="T33" s="14" t="s">
        <v>819</v>
      </c>
    </row>
    <row r="34">
      <c r="A34" s="13">
        <v>73.0</v>
      </c>
      <c r="B34" s="14" t="s">
        <v>644</v>
      </c>
      <c r="C34" s="87">
        <v>4196.0</v>
      </c>
      <c r="D34" s="87">
        <v>16151.0</v>
      </c>
      <c r="E34" s="87">
        <v>35584.0</v>
      </c>
      <c r="F34" s="19">
        <f>VLOOKUP(B34,'Kings Ratings'!$A$2:$B$1000,2,false)</f>
        <v>3</v>
      </c>
      <c r="G34" s="6"/>
      <c r="H34" s="19"/>
      <c r="I34" s="19"/>
      <c r="J34" s="19" t="str">
        <f>IFERROR(__xludf.DUMMYFUNCTION("if(REGEXMATCH(vlookup(B34,'Kings Ratings'!$A$2:$C$1000,3,false),""Fishing""),""Yes"","""")"),"")</f>
        <v/>
      </c>
      <c r="K34" s="19" t="str">
        <f>IFERROR(__xludf.DUMMYFUNCTION("if(REGEXMATCH(vlookup(B34,'Kings Ratings'!$A$2:$C$1000,3,false),""Crafting""),""Yes"","""")"),"Yes")</f>
        <v>Yes</v>
      </c>
      <c r="L34" s="19" t="str">
        <f>IFERROR(__xludf.DUMMYFUNCTION("if(REGEXMATCH(vlookup(B34,'Kings Ratings'!$A$2:$C$1000,3,false),""Exploring""),""Yes"","""")"),"")</f>
        <v/>
      </c>
      <c r="M34" s="19" t="str">
        <f>IFERROR(__xludf.DUMMYFUNCTION("if(REGEXMATCH(vlookup(B34,'Kings Ratings'!$A$2:$C$1000,3,false),""Farming""),""Yes"","""")"),"")</f>
        <v/>
      </c>
      <c r="N34" s="19" t="str">
        <f>IFERROR(__xludf.DUMMYFUNCTION("if(REGEXMATCH(vlookup(B34,'Kings Ratings'!$A$2:$C$1000,3,false),""Cooking""),""Yes"","""")"),"")</f>
        <v/>
      </c>
      <c r="O34" s="19" t="str">
        <f>IFERROR(__xludf.DUMMYFUNCTION("if(REGEXMATCH(vlookup(B34,'Kings Ratings'!$A$2:$C$1000,3,false),""Event""),""Yes"","""")"),"")</f>
        <v/>
      </c>
      <c r="S34" s="13">
        <v>73.0</v>
      </c>
      <c r="T34" s="14" t="s">
        <v>644</v>
      </c>
    </row>
    <row r="35">
      <c r="A35" s="13">
        <v>74.0</v>
      </c>
      <c r="B35" s="14" t="s">
        <v>427</v>
      </c>
      <c r="C35" s="87">
        <v>4153.0</v>
      </c>
      <c r="D35" s="87">
        <v>13183.0</v>
      </c>
      <c r="E35" s="87">
        <v>17822.0</v>
      </c>
      <c r="F35" s="19">
        <f>VLOOKUP(B35,'Kings Ratings'!$A$2:$B$1000,2,false)</f>
        <v>1</v>
      </c>
      <c r="G35" s="89">
        <v>297.0</v>
      </c>
      <c r="H35" s="19"/>
      <c r="I35" s="19"/>
      <c r="J35" s="19" t="str">
        <f>IFERROR(__xludf.DUMMYFUNCTION("if(REGEXMATCH(vlookup(B35,'Kings Ratings'!$A$2:$C$1000,3,false),""Fishing""),""Yes"","""")"),"")</f>
        <v/>
      </c>
      <c r="K35" s="19" t="str">
        <f>IFERROR(__xludf.DUMMYFUNCTION("if(REGEXMATCH(vlookup(B35,'Kings Ratings'!$A$2:$C$1000,3,false),""Crafting""),""Yes"","""")"),"Yes")</f>
        <v>Yes</v>
      </c>
      <c r="L35" s="19" t="str">
        <f>IFERROR(__xludf.DUMMYFUNCTION("if(REGEXMATCH(vlookup(B35,'Kings Ratings'!$A$2:$C$1000,3,false),""Exploring""),""Yes"","""")"),"")</f>
        <v/>
      </c>
      <c r="M35" s="19" t="str">
        <f>IFERROR(__xludf.DUMMYFUNCTION("if(REGEXMATCH(vlookup(B35,'Kings Ratings'!$A$2:$C$1000,3,false),""Farming""),""Yes"","""")"),"")</f>
        <v/>
      </c>
      <c r="N35" s="19" t="str">
        <f>IFERROR(__xludf.DUMMYFUNCTION("if(REGEXMATCH(vlookup(B35,'Kings Ratings'!$A$2:$C$1000,3,false),""Cooking""),""Yes"","""")"),"")</f>
        <v/>
      </c>
      <c r="O35" s="19" t="str">
        <f>IFERROR(__xludf.DUMMYFUNCTION("if(REGEXMATCH(vlookup(B35,'Kings Ratings'!$A$2:$C$1000,3,false),""Event""),""Yes"","""")"),"")</f>
        <v/>
      </c>
      <c r="S35" s="13">
        <v>74.0</v>
      </c>
      <c r="T35" s="14" t="s">
        <v>427</v>
      </c>
    </row>
    <row r="36">
      <c r="A36" s="13">
        <v>75.0</v>
      </c>
      <c r="B36" s="14" t="s">
        <v>123</v>
      </c>
      <c r="C36" s="87">
        <v>4115.0</v>
      </c>
      <c r="D36" s="87">
        <v>13897.0</v>
      </c>
      <c r="E36" s="87">
        <v>26014.0</v>
      </c>
      <c r="F36" s="19">
        <f>VLOOKUP(B36,'Kings Ratings'!$A$2:$B$1000,2,false)</f>
        <v>1</v>
      </c>
      <c r="G36" s="89">
        <v>220.0</v>
      </c>
      <c r="H36" s="19"/>
      <c r="I36" s="19"/>
      <c r="J36" s="19" t="str">
        <f>IFERROR(__xludf.DUMMYFUNCTION("if(REGEXMATCH(vlookup(B36,'Kings Ratings'!$A$2:$C$1000,3,false),""Fishing""),""Yes"","""")"),"")</f>
        <v/>
      </c>
      <c r="K36" s="19" t="str">
        <f>IFERROR(__xludf.DUMMYFUNCTION("if(REGEXMATCH(vlookup(B36,'Kings Ratings'!$A$2:$C$1000,3,false),""Crafting""),""Yes"","""")"),"Yes")</f>
        <v>Yes</v>
      </c>
      <c r="L36" s="19" t="str">
        <f>IFERROR(__xludf.DUMMYFUNCTION("if(REGEXMATCH(vlookup(B36,'Kings Ratings'!$A$2:$C$1000,3,false),""Exploring""),""Yes"","""")"),"")</f>
        <v/>
      </c>
      <c r="M36" s="19" t="str">
        <f>IFERROR(__xludf.DUMMYFUNCTION("if(REGEXMATCH(vlookup(B36,'Kings Ratings'!$A$2:$C$1000,3,false),""Farming""),""Yes"","""")"),"")</f>
        <v/>
      </c>
      <c r="N36" s="19" t="str">
        <f>IFERROR(__xludf.DUMMYFUNCTION("if(REGEXMATCH(vlookup(B36,'Kings Ratings'!$A$2:$C$1000,3,false),""Cooking""),""Yes"","""")"),"")</f>
        <v/>
      </c>
      <c r="O36" s="19" t="str">
        <f>IFERROR(__xludf.DUMMYFUNCTION("if(REGEXMATCH(vlookup(B36,'Kings Ratings'!$A$2:$C$1000,3,false),""Event""),""Yes"","""")"),"")</f>
        <v/>
      </c>
      <c r="S36" s="13">
        <v>75.0</v>
      </c>
      <c r="T36" s="14" t="s">
        <v>123</v>
      </c>
    </row>
    <row r="37">
      <c r="A37" s="13">
        <v>76.0</v>
      </c>
      <c r="B37" s="14" t="s">
        <v>51</v>
      </c>
      <c r="C37" s="87">
        <v>3864.0</v>
      </c>
      <c r="D37" s="87">
        <v>12874.0</v>
      </c>
      <c r="E37" s="87">
        <v>17604.0</v>
      </c>
      <c r="F37" s="19">
        <f>VLOOKUP(B37,'Kings Ratings'!$A$2:$B$1000,2,false)</f>
        <v>1</v>
      </c>
      <c r="G37" s="89">
        <v>259.0</v>
      </c>
      <c r="H37" s="19"/>
      <c r="I37" s="19"/>
      <c r="J37" s="19" t="str">
        <f>IFERROR(__xludf.DUMMYFUNCTION("if(REGEXMATCH(vlookup(B37,'Kings Ratings'!$A$2:$C$1000,3,false),""Fishing""),""Yes"","""")"),"")</f>
        <v/>
      </c>
      <c r="K37" s="19" t="str">
        <f>IFERROR(__xludf.DUMMYFUNCTION("if(REGEXMATCH(vlookup(B37,'Kings Ratings'!$A$2:$C$1000,3,false),""Crafting""),""Yes"","""")"),"")</f>
        <v/>
      </c>
      <c r="L37" s="19" t="str">
        <f>IFERROR(__xludf.DUMMYFUNCTION("if(REGEXMATCH(vlookup(B37,'Kings Ratings'!$A$2:$C$1000,3,false),""Exploring""),""Yes"","""")"),"Yes")</f>
        <v>Yes</v>
      </c>
      <c r="M37" s="19" t="str">
        <f>IFERROR(__xludf.DUMMYFUNCTION("if(REGEXMATCH(vlookup(B37,'Kings Ratings'!$A$2:$C$1000,3,false),""Farming""),""Yes"","""")"),"")</f>
        <v/>
      </c>
      <c r="N37" s="19" t="str">
        <f>IFERROR(__xludf.DUMMYFUNCTION("if(REGEXMATCH(vlookup(B37,'Kings Ratings'!$A$2:$C$1000,3,false),""Cooking""),""Yes"","""")"),"")</f>
        <v/>
      </c>
      <c r="O37" s="19" t="str">
        <f>IFERROR(__xludf.DUMMYFUNCTION("if(REGEXMATCH(vlookup(B37,'Kings Ratings'!$A$2:$C$1000,3,false),""Event""),""Yes"","""")"),"")</f>
        <v/>
      </c>
      <c r="S37" s="13">
        <v>76.0</v>
      </c>
      <c r="T37" s="14" t="s">
        <v>51</v>
      </c>
    </row>
    <row r="38">
      <c r="A38" s="13">
        <v>77.0</v>
      </c>
      <c r="B38" s="14" t="s">
        <v>129</v>
      </c>
      <c r="C38" s="87">
        <v>3712.0</v>
      </c>
      <c r="D38" s="87">
        <v>14652.0</v>
      </c>
      <c r="E38" s="87">
        <v>34594.0</v>
      </c>
      <c r="F38" s="19">
        <f>VLOOKUP(B38,'Kings Ratings'!$A$2:$B$1000,2,false)</f>
        <v>1</v>
      </c>
      <c r="G38" s="89">
        <v>227.0</v>
      </c>
      <c r="H38" s="19"/>
      <c r="I38" s="19"/>
      <c r="J38" s="19" t="str">
        <f>IFERROR(__xludf.DUMMYFUNCTION("if(REGEXMATCH(vlookup(B38,'Kings Ratings'!$A$2:$C$1000,3,false),""Fishing""),""Yes"","""")"),"")</f>
        <v/>
      </c>
      <c r="K38" s="19" t="str">
        <f>IFERROR(__xludf.DUMMYFUNCTION("if(REGEXMATCH(vlookup(B38,'Kings Ratings'!$A$2:$C$1000,3,false),""Crafting""),""Yes"","""")"),"Yes")</f>
        <v>Yes</v>
      </c>
      <c r="L38" s="19" t="str">
        <f>IFERROR(__xludf.DUMMYFUNCTION("if(REGEXMATCH(vlookup(B38,'Kings Ratings'!$A$2:$C$1000,3,false),""Exploring""),""Yes"","""")"),"")</f>
        <v/>
      </c>
      <c r="M38" s="19" t="str">
        <f>IFERROR(__xludf.DUMMYFUNCTION("if(REGEXMATCH(vlookup(B38,'Kings Ratings'!$A$2:$C$1000,3,false),""Farming""),""Yes"","""")"),"")</f>
        <v/>
      </c>
      <c r="N38" s="19" t="str">
        <f>IFERROR(__xludf.DUMMYFUNCTION("if(REGEXMATCH(vlookup(B38,'Kings Ratings'!$A$2:$C$1000,3,false),""Cooking""),""Yes"","""")"),"")</f>
        <v/>
      </c>
      <c r="O38" s="19" t="str">
        <f>IFERROR(__xludf.DUMMYFUNCTION("if(REGEXMATCH(vlookup(B38,'Kings Ratings'!$A$2:$C$1000,3,false),""Event""),""Yes"","""")"),"")</f>
        <v/>
      </c>
      <c r="S38" s="13">
        <v>77.0</v>
      </c>
      <c r="T38" s="14" t="s">
        <v>129</v>
      </c>
    </row>
    <row r="39">
      <c r="A39" s="13">
        <v>78.0</v>
      </c>
      <c r="B39" s="14" t="s">
        <v>66</v>
      </c>
      <c r="C39" s="87">
        <v>3705.0</v>
      </c>
      <c r="D39" s="87">
        <v>12579.0</v>
      </c>
      <c r="E39" s="87">
        <v>17376.0</v>
      </c>
      <c r="F39" s="19">
        <f>VLOOKUP(B39,'Kings Ratings'!$A$2:$B$1000,2,false)</f>
        <v>1</v>
      </c>
      <c r="G39" s="89">
        <v>265.0</v>
      </c>
      <c r="H39" s="19"/>
      <c r="I39" s="19"/>
      <c r="J39" s="19" t="str">
        <f>IFERROR(__xludf.DUMMYFUNCTION("if(REGEXMATCH(vlookup(B39,'Kings Ratings'!$A$2:$C$1000,3,false),""Fishing""),""Yes"","""")"),"")</f>
        <v/>
      </c>
      <c r="K39" s="19" t="str">
        <f>IFERROR(__xludf.DUMMYFUNCTION("if(REGEXMATCH(vlookup(B39,'Kings Ratings'!$A$2:$C$1000,3,false),""Crafting""),""Yes"","""")"),"Yes")</f>
        <v>Yes</v>
      </c>
      <c r="L39" s="19" t="str">
        <f>IFERROR(__xludf.DUMMYFUNCTION("if(REGEXMATCH(vlookup(B39,'Kings Ratings'!$A$2:$C$1000,3,false),""Exploring""),""Yes"","""")"),"")</f>
        <v/>
      </c>
      <c r="M39" s="19" t="str">
        <f>IFERROR(__xludf.DUMMYFUNCTION("if(REGEXMATCH(vlookup(B39,'Kings Ratings'!$A$2:$C$1000,3,false),""Farming""),""Yes"","""")"),"")</f>
        <v/>
      </c>
      <c r="N39" s="19" t="str">
        <f>IFERROR(__xludf.DUMMYFUNCTION("if(REGEXMATCH(vlookup(B39,'Kings Ratings'!$A$2:$C$1000,3,false),""Cooking""),""Yes"","""")"),"")</f>
        <v/>
      </c>
      <c r="O39" s="19" t="str">
        <f>IFERROR(__xludf.DUMMYFUNCTION("if(REGEXMATCH(vlookup(B39,'Kings Ratings'!$A$2:$C$1000,3,false),""Event""),""Yes"","""")"),"")</f>
        <v/>
      </c>
      <c r="S39" s="13">
        <v>78.0</v>
      </c>
      <c r="T39" s="14" t="s">
        <v>66</v>
      </c>
    </row>
    <row r="40">
      <c r="A40" s="13">
        <v>79.0</v>
      </c>
      <c r="B40" s="14" t="s">
        <v>532</v>
      </c>
      <c r="C40" s="87">
        <v>3689.0</v>
      </c>
      <c r="D40" s="87">
        <v>14099.0</v>
      </c>
      <c r="E40" s="87">
        <v>32228.0</v>
      </c>
      <c r="F40" s="19">
        <f>VLOOKUP(B40,'Kings Ratings'!$A$2:$B$1000,2,false)</f>
        <v>2</v>
      </c>
      <c r="G40" s="89">
        <v>278.0</v>
      </c>
      <c r="H40" s="19"/>
      <c r="I40" s="19"/>
      <c r="J40" s="19" t="str">
        <f>IFERROR(__xludf.DUMMYFUNCTION("if(REGEXMATCH(vlookup(B40,'Kings Ratings'!$A$2:$C$1000,3,false),""Fishing""),""Yes"","""")"),"")</f>
        <v/>
      </c>
      <c r="K40" s="19" t="str">
        <f>IFERROR(__xludf.DUMMYFUNCTION("if(REGEXMATCH(vlookup(B40,'Kings Ratings'!$A$2:$C$1000,3,false),""Crafting""),""Yes"","""")"),"Yes")</f>
        <v>Yes</v>
      </c>
      <c r="L40" s="19" t="str">
        <f>IFERROR(__xludf.DUMMYFUNCTION("if(REGEXMATCH(vlookup(B40,'Kings Ratings'!$A$2:$C$1000,3,false),""Exploring""),""Yes"","""")"),"")</f>
        <v/>
      </c>
      <c r="M40" s="19" t="str">
        <f>IFERROR(__xludf.DUMMYFUNCTION("if(REGEXMATCH(vlookup(B40,'Kings Ratings'!$A$2:$C$1000,3,false),""Farming""),""Yes"","""")"),"")</f>
        <v/>
      </c>
      <c r="N40" s="19" t="str">
        <f>IFERROR(__xludf.DUMMYFUNCTION("if(REGEXMATCH(vlookup(B40,'Kings Ratings'!$A$2:$C$1000,3,false),""Cooking""),""Yes"","""")"),"")</f>
        <v/>
      </c>
      <c r="O40" s="19" t="str">
        <f>IFERROR(__xludf.DUMMYFUNCTION("if(REGEXMATCH(vlookup(B40,'Kings Ratings'!$A$2:$C$1000,3,false),""Event""),""Yes"","""")"),"")</f>
        <v/>
      </c>
      <c r="S40" s="13">
        <v>79.0</v>
      </c>
      <c r="T40" s="14" t="s">
        <v>532</v>
      </c>
    </row>
    <row r="41">
      <c r="A41" s="13">
        <v>81.0</v>
      </c>
      <c r="B41" s="14" t="s">
        <v>396</v>
      </c>
      <c r="C41" s="87">
        <v>3479.0</v>
      </c>
      <c r="D41" s="87">
        <v>14573.0</v>
      </c>
      <c r="E41" s="87">
        <v>31916.0</v>
      </c>
      <c r="F41" s="19">
        <f>VLOOKUP(B41,'Kings Ratings'!$A$2:$B$1000,2,false)</f>
        <v>1</v>
      </c>
      <c r="G41" s="89">
        <v>235.0</v>
      </c>
      <c r="H41" s="19"/>
      <c r="I41" s="19"/>
      <c r="J41" s="19" t="str">
        <f>IFERROR(__xludf.DUMMYFUNCTION("if(REGEXMATCH(vlookup(B41,'Kings Ratings'!$A$2:$C$1000,3,false),""Fishing""),""Yes"","""")"),"")</f>
        <v/>
      </c>
      <c r="K41" s="19" t="str">
        <f>IFERROR(__xludf.DUMMYFUNCTION("if(REGEXMATCH(vlookup(B41,'Kings Ratings'!$A$2:$C$1000,3,false),""Crafting""),""Yes"","""")"),"Yes")</f>
        <v>Yes</v>
      </c>
      <c r="L41" s="19" t="str">
        <f>IFERROR(__xludf.DUMMYFUNCTION("if(REGEXMATCH(vlookup(B41,'Kings Ratings'!$A$2:$C$1000,3,false),""Exploring""),""Yes"","""")"),"")</f>
        <v/>
      </c>
      <c r="M41" s="19" t="str">
        <f>IFERROR(__xludf.DUMMYFUNCTION("if(REGEXMATCH(vlookup(B41,'Kings Ratings'!$A$2:$C$1000,3,false),""Farming""),""Yes"","""")"),"")</f>
        <v/>
      </c>
      <c r="N41" s="19" t="str">
        <f>IFERROR(__xludf.DUMMYFUNCTION("if(REGEXMATCH(vlookup(B41,'Kings Ratings'!$A$2:$C$1000,3,false),""Cooking""),""Yes"","""")"),"")</f>
        <v/>
      </c>
      <c r="O41" s="19" t="str">
        <f>IFERROR(__xludf.DUMMYFUNCTION("if(REGEXMATCH(vlookup(B41,'Kings Ratings'!$A$2:$C$1000,3,false),""Event""),""Yes"","""")"),"")</f>
        <v/>
      </c>
      <c r="S41" s="13">
        <v>81.0</v>
      </c>
      <c r="T41" s="14" t="s">
        <v>396</v>
      </c>
    </row>
    <row r="42">
      <c r="A42" s="13">
        <v>82.0</v>
      </c>
      <c r="B42" s="14" t="s">
        <v>418</v>
      </c>
      <c r="C42" s="87">
        <v>3237.0</v>
      </c>
      <c r="D42" s="87">
        <v>12132.0</v>
      </c>
      <c r="E42" s="87">
        <v>28092.0</v>
      </c>
      <c r="F42" s="19">
        <f>VLOOKUP(B42,'Kings Ratings'!$A$2:$B$1000,2,false)</f>
        <v>2</v>
      </c>
      <c r="G42" s="91">
        <v>321.0</v>
      </c>
      <c r="H42" s="19"/>
      <c r="I42" s="19"/>
      <c r="J42" s="19" t="str">
        <f>IFERROR(__xludf.DUMMYFUNCTION("if(REGEXMATCH(vlookup(B42,'Kings Ratings'!$A$2:$C$1000,3,false),""Fishing""),""Yes"","""")"),"")</f>
        <v/>
      </c>
      <c r="K42" s="19" t="str">
        <f>IFERROR(__xludf.DUMMYFUNCTION("if(REGEXMATCH(vlookup(B42,'Kings Ratings'!$A$2:$C$1000,3,false),""Crafting""),""Yes"","""")"),"Yes")</f>
        <v>Yes</v>
      </c>
      <c r="L42" s="19" t="str">
        <f>IFERROR(__xludf.DUMMYFUNCTION("if(REGEXMATCH(vlookup(B42,'Kings Ratings'!$A$2:$C$1000,3,false),""Exploring""),""Yes"","""")"),"")</f>
        <v/>
      </c>
      <c r="M42" s="19" t="str">
        <f>IFERROR(__xludf.DUMMYFUNCTION("if(REGEXMATCH(vlookup(B42,'Kings Ratings'!$A$2:$C$1000,3,false),""Farming""),""Yes"","""")"),"")</f>
        <v/>
      </c>
      <c r="N42" s="19" t="str">
        <f>IFERROR(__xludf.DUMMYFUNCTION("if(REGEXMATCH(vlookup(B42,'Kings Ratings'!$A$2:$C$1000,3,false),""Cooking""),""Yes"","""")"),"")</f>
        <v/>
      </c>
      <c r="O42" s="19" t="str">
        <f>IFERROR(__xludf.DUMMYFUNCTION("if(REGEXMATCH(vlookup(B42,'Kings Ratings'!$A$2:$C$1000,3,false),""Event""),""Yes"","""")"),"")</f>
        <v/>
      </c>
      <c r="S42" s="13">
        <v>82.0</v>
      </c>
      <c r="T42" s="14" t="s">
        <v>418</v>
      </c>
    </row>
    <row r="43">
      <c r="A43" s="13">
        <v>83.0</v>
      </c>
      <c r="B43" s="14" t="s">
        <v>640</v>
      </c>
      <c r="C43" s="87">
        <v>3135.0</v>
      </c>
      <c r="D43" s="87">
        <v>16337.0</v>
      </c>
      <c r="E43" s="87">
        <v>26395.0</v>
      </c>
      <c r="F43" s="19">
        <f>VLOOKUP(B43,'Kings Ratings'!$A$2:$B$1000,2,false)</f>
        <v>3</v>
      </c>
      <c r="G43" s="66"/>
      <c r="H43" s="19"/>
      <c r="I43" s="19"/>
      <c r="J43" s="19" t="str">
        <f>IFERROR(__xludf.DUMMYFUNCTION("if(REGEXMATCH(vlookup(B43,'Kings Ratings'!$A$2:$C$1000,3,false),""Fishing""),""Yes"","""")"),"")</f>
        <v/>
      </c>
      <c r="K43" s="19" t="str">
        <f>IFERROR(__xludf.DUMMYFUNCTION("if(REGEXMATCH(vlookup(B43,'Kings Ratings'!$A$2:$C$1000,3,false),""Crafting""),""Yes"","""")"),"Yes")</f>
        <v>Yes</v>
      </c>
      <c r="L43" s="19" t="str">
        <f>IFERROR(__xludf.DUMMYFUNCTION("if(REGEXMATCH(vlookup(B43,'Kings Ratings'!$A$2:$C$1000,3,false),""Exploring""),""Yes"","""")"),"")</f>
        <v/>
      </c>
      <c r="M43" s="19" t="str">
        <f>IFERROR(__xludf.DUMMYFUNCTION("if(REGEXMATCH(vlookup(B43,'Kings Ratings'!$A$2:$C$1000,3,false),""Farming""),""Yes"","""")"),"")</f>
        <v/>
      </c>
      <c r="N43" s="19" t="str">
        <f>IFERROR(__xludf.DUMMYFUNCTION("if(REGEXMATCH(vlookup(B43,'Kings Ratings'!$A$2:$C$1000,3,false),""Cooking""),""Yes"","""")"),"")</f>
        <v/>
      </c>
      <c r="O43" s="19" t="str">
        <f>IFERROR(__xludf.DUMMYFUNCTION("if(REGEXMATCH(vlookup(B43,'Kings Ratings'!$A$2:$C$1000,3,false),""Event""),""Yes"","""")"),"")</f>
        <v/>
      </c>
      <c r="S43" s="13">
        <v>83.0</v>
      </c>
      <c r="T43" s="14" t="s">
        <v>640</v>
      </c>
    </row>
    <row r="44">
      <c r="A44" s="13">
        <v>84.0</v>
      </c>
      <c r="B44" s="14" t="s">
        <v>210</v>
      </c>
      <c r="C44" s="87">
        <v>3032.0</v>
      </c>
      <c r="D44" s="87">
        <v>8217.0</v>
      </c>
      <c r="E44" s="87">
        <v>17239.0</v>
      </c>
      <c r="F44" s="19">
        <f>VLOOKUP(B44,'Kings Ratings'!$A$2:$B$1000,2,false)</f>
        <v>3</v>
      </c>
      <c r="G44" s="89">
        <v>239.0</v>
      </c>
      <c r="H44" s="19"/>
      <c r="I44" s="19"/>
      <c r="J44" s="19" t="str">
        <f>IFERROR(__xludf.DUMMYFUNCTION("if(REGEXMATCH(vlookup(B44,'Kings Ratings'!$A$2:$C$1000,3,false),""Fishing""),""Yes"","""")"),"")</f>
        <v/>
      </c>
      <c r="K44" s="19" t="str">
        <f>IFERROR(__xludf.DUMMYFUNCTION("if(REGEXMATCH(vlookup(B44,'Kings Ratings'!$A$2:$C$1000,3,false),""Crafting""),""Yes"","""")"),"Yes")</f>
        <v>Yes</v>
      </c>
      <c r="L44" s="19" t="str">
        <f>IFERROR(__xludf.DUMMYFUNCTION("if(REGEXMATCH(vlookup(B44,'Kings Ratings'!$A$2:$C$1000,3,false),""Exploring""),""Yes"","""")"),"")</f>
        <v/>
      </c>
      <c r="M44" s="19" t="str">
        <f>IFERROR(__xludf.DUMMYFUNCTION("if(REGEXMATCH(vlookup(B44,'Kings Ratings'!$A$2:$C$1000,3,false),""Farming""),""Yes"","""")"),"")</f>
        <v/>
      </c>
      <c r="N44" s="19" t="str">
        <f>IFERROR(__xludf.DUMMYFUNCTION("if(REGEXMATCH(vlookup(B44,'Kings Ratings'!$A$2:$C$1000,3,false),""Cooking""),""Yes"","""")"),"")</f>
        <v/>
      </c>
      <c r="O44" s="19" t="str">
        <f>IFERROR(__xludf.DUMMYFUNCTION("if(REGEXMATCH(vlookup(B44,'Kings Ratings'!$A$2:$C$1000,3,false),""Event""),""Yes"","""")"),"")</f>
        <v/>
      </c>
      <c r="S44" s="13">
        <v>84.0</v>
      </c>
      <c r="T44" s="14" t="s">
        <v>210</v>
      </c>
    </row>
    <row r="45">
      <c r="A45" s="13">
        <v>86.0</v>
      </c>
      <c r="B45" s="14" t="s">
        <v>290</v>
      </c>
      <c r="C45" s="87">
        <v>2904.0</v>
      </c>
      <c r="D45" s="87">
        <v>9511.0</v>
      </c>
      <c r="E45" s="87">
        <v>17620.0</v>
      </c>
      <c r="F45" s="19">
        <f>VLOOKUP(B45,'Kings Ratings'!$A$2:$B$1000,2,false)</f>
        <v>3</v>
      </c>
      <c r="G45" s="89">
        <v>242.0</v>
      </c>
      <c r="H45" s="19"/>
      <c r="I45" s="19"/>
      <c r="J45" s="19" t="str">
        <f>IFERROR(__xludf.DUMMYFUNCTION("if(REGEXMATCH(vlookup(B45,'Kings Ratings'!$A$2:$C$1000,3,false),""Fishing""),""Yes"","""")"),"")</f>
        <v/>
      </c>
      <c r="K45" s="19" t="str">
        <f>IFERROR(__xludf.DUMMYFUNCTION("if(REGEXMATCH(vlookup(B45,'Kings Ratings'!$A$2:$C$1000,3,false),""Crafting""),""Yes"","""")"),"Yes")</f>
        <v>Yes</v>
      </c>
      <c r="L45" s="19" t="str">
        <f>IFERROR(__xludf.DUMMYFUNCTION("if(REGEXMATCH(vlookup(B45,'Kings Ratings'!$A$2:$C$1000,3,false),""Exploring""),""Yes"","""")"),"")</f>
        <v/>
      </c>
      <c r="M45" s="19" t="str">
        <f>IFERROR(__xludf.DUMMYFUNCTION("if(REGEXMATCH(vlookup(B45,'Kings Ratings'!$A$2:$C$1000,3,false),""Farming""),""Yes"","""")"),"")</f>
        <v/>
      </c>
      <c r="N45" s="19" t="str">
        <f>IFERROR(__xludf.DUMMYFUNCTION("if(REGEXMATCH(vlookup(B45,'Kings Ratings'!$A$2:$C$1000,3,false),""Cooking""),""Yes"","""")"),"")</f>
        <v/>
      </c>
      <c r="O45" s="19" t="str">
        <f>IFERROR(__xludf.DUMMYFUNCTION("if(REGEXMATCH(vlookup(B45,'Kings Ratings'!$A$2:$C$1000,3,false),""Event""),""Yes"","""")"),"")</f>
        <v/>
      </c>
      <c r="S45" s="13">
        <v>86.0</v>
      </c>
      <c r="T45" s="14" t="s">
        <v>290</v>
      </c>
    </row>
    <row r="46">
      <c r="A46" s="13">
        <v>87.0</v>
      </c>
      <c r="B46" s="14" t="s">
        <v>128</v>
      </c>
      <c r="C46" s="87">
        <v>2722.0</v>
      </c>
      <c r="D46" s="87">
        <v>9748.0</v>
      </c>
      <c r="E46" s="87">
        <v>21311.0</v>
      </c>
      <c r="F46" s="19">
        <f>VLOOKUP(B46,'Kings Ratings'!$A$2:$B$1000,2,false)</f>
        <v>1</v>
      </c>
      <c r="G46" s="89">
        <v>223.0</v>
      </c>
      <c r="H46" s="19"/>
      <c r="I46" s="19"/>
      <c r="J46" s="19" t="str">
        <f>IFERROR(__xludf.DUMMYFUNCTION("if(REGEXMATCH(vlookup(B46,'Kings Ratings'!$A$2:$C$1000,3,false),""Fishing""),""Yes"","""")"),"Yes")</f>
        <v>Yes</v>
      </c>
      <c r="K46" s="19" t="str">
        <f>IFERROR(__xludf.DUMMYFUNCTION("if(REGEXMATCH(vlookup(B46,'Kings Ratings'!$A$2:$C$1000,3,false),""Crafting""),""Yes"","""")"),"")</f>
        <v/>
      </c>
      <c r="L46" s="19" t="str">
        <f>IFERROR(__xludf.DUMMYFUNCTION("if(REGEXMATCH(vlookup(B46,'Kings Ratings'!$A$2:$C$1000,3,false),""Exploring""),""Yes"","""")"),"")</f>
        <v/>
      </c>
      <c r="M46" s="19" t="str">
        <f>IFERROR(__xludf.DUMMYFUNCTION("if(REGEXMATCH(vlookup(B46,'Kings Ratings'!$A$2:$C$1000,3,false),""Farming""),""Yes"","""")"),"")</f>
        <v/>
      </c>
      <c r="N46" s="19" t="str">
        <f>IFERROR(__xludf.DUMMYFUNCTION("if(REGEXMATCH(vlookup(B46,'Kings Ratings'!$A$2:$C$1000,3,false),""Cooking""),""Yes"","""")"),"")</f>
        <v/>
      </c>
      <c r="O46" s="19" t="str">
        <f>IFERROR(__xludf.DUMMYFUNCTION("if(REGEXMATCH(vlookup(B46,'Kings Ratings'!$A$2:$C$1000,3,false),""Event""),""Yes"","""")"),"")</f>
        <v/>
      </c>
      <c r="S46" s="13">
        <v>87.0</v>
      </c>
      <c r="T46" s="14" t="s">
        <v>128</v>
      </c>
    </row>
    <row r="47">
      <c r="A47" s="13">
        <v>88.0</v>
      </c>
      <c r="B47" s="14" t="s">
        <v>331</v>
      </c>
      <c r="C47" s="87">
        <v>2695.0</v>
      </c>
      <c r="D47" s="87">
        <v>8125.0</v>
      </c>
      <c r="E47" s="87">
        <v>17073.0</v>
      </c>
      <c r="F47" s="19">
        <f>VLOOKUP(B47,'Kings Ratings'!$A$2:$B$1000,2,false)</f>
        <v>1</v>
      </c>
      <c r="G47" s="89">
        <v>223.0</v>
      </c>
      <c r="H47" s="19"/>
      <c r="I47" s="19"/>
      <c r="J47" s="19" t="str">
        <f>IFERROR(__xludf.DUMMYFUNCTION("if(REGEXMATCH(vlookup(B47,'Kings Ratings'!$A$2:$C$1000,3,false),""Fishing""),""Yes"","""")"),"Yes")</f>
        <v>Yes</v>
      </c>
      <c r="K47" s="19" t="str">
        <f>IFERROR(__xludf.DUMMYFUNCTION("if(REGEXMATCH(vlookup(B47,'Kings Ratings'!$A$2:$C$1000,3,false),""Crafting""),""Yes"","""")"),"")</f>
        <v/>
      </c>
      <c r="L47" s="19" t="str">
        <f>IFERROR(__xludf.DUMMYFUNCTION("if(REGEXMATCH(vlookup(B47,'Kings Ratings'!$A$2:$C$1000,3,false),""Exploring""),""Yes"","""")"),"")</f>
        <v/>
      </c>
      <c r="M47" s="19" t="str">
        <f>IFERROR(__xludf.DUMMYFUNCTION("if(REGEXMATCH(vlookup(B47,'Kings Ratings'!$A$2:$C$1000,3,false),""Farming""),""Yes"","""")"),"")</f>
        <v/>
      </c>
      <c r="N47" s="19" t="str">
        <f>IFERROR(__xludf.DUMMYFUNCTION("if(REGEXMATCH(vlookup(B47,'Kings Ratings'!$A$2:$C$1000,3,false),""Cooking""),""Yes"","""")"),"")</f>
        <v/>
      </c>
      <c r="O47" s="19" t="str">
        <f>IFERROR(__xludf.DUMMYFUNCTION("if(REGEXMATCH(vlookup(B47,'Kings Ratings'!$A$2:$C$1000,3,false),""Event""),""Yes"","""")"),"")</f>
        <v/>
      </c>
      <c r="S47" s="13">
        <v>88.0</v>
      </c>
      <c r="T47" s="14" t="s">
        <v>331</v>
      </c>
    </row>
    <row r="48">
      <c r="A48" s="13">
        <v>89.0</v>
      </c>
      <c r="B48" s="14" t="s">
        <v>73</v>
      </c>
      <c r="C48" s="87">
        <v>2674.0</v>
      </c>
      <c r="D48" s="87">
        <v>14855.0</v>
      </c>
      <c r="E48" s="87">
        <v>25547.0</v>
      </c>
      <c r="F48" s="19">
        <f>VLOOKUP(B48,'Kings Ratings'!$A$2:$B$1000,2,false)</f>
        <v>3</v>
      </c>
      <c r="G48" s="89">
        <v>245.0</v>
      </c>
      <c r="H48" s="19"/>
      <c r="I48" s="19"/>
      <c r="J48" s="19" t="str">
        <f>IFERROR(__xludf.DUMMYFUNCTION("if(REGEXMATCH(vlookup(B48,'Kings Ratings'!$A$2:$C$1000,3,false),""Fishing""),""Yes"","""")"),"Yes")</f>
        <v>Yes</v>
      </c>
      <c r="K48" s="19" t="str">
        <f>IFERROR(__xludf.DUMMYFUNCTION("if(REGEXMATCH(vlookup(B48,'Kings Ratings'!$A$2:$C$1000,3,false),""Crafting""),""Yes"","""")"),"")</f>
        <v/>
      </c>
      <c r="L48" s="19" t="str">
        <f>IFERROR(__xludf.DUMMYFUNCTION("if(REGEXMATCH(vlookup(B48,'Kings Ratings'!$A$2:$C$1000,3,false),""Exploring""),""Yes"","""")"),"")</f>
        <v/>
      </c>
      <c r="M48" s="19" t="str">
        <f>IFERROR(__xludf.DUMMYFUNCTION("if(REGEXMATCH(vlookup(B48,'Kings Ratings'!$A$2:$C$1000,3,false),""Farming""),""Yes"","""")"),"")</f>
        <v/>
      </c>
      <c r="N48" s="19" t="str">
        <f>IFERROR(__xludf.DUMMYFUNCTION("if(REGEXMATCH(vlookup(B48,'Kings Ratings'!$A$2:$C$1000,3,false),""Cooking""),""Yes"","""")"),"")</f>
        <v/>
      </c>
      <c r="O48" s="19" t="str">
        <f>IFERROR(__xludf.DUMMYFUNCTION("if(REGEXMATCH(vlookup(B48,'Kings Ratings'!$A$2:$C$1000,3,false),""Event""),""Yes"","""")"),"")</f>
        <v/>
      </c>
      <c r="S48" s="13">
        <v>89.0</v>
      </c>
      <c r="T48" s="14" t="s">
        <v>73</v>
      </c>
    </row>
    <row r="49">
      <c r="A49" s="13">
        <v>90.0</v>
      </c>
      <c r="B49" s="14" t="s">
        <v>107</v>
      </c>
      <c r="C49" s="87">
        <v>2568.0</v>
      </c>
      <c r="D49" s="87">
        <v>9379.0</v>
      </c>
      <c r="E49" s="87">
        <v>20404.0</v>
      </c>
      <c r="F49" s="19">
        <f>VLOOKUP(B49,'Kings Ratings'!$A$2:$B$1000,2,false)</f>
        <v>3</v>
      </c>
      <c r="G49" s="89">
        <v>235.0</v>
      </c>
      <c r="H49" s="19"/>
      <c r="I49" s="19"/>
      <c r="J49" s="19" t="str">
        <f>IFERROR(__xludf.DUMMYFUNCTION("if(REGEXMATCH(vlookup(B49,'Kings Ratings'!$A$2:$C$1000,3,false),""Fishing""),""Yes"","""")"),"Yes")</f>
        <v>Yes</v>
      </c>
      <c r="K49" s="19" t="str">
        <f>IFERROR(__xludf.DUMMYFUNCTION("if(REGEXMATCH(vlookup(B49,'Kings Ratings'!$A$2:$C$1000,3,false),""Crafting""),""Yes"","""")"),"")</f>
        <v/>
      </c>
      <c r="L49" s="19" t="str">
        <f>IFERROR(__xludf.DUMMYFUNCTION("if(REGEXMATCH(vlookup(B49,'Kings Ratings'!$A$2:$C$1000,3,false),""Exploring""),""Yes"","""")"),"")</f>
        <v/>
      </c>
      <c r="M49" s="19" t="str">
        <f>IFERROR(__xludf.DUMMYFUNCTION("if(REGEXMATCH(vlookup(B49,'Kings Ratings'!$A$2:$C$1000,3,false),""Farming""),""Yes"","""")"),"")</f>
        <v/>
      </c>
      <c r="N49" s="19" t="str">
        <f>IFERROR(__xludf.DUMMYFUNCTION("if(REGEXMATCH(vlookup(B49,'Kings Ratings'!$A$2:$C$1000,3,false),""Cooking""),""Yes"","""")"),"")</f>
        <v/>
      </c>
      <c r="O49" s="19" t="str">
        <f>IFERROR(__xludf.DUMMYFUNCTION("if(REGEXMATCH(vlookup(B49,'Kings Ratings'!$A$2:$C$1000,3,false),""Event""),""Yes"","""")"),"")</f>
        <v/>
      </c>
      <c r="S49" s="13">
        <v>90.0</v>
      </c>
      <c r="T49" s="14" t="s">
        <v>107</v>
      </c>
    </row>
    <row r="50">
      <c r="A50" s="13">
        <v>94.0</v>
      </c>
      <c r="B50" s="14" t="s">
        <v>600</v>
      </c>
      <c r="C50" s="87">
        <v>2524.0</v>
      </c>
      <c r="D50" s="87">
        <v>8717.0</v>
      </c>
      <c r="E50" s="87">
        <v>17705.0</v>
      </c>
      <c r="F50" s="19">
        <f>VLOOKUP(B50,'Kings Ratings'!$A$2:$B$1000,2,false)</f>
        <v>1</v>
      </c>
      <c r="G50" s="89">
        <v>242.0</v>
      </c>
      <c r="H50" s="19"/>
      <c r="I50" s="19"/>
      <c r="J50" s="19" t="str">
        <f>IFERROR(__xludf.DUMMYFUNCTION("if(REGEXMATCH(vlookup(B50,'Kings Ratings'!$A$2:$C$1000,3,false),""Fishing""),""Yes"","""")"),"")</f>
        <v/>
      </c>
      <c r="K50" s="19" t="str">
        <f>IFERROR(__xludf.DUMMYFUNCTION("if(REGEXMATCH(vlookup(B50,'Kings Ratings'!$A$2:$C$1000,3,false),""Crafting""),""Yes"","""")"),"Yes")</f>
        <v>Yes</v>
      </c>
      <c r="L50" s="19" t="str">
        <f>IFERROR(__xludf.DUMMYFUNCTION("if(REGEXMATCH(vlookup(B50,'Kings Ratings'!$A$2:$C$1000,3,false),""Exploring""),""Yes"","""")"),"")</f>
        <v/>
      </c>
      <c r="M50" s="19" t="str">
        <f>IFERROR(__xludf.DUMMYFUNCTION("if(REGEXMATCH(vlookup(B50,'Kings Ratings'!$A$2:$C$1000,3,false),""Farming""),""Yes"","""")"),"")</f>
        <v/>
      </c>
      <c r="N50" s="19" t="str">
        <f>IFERROR(__xludf.DUMMYFUNCTION("if(REGEXMATCH(vlookup(B50,'Kings Ratings'!$A$2:$C$1000,3,false),""Cooking""),""Yes"","""")"),"")</f>
        <v/>
      </c>
      <c r="O50" s="19" t="str">
        <f>IFERROR(__xludf.DUMMYFUNCTION("if(REGEXMATCH(vlookup(B50,'Kings Ratings'!$A$2:$C$1000,3,false),""Event""),""Yes"","""")"),"")</f>
        <v/>
      </c>
      <c r="S50" s="13">
        <v>94.0</v>
      </c>
      <c r="T50" s="14" t="s">
        <v>600</v>
      </c>
    </row>
    <row r="51">
      <c r="A51" s="13">
        <v>95.0</v>
      </c>
      <c r="B51" s="14" t="s">
        <v>42</v>
      </c>
      <c r="C51" s="87">
        <v>2517.0</v>
      </c>
      <c r="D51" s="87">
        <v>8693.0</v>
      </c>
      <c r="E51" s="87">
        <v>17439.0</v>
      </c>
      <c r="F51" s="19">
        <f>VLOOKUP(B51,'Kings Ratings'!$A$2:$B$1000,2,false)</f>
        <v>1</v>
      </c>
      <c r="G51" s="89">
        <v>203.0</v>
      </c>
      <c r="H51" s="19"/>
      <c r="I51" s="19"/>
      <c r="J51" s="19" t="str">
        <f>IFERROR(__xludf.DUMMYFUNCTION("if(REGEXMATCH(vlookup(B51,'Kings Ratings'!$A$2:$C$1000,3,false),""Fishing""),""Yes"","""")"),"")</f>
        <v/>
      </c>
      <c r="K51" s="19" t="str">
        <f>IFERROR(__xludf.DUMMYFUNCTION("if(REGEXMATCH(vlookup(B51,'Kings Ratings'!$A$2:$C$1000,3,false),""Crafting""),""Yes"","""")"),"Yes")</f>
        <v>Yes</v>
      </c>
      <c r="L51" s="19" t="str">
        <f>IFERROR(__xludf.DUMMYFUNCTION("if(REGEXMATCH(vlookup(B51,'Kings Ratings'!$A$2:$C$1000,3,false),""Exploring""),""Yes"","""")"),"")</f>
        <v/>
      </c>
      <c r="M51" s="19" t="str">
        <f>IFERROR(__xludf.DUMMYFUNCTION("if(REGEXMATCH(vlookup(B51,'Kings Ratings'!$A$2:$C$1000,3,false),""Farming""),""Yes"","""")"),"")</f>
        <v/>
      </c>
      <c r="N51" s="19" t="str">
        <f>IFERROR(__xludf.DUMMYFUNCTION("if(REGEXMATCH(vlookup(B51,'Kings Ratings'!$A$2:$C$1000,3,false),""Cooking""),""Yes"","""")"),"")</f>
        <v/>
      </c>
      <c r="O51" s="19" t="str">
        <f>IFERROR(__xludf.DUMMYFUNCTION("if(REGEXMATCH(vlookup(B51,'Kings Ratings'!$A$2:$C$1000,3,false),""Event""),""Yes"","""")"),"")</f>
        <v/>
      </c>
      <c r="S51" s="13">
        <v>95.0</v>
      </c>
      <c r="T51" s="14" t="s">
        <v>42</v>
      </c>
    </row>
    <row r="52">
      <c r="A52" s="13">
        <v>96.0</v>
      </c>
      <c r="B52" s="14" t="s">
        <v>683</v>
      </c>
      <c r="C52" s="87">
        <v>2470.0</v>
      </c>
      <c r="D52" s="87">
        <v>9222.0</v>
      </c>
      <c r="E52" s="87">
        <v>14415.0</v>
      </c>
      <c r="F52" s="19">
        <f>VLOOKUP(B52,'Kings Ratings'!$A$2:$B$1000,2,false)</f>
        <v>2</v>
      </c>
      <c r="G52" s="89">
        <v>287.0</v>
      </c>
      <c r="H52" s="19"/>
      <c r="I52" s="19"/>
      <c r="J52" s="19" t="str">
        <f>IFERROR(__xludf.DUMMYFUNCTION("if(REGEXMATCH(vlookup(B52,'Kings Ratings'!$A$2:$C$1000,3,false),""Fishing""),""Yes"","""")"),"")</f>
        <v/>
      </c>
      <c r="K52" s="19" t="str">
        <f>IFERROR(__xludf.DUMMYFUNCTION("if(REGEXMATCH(vlookup(B52,'Kings Ratings'!$A$2:$C$1000,3,false),""Crafting""),""Yes"","""")"),"Yes")</f>
        <v>Yes</v>
      </c>
      <c r="L52" s="19" t="str">
        <f>IFERROR(__xludf.DUMMYFUNCTION("if(REGEXMATCH(vlookup(B52,'Kings Ratings'!$A$2:$C$1000,3,false),""Exploring""),""Yes"","""")"),"")</f>
        <v/>
      </c>
      <c r="M52" s="19" t="str">
        <f>IFERROR(__xludf.DUMMYFUNCTION("if(REGEXMATCH(vlookup(B52,'Kings Ratings'!$A$2:$C$1000,3,false),""Farming""),""Yes"","""")"),"")</f>
        <v/>
      </c>
      <c r="N52" s="19" t="str">
        <f>IFERROR(__xludf.DUMMYFUNCTION("if(REGEXMATCH(vlookup(B52,'Kings Ratings'!$A$2:$C$1000,3,false),""Cooking""),""Yes"","""")"),"")</f>
        <v/>
      </c>
      <c r="O52" s="19" t="str">
        <f>IFERROR(__xludf.DUMMYFUNCTION("if(REGEXMATCH(vlookup(B52,'Kings Ratings'!$A$2:$C$1000,3,false),""Event""),""Yes"","""")"),"")</f>
        <v/>
      </c>
      <c r="S52" s="13">
        <v>96.0</v>
      </c>
      <c r="T52" s="14" t="s">
        <v>683</v>
      </c>
    </row>
    <row r="53">
      <c r="A53" s="13">
        <v>97.0</v>
      </c>
      <c r="B53" s="14" t="s">
        <v>192</v>
      </c>
      <c r="C53" s="87">
        <v>2385.0</v>
      </c>
      <c r="D53" s="87">
        <v>13744.0</v>
      </c>
      <c r="E53" s="87">
        <v>24741.0</v>
      </c>
      <c r="F53" s="19">
        <f>VLOOKUP(B53,'Kings Ratings'!$A$2:$B$1000,2,false)</f>
        <v>1</v>
      </c>
      <c r="G53" s="89">
        <v>209.0</v>
      </c>
      <c r="H53" s="19"/>
      <c r="I53" s="19"/>
      <c r="J53" s="19" t="str">
        <f>IFERROR(__xludf.DUMMYFUNCTION("if(REGEXMATCH(vlookup(B53,'Kings Ratings'!$A$2:$C$1000,3,false),""Fishing""),""Yes"","""")"),"Yes")</f>
        <v>Yes</v>
      </c>
      <c r="K53" s="19" t="str">
        <f>IFERROR(__xludf.DUMMYFUNCTION("if(REGEXMATCH(vlookup(B53,'Kings Ratings'!$A$2:$C$1000,3,false),""Crafting""),""Yes"","""")"),"")</f>
        <v/>
      </c>
      <c r="L53" s="19" t="str">
        <f>IFERROR(__xludf.DUMMYFUNCTION("if(REGEXMATCH(vlookup(B53,'Kings Ratings'!$A$2:$C$1000,3,false),""Exploring""),""Yes"","""")"),"")</f>
        <v/>
      </c>
      <c r="M53" s="19" t="str">
        <f>IFERROR(__xludf.DUMMYFUNCTION("if(REGEXMATCH(vlookup(B53,'Kings Ratings'!$A$2:$C$1000,3,false),""Farming""),""Yes"","""")"),"")</f>
        <v/>
      </c>
      <c r="N53" s="19" t="str">
        <f>IFERROR(__xludf.DUMMYFUNCTION("if(REGEXMATCH(vlookup(B53,'Kings Ratings'!$A$2:$C$1000,3,false),""Cooking""),""Yes"","""")"),"")</f>
        <v/>
      </c>
      <c r="O53" s="19" t="str">
        <f>IFERROR(__xludf.DUMMYFUNCTION("if(REGEXMATCH(vlookup(B53,'Kings Ratings'!$A$2:$C$1000,3,false),""Event""),""Yes"","""")"),"")</f>
        <v/>
      </c>
      <c r="S53" s="13">
        <v>97.0</v>
      </c>
      <c r="T53" s="14" t="s">
        <v>192</v>
      </c>
    </row>
    <row r="54">
      <c r="A54" s="13">
        <v>98.0</v>
      </c>
      <c r="B54" s="14" t="s">
        <v>366</v>
      </c>
      <c r="C54" s="87">
        <v>2336.0</v>
      </c>
      <c r="D54" s="87">
        <v>7977.0</v>
      </c>
      <c r="E54" s="87">
        <v>16089.0</v>
      </c>
      <c r="F54" s="19">
        <f>VLOOKUP(B54,'Kings Ratings'!$A$2:$B$1000,2,false)</f>
        <v>1</v>
      </c>
      <c r="G54" s="89">
        <v>221.0</v>
      </c>
      <c r="H54" s="19"/>
      <c r="I54" s="19"/>
      <c r="J54" s="19" t="str">
        <f>IFERROR(__xludf.DUMMYFUNCTION("if(REGEXMATCH(vlookup(B54,'Kings Ratings'!$A$2:$C$1000,3,false),""Fishing""),""Yes"","""")"),"Yes")</f>
        <v>Yes</v>
      </c>
      <c r="K54" s="19" t="str">
        <f>IFERROR(__xludf.DUMMYFUNCTION("if(REGEXMATCH(vlookup(B54,'Kings Ratings'!$A$2:$C$1000,3,false),""Crafting""),""Yes"","""")"),"")</f>
        <v/>
      </c>
      <c r="L54" s="19" t="str">
        <f>IFERROR(__xludf.DUMMYFUNCTION("if(REGEXMATCH(vlookup(B54,'Kings Ratings'!$A$2:$C$1000,3,false),""Exploring""),""Yes"","""")"),"")</f>
        <v/>
      </c>
      <c r="M54" s="19" t="str">
        <f>IFERROR(__xludf.DUMMYFUNCTION("if(REGEXMATCH(vlookup(B54,'Kings Ratings'!$A$2:$C$1000,3,false),""Farming""),""Yes"","""")"),"")</f>
        <v/>
      </c>
      <c r="N54" s="19" t="str">
        <f>IFERROR(__xludf.DUMMYFUNCTION("if(REGEXMATCH(vlookup(B54,'Kings Ratings'!$A$2:$C$1000,3,false),""Cooking""),""Yes"","""")"),"")</f>
        <v/>
      </c>
      <c r="O54" s="19" t="str">
        <f>IFERROR(__xludf.DUMMYFUNCTION("if(REGEXMATCH(vlookup(B54,'Kings Ratings'!$A$2:$C$1000,3,false),""Event""),""Yes"","""")"),"")</f>
        <v/>
      </c>
      <c r="S54" s="13">
        <v>98.0</v>
      </c>
      <c r="T54" s="14" t="s">
        <v>366</v>
      </c>
    </row>
    <row r="55">
      <c r="A55" s="13">
        <v>99.0</v>
      </c>
      <c r="B55" s="14" t="s">
        <v>195</v>
      </c>
      <c r="C55" s="87">
        <v>2318.0</v>
      </c>
      <c r="D55" s="87">
        <v>8063.0</v>
      </c>
      <c r="E55" s="87">
        <v>16123.0</v>
      </c>
      <c r="F55" s="19">
        <f>VLOOKUP(B55,'Kings Ratings'!$A$2:$B$1000,2,false)</f>
        <v>2</v>
      </c>
      <c r="G55" s="89">
        <v>225.0</v>
      </c>
      <c r="H55" s="19"/>
      <c r="I55" s="19"/>
      <c r="J55" s="19" t="str">
        <f>IFERROR(__xludf.DUMMYFUNCTION("if(REGEXMATCH(vlookup(B55,'Kings Ratings'!$A$2:$C$1000,3,false),""Fishing""),""Yes"","""")"),"Yes")</f>
        <v>Yes</v>
      </c>
      <c r="K55" s="19" t="str">
        <f>IFERROR(__xludf.DUMMYFUNCTION("if(REGEXMATCH(vlookup(B55,'Kings Ratings'!$A$2:$C$1000,3,false),""Crafting""),""Yes"","""")"),"")</f>
        <v/>
      </c>
      <c r="L55" s="19" t="str">
        <f>IFERROR(__xludf.DUMMYFUNCTION("if(REGEXMATCH(vlookup(B55,'Kings Ratings'!$A$2:$C$1000,3,false),""Exploring""),""Yes"","""")"),"")</f>
        <v/>
      </c>
      <c r="M55" s="19" t="str">
        <f>IFERROR(__xludf.DUMMYFUNCTION("if(REGEXMATCH(vlookup(B55,'Kings Ratings'!$A$2:$C$1000,3,false),""Farming""),""Yes"","""")"),"")</f>
        <v/>
      </c>
      <c r="N55" s="19" t="str">
        <f>IFERROR(__xludf.DUMMYFUNCTION("if(REGEXMATCH(vlookup(B55,'Kings Ratings'!$A$2:$C$1000,3,false),""Cooking""),""Yes"","""")"),"")</f>
        <v/>
      </c>
      <c r="O55" s="19" t="str">
        <f>IFERROR(__xludf.DUMMYFUNCTION("if(REGEXMATCH(vlookup(B55,'Kings Ratings'!$A$2:$C$1000,3,false),""Event""),""Yes"","""")"),"")</f>
        <v/>
      </c>
      <c r="S55" s="13">
        <v>99.0</v>
      </c>
      <c r="T55" s="14" t="s">
        <v>195</v>
      </c>
    </row>
    <row r="56">
      <c r="A56" s="13">
        <v>100.0</v>
      </c>
      <c r="B56" s="14" t="s">
        <v>487</v>
      </c>
      <c r="C56" s="87">
        <v>2317.0</v>
      </c>
      <c r="D56" s="87">
        <v>8060.0</v>
      </c>
      <c r="E56" s="87">
        <v>15818.0</v>
      </c>
      <c r="F56" s="19">
        <f>VLOOKUP(B56,'Kings Ratings'!$A$2:$B$1000,2,false)</f>
        <v>1</v>
      </c>
      <c r="G56" s="90">
        <v>228.0</v>
      </c>
      <c r="H56" s="19"/>
      <c r="I56" s="19"/>
      <c r="J56" s="19" t="str">
        <f>IFERROR(__xludf.DUMMYFUNCTION("if(REGEXMATCH(vlookup(B56,'Kings Ratings'!$A$2:$C$1000,3,false),""Fishing""),""Yes"","""")"),"Yes")</f>
        <v>Yes</v>
      </c>
      <c r="K56" s="19" t="str">
        <f>IFERROR(__xludf.DUMMYFUNCTION("if(REGEXMATCH(vlookup(B56,'Kings Ratings'!$A$2:$C$1000,3,false),""Crafting""),""Yes"","""")"),"")</f>
        <v/>
      </c>
      <c r="L56" s="19" t="str">
        <f>IFERROR(__xludf.DUMMYFUNCTION("if(REGEXMATCH(vlookup(B56,'Kings Ratings'!$A$2:$C$1000,3,false),""Exploring""),""Yes"","""")"),"")</f>
        <v/>
      </c>
      <c r="M56" s="19" t="str">
        <f>IFERROR(__xludf.DUMMYFUNCTION("if(REGEXMATCH(vlookup(B56,'Kings Ratings'!$A$2:$C$1000,3,false),""Farming""),""Yes"","""")"),"")</f>
        <v/>
      </c>
      <c r="N56" s="19" t="str">
        <f>IFERROR(__xludf.DUMMYFUNCTION("if(REGEXMATCH(vlookup(B56,'Kings Ratings'!$A$2:$C$1000,3,false),""Cooking""),""Yes"","""")"),"")</f>
        <v/>
      </c>
      <c r="O56" s="19" t="str">
        <f>IFERROR(__xludf.DUMMYFUNCTION("if(REGEXMATCH(vlookup(B56,'Kings Ratings'!$A$2:$C$1000,3,false),""Event""),""Yes"","""")"),"")</f>
        <v/>
      </c>
      <c r="S56" s="13">
        <v>100.0</v>
      </c>
      <c r="T56" s="14" t="s">
        <v>487</v>
      </c>
    </row>
    <row r="57">
      <c r="A57" s="13">
        <v>101.0</v>
      </c>
      <c r="B57" s="14" t="s">
        <v>203</v>
      </c>
      <c r="C57" s="87">
        <v>2303.0</v>
      </c>
      <c r="D57" s="87">
        <v>13089.0</v>
      </c>
      <c r="E57" s="87">
        <v>24357.0</v>
      </c>
      <c r="F57" s="19">
        <f>VLOOKUP(B57,'Kings Ratings'!$A$2:$B$1000,2,false)</f>
        <v>1</v>
      </c>
      <c r="G57" s="89">
        <v>210.0</v>
      </c>
      <c r="H57" s="19"/>
      <c r="I57" s="19"/>
      <c r="J57" s="19" t="str">
        <f>IFERROR(__xludf.DUMMYFUNCTION("if(REGEXMATCH(vlookup(B57,'Kings Ratings'!$A$2:$C$1000,3,false),""Fishing""),""Yes"","""")"),"Yes")</f>
        <v>Yes</v>
      </c>
      <c r="K57" s="19" t="str">
        <f>IFERROR(__xludf.DUMMYFUNCTION("if(REGEXMATCH(vlookup(B57,'Kings Ratings'!$A$2:$C$1000,3,false),""Crafting""),""Yes"","""")"),"")</f>
        <v/>
      </c>
      <c r="L57" s="19" t="str">
        <f>IFERROR(__xludf.DUMMYFUNCTION("if(REGEXMATCH(vlookup(B57,'Kings Ratings'!$A$2:$C$1000,3,false),""Exploring""),""Yes"","""")"),"")</f>
        <v/>
      </c>
      <c r="M57" s="19" t="str">
        <f>IFERROR(__xludf.DUMMYFUNCTION("if(REGEXMATCH(vlookup(B57,'Kings Ratings'!$A$2:$C$1000,3,false),""Farming""),""Yes"","""")"),"")</f>
        <v/>
      </c>
      <c r="N57" s="19" t="str">
        <f>IFERROR(__xludf.DUMMYFUNCTION("if(REGEXMATCH(vlookup(B57,'Kings Ratings'!$A$2:$C$1000,3,false),""Cooking""),""Yes"","""")"),"")</f>
        <v/>
      </c>
      <c r="O57" s="19" t="str">
        <f>IFERROR(__xludf.DUMMYFUNCTION("if(REGEXMATCH(vlookup(B57,'Kings Ratings'!$A$2:$C$1000,3,false),""Event""),""Yes"","""")"),"")</f>
        <v/>
      </c>
      <c r="S57" s="13">
        <v>101.0</v>
      </c>
      <c r="T57" s="14" t="s">
        <v>203</v>
      </c>
    </row>
    <row r="58">
      <c r="A58" s="13">
        <v>104.0</v>
      </c>
      <c r="B58" s="14" t="s">
        <v>68</v>
      </c>
      <c r="C58" s="87">
        <v>2302.0</v>
      </c>
      <c r="D58" s="87">
        <v>7475.0</v>
      </c>
      <c r="E58" s="87">
        <v>13628.0</v>
      </c>
      <c r="F58" s="19">
        <f>VLOOKUP(B58,'Kings Ratings'!$A$2:$B$1000,2,false)</f>
        <v>2</v>
      </c>
      <c r="G58" s="89">
        <v>243.0</v>
      </c>
      <c r="H58" s="19"/>
      <c r="I58" s="19"/>
      <c r="J58" s="19" t="str">
        <f>IFERROR(__xludf.DUMMYFUNCTION("if(REGEXMATCH(vlookup(B58,'Kings Ratings'!$A$2:$C$1000,3,false),""Fishing""),""Yes"","""")"),"")</f>
        <v/>
      </c>
      <c r="K58" s="19" t="str">
        <f>IFERROR(__xludf.DUMMYFUNCTION("if(REGEXMATCH(vlookup(B58,'Kings Ratings'!$A$2:$C$1000,3,false),""Crafting""),""Yes"","""")"),"Yes")</f>
        <v>Yes</v>
      </c>
      <c r="L58" s="19" t="str">
        <f>IFERROR(__xludf.DUMMYFUNCTION("if(REGEXMATCH(vlookup(B58,'Kings Ratings'!$A$2:$C$1000,3,false),""Exploring""),""Yes"","""")"),"")</f>
        <v/>
      </c>
      <c r="M58" s="19" t="str">
        <f>IFERROR(__xludf.DUMMYFUNCTION("if(REGEXMATCH(vlookup(B58,'Kings Ratings'!$A$2:$C$1000,3,false),""Farming""),""Yes"","""")"),"")</f>
        <v/>
      </c>
      <c r="N58" s="19" t="str">
        <f>IFERROR(__xludf.DUMMYFUNCTION("if(REGEXMATCH(vlookup(B58,'Kings Ratings'!$A$2:$C$1000,3,false),""Cooking""),""Yes"","""")"),"")</f>
        <v/>
      </c>
      <c r="O58" s="19" t="str">
        <f>IFERROR(__xludf.DUMMYFUNCTION("if(REGEXMATCH(vlookup(B58,'Kings Ratings'!$A$2:$C$1000,3,false),""Event""),""Yes"","""")"),"")</f>
        <v/>
      </c>
      <c r="S58" s="13">
        <v>104.0</v>
      </c>
      <c r="T58" s="14" t="s">
        <v>68</v>
      </c>
    </row>
    <row r="59">
      <c r="A59" s="13">
        <v>105.0</v>
      </c>
      <c r="B59" s="14" t="s">
        <v>132</v>
      </c>
      <c r="C59" s="87">
        <v>2257.0</v>
      </c>
      <c r="D59" s="87">
        <v>10315.0</v>
      </c>
      <c r="E59" s="87">
        <v>27955.0</v>
      </c>
      <c r="F59" s="19">
        <f>VLOOKUP(B59,'Kings Ratings'!$A$2:$B$1000,2,false)</f>
        <v>3</v>
      </c>
      <c r="G59" s="89">
        <v>279.0</v>
      </c>
      <c r="H59" s="19"/>
      <c r="I59" s="19"/>
      <c r="J59" s="19" t="str">
        <f>IFERROR(__xludf.DUMMYFUNCTION("if(REGEXMATCH(vlookup(B59,'Kings Ratings'!$A$2:$C$1000,3,false),""Fishing""),""Yes"","""")"),"")</f>
        <v/>
      </c>
      <c r="K59" s="19" t="str">
        <f>IFERROR(__xludf.DUMMYFUNCTION("if(REGEXMATCH(vlookup(B59,'Kings Ratings'!$A$2:$C$1000,3,false),""Crafting""),""Yes"","""")"),"Yes")</f>
        <v>Yes</v>
      </c>
      <c r="L59" s="19" t="str">
        <f>IFERROR(__xludf.DUMMYFUNCTION("if(REGEXMATCH(vlookup(B59,'Kings Ratings'!$A$2:$C$1000,3,false),""Exploring""),""Yes"","""")"),"")</f>
        <v/>
      </c>
      <c r="M59" s="19" t="str">
        <f>IFERROR(__xludf.DUMMYFUNCTION("if(REGEXMATCH(vlookup(B59,'Kings Ratings'!$A$2:$C$1000,3,false),""Farming""),""Yes"","""")"),"")</f>
        <v/>
      </c>
      <c r="N59" s="19" t="str">
        <f>IFERROR(__xludf.DUMMYFUNCTION("if(REGEXMATCH(vlookup(B59,'Kings Ratings'!$A$2:$C$1000,3,false),""Cooking""),""Yes"","""")"),"")</f>
        <v/>
      </c>
      <c r="O59" s="19" t="str">
        <f>IFERROR(__xludf.DUMMYFUNCTION("if(REGEXMATCH(vlookup(B59,'Kings Ratings'!$A$2:$C$1000,3,false),""Event""),""Yes"","""")"),"")</f>
        <v/>
      </c>
      <c r="S59" s="13">
        <v>105.0</v>
      </c>
      <c r="T59" s="14" t="s">
        <v>132</v>
      </c>
    </row>
    <row r="60">
      <c r="A60" s="13">
        <v>106.0</v>
      </c>
      <c r="B60" s="14" t="s">
        <v>271</v>
      </c>
      <c r="C60" s="87">
        <v>2187.0</v>
      </c>
      <c r="D60" s="87">
        <v>8159.0</v>
      </c>
      <c r="E60" s="87">
        <v>15622.0</v>
      </c>
      <c r="F60" s="19">
        <f>VLOOKUP(B60,'Kings Ratings'!$A$2:$B$1000,2,false)</f>
        <v>3</v>
      </c>
      <c r="G60" s="89">
        <v>292.0</v>
      </c>
      <c r="H60" s="19"/>
      <c r="I60" s="19"/>
      <c r="J60" s="19" t="str">
        <f>IFERROR(__xludf.DUMMYFUNCTION("if(REGEXMATCH(vlookup(B60,'Kings Ratings'!$A$2:$C$1000,3,false),""Fishing""),""Yes"","""")"),"")</f>
        <v/>
      </c>
      <c r="K60" s="19" t="str">
        <f>IFERROR(__xludf.DUMMYFUNCTION("if(REGEXMATCH(vlookup(B60,'Kings Ratings'!$A$2:$C$1000,3,false),""Crafting""),""Yes"","""")"),"Yes")</f>
        <v>Yes</v>
      </c>
      <c r="L60" s="19" t="str">
        <f>IFERROR(__xludf.DUMMYFUNCTION("if(REGEXMATCH(vlookup(B60,'Kings Ratings'!$A$2:$C$1000,3,false),""Exploring""),""Yes"","""")"),"")</f>
        <v/>
      </c>
      <c r="M60" s="19" t="str">
        <f>IFERROR(__xludf.DUMMYFUNCTION("if(REGEXMATCH(vlookup(B60,'Kings Ratings'!$A$2:$C$1000,3,false),""Farming""),""Yes"","""")"),"")</f>
        <v/>
      </c>
      <c r="N60" s="19" t="str">
        <f>IFERROR(__xludf.DUMMYFUNCTION("if(REGEXMATCH(vlookup(B60,'Kings Ratings'!$A$2:$C$1000,3,false),""Cooking""),""Yes"","""")"),"")</f>
        <v/>
      </c>
      <c r="O60" s="19" t="str">
        <f>IFERROR(__xludf.DUMMYFUNCTION("if(REGEXMATCH(vlookup(B60,'Kings Ratings'!$A$2:$C$1000,3,false),""Event""),""Yes"","""")"),"")</f>
        <v/>
      </c>
      <c r="S60" s="13">
        <v>106.0</v>
      </c>
      <c r="T60" s="14" t="s">
        <v>271</v>
      </c>
    </row>
    <row r="61">
      <c r="A61" s="13">
        <v>107.0</v>
      </c>
      <c r="B61" s="14" t="s">
        <v>184</v>
      </c>
      <c r="C61" s="87">
        <v>2172.0</v>
      </c>
      <c r="D61" s="87">
        <v>7465.0</v>
      </c>
      <c r="E61" s="87">
        <v>13996.0</v>
      </c>
      <c r="F61" s="19">
        <f>VLOOKUP(B61,'Kings Ratings'!$A$2:$B$1000,2,false)</f>
        <v>5</v>
      </c>
      <c r="G61" s="89">
        <v>276.0</v>
      </c>
      <c r="H61" s="19"/>
      <c r="I61" s="19"/>
      <c r="J61" s="19" t="str">
        <f>IFERROR(__xludf.DUMMYFUNCTION("if(REGEXMATCH(vlookup(B61,'Kings Ratings'!$A$2:$C$1000,3,false),""Fishing""),""Yes"","""")"),"Yes")</f>
        <v>Yes</v>
      </c>
      <c r="K61" s="19" t="str">
        <f>IFERROR(__xludf.DUMMYFUNCTION("if(REGEXMATCH(vlookup(B61,'Kings Ratings'!$A$2:$C$1000,3,false),""Crafting""),""Yes"","""")"),"")</f>
        <v/>
      </c>
      <c r="L61" s="19" t="str">
        <f>IFERROR(__xludf.DUMMYFUNCTION("if(REGEXMATCH(vlookup(B61,'Kings Ratings'!$A$2:$C$1000,3,false),""Exploring""),""Yes"","""")"),"")</f>
        <v/>
      </c>
      <c r="M61" s="19" t="str">
        <f>IFERROR(__xludf.DUMMYFUNCTION("if(REGEXMATCH(vlookup(B61,'Kings Ratings'!$A$2:$C$1000,3,false),""Farming""),""Yes"","""")"),"")</f>
        <v/>
      </c>
      <c r="N61" s="19" t="str">
        <f>IFERROR(__xludf.DUMMYFUNCTION("if(REGEXMATCH(vlookup(B61,'Kings Ratings'!$A$2:$C$1000,3,false),""Cooking""),""Yes"","""")"),"")</f>
        <v/>
      </c>
      <c r="O61" s="19" t="str">
        <f>IFERROR(__xludf.DUMMYFUNCTION("if(REGEXMATCH(vlookup(B61,'Kings Ratings'!$A$2:$C$1000,3,false),""Event""),""Yes"","""")"),"")</f>
        <v/>
      </c>
      <c r="S61" s="13">
        <v>107.0</v>
      </c>
      <c r="T61" s="14" t="s">
        <v>184</v>
      </c>
    </row>
    <row r="62">
      <c r="A62" s="13">
        <v>110.0</v>
      </c>
      <c r="B62" s="14" t="s">
        <v>241</v>
      </c>
      <c r="C62" s="87">
        <v>2115.0</v>
      </c>
      <c r="D62" s="87">
        <v>12412.0</v>
      </c>
      <c r="E62" s="87">
        <v>23543.0</v>
      </c>
      <c r="F62" s="19">
        <f>VLOOKUP(B62,'Kings Ratings'!$A$2:$B$1000,2,false)</f>
        <v>1</v>
      </c>
      <c r="G62" s="89">
        <v>231.0</v>
      </c>
      <c r="H62" s="19"/>
      <c r="I62" s="19"/>
      <c r="J62" s="19" t="str">
        <f>IFERROR(__xludf.DUMMYFUNCTION("if(REGEXMATCH(vlookup(B62,'Kings Ratings'!$A$2:$C$1000,3,false),""Fishing""),""Yes"","""")"),"")</f>
        <v/>
      </c>
      <c r="K62" s="19" t="str">
        <f>IFERROR(__xludf.DUMMYFUNCTION("if(REGEXMATCH(vlookup(B62,'Kings Ratings'!$A$2:$C$1000,3,false),""Crafting""),""Yes"","""")"),"Yes")</f>
        <v>Yes</v>
      </c>
      <c r="L62" s="19" t="str">
        <f>IFERROR(__xludf.DUMMYFUNCTION("if(REGEXMATCH(vlookup(B62,'Kings Ratings'!$A$2:$C$1000,3,false),""Exploring""),""Yes"","""")"),"")</f>
        <v/>
      </c>
      <c r="M62" s="19" t="str">
        <f>IFERROR(__xludf.DUMMYFUNCTION("if(REGEXMATCH(vlookup(B62,'Kings Ratings'!$A$2:$C$1000,3,false),""Farming""),""Yes"","""")"),"")</f>
        <v/>
      </c>
      <c r="N62" s="19" t="str">
        <f>IFERROR(__xludf.DUMMYFUNCTION("if(REGEXMATCH(vlookup(B62,'Kings Ratings'!$A$2:$C$1000,3,false),""Cooking""),""Yes"","""")"),"")</f>
        <v/>
      </c>
      <c r="O62" s="19" t="str">
        <f>IFERROR(__xludf.DUMMYFUNCTION("if(REGEXMATCH(vlookup(B62,'Kings Ratings'!$A$2:$C$1000,3,false),""Event""),""Yes"","""")"),"")</f>
        <v/>
      </c>
      <c r="S62" s="13">
        <v>110.0</v>
      </c>
      <c r="T62" s="14" t="s">
        <v>241</v>
      </c>
    </row>
    <row r="63">
      <c r="A63" s="13">
        <v>112.0</v>
      </c>
      <c r="B63" s="14" t="s">
        <v>407</v>
      </c>
      <c r="C63" s="87">
        <v>2101.0</v>
      </c>
      <c r="D63" s="87">
        <v>5399.0</v>
      </c>
      <c r="E63" s="87">
        <v>12188.0</v>
      </c>
      <c r="F63" s="19">
        <f>VLOOKUP(B63,'Kings Ratings'!$A$2:$B$1000,2,false)</f>
        <v>10</v>
      </c>
      <c r="G63" s="66"/>
      <c r="H63" s="19"/>
      <c r="I63" s="19"/>
      <c r="J63" s="19" t="str">
        <f>IFERROR(__xludf.DUMMYFUNCTION("if(REGEXMATCH(vlookup(B63,'Kings Ratings'!$A$2:$C$1000,3,false),""Fishing""),""Yes"","""")"),"")</f>
        <v/>
      </c>
      <c r="K63" s="19" t="str">
        <f>IFERROR(__xludf.DUMMYFUNCTION("if(REGEXMATCH(vlookup(B63,'Kings Ratings'!$A$2:$C$1000,3,false),""Crafting""),""Yes"","""")"),"Yes")</f>
        <v>Yes</v>
      </c>
      <c r="L63" s="19" t="str">
        <f>IFERROR(__xludf.DUMMYFUNCTION("if(REGEXMATCH(vlookup(B63,'Kings Ratings'!$A$2:$C$1000,3,false),""Exploring""),""Yes"","""")"),"")</f>
        <v/>
      </c>
      <c r="M63" s="19" t="str">
        <f>IFERROR(__xludf.DUMMYFUNCTION("if(REGEXMATCH(vlookup(B63,'Kings Ratings'!$A$2:$C$1000,3,false),""Farming""),""Yes"","""")"),"")</f>
        <v/>
      </c>
      <c r="N63" s="19" t="str">
        <f>IFERROR(__xludf.DUMMYFUNCTION("if(REGEXMATCH(vlookup(B63,'Kings Ratings'!$A$2:$C$1000,3,false),""Cooking""),""Yes"","""")"),"")</f>
        <v/>
      </c>
      <c r="O63" s="19" t="str">
        <f>IFERROR(__xludf.DUMMYFUNCTION("if(REGEXMATCH(vlookup(B63,'Kings Ratings'!$A$2:$C$1000,3,false),""Event""),""Yes"","""")"),"")</f>
        <v/>
      </c>
      <c r="S63" s="13">
        <v>112.0</v>
      </c>
      <c r="T63" s="14" t="s">
        <v>407</v>
      </c>
    </row>
    <row r="64">
      <c r="A64" s="13">
        <v>114.0</v>
      </c>
      <c r="B64" s="14" t="s">
        <v>541</v>
      </c>
      <c r="C64" s="87">
        <v>2086.0</v>
      </c>
      <c r="D64" s="87">
        <v>7760.0</v>
      </c>
      <c r="E64" s="87">
        <v>15883.0</v>
      </c>
      <c r="F64" s="19">
        <f>VLOOKUP(B64,'Kings Ratings'!$A$2:$B$1000,2,false)</f>
        <v>3</v>
      </c>
      <c r="G64" s="89">
        <v>240.0</v>
      </c>
      <c r="H64" s="19"/>
      <c r="I64" s="19"/>
      <c r="J64" s="19" t="str">
        <f>IFERROR(__xludf.DUMMYFUNCTION("if(REGEXMATCH(vlookup(B64,'Kings Ratings'!$A$2:$C$1000,3,false),""Fishing""),""Yes"","""")"),"Yes")</f>
        <v>Yes</v>
      </c>
      <c r="K64" s="19" t="str">
        <f>IFERROR(__xludf.DUMMYFUNCTION("if(REGEXMATCH(vlookup(B64,'Kings Ratings'!$A$2:$C$1000,3,false),""Crafting""),""Yes"","""")"),"")</f>
        <v/>
      </c>
      <c r="L64" s="19" t="str">
        <f>IFERROR(__xludf.DUMMYFUNCTION("if(REGEXMATCH(vlookup(B64,'Kings Ratings'!$A$2:$C$1000,3,false),""Exploring""),""Yes"","""")"),"")</f>
        <v/>
      </c>
      <c r="M64" s="19" t="str">
        <f>IFERROR(__xludf.DUMMYFUNCTION("if(REGEXMATCH(vlookup(B64,'Kings Ratings'!$A$2:$C$1000,3,false),""Farming""),""Yes"","""")"),"")</f>
        <v/>
      </c>
      <c r="N64" s="19" t="str">
        <f>IFERROR(__xludf.DUMMYFUNCTION("if(REGEXMATCH(vlookup(B64,'Kings Ratings'!$A$2:$C$1000,3,false),""Cooking""),""Yes"","""")"),"")</f>
        <v/>
      </c>
      <c r="O64" s="19" t="str">
        <f>IFERROR(__xludf.DUMMYFUNCTION("if(REGEXMATCH(vlookup(B64,'Kings Ratings'!$A$2:$C$1000,3,false),""Event""),""Yes"","""")"),"")</f>
        <v/>
      </c>
      <c r="S64" s="13">
        <v>114.0</v>
      </c>
      <c r="T64" s="14" t="s">
        <v>541</v>
      </c>
    </row>
    <row r="65">
      <c r="A65" s="13">
        <v>115.0</v>
      </c>
      <c r="B65" s="14" t="s">
        <v>555</v>
      </c>
      <c r="C65" s="87">
        <v>2067.0</v>
      </c>
      <c r="D65" s="87">
        <v>12025.0</v>
      </c>
      <c r="E65" s="87">
        <v>23089.0</v>
      </c>
      <c r="F65" s="19">
        <f>VLOOKUP(B65,'Kings Ratings'!$A$2:$B$1000,2,false)</f>
        <v>3</v>
      </c>
      <c r="G65" s="89">
        <v>237.0</v>
      </c>
      <c r="H65" s="19"/>
      <c r="I65" s="19"/>
      <c r="J65" s="19" t="str">
        <f>IFERROR(__xludf.DUMMYFUNCTION("if(REGEXMATCH(vlookup(B65,'Kings Ratings'!$A$2:$C$1000,3,false),""Fishing""),""Yes"","""")"),"Yes")</f>
        <v>Yes</v>
      </c>
      <c r="K65" s="19" t="str">
        <f>IFERROR(__xludf.DUMMYFUNCTION("if(REGEXMATCH(vlookup(B65,'Kings Ratings'!$A$2:$C$1000,3,false),""Crafting""),""Yes"","""")"),"")</f>
        <v/>
      </c>
      <c r="L65" s="19" t="str">
        <f>IFERROR(__xludf.DUMMYFUNCTION("if(REGEXMATCH(vlookup(B65,'Kings Ratings'!$A$2:$C$1000,3,false),""Exploring""),""Yes"","""")"),"")</f>
        <v/>
      </c>
      <c r="M65" s="19" t="str">
        <f>IFERROR(__xludf.DUMMYFUNCTION("if(REGEXMATCH(vlookup(B65,'Kings Ratings'!$A$2:$C$1000,3,false),""Farming""),""Yes"","""")"),"")</f>
        <v/>
      </c>
      <c r="N65" s="19" t="str">
        <f>IFERROR(__xludf.DUMMYFUNCTION("if(REGEXMATCH(vlookup(B65,'Kings Ratings'!$A$2:$C$1000,3,false),""Cooking""),""Yes"","""")"),"")</f>
        <v/>
      </c>
      <c r="O65" s="19" t="str">
        <f>IFERROR(__xludf.DUMMYFUNCTION("if(REGEXMATCH(vlookup(B65,'Kings Ratings'!$A$2:$C$1000,3,false),""Event""),""Yes"","""")"),"")</f>
        <v/>
      </c>
      <c r="S65" s="13">
        <v>115.0</v>
      </c>
      <c r="T65" s="14" t="s">
        <v>555</v>
      </c>
    </row>
    <row r="66">
      <c r="A66" s="13">
        <v>117.0</v>
      </c>
      <c r="B66" s="14" t="s">
        <v>104</v>
      </c>
      <c r="C66" s="87">
        <v>2008.0</v>
      </c>
      <c r="D66" s="87">
        <v>8283.0</v>
      </c>
      <c r="E66" s="87">
        <v>13426.0</v>
      </c>
      <c r="F66" s="19">
        <f>VLOOKUP(B66,'Kings Ratings'!$A$2:$B$1000,2,false)</f>
        <v>1</v>
      </c>
      <c r="G66" s="89">
        <v>269.0</v>
      </c>
      <c r="H66" s="19"/>
      <c r="I66" s="19"/>
      <c r="J66" s="19" t="str">
        <f>IFERROR(__xludf.DUMMYFUNCTION("if(REGEXMATCH(vlookup(B66,'Kings Ratings'!$A$2:$C$1000,3,false),""Fishing""),""Yes"","""")"),"")</f>
        <v/>
      </c>
      <c r="K66" s="19" t="str">
        <f>IFERROR(__xludf.DUMMYFUNCTION("if(REGEXMATCH(vlookup(B66,'Kings Ratings'!$A$2:$C$1000,3,false),""Crafting""),""Yes"","""")"),"Yes")</f>
        <v>Yes</v>
      </c>
      <c r="L66" s="19" t="str">
        <f>IFERROR(__xludf.DUMMYFUNCTION("if(REGEXMATCH(vlookup(B66,'Kings Ratings'!$A$2:$C$1000,3,false),""Exploring""),""Yes"","""")"),"")</f>
        <v/>
      </c>
      <c r="M66" s="19" t="str">
        <f>IFERROR(__xludf.DUMMYFUNCTION("if(REGEXMATCH(vlookup(B66,'Kings Ratings'!$A$2:$C$1000,3,false),""Farming""),""Yes"","""")"),"")</f>
        <v/>
      </c>
      <c r="N66" s="19" t="str">
        <f>IFERROR(__xludf.DUMMYFUNCTION("if(REGEXMATCH(vlookup(B66,'Kings Ratings'!$A$2:$C$1000,3,false),""Cooking""),""Yes"","""")"),"")</f>
        <v/>
      </c>
      <c r="O66" s="19" t="str">
        <f>IFERROR(__xludf.DUMMYFUNCTION("if(REGEXMATCH(vlookup(B66,'Kings Ratings'!$A$2:$C$1000,3,false),""Event""),""Yes"","""")"),"")</f>
        <v/>
      </c>
      <c r="S66" s="13">
        <v>117.0</v>
      </c>
      <c r="T66" s="14" t="s">
        <v>104</v>
      </c>
    </row>
    <row r="67">
      <c r="A67" s="13">
        <v>118.0</v>
      </c>
      <c r="B67" s="14" t="s">
        <v>519</v>
      </c>
      <c r="C67" s="87">
        <v>1964.0</v>
      </c>
      <c r="D67" s="87">
        <v>11634.0</v>
      </c>
      <c r="E67" s="87">
        <v>22628.0</v>
      </c>
      <c r="F67" s="19">
        <f>VLOOKUP(B67,'Kings Ratings'!$A$2:$B$1000,2,false)</f>
        <v>2</v>
      </c>
      <c r="G67" s="89">
        <v>292.0</v>
      </c>
      <c r="H67" s="19"/>
      <c r="I67" s="19"/>
      <c r="J67" s="19" t="str">
        <f>IFERROR(__xludf.DUMMYFUNCTION("if(REGEXMATCH(vlookup(B67,'Kings Ratings'!$A$2:$C$1000,3,false),""Fishing""),""Yes"","""")"),"")</f>
        <v/>
      </c>
      <c r="K67" s="19" t="str">
        <f>IFERROR(__xludf.DUMMYFUNCTION("if(REGEXMATCH(vlookup(B67,'Kings Ratings'!$A$2:$C$1000,3,false),""Crafting""),""Yes"","""")"),"Yes")</f>
        <v>Yes</v>
      </c>
      <c r="L67" s="19" t="str">
        <f>IFERROR(__xludf.DUMMYFUNCTION("if(REGEXMATCH(vlookup(B67,'Kings Ratings'!$A$2:$C$1000,3,false),""Exploring""),""Yes"","""")"),"")</f>
        <v/>
      </c>
      <c r="M67" s="19" t="str">
        <f>IFERROR(__xludf.DUMMYFUNCTION("if(REGEXMATCH(vlookup(B67,'Kings Ratings'!$A$2:$C$1000,3,false),""Farming""),""Yes"","""")"),"")</f>
        <v/>
      </c>
      <c r="N67" s="19" t="str">
        <f>IFERROR(__xludf.DUMMYFUNCTION("if(REGEXMATCH(vlookup(B67,'Kings Ratings'!$A$2:$C$1000,3,false),""Cooking""),""Yes"","""")"),"")</f>
        <v/>
      </c>
      <c r="O67" s="19" t="str">
        <f>IFERROR(__xludf.DUMMYFUNCTION("if(REGEXMATCH(vlookup(B67,'Kings Ratings'!$A$2:$C$1000,3,false),""Event""),""Yes"","""")"),"")</f>
        <v/>
      </c>
      <c r="S67" s="13">
        <v>118.0</v>
      </c>
      <c r="T67" s="14" t="s">
        <v>519</v>
      </c>
    </row>
    <row r="68">
      <c r="A68" s="13">
        <v>119.0</v>
      </c>
      <c r="B68" s="14" t="s">
        <v>472</v>
      </c>
      <c r="C68" s="87">
        <v>1951.0</v>
      </c>
      <c r="D68" s="87">
        <v>7677.0</v>
      </c>
      <c r="E68" s="87">
        <v>17248.0</v>
      </c>
      <c r="F68" s="19">
        <f>VLOOKUP(B68,'Kings Ratings'!$A$2:$B$1000,2,false)</f>
        <v>2</v>
      </c>
      <c r="G68" s="89">
        <v>231.0</v>
      </c>
      <c r="H68" s="19"/>
      <c r="I68" s="19"/>
      <c r="J68" s="19" t="str">
        <f>IFERROR(__xludf.DUMMYFUNCTION("if(REGEXMATCH(vlookup(B68,'Kings Ratings'!$A$2:$C$1000,3,false),""Fishing""),""Yes"","""")"),"Yes")</f>
        <v>Yes</v>
      </c>
      <c r="K68" s="19" t="str">
        <f>IFERROR(__xludf.DUMMYFUNCTION("if(REGEXMATCH(vlookup(B68,'Kings Ratings'!$A$2:$C$1000,3,false),""Crafting""),""Yes"","""")"),"")</f>
        <v/>
      </c>
      <c r="L68" s="19" t="str">
        <f>IFERROR(__xludf.DUMMYFUNCTION("if(REGEXMATCH(vlookup(B68,'Kings Ratings'!$A$2:$C$1000,3,false),""Exploring""),""Yes"","""")"),"")</f>
        <v/>
      </c>
      <c r="M68" s="19" t="str">
        <f>IFERROR(__xludf.DUMMYFUNCTION("if(REGEXMATCH(vlookup(B68,'Kings Ratings'!$A$2:$C$1000,3,false),""Farming""),""Yes"","""")"),"")</f>
        <v/>
      </c>
      <c r="N68" s="19" t="str">
        <f>IFERROR(__xludf.DUMMYFUNCTION("if(REGEXMATCH(vlookup(B68,'Kings Ratings'!$A$2:$C$1000,3,false),""Cooking""),""Yes"","""")"),"")</f>
        <v/>
      </c>
      <c r="O68" s="19" t="str">
        <f>IFERROR(__xludf.DUMMYFUNCTION("if(REGEXMATCH(vlookup(B68,'Kings Ratings'!$A$2:$C$1000,3,false),""Event""),""Yes"","""")"),"")</f>
        <v/>
      </c>
      <c r="S68" s="13">
        <v>119.0</v>
      </c>
      <c r="T68" s="14" t="s">
        <v>472</v>
      </c>
    </row>
    <row r="69">
      <c r="A69" s="13">
        <v>121.0</v>
      </c>
      <c r="B69" s="14" t="s">
        <v>581</v>
      </c>
      <c r="C69" s="87">
        <v>1948.0</v>
      </c>
      <c r="D69" s="87">
        <v>8181.0</v>
      </c>
      <c r="E69" s="87">
        <v>23024.0</v>
      </c>
      <c r="F69" s="19">
        <f>VLOOKUP(B69,'Kings Ratings'!$A$2:$B$1000,2,false)</f>
        <v>10</v>
      </c>
      <c r="G69" s="16">
        <v>328.0</v>
      </c>
      <c r="H69" s="19"/>
      <c r="I69" s="19"/>
      <c r="J69" s="19" t="str">
        <f>IFERROR(__xludf.DUMMYFUNCTION("if(REGEXMATCH(vlookup(B69,'Kings Ratings'!$A$2:$C$1000,3,false),""Fishing""),""Yes"","""")"),"")</f>
        <v/>
      </c>
      <c r="K69" s="19" t="str">
        <f>IFERROR(__xludf.DUMMYFUNCTION("if(REGEXMATCH(vlookup(B69,'Kings Ratings'!$A$2:$C$1000,3,false),""Crafting""),""Yes"","""")"),"Yes")</f>
        <v>Yes</v>
      </c>
      <c r="L69" s="19" t="str">
        <f>IFERROR(__xludf.DUMMYFUNCTION("if(REGEXMATCH(vlookup(B69,'Kings Ratings'!$A$2:$C$1000,3,false),""Exploring""),""Yes"","""")"),"")</f>
        <v/>
      </c>
      <c r="M69" s="19" t="str">
        <f>IFERROR(__xludf.DUMMYFUNCTION("if(REGEXMATCH(vlookup(B69,'Kings Ratings'!$A$2:$C$1000,3,false),""Farming""),""Yes"","""")"),"")</f>
        <v/>
      </c>
      <c r="N69" s="19" t="str">
        <f>IFERROR(__xludf.DUMMYFUNCTION("if(REGEXMATCH(vlookup(B69,'Kings Ratings'!$A$2:$C$1000,3,false),""Cooking""),""Yes"","""")"),"")</f>
        <v/>
      </c>
      <c r="O69" s="19" t="str">
        <f>IFERROR(__xludf.DUMMYFUNCTION("if(REGEXMATCH(vlookup(B69,'Kings Ratings'!$A$2:$C$1000,3,false),""Event""),""Yes"","""")"),"")</f>
        <v/>
      </c>
      <c r="S69" s="13">
        <v>121.0</v>
      </c>
      <c r="T69" s="14" t="s">
        <v>581</v>
      </c>
    </row>
    <row r="70">
      <c r="A70" s="13">
        <v>122.0</v>
      </c>
      <c r="B70" s="14" t="s">
        <v>199</v>
      </c>
      <c r="C70" s="87">
        <v>1902.0</v>
      </c>
      <c r="D70" s="87">
        <v>7431.0</v>
      </c>
      <c r="E70" s="87">
        <v>16812.0</v>
      </c>
      <c r="F70" s="19">
        <f>VLOOKUP(B70,'Kings Ratings'!$A$2:$B$1000,2,false)</f>
        <v>5</v>
      </c>
      <c r="G70" s="89">
        <v>293.0</v>
      </c>
      <c r="H70" s="19"/>
      <c r="I70" s="19"/>
      <c r="J70" s="19" t="str">
        <f>IFERROR(__xludf.DUMMYFUNCTION("if(REGEXMATCH(vlookup(B70,'Kings Ratings'!$A$2:$C$1000,3,false),""Fishing""),""Yes"","""")"),"")</f>
        <v/>
      </c>
      <c r="K70" s="19" t="str">
        <f>IFERROR(__xludf.DUMMYFUNCTION("if(REGEXMATCH(vlookup(B70,'Kings Ratings'!$A$2:$C$1000,3,false),""Crafting""),""Yes"","""")"),"Yes")</f>
        <v>Yes</v>
      </c>
      <c r="L70" s="19" t="str">
        <f>IFERROR(__xludf.DUMMYFUNCTION("if(REGEXMATCH(vlookup(B70,'Kings Ratings'!$A$2:$C$1000,3,false),""Exploring""),""Yes"","""")"),"")</f>
        <v/>
      </c>
      <c r="M70" s="19" t="str">
        <f>IFERROR(__xludf.DUMMYFUNCTION("if(REGEXMATCH(vlookup(B70,'Kings Ratings'!$A$2:$C$1000,3,false),""Farming""),""Yes"","""")"),"")</f>
        <v/>
      </c>
      <c r="N70" s="19" t="str">
        <f>IFERROR(__xludf.DUMMYFUNCTION("if(REGEXMATCH(vlookup(B70,'Kings Ratings'!$A$2:$C$1000,3,false),""Cooking""),""Yes"","""")"),"")</f>
        <v/>
      </c>
      <c r="O70" s="19" t="str">
        <f>IFERROR(__xludf.DUMMYFUNCTION("if(REGEXMATCH(vlookup(B70,'Kings Ratings'!$A$2:$C$1000,3,false),""Event""),""Yes"","""")"),"")</f>
        <v/>
      </c>
      <c r="S70" s="13">
        <v>122.0</v>
      </c>
      <c r="T70" s="14" t="s">
        <v>199</v>
      </c>
    </row>
    <row r="71">
      <c r="A71" s="13">
        <v>124.0</v>
      </c>
      <c r="B71" s="14" t="s">
        <v>526</v>
      </c>
      <c r="C71" s="87">
        <v>1879.0</v>
      </c>
      <c r="D71" s="87">
        <v>7461.0</v>
      </c>
      <c r="E71" s="87">
        <v>15089.0</v>
      </c>
      <c r="F71" s="19">
        <f>VLOOKUP(B71,'Kings Ratings'!$A$2:$B$1000,2,false)</f>
        <v>1</v>
      </c>
      <c r="G71" s="89">
        <v>284.0</v>
      </c>
      <c r="H71" s="19"/>
      <c r="I71" s="19"/>
      <c r="J71" s="19" t="str">
        <f>IFERROR(__xludf.DUMMYFUNCTION("if(REGEXMATCH(vlookup(B71,'Kings Ratings'!$A$2:$C$1000,3,false),""Fishing""),""Yes"","""")"),"")</f>
        <v/>
      </c>
      <c r="K71" s="19" t="str">
        <f>IFERROR(__xludf.DUMMYFUNCTION("if(REGEXMATCH(vlookup(B71,'Kings Ratings'!$A$2:$C$1000,3,false),""Crafting""),""Yes"","""")"),"Yes")</f>
        <v>Yes</v>
      </c>
      <c r="L71" s="19" t="str">
        <f>IFERROR(__xludf.DUMMYFUNCTION("if(REGEXMATCH(vlookup(B71,'Kings Ratings'!$A$2:$C$1000,3,false),""Exploring""),""Yes"","""")"),"")</f>
        <v/>
      </c>
      <c r="M71" s="19" t="str">
        <f>IFERROR(__xludf.DUMMYFUNCTION("if(REGEXMATCH(vlookup(B71,'Kings Ratings'!$A$2:$C$1000,3,false),""Farming""),""Yes"","""")"),"")</f>
        <v/>
      </c>
      <c r="N71" s="19" t="str">
        <f>IFERROR(__xludf.DUMMYFUNCTION("if(REGEXMATCH(vlookup(B71,'Kings Ratings'!$A$2:$C$1000,3,false),""Cooking""),""Yes"","""")"),"")</f>
        <v/>
      </c>
      <c r="O71" s="19" t="str">
        <f>IFERROR(__xludf.DUMMYFUNCTION("if(REGEXMATCH(vlookup(B71,'Kings Ratings'!$A$2:$C$1000,3,false),""Event""),""Yes"","""")"),"")</f>
        <v/>
      </c>
      <c r="S71" s="13">
        <v>124.0</v>
      </c>
      <c r="T71" s="14" t="s">
        <v>526</v>
      </c>
    </row>
    <row r="72">
      <c r="A72" s="13">
        <v>125.0</v>
      </c>
      <c r="B72" s="14" t="s">
        <v>37</v>
      </c>
      <c r="C72" s="87">
        <v>1740.0</v>
      </c>
      <c r="D72" s="87">
        <v>7428.0</v>
      </c>
      <c r="E72" s="87">
        <v>15458.0</v>
      </c>
      <c r="F72" s="19">
        <f>VLOOKUP(B72,'Kings Ratings'!$A$2:$B$1000,2,false)</f>
        <v>3</v>
      </c>
      <c r="G72" s="90">
        <v>286.0</v>
      </c>
      <c r="H72" s="19"/>
      <c r="I72" s="19"/>
      <c r="J72" s="19" t="str">
        <f>IFERROR(__xludf.DUMMYFUNCTION("if(REGEXMATCH(vlookup(B72,'Kings Ratings'!$A$2:$C$1000,3,false),""Fishing""),""Yes"","""")"),"")</f>
        <v/>
      </c>
      <c r="K72" s="19" t="str">
        <f>IFERROR(__xludf.DUMMYFUNCTION("if(REGEXMATCH(vlookup(B72,'Kings Ratings'!$A$2:$C$1000,3,false),""Crafting""),""Yes"","""")"),"Yes")</f>
        <v>Yes</v>
      </c>
      <c r="L72" s="19" t="str">
        <f>IFERROR(__xludf.DUMMYFUNCTION("if(REGEXMATCH(vlookup(B72,'Kings Ratings'!$A$2:$C$1000,3,false),""Exploring""),""Yes"","""")"),"")</f>
        <v/>
      </c>
      <c r="M72" s="19" t="str">
        <f>IFERROR(__xludf.DUMMYFUNCTION("if(REGEXMATCH(vlookup(B72,'Kings Ratings'!$A$2:$C$1000,3,false),""Farming""),""Yes"","""")"),"")</f>
        <v/>
      </c>
      <c r="N72" s="19" t="str">
        <f>IFERROR(__xludf.DUMMYFUNCTION("if(REGEXMATCH(vlookup(B72,'Kings Ratings'!$A$2:$C$1000,3,false),""Cooking""),""Yes"","""")"),"")</f>
        <v/>
      </c>
      <c r="O72" s="19" t="str">
        <f>IFERROR(__xludf.DUMMYFUNCTION("if(REGEXMATCH(vlookup(B72,'Kings Ratings'!$A$2:$C$1000,3,false),""Event""),""Yes"","""")"),"")</f>
        <v/>
      </c>
      <c r="S72" s="13">
        <v>125.0</v>
      </c>
      <c r="T72" s="14" t="s">
        <v>37</v>
      </c>
    </row>
    <row r="73">
      <c r="A73" s="13">
        <v>126.0</v>
      </c>
      <c r="B73" s="14" t="s">
        <v>31</v>
      </c>
      <c r="C73" s="87">
        <v>1593.0</v>
      </c>
      <c r="D73" s="87">
        <v>7339.0</v>
      </c>
      <c r="E73" s="87">
        <v>14079.0</v>
      </c>
      <c r="F73" s="19">
        <f>VLOOKUP(B73,'Kings Ratings'!$A$2:$B$1000,2,false)</f>
        <v>2</v>
      </c>
      <c r="G73" s="89">
        <v>285.0</v>
      </c>
      <c r="H73" s="19"/>
      <c r="I73" s="19"/>
      <c r="J73" s="19" t="str">
        <f>IFERROR(__xludf.DUMMYFUNCTION("if(REGEXMATCH(vlookup(B73,'Kings Ratings'!$A$2:$C$1000,3,false),""Fishing""),""Yes"","""")"),"")</f>
        <v/>
      </c>
      <c r="K73" s="19" t="str">
        <f>IFERROR(__xludf.DUMMYFUNCTION("if(REGEXMATCH(vlookup(B73,'Kings Ratings'!$A$2:$C$1000,3,false),""Crafting""),""Yes"","""")"),"Yes")</f>
        <v>Yes</v>
      </c>
      <c r="L73" s="19" t="str">
        <f>IFERROR(__xludf.DUMMYFUNCTION("if(REGEXMATCH(vlookup(B73,'Kings Ratings'!$A$2:$C$1000,3,false),""Exploring""),""Yes"","""")"),"")</f>
        <v/>
      </c>
      <c r="M73" s="19" t="str">
        <f>IFERROR(__xludf.DUMMYFUNCTION("if(REGEXMATCH(vlookup(B73,'Kings Ratings'!$A$2:$C$1000,3,false),""Farming""),""Yes"","""")"),"")</f>
        <v/>
      </c>
      <c r="N73" s="19" t="str">
        <f>IFERROR(__xludf.DUMMYFUNCTION("if(REGEXMATCH(vlookup(B73,'Kings Ratings'!$A$2:$C$1000,3,false),""Cooking""),""Yes"","""")"),"")</f>
        <v/>
      </c>
      <c r="O73" s="19" t="str">
        <f>IFERROR(__xludf.DUMMYFUNCTION("if(REGEXMATCH(vlookup(B73,'Kings Ratings'!$A$2:$C$1000,3,false),""Event""),""Yes"","""")"),"")</f>
        <v/>
      </c>
      <c r="S73" s="13">
        <v>126.0</v>
      </c>
      <c r="T73" s="14" t="s">
        <v>31</v>
      </c>
    </row>
    <row r="74">
      <c r="A74" s="13">
        <v>127.0</v>
      </c>
      <c r="B74" s="14" t="s">
        <v>747</v>
      </c>
      <c r="C74" s="87">
        <v>1580.0</v>
      </c>
      <c r="D74" s="87">
        <v>11722.0</v>
      </c>
      <c r="E74" s="87">
        <v>27310.0</v>
      </c>
      <c r="F74" s="19">
        <f>VLOOKUP(B74,'Kings Ratings'!$A$2:$B$1000,2,false)</f>
        <v>1</v>
      </c>
      <c r="G74" s="89">
        <v>248.0</v>
      </c>
      <c r="H74" s="19"/>
      <c r="I74" s="19"/>
      <c r="J74" s="19" t="str">
        <f>IFERROR(__xludf.DUMMYFUNCTION("if(REGEXMATCH(vlookup(B74,'Kings Ratings'!$A$2:$C$1000,3,false),""Fishing""),""Yes"","""")"),"")</f>
        <v/>
      </c>
      <c r="K74" s="19" t="str">
        <f>IFERROR(__xludf.DUMMYFUNCTION("if(REGEXMATCH(vlookup(B74,'Kings Ratings'!$A$2:$C$1000,3,false),""Crafting""),""Yes"","""")"),"Yes")</f>
        <v>Yes</v>
      </c>
      <c r="L74" s="19" t="str">
        <f>IFERROR(__xludf.DUMMYFUNCTION("if(REGEXMATCH(vlookup(B74,'Kings Ratings'!$A$2:$C$1000,3,false),""Exploring""),""Yes"","""")"),"")</f>
        <v/>
      </c>
      <c r="M74" s="19" t="str">
        <f>IFERROR(__xludf.DUMMYFUNCTION("if(REGEXMATCH(vlookup(B74,'Kings Ratings'!$A$2:$C$1000,3,false),""Farming""),""Yes"","""")"),"")</f>
        <v/>
      </c>
      <c r="N74" s="19" t="str">
        <f>IFERROR(__xludf.DUMMYFUNCTION("if(REGEXMATCH(vlookup(B74,'Kings Ratings'!$A$2:$C$1000,3,false),""Cooking""),""Yes"","""")"),"")</f>
        <v/>
      </c>
      <c r="O74" s="19" t="str">
        <f>IFERROR(__xludf.DUMMYFUNCTION("if(REGEXMATCH(vlookup(B74,'Kings Ratings'!$A$2:$C$1000,3,false),""Event""),""Yes"","""")"),"")</f>
        <v/>
      </c>
      <c r="S74" s="13">
        <v>127.0</v>
      </c>
      <c r="T74" s="14" t="s">
        <v>747</v>
      </c>
    </row>
    <row r="75">
      <c r="A75" s="13">
        <v>129.0</v>
      </c>
      <c r="B75" s="14" t="s">
        <v>145</v>
      </c>
      <c r="C75" s="87">
        <v>1551.0</v>
      </c>
      <c r="D75" s="87">
        <v>7314.0</v>
      </c>
      <c r="E75" s="87">
        <v>17273.0</v>
      </c>
      <c r="F75" s="19">
        <f>VLOOKUP(B75,'Kings Ratings'!$A$2:$B$1000,2,false)</f>
        <v>1</v>
      </c>
      <c r="G75" s="89">
        <v>244.0</v>
      </c>
      <c r="H75" s="19"/>
      <c r="I75" s="19"/>
      <c r="J75" s="19" t="str">
        <f>IFERROR(__xludf.DUMMYFUNCTION("if(REGEXMATCH(vlookup(B75,'Kings Ratings'!$A$2:$C$1000,3,false),""Fishing""),""Yes"","""")"),"")</f>
        <v/>
      </c>
      <c r="K75" s="19" t="str">
        <f>IFERROR(__xludf.DUMMYFUNCTION("if(REGEXMATCH(vlookup(B75,'Kings Ratings'!$A$2:$C$1000,3,false),""Crafting""),""Yes"","""")"),"Yes")</f>
        <v>Yes</v>
      </c>
      <c r="L75" s="19" t="str">
        <f>IFERROR(__xludf.DUMMYFUNCTION("if(REGEXMATCH(vlookup(B75,'Kings Ratings'!$A$2:$C$1000,3,false),""Exploring""),""Yes"","""")"),"")</f>
        <v/>
      </c>
      <c r="M75" s="19" t="str">
        <f>IFERROR(__xludf.DUMMYFUNCTION("if(REGEXMATCH(vlookup(B75,'Kings Ratings'!$A$2:$C$1000,3,false),""Farming""),""Yes"","""")"),"")</f>
        <v/>
      </c>
      <c r="N75" s="19" t="str">
        <f>IFERROR(__xludf.DUMMYFUNCTION("if(REGEXMATCH(vlookup(B75,'Kings Ratings'!$A$2:$C$1000,3,false),""Cooking""),""Yes"","""")"),"")</f>
        <v/>
      </c>
      <c r="O75" s="19" t="str">
        <f>IFERROR(__xludf.DUMMYFUNCTION("if(REGEXMATCH(vlookup(B75,'Kings Ratings'!$A$2:$C$1000,3,false),""Event""),""Yes"","""")"),"")</f>
        <v/>
      </c>
      <c r="S75" s="13">
        <v>129.0</v>
      </c>
      <c r="T75" s="14" t="s">
        <v>145</v>
      </c>
    </row>
    <row r="76">
      <c r="A76" s="13">
        <v>130.0</v>
      </c>
      <c r="B76" s="14" t="s">
        <v>477</v>
      </c>
      <c r="C76" s="87">
        <v>1487.0</v>
      </c>
      <c r="D76" s="87">
        <v>6796.0</v>
      </c>
      <c r="E76" s="87">
        <v>13559.0</v>
      </c>
      <c r="F76" s="19">
        <f>VLOOKUP(B76,'Kings Ratings'!$A$2:$B$1000,2,false)</f>
        <v>1</v>
      </c>
      <c r="G76" s="90">
        <v>227.0</v>
      </c>
      <c r="H76" s="19"/>
      <c r="I76" s="19"/>
      <c r="J76" s="19" t="str">
        <f>IFERROR(__xludf.DUMMYFUNCTION("if(REGEXMATCH(vlookup(B76,'Kings Ratings'!$A$2:$C$1000,3,false),""Fishing""),""Yes"","""")"),"")</f>
        <v/>
      </c>
      <c r="K76" s="19" t="str">
        <f>IFERROR(__xludf.DUMMYFUNCTION("if(REGEXMATCH(vlookup(B76,'Kings Ratings'!$A$2:$C$1000,3,false),""Crafting""),""Yes"","""")"),"Yes")</f>
        <v>Yes</v>
      </c>
      <c r="L76" s="19" t="str">
        <f>IFERROR(__xludf.DUMMYFUNCTION("if(REGEXMATCH(vlookup(B76,'Kings Ratings'!$A$2:$C$1000,3,false),""Exploring""),""Yes"","""")"),"")</f>
        <v/>
      </c>
      <c r="M76" s="19" t="str">
        <f>IFERROR(__xludf.DUMMYFUNCTION("if(REGEXMATCH(vlookup(B76,'Kings Ratings'!$A$2:$C$1000,3,false),""Farming""),""Yes"","""")"),"")</f>
        <v/>
      </c>
      <c r="N76" s="19" t="str">
        <f>IFERROR(__xludf.DUMMYFUNCTION("if(REGEXMATCH(vlookup(B76,'Kings Ratings'!$A$2:$C$1000,3,false),""Cooking""),""Yes"","""")"),"")</f>
        <v/>
      </c>
      <c r="O76" s="19" t="str">
        <f>IFERROR(__xludf.DUMMYFUNCTION("if(REGEXMATCH(vlookup(B76,'Kings Ratings'!$A$2:$C$1000,3,false),""Event""),""Yes"","""")"),"")</f>
        <v/>
      </c>
      <c r="S76" s="13">
        <v>130.0</v>
      </c>
      <c r="T76" s="14" t="s">
        <v>477</v>
      </c>
    </row>
    <row r="77">
      <c r="A77" s="13">
        <v>131.0</v>
      </c>
      <c r="B77" s="14" t="s">
        <v>115</v>
      </c>
      <c r="C77" s="87">
        <v>1487.0</v>
      </c>
      <c r="D77" s="87">
        <v>6791.0</v>
      </c>
      <c r="E77" s="87">
        <v>13133.0</v>
      </c>
      <c r="F77" s="19">
        <f>VLOOKUP(B77,'Kings Ratings'!$A$2:$B$1000,2,false)</f>
        <v>2</v>
      </c>
      <c r="G77" s="89">
        <v>230.0</v>
      </c>
      <c r="H77" s="19"/>
      <c r="I77" s="19"/>
      <c r="J77" s="19" t="str">
        <f>IFERROR(__xludf.DUMMYFUNCTION("if(REGEXMATCH(vlookup(B77,'Kings Ratings'!$A$2:$C$1000,3,false),""Fishing""),""Yes"","""")"),"Yes")</f>
        <v>Yes</v>
      </c>
      <c r="K77" s="19" t="str">
        <f>IFERROR(__xludf.DUMMYFUNCTION("if(REGEXMATCH(vlookup(B77,'Kings Ratings'!$A$2:$C$1000,3,false),""Crafting""),""Yes"","""")"),"")</f>
        <v/>
      </c>
      <c r="L77" s="19" t="str">
        <f>IFERROR(__xludf.DUMMYFUNCTION("if(REGEXMATCH(vlookup(B77,'Kings Ratings'!$A$2:$C$1000,3,false),""Exploring""),""Yes"","""")"),"")</f>
        <v/>
      </c>
      <c r="M77" s="19" t="str">
        <f>IFERROR(__xludf.DUMMYFUNCTION("if(REGEXMATCH(vlookup(B77,'Kings Ratings'!$A$2:$C$1000,3,false),""Farming""),""Yes"","""")"),"")</f>
        <v/>
      </c>
      <c r="N77" s="19" t="str">
        <f>IFERROR(__xludf.DUMMYFUNCTION("if(REGEXMATCH(vlookup(B77,'Kings Ratings'!$A$2:$C$1000,3,false),""Cooking""),""Yes"","""")"),"")</f>
        <v/>
      </c>
      <c r="O77" s="19" t="str">
        <f>IFERROR(__xludf.DUMMYFUNCTION("if(REGEXMATCH(vlookup(B77,'Kings Ratings'!$A$2:$C$1000,3,false),""Event""),""Yes"","""")"),"")</f>
        <v/>
      </c>
      <c r="S77" s="13">
        <v>131.0</v>
      </c>
      <c r="T77" s="14" t="s">
        <v>115</v>
      </c>
    </row>
    <row r="78">
      <c r="A78" s="13">
        <v>132.0</v>
      </c>
      <c r="B78" s="14" t="s">
        <v>173</v>
      </c>
      <c r="C78" s="87">
        <v>1460.0</v>
      </c>
      <c r="D78" s="87">
        <v>6344.0</v>
      </c>
      <c r="E78" s="87">
        <v>13472.0</v>
      </c>
      <c r="F78" s="19">
        <f>VLOOKUP(B78,'Kings Ratings'!$A$2:$B$1000,2,false)</f>
        <v>3</v>
      </c>
      <c r="G78" s="89">
        <v>245.0</v>
      </c>
      <c r="H78" s="19"/>
      <c r="I78" s="19"/>
      <c r="J78" s="19" t="str">
        <f>IFERROR(__xludf.DUMMYFUNCTION("if(REGEXMATCH(vlookup(B78,'Kings Ratings'!$A$2:$C$1000,3,false),""Fishing""),""Yes"","""")"),"Yes")</f>
        <v>Yes</v>
      </c>
      <c r="K78" s="19" t="str">
        <f>IFERROR(__xludf.DUMMYFUNCTION("if(REGEXMATCH(vlookup(B78,'Kings Ratings'!$A$2:$C$1000,3,false),""Crafting""),""Yes"","""")"),"")</f>
        <v/>
      </c>
      <c r="L78" s="19" t="str">
        <f>IFERROR(__xludf.DUMMYFUNCTION("if(REGEXMATCH(vlookup(B78,'Kings Ratings'!$A$2:$C$1000,3,false),""Exploring""),""Yes"","""")"),"")</f>
        <v/>
      </c>
      <c r="M78" s="19" t="str">
        <f>IFERROR(__xludf.DUMMYFUNCTION("if(REGEXMATCH(vlookup(B78,'Kings Ratings'!$A$2:$C$1000,3,false),""Farming""),""Yes"","""")"),"")</f>
        <v/>
      </c>
      <c r="N78" s="19" t="str">
        <f>IFERROR(__xludf.DUMMYFUNCTION("if(REGEXMATCH(vlookup(B78,'Kings Ratings'!$A$2:$C$1000,3,false),""Cooking""),""Yes"","""")"),"")</f>
        <v/>
      </c>
      <c r="O78" s="19" t="str">
        <f>IFERROR(__xludf.DUMMYFUNCTION("if(REGEXMATCH(vlookup(B78,'Kings Ratings'!$A$2:$C$1000,3,false),""Event""),""Yes"","""")"),"")</f>
        <v/>
      </c>
      <c r="S78" s="13">
        <v>132.0</v>
      </c>
      <c r="T78" s="14" t="s">
        <v>173</v>
      </c>
    </row>
    <row r="79">
      <c r="A79" s="13">
        <v>133.0</v>
      </c>
      <c r="B79" s="14" t="s">
        <v>103</v>
      </c>
      <c r="C79" s="87">
        <v>1424.0</v>
      </c>
      <c r="D79" s="87">
        <v>6786.0</v>
      </c>
      <c r="E79" s="87">
        <v>14292.0</v>
      </c>
      <c r="F79" s="19">
        <f>VLOOKUP(B79,'Kings Ratings'!$A$2:$B$1000,2,false)</f>
        <v>2</v>
      </c>
      <c r="G79" s="89">
        <v>224.0</v>
      </c>
      <c r="H79" s="19"/>
      <c r="I79" s="19"/>
      <c r="J79" s="19" t="str">
        <f>IFERROR(__xludf.DUMMYFUNCTION("if(REGEXMATCH(vlookup(B79,'Kings Ratings'!$A$2:$C$1000,3,false),""Fishing""),""Yes"","""")"),"Yes")</f>
        <v>Yes</v>
      </c>
      <c r="K79" s="19" t="str">
        <f>IFERROR(__xludf.DUMMYFUNCTION("if(REGEXMATCH(vlookup(B79,'Kings Ratings'!$A$2:$C$1000,3,false),""Crafting""),""Yes"","""")"),"")</f>
        <v/>
      </c>
      <c r="L79" s="19" t="str">
        <f>IFERROR(__xludf.DUMMYFUNCTION("if(REGEXMATCH(vlookup(B79,'Kings Ratings'!$A$2:$C$1000,3,false),""Exploring""),""Yes"","""")"),"")</f>
        <v/>
      </c>
      <c r="M79" s="19" t="str">
        <f>IFERROR(__xludf.DUMMYFUNCTION("if(REGEXMATCH(vlookup(B79,'Kings Ratings'!$A$2:$C$1000,3,false),""Farming""),""Yes"","""")"),"")</f>
        <v/>
      </c>
      <c r="N79" s="19" t="str">
        <f>IFERROR(__xludf.DUMMYFUNCTION("if(REGEXMATCH(vlookup(B79,'Kings Ratings'!$A$2:$C$1000,3,false),""Cooking""),""Yes"","""")"),"")</f>
        <v/>
      </c>
      <c r="O79" s="19" t="str">
        <f>IFERROR(__xludf.DUMMYFUNCTION("if(REGEXMATCH(vlookup(B79,'Kings Ratings'!$A$2:$C$1000,3,false),""Event""),""Yes"","""")"),"")</f>
        <v/>
      </c>
      <c r="S79" s="13">
        <v>133.0</v>
      </c>
      <c r="T79" s="14" t="s">
        <v>103</v>
      </c>
    </row>
    <row r="80">
      <c r="A80" s="13">
        <v>134.0</v>
      </c>
      <c r="B80" s="14" t="s">
        <v>458</v>
      </c>
      <c r="C80" s="87">
        <v>1422.0</v>
      </c>
      <c r="D80" s="87">
        <v>6956.0</v>
      </c>
      <c r="E80" s="87">
        <v>13568.0</v>
      </c>
      <c r="F80" s="19">
        <f>VLOOKUP(B80,'Kings Ratings'!$A$2:$B$1000,2,false)</f>
        <v>2</v>
      </c>
      <c r="G80" s="89">
        <v>226.0</v>
      </c>
      <c r="H80" s="19"/>
      <c r="I80" s="19"/>
      <c r="J80" s="19" t="str">
        <f>IFERROR(__xludf.DUMMYFUNCTION("if(REGEXMATCH(vlookup(B80,'Kings Ratings'!$A$2:$C$1000,3,false),""Fishing""),""Yes"","""")"),"Yes")</f>
        <v>Yes</v>
      </c>
      <c r="K80" s="19" t="str">
        <f>IFERROR(__xludf.DUMMYFUNCTION("if(REGEXMATCH(vlookup(B80,'Kings Ratings'!$A$2:$C$1000,3,false),""Crafting""),""Yes"","""")"),"")</f>
        <v/>
      </c>
      <c r="L80" s="19" t="str">
        <f>IFERROR(__xludf.DUMMYFUNCTION("if(REGEXMATCH(vlookup(B80,'Kings Ratings'!$A$2:$C$1000,3,false),""Exploring""),""Yes"","""")"),"")</f>
        <v/>
      </c>
      <c r="M80" s="19" t="str">
        <f>IFERROR(__xludf.DUMMYFUNCTION("if(REGEXMATCH(vlookup(B80,'Kings Ratings'!$A$2:$C$1000,3,false),""Farming""),""Yes"","""")"),"")</f>
        <v/>
      </c>
      <c r="N80" s="19" t="str">
        <f>IFERROR(__xludf.DUMMYFUNCTION("if(REGEXMATCH(vlookup(B80,'Kings Ratings'!$A$2:$C$1000,3,false),""Cooking""),""Yes"","""")"),"")</f>
        <v/>
      </c>
      <c r="O80" s="19" t="str">
        <f>IFERROR(__xludf.DUMMYFUNCTION("if(REGEXMATCH(vlookup(B80,'Kings Ratings'!$A$2:$C$1000,3,false),""Event""),""Yes"","""")"),"")</f>
        <v/>
      </c>
      <c r="S80" s="13">
        <v>134.0</v>
      </c>
      <c r="T80" s="14" t="s">
        <v>458</v>
      </c>
    </row>
    <row r="81">
      <c r="A81" s="13">
        <v>135.0</v>
      </c>
      <c r="B81" s="14" t="s">
        <v>554</v>
      </c>
      <c r="C81" s="87">
        <v>1418.0</v>
      </c>
      <c r="D81" s="87">
        <v>6931.0</v>
      </c>
      <c r="E81" s="87">
        <v>12902.0</v>
      </c>
      <c r="F81" s="19">
        <f>VLOOKUP(B81,'Kings Ratings'!$A$2:$B$1000,2,false)</f>
        <v>4</v>
      </c>
      <c r="G81" s="89">
        <v>279.0</v>
      </c>
      <c r="H81" s="19"/>
      <c r="I81" s="19"/>
      <c r="J81" s="19" t="str">
        <f>IFERROR(__xludf.DUMMYFUNCTION("if(REGEXMATCH(vlookup(B81,'Kings Ratings'!$A$2:$C$1000,3,false),""Fishing""),""Yes"","""")"),"Yes")</f>
        <v>Yes</v>
      </c>
      <c r="K81" s="19" t="str">
        <f>IFERROR(__xludf.DUMMYFUNCTION("if(REGEXMATCH(vlookup(B81,'Kings Ratings'!$A$2:$C$1000,3,false),""Crafting""),""Yes"","""")"),"")</f>
        <v/>
      </c>
      <c r="L81" s="19" t="str">
        <f>IFERROR(__xludf.DUMMYFUNCTION("if(REGEXMATCH(vlookup(B81,'Kings Ratings'!$A$2:$C$1000,3,false),""Exploring""),""Yes"","""")"),"")</f>
        <v/>
      </c>
      <c r="M81" s="19" t="str">
        <f>IFERROR(__xludf.DUMMYFUNCTION("if(REGEXMATCH(vlookup(B81,'Kings Ratings'!$A$2:$C$1000,3,false),""Farming""),""Yes"","""")"),"")</f>
        <v/>
      </c>
      <c r="N81" s="19" t="str">
        <f>IFERROR(__xludf.DUMMYFUNCTION("if(REGEXMATCH(vlookup(B81,'Kings Ratings'!$A$2:$C$1000,3,false),""Cooking""),""Yes"","""")"),"")</f>
        <v/>
      </c>
      <c r="O81" s="19" t="str">
        <f>IFERROR(__xludf.DUMMYFUNCTION("if(REGEXMATCH(vlookup(B81,'Kings Ratings'!$A$2:$C$1000,3,false),""Event""),""Yes"","""")"),"")</f>
        <v/>
      </c>
      <c r="S81" s="13">
        <v>135.0</v>
      </c>
      <c r="T81" s="14" t="s">
        <v>554</v>
      </c>
    </row>
    <row r="82">
      <c r="A82" s="13">
        <v>136.0</v>
      </c>
      <c r="B82" s="14" t="s">
        <v>565</v>
      </c>
      <c r="C82" s="87">
        <v>1403.0</v>
      </c>
      <c r="D82" s="87">
        <v>4153.0</v>
      </c>
      <c r="E82" s="87">
        <v>5775.0</v>
      </c>
      <c r="F82" s="19">
        <f>VLOOKUP(B82,'Kings Ratings'!$A$2:$B$1000,2,false)</f>
        <v>4</v>
      </c>
      <c r="G82" s="89">
        <v>272.0</v>
      </c>
      <c r="H82" s="19"/>
      <c r="I82" s="19"/>
      <c r="J82" s="19" t="str">
        <f>IFERROR(__xludf.DUMMYFUNCTION("if(REGEXMATCH(vlookup(B82,'Kings Ratings'!$A$2:$C$1000,3,false),""Fishing""),""Yes"","""")"),"Yes")</f>
        <v>Yes</v>
      </c>
      <c r="K82" s="19" t="str">
        <f>IFERROR(__xludf.DUMMYFUNCTION("if(REGEXMATCH(vlookup(B82,'Kings Ratings'!$A$2:$C$1000,3,false),""Crafting""),""Yes"","""")"),"")</f>
        <v/>
      </c>
      <c r="L82" s="19" t="str">
        <f>IFERROR(__xludf.DUMMYFUNCTION("if(REGEXMATCH(vlookup(B82,'Kings Ratings'!$A$2:$C$1000,3,false),""Exploring""),""Yes"","""")"),"")</f>
        <v/>
      </c>
      <c r="M82" s="19" t="str">
        <f>IFERROR(__xludf.DUMMYFUNCTION("if(REGEXMATCH(vlookup(B82,'Kings Ratings'!$A$2:$C$1000,3,false),""Farming""),""Yes"","""")"),"")</f>
        <v/>
      </c>
      <c r="N82" s="19" t="str">
        <f>IFERROR(__xludf.DUMMYFUNCTION("if(REGEXMATCH(vlookup(B82,'Kings Ratings'!$A$2:$C$1000,3,false),""Cooking""),""Yes"","""")"),"")</f>
        <v/>
      </c>
      <c r="O82" s="19" t="str">
        <f>IFERROR(__xludf.DUMMYFUNCTION("if(REGEXMATCH(vlookup(B82,'Kings Ratings'!$A$2:$C$1000,3,false),""Event""),""Yes"","""")"),"")</f>
        <v/>
      </c>
      <c r="S82" s="13">
        <v>136.0</v>
      </c>
      <c r="T82" s="14" t="s">
        <v>565</v>
      </c>
    </row>
    <row r="83">
      <c r="A83" s="13">
        <v>138.0</v>
      </c>
      <c r="B83" s="14" t="s">
        <v>410</v>
      </c>
      <c r="C83" s="87">
        <v>1379.0</v>
      </c>
      <c r="D83" s="87">
        <v>9910.0</v>
      </c>
      <c r="E83" s="87">
        <v>23823.0</v>
      </c>
      <c r="F83" s="19">
        <f>VLOOKUP(B83,'Kings Ratings'!$A$2:$B$1000,2,false)</f>
        <v>2</v>
      </c>
      <c r="G83" s="89">
        <v>221.0</v>
      </c>
      <c r="H83" s="19"/>
      <c r="I83" s="19"/>
      <c r="J83" s="19" t="str">
        <f>IFERROR(__xludf.DUMMYFUNCTION("if(REGEXMATCH(vlookup(B83,'Kings Ratings'!$A$2:$C$1000,3,false),""Fishing""),""Yes"","""")"),"Yes")</f>
        <v>Yes</v>
      </c>
      <c r="K83" s="19" t="str">
        <f>IFERROR(__xludf.DUMMYFUNCTION("if(REGEXMATCH(vlookup(B83,'Kings Ratings'!$A$2:$C$1000,3,false),""Crafting""),""Yes"","""")"),"")</f>
        <v/>
      </c>
      <c r="L83" s="19" t="str">
        <f>IFERROR(__xludf.DUMMYFUNCTION("if(REGEXMATCH(vlookup(B83,'Kings Ratings'!$A$2:$C$1000,3,false),""Exploring""),""Yes"","""")"),"")</f>
        <v/>
      </c>
      <c r="M83" s="19" t="str">
        <f>IFERROR(__xludf.DUMMYFUNCTION("if(REGEXMATCH(vlookup(B83,'Kings Ratings'!$A$2:$C$1000,3,false),""Farming""),""Yes"","""")"),"")</f>
        <v/>
      </c>
      <c r="N83" s="19" t="str">
        <f>IFERROR(__xludf.DUMMYFUNCTION("if(REGEXMATCH(vlookup(B83,'Kings Ratings'!$A$2:$C$1000,3,false),""Cooking""),""Yes"","""")"),"")</f>
        <v/>
      </c>
      <c r="O83" s="19" t="str">
        <f>IFERROR(__xludf.DUMMYFUNCTION("if(REGEXMATCH(vlookup(B83,'Kings Ratings'!$A$2:$C$1000,3,false),""Event""),""Yes"","""")"),"")</f>
        <v/>
      </c>
      <c r="S83" s="13">
        <v>138.0</v>
      </c>
      <c r="T83" s="14" t="s">
        <v>410</v>
      </c>
    </row>
    <row r="84">
      <c r="A84" s="13">
        <v>139.0</v>
      </c>
      <c r="B84" s="14" t="s">
        <v>72</v>
      </c>
      <c r="C84" s="87">
        <v>1242.0</v>
      </c>
      <c r="D84" s="87">
        <v>6385.0</v>
      </c>
      <c r="E84" s="87">
        <v>16904.0</v>
      </c>
      <c r="F84" s="19">
        <f>VLOOKUP(B84,'Kings Ratings'!$A$2:$B$1000,2,false)</f>
        <v>1</v>
      </c>
      <c r="G84" s="89">
        <v>204.0</v>
      </c>
      <c r="H84" s="19"/>
      <c r="I84" s="19"/>
      <c r="J84" s="19" t="str">
        <f>IFERROR(__xludf.DUMMYFUNCTION("if(REGEXMATCH(vlookup(B84,'Kings Ratings'!$A$2:$C$1000,3,false),""Fishing""),""Yes"","""")"),"Yes")</f>
        <v>Yes</v>
      </c>
      <c r="K84" s="19" t="str">
        <f>IFERROR(__xludf.DUMMYFUNCTION("if(REGEXMATCH(vlookup(B84,'Kings Ratings'!$A$2:$C$1000,3,false),""Crafting""),""Yes"","""")"),"")</f>
        <v/>
      </c>
      <c r="L84" s="19" t="str">
        <f>IFERROR(__xludf.DUMMYFUNCTION("if(REGEXMATCH(vlookup(B84,'Kings Ratings'!$A$2:$C$1000,3,false),""Exploring""),""Yes"","""")"),"")</f>
        <v/>
      </c>
      <c r="M84" s="19" t="str">
        <f>IFERROR(__xludf.DUMMYFUNCTION("if(REGEXMATCH(vlookup(B84,'Kings Ratings'!$A$2:$C$1000,3,false),""Farming""),""Yes"","""")"),"")</f>
        <v/>
      </c>
      <c r="N84" s="19" t="str">
        <f>IFERROR(__xludf.DUMMYFUNCTION("if(REGEXMATCH(vlookup(B84,'Kings Ratings'!$A$2:$C$1000,3,false),""Cooking""),""Yes"","""")"),"")</f>
        <v/>
      </c>
      <c r="O84" s="19" t="str">
        <f>IFERROR(__xludf.DUMMYFUNCTION("if(REGEXMATCH(vlookup(B84,'Kings Ratings'!$A$2:$C$1000,3,false),""Event""),""Yes"","""")"),"")</f>
        <v/>
      </c>
      <c r="S84" s="13">
        <v>139.0</v>
      </c>
      <c r="T84" s="14" t="s">
        <v>72</v>
      </c>
    </row>
    <row r="85">
      <c r="A85" s="13">
        <v>140.0</v>
      </c>
      <c r="B85" s="14" t="s">
        <v>359</v>
      </c>
      <c r="C85" s="87">
        <v>1212.0</v>
      </c>
      <c r="D85" s="87">
        <v>8283.0</v>
      </c>
      <c r="E85" s="87">
        <v>24253.0</v>
      </c>
      <c r="F85" s="19">
        <f>VLOOKUP(B85,'Kings Ratings'!$A$2:$B$1000,2,false)</f>
        <v>7</v>
      </c>
      <c r="G85" s="89">
        <v>288.0</v>
      </c>
      <c r="H85" s="19"/>
      <c r="I85" s="19"/>
      <c r="J85" s="19" t="str">
        <f>IFERROR(__xludf.DUMMYFUNCTION("if(REGEXMATCH(vlookup(B85,'Kings Ratings'!$A$2:$C$1000,3,false),""Fishing""),""Yes"","""")"),"Yes")</f>
        <v>Yes</v>
      </c>
      <c r="K85" s="19" t="str">
        <f>IFERROR(__xludf.DUMMYFUNCTION("if(REGEXMATCH(vlookup(B85,'Kings Ratings'!$A$2:$C$1000,3,false),""Crafting""),""Yes"","""")"),"")</f>
        <v/>
      </c>
      <c r="L85" s="19" t="str">
        <f>IFERROR(__xludf.DUMMYFUNCTION("if(REGEXMATCH(vlookup(B85,'Kings Ratings'!$A$2:$C$1000,3,false),""Exploring""),""Yes"","""")"),"")</f>
        <v/>
      </c>
      <c r="M85" s="19" t="str">
        <f>IFERROR(__xludf.DUMMYFUNCTION("if(REGEXMATCH(vlookup(B85,'Kings Ratings'!$A$2:$C$1000,3,false),""Farming""),""Yes"","""")"),"")</f>
        <v/>
      </c>
      <c r="N85" s="19" t="str">
        <f>IFERROR(__xludf.DUMMYFUNCTION("if(REGEXMATCH(vlookup(B85,'Kings Ratings'!$A$2:$C$1000,3,false),""Cooking""),""Yes"","""")"),"")</f>
        <v/>
      </c>
      <c r="O85" s="19" t="str">
        <f>IFERROR(__xludf.DUMMYFUNCTION("if(REGEXMATCH(vlookup(B85,'Kings Ratings'!$A$2:$C$1000,3,false),""Event""),""Yes"","""")"),"")</f>
        <v/>
      </c>
      <c r="S85" s="13">
        <v>140.0</v>
      </c>
      <c r="T85" s="14" t="s">
        <v>359</v>
      </c>
    </row>
    <row r="86">
      <c r="A86" s="13">
        <v>141.0</v>
      </c>
      <c r="B86" s="14" t="s">
        <v>316</v>
      </c>
      <c r="C86" s="87">
        <v>1172.0</v>
      </c>
      <c r="D86" s="87">
        <v>6130.0</v>
      </c>
      <c r="E86" s="87">
        <v>11471.0</v>
      </c>
      <c r="F86" s="19">
        <f>VLOOKUP(B86,'Kings Ratings'!$A$2:$B$1000,2,false)</f>
        <v>1</v>
      </c>
      <c r="G86" s="89">
        <v>253.0</v>
      </c>
      <c r="H86" s="19"/>
      <c r="I86" s="19"/>
      <c r="J86" s="19" t="str">
        <f>IFERROR(__xludf.DUMMYFUNCTION("if(REGEXMATCH(vlookup(B86,'Kings Ratings'!$A$2:$C$1000,3,false),""Fishing""),""Yes"","""")"),"Yes")</f>
        <v>Yes</v>
      </c>
      <c r="K86" s="19" t="str">
        <f>IFERROR(__xludf.DUMMYFUNCTION("if(REGEXMATCH(vlookup(B86,'Kings Ratings'!$A$2:$C$1000,3,false),""Crafting""),""Yes"","""")"),"")</f>
        <v/>
      </c>
      <c r="L86" s="19" t="str">
        <f>IFERROR(__xludf.DUMMYFUNCTION("if(REGEXMATCH(vlookup(B86,'Kings Ratings'!$A$2:$C$1000,3,false),""Exploring""),""Yes"","""")"),"")</f>
        <v/>
      </c>
      <c r="M86" s="19" t="str">
        <f>IFERROR(__xludf.DUMMYFUNCTION("if(REGEXMATCH(vlookup(B86,'Kings Ratings'!$A$2:$C$1000,3,false),""Farming""),""Yes"","""")"),"")</f>
        <v/>
      </c>
      <c r="N86" s="19" t="str">
        <f>IFERROR(__xludf.DUMMYFUNCTION("if(REGEXMATCH(vlookup(B86,'Kings Ratings'!$A$2:$C$1000,3,false),""Cooking""),""Yes"","""")"),"")</f>
        <v/>
      </c>
      <c r="O86" s="19" t="str">
        <f>IFERROR(__xludf.DUMMYFUNCTION("if(REGEXMATCH(vlookup(B86,'Kings Ratings'!$A$2:$C$1000,3,false),""Event""),""Yes"","""")"),"")</f>
        <v/>
      </c>
      <c r="S86" s="13">
        <v>141.0</v>
      </c>
      <c r="T86" s="14" t="s">
        <v>316</v>
      </c>
    </row>
    <row r="87">
      <c r="A87" s="13">
        <v>143.0</v>
      </c>
      <c r="B87" s="14" t="s">
        <v>252</v>
      </c>
      <c r="C87" s="87">
        <v>1112.0</v>
      </c>
      <c r="D87" s="87">
        <v>6580.0</v>
      </c>
      <c r="E87" s="87">
        <v>13393.0</v>
      </c>
      <c r="F87" s="19">
        <f>VLOOKUP(B87,'Kings Ratings'!$A$2:$B$1000,2,false)</f>
        <v>1</v>
      </c>
      <c r="G87" s="89">
        <v>238.0</v>
      </c>
      <c r="H87" s="19"/>
      <c r="I87" s="19"/>
      <c r="J87" s="19" t="str">
        <f>IFERROR(__xludf.DUMMYFUNCTION("if(REGEXMATCH(vlookup(B87,'Kings Ratings'!$A$2:$C$1000,3,false),""Fishing""),""Yes"","""")"),"")</f>
        <v/>
      </c>
      <c r="K87" s="19" t="str">
        <f>IFERROR(__xludf.DUMMYFUNCTION("if(REGEXMATCH(vlookup(B87,'Kings Ratings'!$A$2:$C$1000,3,false),""Crafting""),""Yes"","""")"),"Yes")</f>
        <v>Yes</v>
      </c>
      <c r="L87" s="19" t="str">
        <f>IFERROR(__xludf.DUMMYFUNCTION("if(REGEXMATCH(vlookup(B87,'Kings Ratings'!$A$2:$C$1000,3,false),""Exploring""),""Yes"","""")"),"")</f>
        <v/>
      </c>
      <c r="M87" s="19" t="str">
        <f>IFERROR(__xludf.DUMMYFUNCTION("if(REGEXMATCH(vlookup(B87,'Kings Ratings'!$A$2:$C$1000,3,false),""Farming""),""Yes"","""")"),"")</f>
        <v/>
      </c>
      <c r="N87" s="19" t="str">
        <f>IFERROR(__xludf.DUMMYFUNCTION("if(REGEXMATCH(vlookup(B87,'Kings Ratings'!$A$2:$C$1000,3,false),""Cooking""),""Yes"","""")"),"")</f>
        <v/>
      </c>
      <c r="O87" s="19" t="str">
        <f>IFERROR(__xludf.DUMMYFUNCTION("if(REGEXMATCH(vlookup(B87,'Kings Ratings'!$A$2:$C$1000,3,false),""Event""),""Yes"","""")"),"")</f>
        <v/>
      </c>
      <c r="S87" s="13">
        <v>143.0</v>
      </c>
      <c r="T87" s="14" t="s">
        <v>252</v>
      </c>
    </row>
    <row r="88">
      <c r="A88" s="13">
        <v>145.0</v>
      </c>
      <c r="B88" s="14" t="s">
        <v>149</v>
      </c>
      <c r="C88" s="87">
        <v>1107.0</v>
      </c>
      <c r="D88" s="87">
        <v>5947.0</v>
      </c>
      <c r="E88" s="87">
        <v>12979.0</v>
      </c>
      <c r="F88" s="19">
        <f>VLOOKUP(B88,'Kings Ratings'!$A$2:$B$1000,2,false)</f>
        <v>1</v>
      </c>
      <c r="G88" s="89">
        <v>251.0</v>
      </c>
      <c r="H88" s="19"/>
      <c r="I88" s="19"/>
      <c r="J88" s="19" t="str">
        <f>IFERROR(__xludf.DUMMYFUNCTION("if(REGEXMATCH(vlookup(B88,'Kings Ratings'!$A$2:$C$1000,3,false),""Fishing""),""Yes"","""")"),"")</f>
        <v/>
      </c>
      <c r="K88" s="19" t="str">
        <f>IFERROR(__xludf.DUMMYFUNCTION("if(REGEXMATCH(vlookup(B88,'Kings Ratings'!$A$2:$C$1000,3,false),""Crafting""),""Yes"","""")"),"")</f>
        <v/>
      </c>
      <c r="L88" s="19" t="str">
        <f>IFERROR(__xludf.DUMMYFUNCTION("if(REGEXMATCH(vlookup(B88,'Kings Ratings'!$A$2:$C$1000,3,false),""Exploring""),""Yes"","""")"),"")</f>
        <v/>
      </c>
      <c r="M88" s="19" t="str">
        <f>IFERROR(__xludf.DUMMYFUNCTION("if(REGEXMATCH(vlookup(B88,'Kings Ratings'!$A$2:$C$1000,3,false),""Farming""),""Yes"","""")"),"")</f>
        <v/>
      </c>
      <c r="N88" s="19" t="str">
        <f>IFERROR(__xludf.DUMMYFUNCTION("if(REGEXMATCH(vlookup(B88,'Kings Ratings'!$A$2:$C$1000,3,false),""Cooking""),""Yes"","""")"),"")</f>
        <v/>
      </c>
      <c r="O88" s="19" t="str">
        <f>IFERROR(__xludf.DUMMYFUNCTION("if(REGEXMATCH(vlookup(B88,'Kings Ratings'!$A$2:$C$1000,3,false),""Event""),""Yes"","""")"),"")</f>
        <v/>
      </c>
      <c r="S88" s="13">
        <v>145.0</v>
      </c>
      <c r="T88" s="14" t="s">
        <v>149</v>
      </c>
    </row>
    <row r="89">
      <c r="A89" s="13">
        <v>146.0</v>
      </c>
      <c r="B89" s="14" t="s">
        <v>257</v>
      </c>
      <c r="C89" s="87">
        <v>1090.0</v>
      </c>
      <c r="D89" s="87">
        <v>6085.0</v>
      </c>
      <c r="E89" s="87">
        <v>12678.0</v>
      </c>
      <c r="F89" s="19">
        <f>VLOOKUP(B89,'Kings Ratings'!$A$2:$B$1000,2,false)</f>
        <v>2</v>
      </c>
      <c r="G89" s="89">
        <v>283.0</v>
      </c>
      <c r="H89" s="19"/>
      <c r="I89" s="19"/>
      <c r="J89" s="19" t="str">
        <f>IFERROR(__xludf.DUMMYFUNCTION("if(REGEXMATCH(vlookup(B89,'Kings Ratings'!$A$2:$C$1000,3,false),""Fishing""),""Yes"","""")"),"")</f>
        <v/>
      </c>
      <c r="K89" s="19" t="str">
        <f>IFERROR(__xludf.DUMMYFUNCTION("if(REGEXMATCH(vlookup(B89,'Kings Ratings'!$A$2:$C$1000,3,false),""Crafting""),""Yes"","""")"),"Yes")</f>
        <v>Yes</v>
      </c>
      <c r="L89" s="19" t="str">
        <f>IFERROR(__xludf.DUMMYFUNCTION("if(REGEXMATCH(vlookup(B89,'Kings Ratings'!$A$2:$C$1000,3,false),""Exploring""),""Yes"","""")"),"")</f>
        <v/>
      </c>
      <c r="M89" s="19" t="str">
        <f>IFERROR(__xludf.DUMMYFUNCTION("if(REGEXMATCH(vlookup(B89,'Kings Ratings'!$A$2:$C$1000,3,false),""Farming""),""Yes"","""")"),"")</f>
        <v/>
      </c>
      <c r="N89" s="19" t="str">
        <f>IFERROR(__xludf.DUMMYFUNCTION("if(REGEXMATCH(vlookup(B89,'Kings Ratings'!$A$2:$C$1000,3,false),""Cooking""),""Yes"","""")"),"")</f>
        <v/>
      </c>
      <c r="O89" s="19" t="str">
        <f>IFERROR(__xludf.DUMMYFUNCTION("if(REGEXMATCH(vlookup(B89,'Kings Ratings'!$A$2:$C$1000,3,false),""Event""),""Yes"","""")"),"")</f>
        <v/>
      </c>
      <c r="S89" s="13">
        <v>146.0</v>
      </c>
      <c r="T89" s="14" t="s">
        <v>257</v>
      </c>
    </row>
    <row r="90">
      <c r="A90" s="13">
        <v>147.0</v>
      </c>
      <c r="B90" s="14" t="s">
        <v>499</v>
      </c>
      <c r="C90" s="87">
        <v>1082.0</v>
      </c>
      <c r="D90" s="87">
        <v>6037.0</v>
      </c>
      <c r="E90" s="87">
        <v>9389.0</v>
      </c>
      <c r="F90" s="19">
        <f>VLOOKUP(B90,'Kings Ratings'!$A$2:$B$1000,2,false)</f>
        <v>10</v>
      </c>
      <c r="G90" s="66"/>
      <c r="H90" s="19"/>
      <c r="I90" s="19"/>
      <c r="J90" s="19" t="str">
        <f>IFERROR(__xludf.DUMMYFUNCTION("if(REGEXMATCH(vlookup(B90,'Kings Ratings'!$A$2:$C$1000,3,false),""Fishing""),""Yes"","""")"),"")</f>
        <v/>
      </c>
      <c r="K90" s="19" t="str">
        <f>IFERROR(__xludf.DUMMYFUNCTION("if(REGEXMATCH(vlookup(B90,'Kings Ratings'!$A$2:$C$1000,3,false),""Crafting""),""Yes"","""")"),"")</f>
        <v/>
      </c>
      <c r="L90" s="19" t="str">
        <f>IFERROR(__xludf.DUMMYFUNCTION("if(REGEXMATCH(vlookup(B90,'Kings Ratings'!$A$2:$C$1000,3,false),""Exploring""),""Yes"","""")"),"")</f>
        <v/>
      </c>
      <c r="M90" s="19" t="str">
        <f>IFERROR(__xludf.DUMMYFUNCTION("if(REGEXMATCH(vlookup(B90,'Kings Ratings'!$A$2:$C$1000,3,false),""Farming""),""Yes"","""")"),"")</f>
        <v/>
      </c>
      <c r="N90" s="19" t="str">
        <f>IFERROR(__xludf.DUMMYFUNCTION("if(REGEXMATCH(vlookup(B90,'Kings Ratings'!$A$2:$C$1000,3,false),""Cooking""),""Yes"","""")"),"")</f>
        <v/>
      </c>
      <c r="O90" s="19" t="str">
        <f>IFERROR(__xludf.DUMMYFUNCTION("if(REGEXMATCH(vlookup(B90,'Kings Ratings'!$A$2:$C$1000,3,false),""Event""),""Yes"","""")"),"")</f>
        <v/>
      </c>
      <c r="S90" s="13">
        <v>147.0</v>
      </c>
      <c r="T90" s="14" t="s">
        <v>499</v>
      </c>
    </row>
    <row r="91">
      <c r="A91" s="13">
        <v>148.0</v>
      </c>
      <c r="B91" s="14" t="s">
        <v>686</v>
      </c>
      <c r="C91" s="87">
        <v>1073.0</v>
      </c>
      <c r="D91" s="87">
        <v>5472.0</v>
      </c>
      <c r="E91" s="87">
        <v>13162.0</v>
      </c>
      <c r="F91" s="19">
        <f>VLOOKUP(B91,'Kings Ratings'!$A$2:$B$1000,2,false)</f>
        <v>10</v>
      </c>
      <c r="G91" s="6"/>
      <c r="H91" s="19"/>
      <c r="I91" s="19"/>
      <c r="J91" s="19" t="str">
        <f>IFERROR(__xludf.DUMMYFUNCTION("if(REGEXMATCH(vlookup(B91,'Kings Ratings'!$A$2:$C$1000,3,false),""Fishing""),""Yes"","""")"),"")</f>
        <v/>
      </c>
      <c r="K91" s="19" t="str">
        <f>IFERROR(__xludf.DUMMYFUNCTION("if(REGEXMATCH(vlookup(B91,'Kings Ratings'!$A$2:$C$1000,3,false),""Crafting""),""Yes"","""")"),"")</f>
        <v/>
      </c>
      <c r="L91" s="19" t="str">
        <f>IFERROR(__xludf.DUMMYFUNCTION("if(REGEXMATCH(vlookup(B91,'Kings Ratings'!$A$2:$C$1000,3,false),""Exploring""),""Yes"","""")"),"")</f>
        <v/>
      </c>
      <c r="M91" s="19" t="str">
        <f>IFERROR(__xludf.DUMMYFUNCTION("if(REGEXMATCH(vlookup(B91,'Kings Ratings'!$A$2:$C$1000,3,false),""Farming""),""Yes"","""")"),"")</f>
        <v/>
      </c>
      <c r="N91" s="19" t="str">
        <f>IFERROR(__xludf.DUMMYFUNCTION("if(REGEXMATCH(vlookup(B91,'Kings Ratings'!$A$2:$C$1000,3,false),""Cooking""),""Yes"","""")"),"")</f>
        <v/>
      </c>
      <c r="O91" s="19" t="str">
        <f>IFERROR(__xludf.DUMMYFUNCTION("if(REGEXMATCH(vlookup(B91,'Kings Ratings'!$A$2:$C$1000,3,false),""Event""),""Yes"","""")"),"")</f>
        <v/>
      </c>
      <c r="S91" s="13">
        <v>148.0</v>
      </c>
      <c r="T91" s="14" t="s">
        <v>686</v>
      </c>
    </row>
    <row r="92">
      <c r="A92" s="13">
        <v>149.0</v>
      </c>
      <c r="B92" s="14" t="s">
        <v>688</v>
      </c>
      <c r="C92" s="87">
        <v>1053.0</v>
      </c>
      <c r="D92" s="87">
        <v>7797.0</v>
      </c>
      <c r="E92" s="87">
        <v>22491.0</v>
      </c>
      <c r="F92" s="19">
        <f>VLOOKUP(B92,'Kings Ratings'!$A$2:$B$1000,2,false)</f>
        <v>10</v>
      </c>
      <c r="G92" s="66"/>
      <c r="H92" s="19"/>
      <c r="I92" s="19"/>
      <c r="J92" s="19" t="str">
        <f>IFERROR(__xludf.DUMMYFUNCTION("if(REGEXMATCH(vlookup(B92,'Kings Ratings'!$A$2:$C$1000,3,false),""Fishing""),""Yes"","""")"),"")</f>
        <v/>
      </c>
      <c r="K92" s="19" t="str">
        <f>IFERROR(__xludf.DUMMYFUNCTION("if(REGEXMATCH(vlookup(B92,'Kings Ratings'!$A$2:$C$1000,3,false),""Crafting""),""Yes"","""")"),"")</f>
        <v/>
      </c>
      <c r="L92" s="19" t="str">
        <f>IFERROR(__xludf.DUMMYFUNCTION("if(REGEXMATCH(vlookup(B92,'Kings Ratings'!$A$2:$C$1000,3,false),""Exploring""),""Yes"","""")"),"")</f>
        <v/>
      </c>
      <c r="M92" s="19" t="str">
        <f>IFERROR(__xludf.DUMMYFUNCTION("if(REGEXMATCH(vlookup(B92,'Kings Ratings'!$A$2:$C$1000,3,false),""Farming""),""Yes"","""")"),"")</f>
        <v/>
      </c>
      <c r="N92" s="19" t="str">
        <f>IFERROR(__xludf.DUMMYFUNCTION("if(REGEXMATCH(vlookup(B92,'Kings Ratings'!$A$2:$C$1000,3,false),""Cooking""),""Yes"","""")"),"")</f>
        <v/>
      </c>
      <c r="O92" s="19" t="str">
        <f>IFERROR(__xludf.DUMMYFUNCTION("if(REGEXMATCH(vlookup(B92,'Kings Ratings'!$A$2:$C$1000,3,false),""Event""),""Yes"","""")"),"")</f>
        <v/>
      </c>
      <c r="S92" s="13">
        <v>149.0</v>
      </c>
      <c r="T92" s="14" t="s">
        <v>688</v>
      </c>
    </row>
    <row r="93">
      <c r="A93" s="13">
        <v>150.0</v>
      </c>
      <c r="B93" s="14" t="s">
        <v>613</v>
      </c>
      <c r="C93" s="87">
        <v>955.0</v>
      </c>
      <c r="D93" s="87">
        <v>4011.0</v>
      </c>
      <c r="E93" s="87">
        <v>6090.0</v>
      </c>
      <c r="F93" s="19">
        <f>VLOOKUP(B93,'Kings Ratings'!$A$2:$B$1000,2,false)</f>
        <v>10</v>
      </c>
      <c r="G93" s="66"/>
      <c r="H93" s="19"/>
      <c r="I93" s="19"/>
      <c r="J93" s="19" t="str">
        <f>IFERROR(__xludf.DUMMYFUNCTION("if(REGEXMATCH(vlookup(B93,'Kings Ratings'!$A$2:$C$1000,3,false),""Fishing""),""Yes"","""")"),"")</f>
        <v/>
      </c>
      <c r="K93" s="19" t="str">
        <f>IFERROR(__xludf.DUMMYFUNCTION("if(REGEXMATCH(vlookup(B93,'Kings Ratings'!$A$2:$C$1000,3,false),""Crafting""),""Yes"","""")"),"")</f>
        <v/>
      </c>
      <c r="L93" s="19" t="str">
        <f>IFERROR(__xludf.DUMMYFUNCTION("if(REGEXMATCH(vlookup(B93,'Kings Ratings'!$A$2:$C$1000,3,false),""Exploring""),""Yes"","""")"),"")</f>
        <v/>
      </c>
      <c r="M93" s="19" t="str">
        <f>IFERROR(__xludf.DUMMYFUNCTION("if(REGEXMATCH(vlookup(B93,'Kings Ratings'!$A$2:$C$1000,3,false),""Farming""),""Yes"","""")"),"")</f>
        <v/>
      </c>
      <c r="N93" s="19" t="str">
        <f>IFERROR(__xludf.DUMMYFUNCTION("if(REGEXMATCH(vlookup(B93,'Kings Ratings'!$A$2:$C$1000,3,false),""Cooking""),""Yes"","""")"),"")</f>
        <v/>
      </c>
      <c r="O93" s="19" t="str">
        <f>IFERROR(__xludf.DUMMYFUNCTION("if(REGEXMATCH(vlookup(B93,'Kings Ratings'!$A$2:$C$1000,3,false),""Event""),""Yes"","""")"),"")</f>
        <v/>
      </c>
      <c r="S93" s="13">
        <v>150.0</v>
      </c>
      <c r="T93" s="14" t="s">
        <v>613</v>
      </c>
    </row>
    <row r="94">
      <c r="A94" s="13">
        <v>151.0</v>
      </c>
      <c r="B94" s="14" t="s">
        <v>608</v>
      </c>
      <c r="C94" s="87">
        <v>939.0</v>
      </c>
      <c r="D94" s="87">
        <v>6049.0</v>
      </c>
      <c r="E94" s="87">
        <v>10721.0</v>
      </c>
      <c r="F94" s="19">
        <f>VLOOKUP(B94,'Kings Ratings'!$A$2:$B$1000,2,false)</f>
        <v>10</v>
      </c>
      <c r="G94" s="66"/>
      <c r="H94" s="19"/>
      <c r="I94" s="19"/>
      <c r="J94" s="19" t="str">
        <f>IFERROR(__xludf.DUMMYFUNCTION("if(REGEXMATCH(vlookup(B94,'Kings Ratings'!$A$2:$C$1000,3,false),""Fishing""),""Yes"","""")"),"")</f>
        <v/>
      </c>
      <c r="K94" s="19" t="str">
        <f>IFERROR(__xludf.DUMMYFUNCTION("if(REGEXMATCH(vlookup(B94,'Kings Ratings'!$A$2:$C$1000,3,false),""Crafting""),""Yes"","""")"),"")</f>
        <v/>
      </c>
      <c r="L94" s="19" t="str">
        <f>IFERROR(__xludf.DUMMYFUNCTION("if(REGEXMATCH(vlookup(B94,'Kings Ratings'!$A$2:$C$1000,3,false),""Exploring""),""Yes"","""")"),"")</f>
        <v/>
      </c>
      <c r="M94" s="19" t="str">
        <f>IFERROR(__xludf.DUMMYFUNCTION("if(REGEXMATCH(vlookup(B94,'Kings Ratings'!$A$2:$C$1000,3,false),""Farming""),""Yes"","""")"),"")</f>
        <v/>
      </c>
      <c r="N94" s="19" t="str">
        <f>IFERROR(__xludf.DUMMYFUNCTION("if(REGEXMATCH(vlookup(B94,'Kings Ratings'!$A$2:$C$1000,3,false),""Cooking""),""Yes"","""")"),"")</f>
        <v/>
      </c>
      <c r="O94" s="19" t="str">
        <f>IFERROR(__xludf.DUMMYFUNCTION("if(REGEXMATCH(vlookup(B94,'Kings Ratings'!$A$2:$C$1000,3,false),""Event""),""Yes"","""")"),"")</f>
        <v/>
      </c>
      <c r="S94" s="13">
        <v>151.0</v>
      </c>
      <c r="T94" s="14" t="s">
        <v>608</v>
      </c>
    </row>
    <row r="95">
      <c r="A95" s="13">
        <v>152.0</v>
      </c>
      <c r="B95" s="14" t="s">
        <v>553</v>
      </c>
      <c r="C95" s="87">
        <v>929.0</v>
      </c>
      <c r="D95" s="87">
        <v>6237.0</v>
      </c>
      <c r="E95" s="87">
        <v>13399.0</v>
      </c>
      <c r="F95" s="19">
        <f>VLOOKUP(B95,'Kings Ratings'!$A$2:$B$1000,2,false)</f>
        <v>10</v>
      </c>
      <c r="G95" s="66"/>
      <c r="H95" s="19"/>
      <c r="I95" s="19"/>
      <c r="J95" s="19" t="str">
        <f>IFERROR(__xludf.DUMMYFUNCTION("if(REGEXMATCH(vlookup(B95,'Kings Ratings'!$A$2:$C$1000,3,false),""Fishing""),""Yes"","""")"),"")</f>
        <v/>
      </c>
      <c r="K95" s="19" t="str">
        <f>IFERROR(__xludf.DUMMYFUNCTION("if(REGEXMATCH(vlookup(B95,'Kings Ratings'!$A$2:$C$1000,3,false),""Crafting""),""Yes"","""")"),"")</f>
        <v/>
      </c>
      <c r="L95" s="19" t="str">
        <f>IFERROR(__xludf.DUMMYFUNCTION("if(REGEXMATCH(vlookup(B95,'Kings Ratings'!$A$2:$C$1000,3,false),""Exploring""),""Yes"","""")"),"")</f>
        <v/>
      </c>
      <c r="M95" s="19" t="str">
        <f>IFERROR(__xludf.DUMMYFUNCTION("if(REGEXMATCH(vlookup(B95,'Kings Ratings'!$A$2:$C$1000,3,false),""Farming""),""Yes"","""")"),"")</f>
        <v/>
      </c>
      <c r="N95" s="19" t="str">
        <f>IFERROR(__xludf.DUMMYFUNCTION("if(REGEXMATCH(vlookup(B95,'Kings Ratings'!$A$2:$C$1000,3,false),""Cooking""),""Yes"","""")"),"")</f>
        <v/>
      </c>
      <c r="O95" s="19" t="str">
        <f>IFERROR(__xludf.DUMMYFUNCTION("if(REGEXMATCH(vlookup(B95,'Kings Ratings'!$A$2:$C$1000,3,false),""Event""),""Yes"","""")"),"")</f>
        <v/>
      </c>
      <c r="S95" s="13">
        <v>152.0</v>
      </c>
      <c r="T95" s="14" t="s">
        <v>553</v>
      </c>
    </row>
    <row r="96">
      <c r="A96" s="13">
        <v>153.0</v>
      </c>
      <c r="B96" s="14" t="s">
        <v>360</v>
      </c>
      <c r="C96" s="87">
        <v>927.0</v>
      </c>
      <c r="D96" s="87">
        <v>4456.0</v>
      </c>
      <c r="E96" s="87">
        <v>9305.0</v>
      </c>
      <c r="F96" s="19">
        <f>VLOOKUP(B96,'Kings Ratings'!$A$2:$B$1000,2,false)</f>
        <v>10</v>
      </c>
      <c r="G96" s="66"/>
      <c r="H96" s="19"/>
      <c r="I96" s="19"/>
      <c r="J96" s="19" t="str">
        <f>IFERROR(__xludf.DUMMYFUNCTION("if(REGEXMATCH(vlookup(B96,'Kings Ratings'!$A$2:$C$1000,3,false),""Fishing""),""Yes"","""")"),"")</f>
        <v/>
      </c>
      <c r="K96" s="19" t="str">
        <f>IFERROR(__xludf.DUMMYFUNCTION("if(REGEXMATCH(vlookup(B96,'Kings Ratings'!$A$2:$C$1000,3,false),""Crafting""),""Yes"","""")"),"")</f>
        <v/>
      </c>
      <c r="L96" s="19" t="str">
        <f>IFERROR(__xludf.DUMMYFUNCTION("if(REGEXMATCH(vlookup(B96,'Kings Ratings'!$A$2:$C$1000,3,false),""Exploring""),""Yes"","""")"),"")</f>
        <v/>
      </c>
      <c r="M96" s="19" t="str">
        <f>IFERROR(__xludf.DUMMYFUNCTION("if(REGEXMATCH(vlookup(B96,'Kings Ratings'!$A$2:$C$1000,3,false),""Farming""),""Yes"","""")"),"")</f>
        <v/>
      </c>
      <c r="N96" s="19" t="str">
        <f>IFERROR(__xludf.DUMMYFUNCTION("if(REGEXMATCH(vlookup(B96,'Kings Ratings'!$A$2:$C$1000,3,false),""Cooking""),""Yes"","""")"),"")</f>
        <v/>
      </c>
      <c r="O96" s="19" t="str">
        <f>IFERROR(__xludf.DUMMYFUNCTION("if(REGEXMATCH(vlookup(B96,'Kings Ratings'!$A$2:$C$1000,3,false),""Event""),""Yes"","""")"),"")</f>
        <v/>
      </c>
      <c r="S96" s="13">
        <v>153.0</v>
      </c>
      <c r="T96" s="14" t="s">
        <v>360</v>
      </c>
    </row>
    <row r="97">
      <c r="A97" s="13">
        <v>154.0</v>
      </c>
      <c r="B97" s="14" t="s">
        <v>522</v>
      </c>
      <c r="C97" s="87">
        <v>925.0</v>
      </c>
      <c r="D97" s="87">
        <v>3344.0</v>
      </c>
      <c r="E97" s="87">
        <v>5119.0</v>
      </c>
      <c r="F97" s="19">
        <f>VLOOKUP(B97,'Kings Ratings'!$A$2:$B$1000,2,false)</f>
        <v>10</v>
      </c>
      <c r="G97" s="66"/>
      <c r="H97" s="19"/>
      <c r="I97" s="19"/>
      <c r="J97" s="19" t="str">
        <f>IFERROR(__xludf.DUMMYFUNCTION("if(REGEXMATCH(vlookup(B97,'Kings Ratings'!$A$2:$C$1000,3,false),""Fishing""),""Yes"","""")"),"")</f>
        <v/>
      </c>
      <c r="K97" s="19" t="str">
        <f>IFERROR(__xludf.DUMMYFUNCTION("if(REGEXMATCH(vlookup(B97,'Kings Ratings'!$A$2:$C$1000,3,false),""Crafting""),""Yes"","""")"),"")</f>
        <v/>
      </c>
      <c r="L97" s="19" t="str">
        <f>IFERROR(__xludf.DUMMYFUNCTION("if(REGEXMATCH(vlookup(B97,'Kings Ratings'!$A$2:$C$1000,3,false),""Exploring""),""Yes"","""")"),"")</f>
        <v/>
      </c>
      <c r="M97" s="19" t="str">
        <f>IFERROR(__xludf.DUMMYFUNCTION("if(REGEXMATCH(vlookup(B97,'Kings Ratings'!$A$2:$C$1000,3,false),""Farming""),""Yes"","""")"),"")</f>
        <v/>
      </c>
      <c r="N97" s="19" t="str">
        <f>IFERROR(__xludf.DUMMYFUNCTION("if(REGEXMATCH(vlookup(B97,'Kings Ratings'!$A$2:$C$1000,3,false),""Cooking""),""Yes"","""")"),"")</f>
        <v/>
      </c>
      <c r="O97" s="19" t="str">
        <f>IFERROR(__xludf.DUMMYFUNCTION("if(REGEXMATCH(vlookup(B97,'Kings Ratings'!$A$2:$C$1000,3,false),""Event""),""Yes"","""")"),"")</f>
        <v/>
      </c>
      <c r="S97" s="13">
        <v>154.0</v>
      </c>
      <c r="T97" s="14" t="s">
        <v>522</v>
      </c>
    </row>
    <row r="98">
      <c r="A98" s="13">
        <v>155.0</v>
      </c>
      <c r="B98" s="14" t="s">
        <v>560</v>
      </c>
      <c r="C98" s="87">
        <v>892.0</v>
      </c>
      <c r="D98" s="87">
        <v>6054.0</v>
      </c>
      <c r="E98" s="87">
        <v>12460.0</v>
      </c>
      <c r="F98" s="19">
        <f>VLOOKUP(B98,'Kings Ratings'!$A$2:$B$1000,2,false)</f>
        <v>10</v>
      </c>
      <c r="G98" s="66"/>
      <c r="H98" s="19"/>
      <c r="I98" s="19"/>
      <c r="J98" s="19" t="str">
        <f>IFERROR(__xludf.DUMMYFUNCTION("if(REGEXMATCH(vlookup(B98,'Kings Ratings'!$A$2:$C$1000,3,false),""Fishing""),""Yes"","""")"),"")</f>
        <v/>
      </c>
      <c r="K98" s="19" t="str">
        <f>IFERROR(__xludf.DUMMYFUNCTION("if(REGEXMATCH(vlookup(B98,'Kings Ratings'!$A$2:$C$1000,3,false),""Crafting""),""Yes"","""")"),"")</f>
        <v/>
      </c>
      <c r="L98" s="19" t="str">
        <f>IFERROR(__xludf.DUMMYFUNCTION("if(REGEXMATCH(vlookup(B98,'Kings Ratings'!$A$2:$C$1000,3,false),""Exploring""),""Yes"","""")"),"")</f>
        <v/>
      </c>
      <c r="M98" s="19" t="str">
        <f>IFERROR(__xludf.DUMMYFUNCTION("if(REGEXMATCH(vlookup(B98,'Kings Ratings'!$A$2:$C$1000,3,false),""Farming""),""Yes"","""")"),"")</f>
        <v/>
      </c>
      <c r="N98" s="19" t="str">
        <f>IFERROR(__xludf.DUMMYFUNCTION("if(REGEXMATCH(vlookup(B98,'Kings Ratings'!$A$2:$C$1000,3,false),""Cooking""),""Yes"","""")"),"")</f>
        <v/>
      </c>
      <c r="O98" s="19" t="str">
        <f>IFERROR(__xludf.DUMMYFUNCTION("if(REGEXMATCH(vlookup(B98,'Kings Ratings'!$A$2:$C$1000,3,false),""Event""),""Yes"","""")"),"")</f>
        <v/>
      </c>
      <c r="S98" s="13">
        <v>155.0</v>
      </c>
      <c r="T98" s="14" t="s">
        <v>560</v>
      </c>
    </row>
    <row r="99">
      <c r="A99" s="13">
        <v>156.0</v>
      </c>
      <c r="B99" s="14" t="s">
        <v>345</v>
      </c>
      <c r="C99" s="87">
        <v>876.0</v>
      </c>
      <c r="D99" s="87">
        <v>4638.0</v>
      </c>
      <c r="E99" s="87">
        <v>8955.0</v>
      </c>
      <c r="F99" s="19">
        <f>VLOOKUP(B99,'Kings Ratings'!$A$2:$B$1000,2,false)</f>
        <v>10</v>
      </c>
      <c r="G99" s="66"/>
      <c r="H99" s="19"/>
      <c r="I99" s="19"/>
      <c r="J99" s="19" t="str">
        <f>IFERROR(__xludf.DUMMYFUNCTION("if(REGEXMATCH(vlookup(B99,'Kings Ratings'!$A$2:$C$1000,3,false),""Fishing""),""Yes"","""")"),"")</f>
        <v/>
      </c>
      <c r="K99" s="19" t="str">
        <f>IFERROR(__xludf.DUMMYFUNCTION("if(REGEXMATCH(vlookup(B99,'Kings Ratings'!$A$2:$C$1000,3,false),""Crafting""),""Yes"","""")"),"")</f>
        <v/>
      </c>
      <c r="L99" s="19" t="str">
        <f>IFERROR(__xludf.DUMMYFUNCTION("if(REGEXMATCH(vlookup(B99,'Kings Ratings'!$A$2:$C$1000,3,false),""Exploring""),""Yes"","""")"),"")</f>
        <v/>
      </c>
      <c r="M99" s="19" t="str">
        <f>IFERROR(__xludf.DUMMYFUNCTION("if(REGEXMATCH(vlookup(B99,'Kings Ratings'!$A$2:$C$1000,3,false),""Farming""),""Yes"","""")"),"")</f>
        <v/>
      </c>
      <c r="N99" s="19" t="str">
        <f>IFERROR(__xludf.DUMMYFUNCTION("if(REGEXMATCH(vlookup(B99,'Kings Ratings'!$A$2:$C$1000,3,false),""Cooking""),""Yes"","""")"),"")</f>
        <v/>
      </c>
      <c r="O99" s="19" t="str">
        <f>IFERROR(__xludf.DUMMYFUNCTION("if(REGEXMATCH(vlookup(B99,'Kings Ratings'!$A$2:$C$1000,3,false),""Event""),""Yes"","""")"),"")</f>
        <v/>
      </c>
      <c r="S99" s="13">
        <v>156.0</v>
      </c>
      <c r="T99" s="14" t="s">
        <v>345</v>
      </c>
    </row>
    <row r="100">
      <c r="A100" s="13">
        <v>157.0</v>
      </c>
      <c r="B100" s="14" t="s">
        <v>397</v>
      </c>
      <c r="C100" s="87">
        <v>846.0</v>
      </c>
      <c r="D100" s="87">
        <v>6525.0</v>
      </c>
      <c r="E100" s="87">
        <v>17868.0</v>
      </c>
      <c r="F100" s="19">
        <f>VLOOKUP(B100,'Kings Ratings'!$A$2:$B$1000,2,false)</f>
        <v>10</v>
      </c>
      <c r="G100" s="66"/>
      <c r="H100" s="19"/>
      <c r="I100" s="19"/>
      <c r="J100" s="19" t="str">
        <f>IFERROR(__xludf.DUMMYFUNCTION("if(REGEXMATCH(vlookup(B100,'Kings Ratings'!$A$2:$C$1000,3,false),""Fishing""),""Yes"","""")"),"")</f>
        <v/>
      </c>
      <c r="K100" s="19" t="str">
        <f>IFERROR(__xludf.DUMMYFUNCTION("if(REGEXMATCH(vlookup(B100,'Kings Ratings'!$A$2:$C$1000,3,false),""Crafting""),""Yes"","""")"),"")</f>
        <v/>
      </c>
      <c r="L100" s="19" t="str">
        <f>IFERROR(__xludf.DUMMYFUNCTION("if(REGEXMATCH(vlookup(B100,'Kings Ratings'!$A$2:$C$1000,3,false),""Exploring""),""Yes"","""")"),"")</f>
        <v/>
      </c>
      <c r="M100" s="19" t="str">
        <f>IFERROR(__xludf.DUMMYFUNCTION("if(REGEXMATCH(vlookup(B100,'Kings Ratings'!$A$2:$C$1000,3,false),""Farming""),""Yes"","""")"),"Yes")</f>
        <v>Yes</v>
      </c>
      <c r="N100" s="19" t="str">
        <f>IFERROR(__xludf.DUMMYFUNCTION("if(REGEXMATCH(vlookup(B100,'Kings Ratings'!$A$2:$C$1000,3,false),""Cooking""),""Yes"","""")"),"")</f>
        <v/>
      </c>
      <c r="O100" s="19" t="str">
        <f>IFERROR(__xludf.DUMMYFUNCTION("if(REGEXMATCH(vlookup(B100,'Kings Ratings'!$A$2:$C$1000,3,false),""Event""),""Yes"","""")"),"")</f>
        <v/>
      </c>
      <c r="S100" s="13">
        <v>157.0</v>
      </c>
      <c r="T100" s="14" t="s">
        <v>397</v>
      </c>
    </row>
    <row r="101">
      <c r="A101" s="13">
        <v>159.0</v>
      </c>
      <c r="B101" s="14" t="s">
        <v>376</v>
      </c>
      <c r="C101" s="87">
        <v>771.0</v>
      </c>
      <c r="D101" s="87">
        <v>4792.0</v>
      </c>
      <c r="E101" s="87">
        <v>7528.0</v>
      </c>
      <c r="F101" s="19">
        <f>VLOOKUP(B101,'Kings Ratings'!$A$2:$B$1000,2,false)</f>
        <v>10</v>
      </c>
      <c r="G101" s="66"/>
      <c r="H101" s="19"/>
      <c r="I101" s="19"/>
      <c r="J101" s="19" t="str">
        <f>IFERROR(__xludf.DUMMYFUNCTION("if(REGEXMATCH(vlookup(B101,'Kings Ratings'!$A$2:$C$1000,3,false),""Fishing""),""Yes"","""")"),"")</f>
        <v/>
      </c>
      <c r="K101" s="19" t="str">
        <f>IFERROR(__xludf.DUMMYFUNCTION("if(REGEXMATCH(vlookup(B101,'Kings Ratings'!$A$2:$C$1000,3,false),""Crafting""),""Yes"","""")"),"")</f>
        <v/>
      </c>
      <c r="L101" s="19" t="str">
        <f>IFERROR(__xludf.DUMMYFUNCTION("if(REGEXMATCH(vlookup(B101,'Kings Ratings'!$A$2:$C$1000,3,false),""Exploring""),""Yes"","""")"),"")</f>
        <v/>
      </c>
      <c r="M101" s="19" t="str">
        <f>IFERROR(__xludf.DUMMYFUNCTION("if(REGEXMATCH(vlookup(B101,'Kings Ratings'!$A$2:$C$1000,3,false),""Farming""),""Yes"","""")"),"Yes")</f>
        <v>Yes</v>
      </c>
      <c r="N101" s="19" t="str">
        <f>IFERROR(__xludf.DUMMYFUNCTION("if(REGEXMATCH(vlookup(B101,'Kings Ratings'!$A$2:$C$1000,3,false),""Cooking""),""Yes"","""")"),"")</f>
        <v/>
      </c>
      <c r="O101" s="19" t="str">
        <f>IFERROR(__xludf.DUMMYFUNCTION("if(REGEXMATCH(vlookup(B101,'Kings Ratings'!$A$2:$C$1000,3,false),""Event""),""Yes"","""")"),"")</f>
        <v/>
      </c>
      <c r="S101" s="13">
        <v>159.0</v>
      </c>
      <c r="T101" s="14" t="s">
        <v>376</v>
      </c>
    </row>
    <row r="102">
      <c r="A102" s="13">
        <v>161.0</v>
      </c>
      <c r="B102" s="14" t="s">
        <v>393</v>
      </c>
      <c r="C102" s="87">
        <v>727.0</v>
      </c>
      <c r="D102" s="87">
        <v>5348.0</v>
      </c>
      <c r="E102" s="87">
        <v>12456.0</v>
      </c>
      <c r="F102" s="19">
        <f>VLOOKUP(B102,'Kings Ratings'!$A$2:$B$1000,2,false)</f>
        <v>10</v>
      </c>
      <c r="G102" s="66"/>
      <c r="H102" s="19"/>
      <c r="I102" s="19"/>
      <c r="J102" s="19" t="str">
        <f>IFERROR(__xludf.DUMMYFUNCTION("if(REGEXMATCH(vlookup(B102,'Kings Ratings'!$A$2:$C$1000,3,false),""Fishing""),""Yes"","""")"),"")</f>
        <v/>
      </c>
      <c r="K102" s="19" t="str">
        <f>IFERROR(__xludf.DUMMYFUNCTION("if(REGEXMATCH(vlookup(B102,'Kings Ratings'!$A$2:$C$1000,3,false),""Crafting""),""Yes"","""")"),"")</f>
        <v/>
      </c>
      <c r="L102" s="19" t="str">
        <f>IFERROR(__xludf.DUMMYFUNCTION("if(REGEXMATCH(vlookup(B102,'Kings Ratings'!$A$2:$C$1000,3,false),""Exploring""),""Yes"","""")"),"")</f>
        <v/>
      </c>
      <c r="M102" s="19" t="str">
        <f>IFERROR(__xludf.DUMMYFUNCTION("if(REGEXMATCH(vlookup(B102,'Kings Ratings'!$A$2:$C$1000,3,false),""Farming""),""Yes"","""")"),"Yes")</f>
        <v>Yes</v>
      </c>
      <c r="N102" s="19" t="str">
        <f>IFERROR(__xludf.DUMMYFUNCTION("if(REGEXMATCH(vlookup(B102,'Kings Ratings'!$A$2:$C$1000,3,false),""Cooking""),""Yes"","""")"),"")</f>
        <v/>
      </c>
      <c r="O102" s="19" t="str">
        <f>IFERROR(__xludf.DUMMYFUNCTION("if(REGEXMATCH(vlookup(B102,'Kings Ratings'!$A$2:$C$1000,3,false),""Event""),""Yes"","""")"),"")</f>
        <v/>
      </c>
      <c r="S102" s="13">
        <v>161.0</v>
      </c>
      <c r="T102" s="14" t="s">
        <v>393</v>
      </c>
    </row>
    <row r="103">
      <c r="A103" s="13">
        <v>163.0</v>
      </c>
      <c r="B103" s="14" t="s">
        <v>59</v>
      </c>
      <c r="C103" s="87">
        <v>562.0</v>
      </c>
      <c r="D103" s="87">
        <v>5109.0</v>
      </c>
      <c r="E103" s="87">
        <v>10097.0</v>
      </c>
      <c r="F103" s="19">
        <f>VLOOKUP(B103,'Kings Ratings'!$A$2:$B$1000,2,false)</f>
        <v>1</v>
      </c>
      <c r="G103" s="89">
        <v>202.0</v>
      </c>
      <c r="H103" s="19"/>
      <c r="I103" s="19"/>
      <c r="J103" s="19" t="str">
        <f>IFERROR(__xludf.DUMMYFUNCTION("if(REGEXMATCH(vlookup(B103,'Kings Ratings'!$A$2:$C$1000,3,false),""Fishing""),""Yes"","""")"),"")</f>
        <v/>
      </c>
      <c r="K103" s="19" t="str">
        <f>IFERROR(__xludf.DUMMYFUNCTION("if(REGEXMATCH(vlookup(B103,'Kings Ratings'!$A$2:$C$1000,3,false),""Crafting""),""Yes"","""")"),"Yes")</f>
        <v>Yes</v>
      </c>
      <c r="L103" s="19" t="str">
        <f>IFERROR(__xludf.DUMMYFUNCTION("if(REGEXMATCH(vlookup(B103,'Kings Ratings'!$A$2:$C$1000,3,false),""Exploring""),""Yes"","""")"),"")</f>
        <v/>
      </c>
      <c r="M103" s="19" t="str">
        <f>IFERROR(__xludf.DUMMYFUNCTION("if(REGEXMATCH(vlookup(B103,'Kings Ratings'!$A$2:$C$1000,3,false),""Farming""),""Yes"","""")"),"")</f>
        <v/>
      </c>
      <c r="N103" s="19" t="str">
        <f>IFERROR(__xludf.DUMMYFUNCTION("if(REGEXMATCH(vlookup(B103,'Kings Ratings'!$A$2:$C$1000,3,false),""Cooking""),""Yes"","""")"),"")</f>
        <v/>
      </c>
      <c r="O103" s="19" t="str">
        <f>IFERROR(__xludf.DUMMYFUNCTION("if(REGEXMATCH(vlookup(B103,'Kings Ratings'!$A$2:$C$1000,3,false),""Event""),""Yes"","""")"),"")</f>
        <v/>
      </c>
      <c r="S103" s="13">
        <v>163.0</v>
      </c>
      <c r="T103" s="14" t="s">
        <v>59</v>
      </c>
    </row>
    <row r="104">
      <c r="A104" s="13">
        <v>165.0</v>
      </c>
      <c r="B104" s="14" t="s">
        <v>452</v>
      </c>
      <c r="C104" s="87">
        <v>514.0</v>
      </c>
      <c r="D104" s="87">
        <v>4449.0</v>
      </c>
      <c r="E104" s="87">
        <v>8028.0</v>
      </c>
      <c r="F104" s="19">
        <f>VLOOKUP(B104,'Kings Ratings'!$A$2:$B$1000,2,false)</f>
        <v>3</v>
      </c>
      <c r="G104" s="89">
        <v>297.0</v>
      </c>
      <c r="H104" s="19"/>
      <c r="I104" s="19"/>
      <c r="J104" s="19" t="str">
        <f>IFERROR(__xludf.DUMMYFUNCTION("if(REGEXMATCH(vlookup(B104,'Kings Ratings'!$A$2:$C$1000,3,false),""Fishing""),""Yes"","""")"),"")</f>
        <v/>
      </c>
      <c r="K104" s="19" t="str">
        <f>IFERROR(__xludf.DUMMYFUNCTION("if(REGEXMATCH(vlookup(B104,'Kings Ratings'!$A$2:$C$1000,3,false),""Crafting""),""Yes"","""")"),"Yes")</f>
        <v>Yes</v>
      </c>
      <c r="L104" s="19" t="str">
        <f>IFERROR(__xludf.DUMMYFUNCTION("if(REGEXMATCH(vlookup(B104,'Kings Ratings'!$A$2:$C$1000,3,false),""Exploring""),""Yes"","""")"),"")</f>
        <v/>
      </c>
      <c r="M104" s="19" t="str">
        <f>IFERROR(__xludf.DUMMYFUNCTION("if(REGEXMATCH(vlookup(B104,'Kings Ratings'!$A$2:$C$1000,3,false),""Farming""),""Yes"","""")"),"")</f>
        <v/>
      </c>
      <c r="N104" s="19" t="str">
        <f>IFERROR(__xludf.DUMMYFUNCTION("if(REGEXMATCH(vlookup(B104,'Kings Ratings'!$A$2:$C$1000,3,false),""Cooking""),""Yes"","""")"),"")</f>
        <v/>
      </c>
      <c r="O104" s="19" t="str">
        <f>IFERROR(__xludf.DUMMYFUNCTION("if(REGEXMATCH(vlookup(B104,'Kings Ratings'!$A$2:$C$1000,3,false),""Event""),""Yes"","""")"),"")</f>
        <v/>
      </c>
      <c r="S104" s="13">
        <v>165.0</v>
      </c>
      <c r="T104" s="14" t="s">
        <v>452</v>
      </c>
    </row>
    <row r="105">
      <c r="A105" s="13">
        <v>166.0</v>
      </c>
      <c r="B105" s="14" t="s">
        <v>514</v>
      </c>
      <c r="C105" s="87">
        <v>448.0</v>
      </c>
      <c r="D105" s="87">
        <v>3090.0</v>
      </c>
      <c r="E105" s="87">
        <v>5810.0</v>
      </c>
      <c r="F105" s="19">
        <f>VLOOKUP(B105,'Kings Ratings'!$A$2:$B$1000,2,false)</f>
        <v>2</v>
      </c>
      <c r="G105" s="89">
        <v>296.0</v>
      </c>
      <c r="H105" s="19"/>
      <c r="I105" s="19"/>
      <c r="J105" s="19" t="str">
        <f>IFERROR(__xludf.DUMMYFUNCTION("if(REGEXMATCH(vlookup(B105,'Kings Ratings'!$A$2:$C$1000,3,false),""Fishing""),""Yes"","""")"),"")</f>
        <v/>
      </c>
      <c r="K105" s="19" t="str">
        <f>IFERROR(__xludf.DUMMYFUNCTION("if(REGEXMATCH(vlookup(B105,'Kings Ratings'!$A$2:$C$1000,3,false),""Crafting""),""Yes"","""")"),"Yes")</f>
        <v>Yes</v>
      </c>
      <c r="L105" s="19" t="str">
        <f>IFERROR(__xludf.DUMMYFUNCTION("if(REGEXMATCH(vlookup(B105,'Kings Ratings'!$A$2:$C$1000,3,false),""Exploring""),""Yes"","""")"),"")</f>
        <v/>
      </c>
      <c r="M105" s="19" t="str">
        <f>IFERROR(__xludf.DUMMYFUNCTION("if(REGEXMATCH(vlookup(B105,'Kings Ratings'!$A$2:$C$1000,3,false),""Farming""),""Yes"","""")"),"")</f>
        <v/>
      </c>
      <c r="N105" s="19" t="str">
        <f>IFERROR(__xludf.DUMMYFUNCTION("if(REGEXMATCH(vlookup(B105,'Kings Ratings'!$A$2:$C$1000,3,false),""Cooking""),""Yes"","""")"),"")</f>
        <v/>
      </c>
      <c r="O105" s="19" t="str">
        <f>IFERROR(__xludf.DUMMYFUNCTION("if(REGEXMATCH(vlookup(B105,'Kings Ratings'!$A$2:$C$1000,3,false),""Event""),""Yes"","""")"),"")</f>
        <v/>
      </c>
      <c r="S105" s="13">
        <v>166.0</v>
      </c>
      <c r="T105" s="14" t="s">
        <v>514</v>
      </c>
    </row>
    <row r="106">
      <c r="A106" s="13">
        <v>167.0</v>
      </c>
      <c r="B106" s="14" t="s">
        <v>183</v>
      </c>
      <c r="C106" s="62">
        <v>415.0</v>
      </c>
      <c r="D106" s="62">
        <v>2999.0</v>
      </c>
      <c r="E106" s="62">
        <v>3939.0</v>
      </c>
      <c r="F106" s="19">
        <f>VLOOKUP(B106,'Kings Ratings'!$A$2:$B$1000,2,false)</f>
        <v>1</v>
      </c>
      <c r="G106" s="89">
        <v>239.0</v>
      </c>
      <c r="H106" s="19"/>
      <c r="I106" s="19"/>
      <c r="J106" s="19" t="str">
        <f>IFERROR(__xludf.DUMMYFUNCTION("if(REGEXMATCH(vlookup(B106,'Kings Ratings'!$A$2:$C$1000,3,false),""Fishing""),""Yes"","""")"),"")</f>
        <v/>
      </c>
      <c r="K106" s="19" t="str">
        <f>IFERROR(__xludf.DUMMYFUNCTION("if(REGEXMATCH(vlookup(B106,'Kings Ratings'!$A$2:$C$1000,3,false),""Crafting""),""Yes"","""")"),"Yes")</f>
        <v>Yes</v>
      </c>
      <c r="L106" s="19" t="str">
        <f>IFERROR(__xludf.DUMMYFUNCTION("if(REGEXMATCH(vlookup(B106,'Kings Ratings'!$A$2:$C$1000,3,false),""Exploring""),""Yes"","""")"),"")</f>
        <v/>
      </c>
      <c r="M106" s="19" t="str">
        <f>IFERROR(__xludf.DUMMYFUNCTION("if(REGEXMATCH(vlookup(B106,'Kings Ratings'!$A$2:$C$1000,3,false),""Farming""),""Yes"","""")"),"")</f>
        <v/>
      </c>
      <c r="N106" s="19" t="str">
        <f>IFERROR(__xludf.DUMMYFUNCTION("if(REGEXMATCH(vlookup(B106,'Kings Ratings'!$A$2:$C$1000,3,false),""Cooking""),""Yes"","""")"),"")</f>
        <v/>
      </c>
      <c r="O106" s="19" t="str">
        <f>IFERROR(__xludf.DUMMYFUNCTION("if(REGEXMATCH(vlookup(B106,'Kings Ratings'!$A$2:$C$1000,3,false),""Event""),""Yes"","""")"),"")</f>
        <v/>
      </c>
      <c r="S106" s="13">
        <v>167.0</v>
      </c>
      <c r="T106" s="14" t="s">
        <v>183</v>
      </c>
    </row>
    <row r="107">
      <c r="A107" s="13">
        <v>169.0</v>
      </c>
      <c r="B107" s="14" t="s">
        <v>474</v>
      </c>
      <c r="C107" s="87">
        <v>400.0</v>
      </c>
      <c r="D107" s="87">
        <v>3051.0</v>
      </c>
      <c r="E107" s="87">
        <v>4380.0</v>
      </c>
      <c r="F107" s="19">
        <f>VLOOKUP(B107,'Kings Ratings'!$A$2:$B$1000,2,false)</f>
        <v>10</v>
      </c>
      <c r="G107" s="6"/>
      <c r="H107" s="19"/>
      <c r="I107" s="19"/>
      <c r="J107" s="19" t="str">
        <f>IFERROR(__xludf.DUMMYFUNCTION("if(REGEXMATCH(vlookup(B107,'Kings Ratings'!$A$2:$C$1000,3,false),""Fishing""),""Yes"","""")"),"")</f>
        <v/>
      </c>
      <c r="K107" s="19" t="str">
        <f>IFERROR(__xludf.DUMMYFUNCTION("if(REGEXMATCH(vlookup(B107,'Kings Ratings'!$A$2:$C$1000,3,false),""Crafting""),""Yes"","""")"),"Yes")</f>
        <v>Yes</v>
      </c>
      <c r="L107" s="19" t="str">
        <f>IFERROR(__xludf.DUMMYFUNCTION("if(REGEXMATCH(vlookup(B107,'Kings Ratings'!$A$2:$C$1000,3,false),""Exploring""),""Yes"","""")"),"")</f>
        <v/>
      </c>
      <c r="M107" s="19" t="str">
        <f>IFERROR(__xludf.DUMMYFUNCTION("if(REGEXMATCH(vlookup(B107,'Kings Ratings'!$A$2:$C$1000,3,false),""Farming""),""Yes"","""")"),"")</f>
        <v/>
      </c>
      <c r="N107" s="19" t="str">
        <f>IFERROR(__xludf.DUMMYFUNCTION("if(REGEXMATCH(vlookup(B107,'Kings Ratings'!$A$2:$C$1000,3,false),""Cooking""),""Yes"","""")"),"")</f>
        <v/>
      </c>
      <c r="O107" s="19" t="str">
        <f>IFERROR(__xludf.DUMMYFUNCTION("if(REGEXMATCH(vlookup(B107,'Kings Ratings'!$A$2:$C$1000,3,false),""Event""),""Yes"","""")"),"")</f>
        <v/>
      </c>
      <c r="S107" s="13">
        <v>169.0</v>
      </c>
      <c r="T107" s="14" t="s">
        <v>474</v>
      </c>
    </row>
    <row r="108">
      <c r="A108" s="13">
        <v>173.0</v>
      </c>
      <c r="B108" s="14" t="s">
        <v>318</v>
      </c>
      <c r="C108" s="87">
        <v>398.0</v>
      </c>
      <c r="D108" s="87">
        <v>6035.0</v>
      </c>
      <c r="E108" s="87">
        <v>15211.0</v>
      </c>
      <c r="F108" s="19">
        <f>VLOOKUP(B108,'Kings Ratings'!$A$2:$B$1000,2,false)</f>
        <v>5</v>
      </c>
      <c r="G108" s="89">
        <v>281.0</v>
      </c>
      <c r="H108" s="19"/>
      <c r="I108" s="19"/>
      <c r="J108" s="19" t="str">
        <f>IFERROR(__xludf.DUMMYFUNCTION("if(REGEXMATCH(vlookup(B108,'Kings Ratings'!$A$2:$C$1000,3,false),""Fishing""),""Yes"","""")"),"Yes")</f>
        <v>Yes</v>
      </c>
      <c r="K108" s="19" t="str">
        <f>IFERROR(__xludf.DUMMYFUNCTION("if(REGEXMATCH(vlookup(B108,'Kings Ratings'!$A$2:$C$1000,3,false),""Crafting""),""Yes"","""")"),"")</f>
        <v/>
      </c>
      <c r="L108" s="19" t="str">
        <f>IFERROR(__xludf.DUMMYFUNCTION("if(REGEXMATCH(vlookup(B108,'Kings Ratings'!$A$2:$C$1000,3,false),""Exploring""),""Yes"","""")"),"")</f>
        <v/>
      </c>
      <c r="M108" s="19" t="str">
        <f>IFERROR(__xludf.DUMMYFUNCTION("if(REGEXMATCH(vlookup(B108,'Kings Ratings'!$A$2:$C$1000,3,false),""Farming""),""Yes"","""")"),"")</f>
        <v/>
      </c>
      <c r="N108" s="19" t="str">
        <f>IFERROR(__xludf.DUMMYFUNCTION("if(REGEXMATCH(vlookup(B108,'Kings Ratings'!$A$2:$C$1000,3,false),""Cooking""),""Yes"","""")"),"")</f>
        <v/>
      </c>
      <c r="O108" s="19" t="str">
        <f>IFERROR(__xludf.DUMMYFUNCTION("if(REGEXMATCH(vlookup(B108,'Kings Ratings'!$A$2:$C$1000,3,false),""Event""),""Yes"","""")"),"")</f>
        <v/>
      </c>
      <c r="S108" s="13">
        <v>173.0</v>
      </c>
      <c r="T108" s="14" t="s">
        <v>318</v>
      </c>
    </row>
    <row r="109">
      <c r="A109" s="13">
        <v>174.0</v>
      </c>
      <c r="B109" s="14" t="s">
        <v>614</v>
      </c>
      <c r="C109" s="62">
        <v>394.0</v>
      </c>
      <c r="D109" s="62">
        <v>2974.0</v>
      </c>
      <c r="E109" s="62">
        <v>3917.0</v>
      </c>
      <c r="F109" s="19">
        <f>VLOOKUP(B109,'Kings Ratings'!$A$2:$B$1000,2,false)</f>
        <v>3</v>
      </c>
      <c r="G109" s="89">
        <v>240.0</v>
      </c>
      <c r="H109" s="19"/>
      <c r="I109" s="19"/>
      <c r="J109" s="19" t="str">
        <f>IFERROR(__xludf.DUMMYFUNCTION("if(REGEXMATCH(vlookup(B109,'Kings Ratings'!$A$2:$C$1000,3,false),""Fishing""),""Yes"","""")"),"Yes")</f>
        <v>Yes</v>
      </c>
      <c r="K109" s="19" t="str">
        <f>IFERROR(__xludf.DUMMYFUNCTION("if(REGEXMATCH(vlookup(B109,'Kings Ratings'!$A$2:$C$1000,3,false),""Crafting""),""Yes"","""")"),"")</f>
        <v/>
      </c>
      <c r="L109" s="19" t="str">
        <f>IFERROR(__xludf.DUMMYFUNCTION("if(REGEXMATCH(vlookup(B109,'Kings Ratings'!$A$2:$C$1000,3,false),""Exploring""),""Yes"","""")"),"")</f>
        <v/>
      </c>
      <c r="M109" s="19" t="str">
        <f>IFERROR(__xludf.DUMMYFUNCTION("if(REGEXMATCH(vlookup(B109,'Kings Ratings'!$A$2:$C$1000,3,false),""Farming""),""Yes"","""")"),"")</f>
        <v/>
      </c>
      <c r="N109" s="19" t="str">
        <f>IFERROR(__xludf.DUMMYFUNCTION("if(REGEXMATCH(vlookup(B109,'Kings Ratings'!$A$2:$C$1000,3,false),""Cooking""),""Yes"","""")"),"")</f>
        <v/>
      </c>
      <c r="O109" s="19" t="str">
        <f>IFERROR(__xludf.DUMMYFUNCTION("if(REGEXMATCH(vlookup(B109,'Kings Ratings'!$A$2:$C$1000,3,false),""Event""),""Yes"","""")"),"")</f>
        <v/>
      </c>
      <c r="S109" s="13">
        <v>174.0</v>
      </c>
      <c r="T109" s="14" t="s">
        <v>614</v>
      </c>
    </row>
    <row r="110">
      <c r="A110" s="13">
        <v>176.0</v>
      </c>
      <c r="B110" s="14" t="s">
        <v>540</v>
      </c>
      <c r="C110" s="87">
        <v>390.0</v>
      </c>
      <c r="D110" s="87">
        <v>3771.0</v>
      </c>
      <c r="E110" s="87">
        <v>5981.0</v>
      </c>
      <c r="F110" s="19">
        <f>VLOOKUP(B110,'Kings Ratings'!$A$2:$B$1000,2,false)</f>
        <v>5</v>
      </c>
      <c r="G110" s="89">
        <v>288.0</v>
      </c>
      <c r="H110" s="19"/>
      <c r="I110" s="19"/>
      <c r="J110" s="19" t="str">
        <f>IFERROR(__xludf.DUMMYFUNCTION("if(REGEXMATCH(vlookup(B110,'Kings Ratings'!$A$2:$C$1000,3,false),""Fishing""),""Yes"","""")"),"")</f>
        <v/>
      </c>
      <c r="K110" s="19" t="str">
        <f>IFERROR(__xludf.DUMMYFUNCTION("if(REGEXMATCH(vlookup(B110,'Kings Ratings'!$A$2:$C$1000,3,false),""Crafting""),""Yes"","""")"),"Yes")</f>
        <v>Yes</v>
      </c>
      <c r="L110" s="19" t="str">
        <f>IFERROR(__xludf.DUMMYFUNCTION("if(REGEXMATCH(vlookup(B110,'Kings Ratings'!$A$2:$C$1000,3,false),""Exploring""),""Yes"","""")"),"Yes")</f>
        <v>Yes</v>
      </c>
      <c r="M110" s="19" t="str">
        <f>IFERROR(__xludf.DUMMYFUNCTION("if(REGEXMATCH(vlookup(B110,'Kings Ratings'!$A$2:$C$1000,3,false),""Farming""),""Yes"","""")"),"")</f>
        <v/>
      </c>
      <c r="N110" s="19" t="str">
        <f>IFERROR(__xludf.DUMMYFUNCTION("if(REGEXMATCH(vlookup(B110,'Kings Ratings'!$A$2:$C$1000,3,false),""Cooking""),""Yes"","""")"),"")</f>
        <v/>
      </c>
      <c r="O110" s="19" t="str">
        <f>IFERROR(__xludf.DUMMYFUNCTION("if(REGEXMATCH(vlookup(B110,'Kings Ratings'!$A$2:$C$1000,3,false),""Event""),""Yes"","""")"),"")</f>
        <v/>
      </c>
      <c r="S110" s="13">
        <v>176.0</v>
      </c>
      <c r="T110" s="14" t="s">
        <v>540</v>
      </c>
    </row>
    <row r="111">
      <c r="A111" s="13">
        <v>185.0</v>
      </c>
      <c r="B111" s="14" t="s">
        <v>469</v>
      </c>
      <c r="C111" s="62">
        <v>388.0</v>
      </c>
      <c r="D111" s="62">
        <v>2737.0</v>
      </c>
      <c r="E111" s="62">
        <v>5295.0</v>
      </c>
      <c r="F111" s="19">
        <f>VLOOKUP(B111,'Kings Ratings'!$A$2:$B$1000,2,false)</f>
        <v>9</v>
      </c>
      <c r="G111" s="6"/>
      <c r="H111" s="19"/>
      <c r="I111" s="19"/>
      <c r="J111" s="19" t="str">
        <f>IFERROR(__xludf.DUMMYFUNCTION("if(REGEXMATCH(vlookup(B111,'Kings Ratings'!$A$2:$C$1000,3,false),""Fishing""),""Yes"","""")"),"")</f>
        <v/>
      </c>
      <c r="K111" s="19" t="str">
        <f>IFERROR(__xludf.DUMMYFUNCTION("if(REGEXMATCH(vlookup(B111,'Kings Ratings'!$A$2:$C$1000,3,false),""Crafting""),""Yes"","""")"),"Yes")</f>
        <v>Yes</v>
      </c>
      <c r="L111" s="19" t="str">
        <f>IFERROR(__xludf.DUMMYFUNCTION("if(REGEXMATCH(vlookup(B111,'Kings Ratings'!$A$2:$C$1000,3,false),""Exploring""),""Yes"","""")"),"")</f>
        <v/>
      </c>
      <c r="M111" s="19" t="str">
        <f>IFERROR(__xludf.DUMMYFUNCTION("if(REGEXMATCH(vlookup(B111,'Kings Ratings'!$A$2:$C$1000,3,false),""Farming""),""Yes"","""")"),"")</f>
        <v/>
      </c>
      <c r="N111" s="19" t="str">
        <f>IFERROR(__xludf.DUMMYFUNCTION("if(REGEXMATCH(vlookup(B111,'Kings Ratings'!$A$2:$C$1000,3,false),""Cooking""),""Yes"","""")"),"")</f>
        <v/>
      </c>
      <c r="O111" s="19" t="str">
        <f>IFERROR(__xludf.DUMMYFUNCTION("if(REGEXMATCH(vlookup(B111,'Kings Ratings'!$A$2:$C$1000,3,false),""Event""),""Yes"","""")"),"")</f>
        <v/>
      </c>
      <c r="S111" s="13">
        <v>185.0</v>
      </c>
      <c r="T111" s="14" t="s">
        <v>469</v>
      </c>
    </row>
    <row r="112">
      <c r="A112" s="13">
        <v>189.0</v>
      </c>
      <c r="B112" s="14" t="s">
        <v>382</v>
      </c>
      <c r="C112" s="87">
        <v>386.0</v>
      </c>
      <c r="D112" s="87">
        <v>3671.0</v>
      </c>
      <c r="E112" s="87">
        <v>6194.0</v>
      </c>
      <c r="F112" s="19">
        <f>VLOOKUP(B112,'Kings Ratings'!$A$2:$B$1000,2,false)</f>
        <v>8</v>
      </c>
      <c r="G112" s="6"/>
      <c r="H112" s="19"/>
      <c r="I112" s="19"/>
      <c r="J112" s="19" t="str">
        <f>IFERROR(__xludf.DUMMYFUNCTION("if(REGEXMATCH(vlookup(B112,'Kings Ratings'!$A$2:$C$1000,3,false),""Fishing""),""Yes"","""")"),"")</f>
        <v/>
      </c>
      <c r="K112" s="19" t="str">
        <f>IFERROR(__xludf.DUMMYFUNCTION("if(REGEXMATCH(vlookup(B112,'Kings Ratings'!$A$2:$C$1000,3,false),""Crafting""),""Yes"","""")"),"")</f>
        <v/>
      </c>
      <c r="L112" s="19" t="str">
        <f>IFERROR(__xludf.DUMMYFUNCTION("if(REGEXMATCH(vlookup(B112,'Kings Ratings'!$A$2:$C$1000,3,false),""Exploring""),""Yes"","""")"),"")</f>
        <v/>
      </c>
      <c r="M112" s="19" t="str">
        <f>IFERROR(__xludf.DUMMYFUNCTION("if(REGEXMATCH(vlookup(B112,'Kings Ratings'!$A$2:$C$1000,3,false),""Farming""),""Yes"","""")"),"Yes")</f>
        <v>Yes</v>
      </c>
      <c r="N112" s="19" t="str">
        <f>IFERROR(__xludf.DUMMYFUNCTION("if(REGEXMATCH(vlookup(B112,'Kings Ratings'!$A$2:$C$1000,3,false),""Cooking""),""Yes"","""")"),"")</f>
        <v/>
      </c>
      <c r="O112" s="19" t="str">
        <f>IFERROR(__xludf.DUMMYFUNCTION("if(REGEXMATCH(vlookup(B112,'Kings Ratings'!$A$2:$C$1000,3,false),""Event""),""Yes"","""")"),"")</f>
        <v/>
      </c>
      <c r="S112" s="13">
        <v>189.0</v>
      </c>
      <c r="T112" s="14" t="s">
        <v>382</v>
      </c>
    </row>
    <row r="113">
      <c r="A113" s="13">
        <v>193.0</v>
      </c>
      <c r="B113" s="14" t="s">
        <v>138</v>
      </c>
      <c r="C113" s="87">
        <v>384.0</v>
      </c>
      <c r="D113" s="87">
        <v>4064.0</v>
      </c>
      <c r="E113" s="87">
        <v>5792.0</v>
      </c>
      <c r="F113" s="19">
        <f>VLOOKUP(B113,'Kings Ratings'!$A$2:$B$1000,2,false)</f>
        <v>1</v>
      </c>
      <c r="G113" s="89">
        <v>206.0</v>
      </c>
      <c r="H113" s="19"/>
      <c r="I113" s="19"/>
      <c r="J113" s="19" t="str">
        <f>IFERROR(__xludf.DUMMYFUNCTION("if(REGEXMATCH(vlookup(B113,'Kings Ratings'!$A$2:$C$1000,3,false),""Fishing""),""Yes"","""")"),"")</f>
        <v/>
      </c>
      <c r="K113" s="19" t="str">
        <f>IFERROR(__xludf.DUMMYFUNCTION("if(REGEXMATCH(vlookup(B113,'Kings Ratings'!$A$2:$C$1000,3,false),""Crafting""),""Yes"","""")"),"Yes")</f>
        <v>Yes</v>
      </c>
      <c r="L113" s="19" t="str">
        <f>IFERROR(__xludf.DUMMYFUNCTION("if(REGEXMATCH(vlookup(B113,'Kings Ratings'!$A$2:$C$1000,3,false),""Exploring""),""Yes"","""")"),"")</f>
        <v/>
      </c>
      <c r="M113" s="19" t="str">
        <f>IFERROR(__xludf.DUMMYFUNCTION("if(REGEXMATCH(vlookup(B113,'Kings Ratings'!$A$2:$C$1000,3,false),""Farming""),""Yes"","""")"),"")</f>
        <v/>
      </c>
      <c r="N113" s="19" t="str">
        <f>IFERROR(__xludf.DUMMYFUNCTION("if(REGEXMATCH(vlookup(B113,'Kings Ratings'!$A$2:$C$1000,3,false),""Cooking""),""Yes"","""")"),"")</f>
        <v/>
      </c>
      <c r="O113" s="19" t="str">
        <f>IFERROR(__xludf.DUMMYFUNCTION("if(REGEXMATCH(vlookup(B113,'Kings Ratings'!$A$2:$C$1000,3,false),""Event""),""Yes"","""")"),"")</f>
        <v/>
      </c>
      <c r="S113" s="13">
        <v>193.0</v>
      </c>
      <c r="T113" s="14" t="s">
        <v>138</v>
      </c>
    </row>
    <row r="114">
      <c r="A114" s="13">
        <v>194.0</v>
      </c>
      <c r="B114" s="14" t="s">
        <v>175</v>
      </c>
      <c r="C114" s="87">
        <v>380.0</v>
      </c>
      <c r="D114" s="87">
        <v>5522.0</v>
      </c>
      <c r="E114" s="87">
        <v>10519.0</v>
      </c>
      <c r="F114" s="19">
        <f>VLOOKUP(B114,'Kings Ratings'!$A$2:$B$1000,2,false)</f>
        <v>2</v>
      </c>
      <c r="G114" s="89">
        <v>211.0</v>
      </c>
      <c r="H114" s="19"/>
      <c r="I114" s="19"/>
      <c r="J114" s="19" t="str">
        <f>IFERROR(__xludf.DUMMYFUNCTION("if(REGEXMATCH(vlookup(B114,'Kings Ratings'!$A$2:$C$1000,3,false),""Fishing""),""Yes"","""")"),"")</f>
        <v/>
      </c>
      <c r="K114" s="19" t="str">
        <f>IFERROR(__xludf.DUMMYFUNCTION("if(REGEXMATCH(vlookup(B114,'Kings Ratings'!$A$2:$C$1000,3,false),""Crafting""),""Yes"","""")"),"Yes")</f>
        <v>Yes</v>
      </c>
      <c r="L114" s="19" t="str">
        <f>IFERROR(__xludf.DUMMYFUNCTION("if(REGEXMATCH(vlookup(B114,'Kings Ratings'!$A$2:$C$1000,3,false),""Exploring""),""Yes"","""")"),"")</f>
        <v/>
      </c>
      <c r="M114" s="19" t="str">
        <f>IFERROR(__xludf.DUMMYFUNCTION("if(REGEXMATCH(vlookup(B114,'Kings Ratings'!$A$2:$C$1000,3,false),""Farming""),""Yes"","""")"),"")</f>
        <v/>
      </c>
      <c r="N114" s="19" t="str">
        <f>IFERROR(__xludf.DUMMYFUNCTION("if(REGEXMATCH(vlookup(B114,'Kings Ratings'!$A$2:$C$1000,3,false),""Cooking""),""Yes"","""")"),"")</f>
        <v/>
      </c>
      <c r="O114" s="19" t="str">
        <f>IFERROR(__xludf.DUMMYFUNCTION("if(REGEXMATCH(vlookup(B114,'Kings Ratings'!$A$2:$C$1000,3,false),""Event""),""Yes"","""")"),"")</f>
        <v/>
      </c>
      <c r="S114" s="13">
        <v>194.0</v>
      </c>
      <c r="T114" s="14" t="s">
        <v>175</v>
      </c>
    </row>
    <row r="115">
      <c r="A115" s="13">
        <v>195.0</v>
      </c>
      <c r="B115" s="14" t="s">
        <v>568</v>
      </c>
      <c r="C115" s="87">
        <v>377.0</v>
      </c>
      <c r="D115" s="87">
        <v>3709.0</v>
      </c>
      <c r="E115" s="87">
        <v>6080.0</v>
      </c>
      <c r="F115" s="19">
        <f>VLOOKUP(B115,'Kings Ratings'!$A$2:$B$1000,2,false)</f>
        <v>4</v>
      </c>
      <c r="G115" s="89">
        <v>297.0</v>
      </c>
      <c r="H115" s="19"/>
      <c r="I115" s="19"/>
      <c r="J115" s="19" t="str">
        <f>IFERROR(__xludf.DUMMYFUNCTION("if(REGEXMATCH(vlookup(B115,'Kings Ratings'!$A$2:$C$1000,3,false),""Fishing""),""Yes"","""")"),"")</f>
        <v/>
      </c>
      <c r="K115" s="19" t="str">
        <f>IFERROR(__xludf.DUMMYFUNCTION("if(REGEXMATCH(vlookup(B115,'Kings Ratings'!$A$2:$C$1000,3,false),""Crafting""),""Yes"","""")"),"Yes")</f>
        <v>Yes</v>
      </c>
      <c r="L115" s="19" t="str">
        <f>IFERROR(__xludf.DUMMYFUNCTION("if(REGEXMATCH(vlookup(B115,'Kings Ratings'!$A$2:$C$1000,3,false),""Exploring""),""Yes"","""")"),"")</f>
        <v/>
      </c>
      <c r="M115" s="19" t="str">
        <f>IFERROR(__xludf.DUMMYFUNCTION("if(REGEXMATCH(vlookup(B115,'Kings Ratings'!$A$2:$C$1000,3,false),""Farming""),""Yes"","""")"),"")</f>
        <v/>
      </c>
      <c r="N115" s="19" t="str">
        <f>IFERROR(__xludf.DUMMYFUNCTION("if(REGEXMATCH(vlookup(B115,'Kings Ratings'!$A$2:$C$1000,3,false),""Cooking""),""Yes"","""")"),"")</f>
        <v/>
      </c>
      <c r="O115" s="19" t="str">
        <f>IFERROR(__xludf.DUMMYFUNCTION("if(REGEXMATCH(vlookup(B115,'Kings Ratings'!$A$2:$C$1000,3,false),""Event""),""Yes"","""")"),"")</f>
        <v/>
      </c>
      <c r="S115" s="13">
        <v>195.0</v>
      </c>
      <c r="T115" s="14" t="s">
        <v>568</v>
      </c>
    </row>
    <row r="116">
      <c r="A116" s="13">
        <v>196.0</v>
      </c>
      <c r="B116" s="14" t="s">
        <v>599</v>
      </c>
      <c r="C116" s="87">
        <v>373.0</v>
      </c>
      <c r="D116" s="87">
        <v>4726.0</v>
      </c>
      <c r="E116" s="87">
        <v>7890.0</v>
      </c>
      <c r="F116" s="19">
        <f>VLOOKUP(B116,'Kings Ratings'!$A$2:$B$1000,2,false)</f>
        <v>2</v>
      </c>
      <c r="G116" s="89">
        <v>284.0</v>
      </c>
      <c r="H116" s="19"/>
      <c r="I116" s="19"/>
      <c r="J116" s="19" t="str">
        <f>IFERROR(__xludf.DUMMYFUNCTION("if(REGEXMATCH(vlookup(B116,'Kings Ratings'!$A$2:$C$1000,3,false),""Fishing""),""Yes"","""")"),"")</f>
        <v/>
      </c>
      <c r="K116" s="19" t="str">
        <f>IFERROR(__xludf.DUMMYFUNCTION("if(REGEXMATCH(vlookup(B116,'Kings Ratings'!$A$2:$C$1000,3,false),""Crafting""),""Yes"","""")"),"Yes")</f>
        <v>Yes</v>
      </c>
      <c r="L116" s="19" t="str">
        <f>IFERROR(__xludf.DUMMYFUNCTION("if(REGEXMATCH(vlookup(B116,'Kings Ratings'!$A$2:$C$1000,3,false),""Exploring""),""Yes"","""")"),"")</f>
        <v/>
      </c>
      <c r="M116" s="19" t="str">
        <f>IFERROR(__xludf.DUMMYFUNCTION("if(REGEXMATCH(vlookup(B116,'Kings Ratings'!$A$2:$C$1000,3,false),""Farming""),""Yes"","""")"),"")</f>
        <v/>
      </c>
      <c r="N116" s="19" t="str">
        <f>IFERROR(__xludf.DUMMYFUNCTION("if(REGEXMATCH(vlookup(B116,'Kings Ratings'!$A$2:$C$1000,3,false),""Cooking""),""Yes"","""")"),"")</f>
        <v/>
      </c>
      <c r="O116" s="19" t="str">
        <f>IFERROR(__xludf.DUMMYFUNCTION("if(REGEXMATCH(vlookup(B116,'Kings Ratings'!$A$2:$C$1000,3,false),""Event""),""Yes"","""")"),"")</f>
        <v/>
      </c>
      <c r="S116" s="13">
        <v>196.0</v>
      </c>
      <c r="T116" s="14" t="s">
        <v>599</v>
      </c>
    </row>
    <row r="117">
      <c r="A117" s="13">
        <v>198.0</v>
      </c>
      <c r="B117" s="14" t="s">
        <v>196</v>
      </c>
      <c r="C117" s="62">
        <v>332.0</v>
      </c>
      <c r="D117" s="62">
        <v>2692.0</v>
      </c>
      <c r="E117" s="62">
        <v>5333.0</v>
      </c>
      <c r="F117" s="19">
        <f>VLOOKUP(B117,'Kings Ratings'!$A$2:$B$1000,2,false)</f>
        <v>1</v>
      </c>
      <c r="G117" s="89">
        <v>216.0</v>
      </c>
      <c r="H117" s="19"/>
      <c r="I117" s="19"/>
      <c r="J117" s="19" t="str">
        <f>IFERROR(__xludf.DUMMYFUNCTION("if(REGEXMATCH(vlookup(B117,'Kings Ratings'!$A$2:$C$1000,3,false),""Fishing""),""Yes"","""")"),"Yes")</f>
        <v>Yes</v>
      </c>
      <c r="K117" s="19" t="str">
        <f>IFERROR(__xludf.DUMMYFUNCTION("if(REGEXMATCH(vlookup(B117,'Kings Ratings'!$A$2:$C$1000,3,false),""Crafting""),""Yes"","""")"),"")</f>
        <v/>
      </c>
      <c r="L117" s="19" t="str">
        <f>IFERROR(__xludf.DUMMYFUNCTION("if(REGEXMATCH(vlookup(B117,'Kings Ratings'!$A$2:$C$1000,3,false),""Exploring""),""Yes"","""")"),"")</f>
        <v/>
      </c>
      <c r="M117" s="19" t="str">
        <f>IFERROR(__xludf.DUMMYFUNCTION("if(REGEXMATCH(vlookup(B117,'Kings Ratings'!$A$2:$C$1000,3,false),""Farming""),""Yes"","""")"),"")</f>
        <v/>
      </c>
      <c r="N117" s="19" t="str">
        <f>IFERROR(__xludf.DUMMYFUNCTION("if(REGEXMATCH(vlookup(B117,'Kings Ratings'!$A$2:$C$1000,3,false),""Cooking""),""Yes"","""")"),"")</f>
        <v/>
      </c>
      <c r="O117" s="19" t="str">
        <f>IFERROR(__xludf.DUMMYFUNCTION("if(REGEXMATCH(vlookup(B117,'Kings Ratings'!$A$2:$C$1000,3,false),""Event""),""Yes"","""")"),"")</f>
        <v/>
      </c>
      <c r="S117" s="13">
        <v>198.0</v>
      </c>
      <c r="T117" s="14" t="s">
        <v>196</v>
      </c>
    </row>
    <row r="118">
      <c r="A118" s="13">
        <v>199.0</v>
      </c>
      <c r="B118" s="14" t="s">
        <v>372</v>
      </c>
      <c r="C118" s="87">
        <v>320.0</v>
      </c>
      <c r="D118" s="87">
        <v>4821.0</v>
      </c>
      <c r="E118" s="87">
        <v>8767.0</v>
      </c>
      <c r="F118" s="19">
        <f>VLOOKUP(B118,'Kings Ratings'!$A$2:$B$1000,2,false)</f>
        <v>4</v>
      </c>
      <c r="G118" s="90">
        <v>244.0</v>
      </c>
      <c r="H118" s="19"/>
      <c r="I118" s="19"/>
      <c r="J118" s="19" t="str">
        <f>IFERROR(__xludf.DUMMYFUNCTION("if(REGEXMATCH(vlookup(B118,'Kings Ratings'!$A$2:$C$1000,3,false),""Fishing""),""Yes"","""")"),"Yes")</f>
        <v>Yes</v>
      </c>
      <c r="K118" s="19" t="str">
        <f>IFERROR(__xludf.DUMMYFUNCTION("if(REGEXMATCH(vlookup(B118,'Kings Ratings'!$A$2:$C$1000,3,false),""Crafting""),""Yes"","""")"),"")</f>
        <v/>
      </c>
      <c r="L118" s="19" t="str">
        <f>IFERROR(__xludf.DUMMYFUNCTION("if(REGEXMATCH(vlookup(B118,'Kings Ratings'!$A$2:$C$1000,3,false),""Exploring""),""Yes"","""")"),"")</f>
        <v/>
      </c>
      <c r="M118" s="19" t="str">
        <f>IFERROR(__xludf.DUMMYFUNCTION("if(REGEXMATCH(vlookup(B118,'Kings Ratings'!$A$2:$C$1000,3,false),""Farming""),""Yes"","""")"),"")</f>
        <v/>
      </c>
      <c r="N118" s="19" t="str">
        <f>IFERROR(__xludf.DUMMYFUNCTION("if(REGEXMATCH(vlookup(B118,'Kings Ratings'!$A$2:$C$1000,3,false),""Cooking""),""Yes"","""")"),"")</f>
        <v/>
      </c>
      <c r="O118" s="19" t="str">
        <f>IFERROR(__xludf.DUMMYFUNCTION("if(REGEXMATCH(vlookup(B118,'Kings Ratings'!$A$2:$C$1000,3,false),""Event""),""Yes"","""")"),"")</f>
        <v/>
      </c>
      <c r="S118" s="13">
        <v>199.0</v>
      </c>
      <c r="T118" s="14" t="s">
        <v>372</v>
      </c>
    </row>
    <row r="119">
      <c r="A119" s="13">
        <v>200.0</v>
      </c>
      <c r="B119" s="14" t="s">
        <v>109</v>
      </c>
      <c r="C119" s="87">
        <v>315.0</v>
      </c>
      <c r="D119" s="87">
        <v>4795.0</v>
      </c>
      <c r="E119" s="87">
        <v>13301.0</v>
      </c>
      <c r="F119" s="19">
        <f>VLOOKUP(B119,'Kings Ratings'!$A$2:$B$1000,2,false)</f>
        <v>2</v>
      </c>
      <c r="G119" s="89">
        <v>232.0</v>
      </c>
      <c r="H119" s="19"/>
      <c r="I119" s="19"/>
      <c r="J119" s="19" t="str">
        <f>IFERROR(__xludf.DUMMYFUNCTION("if(REGEXMATCH(vlookup(B119,'Kings Ratings'!$A$2:$C$1000,3,false),""Fishing""),""Yes"","""")"),"Yes")</f>
        <v>Yes</v>
      </c>
      <c r="K119" s="19" t="str">
        <f>IFERROR(__xludf.DUMMYFUNCTION("if(REGEXMATCH(vlookup(B119,'Kings Ratings'!$A$2:$C$1000,3,false),""Crafting""),""Yes"","""")"),"")</f>
        <v/>
      </c>
      <c r="L119" s="19" t="str">
        <f>IFERROR(__xludf.DUMMYFUNCTION("if(REGEXMATCH(vlookup(B119,'Kings Ratings'!$A$2:$C$1000,3,false),""Exploring""),""Yes"","""")"),"")</f>
        <v/>
      </c>
      <c r="M119" s="19" t="str">
        <f>IFERROR(__xludf.DUMMYFUNCTION("if(REGEXMATCH(vlookup(B119,'Kings Ratings'!$A$2:$C$1000,3,false),""Farming""),""Yes"","""")"),"")</f>
        <v/>
      </c>
      <c r="N119" s="19" t="str">
        <f>IFERROR(__xludf.DUMMYFUNCTION("if(REGEXMATCH(vlookup(B119,'Kings Ratings'!$A$2:$C$1000,3,false),""Cooking""),""Yes"","""")"),"")</f>
        <v/>
      </c>
      <c r="O119" s="19" t="str">
        <f>IFERROR(__xludf.DUMMYFUNCTION("if(REGEXMATCH(vlookup(B119,'Kings Ratings'!$A$2:$C$1000,3,false),""Event""),""Yes"","""")"),"")</f>
        <v/>
      </c>
      <c r="S119" s="13">
        <v>200.0</v>
      </c>
      <c r="T119" s="14" t="s">
        <v>109</v>
      </c>
    </row>
    <row r="120">
      <c r="A120" s="13">
        <v>201.0</v>
      </c>
      <c r="B120" s="14" t="s">
        <v>326</v>
      </c>
      <c r="C120" s="87">
        <v>314.0</v>
      </c>
      <c r="D120" s="87">
        <v>3308.0</v>
      </c>
      <c r="E120" s="87">
        <v>6042.0</v>
      </c>
      <c r="F120" s="19">
        <f>VLOOKUP(B120,'Kings Ratings'!$A$2:$B$1000,2,false)</f>
        <v>3</v>
      </c>
      <c r="G120" s="89">
        <v>238.0</v>
      </c>
      <c r="H120" s="19"/>
      <c r="I120" s="19"/>
      <c r="J120" s="19" t="str">
        <f>IFERROR(__xludf.DUMMYFUNCTION("if(REGEXMATCH(vlookup(B120,'Kings Ratings'!$A$2:$C$1000,3,false),""Fishing""),""Yes"","""")"),"Yes")</f>
        <v>Yes</v>
      </c>
      <c r="K120" s="19" t="str">
        <f>IFERROR(__xludf.DUMMYFUNCTION("if(REGEXMATCH(vlookup(B120,'Kings Ratings'!$A$2:$C$1000,3,false),""Crafting""),""Yes"","""")"),"")</f>
        <v/>
      </c>
      <c r="L120" s="19" t="str">
        <f>IFERROR(__xludf.DUMMYFUNCTION("if(REGEXMATCH(vlookup(B120,'Kings Ratings'!$A$2:$C$1000,3,false),""Exploring""),""Yes"","""")"),"")</f>
        <v/>
      </c>
      <c r="M120" s="19" t="str">
        <f>IFERROR(__xludf.DUMMYFUNCTION("if(REGEXMATCH(vlookup(B120,'Kings Ratings'!$A$2:$C$1000,3,false),""Farming""),""Yes"","""")"),"")</f>
        <v/>
      </c>
      <c r="N120" s="19" t="str">
        <f>IFERROR(__xludf.DUMMYFUNCTION("if(REGEXMATCH(vlookup(B120,'Kings Ratings'!$A$2:$C$1000,3,false),""Cooking""),""Yes"","""")"),"")</f>
        <v/>
      </c>
      <c r="O120" s="19" t="str">
        <f>IFERROR(__xludf.DUMMYFUNCTION("if(REGEXMATCH(vlookup(B120,'Kings Ratings'!$A$2:$C$1000,3,false),""Event""),""Yes"","""")"),"")</f>
        <v/>
      </c>
      <c r="S120" s="13">
        <v>201.0</v>
      </c>
      <c r="T120" s="14" t="s">
        <v>326</v>
      </c>
    </row>
    <row r="121">
      <c r="A121" s="13">
        <v>203.0</v>
      </c>
      <c r="B121" s="14" t="s">
        <v>422</v>
      </c>
      <c r="C121" s="87">
        <v>308.0</v>
      </c>
      <c r="D121" s="87">
        <v>4699.0</v>
      </c>
      <c r="E121" s="87">
        <v>9738.0</v>
      </c>
      <c r="F121" s="19">
        <f>VLOOKUP(B121,'Kings Ratings'!$A$2:$B$1000,2,false)</f>
        <v>2</v>
      </c>
      <c r="G121" s="89">
        <v>280.0</v>
      </c>
      <c r="H121" s="19"/>
      <c r="I121" s="19"/>
      <c r="J121" s="19" t="str">
        <f>IFERROR(__xludf.DUMMYFUNCTION("if(REGEXMATCH(vlookup(B121,'Kings Ratings'!$A$2:$C$1000,3,false),""Fishing""),""Yes"","""")"),"")</f>
        <v/>
      </c>
      <c r="K121" s="19" t="str">
        <f>IFERROR(__xludf.DUMMYFUNCTION("if(REGEXMATCH(vlookup(B121,'Kings Ratings'!$A$2:$C$1000,3,false),""Crafting""),""Yes"","""")"),"Yes")</f>
        <v>Yes</v>
      </c>
      <c r="L121" s="19" t="str">
        <f>IFERROR(__xludf.DUMMYFUNCTION("if(REGEXMATCH(vlookup(B121,'Kings Ratings'!$A$2:$C$1000,3,false),""Exploring""),""Yes"","""")"),"")</f>
        <v/>
      </c>
      <c r="M121" s="19" t="str">
        <f>IFERROR(__xludf.DUMMYFUNCTION("if(REGEXMATCH(vlookup(B121,'Kings Ratings'!$A$2:$C$1000,3,false),""Farming""),""Yes"","""")"),"")</f>
        <v/>
      </c>
      <c r="N121" s="19" t="str">
        <f>IFERROR(__xludf.DUMMYFUNCTION("if(REGEXMATCH(vlookup(B121,'Kings Ratings'!$A$2:$C$1000,3,false),""Cooking""),""Yes"","""")"),"")</f>
        <v/>
      </c>
      <c r="O121" s="19" t="str">
        <f>IFERROR(__xludf.DUMMYFUNCTION("if(REGEXMATCH(vlookup(B121,'Kings Ratings'!$A$2:$C$1000,3,false),""Event""),""Yes"","""")"),"")</f>
        <v/>
      </c>
      <c r="S121" s="13">
        <v>203.0</v>
      </c>
      <c r="T121" s="14" t="s">
        <v>422</v>
      </c>
    </row>
    <row r="122">
      <c r="A122" s="13">
        <v>204.0</v>
      </c>
      <c r="B122" s="14" t="s">
        <v>434</v>
      </c>
      <c r="C122" s="87">
        <v>266.0</v>
      </c>
      <c r="D122" s="87">
        <v>6455.0</v>
      </c>
      <c r="E122" s="87">
        <v>23671.0</v>
      </c>
      <c r="F122" s="19">
        <f>VLOOKUP(B122,'Kings Ratings'!$A$2:$B$1000,2,false)</f>
        <v>2</v>
      </c>
      <c r="G122" s="89">
        <v>291.0</v>
      </c>
      <c r="H122" s="19"/>
      <c r="I122" s="19"/>
      <c r="J122" s="19" t="str">
        <f>IFERROR(__xludf.DUMMYFUNCTION("if(REGEXMATCH(vlookup(B122,'Kings Ratings'!$A$2:$C$1000,3,false),""Fishing""),""Yes"","""")"),"")</f>
        <v/>
      </c>
      <c r="K122" s="19" t="str">
        <f>IFERROR(__xludf.DUMMYFUNCTION("if(REGEXMATCH(vlookup(B122,'Kings Ratings'!$A$2:$C$1000,3,false),""Crafting""),""Yes"","""")"),"Yes")</f>
        <v>Yes</v>
      </c>
      <c r="L122" s="19" t="str">
        <f>IFERROR(__xludf.DUMMYFUNCTION("if(REGEXMATCH(vlookup(B122,'Kings Ratings'!$A$2:$C$1000,3,false),""Exploring""),""Yes"","""")"),"")</f>
        <v/>
      </c>
      <c r="M122" s="19" t="str">
        <f>IFERROR(__xludf.DUMMYFUNCTION("if(REGEXMATCH(vlookup(B122,'Kings Ratings'!$A$2:$C$1000,3,false),""Farming""),""Yes"","""")"),"")</f>
        <v/>
      </c>
      <c r="N122" s="19" t="str">
        <f>IFERROR(__xludf.DUMMYFUNCTION("if(REGEXMATCH(vlookup(B122,'Kings Ratings'!$A$2:$C$1000,3,false),""Cooking""),""Yes"","""")"),"")</f>
        <v/>
      </c>
      <c r="O122" s="19" t="str">
        <f>IFERROR(__xludf.DUMMYFUNCTION("if(REGEXMATCH(vlookup(B122,'Kings Ratings'!$A$2:$C$1000,3,false),""Event""),""Yes"","""")"),"")</f>
        <v/>
      </c>
      <c r="S122" s="13">
        <v>204.0</v>
      </c>
      <c r="T122" s="14" t="s">
        <v>434</v>
      </c>
    </row>
    <row r="123">
      <c r="A123" s="13">
        <v>205.0</v>
      </c>
      <c r="B123" s="14" t="s">
        <v>465</v>
      </c>
      <c r="C123" s="87">
        <v>266.0</v>
      </c>
      <c r="D123" s="87">
        <v>4545.0</v>
      </c>
      <c r="E123" s="87">
        <v>9349.0</v>
      </c>
      <c r="F123" s="19">
        <f>VLOOKUP(B123,'Kings Ratings'!$A$2:$B$1000,2,false)</f>
        <v>2</v>
      </c>
      <c r="G123" s="89">
        <v>226.0</v>
      </c>
      <c r="H123" s="19"/>
      <c r="I123" s="19"/>
      <c r="J123" s="19" t="str">
        <f>IFERROR(__xludf.DUMMYFUNCTION("if(REGEXMATCH(vlookup(B123,'Kings Ratings'!$A$2:$C$1000,3,false),""Fishing""),""Yes"","""")"),"Yes")</f>
        <v>Yes</v>
      </c>
      <c r="K123" s="19" t="str">
        <f>IFERROR(__xludf.DUMMYFUNCTION("if(REGEXMATCH(vlookup(B123,'Kings Ratings'!$A$2:$C$1000,3,false),""Crafting""),""Yes"","""")"),"")</f>
        <v/>
      </c>
      <c r="L123" s="19" t="str">
        <f>IFERROR(__xludf.DUMMYFUNCTION("if(REGEXMATCH(vlookup(B123,'Kings Ratings'!$A$2:$C$1000,3,false),""Exploring""),""Yes"","""")"),"")</f>
        <v/>
      </c>
      <c r="M123" s="19" t="str">
        <f>IFERROR(__xludf.DUMMYFUNCTION("if(REGEXMATCH(vlookup(B123,'Kings Ratings'!$A$2:$C$1000,3,false),""Farming""),""Yes"","""")"),"")</f>
        <v/>
      </c>
      <c r="N123" s="19" t="str">
        <f>IFERROR(__xludf.DUMMYFUNCTION("if(REGEXMATCH(vlookup(B123,'Kings Ratings'!$A$2:$C$1000,3,false),""Cooking""),""Yes"","""")"),"")</f>
        <v/>
      </c>
      <c r="O123" s="19" t="str">
        <f>IFERROR(__xludf.DUMMYFUNCTION("if(REGEXMATCH(vlookup(B123,'Kings Ratings'!$A$2:$C$1000,3,false),""Event""),""Yes"","""")"),"")</f>
        <v/>
      </c>
      <c r="S123" s="13">
        <v>205.0</v>
      </c>
      <c r="T123" s="14" t="s">
        <v>465</v>
      </c>
    </row>
    <row r="124">
      <c r="A124" s="13">
        <v>206.0</v>
      </c>
      <c r="B124" s="14" t="s">
        <v>606</v>
      </c>
      <c r="C124" s="87">
        <v>253.0</v>
      </c>
      <c r="D124" s="87">
        <v>3706.0</v>
      </c>
      <c r="E124" s="87">
        <v>7595.0</v>
      </c>
      <c r="F124" s="19">
        <f>VLOOKUP(B124,'Kings Ratings'!$A$2:$B$1000,2,false)</f>
        <v>3</v>
      </c>
      <c r="G124" s="89">
        <v>237.0</v>
      </c>
      <c r="H124" s="19"/>
      <c r="I124" s="19"/>
      <c r="J124" s="19" t="str">
        <f>IFERROR(__xludf.DUMMYFUNCTION("if(REGEXMATCH(vlookup(B124,'Kings Ratings'!$A$2:$C$1000,3,false),""Fishing""),""Yes"","""")"),"Yes")</f>
        <v>Yes</v>
      </c>
      <c r="K124" s="19" t="str">
        <f>IFERROR(__xludf.DUMMYFUNCTION("if(REGEXMATCH(vlookup(B124,'Kings Ratings'!$A$2:$C$1000,3,false),""Crafting""),""Yes"","""")"),"")</f>
        <v/>
      </c>
      <c r="L124" s="19" t="str">
        <f>IFERROR(__xludf.DUMMYFUNCTION("if(REGEXMATCH(vlookup(B124,'Kings Ratings'!$A$2:$C$1000,3,false),""Exploring""),""Yes"","""")"),"")</f>
        <v/>
      </c>
      <c r="M124" s="19" t="str">
        <f>IFERROR(__xludf.DUMMYFUNCTION("if(REGEXMATCH(vlookup(B124,'Kings Ratings'!$A$2:$C$1000,3,false),""Farming""),""Yes"","""")"),"")</f>
        <v/>
      </c>
      <c r="N124" s="19" t="str">
        <f>IFERROR(__xludf.DUMMYFUNCTION("if(REGEXMATCH(vlookup(B124,'Kings Ratings'!$A$2:$C$1000,3,false),""Cooking""),""Yes"","""")"),"")</f>
        <v/>
      </c>
      <c r="O124" s="19" t="str">
        <f>IFERROR(__xludf.DUMMYFUNCTION("if(REGEXMATCH(vlookup(B124,'Kings Ratings'!$A$2:$C$1000,3,false),""Event""),""Yes"","""")"),"")</f>
        <v/>
      </c>
      <c r="S124" s="13">
        <v>206.0</v>
      </c>
      <c r="T124" s="14" t="s">
        <v>606</v>
      </c>
    </row>
    <row r="125">
      <c r="A125" s="13">
        <v>207.0</v>
      </c>
      <c r="B125" s="14" t="s">
        <v>574</v>
      </c>
      <c r="C125" s="87">
        <v>238.0</v>
      </c>
      <c r="D125" s="87">
        <v>5050.0</v>
      </c>
      <c r="E125" s="87">
        <v>11508.0</v>
      </c>
      <c r="F125" s="19">
        <f>VLOOKUP(B125,'Kings Ratings'!$A$2:$B$1000,2,false)</f>
        <v>5</v>
      </c>
      <c r="G125" s="89">
        <v>291.0</v>
      </c>
      <c r="H125" s="19"/>
      <c r="I125" s="19"/>
      <c r="J125" s="19" t="str">
        <f>IFERROR(__xludf.DUMMYFUNCTION("if(REGEXMATCH(vlookup(B125,'Kings Ratings'!$A$2:$C$1000,3,false),""Fishing""),""Yes"","""")"),"Yes")</f>
        <v>Yes</v>
      </c>
      <c r="K125" s="19" t="str">
        <f>IFERROR(__xludf.DUMMYFUNCTION("if(REGEXMATCH(vlookup(B125,'Kings Ratings'!$A$2:$C$1000,3,false),""Crafting""),""Yes"","""")"),"")</f>
        <v/>
      </c>
      <c r="L125" s="19" t="str">
        <f>IFERROR(__xludf.DUMMYFUNCTION("if(REGEXMATCH(vlookup(B125,'Kings Ratings'!$A$2:$C$1000,3,false),""Exploring""),""Yes"","""")"),"")</f>
        <v/>
      </c>
      <c r="M125" s="19" t="str">
        <f>IFERROR(__xludf.DUMMYFUNCTION("if(REGEXMATCH(vlookup(B125,'Kings Ratings'!$A$2:$C$1000,3,false),""Farming""),""Yes"","""")"),"")</f>
        <v/>
      </c>
      <c r="N125" s="19" t="str">
        <f>IFERROR(__xludf.DUMMYFUNCTION("if(REGEXMATCH(vlookup(B125,'Kings Ratings'!$A$2:$C$1000,3,false),""Cooking""),""Yes"","""")"),"")</f>
        <v/>
      </c>
      <c r="O125" s="19" t="str">
        <f>IFERROR(__xludf.DUMMYFUNCTION("if(REGEXMATCH(vlookup(B125,'Kings Ratings'!$A$2:$C$1000,3,false),""Event""),""Yes"","""")"),"")</f>
        <v/>
      </c>
      <c r="S125" s="13">
        <v>207.0</v>
      </c>
      <c r="T125" s="14" t="s">
        <v>574</v>
      </c>
    </row>
    <row r="126">
      <c r="A126" s="13">
        <v>216.0</v>
      </c>
      <c r="B126" s="14" t="s">
        <v>545</v>
      </c>
      <c r="C126" s="62">
        <v>230.0</v>
      </c>
      <c r="D126" s="62">
        <v>2846.0</v>
      </c>
      <c r="E126" s="62">
        <v>5086.0</v>
      </c>
      <c r="F126" s="19">
        <f>VLOOKUP(B126,'Kings Ratings'!$A$2:$B$1000,2,false)</f>
        <v>2</v>
      </c>
      <c r="G126" s="89">
        <v>285.0</v>
      </c>
      <c r="H126" s="19"/>
      <c r="I126" s="19"/>
      <c r="J126" s="19" t="str">
        <f>IFERROR(__xludf.DUMMYFUNCTION("if(REGEXMATCH(vlookup(B126,'Kings Ratings'!$A$2:$C$1000,3,false),""Fishing""),""Yes"","""")"),"")</f>
        <v/>
      </c>
      <c r="K126" s="19" t="str">
        <f>IFERROR(__xludf.DUMMYFUNCTION("if(REGEXMATCH(vlookup(B126,'Kings Ratings'!$A$2:$C$1000,3,false),""Crafting""),""Yes"","""")"),"Yes")</f>
        <v>Yes</v>
      </c>
      <c r="L126" s="19" t="str">
        <f>IFERROR(__xludf.DUMMYFUNCTION("if(REGEXMATCH(vlookup(B126,'Kings Ratings'!$A$2:$C$1000,3,false),""Exploring""),""Yes"","""")"),"")</f>
        <v/>
      </c>
      <c r="M126" s="19" t="str">
        <f>IFERROR(__xludf.DUMMYFUNCTION("if(REGEXMATCH(vlookup(B126,'Kings Ratings'!$A$2:$C$1000,3,false),""Farming""),""Yes"","""")"),"")</f>
        <v/>
      </c>
      <c r="N126" s="19" t="str">
        <f>IFERROR(__xludf.DUMMYFUNCTION("if(REGEXMATCH(vlookup(B126,'Kings Ratings'!$A$2:$C$1000,3,false),""Cooking""),""Yes"","""")"),"")</f>
        <v/>
      </c>
      <c r="O126" s="19" t="str">
        <f>IFERROR(__xludf.DUMMYFUNCTION("if(REGEXMATCH(vlookup(B126,'Kings Ratings'!$A$2:$C$1000,3,false),""Event""),""Yes"","""")"),"")</f>
        <v/>
      </c>
      <c r="S126" s="13">
        <v>216.0</v>
      </c>
      <c r="T126" s="14" t="s">
        <v>545</v>
      </c>
    </row>
    <row r="127">
      <c r="A127" s="13">
        <v>217.0</v>
      </c>
      <c r="B127" s="14" t="s">
        <v>456</v>
      </c>
      <c r="C127" s="87">
        <v>217.0</v>
      </c>
      <c r="D127" s="87">
        <v>5160.0</v>
      </c>
      <c r="E127" s="87">
        <v>14491.0</v>
      </c>
      <c r="F127" s="19">
        <f>VLOOKUP(B127,'Kings Ratings'!$A$2:$B$1000,2,false)</f>
        <v>1</v>
      </c>
      <c r="G127" s="89">
        <v>233.0</v>
      </c>
      <c r="H127" s="19"/>
      <c r="I127" s="19"/>
      <c r="J127" s="19" t="str">
        <f>IFERROR(__xludf.DUMMYFUNCTION("if(REGEXMATCH(vlookup(B127,'Kings Ratings'!$A$2:$C$1000,3,false),""Fishing""),""Yes"","""")"),"")</f>
        <v/>
      </c>
      <c r="K127" s="19" t="str">
        <f>IFERROR(__xludf.DUMMYFUNCTION("if(REGEXMATCH(vlookup(B127,'Kings Ratings'!$A$2:$C$1000,3,false),""Crafting""),""Yes"","""")"),"Yes")</f>
        <v>Yes</v>
      </c>
      <c r="L127" s="19" t="str">
        <f>IFERROR(__xludf.DUMMYFUNCTION("if(REGEXMATCH(vlookup(B127,'Kings Ratings'!$A$2:$C$1000,3,false),""Exploring""),""Yes"","""")"),"")</f>
        <v/>
      </c>
      <c r="M127" s="19" t="str">
        <f>IFERROR(__xludf.DUMMYFUNCTION("if(REGEXMATCH(vlookup(B127,'Kings Ratings'!$A$2:$C$1000,3,false),""Farming""),""Yes"","""")"),"")</f>
        <v/>
      </c>
      <c r="N127" s="19" t="str">
        <f>IFERROR(__xludf.DUMMYFUNCTION("if(REGEXMATCH(vlookup(B127,'Kings Ratings'!$A$2:$C$1000,3,false),""Cooking""),""Yes"","""")"),"")</f>
        <v/>
      </c>
      <c r="O127" s="19" t="str">
        <f>IFERROR(__xludf.DUMMYFUNCTION("if(REGEXMATCH(vlookup(B127,'Kings Ratings'!$A$2:$C$1000,3,false),""Event""),""Yes"","""")"),"")</f>
        <v/>
      </c>
      <c r="S127" s="13">
        <v>217.0</v>
      </c>
      <c r="T127" s="14" t="s">
        <v>456</v>
      </c>
    </row>
    <row r="128">
      <c r="A128" s="13">
        <v>220.0</v>
      </c>
      <c r="B128" s="14" t="s">
        <v>510</v>
      </c>
      <c r="C128" s="87">
        <v>215.0</v>
      </c>
      <c r="D128" s="87">
        <v>3427.0</v>
      </c>
      <c r="E128" s="87">
        <v>6514.0</v>
      </c>
      <c r="F128" s="19">
        <f>VLOOKUP(B128,'Kings Ratings'!$A$2:$B$1000,2,false)</f>
        <v>10</v>
      </c>
      <c r="G128" s="6"/>
      <c r="H128" s="19"/>
      <c r="I128" s="19"/>
      <c r="J128" s="19" t="str">
        <f>IFERROR(__xludf.DUMMYFUNCTION("if(REGEXMATCH(vlookup(B128,'Kings Ratings'!$A$2:$C$1000,3,false),""Fishing""),""Yes"","""")"),"")</f>
        <v/>
      </c>
      <c r="K128" s="19" t="str">
        <f>IFERROR(__xludf.DUMMYFUNCTION("if(REGEXMATCH(vlookup(B128,'Kings Ratings'!$A$2:$C$1000,3,false),""Crafting""),""Yes"","""")"),"Yes")</f>
        <v>Yes</v>
      </c>
      <c r="L128" s="19" t="str">
        <f>IFERROR(__xludf.DUMMYFUNCTION("if(REGEXMATCH(vlookup(B128,'Kings Ratings'!$A$2:$C$1000,3,false),""Exploring""),""Yes"","""")"),"")</f>
        <v/>
      </c>
      <c r="M128" s="19" t="str">
        <f>IFERROR(__xludf.DUMMYFUNCTION("if(REGEXMATCH(vlookup(B128,'Kings Ratings'!$A$2:$C$1000,3,false),""Farming""),""Yes"","""")"),"")</f>
        <v/>
      </c>
      <c r="N128" s="19" t="str">
        <f>IFERROR(__xludf.DUMMYFUNCTION("if(REGEXMATCH(vlookup(B128,'Kings Ratings'!$A$2:$C$1000,3,false),""Cooking""),""Yes"","""")"),"")</f>
        <v/>
      </c>
      <c r="O128" s="19" t="str">
        <f>IFERROR(__xludf.DUMMYFUNCTION("if(REGEXMATCH(vlookup(B128,'Kings Ratings'!$A$2:$C$1000,3,false),""Event""),""Yes"","""")"),"")</f>
        <v/>
      </c>
      <c r="S128" s="13">
        <v>220.0</v>
      </c>
      <c r="T128" s="14" t="s">
        <v>510</v>
      </c>
    </row>
    <row r="129">
      <c r="A129" s="13">
        <v>221.0</v>
      </c>
      <c r="B129" s="14" t="s">
        <v>398</v>
      </c>
      <c r="C129" s="87">
        <v>215.0</v>
      </c>
      <c r="D129" s="87">
        <v>3316.0</v>
      </c>
      <c r="E129" s="87">
        <v>7832.0</v>
      </c>
      <c r="F129" s="19">
        <f>VLOOKUP(B129,'Kings Ratings'!$A$2:$B$1000,2,false)</f>
        <v>10</v>
      </c>
      <c r="G129" s="6"/>
      <c r="H129" s="19"/>
      <c r="I129" s="19"/>
      <c r="J129" s="19" t="str">
        <f>IFERROR(__xludf.DUMMYFUNCTION("if(REGEXMATCH(vlookup(B129,'Kings Ratings'!$A$2:$C$1000,3,false),""Fishing""),""Yes"","""")"),"")</f>
        <v/>
      </c>
      <c r="K129" s="19" t="str">
        <f>IFERROR(__xludf.DUMMYFUNCTION("if(REGEXMATCH(vlookup(B129,'Kings Ratings'!$A$2:$C$1000,3,false),""Crafting""),""Yes"","""")"),"")</f>
        <v/>
      </c>
      <c r="L129" s="19" t="str">
        <f>IFERROR(__xludf.DUMMYFUNCTION("if(REGEXMATCH(vlookup(B129,'Kings Ratings'!$A$2:$C$1000,3,false),""Exploring""),""Yes"","""")"),"")</f>
        <v/>
      </c>
      <c r="M129" s="19" t="str">
        <f>IFERROR(__xludf.DUMMYFUNCTION("if(REGEXMATCH(vlookup(B129,'Kings Ratings'!$A$2:$C$1000,3,false),""Farming""),""Yes"","""")"),"")</f>
        <v/>
      </c>
      <c r="N129" s="19" t="str">
        <f>IFERROR(__xludf.DUMMYFUNCTION("if(REGEXMATCH(vlookup(B129,'Kings Ratings'!$A$2:$C$1000,3,false),""Cooking""),""Yes"","""")"),"")</f>
        <v/>
      </c>
      <c r="O129" s="19" t="str">
        <f>IFERROR(__xludf.DUMMYFUNCTION("if(REGEXMATCH(vlookup(B129,'Kings Ratings'!$A$2:$C$1000,3,false),""Event""),""Yes"","""")"),"")</f>
        <v/>
      </c>
      <c r="S129" s="13">
        <v>221.0</v>
      </c>
      <c r="T129" s="14" t="s">
        <v>398</v>
      </c>
    </row>
    <row r="130">
      <c r="A130" s="13">
        <v>222.0</v>
      </c>
      <c r="B130" s="14" t="s">
        <v>621</v>
      </c>
      <c r="C130" s="87">
        <v>212.0</v>
      </c>
      <c r="D130" s="87">
        <v>3293.0</v>
      </c>
      <c r="E130" s="87">
        <v>5523.0</v>
      </c>
      <c r="F130" s="19">
        <f>VLOOKUP(B130,'Kings Ratings'!$A$2:$B$1000,2,false)</f>
        <v>10</v>
      </c>
      <c r="G130" s="6"/>
      <c r="H130" s="19"/>
      <c r="I130" s="19"/>
      <c r="J130" s="19" t="str">
        <f>IFERROR(__xludf.DUMMYFUNCTION("if(REGEXMATCH(vlookup(B130,'Kings Ratings'!$A$2:$C$1000,3,false),""Fishing""),""Yes"","""")"),"")</f>
        <v/>
      </c>
      <c r="K130" s="19" t="str">
        <f>IFERROR(__xludf.DUMMYFUNCTION("if(REGEXMATCH(vlookup(B130,'Kings Ratings'!$A$2:$C$1000,3,false),""Crafting""),""Yes"","""")"),"")</f>
        <v/>
      </c>
      <c r="L130" s="19" t="str">
        <f>IFERROR(__xludf.DUMMYFUNCTION("if(REGEXMATCH(vlookup(B130,'Kings Ratings'!$A$2:$C$1000,3,false),""Exploring""),""Yes"","""")"),"")</f>
        <v/>
      </c>
      <c r="M130" s="19" t="str">
        <f>IFERROR(__xludf.DUMMYFUNCTION("if(REGEXMATCH(vlookup(B130,'Kings Ratings'!$A$2:$C$1000,3,false),""Farming""),""Yes"","""")"),"")</f>
        <v/>
      </c>
      <c r="N130" s="19" t="str">
        <f>IFERROR(__xludf.DUMMYFUNCTION("if(REGEXMATCH(vlookup(B130,'Kings Ratings'!$A$2:$C$1000,3,false),""Cooking""),""Yes"","""")"),"")</f>
        <v/>
      </c>
      <c r="O130" s="19" t="str">
        <f>IFERROR(__xludf.DUMMYFUNCTION("if(REGEXMATCH(vlookup(B130,'Kings Ratings'!$A$2:$C$1000,3,false),""Event""),""Yes"","""")"),"")</f>
        <v/>
      </c>
      <c r="S130" s="13">
        <v>222.0</v>
      </c>
      <c r="T130" s="14" t="s">
        <v>621</v>
      </c>
    </row>
    <row r="131">
      <c r="A131" s="13">
        <v>223.0</v>
      </c>
      <c r="B131" s="14" t="s">
        <v>544</v>
      </c>
      <c r="C131" s="62">
        <v>203.0</v>
      </c>
      <c r="D131" s="62">
        <v>2764.0</v>
      </c>
      <c r="E131" s="62">
        <v>5098.0</v>
      </c>
      <c r="F131" s="19">
        <f>VLOOKUP(B131,'Kings Ratings'!$A$2:$B$1000,2,false)</f>
        <v>10</v>
      </c>
      <c r="G131" s="6"/>
      <c r="H131" s="19"/>
      <c r="I131" s="19"/>
      <c r="J131" s="19" t="str">
        <f>IFERROR(__xludf.DUMMYFUNCTION("if(REGEXMATCH(vlookup(B131,'Kings Ratings'!$A$2:$C$1000,3,false),""Fishing""),""Yes"","""")"),"")</f>
        <v/>
      </c>
      <c r="K131" s="19" t="str">
        <f>IFERROR(__xludf.DUMMYFUNCTION("if(REGEXMATCH(vlookup(B131,'Kings Ratings'!$A$2:$C$1000,3,false),""Crafting""),""Yes"","""")"),"")</f>
        <v/>
      </c>
      <c r="L131" s="19" t="str">
        <f>IFERROR(__xludf.DUMMYFUNCTION("if(REGEXMATCH(vlookup(B131,'Kings Ratings'!$A$2:$C$1000,3,false),""Exploring""),""Yes"","""")"),"")</f>
        <v/>
      </c>
      <c r="M131" s="19" t="str">
        <f>IFERROR(__xludf.DUMMYFUNCTION("if(REGEXMATCH(vlookup(B131,'Kings Ratings'!$A$2:$C$1000,3,false),""Farming""),""Yes"","""")"),"")</f>
        <v/>
      </c>
      <c r="N131" s="19" t="str">
        <f>IFERROR(__xludf.DUMMYFUNCTION("if(REGEXMATCH(vlookup(B131,'Kings Ratings'!$A$2:$C$1000,3,false),""Cooking""),""Yes"","""")"),"")</f>
        <v/>
      </c>
      <c r="O131" s="19" t="str">
        <f>IFERROR(__xludf.DUMMYFUNCTION("if(REGEXMATCH(vlookup(B131,'Kings Ratings'!$A$2:$C$1000,3,false),""Event""),""Yes"","""")"),"")</f>
        <v/>
      </c>
      <c r="S131" s="13">
        <v>223.0</v>
      </c>
      <c r="T131" s="14" t="s">
        <v>544</v>
      </c>
    </row>
    <row r="132">
      <c r="A132" s="13">
        <v>224.0</v>
      </c>
      <c r="B132" s="14" t="s">
        <v>517</v>
      </c>
      <c r="C132" s="87">
        <v>193.0</v>
      </c>
      <c r="D132" s="87">
        <v>4697.0</v>
      </c>
      <c r="E132" s="87">
        <v>9208.0</v>
      </c>
      <c r="F132" s="19">
        <f>VLOOKUP(B132,'Kings Ratings'!$A$2:$B$1000,2,false)</f>
        <v>10</v>
      </c>
      <c r="G132" s="6"/>
      <c r="H132" s="19"/>
      <c r="I132" s="19"/>
      <c r="J132" s="19" t="str">
        <f>IFERROR(__xludf.DUMMYFUNCTION("if(REGEXMATCH(vlookup(B132,'Kings Ratings'!$A$2:$C$1000,3,false),""Fishing""),""Yes"","""")"),"")</f>
        <v/>
      </c>
      <c r="K132" s="19" t="str">
        <f>IFERROR(__xludf.DUMMYFUNCTION("if(REGEXMATCH(vlookup(B132,'Kings Ratings'!$A$2:$C$1000,3,false),""Crafting""),""Yes"","""")"),"")</f>
        <v/>
      </c>
      <c r="L132" s="19" t="str">
        <f>IFERROR(__xludf.DUMMYFUNCTION("if(REGEXMATCH(vlookup(B132,'Kings Ratings'!$A$2:$C$1000,3,false),""Exploring""),""Yes"","""")"),"")</f>
        <v/>
      </c>
      <c r="M132" s="19" t="str">
        <f>IFERROR(__xludf.DUMMYFUNCTION("if(REGEXMATCH(vlookup(B132,'Kings Ratings'!$A$2:$C$1000,3,false),""Farming""),""Yes"","""")"),"")</f>
        <v/>
      </c>
      <c r="N132" s="19" t="str">
        <f>IFERROR(__xludf.DUMMYFUNCTION("if(REGEXMATCH(vlookup(B132,'Kings Ratings'!$A$2:$C$1000,3,false),""Cooking""),""Yes"","""")"),"")</f>
        <v/>
      </c>
      <c r="O132" s="19" t="str">
        <f>IFERROR(__xludf.DUMMYFUNCTION("if(REGEXMATCH(vlookup(B132,'Kings Ratings'!$A$2:$C$1000,3,false),""Event""),""Yes"","""")"),"")</f>
        <v/>
      </c>
      <c r="S132" s="13">
        <v>224.0</v>
      </c>
      <c r="T132" s="14" t="s">
        <v>517</v>
      </c>
    </row>
    <row r="133">
      <c r="A133" s="13">
        <v>225.0</v>
      </c>
      <c r="B133" s="14" t="s">
        <v>425</v>
      </c>
      <c r="C133" s="87">
        <v>169.0</v>
      </c>
      <c r="D133" s="87">
        <v>3265.0</v>
      </c>
      <c r="E133" s="87">
        <v>5320.0</v>
      </c>
      <c r="F133" s="19">
        <f>VLOOKUP(B133,'Kings Ratings'!$A$2:$B$1000,2,false)</f>
        <v>10</v>
      </c>
      <c r="G133" s="6"/>
      <c r="H133" s="19"/>
      <c r="I133" s="19"/>
      <c r="J133" s="19" t="str">
        <f>IFERROR(__xludf.DUMMYFUNCTION("if(REGEXMATCH(vlookup(B133,'Kings Ratings'!$A$2:$C$1000,3,false),""Fishing""),""Yes"","""")"),"")</f>
        <v/>
      </c>
      <c r="K133" s="19" t="str">
        <f>IFERROR(__xludf.DUMMYFUNCTION("if(REGEXMATCH(vlookup(B133,'Kings Ratings'!$A$2:$C$1000,3,false),""Crafting""),""Yes"","""")"),"")</f>
        <v/>
      </c>
      <c r="L133" s="19" t="str">
        <f>IFERROR(__xludf.DUMMYFUNCTION("if(REGEXMATCH(vlookup(B133,'Kings Ratings'!$A$2:$C$1000,3,false),""Exploring""),""Yes"","""")"),"")</f>
        <v/>
      </c>
      <c r="M133" s="19" t="str">
        <f>IFERROR(__xludf.DUMMYFUNCTION("if(REGEXMATCH(vlookup(B133,'Kings Ratings'!$A$2:$C$1000,3,false),""Farming""),""Yes"","""")"),"")</f>
        <v/>
      </c>
      <c r="N133" s="19" t="str">
        <f>IFERROR(__xludf.DUMMYFUNCTION("if(REGEXMATCH(vlookup(B133,'Kings Ratings'!$A$2:$C$1000,3,false),""Cooking""),""Yes"","""")"),"")</f>
        <v/>
      </c>
      <c r="O133" s="19" t="str">
        <f>IFERROR(__xludf.DUMMYFUNCTION("if(REGEXMATCH(vlookup(B133,'Kings Ratings'!$A$2:$C$1000,3,false),""Event""),""Yes"","""")"),"")</f>
        <v/>
      </c>
      <c r="S133" s="13">
        <v>225.0</v>
      </c>
      <c r="T133" s="14" t="s">
        <v>425</v>
      </c>
    </row>
    <row r="134">
      <c r="A134" s="13">
        <v>226.0</v>
      </c>
      <c r="B134" s="14" t="s">
        <v>272</v>
      </c>
      <c r="C134" s="87">
        <v>158.0</v>
      </c>
      <c r="D134" s="87">
        <v>5002.0</v>
      </c>
      <c r="E134" s="87">
        <v>11354.0</v>
      </c>
      <c r="F134" s="19">
        <f>VLOOKUP(B134,'Kings Ratings'!$A$2:$B$1000,2,false)</f>
        <v>10</v>
      </c>
      <c r="G134" s="6"/>
      <c r="H134" s="19"/>
      <c r="I134" s="19"/>
      <c r="J134" s="19" t="str">
        <f>IFERROR(__xludf.DUMMYFUNCTION("if(REGEXMATCH(vlookup(B134,'Kings Ratings'!$A$2:$C$1000,3,false),""Fishing""),""Yes"","""")"),"")</f>
        <v/>
      </c>
      <c r="K134" s="19" t="str">
        <f>IFERROR(__xludf.DUMMYFUNCTION("if(REGEXMATCH(vlookup(B134,'Kings Ratings'!$A$2:$C$1000,3,false),""Crafting""),""Yes"","""")"),"")</f>
        <v/>
      </c>
      <c r="L134" s="19" t="str">
        <f>IFERROR(__xludf.DUMMYFUNCTION("if(REGEXMATCH(vlookup(B134,'Kings Ratings'!$A$2:$C$1000,3,false),""Exploring""),""Yes"","""")"),"")</f>
        <v/>
      </c>
      <c r="M134" s="19" t="str">
        <f>IFERROR(__xludf.DUMMYFUNCTION("if(REGEXMATCH(vlookup(B134,'Kings Ratings'!$A$2:$C$1000,3,false),""Farming""),""Yes"","""")"),"")</f>
        <v/>
      </c>
      <c r="N134" s="19" t="str">
        <f>IFERROR(__xludf.DUMMYFUNCTION("if(REGEXMATCH(vlookup(B134,'Kings Ratings'!$A$2:$C$1000,3,false),""Cooking""),""Yes"","""")"),"")</f>
        <v/>
      </c>
      <c r="O134" s="19" t="str">
        <f>IFERROR(__xludf.DUMMYFUNCTION("if(REGEXMATCH(vlookup(B134,'Kings Ratings'!$A$2:$C$1000,3,false),""Event""),""Yes"","""")"),"")</f>
        <v/>
      </c>
      <c r="S134" s="13">
        <v>226.0</v>
      </c>
      <c r="T134" s="14" t="s">
        <v>272</v>
      </c>
    </row>
    <row r="135">
      <c r="A135" s="13">
        <v>227.0</v>
      </c>
      <c r="B135" s="14" t="s">
        <v>570</v>
      </c>
      <c r="C135" s="87">
        <v>158.0</v>
      </c>
      <c r="D135" s="87">
        <v>1919.0</v>
      </c>
      <c r="E135" s="87">
        <v>3798.0</v>
      </c>
      <c r="F135" s="19">
        <f>VLOOKUP(B135,'Kings Ratings'!$A$2:$B$1000,2,false)</f>
        <v>10</v>
      </c>
      <c r="G135" s="6"/>
      <c r="H135" s="19"/>
      <c r="I135" s="19"/>
      <c r="J135" s="19" t="str">
        <f>IFERROR(__xludf.DUMMYFUNCTION("if(REGEXMATCH(vlookup(B135,'Kings Ratings'!$A$2:$C$1000,3,false),""Fishing""),""Yes"","""")"),"")</f>
        <v/>
      </c>
      <c r="K135" s="19" t="str">
        <f>IFERROR(__xludf.DUMMYFUNCTION("if(REGEXMATCH(vlookup(B135,'Kings Ratings'!$A$2:$C$1000,3,false),""Crafting""),""Yes"","""")"),"")</f>
        <v/>
      </c>
      <c r="L135" s="19" t="str">
        <f>IFERROR(__xludf.DUMMYFUNCTION("if(REGEXMATCH(vlookup(B135,'Kings Ratings'!$A$2:$C$1000,3,false),""Exploring""),""Yes"","""")"),"")</f>
        <v/>
      </c>
      <c r="M135" s="19" t="str">
        <f>IFERROR(__xludf.DUMMYFUNCTION("if(REGEXMATCH(vlookup(B135,'Kings Ratings'!$A$2:$C$1000,3,false),""Farming""),""Yes"","""")"),"")</f>
        <v/>
      </c>
      <c r="N135" s="19" t="str">
        <f>IFERROR(__xludf.DUMMYFUNCTION("if(REGEXMATCH(vlookup(B135,'Kings Ratings'!$A$2:$C$1000,3,false),""Cooking""),""Yes"","""")"),"")</f>
        <v/>
      </c>
      <c r="O135" s="19" t="str">
        <f>IFERROR(__xludf.DUMMYFUNCTION("if(REGEXMATCH(vlookup(B135,'Kings Ratings'!$A$2:$C$1000,3,false),""Event""),""Yes"","""")"),"")</f>
        <v/>
      </c>
      <c r="S135" s="13">
        <v>227.0</v>
      </c>
      <c r="T135" s="14" t="s">
        <v>570</v>
      </c>
    </row>
    <row r="136">
      <c r="A136" s="13">
        <v>228.0</v>
      </c>
      <c r="B136" s="14" t="s">
        <v>595</v>
      </c>
      <c r="C136" s="87">
        <v>152.0</v>
      </c>
      <c r="D136" s="87">
        <v>4720.0</v>
      </c>
      <c r="E136" s="87">
        <v>10126.0</v>
      </c>
      <c r="F136" s="19">
        <f>VLOOKUP(B136,'Kings Ratings'!$A$2:$B$1000,2,false)</f>
        <v>10</v>
      </c>
      <c r="G136" s="6"/>
      <c r="H136" s="19"/>
      <c r="I136" s="19"/>
      <c r="J136" s="19" t="str">
        <f>IFERROR(__xludf.DUMMYFUNCTION("if(REGEXMATCH(vlookup(B136,'Kings Ratings'!$A$2:$C$1000,3,false),""Fishing""),""Yes"","""")"),"")</f>
        <v/>
      </c>
      <c r="K136" s="19" t="str">
        <f>IFERROR(__xludf.DUMMYFUNCTION("if(REGEXMATCH(vlookup(B136,'Kings Ratings'!$A$2:$C$1000,3,false),""Crafting""),""Yes"","""")"),"")</f>
        <v/>
      </c>
      <c r="L136" s="19" t="str">
        <f>IFERROR(__xludf.DUMMYFUNCTION("if(REGEXMATCH(vlookup(B136,'Kings Ratings'!$A$2:$C$1000,3,false),""Exploring""),""Yes"","""")"),"")</f>
        <v/>
      </c>
      <c r="M136" s="19" t="str">
        <f>IFERROR(__xludf.DUMMYFUNCTION("if(REGEXMATCH(vlookup(B136,'Kings Ratings'!$A$2:$C$1000,3,false),""Farming""),""Yes"","""")"),"")</f>
        <v/>
      </c>
      <c r="N136" s="19" t="str">
        <f>IFERROR(__xludf.DUMMYFUNCTION("if(REGEXMATCH(vlookup(B136,'Kings Ratings'!$A$2:$C$1000,3,false),""Cooking""),""Yes"","""")"),"")</f>
        <v/>
      </c>
      <c r="O136" s="19" t="str">
        <f>IFERROR(__xludf.DUMMYFUNCTION("if(REGEXMATCH(vlookup(B136,'Kings Ratings'!$A$2:$C$1000,3,false),""Event""),""Yes"","""")"),"")</f>
        <v/>
      </c>
      <c r="S136" s="13">
        <v>228.0</v>
      </c>
      <c r="T136" s="14" t="s">
        <v>595</v>
      </c>
    </row>
    <row r="137">
      <c r="A137" s="13">
        <v>229.0</v>
      </c>
      <c r="B137" s="14" t="s">
        <v>431</v>
      </c>
      <c r="C137" s="87">
        <v>143.0</v>
      </c>
      <c r="D137" s="87">
        <v>3512.0</v>
      </c>
      <c r="E137" s="87">
        <v>8644.0</v>
      </c>
      <c r="F137" s="19">
        <f>VLOOKUP(B137,'Kings Ratings'!$A$2:$B$1000,2,false)</f>
        <v>10</v>
      </c>
      <c r="G137" s="6"/>
      <c r="H137" s="19"/>
      <c r="I137" s="19"/>
      <c r="J137" s="19" t="str">
        <f>IFERROR(__xludf.DUMMYFUNCTION("if(REGEXMATCH(vlookup(B137,'Kings Ratings'!$A$2:$C$1000,3,false),""Fishing""),""Yes"","""")"),"")</f>
        <v/>
      </c>
      <c r="K137" s="19" t="str">
        <f>IFERROR(__xludf.DUMMYFUNCTION("if(REGEXMATCH(vlookup(B137,'Kings Ratings'!$A$2:$C$1000,3,false),""Crafting""),""Yes"","""")"),"")</f>
        <v/>
      </c>
      <c r="L137" s="19" t="str">
        <f>IFERROR(__xludf.DUMMYFUNCTION("if(REGEXMATCH(vlookup(B137,'Kings Ratings'!$A$2:$C$1000,3,false),""Exploring""),""Yes"","""")"),"")</f>
        <v/>
      </c>
      <c r="M137" s="19" t="str">
        <f>IFERROR(__xludf.DUMMYFUNCTION("if(REGEXMATCH(vlookup(B137,'Kings Ratings'!$A$2:$C$1000,3,false),""Farming""),""Yes"","""")"),"")</f>
        <v/>
      </c>
      <c r="N137" s="19" t="str">
        <f>IFERROR(__xludf.DUMMYFUNCTION("if(REGEXMATCH(vlookup(B137,'Kings Ratings'!$A$2:$C$1000,3,false),""Cooking""),""Yes"","""")"),"")</f>
        <v/>
      </c>
      <c r="O137" s="19" t="str">
        <f>IFERROR(__xludf.DUMMYFUNCTION("if(REGEXMATCH(vlookup(B137,'Kings Ratings'!$A$2:$C$1000,3,false),""Event""),""Yes"","""")"),"")</f>
        <v/>
      </c>
      <c r="S137" s="13">
        <v>229.0</v>
      </c>
      <c r="T137" s="14" t="s">
        <v>431</v>
      </c>
    </row>
    <row r="138">
      <c r="A138" s="13">
        <v>230.0</v>
      </c>
      <c r="B138" s="14" t="s">
        <v>265</v>
      </c>
      <c r="C138" s="87">
        <v>138.0</v>
      </c>
      <c r="D138" s="87">
        <v>5015.0</v>
      </c>
      <c r="E138" s="87">
        <v>9366.0</v>
      </c>
      <c r="F138" s="19">
        <f>VLOOKUP(B138,'Kings Ratings'!$A$2:$B$1000,2,false)</f>
        <v>10</v>
      </c>
      <c r="G138" s="6"/>
      <c r="H138" s="19"/>
      <c r="I138" s="19"/>
      <c r="J138" s="19" t="str">
        <f>IFERROR(__xludf.DUMMYFUNCTION("if(REGEXMATCH(vlookup(B138,'Kings Ratings'!$A$2:$C$1000,3,false),""Fishing""),""Yes"","""")"),"")</f>
        <v/>
      </c>
      <c r="K138" s="19" t="str">
        <f>IFERROR(__xludf.DUMMYFUNCTION("if(REGEXMATCH(vlookup(B138,'Kings Ratings'!$A$2:$C$1000,3,false),""Crafting""),""Yes"","""")"),"")</f>
        <v/>
      </c>
      <c r="L138" s="19" t="str">
        <f>IFERROR(__xludf.DUMMYFUNCTION("if(REGEXMATCH(vlookup(B138,'Kings Ratings'!$A$2:$C$1000,3,false),""Exploring""),""Yes"","""")"),"")</f>
        <v/>
      </c>
      <c r="M138" s="19" t="str">
        <f>IFERROR(__xludf.DUMMYFUNCTION("if(REGEXMATCH(vlookup(B138,'Kings Ratings'!$A$2:$C$1000,3,false),""Farming""),""Yes"","""")"),"")</f>
        <v/>
      </c>
      <c r="N138" s="19" t="str">
        <f>IFERROR(__xludf.DUMMYFUNCTION("if(REGEXMATCH(vlookup(B138,'Kings Ratings'!$A$2:$C$1000,3,false),""Cooking""),""Yes"","""")"),"")</f>
        <v/>
      </c>
      <c r="O138" s="19" t="str">
        <f>IFERROR(__xludf.DUMMYFUNCTION("if(REGEXMATCH(vlookup(B138,'Kings Ratings'!$A$2:$C$1000,3,false),""Event""),""Yes"","""")"),"")</f>
        <v/>
      </c>
      <c r="S138" s="13">
        <v>230.0</v>
      </c>
      <c r="T138" s="14" t="s">
        <v>265</v>
      </c>
    </row>
    <row r="139">
      <c r="A139" s="13">
        <v>231.0</v>
      </c>
      <c r="B139" s="14" t="s">
        <v>118</v>
      </c>
      <c r="C139" s="87">
        <v>126.0</v>
      </c>
      <c r="D139" s="87">
        <v>3591.0</v>
      </c>
      <c r="E139" s="87">
        <v>10898.0</v>
      </c>
      <c r="F139" s="19">
        <f>VLOOKUP(B139,'Kings Ratings'!$A$2:$B$1000,2,false)</f>
        <v>1</v>
      </c>
      <c r="G139" s="89">
        <v>215.0</v>
      </c>
      <c r="H139" s="19"/>
      <c r="I139" s="19"/>
      <c r="J139" s="19" t="str">
        <f>IFERROR(__xludf.DUMMYFUNCTION("if(REGEXMATCH(vlookup(B139,'Kings Ratings'!$A$2:$C$1000,3,false),""Fishing""),""Yes"","""")"),"Yes")</f>
        <v>Yes</v>
      </c>
      <c r="K139" s="19" t="str">
        <f>IFERROR(__xludf.DUMMYFUNCTION("if(REGEXMATCH(vlookup(B139,'Kings Ratings'!$A$2:$C$1000,3,false),""Crafting""),""Yes"","""")"),"")</f>
        <v/>
      </c>
      <c r="L139" s="19" t="str">
        <f>IFERROR(__xludf.DUMMYFUNCTION("if(REGEXMATCH(vlookup(B139,'Kings Ratings'!$A$2:$C$1000,3,false),""Exploring""),""Yes"","""")"),"")</f>
        <v/>
      </c>
      <c r="M139" s="19" t="str">
        <f>IFERROR(__xludf.DUMMYFUNCTION("if(REGEXMATCH(vlookup(B139,'Kings Ratings'!$A$2:$C$1000,3,false),""Farming""),""Yes"","""")"),"")</f>
        <v/>
      </c>
      <c r="N139" s="19" t="str">
        <f>IFERROR(__xludf.DUMMYFUNCTION("if(REGEXMATCH(vlookup(B139,'Kings Ratings'!$A$2:$C$1000,3,false),""Cooking""),""Yes"","""")"),"")</f>
        <v/>
      </c>
      <c r="O139" s="19" t="str">
        <f>IFERROR(__xludf.DUMMYFUNCTION("if(REGEXMATCH(vlookup(B139,'Kings Ratings'!$A$2:$C$1000,3,false),""Event""),""Yes"","""")"),"")</f>
        <v/>
      </c>
      <c r="S139" s="13">
        <v>231.0</v>
      </c>
      <c r="T139" s="14" t="s">
        <v>118</v>
      </c>
    </row>
    <row r="140">
      <c r="A140" s="13">
        <v>232.0</v>
      </c>
      <c r="B140" s="14" t="s">
        <v>282</v>
      </c>
      <c r="C140" s="87">
        <v>125.0</v>
      </c>
      <c r="D140" s="87">
        <v>4132.0</v>
      </c>
      <c r="E140" s="87">
        <v>14402.0</v>
      </c>
      <c r="F140" s="19">
        <f>VLOOKUP(B140,'Kings Ratings'!$A$2:$B$1000,2,false)</f>
        <v>1</v>
      </c>
      <c r="G140" s="89">
        <v>224.0</v>
      </c>
      <c r="H140" s="19"/>
      <c r="I140" s="19"/>
      <c r="J140" s="19" t="str">
        <f>IFERROR(__xludf.DUMMYFUNCTION("if(REGEXMATCH(vlookup(B140,'Kings Ratings'!$A$2:$C$1000,3,false),""Fishing""),""Yes"","""")"),"Yes")</f>
        <v>Yes</v>
      </c>
      <c r="K140" s="19" t="str">
        <f>IFERROR(__xludf.DUMMYFUNCTION("if(REGEXMATCH(vlookup(B140,'Kings Ratings'!$A$2:$C$1000,3,false),""Crafting""),""Yes"","""")"),"")</f>
        <v/>
      </c>
      <c r="L140" s="19" t="str">
        <f>IFERROR(__xludf.DUMMYFUNCTION("if(REGEXMATCH(vlookup(B140,'Kings Ratings'!$A$2:$C$1000,3,false),""Exploring""),""Yes"","""")"),"")</f>
        <v/>
      </c>
      <c r="M140" s="19" t="str">
        <f>IFERROR(__xludf.DUMMYFUNCTION("if(REGEXMATCH(vlookup(B140,'Kings Ratings'!$A$2:$C$1000,3,false),""Farming""),""Yes"","""")"),"")</f>
        <v/>
      </c>
      <c r="N140" s="19" t="str">
        <f>IFERROR(__xludf.DUMMYFUNCTION("if(REGEXMATCH(vlookup(B140,'Kings Ratings'!$A$2:$C$1000,3,false),""Cooking""),""Yes"","""")"),"")</f>
        <v/>
      </c>
      <c r="O140" s="19" t="str">
        <f>IFERROR(__xludf.DUMMYFUNCTION("if(REGEXMATCH(vlookup(B140,'Kings Ratings'!$A$2:$C$1000,3,false),""Event""),""Yes"","""")"),"")</f>
        <v/>
      </c>
      <c r="S140" s="13">
        <v>232.0</v>
      </c>
      <c r="T140" s="14" t="s">
        <v>282</v>
      </c>
    </row>
    <row r="141">
      <c r="A141" s="13">
        <v>233.0</v>
      </c>
      <c r="B141" s="14" t="s">
        <v>479</v>
      </c>
      <c r="C141" s="87">
        <v>123.0</v>
      </c>
      <c r="D141" s="87">
        <v>4362.0</v>
      </c>
      <c r="E141" s="87">
        <v>10562.0</v>
      </c>
      <c r="F141" s="19">
        <f>VLOOKUP(B141,'Kings Ratings'!$A$2:$B$1000,2,false)</f>
        <v>1</v>
      </c>
      <c r="G141" s="89">
        <v>236.0</v>
      </c>
      <c r="H141" s="19"/>
      <c r="I141" s="19"/>
      <c r="J141" s="19" t="str">
        <f>IFERROR(__xludf.DUMMYFUNCTION("if(REGEXMATCH(vlookup(B141,'Kings Ratings'!$A$2:$C$1000,3,false),""Fishing""),""Yes"","""")"),"Yes")</f>
        <v>Yes</v>
      </c>
      <c r="K141" s="19" t="str">
        <f>IFERROR(__xludf.DUMMYFUNCTION("if(REGEXMATCH(vlookup(B141,'Kings Ratings'!$A$2:$C$1000,3,false),""Crafting""),""Yes"","""")"),"")</f>
        <v/>
      </c>
      <c r="L141" s="19" t="str">
        <f>IFERROR(__xludf.DUMMYFUNCTION("if(REGEXMATCH(vlookup(B141,'Kings Ratings'!$A$2:$C$1000,3,false),""Exploring""),""Yes"","""")"),"")</f>
        <v/>
      </c>
      <c r="M141" s="19" t="str">
        <f>IFERROR(__xludf.DUMMYFUNCTION("if(REGEXMATCH(vlookup(B141,'Kings Ratings'!$A$2:$C$1000,3,false),""Farming""),""Yes"","""")"),"")</f>
        <v/>
      </c>
      <c r="N141" s="19" t="str">
        <f>IFERROR(__xludf.DUMMYFUNCTION("if(REGEXMATCH(vlookup(B141,'Kings Ratings'!$A$2:$C$1000,3,false),""Cooking""),""Yes"","""")"),"")</f>
        <v/>
      </c>
      <c r="O141" s="19" t="str">
        <f>IFERROR(__xludf.DUMMYFUNCTION("if(REGEXMATCH(vlookup(B141,'Kings Ratings'!$A$2:$C$1000,3,false),""Event""),""Yes"","""")"),"")</f>
        <v/>
      </c>
      <c r="S141" s="13">
        <v>233.0</v>
      </c>
      <c r="T141" s="14" t="s">
        <v>479</v>
      </c>
    </row>
    <row r="142">
      <c r="A142" s="13">
        <v>234.0</v>
      </c>
      <c r="B142" s="14" t="s">
        <v>314</v>
      </c>
      <c r="C142" s="87">
        <v>115.0</v>
      </c>
      <c r="D142" s="87">
        <v>4452.0</v>
      </c>
      <c r="E142" s="87">
        <v>9142.0</v>
      </c>
      <c r="F142" s="19">
        <f>VLOOKUP(B142,'Kings Ratings'!$A$2:$B$1000,2,false)</f>
        <v>3</v>
      </c>
      <c r="G142" s="89">
        <v>246.0</v>
      </c>
      <c r="H142" s="19"/>
      <c r="I142" s="19"/>
      <c r="J142" s="19" t="str">
        <f>IFERROR(__xludf.DUMMYFUNCTION("if(REGEXMATCH(vlookup(B142,'Kings Ratings'!$A$2:$C$1000,3,false),""Fishing""),""Yes"","""")"),"Yes")</f>
        <v>Yes</v>
      </c>
      <c r="K142" s="19" t="str">
        <f>IFERROR(__xludf.DUMMYFUNCTION("if(REGEXMATCH(vlookup(B142,'Kings Ratings'!$A$2:$C$1000,3,false),""Crafting""),""Yes"","""")"),"")</f>
        <v/>
      </c>
      <c r="L142" s="19" t="str">
        <f>IFERROR(__xludf.DUMMYFUNCTION("if(REGEXMATCH(vlookup(B142,'Kings Ratings'!$A$2:$C$1000,3,false),""Exploring""),""Yes"","""")"),"")</f>
        <v/>
      </c>
      <c r="M142" s="19" t="str">
        <f>IFERROR(__xludf.DUMMYFUNCTION("if(REGEXMATCH(vlookup(B142,'Kings Ratings'!$A$2:$C$1000,3,false),""Farming""),""Yes"","""")"),"")</f>
        <v/>
      </c>
      <c r="N142" s="19" t="str">
        <f>IFERROR(__xludf.DUMMYFUNCTION("if(REGEXMATCH(vlookup(B142,'Kings Ratings'!$A$2:$C$1000,3,false),""Cooking""),""Yes"","""")"),"")</f>
        <v/>
      </c>
      <c r="O142" s="19" t="str">
        <f>IFERROR(__xludf.DUMMYFUNCTION("if(REGEXMATCH(vlookup(B142,'Kings Ratings'!$A$2:$C$1000,3,false),""Event""),""Yes"","""")"),"")</f>
        <v/>
      </c>
      <c r="S142" s="13">
        <v>234.0</v>
      </c>
      <c r="T142" s="14" t="s">
        <v>314</v>
      </c>
    </row>
    <row r="143">
      <c r="A143" s="13">
        <v>236.0</v>
      </c>
      <c r="B143" s="14" t="s">
        <v>441</v>
      </c>
      <c r="C143" s="87">
        <v>112.0</v>
      </c>
      <c r="D143" s="87">
        <v>4286.0</v>
      </c>
      <c r="E143" s="87">
        <v>10855.0</v>
      </c>
      <c r="F143" s="19">
        <f>VLOOKUP(B143,'Kings Ratings'!$A$2:$B$1000,2,false)</f>
        <v>1</v>
      </c>
      <c r="G143" s="89">
        <v>289.0</v>
      </c>
      <c r="H143" s="19"/>
      <c r="I143" s="19"/>
      <c r="J143" s="19" t="str">
        <f>IFERROR(__xludf.DUMMYFUNCTION("if(REGEXMATCH(vlookup(B143,'Kings Ratings'!$A$2:$C$1000,3,false),""Fishing""),""Yes"","""")"),"")</f>
        <v/>
      </c>
      <c r="K143" s="19" t="str">
        <f>IFERROR(__xludf.DUMMYFUNCTION("if(REGEXMATCH(vlookup(B143,'Kings Ratings'!$A$2:$C$1000,3,false),""Crafting""),""Yes"","""")"),"Yes")</f>
        <v>Yes</v>
      </c>
      <c r="L143" s="19" t="str">
        <f>IFERROR(__xludf.DUMMYFUNCTION("if(REGEXMATCH(vlookup(B143,'Kings Ratings'!$A$2:$C$1000,3,false),""Exploring""),""Yes"","""")"),"")</f>
        <v/>
      </c>
      <c r="M143" s="19" t="str">
        <f>IFERROR(__xludf.DUMMYFUNCTION("if(REGEXMATCH(vlookup(B143,'Kings Ratings'!$A$2:$C$1000,3,false),""Farming""),""Yes"","""")"),"")</f>
        <v/>
      </c>
      <c r="N143" s="19" t="str">
        <f>IFERROR(__xludf.DUMMYFUNCTION("if(REGEXMATCH(vlookup(B143,'Kings Ratings'!$A$2:$C$1000,3,false),""Cooking""),""Yes"","""")"),"")</f>
        <v/>
      </c>
      <c r="O143" s="19" t="str">
        <f>IFERROR(__xludf.DUMMYFUNCTION("if(REGEXMATCH(vlookup(B143,'Kings Ratings'!$A$2:$C$1000,3,false),""Event""),""Yes"","""")"),"")</f>
        <v/>
      </c>
      <c r="S143" s="13">
        <v>236.0</v>
      </c>
      <c r="T143" s="14" t="s">
        <v>441</v>
      </c>
    </row>
    <row r="144">
      <c r="A144" s="13">
        <v>237.0</v>
      </c>
      <c r="B144" s="14" t="s">
        <v>47</v>
      </c>
      <c r="C144" s="87">
        <v>108.0</v>
      </c>
      <c r="D144" s="87">
        <v>3470.0</v>
      </c>
      <c r="E144" s="87">
        <v>6981.0</v>
      </c>
      <c r="F144" s="19">
        <f>VLOOKUP(B144,'Kings Ratings'!$A$2:$B$1000,2,false)</f>
        <v>2</v>
      </c>
      <c r="G144" s="89">
        <v>289.0</v>
      </c>
      <c r="H144" s="19"/>
      <c r="I144" s="19"/>
      <c r="J144" s="19" t="str">
        <f>IFERROR(__xludf.DUMMYFUNCTION("if(REGEXMATCH(vlookup(B144,'Kings Ratings'!$A$2:$C$1000,3,false),""Fishing""),""Yes"","""")"),"")</f>
        <v/>
      </c>
      <c r="K144" s="19" t="str">
        <f>IFERROR(__xludf.DUMMYFUNCTION("if(REGEXMATCH(vlookup(B144,'Kings Ratings'!$A$2:$C$1000,3,false),""Crafting""),""Yes"","""")"),"Yes")</f>
        <v>Yes</v>
      </c>
      <c r="L144" s="19" t="str">
        <f>IFERROR(__xludf.DUMMYFUNCTION("if(REGEXMATCH(vlookup(B144,'Kings Ratings'!$A$2:$C$1000,3,false),""Exploring""),""Yes"","""")"),"")</f>
        <v/>
      </c>
      <c r="M144" s="19" t="str">
        <f>IFERROR(__xludf.DUMMYFUNCTION("if(REGEXMATCH(vlookup(B144,'Kings Ratings'!$A$2:$C$1000,3,false),""Farming""),""Yes"","""")"),"")</f>
        <v/>
      </c>
      <c r="N144" s="19" t="str">
        <f>IFERROR(__xludf.DUMMYFUNCTION("if(REGEXMATCH(vlookup(B144,'Kings Ratings'!$A$2:$C$1000,3,false),""Cooking""),""Yes"","""")"),"")</f>
        <v/>
      </c>
      <c r="O144" s="19" t="str">
        <f>IFERROR(__xludf.DUMMYFUNCTION("if(REGEXMATCH(vlookup(B144,'Kings Ratings'!$A$2:$C$1000,3,false),""Event""),""Yes"","""")"),"")</f>
        <v/>
      </c>
      <c r="S144" s="13">
        <v>237.0</v>
      </c>
      <c r="T144" s="14" t="s">
        <v>47</v>
      </c>
    </row>
    <row r="145">
      <c r="A145" s="13">
        <v>238.0</v>
      </c>
      <c r="B145" s="14" t="s">
        <v>723</v>
      </c>
      <c r="C145" s="87">
        <v>106.0</v>
      </c>
      <c r="D145" s="87">
        <v>2615.0</v>
      </c>
      <c r="E145" s="87">
        <v>6237.0</v>
      </c>
      <c r="F145" s="19">
        <f>VLOOKUP(B145,'Kings Ratings'!$A$2:$B$1000,2,false)</f>
        <v>1</v>
      </c>
      <c r="G145" s="89">
        <v>289.0</v>
      </c>
      <c r="H145" s="19"/>
      <c r="I145" s="19"/>
      <c r="J145" s="19" t="str">
        <f>IFERROR(__xludf.DUMMYFUNCTION("if(REGEXMATCH(vlookup(B145,'Kings Ratings'!$A$2:$C$1000,3,false),""Fishing""),""Yes"","""")"),"")</f>
        <v/>
      </c>
      <c r="K145" s="19" t="str">
        <f>IFERROR(__xludf.DUMMYFUNCTION("if(REGEXMATCH(vlookup(B145,'Kings Ratings'!$A$2:$C$1000,3,false),""Crafting""),""Yes"","""")"),"Yes")</f>
        <v>Yes</v>
      </c>
      <c r="L145" s="19" t="str">
        <f>IFERROR(__xludf.DUMMYFUNCTION("if(REGEXMATCH(vlookup(B145,'Kings Ratings'!$A$2:$C$1000,3,false),""Exploring""),""Yes"","""")"),"")</f>
        <v/>
      </c>
      <c r="M145" s="19" t="str">
        <f>IFERROR(__xludf.DUMMYFUNCTION("if(REGEXMATCH(vlookup(B145,'Kings Ratings'!$A$2:$C$1000,3,false),""Farming""),""Yes"","""")"),"")</f>
        <v/>
      </c>
      <c r="N145" s="19" t="str">
        <f>IFERROR(__xludf.DUMMYFUNCTION("if(REGEXMATCH(vlookup(B145,'Kings Ratings'!$A$2:$C$1000,3,false),""Cooking""),""Yes"","""")"),"")</f>
        <v/>
      </c>
      <c r="O145" s="19" t="str">
        <f>IFERROR(__xludf.DUMMYFUNCTION("if(REGEXMATCH(vlookup(B145,'Kings Ratings'!$A$2:$C$1000,3,false),""Event""),""Yes"","""")"),"")</f>
        <v/>
      </c>
      <c r="S145" s="13">
        <v>238.0</v>
      </c>
      <c r="T145" s="14" t="s">
        <v>723</v>
      </c>
    </row>
    <row r="146">
      <c r="A146" s="13">
        <v>239.0</v>
      </c>
      <c r="B146" s="14" t="s">
        <v>523</v>
      </c>
      <c r="C146" s="87">
        <v>100.0</v>
      </c>
      <c r="D146" s="87">
        <v>2485.0</v>
      </c>
      <c r="E146" s="87">
        <v>11091.0</v>
      </c>
      <c r="F146" s="19">
        <f>VLOOKUP(B146,'Kings Ratings'!$A$2:$B$1000,2,false)</f>
        <v>2</v>
      </c>
      <c r="G146" s="6"/>
      <c r="H146" s="19"/>
      <c r="I146" s="19"/>
      <c r="J146" s="19" t="str">
        <f>IFERROR(__xludf.DUMMYFUNCTION("if(REGEXMATCH(vlookup(B146,'Kings Ratings'!$A$2:$C$1000,3,false),""Fishing""),""Yes"","""")"),"")</f>
        <v/>
      </c>
      <c r="K146" s="19" t="str">
        <f>IFERROR(__xludf.DUMMYFUNCTION("if(REGEXMATCH(vlookup(B146,'Kings Ratings'!$A$2:$C$1000,3,false),""Crafting""),""Yes"","""")"),"Yes")</f>
        <v>Yes</v>
      </c>
      <c r="L146" s="19" t="str">
        <f>IFERROR(__xludf.DUMMYFUNCTION("if(REGEXMATCH(vlookup(B146,'Kings Ratings'!$A$2:$C$1000,3,false),""Exploring""),""Yes"","""")"),"")</f>
        <v/>
      </c>
      <c r="M146" s="19" t="str">
        <f>IFERROR(__xludf.DUMMYFUNCTION("if(REGEXMATCH(vlookup(B146,'Kings Ratings'!$A$2:$C$1000,3,false),""Farming""),""Yes"","""")"),"")</f>
        <v/>
      </c>
      <c r="N146" s="19" t="str">
        <f>IFERROR(__xludf.DUMMYFUNCTION("if(REGEXMATCH(vlookup(B146,'Kings Ratings'!$A$2:$C$1000,3,false),""Cooking""),""Yes"","""")"),"")</f>
        <v/>
      </c>
      <c r="O146" s="19" t="str">
        <f>IFERROR(__xludf.DUMMYFUNCTION("if(REGEXMATCH(vlookup(B146,'Kings Ratings'!$A$2:$C$1000,3,false),""Event""),""Yes"","""")"),"")</f>
        <v/>
      </c>
      <c r="S146" s="13">
        <v>239.0</v>
      </c>
      <c r="T146" s="14" t="s">
        <v>523</v>
      </c>
    </row>
    <row r="147">
      <c r="A147" s="13">
        <v>240.0</v>
      </c>
      <c r="B147" s="14" t="s">
        <v>817</v>
      </c>
      <c r="C147" s="87">
        <v>95.0</v>
      </c>
      <c r="D147" s="87">
        <v>3706.0</v>
      </c>
      <c r="E147" s="87">
        <v>12367.0</v>
      </c>
      <c r="F147" s="19">
        <f>VLOOKUP(B147,'Kings Ratings'!$A$2:$B$1000,2,false)</f>
        <v>7</v>
      </c>
      <c r="G147" s="89">
        <v>300.0</v>
      </c>
      <c r="H147" s="19"/>
      <c r="I147" s="19"/>
      <c r="J147" s="19" t="str">
        <f>IFERROR(__xludf.DUMMYFUNCTION("if(REGEXMATCH(vlookup(B147,'Kings Ratings'!$A$2:$C$1000,3,false),""Fishing""),""Yes"","""")"),"")</f>
        <v/>
      </c>
      <c r="K147" s="19" t="str">
        <f>IFERROR(__xludf.DUMMYFUNCTION("if(REGEXMATCH(vlookup(B147,'Kings Ratings'!$A$2:$C$1000,3,false),""Crafting""),""Yes"","""")"),"Yes")</f>
        <v>Yes</v>
      </c>
      <c r="L147" s="19" t="str">
        <f>IFERROR(__xludf.DUMMYFUNCTION("if(REGEXMATCH(vlookup(B147,'Kings Ratings'!$A$2:$C$1000,3,false),""Exploring""),""Yes"","""")"),"")</f>
        <v/>
      </c>
      <c r="M147" s="19" t="str">
        <f>IFERROR(__xludf.DUMMYFUNCTION("if(REGEXMATCH(vlookup(B147,'Kings Ratings'!$A$2:$C$1000,3,false),""Farming""),""Yes"","""")"),"")</f>
        <v/>
      </c>
      <c r="N147" s="19" t="str">
        <f>IFERROR(__xludf.DUMMYFUNCTION("if(REGEXMATCH(vlookup(B147,'Kings Ratings'!$A$2:$C$1000,3,false),""Cooking""),""Yes"","""")"),"")</f>
        <v/>
      </c>
      <c r="O147" s="19" t="str">
        <f>IFERROR(__xludf.DUMMYFUNCTION("if(REGEXMATCH(vlookup(B147,'Kings Ratings'!$A$2:$C$1000,3,false),""Event""),""Yes"","""")"),"")</f>
        <v/>
      </c>
      <c r="S147" s="13">
        <v>240.0</v>
      </c>
      <c r="T147" s="14" t="s">
        <v>817</v>
      </c>
    </row>
    <row r="148">
      <c r="A148" s="13">
        <v>248.0</v>
      </c>
      <c r="B148" s="14" t="s">
        <v>596</v>
      </c>
      <c r="C148" s="87">
        <v>92.0</v>
      </c>
      <c r="D148" s="87">
        <v>4144.0</v>
      </c>
      <c r="E148" s="87">
        <v>12237.0</v>
      </c>
      <c r="F148" s="19">
        <f>VLOOKUP(B148,'Kings Ratings'!$A$2:$B$1000,2,false)</f>
        <v>1</v>
      </c>
      <c r="G148" s="89">
        <v>246.0</v>
      </c>
      <c r="H148" s="19"/>
      <c r="I148" s="19"/>
      <c r="J148" s="19" t="str">
        <f>IFERROR(__xludf.DUMMYFUNCTION("if(REGEXMATCH(vlookup(B148,'Kings Ratings'!$A$2:$C$1000,3,false),""Fishing""),""Yes"","""")"),"")</f>
        <v/>
      </c>
      <c r="K148" s="19" t="str">
        <f>IFERROR(__xludf.DUMMYFUNCTION("if(REGEXMATCH(vlookup(B148,'Kings Ratings'!$A$2:$C$1000,3,false),""Crafting""),""Yes"","""")"),"Yes")</f>
        <v>Yes</v>
      </c>
      <c r="L148" s="19" t="str">
        <f>IFERROR(__xludf.DUMMYFUNCTION("if(REGEXMATCH(vlookup(B148,'Kings Ratings'!$A$2:$C$1000,3,false),""Exploring""),""Yes"","""")"),"")</f>
        <v/>
      </c>
      <c r="M148" s="19" t="str">
        <f>IFERROR(__xludf.DUMMYFUNCTION("if(REGEXMATCH(vlookup(B148,'Kings Ratings'!$A$2:$C$1000,3,false),""Farming""),""Yes"","""")"),"")</f>
        <v/>
      </c>
      <c r="N148" s="19" t="str">
        <f>IFERROR(__xludf.DUMMYFUNCTION("if(REGEXMATCH(vlookup(B148,'Kings Ratings'!$A$2:$C$1000,3,false),""Cooking""),""Yes"","""")"),"")</f>
        <v/>
      </c>
      <c r="O148" s="19" t="str">
        <f>IFERROR(__xludf.DUMMYFUNCTION("if(REGEXMATCH(vlookup(B148,'Kings Ratings'!$A$2:$C$1000,3,false),""Event""),""Yes"","""")"),"")</f>
        <v/>
      </c>
      <c r="S148" s="13">
        <v>248.0</v>
      </c>
      <c r="T148" s="14" t="s">
        <v>596</v>
      </c>
    </row>
    <row r="149">
      <c r="A149" s="13">
        <v>249.0</v>
      </c>
      <c r="B149" s="14" t="s">
        <v>713</v>
      </c>
      <c r="C149" s="87">
        <v>89.0</v>
      </c>
      <c r="D149" s="87">
        <v>3684.0</v>
      </c>
      <c r="E149" s="87">
        <v>7800.0</v>
      </c>
      <c r="F149" s="19">
        <f>VLOOKUP(B149,'Kings Ratings'!$A$2:$B$1000,2,false)</f>
        <v>2</v>
      </c>
      <c r="G149" s="89">
        <v>294.0</v>
      </c>
      <c r="H149" s="19"/>
      <c r="I149" s="19"/>
      <c r="J149" s="19" t="str">
        <f>IFERROR(__xludf.DUMMYFUNCTION("if(REGEXMATCH(vlookup(B149,'Kings Ratings'!$A$2:$C$1000,3,false),""Fishing""),""Yes"","""")"),"")</f>
        <v/>
      </c>
      <c r="K149" s="19" t="str">
        <f>IFERROR(__xludf.DUMMYFUNCTION("if(REGEXMATCH(vlookup(B149,'Kings Ratings'!$A$2:$C$1000,3,false),""Crafting""),""Yes"","""")"),"Yes")</f>
        <v>Yes</v>
      </c>
      <c r="L149" s="19" t="str">
        <f>IFERROR(__xludf.DUMMYFUNCTION("if(REGEXMATCH(vlookup(B149,'Kings Ratings'!$A$2:$C$1000,3,false),""Exploring""),""Yes"","""")"),"")</f>
        <v/>
      </c>
      <c r="M149" s="19" t="str">
        <f>IFERROR(__xludf.DUMMYFUNCTION("if(REGEXMATCH(vlookup(B149,'Kings Ratings'!$A$2:$C$1000,3,false),""Farming""),""Yes"","""")"),"")</f>
        <v/>
      </c>
      <c r="N149" s="19" t="str">
        <f>IFERROR(__xludf.DUMMYFUNCTION("if(REGEXMATCH(vlookup(B149,'Kings Ratings'!$A$2:$C$1000,3,false),""Cooking""),""Yes"","""")"),"")</f>
        <v/>
      </c>
      <c r="O149" s="19" t="str">
        <f>IFERROR(__xludf.DUMMYFUNCTION("if(REGEXMATCH(vlookup(B149,'Kings Ratings'!$A$2:$C$1000,3,false),""Event""),""Yes"","""")"),"")</f>
        <v/>
      </c>
      <c r="S149" s="13">
        <v>249.0</v>
      </c>
      <c r="T149" s="14" t="s">
        <v>713</v>
      </c>
    </row>
    <row r="150">
      <c r="A150" s="13">
        <v>252.0</v>
      </c>
      <c r="B150" s="14" t="s">
        <v>792</v>
      </c>
      <c r="C150" s="87">
        <v>88.0</v>
      </c>
      <c r="D150" s="87">
        <v>3465.0</v>
      </c>
      <c r="E150" s="87">
        <v>11969.0</v>
      </c>
      <c r="F150" s="19">
        <f>VLOOKUP(B150,'Kings Ratings'!$A$2:$B$1000,2,false)</f>
        <v>2</v>
      </c>
      <c r="G150" s="89">
        <v>271.0</v>
      </c>
      <c r="H150" s="19"/>
      <c r="I150" s="19"/>
      <c r="J150" s="19" t="str">
        <f>IFERROR(__xludf.DUMMYFUNCTION("if(REGEXMATCH(vlookup(B150,'Kings Ratings'!$A$2:$C$1000,3,false),""Fishing""),""Yes"","""")"),"")</f>
        <v/>
      </c>
      <c r="K150" s="19" t="str">
        <f>IFERROR(__xludf.DUMMYFUNCTION("if(REGEXMATCH(vlookup(B150,'Kings Ratings'!$A$2:$C$1000,3,false),""Crafting""),""Yes"","""")"),"Yes")</f>
        <v>Yes</v>
      </c>
      <c r="L150" s="19" t="str">
        <f>IFERROR(__xludf.DUMMYFUNCTION("if(REGEXMATCH(vlookup(B150,'Kings Ratings'!$A$2:$C$1000,3,false),""Exploring""),""Yes"","""")"),"")</f>
        <v/>
      </c>
      <c r="M150" s="19" t="str">
        <f>IFERROR(__xludf.DUMMYFUNCTION("if(REGEXMATCH(vlookup(B150,'Kings Ratings'!$A$2:$C$1000,3,false),""Farming""),""Yes"","""")"),"")</f>
        <v/>
      </c>
      <c r="N150" s="19" t="str">
        <f>IFERROR(__xludf.DUMMYFUNCTION("if(REGEXMATCH(vlookup(B150,'Kings Ratings'!$A$2:$C$1000,3,false),""Cooking""),""Yes"","""")"),"")</f>
        <v/>
      </c>
      <c r="O150" s="19" t="str">
        <f>IFERROR(__xludf.DUMMYFUNCTION("if(REGEXMATCH(vlookup(B150,'Kings Ratings'!$A$2:$C$1000,3,false),""Event""),""Yes"","""")"),"")</f>
        <v/>
      </c>
      <c r="S150" s="13">
        <v>252.0</v>
      </c>
      <c r="T150" s="14" t="s">
        <v>792</v>
      </c>
    </row>
    <row r="151">
      <c r="A151" s="13">
        <v>254.0</v>
      </c>
      <c r="B151" s="14" t="s">
        <v>224</v>
      </c>
      <c r="C151" s="87">
        <v>84.0</v>
      </c>
      <c r="D151" s="87">
        <v>2448.0</v>
      </c>
      <c r="E151" s="87">
        <v>5859.0</v>
      </c>
      <c r="F151" s="19">
        <f>VLOOKUP(B151,'Kings Ratings'!$A$2:$B$1000,2,false)</f>
        <v>9</v>
      </c>
      <c r="G151" s="92">
        <v>301.0</v>
      </c>
      <c r="H151" s="19"/>
      <c r="I151" s="19"/>
      <c r="J151" s="19" t="str">
        <f>IFERROR(__xludf.DUMMYFUNCTION("if(REGEXMATCH(vlookup(B151,'Kings Ratings'!$A$2:$C$1000,3,false),""Fishing""),""Yes"","""")"),"")</f>
        <v/>
      </c>
      <c r="K151" s="19" t="str">
        <f>IFERROR(__xludf.DUMMYFUNCTION("if(REGEXMATCH(vlookup(B151,'Kings Ratings'!$A$2:$C$1000,3,false),""Crafting""),""Yes"","""")"),"")</f>
        <v/>
      </c>
      <c r="L151" s="19" t="str">
        <f>IFERROR(__xludf.DUMMYFUNCTION("if(REGEXMATCH(vlookup(B151,'Kings Ratings'!$A$2:$C$1000,3,false),""Exploring""),""Yes"","""")"),"")</f>
        <v/>
      </c>
      <c r="M151" s="19" t="str">
        <f>IFERROR(__xludf.DUMMYFUNCTION("if(REGEXMATCH(vlookup(B151,'Kings Ratings'!$A$2:$C$1000,3,false),""Farming""),""Yes"","""")"),"Yes")</f>
        <v>Yes</v>
      </c>
      <c r="N151" s="19" t="str">
        <f>IFERROR(__xludf.DUMMYFUNCTION("if(REGEXMATCH(vlookup(B151,'Kings Ratings'!$A$2:$C$1000,3,false),""Cooking""),""Yes"","""")"),"")</f>
        <v/>
      </c>
      <c r="O151" s="19" t="str">
        <f>IFERROR(__xludf.DUMMYFUNCTION("if(REGEXMATCH(vlookup(B151,'Kings Ratings'!$A$2:$C$1000,3,false),""Event""),""Yes"","""")"),"")</f>
        <v/>
      </c>
      <c r="S151" s="13">
        <v>254.0</v>
      </c>
      <c r="T151" s="14" t="s">
        <v>224</v>
      </c>
    </row>
    <row r="152">
      <c r="A152" s="13">
        <v>256.0</v>
      </c>
      <c r="B152" s="14" t="s">
        <v>142</v>
      </c>
      <c r="C152" s="87">
        <v>84.0</v>
      </c>
      <c r="D152" s="87">
        <v>2342.0</v>
      </c>
      <c r="E152" s="87">
        <v>4382.0</v>
      </c>
      <c r="F152" s="19">
        <f>VLOOKUP(B152,'Kings Ratings'!$A$2:$B$1000,2,false)</f>
        <v>8</v>
      </c>
      <c r="G152" s="6"/>
      <c r="H152" s="19"/>
      <c r="I152" s="19"/>
      <c r="J152" s="19" t="str">
        <f>IFERROR(__xludf.DUMMYFUNCTION("if(REGEXMATCH(vlookup(B152,'Kings Ratings'!$A$2:$C$1000,3,false),""Fishing""),""Yes"","""")"),"")</f>
        <v/>
      </c>
      <c r="K152" s="19" t="str">
        <f>IFERROR(__xludf.DUMMYFUNCTION("if(REGEXMATCH(vlookup(B152,'Kings Ratings'!$A$2:$C$1000,3,false),""Crafting""),""Yes"","""")"),"")</f>
        <v/>
      </c>
      <c r="L152" s="19" t="str">
        <f>IFERROR(__xludf.DUMMYFUNCTION("if(REGEXMATCH(vlookup(B152,'Kings Ratings'!$A$2:$C$1000,3,false),""Exploring""),""Yes"","""")"),"")</f>
        <v/>
      </c>
      <c r="M152" s="19" t="str">
        <f>IFERROR(__xludf.DUMMYFUNCTION("if(REGEXMATCH(vlookup(B152,'Kings Ratings'!$A$2:$C$1000,3,false),""Farming""),""Yes"","""")"),"Yes")</f>
        <v>Yes</v>
      </c>
      <c r="N152" s="19" t="str">
        <f>IFERROR(__xludf.DUMMYFUNCTION("if(REGEXMATCH(vlookup(B152,'Kings Ratings'!$A$2:$C$1000,3,false),""Cooking""),""Yes"","""")"),"")</f>
        <v/>
      </c>
      <c r="O152" s="19" t="str">
        <f>IFERROR(__xludf.DUMMYFUNCTION("if(REGEXMATCH(vlookup(B152,'Kings Ratings'!$A$2:$C$1000,3,false),""Event""),""Yes"","""")"),"")</f>
        <v/>
      </c>
      <c r="S152" s="13">
        <v>256.0</v>
      </c>
      <c r="T152" s="14" t="s">
        <v>142</v>
      </c>
    </row>
    <row r="153">
      <c r="A153" s="13">
        <v>260.0</v>
      </c>
      <c r="B153" s="14" t="s">
        <v>502</v>
      </c>
      <c r="C153" s="87">
        <v>83.0</v>
      </c>
      <c r="D153" s="87">
        <v>4564.0</v>
      </c>
      <c r="E153" s="87">
        <v>8808.0</v>
      </c>
      <c r="F153" s="19">
        <f>VLOOKUP(B153,'Kings Ratings'!$A$2:$B$1000,2,false)</f>
        <v>1</v>
      </c>
      <c r="G153" s="89">
        <v>250.0</v>
      </c>
      <c r="H153" s="19"/>
      <c r="I153" s="19"/>
      <c r="J153" s="19" t="str">
        <f>IFERROR(__xludf.DUMMYFUNCTION("if(REGEXMATCH(vlookup(B153,'Kings Ratings'!$A$2:$C$1000,3,false),""Fishing""),""Yes"","""")"),"")</f>
        <v/>
      </c>
      <c r="K153" s="19" t="str">
        <f>IFERROR(__xludf.DUMMYFUNCTION("if(REGEXMATCH(vlookup(B153,'Kings Ratings'!$A$2:$C$1000,3,false),""Crafting""),""Yes"","""")"),"Yes")</f>
        <v>Yes</v>
      </c>
      <c r="L153" s="19" t="str">
        <f>IFERROR(__xludf.DUMMYFUNCTION("if(REGEXMATCH(vlookup(B153,'Kings Ratings'!$A$2:$C$1000,3,false),""Exploring""),""Yes"","""")"),"")</f>
        <v/>
      </c>
      <c r="M153" s="19" t="str">
        <f>IFERROR(__xludf.DUMMYFUNCTION("if(REGEXMATCH(vlookup(B153,'Kings Ratings'!$A$2:$C$1000,3,false),""Farming""),""Yes"","""")"),"")</f>
        <v/>
      </c>
      <c r="N153" s="19" t="str">
        <f>IFERROR(__xludf.DUMMYFUNCTION("if(REGEXMATCH(vlookup(B153,'Kings Ratings'!$A$2:$C$1000,3,false),""Cooking""),""Yes"","""")"),"")</f>
        <v/>
      </c>
      <c r="O153" s="19" t="str">
        <f>IFERROR(__xludf.DUMMYFUNCTION("if(REGEXMATCH(vlookup(B153,'Kings Ratings'!$A$2:$C$1000,3,false),""Event""),""Yes"","""")"),"")</f>
        <v/>
      </c>
      <c r="S153" s="13">
        <v>260.0</v>
      </c>
      <c r="T153" s="14" t="s">
        <v>502</v>
      </c>
    </row>
    <row r="154">
      <c r="A154" s="13">
        <v>262.0</v>
      </c>
      <c r="B154" s="14" t="s">
        <v>387</v>
      </c>
      <c r="C154" s="87">
        <v>83.0</v>
      </c>
      <c r="D154" s="87">
        <v>3975.0</v>
      </c>
      <c r="E154" s="87">
        <v>9249.0</v>
      </c>
      <c r="F154" s="19">
        <f>VLOOKUP(B154,'Kings Ratings'!$A$2:$B$1000,2,false)</f>
        <v>10</v>
      </c>
      <c r="G154" s="6"/>
      <c r="H154" s="19"/>
      <c r="I154" s="19"/>
      <c r="J154" s="19" t="str">
        <f>IFERROR(__xludf.DUMMYFUNCTION("if(REGEXMATCH(vlookup(B154,'Kings Ratings'!$A$2:$C$1000,3,false),""Fishing""),""Yes"","""")"),"")</f>
        <v/>
      </c>
      <c r="K154" s="19" t="str">
        <f>IFERROR(__xludf.DUMMYFUNCTION("if(REGEXMATCH(vlookup(B154,'Kings Ratings'!$A$2:$C$1000,3,false),""Crafting""),""Yes"","""")"),"")</f>
        <v/>
      </c>
      <c r="L154" s="19" t="str">
        <f>IFERROR(__xludf.DUMMYFUNCTION("if(REGEXMATCH(vlookup(B154,'Kings Ratings'!$A$2:$C$1000,3,false),""Exploring""),""Yes"","""")"),"")</f>
        <v/>
      </c>
      <c r="M154" s="19" t="str">
        <f>IFERROR(__xludf.DUMMYFUNCTION("if(REGEXMATCH(vlookup(B154,'Kings Ratings'!$A$2:$C$1000,3,false),""Farming""),""Yes"","""")"),"Yes")</f>
        <v>Yes</v>
      </c>
      <c r="N154" s="19" t="str">
        <f>IFERROR(__xludf.DUMMYFUNCTION("if(REGEXMATCH(vlookup(B154,'Kings Ratings'!$A$2:$C$1000,3,false),""Cooking""),""Yes"","""")"),"")</f>
        <v/>
      </c>
      <c r="O154" s="19" t="str">
        <f>IFERROR(__xludf.DUMMYFUNCTION("if(REGEXMATCH(vlookup(B154,'Kings Ratings'!$A$2:$C$1000,3,false),""Event""),""Yes"","""")"),"")</f>
        <v/>
      </c>
      <c r="S154" s="13">
        <v>262.0</v>
      </c>
      <c r="T154" s="14" t="s">
        <v>387</v>
      </c>
    </row>
    <row r="155">
      <c r="A155" s="13">
        <v>264.0</v>
      </c>
      <c r="B155" s="14" t="s">
        <v>485</v>
      </c>
      <c r="C155" s="87">
        <v>82.0</v>
      </c>
      <c r="D155" s="87">
        <v>4290.0</v>
      </c>
      <c r="E155" s="87">
        <v>11246.0</v>
      </c>
      <c r="F155" s="19">
        <f>VLOOKUP(B155,'Kings Ratings'!$A$2:$B$1000,2,false)</f>
        <v>2</v>
      </c>
      <c r="G155" s="89">
        <v>247.0</v>
      </c>
      <c r="H155" s="19"/>
      <c r="I155" s="19"/>
      <c r="J155" s="19" t="str">
        <f>IFERROR(__xludf.DUMMYFUNCTION("if(REGEXMATCH(vlookup(B155,'Kings Ratings'!$A$2:$C$1000,3,false),""Fishing""),""Yes"","""")"),"")</f>
        <v/>
      </c>
      <c r="K155" s="19" t="str">
        <f>IFERROR(__xludf.DUMMYFUNCTION("if(REGEXMATCH(vlookup(B155,'Kings Ratings'!$A$2:$C$1000,3,false),""Crafting""),""Yes"","""")"),"")</f>
        <v/>
      </c>
      <c r="L155" s="19" t="str">
        <f>IFERROR(__xludf.DUMMYFUNCTION("if(REGEXMATCH(vlookup(B155,'Kings Ratings'!$A$2:$C$1000,3,false),""Exploring""),""Yes"","""")"),"")</f>
        <v/>
      </c>
      <c r="M155" s="19" t="str">
        <f>IFERROR(__xludf.DUMMYFUNCTION("if(REGEXMATCH(vlookup(B155,'Kings Ratings'!$A$2:$C$1000,3,false),""Farming""),""Yes"","""")"),"")</f>
        <v/>
      </c>
      <c r="N155" s="19" t="str">
        <f>IFERROR(__xludf.DUMMYFUNCTION("if(REGEXMATCH(vlookup(B155,'Kings Ratings'!$A$2:$C$1000,3,false),""Cooking""),""Yes"","""")"),"")</f>
        <v/>
      </c>
      <c r="O155" s="19" t="str">
        <f>IFERROR(__xludf.DUMMYFUNCTION("if(REGEXMATCH(vlookup(B155,'Kings Ratings'!$A$2:$C$1000,3,false),""Event""),""Yes"","""")"),"")</f>
        <v/>
      </c>
      <c r="S155" s="13">
        <v>264.0</v>
      </c>
      <c r="T155" s="14" t="s">
        <v>485</v>
      </c>
    </row>
    <row r="156">
      <c r="A156" s="13">
        <v>265.0</v>
      </c>
      <c r="B156" s="14" t="s">
        <v>491</v>
      </c>
      <c r="C156" s="87">
        <v>79.0</v>
      </c>
      <c r="D156" s="87">
        <v>4118.0</v>
      </c>
      <c r="E156" s="87">
        <v>8309.0</v>
      </c>
      <c r="F156" s="19">
        <f>VLOOKUP(B156,'Kings Ratings'!$A$2:$B$1000,2,false)</f>
        <v>5</v>
      </c>
      <c r="G156" s="89">
        <v>299.0</v>
      </c>
      <c r="H156" s="19"/>
      <c r="I156" s="19"/>
      <c r="J156" s="19" t="str">
        <f>IFERROR(__xludf.DUMMYFUNCTION("if(REGEXMATCH(vlookup(B156,'Kings Ratings'!$A$2:$C$1000,3,false),""Fishing""),""Yes"","""")"),"")</f>
        <v/>
      </c>
      <c r="K156" s="19" t="str">
        <f>IFERROR(__xludf.DUMMYFUNCTION("if(REGEXMATCH(vlookup(B156,'Kings Ratings'!$A$2:$C$1000,3,false),""Crafting""),""Yes"","""")"),"Yes")</f>
        <v>Yes</v>
      </c>
      <c r="L156" s="19" t="str">
        <f>IFERROR(__xludf.DUMMYFUNCTION("if(REGEXMATCH(vlookup(B156,'Kings Ratings'!$A$2:$C$1000,3,false),""Exploring""),""Yes"","""")"),"")</f>
        <v/>
      </c>
      <c r="M156" s="19" t="str">
        <f>IFERROR(__xludf.DUMMYFUNCTION("if(REGEXMATCH(vlookup(B156,'Kings Ratings'!$A$2:$C$1000,3,false),""Farming""),""Yes"","""")"),"")</f>
        <v/>
      </c>
      <c r="N156" s="19" t="str">
        <f>IFERROR(__xludf.DUMMYFUNCTION("if(REGEXMATCH(vlookup(B156,'Kings Ratings'!$A$2:$C$1000,3,false),""Cooking""),""Yes"","""")"),"")</f>
        <v/>
      </c>
      <c r="O156" s="19" t="str">
        <f>IFERROR(__xludf.DUMMYFUNCTION("if(REGEXMATCH(vlookup(B156,'Kings Ratings'!$A$2:$C$1000,3,false),""Event""),""Yes"","""")"),"")</f>
        <v/>
      </c>
      <c r="S156" s="13">
        <v>265.0</v>
      </c>
      <c r="T156" s="14" t="s">
        <v>491</v>
      </c>
    </row>
    <row r="157">
      <c r="A157" s="13">
        <v>268.0</v>
      </c>
      <c r="B157" s="14" t="s">
        <v>504</v>
      </c>
      <c r="C157" s="87">
        <v>69.0</v>
      </c>
      <c r="D157" s="87">
        <v>1975.0</v>
      </c>
      <c r="E157" s="87">
        <v>4618.0</v>
      </c>
      <c r="F157" s="19">
        <f>VLOOKUP(B157,'Kings Ratings'!$A$2:$B$1000,2,false)</f>
        <v>10</v>
      </c>
      <c r="G157" s="6"/>
      <c r="H157" s="19"/>
      <c r="I157" s="19"/>
      <c r="J157" s="19" t="str">
        <f>IFERROR(__xludf.DUMMYFUNCTION("if(REGEXMATCH(vlookup(B157,'Kings Ratings'!$A$2:$C$1000,3,false),""Fishing""),""Yes"","""")"),"")</f>
        <v/>
      </c>
      <c r="K157" s="19" t="str">
        <f>IFERROR(__xludf.DUMMYFUNCTION("if(REGEXMATCH(vlookup(B157,'Kings Ratings'!$A$2:$C$1000,3,false),""Crafting""),""Yes"","""")"),"")</f>
        <v/>
      </c>
      <c r="L157" s="19" t="str">
        <f>IFERROR(__xludf.DUMMYFUNCTION("if(REGEXMATCH(vlookup(B157,'Kings Ratings'!$A$2:$C$1000,3,false),""Exploring""),""Yes"","""")"),"")</f>
        <v/>
      </c>
      <c r="M157" s="19" t="str">
        <f>IFERROR(__xludf.DUMMYFUNCTION("if(REGEXMATCH(vlookup(B157,'Kings Ratings'!$A$2:$C$1000,3,false),""Farming""),""Yes"","""")"),"")</f>
        <v/>
      </c>
      <c r="N157" s="19" t="str">
        <f>IFERROR(__xludf.DUMMYFUNCTION("if(REGEXMATCH(vlookup(B157,'Kings Ratings'!$A$2:$C$1000,3,false),""Cooking""),""Yes"","""")"),"")</f>
        <v/>
      </c>
      <c r="O157" s="19" t="str">
        <f>IFERROR(__xludf.DUMMYFUNCTION("if(REGEXMATCH(vlookup(B157,'Kings Ratings'!$A$2:$C$1000,3,false),""Event""),""Yes"","""")"),"")</f>
        <v/>
      </c>
      <c r="S157" s="13">
        <v>268.0</v>
      </c>
      <c r="T157" s="14" t="s">
        <v>504</v>
      </c>
    </row>
    <row r="158">
      <c r="A158" s="13">
        <v>275.0</v>
      </c>
      <c r="B158" s="14" t="s">
        <v>297</v>
      </c>
      <c r="C158" s="87">
        <v>67.0</v>
      </c>
      <c r="D158" s="87">
        <v>2861.0</v>
      </c>
      <c r="E158" s="87">
        <v>6796.0</v>
      </c>
      <c r="F158" s="19">
        <f>VLOOKUP(B158,'Kings Ratings'!$A$2:$B$1000,2,false)</f>
        <v>5</v>
      </c>
      <c r="G158" s="6"/>
      <c r="H158" s="19"/>
      <c r="I158" s="19"/>
      <c r="J158" s="19" t="str">
        <f>IFERROR(__xludf.DUMMYFUNCTION("if(REGEXMATCH(vlookup(B158,'Kings Ratings'!$A$2:$C$1000,3,false),""Fishing""),""Yes"","""")"),"")</f>
        <v/>
      </c>
      <c r="K158" s="19" t="str">
        <f>IFERROR(__xludf.DUMMYFUNCTION("if(REGEXMATCH(vlookup(B158,'Kings Ratings'!$A$2:$C$1000,3,false),""Crafting""),""Yes"","""")"),"")</f>
        <v/>
      </c>
      <c r="L158" s="19" t="str">
        <f>IFERROR(__xludf.DUMMYFUNCTION("if(REGEXMATCH(vlookup(B158,'Kings Ratings'!$A$2:$C$1000,3,false),""Exploring""),""Yes"","""")"),"")</f>
        <v/>
      </c>
      <c r="M158" s="19" t="str">
        <f>IFERROR(__xludf.DUMMYFUNCTION("if(REGEXMATCH(vlookup(B158,'Kings Ratings'!$A$2:$C$1000,3,false),""Farming""),""Yes"","""")"),"")</f>
        <v/>
      </c>
      <c r="N158" s="19" t="str">
        <f>IFERROR(__xludf.DUMMYFUNCTION("if(REGEXMATCH(vlookup(B158,'Kings Ratings'!$A$2:$C$1000,3,false),""Cooking""),""Yes"","""")"),"")</f>
        <v/>
      </c>
      <c r="O158" s="19" t="str">
        <f>IFERROR(__xludf.DUMMYFUNCTION("if(REGEXMATCH(vlookup(B158,'Kings Ratings'!$A$2:$C$1000,3,false),""Event""),""Yes"","""")"),"")</f>
        <v/>
      </c>
      <c r="S158" s="13">
        <v>275.0</v>
      </c>
      <c r="T158" s="14" t="s">
        <v>297</v>
      </c>
    </row>
    <row r="159">
      <c r="A159" s="13">
        <v>276.0</v>
      </c>
      <c r="B159" s="14" t="s">
        <v>321</v>
      </c>
      <c r="C159" s="87">
        <v>67.0</v>
      </c>
      <c r="D159" s="87">
        <v>2273.0</v>
      </c>
      <c r="E159" s="87">
        <v>7835.0</v>
      </c>
      <c r="F159" s="19">
        <f>VLOOKUP(B159,'Kings Ratings'!$A$2:$B$1000,2,false)</f>
        <v>6</v>
      </c>
      <c r="G159" s="6"/>
      <c r="H159" s="19"/>
      <c r="I159" s="19"/>
      <c r="J159" s="19" t="str">
        <f>IFERROR(__xludf.DUMMYFUNCTION("if(REGEXMATCH(vlookup(B159,'Kings Ratings'!$A$2:$C$1000,3,false),""Fishing""),""Yes"","""")"),"")</f>
        <v/>
      </c>
      <c r="K159" s="19" t="str">
        <f>IFERROR(__xludf.DUMMYFUNCTION("if(REGEXMATCH(vlookup(B159,'Kings Ratings'!$A$2:$C$1000,3,false),""Crafting""),""Yes"","""")"),"")</f>
        <v/>
      </c>
      <c r="L159" s="19" t="str">
        <f>IFERROR(__xludf.DUMMYFUNCTION("if(REGEXMATCH(vlookup(B159,'Kings Ratings'!$A$2:$C$1000,3,false),""Exploring""),""Yes"","""")"),"")</f>
        <v/>
      </c>
      <c r="M159" s="19" t="str">
        <f>IFERROR(__xludf.DUMMYFUNCTION("if(REGEXMATCH(vlookup(B159,'Kings Ratings'!$A$2:$C$1000,3,false),""Farming""),""Yes"","""")"),"")</f>
        <v/>
      </c>
      <c r="N159" s="19" t="str">
        <f>IFERROR(__xludf.DUMMYFUNCTION("if(REGEXMATCH(vlookup(B159,'Kings Ratings'!$A$2:$C$1000,3,false),""Cooking""),""Yes"","""")"),"")</f>
        <v/>
      </c>
      <c r="O159" s="19" t="str">
        <f>IFERROR(__xludf.DUMMYFUNCTION("if(REGEXMATCH(vlookup(B159,'Kings Ratings'!$A$2:$C$1000,3,false),""Event""),""Yes"","""")"),"")</f>
        <v/>
      </c>
      <c r="S159" s="13">
        <v>276.0</v>
      </c>
      <c r="T159" s="14" t="s">
        <v>321</v>
      </c>
    </row>
    <row r="160">
      <c r="A160" s="13">
        <v>299.0</v>
      </c>
      <c r="B160" s="14" t="s">
        <v>833</v>
      </c>
      <c r="C160" s="87">
        <v>54.0</v>
      </c>
      <c r="D160" s="87">
        <v>3394.0</v>
      </c>
      <c r="E160" s="87">
        <v>7857.0</v>
      </c>
      <c r="F160" s="19">
        <f>VLOOKUP(B160,'Kings Ratings'!$A$2:$B$1000,2,false)</f>
        <v>1</v>
      </c>
      <c r="G160" s="89">
        <v>282.0</v>
      </c>
      <c r="H160" s="19"/>
      <c r="I160" s="19"/>
      <c r="J160" s="19" t="str">
        <f>IFERROR(__xludf.DUMMYFUNCTION("if(REGEXMATCH(vlookup(B160,'Kings Ratings'!$A$2:$C$1000,3,false),""Fishing""),""Yes"","""")"),"")</f>
        <v/>
      </c>
      <c r="K160" s="19" t="str">
        <f>IFERROR(__xludf.DUMMYFUNCTION("if(REGEXMATCH(vlookup(B160,'Kings Ratings'!$A$2:$C$1000,3,false),""Crafting""),""Yes"","""")"),"Yes")</f>
        <v>Yes</v>
      </c>
      <c r="L160" s="19" t="str">
        <f>IFERROR(__xludf.DUMMYFUNCTION("if(REGEXMATCH(vlookup(B160,'Kings Ratings'!$A$2:$C$1000,3,false),""Exploring""),""Yes"","""")"),"")</f>
        <v/>
      </c>
      <c r="M160" s="19" t="str">
        <f>IFERROR(__xludf.DUMMYFUNCTION("if(REGEXMATCH(vlookup(B160,'Kings Ratings'!$A$2:$C$1000,3,false),""Farming""),""Yes"","""")"),"")</f>
        <v/>
      </c>
      <c r="N160" s="19" t="str">
        <f>IFERROR(__xludf.DUMMYFUNCTION("if(REGEXMATCH(vlookup(B160,'Kings Ratings'!$A$2:$C$1000,3,false),""Cooking""),""Yes"","""")"),"")</f>
        <v/>
      </c>
      <c r="O160" s="19" t="str">
        <f>IFERROR(__xludf.DUMMYFUNCTION("if(REGEXMATCH(vlookup(B160,'Kings Ratings'!$A$2:$C$1000,3,false),""Event""),""Yes"","""")"),"")</f>
        <v/>
      </c>
      <c r="S160" s="13">
        <v>299.0</v>
      </c>
      <c r="T160" s="14" t="s">
        <v>833</v>
      </c>
    </row>
    <row r="161">
      <c r="A161" s="13">
        <v>300.0</v>
      </c>
      <c r="B161" s="14" t="s">
        <v>776</v>
      </c>
      <c r="C161" s="87">
        <v>53.0</v>
      </c>
      <c r="D161" s="87">
        <v>2203.0</v>
      </c>
      <c r="E161" s="87">
        <v>7762.0</v>
      </c>
      <c r="F161" s="19">
        <f>VLOOKUP(B161,'Kings Ratings'!$A$2:$B$1000,2,false)</f>
        <v>2</v>
      </c>
      <c r="G161" s="89">
        <v>299.0</v>
      </c>
      <c r="H161" s="19"/>
      <c r="I161" s="19"/>
      <c r="J161" s="19" t="str">
        <f>IFERROR(__xludf.DUMMYFUNCTION("if(REGEXMATCH(vlookup(B161,'Kings Ratings'!$A$2:$C$1000,3,false),""Fishing""),""Yes"","""")"),"")</f>
        <v/>
      </c>
      <c r="K161" s="19" t="str">
        <f>IFERROR(__xludf.DUMMYFUNCTION("if(REGEXMATCH(vlookup(B161,'Kings Ratings'!$A$2:$C$1000,3,false),""Crafting""),""Yes"","""")"),"Yes")</f>
        <v>Yes</v>
      </c>
      <c r="L161" s="19" t="str">
        <f>IFERROR(__xludf.DUMMYFUNCTION("if(REGEXMATCH(vlookup(B161,'Kings Ratings'!$A$2:$C$1000,3,false),""Exploring""),""Yes"","""")"),"")</f>
        <v/>
      </c>
      <c r="M161" s="19" t="str">
        <f>IFERROR(__xludf.DUMMYFUNCTION("if(REGEXMATCH(vlookup(B161,'Kings Ratings'!$A$2:$C$1000,3,false),""Farming""),""Yes"","""")"),"")</f>
        <v/>
      </c>
      <c r="N161" s="19" t="str">
        <f>IFERROR(__xludf.DUMMYFUNCTION("if(REGEXMATCH(vlookup(B161,'Kings Ratings'!$A$2:$C$1000,3,false),""Cooking""),""Yes"","""")"),"")</f>
        <v/>
      </c>
      <c r="O161" s="19" t="str">
        <f>IFERROR(__xludf.DUMMYFUNCTION("if(REGEXMATCH(vlookup(B161,'Kings Ratings'!$A$2:$C$1000,3,false),""Event""),""Yes"","""")"),"")</f>
        <v/>
      </c>
      <c r="S161" s="13">
        <v>300.0</v>
      </c>
      <c r="T161" s="14" t="s">
        <v>776</v>
      </c>
    </row>
    <row r="162">
      <c r="A162" s="13">
        <v>301.0</v>
      </c>
      <c r="B162" s="14" t="s">
        <v>266</v>
      </c>
      <c r="C162" s="87">
        <v>51.0</v>
      </c>
      <c r="D162" s="87">
        <v>3044.0</v>
      </c>
      <c r="E162" s="87">
        <v>9009.0</v>
      </c>
      <c r="F162" s="19">
        <f>VLOOKUP(B162,'Kings Ratings'!$A$2:$B$1000,2,false)</f>
        <v>1</v>
      </c>
      <c r="G162" s="89">
        <v>241.0</v>
      </c>
      <c r="H162" s="19"/>
      <c r="I162" s="19"/>
      <c r="J162" s="19" t="str">
        <f>IFERROR(__xludf.DUMMYFUNCTION("if(REGEXMATCH(vlookup(B162,'Kings Ratings'!$A$2:$C$1000,3,false),""Fishing""),""Yes"","""")"),"")</f>
        <v/>
      </c>
      <c r="K162" s="19" t="str">
        <f>IFERROR(__xludf.DUMMYFUNCTION("if(REGEXMATCH(vlookup(B162,'Kings Ratings'!$A$2:$C$1000,3,false),""Crafting""),""Yes"","""")"),"Yes")</f>
        <v>Yes</v>
      </c>
      <c r="L162" s="19" t="str">
        <f>IFERROR(__xludf.DUMMYFUNCTION("if(REGEXMATCH(vlookup(B162,'Kings Ratings'!$A$2:$C$1000,3,false),""Exploring""),""Yes"","""")"),"")</f>
        <v/>
      </c>
      <c r="M162" s="19" t="str">
        <f>IFERROR(__xludf.DUMMYFUNCTION("if(REGEXMATCH(vlookup(B162,'Kings Ratings'!$A$2:$C$1000,3,false),""Farming""),""Yes"","""")"),"")</f>
        <v/>
      </c>
      <c r="N162" s="19" t="str">
        <f>IFERROR(__xludf.DUMMYFUNCTION("if(REGEXMATCH(vlookup(B162,'Kings Ratings'!$A$2:$C$1000,3,false),""Cooking""),""Yes"","""")"),"")</f>
        <v/>
      </c>
      <c r="O162" s="19" t="str">
        <f>IFERROR(__xludf.DUMMYFUNCTION("if(REGEXMATCH(vlookup(B162,'Kings Ratings'!$A$2:$C$1000,3,false),""Event""),""Yes"","""")"),"")</f>
        <v/>
      </c>
      <c r="S162" s="13">
        <v>301.0</v>
      </c>
      <c r="T162" s="14" t="s">
        <v>266</v>
      </c>
    </row>
    <row r="163">
      <c r="A163" s="13">
        <v>305.0</v>
      </c>
      <c r="B163" s="14" t="s">
        <v>694</v>
      </c>
      <c r="C163" s="87">
        <v>49.0</v>
      </c>
      <c r="D163" s="87">
        <v>1845.0</v>
      </c>
      <c r="E163" s="87">
        <v>4502.0</v>
      </c>
      <c r="F163" s="19">
        <f>VLOOKUP(B163,'Kings Ratings'!$A$2:$B$1000,2,false)</f>
        <v>7</v>
      </c>
      <c r="G163" s="89">
        <v>294.0</v>
      </c>
      <c r="H163" s="19"/>
      <c r="I163" s="19"/>
      <c r="J163" s="19" t="str">
        <f>IFERROR(__xludf.DUMMYFUNCTION("if(REGEXMATCH(vlookup(B163,'Kings Ratings'!$A$2:$C$1000,3,false),""Fishing""),""Yes"","""")"),"")</f>
        <v/>
      </c>
      <c r="K163" s="19" t="str">
        <f>IFERROR(__xludf.DUMMYFUNCTION("if(REGEXMATCH(vlookup(B163,'Kings Ratings'!$A$2:$C$1000,3,false),""Crafting""),""Yes"","""")"),"Yes")</f>
        <v>Yes</v>
      </c>
      <c r="L163" s="19" t="str">
        <f>IFERROR(__xludf.DUMMYFUNCTION("if(REGEXMATCH(vlookup(B163,'Kings Ratings'!$A$2:$C$1000,3,false),""Exploring""),""Yes"","""")"),"")</f>
        <v/>
      </c>
      <c r="M163" s="19" t="str">
        <f>IFERROR(__xludf.DUMMYFUNCTION("if(REGEXMATCH(vlookup(B163,'Kings Ratings'!$A$2:$C$1000,3,false),""Farming""),""Yes"","""")"),"")</f>
        <v/>
      </c>
      <c r="N163" s="19" t="str">
        <f>IFERROR(__xludf.DUMMYFUNCTION("if(REGEXMATCH(vlookup(B163,'Kings Ratings'!$A$2:$C$1000,3,false),""Cooking""),""Yes"","""")"),"")</f>
        <v/>
      </c>
      <c r="O163" s="19" t="str">
        <f>IFERROR(__xludf.DUMMYFUNCTION("if(REGEXMATCH(vlookup(B163,'Kings Ratings'!$A$2:$C$1000,3,false),""Event""),""Yes"","""")"),"")</f>
        <v/>
      </c>
      <c r="S163" s="13">
        <v>305.0</v>
      </c>
      <c r="T163" s="14" t="s">
        <v>694</v>
      </c>
    </row>
    <row r="164">
      <c r="A164" s="13">
        <v>306.0</v>
      </c>
      <c r="B164" s="14" t="s">
        <v>168</v>
      </c>
      <c r="C164" s="87">
        <v>46.0</v>
      </c>
      <c r="D164" s="87">
        <v>3441.0</v>
      </c>
      <c r="E164" s="87">
        <v>12163.0</v>
      </c>
      <c r="F164" s="19">
        <f>VLOOKUP(B164,'Kings Ratings'!$A$2:$B$1000,2,false)</f>
        <v>1</v>
      </c>
      <c r="G164" s="89">
        <v>222.0</v>
      </c>
      <c r="H164" s="19"/>
      <c r="I164" s="19"/>
      <c r="J164" s="19" t="str">
        <f>IFERROR(__xludf.DUMMYFUNCTION("if(REGEXMATCH(vlookup(B164,'Kings Ratings'!$A$2:$C$1000,3,false),""Fishing""),""Yes"","""")"),"Yes")</f>
        <v>Yes</v>
      </c>
      <c r="K164" s="19" t="str">
        <f>IFERROR(__xludf.DUMMYFUNCTION("if(REGEXMATCH(vlookup(B164,'Kings Ratings'!$A$2:$C$1000,3,false),""Crafting""),""Yes"","""")"),"")</f>
        <v/>
      </c>
      <c r="L164" s="19" t="str">
        <f>IFERROR(__xludf.DUMMYFUNCTION("if(REGEXMATCH(vlookup(B164,'Kings Ratings'!$A$2:$C$1000,3,false),""Exploring""),""Yes"","""")"),"")</f>
        <v/>
      </c>
      <c r="M164" s="19" t="str">
        <f>IFERROR(__xludf.DUMMYFUNCTION("if(REGEXMATCH(vlookup(B164,'Kings Ratings'!$A$2:$C$1000,3,false),""Farming""),""Yes"","""")"),"")</f>
        <v/>
      </c>
      <c r="N164" s="19" t="str">
        <f>IFERROR(__xludf.DUMMYFUNCTION("if(REGEXMATCH(vlookup(B164,'Kings Ratings'!$A$2:$C$1000,3,false),""Cooking""),""Yes"","""")"),"")</f>
        <v/>
      </c>
      <c r="O164" s="19" t="str">
        <f>IFERROR(__xludf.DUMMYFUNCTION("if(REGEXMATCH(vlookup(B164,'Kings Ratings'!$A$2:$C$1000,3,false),""Event""),""Yes"","""")"),"")</f>
        <v/>
      </c>
      <c r="S164" s="13">
        <v>306.0</v>
      </c>
      <c r="T164" s="14" t="s">
        <v>168</v>
      </c>
    </row>
    <row r="165">
      <c r="A165" s="13">
        <v>307.0</v>
      </c>
      <c r="B165" s="14" t="s">
        <v>52</v>
      </c>
      <c r="C165" s="87">
        <v>45.0</v>
      </c>
      <c r="D165" s="87">
        <v>4275.0</v>
      </c>
      <c r="E165" s="87">
        <v>17838.0</v>
      </c>
      <c r="F165" s="19">
        <f>VLOOKUP(B165,'Kings Ratings'!$A$2:$B$1000,2,false)</f>
        <v>1</v>
      </c>
      <c r="G165" s="89">
        <v>225.0</v>
      </c>
      <c r="H165" s="19"/>
      <c r="I165" s="19"/>
      <c r="J165" s="19" t="str">
        <f>IFERROR(__xludf.DUMMYFUNCTION("if(REGEXMATCH(vlookup(B165,'Kings Ratings'!$A$2:$C$1000,3,false),""Fishing""),""Yes"","""")"),"Yes")</f>
        <v>Yes</v>
      </c>
      <c r="K165" s="19" t="str">
        <f>IFERROR(__xludf.DUMMYFUNCTION("if(REGEXMATCH(vlookup(B165,'Kings Ratings'!$A$2:$C$1000,3,false),""Crafting""),""Yes"","""")"),"")</f>
        <v/>
      </c>
      <c r="L165" s="19" t="str">
        <f>IFERROR(__xludf.DUMMYFUNCTION("if(REGEXMATCH(vlookup(B165,'Kings Ratings'!$A$2:$C$1000,3,false),""Exploring""),""Yes"","""")"),"")</f>
        <v/>
      </c>
      <c r="M165" s="19" t="str">
        <f>IFERROR(__xludf.DUMMYFUNCTION("if(REGEXMATCH(vlookup(B165,'Kings Ratings'!$A$2:$C$1000,3,false),""Farming""),""Yes"","""")"),"")</f>
        <v/>
      </c>
      <c r="N165" s="19" t="str">
        <f>IFERROR(__xludf.DUMMYFUNCTION("if(REGEXMATCH(vlookup(B165,'Kings Ratings'!$A$2:$C$1000,3,false),""Cooking""),""Yes"","""")"),"")</f>
        <v/>
      </c>
      <c r="O165" s="19" t="str">
        <f>IFERROR(__xludf.DUMMYFUNCTION("if(REGEXMATCH(vlookup(B165,'Kings Ratings'!$A$2:$C$1000,3,false),""Event""),""Yes"","""")"),"")</f>
        <v/>
      </c>
      <c r="S165" s="13">
        <v>307.0</v>
      </c>
      <c r="T165" s="14" t="s">
        <v>52</v>
      </c>
    </row>
    <row r="166">
      <c r="A166" s="13">
        <v>308.0</v>
      </c>
      <c r="B166" s="14" t="s">
        <v>215</v>
      </c>
      <c r="C166" s="87">
        <v>43.0</v>
      </c>
      <c r="D166" s="87">
        <v>3679.0</v>
      </c>
      <c r="E166" s="87">
        <v>8728.0</v>
      </c>
      <c r="F166" s="19">
        <f>VLOOKUP(B166,'Kings Ratings'!$A$2:$B$1000,2,false)</f>
        <v>1</v>
      </c>
      <c r="G166" s="89">
        <v>229.0</v>
      </c>
      <c r="H166" s="19"/>
      <c r="I166" s="19"/>
      <c r="J166" s="19" t="str">
        <f>IFERROR(__xludf.DUMMYFUNCTION("if(REGEXMATCH(vlookup(B166,'Kings Ratings'!$A$2:$C$1000,3,false),""Fishing""),""Yes"","""")"),"Yes")</f>
        <v>Yes</v>
      </c>
      <c r="K166" s="19" t="str">
        <f>IFERROR(__xludf.DUMMYFUNCTION("if(REGEXMATCH(vlookup(B166,'Kings Ratings'!$A$2:$C$1000,3,false),""Crafting""),""Yes"","""")"),"")</f>
        <v/>
      </c>
      <c r="L166" s="19" t="str">
        <f>IFERROR(__xludf.DUMMYFUNCTION("if(REGEXMATCH(vlookup(B166,'Kings Ratings'!$A$2:$C$1000,3,false),""Exploring""),""Yes"","""")"),"")</f>
        <v/>
      </c>
      <c r="M166" s="19" t="str">
        <f>IFERROR(__xludf.DUMMYFUNCTION("if(REGEXMATCH(vlookup(B166,'Kings Ratings'!$A$2:$C$1000,3,false),""Farming""),""Yes"","""")"),"")</f>
        <v/>
      </c>
      <c r="N166" s="19" t="str">
        <f>IFERROR(__xludf.DUMMYFUNCTION("if(REGEXMATCH(vlookup(B166,'Kings Ratings'!$A$2:$C$1000,3,false),""Cooking""),""Yes"","""")"),"")</f>
        <v/>
      </c>
      <c r="O166" s="19" t="str">
        <f>IFERROR(__xludf.DUMMYFUNCTION("if(REGEXMATCH(vlookup(B166,'Kings Ratings'!$A$2:$C$1000,3,false),""Event""),""Yes"","""")"),"")</f>
        <v/>
      </c>
      <c r="S166" s="13">
        <v>308.0</v>
      </c>
      <c r="T166" s="14" t="s">
        <v>215</v>
      </c>
    </row>
    <row r="167">
      <c r="A167" s="13">
        <v>309.0</v>
      </c>
      <c r="B167" s="14" t="s">
        <v>221</v>
      </c>
      <c r="C167" s="87">
        <v>40.0</v>
      </c>
      <c r="D167" s="87">
        <v>3000.0</v>
      </c>
      <c r="E167" s="87">
        <v>6033.0</v>
      </c>
      <c r="F167" s="19">
        <f>VLOOKUP(B167,'Kings Ratings'!$A$2:$B$1000,2,false)</f>
        <v>1</v>
      </c>
      <c r="G167" s="89">
        <v>230.0</v>
      </c>
      <c r="H167" s="19"/>
      <c r="I167" s="19"/>
      <c r="J167" s="19" t="str">
        <f>IFERROR(__xludf.DUMMYFUNCTION("if(REGEXMATCH(vlookup(B167,'Kings Ratings'!$A$2:$C$1000,3,false),""Fishing""),""Yes"","""")"),"Yes")</f>
        <v>Yes</v>
      </c>
      <c r="K167" s="19" t="str">
        <f>IFERROR(__xludf.DUMMYFUNCTION("if(REGEXMATCH(vlookup(B167,'Kings Ratings'!$A$2:$C$1000,3,false),""Crafting""),""Yes"","""")"),"")</f>
        <v/>
      </c>
      <c r="L167" s="19" t="str">
        <f>IFERROR(__xludf.DUMMYFUNCTION("if(REGEXMATCH(vlookup(B167,'Kings Ratings'!$A$2:$C$1000,3,false),""Exploring""),""Yes"","""")"),"")</f>
        <v/>
      </c>
      <c r="M167" s="19" t="str">
        <f>IFERROR(__xludf.DUMMYFUNCTION("if(REGEXMATCH(vlookup(B167,'Kings Ratings'!$A$2:$C$1000,3,false),""Farming""),""Yes"","""")"),"")</f>
        <v/>
      </c>
      <c r="N167" s="19" t="str">
        <f>IFERROR(__xludf.DUMMYFUNCTION("if(REGEXMATCH(vlookup(B167,'Kings Ratings'!$A$2:$C$1000,3,false),""Cooking""),""Yes"","""")"),"")</f>
        <v/>
      </c>
      <c r="O167" s="19" t="str">
        <f>IFERROR(__xludf.DUMMYFUNCTION("if(REGEXMATCH(vlookup(B167,'Kings Ratings'!$A$2:$C$1000,3,false),""Event""),""Yes"","""")"),"")</f>
        <v/>
      </c>
      <c r="S167" s="13">
        <v>309.0</v>
      </c>
      <c r="T167" s="14" t="s">
        <v>221</v>
      </c>
    </row>
    <row r="168">
      <c r="A168" s="13">
        <v>310.0</v>
      </c>
      <c r="B168" s="14" t="s">
        <v>235</v>
      </c>
      <c r="C168" s="87">
        <v>37.0</v>
      </c>
      <c r="D168" s="87">
        <v>1809.0</v>
      </c>
      <c r="E168" s="87">
        <v>5214.0</v>
      </c>
      <c r="F168" s="19">
        <f>VLOOKUP(B168,'Kings Ratings'!$A$2:$B$1000,2,false)</f>
        <v>1</v>
      </c>
      <c r="G168" s="89">
        <v>232.0</v>
      </c>
      <c r="H168" s="19"/>
      <c r="I168" s="19"/>
      <c r="J168" s="19" t="str">
        <f>IFERROR(__xludf.DUMMYFUNCTION("if(REGEXMATCH(vlookup(B168,'Kings Ratings'!$A$2:$C$1000,3,false),""Fishing""),""Yes"","""")"),"Yes")</f>
        <v>Yes</v>
      </c>
      <c r="K168" s="19" t="str">
        <f>IFERROR(__xludf.DUMMYFUNCTION("if(REGEXMATCH(vlookup(B168,'Kings Ratings'!$A$2:$C$1000,3,false),""Crafting""),""Yes"","""")"),"")</f>
        <v/>
      </c>
      <c r="L168" s="19" t="str">
        <f>IFERROR(__xludf.DUMMYFUNCTION("if(REGEXMATCH(vlookup(B168,'Kings Ratings'!$A$2:$C$1000,3,false),""Exploring""),""Yes"","""")"),"")</f>
        <v/>
      </c>
      <c r="M168" s="19" t="str">
        <f>IFERROR(__xludf.DUMMYFUNCTION("if(REGEXMATCH(vlookup(B168,'Kings Ratings'!$A$2:$C$1000,3,false),""Farming""),""Yes"","""")"),"")</f>
        <v/>
      </c>
      <c r="N168" s="19" t="str">
        <f>IFERROR(__xludf.DUMMYFUNCTION("if(REGEXMATCH(vlookup(B168,'Kings Ratings'!$A$2:$C$1000,3,false),""Cooking""),""Yes"","""")"),"")</f>
        <v/>
      </c>
      <c r="O168" s="19" t="str">
        <f>IFERROR(__xludf.DUMMYFUNCTION("if(REGEXMATCH(vlookup(B168,'Kings Ratings'!$A$2:$C$1000,3,false),""Event""),""Yes"","""")"),"")</f>
        <v/>
      </c>
      <c r="S168" s="13">
        <v>310.0</v>
      </c>
      <c r="T168" s="14" t="s">
        <v>235</v>
      </c>
    </row>
    <row r="169">
      <c r="A169" s="13">
        <v>311.0</v>
      </c>
      <c r="B169" s="14" t="s">
        <v>259</v>
      </c>
      <c r="C169" s="87">
        <v>34.0</v>
      </c>
      <c r="D169" s="87">
        <v>3041.0</v>
      </c>
      <c r="E169" s="87">
        <v>8023.0</v>
      </c>
      <c r="F169" s="19">
        <f>VLOOKUP(B169,'Kings Ratings'!$A$2:$B$1000,2,false)</f>
        <v>1</v>
      </c>
      <c r="G169" s="89">
        <v>233.0</v>
      </c>
      <c r="H169" s="19"/>
      <c r="I169" s="19"/>
      <c r="J169" s="19" t="str">
        <f>IFERROR(__xludf.DUMMYFUNCTION("if(REGEXMATCH(vlookup(B169,'Kings Ratings'!$A$2:$C$1000,3,false),""Fishing""),""Yes"","""")"),"Yes")</f>
        <v>Yes</v>
      </c>
      <c r="K169" s="19" t="str">
        <f>IFERROR(__xludf.DUMMYFUNCTION("if(REGEXMATCH(vlookup(B169,'Kings Ratings'!$A$2:$C$1000,3,false),""Crafting""),""Yes"","""")"),"")</f>
        <v/>
      </c>
      <c r="L169" s="19" t="str">
        <f>IFERROR(__xludf.DUMMYFUNCTION("if(REGEXMATCH(vlookup(B169,'Kings Ratings'!$A$2:$C$1000,3,false),""Exploring""),""Yes"","""")"),"")</f>
        <v/>
      </c>
      <c r="M169" s="19" t="str">
        <f>IFERROR(__xludf.DUMMYFUNCTION("if(REGEXMATCH(vlookup(B169,'Kings Ratings'!$A$2:$C$1000,3,false),""Farming""),""Yes"","""")"),"")</f>
        <v/>
      </c>
      <c r="N169" s="19" t="str">
        <f>IFERROR(__xludf.DUMMYFUNCTION("if(REGEXMATCH(vlookup(B169,'Kings Ratings'!$A$2:$C$1000,3,false),""Cooking""),""Yes"","""")"),"")</f>
        <v/>
      </c>
      <c r="O169" s="19" t="str">
        <f>IFERROR(__xludf.DUMMYFUNCTION("if(REGEXMATCH(vlookup(B169,'Kings Ratings'!$A$2:$C$1000,3,false),""Event""),""Yes"","""")"),"")</f>
        <v/>
      </c>
      <c r="S169" s="13">
        <v>311.0</v>
      </c>
      <c r="T169" s="14" t="s">
        <v>259</v>
      </c>
    </row>
    <row r="170">
      <c r="A170" s="13">
        <v>312.0</v>
      </c>
      <c r="B170" s="14" t="s">
        <v>274</v>
      </c>
      <c r="C170" s="87">
        <v>34.0</v>
      </c>
      <c r="D170" s="87">
        <v>1339.0</v>
      </c>
      <c r="E170" s="87">
        <v>3832.0</v>
      </c>
      <c r="F170" s="19">
        <f>VLOOKUP(B170,'Kings Ratings'!$A$2:$B$1000,2,false)</f>
        <v>1</v>
      </c>
      <c r="G170" s="89">
        <v>234.0</v>
      </c>
      <c r="H170" s="19"/>
      <c r="I170" s="19"/>
      <c r="J170" s="19" t="str">
        <f>IFERROR(__xludf.DUMMYFUNCTION("if(REGEXMATCH(vlookup(B170,'Kings Ratings'!$A$2:$C$1000,3,false),""Fishing""),""Yes"","""")"),"Yes")</f>
        <v>Yes</v>
      </c>
      <c r="K170" s="19" t="str">
        <f>IFERROR(__xludf.DUMMYFUNCTION("if(REGEXMATCH(vlookup(B170,'Kings Ratings'!$A$2:$C$1000,3,false),""Crafting""),""Yes"","""")"),"")</f>
        <v/>
      </c>
      <c r="L170" s="19" t="str">
        <f>IFERROR(__xludf.DUMMYFUNCTION("if(REGEXMATCH(vlookup(B170,'Kings Ratings'!$A$2:$C$1000,3,false),""Exploring""),""Yes"","""")"),"")</f>
        <v/>
      </c>
      <c r="M170" s="19" t="str">
        <f>IFERROR(__xludf.DUMMYFUNCTION("if(REGEXMATCH(vlookup(B170,'Kings Ratings'!$A$2:$C$1000,3,false),""Farming""),""Yes"","""")"),"")</f>
        <v/>
      </c>
      <c r="N170" s="19" t="str">
        <f>IFERROR(__xludf.DUMMYFUNCTION("if(REGEXMATCH(vlookup(B170,'Kings Ratings'!$A$2:$C$1000,3,false),""Cooking""),""Yes"","""")"),"")</f>
        <v/>
      </c>
      <c r="O170" s="19" t="str">
        <f>IFERROR(__xludf.DUMMYFUNCTION("if(REGEXMATCH(vlookup(B170,'Kings Ratings'!$A$2:$C$1000,3,false),""Event""),""Yes"","""")"),"")</f>
        <v/>
      </c>
      <c r="S170" s="13">
        <v>312.0</v>
      </c>
      <c r="T170" s="14" t="s">
        <v>274</v>
      </c>
    </row>
    <row r="171">
      <c r="A171" s="13">
        <v>315.0</v>
      </c>
      <c r="B171" s="14" t="s">
        <v>201</v>
      </c>
      <c r="C171" s="87">
        <v>33.0</v>
      </c>
      <c r="D171" s="87">
        <v>2335.0</v>
      </c>
      <c r="E171" s="87">
        <v>5748.0</v>
      </c>
      <c r="F171" s="19">
        <f>VLOOKUP(B171,'Kings Ratings'!$A$2:$B$1000,2,false)</f>
        <v>10</v>
      </c>
      <c r="G171" s="6"/>
      <c r="H171" s="19"/>
      <c r="I171" s="19"/>
      <c r="J171" s="19" t="str">
        <f>IFERROR(__xludf.DUMMYFUNCTION("if(REGEXMATCH(vlookup(B171,'Kings Ratings'!$A$2:$C$1000,3,false),""Fishing""),""Yes"","""")"),"")</f>
        <v/>
      </c>
      <c r="K171" s="19" t="str">
        <f>IFERROR(__xludf.DUMMYFUNCTION("if(REGEXMATCH(vlookup(B171,'Kings Ratings'!$A$2:$C$1000,3,false),""Crafting""),""Yes"","""")"),"Yes")</f>
        <v>Yes</v>
      </c>
      <c r="L171" s="19" t="str">
        <f>IFERROR(__xludf.DUMMYFUNCTION("if(REGEXMATCH(vlookup(B171,'Kings Ratings'!$A$2:$C$1000,3,false),""Exploring""),""Yes"","""")"),"")</f>
        <v/>
      </c>
      <c r="M171" s="19" t="str">
        <f>IFERROR(__xludf.DUMMYFUNCTION("if(REGEXMATCH(vlookup(B171,'Kings Ratings'!$A$2:$C$1000,3,false),""Farming""),""Yes"","""")"),"")</f>
        <v/>
      </c>
      <c r="N171" s="19" t="str">
        <f>IFERROR(__xludf.DUMMYFUNCTION("if(REGEXMATCH(vlookup(B171,'Kings Ratings'!$A$2:$C$1000,3,false),""Cooking""),""Yes"","""")"),"")</f>
        <v/>
      </c>
      <c r="O171" s="19" t="str">
        <f>IFERROR(__xludf.DUMMYFUNCTION("if(REGEXMATCH(vlookup(B171,'Kings Ratings'!$A$2:$C$1000,3,false),""Event""),""Yes"","""")"),"")</f>
        <v/>
      </c>
      <c r="S171" s="13">
        <v>315.0</v>
      </c>
      <c r="T171" s="14" t="s">
        <v>201</v>
      </c>
    </row>
    <row r="172">
      <c r="A172" s="13">
        <v>316.0</v>
      </c>
      <c r="B172" s="14" t="s">
        <v>356</v>
      </c>
      <c r="C172" s="87">
        <v>32.0</v>
      </c>
      <c r="D172" s="87">
        <v>907.0</v>
      </c>
      <c r="E172" s="87">
        <v>2331.0</v>
      </c>
      <c r="F172" s="19">
        <f>VLOOKUP(B172,'Kings Ratings'!$A$2:$B$1000,2,false)</f>
        <v>3</v>
      </c>
      <c r="G172" s="89">
        <v>257.0</v>
      </c>
      <c r="H172" s="19"/>
      <c r="I172" s="19"/>
      <c r="J172" s="19" t="str">
        <f>IFERROR(__xludf.DUMMYFUNCTION("if(REGEXMATCH(vlookup(B172,'Kings Ratings'!$A$2:$C$1000,3,false),""Fishing""),""Yes"","""")"),"")</f>
        <v/>
      </c>
      <c r="K172" s="19" t="str">
        <f>IFERROR(__xludf.DUMMYFUNCTION("if(REGEXMATCH(vlookup(B172,'Kings Ratings'!$A$2:$C$1000,3,false),""Crafting""),""Yes"","""")"),"Yes")</f>
        <v>Yes</v>
      </c>
      <c r="L172" s="19" t="str">
        <f>IFERROR(__xludf.DUMMYFUNCTION("if(REGEXMATCH(vlookup(B172,'Kings Ratings'!$A$2:$C$1000,3,false),""Exploring""),""Yes"","""")"),"")</f>
        <v/>
      </c>
      <c r="M172" s="19" t="str">
        <f>IFERROR(__xludf.DUMMYFUNCTION("if(REGEXMATCH(vlookup(B172,'Kings Ratings'!$A$2:$C$1000,3,false),""Farming""),""Yes"","""")"),"")</f>
        <v/>
      </c>
      <c r="N172" s="19" t="str">
        <f>IFERROR(__xludf.DUMMYFUNCTION("if(REGEXMATCH(vlookup(B172,'Kings Ratings'!$A$2:$C$1000,3,false),""Cooking""),""Yes"","""")"),"")</f>
        <v/>
      </c>
      <c r="O172" s="19" t="str">
        <f>IFERROR(__xludf.DUMMYFUNCTION("if(REGEXMATCH(vlookup(B172,'Kings Ratings'!$A$2:$C$1000,3,false),""Event""),""Yes"","""")"),"")</f>
        <v/>
      </c>
      <c r="S172" s="13">
        <v>316.0</v>
      </c>
      <c r="T172" s="14" t="s">
        <v>356</v>
      </c>
    </row>
    <row r="173">
      <c r="A173" s="13">
        <v>317.0</v>
      </c>
      <c r="B173" s="14" t="s">
        <v>352</v>
      </c>
      <c r="C173" s="87">
        <v>29.0</v>
      </c>
      <c r="D173" s="87">
        <v>1030.0</v>
      </c>
      <c r="E173" s="87">
        <v>3310.0</v>
      </c>
      <c r="F173" s="19">
        <f>VLOOKUP(B173,'Kings Ratings'!$A$2:$B$1000,2,false)</f>
        <v>2</v>
      </c>
      <c r="G173" s="89">
        <v>247.0</v>
      </c>
      <c r="H173" s="19"/>
      <c r="I173" s="19"/>
      <c r="J173" s="19" t="str">
        <f>IFERROR(__xludf.DUMMYFUNCTION("if(REGEXMATCH(vlookup(B173,'Kings Ratings'!$A$2:$C$1000,3,false),""Fishing""),""Yes"","""")"),"")</f>
        <v/>
      </c>
      <c r="K173" s="19" t="str">
        <f>IFERROR(__xludf.DUMMYFUNCTION("if(REGEXMATCH(vlookup(B173,'Kings Ratings'!$A$2:$C$1000,3,false),""Crafting""),""Yes"","""")"),"Yes")</f>
        <v>Yes</v>
      </c>
      <c r="L173" s="19" t="str">
        <f>IFERROR(__xludf.DUMMYFUNCTION("if(REGEXMATCH(vlookup(B173,'Kings Ratings'!$A$2:$C$1000,3,false),""Exploring""),""Yes"","""")"),"")</f>
        <v/>
      </c>
      <c r="M173" s="19" t="str">
        <f>IFERROR(__xludf.DUMMYFUNCTION("if(REGEXMATCH(vlookup(B173,'Kings Ratings'!$A$2:$C$1000,3,false),""Farming""),""Yes"","""")"),"")</f>
        <v/>
      </c>
      <c r="N173" s="19" t="str">
        <f>IFERROR(__xludf.DUMMYFUNCTION("if(REGEXMATCH(vlookup(B173,'Kings Ratings'!$A$2:$C$1000,3,false),""Cooking""),""Yes"","""")"),"")</f>
        <v/>
      </c>
      <c r="O173" s="19" t="str">
        <f>IFERROR(__xludf.DUMMYFUNCTION("if(REGEXMATCH(vlookup(B173,'Kings Ratings'!$A$2:$C$1000,3,false),""Event""),""Yes"","""")"),"")</f>
        <v/>
      </c>
      <c r="S173" s="13">
        <v>317.0</v>
      </c>
      <c r="T173" s="14" t="s">
        <v>352</v>
      </c>
    </row>
    <row r="174">
      <c r="A174" s="13">
        <v>326.0</v>
      </c>
      <c r="B174" s="14" t="s">
        <v>697</v>
      </c>
      <c r="C174" s="87">
        <v>27.0</v>
      </c>
      <c r="D174" s="87">
        <v>1705.0</v>
      </c>
      <c r="E174" s="87">
        <v>8439.0</v>
      </c>
      <c r="F174" s="19">
        <f>VLOOKUP(B174,'Kings Ratings'!$A$2:$B$1000,2,false)</f>
        <v>2</v>
      </c>
      <c r="G174" s="89">
        <v>290.0</v>
      </c>
      <c r="H174" s="19"/>
      <c r="I174" s="19"/>
      <c r="J174" s="19" t="str">
        <f>IFERROR(__xludf.DUMMYFUNCTION("if(REGEXMATCH(vlookup(B174,'Kings Ratings'!$A$2:$C$1000,3,false),""Fishing""),""Yes"","""")"),"")</f>
        <v/>
      </c>
      <c r="K174" s="19" t="str">
        <f>IFERROR(__xludf.DUMMYFUNCTION("if(REGEXMATCH(vlookup(B174,'Kings Ratings'!$A$2:$C$1000,3,false),""Crafting""),""Yes"","""")"),"Yes")</f>
        <v>Yes</v>
      </c>
      <c r="L174" s="19" t="str">
        <f>IFERROR(__xludf.DUMMYFUNCTION("if(REGEXMATCH(vlookup(B174,'Kings Ratings'!$A$2:$C$1000,3,false),""Exploring""),""Yes"","""")"),"")</f>
        <v/>
      </c>
      <c r="M174" s="19" t="str">
        <f>IFERROR(__xludf.DUMMYFUNCTION("if(REGEXMATCH(vlookup(B174,'Kings Ratings'!$A$2:$C$1000,3,false),""Farming""),""Yes"","""")"),"")</f>
        <v/>
      </c>
      <c r="N174" s="19" t="str">
        <f>IFERROR(__xludf.DUMMYFUNCTION("if(REGEXMATCH(vlookup(B174,'Kings Ratings'!$A$2:$C$1000,3,false),""Cooking""),""Yes"","""")"),"")</f>
        <v/>
      </c>
      <c r="O174" s="19" t="str">
        <f>IFERROR(__xludf.DUMMYFUNCTION("if(REGEXMATCH(vlookup(B174,'Kings Ratings'!$A$2:$C$1000,3,false),""Event""),""Yes"","""")"),"")</f>
        <v/>
      </c>
      <c r="S174" s="13">
        <v>326.0</v>
      </c>
      <c r="T174" s="14" t="s">
        <v>697</v>
      </c>
    </row>
    <row r="175">
      <c r="A175" s="13">
        <v>328.0</v>
      </c>
      <c r="B175" s="14" t="s">
        <v>801</v>
      </c>
      <c r="C175" s="87">
        <v>25.0</v>
      </c>
      <c r="D175" s="87">
        <v>1837.0</v>
      </c>
      <c r="E175" s="87">
        <v>8986.0</v>
      </c>
      <c r="F175" s="19">
        <f>VLOOKUP(B175,'Kings Ratings'!$A$2:$B$1000,2,false)</f>
        <v>2</v>
      </c>
      <c r="G175" s="89">
        <v>282.0</v>
      </c>
      <c r="H175" s="19"/>
      <c r="I175" s="19"/>
      <c r="J175" s="19" t="str">
        <f>IFERROR(__xludf.DUMMYFUNCTION("if(REGEXMATCH(vlookup(B175,'Kings Ratings'!$A$2:$C$1000,3,false),""Fishing""),""Yes"","""")"),"")</f>
        <v/>
      </c>
      <c r="K175" s="19" t="str">
        <f>IFERROR(__xludf.DUMMYFUNCTION("if(REGEXMATCH(vlookup(B175,'Kings Ratings'!$A$2:$C$1000,3,false),""Crafting""),""Yes"","""")"),"Yes")</f>
        <v>Yes</v>
      </c>
      <c r="L175" s="19" t="str">
        <f>IFERROR(__xludf.DUMMYFUNCTION("if(REGEXMATCH(vlookup(B175,'Kings Ratings'!$A$2:$C$1000,3,false),""Exploring""),""Yes"","""")"),"")</f>
        <v/>
      </c>
      <c r="M175" s="19" t="str">
        <f>IFERROR(__xludf.DUMMYFUNCTION("if(REGEXMATCH(vlookup(B175,'Kings Ratings'!$A$2:$C$1000,3,false),""Farming""),""Yes"","""")"),"")</f>
        <v/>
      </c>
      <c r="N175" s="19" t="str">
        <f>IFERROR(__xludf.DUMMYFUNCTION("if(REGEXMATCH(vlookup(B175,'Kings Ratings'!$A$2:$C$1000,3,false),""Cooking""),""Yes"","""")"),"")</f>
        <v/>
      </c>
      <c r="O175" s="19" t="str">
        <f>IFERROR(__xludf.DUMMYFUNCTION("if(REGEXMATCH(vlookup(B175,'Kings Ratings'!$A$2:$C$1000,3,false),""Event""),""Yes"","""")"),"")</f>
        <v/>
      </c>
      <c r="S175" s="13">
        <v>328.0</v>
      </c>
      <c r="T175" s="14" t="s">
        <v>801</v>
      </c>
    </row>
    <row r="176">
      <c r="A176" s="13">
        <v>341.0</v>
      </c>
      <c r="B176" s="14" t="s">
        <v>333</v>
      </c>
      <c r="C176" s="87">
        <v>24.0</v>
      </c>
      <c r="D176" s="87">
        <v>2709.0</v>
      </c>
      <c r="E176" s="87">
        <v>6262.0</v>
      </c>
      <c r="F176" s="19">
        <f>VLOOKUP(B176,'Kings Ratings'!$A$2:$B$1000,2,false)</f>
        <v>10</v>
      </c>
      <c r="G176" s="6"/>
      <c r="H176" s="19"/>
      <c r="I176" s="19"/>
      <c r="J176" s="19" t="str">
        <f>IFERROR(__xludf.DUMMYFUNCTION("if(REGEXMATCH(vlookup(B176,'Kings Ratings'!$A$2:$C$1000,3,false),""Fishing""),""Yes"","""")"),"")</f>
        <v/>
      </c>
      <c r="K176" s="19" t="str">
        <f>IFERROR(__xludf.DUMMYFUNCTION("if(REGEXMATCH(vlookup(B176,'Kings Ratings'!$A$2:$C$1000,3,false),""Crafting""),""Yes"","""")"),"Yes")</f>
        <v>Yes</v>
      </c>
      <c r="L176" s="19" t="str">
        <f>IFERROR(__xludf.DUMMYFUNCTION("if(REGEXMATCH(vlookup(B176,'Kings Ratings'!$A$2:$C$1000,3,false),""Exploring""),""Yes"","""")"),"")</f>
        <v/>
      </c>
      <c r="M176" s="19" t="str">
        <f>IFERROR(__xludf.DUMMYFUNCTION("if(REGEXMATCH(vlookup(B176,'Kings Ratings'!$A$2:$C$1000,3,false),""Farming""),""Yes"","""")"),"")</f>
        <v/>
      </c>
      <c r="N176" s="19" t="str">
        <f>IFERROR(__xludf.DUMMYFUNCTION("if(REGEXMATCH(vlookup(B176,'Kings Ratings'!$A$2:$C$1000,3,false),""Cooking""),""Yes"","""")"),"")</f>
        <v/>
      </c>
      <c r="O176" s="19" t="str">
        <f>IFERROR(__xludf.DUMMYFUNCTION("if(REGEXMATCH(vlookup(B176,'Kings Ratings'!$A$2:$C$1000,3,false),""Event""),""Yes"","""")"),"")</f>
        <v/>
      </c>
      <c r="S176" s="13">
        <v>341.0</v>
      </c>
      <c r="T176" s="14" t="s">
        <v>333</v>
      </c>
    </row>
    <row r="177">
      <c r="A177" s="13">
        <v>350.0</v>
      </c>
      <c r="B177" s="14" t="s">
        <v>416</v>
      </c>
      <c r="C177" s="87">
        <v>24.0</v>
      </c>
      <c r="D177" s="87">
        <v>2211.0</v>
      </c>
      <c r="E177" s="87">
        <v>5259.0</v>
      </c>
      <c r="F177" s="19">
        <f>VLOOKUP(B177,'Kings Ratings'!$A$2:$B$1000,2,false)</f>
        <v>9</v>
      </c>
      <c r="G177" s="6"/>
      <c r="H177" s="19"/>
      <c r="I177" s="19"/>
      <c r="J177" s="19" t="str">
        <f>IFERROR(__xludf.DUMMYFUNCTION("if(REGEXMATCH(vlookup(B177,'Kings Ratings'!$A$2:$C$1000,3,false),""Fishing""),""Yes"","""")"),"")</f>
        <v/>
      </c>
      <c r="K177" s="19" t="str">
        <f>IFERROR(__xludf.DUMMYFUNCTION("if(REGEXMATCH(vlookup(B177,'Kings Ratings'!$A$2:$C$1000,3,false),""Crafting""),""Yes"","""")"),"Yes")</f>
        <v>Yes</v>
      </c>
      <c r="L177" s="19" t="str">
        <f>IFERROR(__xludf.DUMMYFUNCTION("if(REGEXMATCH(vlookup(B177,'Kings Ratings'!$A$2:$C$1000,3,false),""Exploring""),""Yes"","""")"),"")</f>
        <v/>
      </c>
      <c r="M177" s="19" t="str">
        <f>IFERROR(__xludf.DUMMYFUNCTION("if(REGEXMATCH(vlookup(B177,'Kings Ratings'!$A$2:$C$1000,3,false),""Farming""),""Yes"","""")"),"")</f>
        <v/>
      </c>
      <c r="N177" s="19" t="str">
        <f>IFERROR(__xludf.DUMMYFUNCTION("if(REGEXMATCH(vlookup(B177,'Kings Ratings'!$A$2:$C$1000,3,false),""Cooking""),""Yes"","""")"),"")</f>
        <v/>
      </c>
      <c r="O177" s="19" t="str">
        <f>IFERROR(__xludf.DUMMYFUNCTION("if(REGEXMATCH(vlookup(B177,'Kings Ratings'!$A$2:$C$1000,3,false),""Event""),""Yes"","""")"),"")</f>
        <v/>
      </c>
      <c r="S177" s="13">
        <v>350.0</v>
      </c>
      <c r="T177" s="14" t="s">
        <v>416</v>
      </c>
    </row>
    <row r="178">
      <c r="A178" s="13">
        <v>355.0</v>
      </c>
      <c r="B178" s="14" t="s">
        <v>484</v>
      </c>
      <c r="C178" s="87">
        <v>24.0</v>
      </c>
      <c r="D178" s="87">
        <v>1227.0</v>
      </c>
      <c r="E178" s="87">
        <v>4260.0</v>
      </c>
      <c r="F178" s="19">
        <f>VLOOKUP(B178,'Kings Ratings'!$A$2:$B$1000,2,false)</f>
        <v>11</v>
      </c>
      <c r="G178" s="6"/>
      <c r="H178" s="19"/>
      <c r="I178" s="19"/>
      <c r="J178" s="19" t="str">
        <f>IFERROR(__xludf.DUMMYFUNCTION("if(REGEXMATCH(vlookup(B178,'Kings Ratings'!$A$2:$C$1000,3,false),""Fishing""),""Yes"","""")"),"")</f>
        <v/>
      </c>
      <c r="K178" s="19" t="str">
        <f>IFERROR(__xludf.DUMMYFUNCTION("if(REGEXMATCH(vlookup(B178,'Kings Ratings'!$A$2:$C$1000,3,false),""Crafting""),""Yes"","""")"),"")</f>
        <v/>
      </c>
      <c r="L178" s="19" t="str">
        <f>IFERROR(__xludf.DUMMYFUNCTION("if(REGEXMATCH(vlookup(B178,'Kings Ratings'!$A$2:$C$1000,3,false),""Exploring""),""Yes"","""")"),"")</f>
        <v/>
      </c>
      <c r="M178" s="19" t="str">
        <f>IFERROR(__xludf.DUMMYFUNCTION("if(REGEXMATCH(vlookup(B178,'Kings Ratings'!$A$2:$C$1000,3,false),""Farming""),""Yes"","""")"),"Yes")</f>
        <v>Yes</v>
      </c>
      <c r="N178" s="19" t="str">
        <f>IFERROR(__xludf.DUMMYFUNCTION("if(REGEXMATCH(vlookup(B178,'Kings Ratings'!$A$2:$C$1000,3,false),""Cooking""),""Yes"","""")"),"")</f>
        <v/>
      </c>
      <c r="O178" s="19" t="str">
        <f>IFERROR(__xludf.DUMMYFUNCTION("if(REGEXMATCH(vlookup(B178,'Kings Ratings'!$A$2:$C$1000,3,false),""Event""),""Yes"","""")"),"Yes")</f>
        <v>Yes</v>
      </c>
      <c r="S178" s="13">
        <v>355.0</v>
      </c>
      <c r="T178" s="14" t="s">
        <v>484</v>
      </c>
    </row>
    <row r="179">
      <c r="A179" s="13">
        <v>361.0</v>
      </c>
      <c r="B179" s="14" t="s">
        <v>167</v>
      </c>
      <c r="C179" s="87">
        <v>24.0</v>
      </c>
      <c r="D179" s="87">
        <v>1166.0</v>
      </c>
      <c r="E179" s="87">
        <v>3595.0</v>
      </c>
      <c r="F179" s="19">
        <f>VLOOKUP(B179,'Kings Ratings'!$A$2:$B$1000,2,false)</f>
        <v>11</v>
      </c>
      <c r="G179" s="6"/>
      <c r="H179" s="19"/>
      <c r="I179" s="19"/>
      <c r="J179" s="19" t="str">
        <f>IFERROR(__xludf.DUMMYFUNCTION("if(REGEXMATCH(vlookup(B179,'Kings Ratings'!$A$2:$C$1000,3,false),""Fishing""),""Yes"","""")"),"")</f>
        <v/>
      </c>
      <c r="K179" s="19" t="str">
        <f>IFERROR(__xludf.DUMMYFUNCTION("if(REGEXMATCH(vlookup(B179,'Kings Ratings'!$A$2:$C$1000,3,false),""Crafting""),""Yes"","""")"),"")</f>
        <v/>
      </c>
      <c r="L179" s="19" t="str">
        <f>IFERROR(__xludf.DUMMYFUNCTION("if(REGEXMATCH(vlookup(B179,'Kings Ratings'!$A$2:$C$1000,3,false),""Exploring""),""Yes"","""")"),"")</f>
        <v/>
      </c>
      <c r="M179" s="19" t="str">
        <f>IFERROR(__xludf.DUMMYFUNCTION("if(REGEXMATCH(vlookup(B179,'Kings Ratings'!$A$2:$C$1000,3,false),""Farming""),""Yes"","""")"),"")</f>
        <v/>
      </c>
      <c r="N179" s="19" t="str">
        <f>IFERROR(__xludf.DUMMYFUNCTION("if(REGEXMATCH(vlookup(B179,'Kings Ratings'!$A$2:$C$1000,3,false),""Cooking""),""Yes"","""")"),"")</f>
        <v/>
      </c>
      <c r="O179" s="19" t="str">
        <f>IFERROR(__xludf.DUMMYFUNCTION("if(REGEXMATCH(vlookup(B179,'Kings Ratings'!$A$2:$C$1000,3,false),""Event""),""Yes"","""")"),"")</f>
        <v/>
      </c>
      <c r="S179" s="13">
        <v>361.0</v>
      </c>
      <c r="T179" s="14" t="s">
        <v>167</v>
      </c>
    </row>
    <row r="180">
      <c r="A180" s="13">
        <v>368.0</v>
      </c>
      <c r="B180" s="14" t="s">
        <v>227</v>
      </c>
      <c r="C180" s="87">
        <v>24.0</v>
      </c>
      <c r="D180" s="87">
        <v>1060.0</v>
      </c>
      <c r="E180" s="87">
        <v>3041.0</v>
      </c>
      <c r="F180" s="19">
        <f>VLOOKUP(B180,'Kings Ratings'!$A$2:$B$1000,2,false)</f>
        <v>2</v>
      </c>
      <c r="G180" s="90">
        <v>280.0</v>
      </c>
      <c r="H180" s="19"/>
      <c r="I180" s="19"/>
      <c r="J180" s="19" t="str">
        <f>IFERROR(__xludf.DUMMYFUNCTION("if(REGEXMATCH(vlookup(B180,'Kings Ratings'!$A$2:$C$1000,3,false),""Fishing""),""Yes"","""")"),"")</f>
        <v/>
      </c>
      <c r="K180" s="19" t="str">
        <f>IFERROR(__xludf.DUMMYFUNCTION("if(REGEXMATCH(vlookup(B180,'Kings Ratings'!$A$2:$C$1000,3,false),""Crafting""),""Yes"","""")"),"Yes")</f>
        <v>Yes</v>
      </c>
      <c r="L180" s="19" t="str">
        <f>IFERROR(__xludf.DUMMYFUNCTION("if(REGEXMATCH(vlookup(B180,'Kings Ratings'!$A$2:$C$1000,3,false),""Exploring""),""Yes"","""")"),"")</f>
        <v/>
      </c>
      <c r="M180" s="19" t="str">
        <f>IFERROR(__xludf.DUMMYFUNCTION("if(REGEXMATCH(vlookup(B180,'Kings Ratings'!$A$2:$C$1000,3,false),""Farming""),""Yes"","""")"),"")</f>
        <v/>
      </c>
      <c r="N180" s="19" t="str">
        <f>IFERROR(__xludf.DUMMYFUNCTION("if(REGEXMATCH(vlookup(B180,'Kings Ratings'!$A$2:$C$1000,3,false),""Cooking""),""Yes"","""")"),"")</f>
        <v/>
      </c>
      <c r="O180" s="19" t="str">
        <f>IFERROR(__xludf.DUMMYFUNCTION("if(REGEXMATCH(vlookup(B180,'Kings Ratings'!$A$2:$C$1000,3,false),""Event""),""Yes"","""")"),"")</f>
        <v/>
      </c>
      <c r="S180" s="13">
        <v>368.0</v>
      </c>
      <c r="T180" s="14" t="s">
        <v>227</v>
      </c>
    </row>
    <row r="181">
      <c r="A181" s="13">
        <v>373.0</v>
      </c>
      <c r="B181" s="14" t="s">
        <v>780</v>
      </c>
      <c r="C181" s="87">
        <v>23.0</v>
      </c>
      <c r="D181" s="87">
        <v>837.0</v>
      </c>
      <c r="E181" s="87">
        <v>2861.0</v>
      </c>
      <c r="F181" s="19">
        <f>VLOOKUP(B181,'Kings Ratings'!$A$2:$B$1000,2,false)</f>
        <v>6</v>
      </c>
      <c r="G181" s="88">
        <v>328.0</v>
      </c>
      <c r="H181" s="19"/>
      <c r="I181" s="19"/>
      <c r="J181" s="19" t="str">
        <f>IFERROR(__xludf.DUMMYFUNCTION("if(REGEXMATCH(vlookup(B181,'Kings Ratings'!$A$2:$C$1000,3,false),""Fishing""),""Yes"","""")"),"")</f>
        <v/>
      </c>
      <c r="K181" s="19" t="str">
        <f>IFERROR(__xludf.DUMMYFUNCTION("if(REGEXMATCH(vlookup(B181,'Kings Ratings'!$A$2:$C$1000,3,false),""Crafting""),""Yes"","""")"),"")</f>
        <v/>
      </c>
      <c r="L181" s="19" t="str">
        <f>IFERROR(__xludf.DUMMYFUNCTION("if(REGEXMATCH(vlookup(B181,'Kings Ratings'!$A$2:$C$1000,3,false),""Exploring""),""Yes"","""")"),"")</f>
        <v/>
      </c>
      <c r="M181" s="19" t="str">
        <f>IFERROR(__xludf.DUMMYFUNCTION("if(REGEXMATCH(vlookup(B181,'Kings Ratings'!$A$2:$C$1000,3,false),""Farming""),""Yes"","""")"),"Yes")</f>
        <v>Yes</v>
      </c>
      <c r="N181" s="19" t="str">
        <f>IFERROR(__xludf.DUMMYFUNCTION("if(REGEXMATCH(vlookup(B181,'Kings Ratings'!$A$2:$C$1000,3,false),""Cooking""),""Yes"","""")"),"")</f>
        <v/>
      </c>
      <c r="O181" s="19" t="str">
        <f>IFERROR(__xludf.DUMMYFUNCTION("if(REGEXMATCH(vlookup(B181,'Kings Ratings'!$A$2:$C$1000,3,false),""Event""),""Yes"","""")"),"")</f>
        <v/>
      </c>
      <c r="S181" s="13">
        <v>373.0</v>
      </c>
      <c r="T181" s="14" t="s">
        <v>780</v>
      </c>
    </row>
    <row r="182">
      <c r="A182" s="13">
        <v>378.0</v>
      </c>
      <c r="B182" s="14" t="s">
        <v>804</v>
      </c>
      <c r="C182" s="87">
        <v>22.0</v>
      </c>
      <c r="D182" s="87">
        <v>2085.0</v>
      </c>
      <c r="E182" s="87">
        <v>5331.0</v>
      </c>
      <c r="F182" s="19">
        <f>VLOOKUP(B182,'Kings Ratings'!$A$2:$B$1000,2,false)</f>
        <v>10</v>
      </c>
      <c r="G182" s="89">
        <v>300.0</v>
      </c>
      <c r="H182" s="19"/>
      <c r="I182" s="19"/>
      <c r="J182" s="19" t="str">
        <f>IFERROR(__xludf.DUMMYFUNCTION("if(REGEXMATCH(vlookup(B182,'Kings Ratings'!$A$2:$C$1000,3,false),""Fishing""),""Yes"","""")"),"Yes")</f>
        <v>Yes</v>
      </c>
      <c r="K182" s="19" t="str">
        <f>IFERROR(__xludf.DUMMYFUNCTION("if(REGEXMATCH(vlookup(B182,'Kings Ratings'!$A$2:$C$1000,3,false),""Crafting""),""Yes"","""")"),"")</f>
        <v/>
      </c>
      <c r="L182" s="19" t="str">
        <f>IFERROR(__xludf.DUMMYFUNCTION("if(REGEXMATCH(vlookup(B182,'Kings Ratings'!$A$2:$C$1000,3,false),""Exploring""),""Yes"","""")"),"")</f>
        <v/>
      </c>
      <c r="M182" s="19" t="str">
        <f>IFERROR(__xludf.DUMMYFUNCTION("if(REGEXMATCH(vlookup(B182,'Kings Ratings'!$A$2:$C$1000,3,false),""Farming""),""Yes"","""")"),"")</f>
        <v/>
      </c>
      <c r="N182" s="19" t="str">
        <f>IFERROR(__xludf.DUMMYFUNCTION("if(REGEXMATCH(vlookup(B182,'Kings Ratings'!$A$2:$C$1000,3,false),""Cooking""),""Yes"","""")"),"")</f>
        <v/>
      </c>
      <c r="O182" s="19" t="str">
        <f>IFERROR(__xludf.DUMMYFUNCTION("if(REGEXMATCH(vlookup(B182,'Kings Ratings'!$A$2:$C$1000,3,false),""Event""),""Yes"","""")"),"")</f>
        <v/>
      </c>
      <c r="S182" s="13">
        <v>378.0</v>
      </c>
      <c r="T182" s="14" t="s">
        <v>804</v>
      </c>
    </row>
    <row r="183">
      <c r="A183" s="13">
        <v>379.0</v>
      </c>
      <c r="B183" s="14" t="s">
        <v>33</v>
      </c>
      <c r="C183" s="87">
        <v>22.0</v>
      </c>
      <c r="D183" s="87">
        <v>1976.0</v>
      </c>
      <c r="E183" s="87">
        <v>5479.0</v>
      </c>
      <c r="F183" s="19">
        <f>VLOOKUP(B183,'Kings Ratings'!$A$2:$B$1000,2,false)</f>
        <v>8</v>
      </c>
      <c r="G183" s="6"/>
      <c r="H183" s="19"/>
      <c r="I183" s="19"/>
      <c r="J183" s="19" t="str">
        <f>IFERROR(__xludf.DUMMYFUNCTION("if(REGEXMATCH(vlookup(B183,'Kings Ratings'!$A$2:$C$1000,3,false),""Fishing""),""Yes"","""")"),"")</f>
        <v/>
      </c>
      <c r="K183" s="19" t="str">
        <f>IFERROR(__xludf.DUMMYFUNCTION("if(REGEXMATCH(vlookup(B183,'Kings Ratings'!$A$2:$C$1000,3,false),""Crafting""),""Yes"","""")"),"Yes")</f>
        <v>Yes</v>
      </c>
      <c r="L183" s="19" t="str">
        <f>IFERROR(__xludf.DUMMYFUNCTION("if(REGEXMATCH(vlookup(B183,'Kings Ratings'!$A$2:$C$1000,3,false),""Exploring""),""Yes"","""")"),"")</f>
        <v/>
      </c>
      <c r="M183" s="19" t="str">
        <f>IFERROR(__xludf.DUMMYFUNCTION("if(REGEXMATCH(vlookup(B183,'Kings Ratings'!$A$2:$C$1000,3,false),""Farming""),""Yes"","""")"),"")</f>
        <v/>
      </c>
      <c r="N183" s="19" t="str">
        <f>IFERROR(__xludf.DUMMYFUNCTION("if(REGEXMATCH(vlookup(B183,'Kings Ratings'!$A$2:$C$1000,3,false),""Cooking""),""Yes"","""")"),"")</f>
        <v/>
      </c>
      <c r="O183" s="19" t="str">
        <f>IFERROR(__xludf.DUMMYFUNCTION("if(REGEXMATCH(vlookup(B183,'Kings Ratings'!$A$2:$C$1000,3,false),""Event""),""Yes"","""")"),"")</f>
        <v/>
      </c>
      <c r="S183" s="13">
        <v>379.0</v>
      </c>
      <c r="T183" s="14" t="s">
        <v>33</v>
      </c>
    </row>
    <row r="184">
      <c r="A184" s="13">
        <v>387.0</v>
      </c>
      <c r="B184" s="14" t="s">
        <v>402</v>
      </c>
      <c r="C184" s="87">
        <v>22.0</v>
      </c>
      <c r="D184" s="87">
        <v>1273.0</v>
      </c>
      <c r="E184" s="87">
        <v>3574.0</v>
      </c>
      <c r="F184" s="19">
        <f>VLOOKUP(B184,'Kings Ratings'!$A$2:$B$1000,2,false)</f>
        <v>1</v>
      </c>
      <c r="G184" s="90">
        <v>212.0</v>
      </c>
      <c r="H184" s="19"/>
      <c r="I184" s="19"/>
      <c r="J184" s="19" t="str">
        <f>IFERROR(__xludf.DUMMYFUNCTION("if(REGEXMATCH(vlookup(B184,'Kings Ratings'!$A$2:$C$1000,3,false),""Fishing""),""Yes"","""")"),"")</f>
        <v/>
      </c>
      <c r="K184" s="19" t="str">
        <f>IFERROR(__xludf.DUMMYFUNCTION("if(REGEXMATCH(vlookup(B184,'Kings Ratings'!$A$2:$C$1000,3,false),""Crafting""),""Yes"","""")"),"")</f>
        <v/>
      </c>
      <c r="L184" s="19" t="str">
        <f>IFERROR(__xludf.DUMMYFUNCTION("if(REGEXMATCH(vlookup(B184,'Kings Ratings'!$A$2:$C$1000,3,false),""Exploring""),""Yes"","""")"),"Yes")</f>
        <v>Yes</v>
      </c>
      <c r="M184" s="19" t="str">
        <f>IFERROR(__xludf.DUMMYFUNCTION("if(REGEXMATCH(vlookup(B184,'Kings Ratings'!$A$2:$C$1000,3,false),""Farming""),""Yes"","""")"),"")</f>
        <v/>
      </c>
      <c r="N184" s="19" t="str">
        <f>IFERROR(__xludf.DUMMYFUNCTION("if(REGEXMATCH(vlookup(B184,'Kings Ratings'!$A$2:$C$1000,3,false),""Cooking""),""Yes"","""")"),"")</f>
        <v/>
      </c>
      <c r="O184" s="19" t="str">
        <f>IFERROR(__xludf.DUMMYFUNCTION("if(REGEXMATCH(vlookup(B184,'Kings Ratings'!$A$2:$C$1000,3,false),""Event""),""Yes"","""")"),"")</f>
        <v/>
      </c>
      <c r="S184" s="13">
        <v>387.0</v>
      </c>
      <c r="T184" s="14" t="s">
        <v>402</v>
      </c>
    </row>
    <row r="185">
      <c r="A185" s="13">
        <v>388.0</v>
      </c>
      <c r="B185" s="14" t="s">
        <v>462</v>
      </c>
      <c r="C185" s="87">
        <v>21.0</v>
      </c>
      <c r="D185" s="87">
        <v>3720.0</v>
      </c>
      <c r="E185" s="87">
        <v>24267.0</v>
      </c>
      <c r="F185" s="19">
        <f>VLOOKUP(B185,'Kings Ratings'!$A$2:$B$1000,2,false)</f>
        <v>5</v>
      </c>
      <c r="G185" s="89">
        <v>298.0</v>
      </c>
      <c r="H185" s="19"/>
      <c r="I185" s="19"/>
      <c r="J185" s="19" t="str">
        <f>IFERROR(__xludf.DUMMYFUNCTION("if(REGEXMATCH(vlookup(B185,'Kings Ratings'!$A$2:$C$1000,3,false),""Fishing""),""Yes"","""")"),"")</f>
        <v/>
      </c>
      <c r="K185" s="19" t="str">
        <f>IFERROR(__xludf.DUMMYFUNCTION("if(REGEXMATCH(vlookup(B185,'Kings Ratings'!$A$2:$C$1000,3,false),""Crafting""),""Yes"","""")"),"Yes")</f>
        <v>Yes</v>
      </c>
      <c r="L185" s="19" t="str">
        <f>IFERROR(__xludf.DUMMYFUNCTION("if(REGEXMATCH(vlookup(B185,'Kings Ratings'!$A$2:$C$1000,3,false),""Exploring""),""Yes"","""")"),"")</f>
        <v/>
      </c>
      <c r="M185" s="19" t="str">
        <f>IFERROR(__xludf.DUMMYFUNCTION("if(REGEXMATCH(vlookup(B185,'Kings Ratings'!$A$2:$C$1000,3,false),""Farming""),""Yes"","""")"),"")</f>
        <v/>
      </c>
      <c r="N185" s="19" t="str">
        <f>IFERROR(__xludf.DUMMYFUNCTION("if(REGEXMATCH(vlookup(B185,'Kings Ratings'!$A$2:$C$1000,3,false),""Cooking""),""Yes"","""")"),"")</f>
        <v/>
      </c>
      <c r="O185" s="19" t="str">
        <f>IFERROR(__xludf.DUMMYFUNCTION("if(REGEXMATCH(vlookup(B185,'Kings Ratings'!$A$2:$C$1000,3,false),""Event""),""Yes"","""")"),"")</f>
        <v/>
      </c>
      <c r="S185" s="13">
        <v>388.0</v>
      </c>
      <c r="T185" s="14" t="s">
        <v>462</v>
      </c>
    </row>
    <row r="186">
      <c r="A186" s="13">
        <v>390.0</v>
      </c>
      <c r="B186" s="14" t="s">
        <v>707</v>
      </c>
      <c r="C186" s="87">
        <v>16.0</v>
      </c>
      <c r="D186" s="87">
        <v>2341.0</v>
      </c>
      <c r="E186" s="87">
        <v>6745.0</v>
      </c>
      <c r="F186" s="19">
        <f>VLOOKUP(B186,'Kings Ratings'!$A$2:$B$1000,2,false)</f>
        <v>9</v>
      </c>
      <c r="G186" s="6"/>
      <c r="H186" s="19"/>
      <c r="I186" s="19"/>
      <c r="J186" s="19" t="str">
        <f>IFERROR(__xludf.DUMMYFUNCTION("if(REGEXMATCH(vlookup(B186,'Kings Ratings'!$A$2:$C$1000,3,false),""Fishing""),""Yes"","""")"),"Yes")</f>
        <v>Yes</v>
      </c>
      <c r="K186" s="19" t="str">
        <f>IFERROR(__xludf.DUMMYFUNCTION("if(REGEXMATCH(vlookup(B186,'Kings Ratings'!$A$2:$C$1000,3,false),""Crafting""),""Yes"","""")"),"")</f>
        <v/>
      </c>
      <c r="L186" s="19" t="str">
        <f>IFERROR(__xludf.DUMMYFUNCTION("if(REGEXMATCH(vlookup(B186,'Kings Ratings'!$A$2:$C$1000,3,false),""Exploring""),""Yes"","""")"),"")</f>
        <v/>
      </c>
      <c r="M186" s="19" t="str">
        <f>IFERROR(__xludf.DUMMYFUNCTION("if(REGEXMATCH(vlookup(B186,'Kings Ratings'!$A$2:$C$1000,3,false),""Farming""),""Yes"","""")"),"")</f>
        <v/>
      </c>
      <c r="N186" s="19" t="str">
        <f>IFERROR(__xludf.DUMMYFUNCTION("if(REGEXMATCH(vlookup(B186,'Kings Ratings'!$A$2:$C$1000,3,false),""Cooking""),""Yes"","""")"),"")</f>
        <v/>
      </c>
      <c r="O186" s="19" t="str">
        <f>IFERROR(__xludf.DUMMYFUNCTION("if(REGEXMATCH(vlookup(B186,'Kings Ratings'!$A$2:$C$1000,3,false),""Event""),""Yes"","""")"),"")</f>
        <v/>
      </c>
      <c r="S186" s="13">
        <v>390.0</v>
      </c>
      <c r="T186" s="14" t="s">
        <v>707</v>
      </c>
    </row>
    <row r="187">
      <c r="A187" s="13">
        <v>392.0</v>
      </c>
      <c r="B187" s="14" t="s">
        <v>308</v>
      </c>
      <c r="C187" s="87">
        <v>16.0</v>
      </c>
      <c r="D187" s="87">
        <v>1837.0</v>
      </c>
      <c r="E187" s="87">
        <v>4807.0</v>
      </c>
      <c r="F187" s="19">
        <f>VLOOKUP(B187,'Kings Ratings'!$A$2:$B$1000,2,false)</f>
        <v>2</v>
      </c>
      <c r="G187" s="89">
        <v>222.0</v>
      </c>
      <c r="H187" s="19"/>
      <c r="I187" s="19"/>
      <c r="J187" s="19" t="str">
        <f>IFERROR(__xludf.DUMMYFUNCTION("if(REGEXMATCH(vlookup(B187,'Kings Ratings'!$A$2:$C$1000,3,false),""Fishing""),""Yes"","""")"),"")</f>
        <v/>
      </c>
      <c r="K187" s="19" t="str">
        <f>IFERROR(__xludf.DUMMYFUNCTION("if(REGEXMATCH(vlookup(B187,'Kings Ratings'!$A$2:$C$1000,3,false),""Crafting""),""Yes"","""")"),"")</f>
        <v/>
      </c>
      <c r="L187" s="19" t="str">
        <f>IFERROR(__xludf.DUMMYFUNCTION("if(REGEXMATCH(vlookup(B187,'Kings Ratings'!$A$2:$C$1000,3,false),""Exploring""),""Yes"","""")"),"")</f>
        <v/>
      </c>
      <c r="M187" s="19" t="str">
        <f>IFERROR(__xludf.DUMMYFUNCTION("if(REGEXMATCH(vlookup(B187,'Kings Ratings'!$A$2:$C$1000,3,false),""Farming""),""Yes"","""")"),"")</f>
        <v/>
      </c>
      <c r="N187" s="19" t="str">
        <f>IFERROR(__xludf.DUMMYFUNCTION("if(REGEXMATCH(vlookup(B187,'Kings Ratings'!$A$2:$C$1000,3,false),""Cooking""),""Yes"","""")"),"")</f>
        <v/>
      </c>
      <c r="O187" s="19" t="str">
        <f>IFERROR(__xludf.DUMMYFUNCTION("if(REGEXMATCH(vlookup(B187,'Kings Ratings'!$A$2:$C$1000,3,false),""Event""),""Yes"","""")"),"")</f>
        <v/>
      </c>
      <c r="S187" s="13">
        <v>392.0</v>
      </c>
      <c r="T187" s="14" t="s">
        <v>308</v>
      </c>
    </row>
    <row r="188">
      <c r="A188" s="13">
        <v>393.0</v>
      </c>
      <c r="B188" s="14" t="s">
        <v>283</v>
      </c>
      <c r="C188" s="87">
        <v>14.0</v>
      </c>
      <c r="D188" s="87">
        <v>2191.0</v>
      </c>
      <c r="E188" s="87">
        <v>5905.0</v>
      </c>
      <c r="F188" s="19">
        <f>VLOOKUP(B188,'Kings Ratings'!$A$2:$B$1000,2,false)</f>
        <v>6</v>
      </c>
      <c r="G188" s="89">
        <v>295.0</v>
      </c>
      <c r="H188" s="19"/>
      <c r="I188" s="19"/>
      <c r="J188" s="19" t="str">
        <f>IFERROR(__xludf.DUMMYFUNCTION("if(REGEXMATCH(vlookup(B188,'Kings Ratings'!$A$2:$C$1000,3,false),""Fishing""),""Yes"","""")"),"")</f>
        <v/>
      </c>
      <c r="K188" s="19" t="str">
        <f>IFERROR(__xludf.DUMMYFUNCTION("if(REGEXMATCH(vlookup(B188,'Kings Ratings'!$A$2:$C$1000,3,false),""Crafting""),""Yes"","""")"),"Yes")</f>
        <v>Yes</v>
      </c>
      <c r="L188" s="19" t="str">
        <f>IFERROR(__xludf.DUMMYFUNCTION("if(REGEXMATCH(vlookup(B188,'Kings Ratings'!$A$2:$C$1000,3,false),""Exploring""),""Yes"","""")"),"")</f>
        <v/>
      </c>
      <c r="M188" s="19" t="str">
        <f>IFERROR(__xludf.DUMMYFUNCTION("if(REGEXMATCH(vlookup(B188,'Kings Ratings'!$A$2:$C$1000,3,false),""Farming""),""Yes"","""")"),"")</f>
        <v/>
      </c>
      <c r="N188" s="19" t="str">
        <f>IFERROR(__xludf.DUMMYFUNCTION("if(REGEXMATCH(vlookup(B188,'Kings Ratings'!$A$2:$C$1000,3,false),""Cooking""),""Yes"","""")"),"")</f>
        <v/>
      </c>
      <c r="O188" s="19" t="str">
        <f>IFERROR(__xludf.DUMMYFUNCTION("if(REGEXMATCH(vlookup(B188,'Kings Ratings'!$A$2:$C$1000,3,false),""Event""),""Yes"","""")"),"")</f>
        <v/>
      </c>
      <c r="S188" s="13">
        <v>393.0</v>
      </c>
      <c r="T188" s="14" t="s">
        <v>283</v>
      </c>
    </row>
    <row r="189">
      <c r="A189" s="13">
        <v>408.0</v>
      </c>
      <c r="B189" s="14" t="s">
        <v>188</v>
      </c>
      <c r="C189" s="87">
        <v>14.0</v>
      </c>
      <c r="D189" s="87">
        <v>1301.0</v>
      </c>
      <c r="E189" s="87">
        <v>5781.0</v>
      </c>
      <c r="F189" s="19">
        <f>VLOOKUP(B189,'Kings Ratings'!$A$2:$B$1000,2,false)</f>
        <v>11</v>
      </c>
      <c r="G189" s="6"/>
      <c r="H189" s="19"/>
      <c r="I189" s="19"/>
      <c r="J189" s="19" t="str">
        <f>IFERROR(__xludf.DUMMYFUNCTION("if(REGEXMATCH(vlookup(B189,'Kings Ratings'!$A$2:$C$1000,3,false),""Fishing""),""Yes"","""")"),"")</f>
        <v/>
      </c>
      <c r="K189" s="19" t="str">
        <f>IFERROR(__xludf.DUMMYFUNCTION("if(REGEXMATCH(vlookup(B189,'Kings Ratings'!$A$2:$C$1000,3,false),""Crafting""),""Yes"","""")"),"")</f>
        <v/>
      </c>
      <c r="L189" s="19" t="str">
        <f>IFERROR(__xludf.DUMMYFUNCTION("if(REGEXMATCH(vlookup(B189,'Kings Ratings'!$A$2:$C$1000,3,false),""Exploring""),""Yes"","""")"),"")</f>
        <v/>
      </c>
      <c r="M189" s="19" t="str">
        <f>IFERROR(__xludf.DUMMYFUNCTION("if(REGEXMATCH(vlookup(B189,'Kings Ratings'!$A$2:$C$1000,3,false),""Farming""),""Yes"","""")"),"")</f>
        <v/>
      </c>
      <c r="N189" s="19" t="str">
        <f>IFERROR(__xludf.DUMMYFUNCTION("if(REGEXMATCH(vlookup(B189,'Kings Ratings'!$A$2:$C$1000,3,false),""Cooking""),""Yes"","""")"),"")</f>
        <v/>
      </c>
      <c r="O189" s="19" t="str">
        <f>IFERROR(__xludf.DUMMYFUNCTION("if(REGEXMATCH(vlookup(B189,'Kings Ratings'!$A$2:$C$1000,3,false),""Event""),""Yes"","""")"),"")</f>
        <v/>
      </c>
      <c r="S189" s="13">
        <v>408.0</v>
      </c>
      <c r="T189" s="14" t="s">
        <v>188</v>
      </c>
    </row>
    <row r="190">
      <c r="A190" s="13">
        <v>409.0</v>
      </c>
      <c r="B190" s="14" t="s">
        <v>616</v>
      </c>
      <c r="C190" s="87">
        <v>14.0</v>
      </c>
      <c r="D190" s="87">
        <v>940.0</v>
      </c>
      <c r="E190" s="87">
        <v>4186.0</v>
      </c>
      <c r="F190" s="19">
        <f>VLOOKUP(B190,'Kings Ratings'!$A$2:$B$1000,2,false)</f>
        <v>8</v>
      </c>
      <c r="G190" s="6"/>
      <c r="H190" s="19"/>
      <c r="I190" s="19"/>
      <c r="J190" s="19" t="str">
        <f>IFERROR(__xludf.DUMMYFUNCTION("if(REGEXMATCH(vlookup(B190,'Kings Ratings'!$A$2:$C$1000,3,false),""Fishing""),""Yes"","""")"),"")</f>
        <v/>
      </c>
      <c r="K190" s="19" t="str">
        <f>IFERROR(__xludf.DUMMYFUNCTION("if(REGEXMATCH(vlookup(B190,'Kings Ratings'!$A$2:$C$1000,3,false),""Crafting""),""Yes"","""")"),"")</f>
        <v/>
      </c>
      <c r="L190" s="19" t="str">
        <f>IFERROR(__xludf.DUMMYFUNCTION("if(REGEXMATCH(vlookup(B190,'Kings Ratings'!$A$2:$C$1000,3,false),""Exploring""),""Yes"","""")"),"")</f>
        <v/>
      </c>
      <c r="M190" s="19" t="str">
        <f>IFERROR(__xludf.DUMMYFUNCTION("if(REGEXMATCH(vlookup(B190,'Kings Ratings'!$A$2:$C$1000,3,false),""Farming""),""Yes"","""")"),"Yes")</f>
        <v>Yes</v>
      </c>
      <c r="N190" s="19" t="str">
        <f>IFERROR(__xludf.DUMMYFUNCTION("if(REGEXMATCH(vlookup(B190,'Kings Ratings'!$A$2:$C$1000,3,false),""Cooking""),""Yes"","""")"),"")</f>
        <v/>
      </c>
      <c r="O190" s="19" t="str">
        <f>IFERROR(__xludf.DUMMYFUNCTION("if(REGEXMATCH(vlookup(B190,'Kings Ratings'!$A$2:$C$1000,3,false),""Event""),""Yes"","""")"),"")</f>
        <v/>
      </c>
      <c r="S190" s="13">
        <v>409.0</v>
      </c>
      <c r="T190" s="14" t="s">
        <v>616</v>
      </c>
    </row>
    <row r="191">
      <c r="A191" s="13">
        <v>411.0</v>
      </c>
      <c r="B191" s="14" t="s">
        <v>736</v>
      </c>
      <c r="C191" s="11">
        <v>13.0</v>
      </c>
      <c r="D191" s="11">
        <v>2294.0</v>
      </c>
      <c r="E191" s="11">
        <v>1599.0</v>
      </c>
      <c r="F191" s="19">
        <f>VLOOKUP(B191,'Kings Ratings'!$A$2:$B$1000,2,false)</f>
        <v>11</v>
      </c>
      <c r="G191" s="6"/>
      <c r="H191" s="19"/>
      <c r="I191" s="19"/>
      <c r="J191" s="19" t="str">
        <f>IFERROR(__xludf.DUMMYFUNCTION("if(REGEXMATCH(vlookup(B191,'Kings Ratings'!$A$2:$C$1000,3,false),""Fishing""),""Yes"","""")"),"")</f>
        <v/>
      </c>
      <c r="K191" s="19" t="str">
        <f>IFERROR(__xludf.DUMMYFUNCTION("if(REGEXMATCH(vlookup(B191,'Kings Ratings'!$A$2:$C$1000,3,false),""Crafting""),""Yes"","""")"),"Yes")</f>
        <v>Yes</v>
      </c>
      <c r="L191" s="19" t="str">
        <f>IFERROR(__xludf.DUMMYFUNCTION("if(REGEXMATCH(vlookup(B191,'Kings Ratings'!$A$2:$C$1000,3,false),""Exploring""),""Yes"","""")"),"")</f>
        <v/>
      </c>
      <c r="M191" s="19" t="str">
        <f>IFERROR(__xludf.DUMMYFUNCTION("if(REGEXMATCH(vlookup(B191,'Kings Ratings'!$A$2:$C$1000,3,false),""Farming""),""Yes"","""")"),"")</f>
        <v/>
      </c>
      <c r="N191" s="19" t="str">
        <f>IFERROR(__xludf.DUMMYFUNCTION("if(REGEXMATCH(vlookup(B191,'Kings Ratings'!$A$2:$C$1000,3,false),""Cooking""),""Yes"","""")"),"")</f>
        <v/>
      </c>
      <c r="O191" s="19" t="str">
        <f>IFERROR(__xludf.DUMMYFUNCTION("if(REGEXMATCH(vlookup(B191,'Kings Ratings'!$A$2:$C$1000,3,false),""Event""),""Yes"","""")"),"Yes")</f>
        <v>Yes</v>
      </c>
      <c r="S191" s="13">
        <v>411.0</v>
      </c>
      <c r="T191" s="14" t="s">
        <v>736</v>
      </c>
    </row>
    <row r="192">
      <c r="A192" s="13">
        <v>414.0</v>
      </c>
      <c r="B192" s="14" t="s">
        <v>430</v>
      </c>
      <c r="C192" s="87">
        <v>13.0</v>
      </c>
      <c r="D192" s="87">
        <v>1144.0</v>
      </c>
      <c r="E192" s="87">
        <v>4147.0</v>
      </c>
      <c r="F192" s="19">
        <f>VLOOKUP(B192,'Kings Ratings'!$A$2:$B$1000,2,false)</f>
        <v>2</v>
      </c>
      <c r="G192" s="89">
        <v>293.0</v>
      </c>
      <c r="H192" s="19"/>
      <c r="I192" s="19"/>
      <c r="J192" s="19" t="str">
        <f>IFERROR(__xludf.DUMMYFUNCTION("if(REGEXMATCH(vlookup(B192,'Kings Ratings'!$A$2:$C$1000,3,false),""Fishing""),""Yes"","""")"),"")</f>
        <v/>
      </c>
      <c r="K192" s="19" t="str">
        <f>IFERROR(__xludf.DUMMYFUNCTION("if(REGEXMATCH(vlookup(B192,'Kings Ratings'!$A$2:$C$1000,3,false),""Crafting""),""Yes"","""")"),"Yes")</f>
        <v>Yes</v>
      </c>
      <c r="L192" s="19" t="str">
        <f>IFERROR(__xludf.DUMMYFUNCTION("if(REGEXMATCH(vlookup(B192,'Kings Ratings'!$A$2:$C$1000,3,false),""Exploring""),""Yes"","""")"),"")</f>
        <v/>
      </c>
      <c r="M192" s="19" t="str">
        <f>IFERROR(__xludf.DUMMYFUNCTION("if(REGEXMATCH(vlookup(B192,'Kings Ratings'!$A$2:$C$1000,3,false),""Farming""),""Yes"","""")"),"")</f>
        <v/>
      </c>
      <c r="N192" s="19" t="str">
        <f>IFERROR(__xludf.DUMMYFUNCTION("if(REGEXMATCH(vlookup(B192,'Kings Ratings'!$A$2:$C$1000,3,false),""Cooking""),""Yes"","""")"),"")</f>
        <v/>
      </c>
      <c r="O192" s="19" t="str">
        <f>IFERROR(__xludf.DUMMYFUNCTION("if(REGEXMATCH(vlookup(B192,'Kings Ratings'!$A$2:$C$1000,3,false),""Event""),""Yes"","""")"),"")</f>
        <v/>
      </c>
      <c r="S192" s="13">
        <v>414.0</v>
      </c>
      <c r="T192" s="14" t="s">
        <v>430</v>
      </c>
    </row>
    <row r="193">
      <c r="A193" s="13">
        <v>427.0</v>
      </c>
      <c r="B193" s="14" t="s">
        <v>590</v>
      </c>
      <c r="C193" s="87">
        <v>11.0</v>
      </c>
      <c r="D193" s="87">
        <v>1867.0</v>
      </c>
      <c r="E193" s="87">
        <v>4131.0</v>
      </c>
      <c r="F193" s="19">
        <f>VLOOKUP(B193,'Kings Ratings'!$A$2:$B$1000,2,false)</f>
        <v>1</v>
      </c>
      <c r="G193" s="89">
        <v>236.0</v>
      </c>
      <c r="H193" s="19"/>
      <c r="I193" s="19"/>
      <c r="J193" s="19" t="str">
        <f>IFERROR(__xludf.DUMMYFUNCTION("if(REGEXMATCH(vlookup(B193,'Kings Ratings'!$A$2:$C$1000,3,false),""Fishing""),""Yes"","""")"),"")</f>
        <v/>
      </c>
      <c r="K193" s="19" t="str">
        <f>IFERROR(__xludf.DUMMYFUNCTION("if(REGEXMATCH(vlookup(B193,'Kings Ratings'!$A$2:$C$1000,3,false),""Crafting""),""Yes"","""")"),"Yes")</f>
        <v>Yes</v>
      </c>
      <c r="L193" s="19" t="str">
        <f>IFERROR(__xludf.DUMMYFUNCTION("if(REGEXMATCH(vlookup(B193,'Kings Ratings'!$A$2:$C$1000,3,false),""Exploring""),""Yes"","""")"),"")</f>
        <v/>
      </c>
      <c r="M193" s="19" t="str">
        <f>IFERROR(__xludf.DUMMYFUNCTION("if(REGEXMATCH(vlookup(B193,'Kings Ratings'!$A$2:$C$1000,3,false),""Farming""),""Yes"","""")"),"")</f>
        <v/>
      </c>
      <c r="N193" s="19" t="str">
        <f>IFERROR(__xludf.DUMMYFUNCTION("if(REGEXMATCH(vlookup(B193,'Kings Ratings'!$A$2:$C$1000,3,false),""Cooking""),""Yes"","""")"),"")</f>
        <v/>
      </c>
      <c r="O193" s="19" t="str">
        <f>IFERROR(__xludf.DUMMYFUNCTION("if(REGEXMATCH(vlookup(B193,'Kings Ratings'!$A$2:$C$1000,3,false),""Event""),""Yes"","""")"),"")</f>
        <v/>
      </c>
      <c r="S193" s="13">
        <v>427.0</v>
      </c>
      <c r="T193" s="14" t="s">
        <v>590</v>
      </c>
    </row>
    <row r="194">
      <c r="A194" s="13">
        <v>428.0</v>
      </c>
      <c r="B194" s="14" t="s">
        <v>735</v>
      </c>
      <c r="C194" s="87">
        <v>11.0</v>
      </c>
      <c r="D194" s="87">
        <v>748.0</v>
      </c>
      <c r="E194" s="87">
        <v>2795.0</v>
      </c>
      <c r="F194" s="19">
        <f>VLOOKUP(B194,'Kings Ratings'!$A$2:$B$1000,2,false)</f>
        <v>11</v>
      </c>
      <c r="G194" s="6"/>
      <c r="H194" s="19"/>
      <c r="I194" s="19"/>
      <c r="J194" s="19" t="str">
        <f>IFERROR(__xludf.DUMMYFUNCTION("if(REGEXMATCH(vlookup(B194,'Kings Ratings'!$A$2:$C$1000,3,false),""Fishing""),""Yes"","""")"),"")</f>
        <v/>
      </c>
      <c r="K194" s="19" t="str">
        <f>IFERROR(__xludf.DUMMYFUNCTION("if(REGEXMATCH(vlookup(B194,'Kings Ratings'!$A$2:$C$1000,3,false),""Crafting""),""Yes"","""")"),"Yes")</f>
        <v>Yes</v>
      </c>
      <c r="L194" s="19" t="str">
        <f>IFERROR(__xludf.DUMMYFUNCTION("if(REGEXMATCH(vlookup(B194,'Kings Ratings'!$A$2:$C$1000,3,false),""Exploring""),""Yes"","""")"),"")</f>
        <v/>
      </c>
      <c r="M194" s="19" t="str">
        <f>IFERROR(__xludf.DUMMYFUNCTION("if(REGEXMATCH(vlookup(B194,'Kings Ratings'!$A$2:$C$1000,3,false),""Farming""),""Yes"","""")"),"")</f>
        <v/>
      </c>
      <c r="N194" s="19" t="str">
        <f>IFERROR(__xludf.DUMMYFUNCTION("if(REGEXMATCH(vlookup(B194,'Kings Ratings'!$A$2:$C$1000,3,false),""Cooking""),""Yes"","""")"),"")</f>
        <v/>
      </c>
      <c r="O194" s="19" t="str">
        <f>IFERROR(__xludf.DUMMYFUNCTION("if(REGEXMATCH(vlookup(B194,'Kings Ratings'!$A$2:$C$1000,3,false),""Event""),""Yes"","""")"),"Yes")</f>
        <v>Yes</v>
      </c>
      <c r="S194" s="13">
        <v>428.0</v>
      </c>
      <c r="T194" s="14" t="s">
        <v>735</v>
      </c>
    </row>
    <row r="195">
      <c r="A195" s="13">
        <v>450.0</v>
      </c>
      <c r="B195" s="14" t="s">
        <v>56</v>
      </c>
      <c r="C195" s="87">
        <v>9.0</v>
      </c>
      <c r="D195" s="87">
        <v>2028.0</v>
      </c>
      <c r="E195" s="87">
        <v>8944.0</v>
      </c>
      <c r="F195" s="19">
        <f>VLOOKUP(B195,'Kings Ratings'!$A$2:$B$1000,2,false)</f>
        <v>5</v>
      </c>
      <c r="G195" s="90">
        <v>296.0</v>
      </c>
      <c r="H195" s="19"/>
      <c r="I195" s="19"/>
      <c r="J195" s="19" t="str">
        <f>IFERROR(__xludf.DUMMYFUNCTION("if(REGEXMATCH(vlookup(B195,'Kings Ratings'!$A$2:$C$1000,3,false),""Fishing""),""Yes"","""")"),"")</f>
        <v/>
      </c>
      <c r="K195" s="19" t="str">
        <f>IFERROR(__xludf.DUMMYFUNCTION("if(REGEXMATCH(vlookup(B195,'Kings Ratings'!$A$2:$C$1000,3,false),""Crafting""),""Yes"","""")"),"")</f>
        <v/>
      </c>
      <c r="L195" s="19" t="str">
        <f>IFERROR(__xludf.DUMMYFUNCTION("if(REGEXMATCH(vlookup(B195,'Kings Ratings'!$A$2:$C$1000,3,false),""Exploring""),""Yes"","""")"),"")</f>
        <v/>
      </c>
      <c r="M195" s="19" t="str">
        <f>IFERROR(__xludf.DUMMYFUNCTION("if(REGEXMATCH(vlookup(B195,'Kings Ratings'!$A$2:$C$1000,3,false),""Farming""),""Yes"","""")"),"Yes")</f>
        <v>Yes</v>
      </c>
      <c r="N195" s="19" t="str">
        <f>IFERROR(__xludf.DUMMYFUNCTION("if(REGEXMATCH(vlookup(B195,'Kings Ratings'!$A$2:$C$1000,3,false),""Cooking""),""Yes"","""")"),"")</f>
        <v/>
      </c>
      <c r="O195" s="19" t="str">
        <f>IFERROR(__xludf.DUMMYFUNCTION("if(REGEXMATCH(vlookup(B195,'Kings Ratings'!$A$2:$C$1000,3,false),""Event""),""Yes"","""")"),"")</f>
        <v/>
      </c>
      <c r="S195" s="13">
        <v>450.0</v>
      </c>
      <c r="T195" s="14" t="s">
        <v>56</v>
      </c>
    </row>
    <row r="196">
      <c r="A196" s="13">
        <v>455.0</v>
      </c>
      <c r="B196" s="14" t="s">
        <v>821</v>
      </c>
      <c r="C196" s="87">
        <v>9.0</v>
      </c>
      <c r="D196" s="87">
        <v>737.0</v>
      </c>
      <c r="E196" s="87">
        <v>2565.0</v>
      </c>
      <c r="F196" s="19">
        <f>VLOOKUP(B196,'Kings Ratings'!$A$2:$B$1000,2,false)</f>
        <v>2</v>
      </c>
      <c r="G196" s="89">
        <v>291.0</v>
      </c>
      <c r="H196" s="19"/>
      <c r="I196" s="19"/>
      <c r="J196" s="19" t="str">
        <f>IFERROR(__xludf.DUMMYFUNCTION("if(REGEXMATCH(vlookup(B196,'Kings Ratings'!$A$2:$C$1000,3,false),""Fishing""),""Yes"","""")"),"")</f>
        <v/>
      </c>
      <c r="K196" s="19" t="str">
        <f>IFERROR(__xludf.DUMMYFUNCTION("if(REGEXMATCH(vlookup(B196,'Kings Ratings'!$A$2:$C$1000,3,false),""Crafting""),""Yes"","""")"),"Yes")</f>
        <v>Yes</v>
      </c>
      <c r="L196" s="19" t="str">
        <f>IFERROR(__xludf.DUMMYFUNCTION("if(REGEXMATCH(vlookup(B196,'Kings Ratings'!$A$2:$C$1000,3,false),""Exploring""),""Yes"","""")"),"")</f>
        <v/>
      </c>
      <c r="M196" s="19" t="str">
        <f>IFERROR(__xludf.DUMMYFUNCTION("if(REGEXMATCH(vlookup(B196,'Kings Ratings'!$A$2:$C$1000,3,false),""Farming""),""Yes"","""")"),"")</f>
        <v/>
      </c>
      <c r="N196" s="19" t="str">
        <f>IFERROR(__xludf.DUMMYFUNCTION("if(REGEXMATCH(vlookup(B196,'Kings Ratings'!$A$2:$C$1000,3,false),""Cooking""),""Yes"","""")"),"")</f>
        <v/>
      </c>
      <c r="O196" s="19" t="str">
        <f>IFERROR(__xludf.DUMMYFUNCTION("if(REGEXMATCH(vlookup(B196,'Kings Ratings'!$A$2:$C$1000,3,false),""Event""),""Yes"","""")"),"")</f>
        <v/>
      </c>
      <c r="S196" s="13">
        <v>455.0</v>
      </c>
      <c r="T196" s="14" t="s">
        <v>821</v>
      </c>
    </row>
    <row r="197">
      <c r="A197" s="13">
        <v>456.0</v>
      </c>
      <c r="B197" s="14" t="s">
        <v>770</v>
      </c>
      <c r="C197" s="87">
        <v>8.0</v>
      </c>
      <c r="D197" s="87">
        <v>863.0</v>
      </c>
      <c r="E197" s="87">
        <v>5533.0</v>
      </c>
      <c r="F197" s="19">
        <f>VLOOKUP(B197,'Kings Ratings'!$A$2:$B$1000,2,false)</f>
        <v>5</v>
      </c>
      <c r="G197" s="88">
        <v>321.0</v>
      </c>
      <c r="H197" s="19"/>
      <c r="I197" s="19"/>
      <c r="J197" s="19" t="str">
        <f>IFERROR(__xludf.DUMMYFUNCTION("if(REGEXMATCH(vlookup(B197,'Kings Ratings'!$A$2:$C$1000,3,false),""Fishing""),""Yes"","""")"),"")</f>
        <v/>
      </c>
      <c r="K197" s="19" t="str">
        <f>IFERROR(__xludf.DUMMYFUNCTION("if(REGEXMATCH(vlookup(B197,'Kings Ratings'!$A$2:$C$1000,3,false),""Crafting""),""Yes"","""")"),"Yes")</f>
        <v>Yes</v>
      </c>
      <c r="L197" s="19" t="str">
        <f>IFERROR(__xludf.DUMMYFUNCTION("if(REGEXMATCH(vlookup(B197,'Kings Ratings'!$A$2:$C$1000,3,false),""Exploring""),""Yes"","""")"),"")</f>
        <v/>
      </c>
      <c r="M197" s="19" t="str">
        <f>IFERROR(__xludf.DUMMYFUNCTION("if(REGEXMATCH(vlookup(B197,'Kings Ratings'!$A$2:$C$1000,3,false),""Farming""),""Yes"","""")"),"")</f>
        <v/>
      </c>
      <c r="N197" s="19" t="str">
        <f>IFERROR(__xludf.DUMMYFUNCTION("if(REGEXMATCH(vlookup(B197,'Kings Ratings'!$A$2:$C$1000,3,false),""Cooking""),""Yes"","""")"),"")</f>
        <v/>
      </c>
      <c r="O197" s="19" t="str">
        <f>IFERROR(__xludf.DUMMYFUNCTION("if(REGEXMATCH(vlookup(B197,'Kings Ratings'!$A$2:$C$1000,3,false),""Event""),""Yes"","""")"),"")</f>
        <v/>
      </c>
      <c r="S197" s="13">
        <v>456.0</v>
      </c>
      <c r="T197" s="14" t="s">
        <v>770</v>
      </c>
    </row>
    <row r="198">
      <c r="A198" s="13">
        <v>457.0</v>
      </c>
      <c r="B198" s="14" t="s">
        <v>401</v>
      </c>
      <c r="C198" s="87">
        <v>7.0</v>
      </c>
      <c r="D198" s="87">
        <v>217.0</v>
      </c>
      <c r="E198" s="87">
        <v>2176.0</v>
      </c>
      <c r="F198" s="19">
        <f>VLOOKUP(B198,'Kings Ratings'!$A$2:$B$1000,2,false)</f>
        <v>10</v>
      </c>
      <c r="G198" s="6"/>
      <c r="H198" s="19"/>
      <c r="I198" s="19"/>
      <c r="J198" s="19" t="str">
        <f>IFERROR(__xludf.DUMMYFUNCTION("if(REGEXMATCH(vlookup(B198,'Kings Ratings'!$A$2:$C$1000,3,false),""Fishing""),""Yes"","""")"),"Yes")</f>
        <v>Yes</v>
      </c>
      <c r="K198" s="19" t="str">
        <f>IFERROR(__xludf.DUMMYFUNCTION("if(REGEXMATCH(vlookup(B198,'Kings Ratings'!$A$2:$C$1000,3,false),""Crafting""),""Yes"","""")"),"")</f>
        <v/>
      </c>
      <c r="L198" s="19" t="str">
        <f>IFERROR(__xludf.DUMMYFUNCTION("if(REGEXMATCH(vlookup(B198,'Kings Ratings'!$A$2:$C$1000,3,false),""Exploring""),""Yes"","""")"),"")</f>
        <v/>
      </c>
      <c r="M198" s="19" t="str">
        <f>IFERROR(__xludf.DUMMYFUNCTION("if(REGEXMATCH(vlookup(B198,'Kings Ratings'!$A$2:$C$1000,3,false),""Farming""),""Yes"","""")"),"")</f>
        <v/>
      </c>
      <c r="N198" s="19" t="str">
        <f>IFERROR(__xludf.DUMMYFUNCTION("if(REGEXMATCH(vlookup(B198,'Kings Ratings'!$A$2:$C$1000,3,false),""Cooking""),""Yes"","""")"),"")</f>
        <v/>
      </c>
      <c r="O198" s="19" t="str">
        <f>IFERROR(__xludf.DUMMYFUNCTION("if(REGEXMATCH(vlookup(B198,'Kings Ratings'!$A$2:$C$1000,3,false),""Event""),""Yes"","""")"),"")</f>
        <v/>
      </c>
      <c r="S198" s="13">
        <v>457.0</v>
      </c>
      <c r="T198" s="14" t="s">
        <v>401</v>
      </c>
    </row>
    <row r="199">
      <c r="A199" s="13">
        <v>458.0</v>
      </c>
      <c r="B199" s="14" t="s">
        <v>380</v>
      </c>
      <c r="C199" s="87">
        <v>5.0</v>
      </c>
      <c r="D199" s="87">
        <v>555.0</v>
      </c>
      <c r="E199" s="87">
        <v>8768.0</v>
      </c>
      <c r="F199" s="19">
        <f>VLOOKUP(B199,'Kings Ratings'!$A$2:$B$1000,2,false)</f>
        <v>10</v>
      </c>
      <c r="G199" s="6"/>
      <c r="H199" s="19"/>
      <c r="I199" s="19"/>
      <c r="J199" s="19" t="str">
        <f>IFERROR(__xludf.DUMMYFUNCTION("if(REGEXMATCH(vlookup(B199,'Kings Ratings'!$A$2:$C$1000,3,false),""Fishing""),""Yes"","""")"),"Yes")</f>
        <v>Yes</v>
      </c>
      <c r="K199" s="19" t="str">
        <f>IFERROR(__xludf.DUMMYFUNCTION("if(REGEXMATCH(vlookup(B199,'Kings Ratings'!$A$2:$C$1000,3,false),""Crafting""),""Yes"","""")"),"")</f>
        <v/>
      </c>
      <c r="L199" s="19" t="str">
        <f>IFERROR(__xludf.DUMMYFUNCTION("if(REGEXMATCH(vlookup(B199,'Kings Ratings'!$A$2:$C$1000,3,false),""Exploring""),""Yes"","""")"),"")</f>
        <v/>
      </c>
      <c r="M199" s="19" t="str">
        <f>IFERROR(__xludf.DUMMYFUNCTION("if(REGEXMATCH(vlookup(B199,'Kings Ratings'!$A$2:$C$1000,3,false),""Farming""),""Yes"","""")"),"")</f>
        <v/>
      </c>
      <c r="N199" s="19" t="str">
        <f>IFERROR(__xludf.DUMMYFUNCTION("if(REGEXMATCH(vlookup(B199,'Kings Ratings'!$A$2:$C$1000,3,false),""Cooking""),""Yes"","""")"),"")</f>
        <v/>
      </c>
      <c r="O199" s="19" t="str">
        <f>IFERROR(__xludf.DUMMYFUNCTION("if(REGEXMATCH(vlookup(B199,'Kings Ratings'!$A$2:$C$1000,3,false),""Event""),""Yes"","""")"),"")</f>
        <v/>
      </c>
      <c r="S199" s="13">
        <v>458.0</v>
      </c>
      <c r="T199" s="14" t="s">
        <v>380</v>
      </c>
    </row>
    <row r="200">
      <c r="A200" s="13">
        <v>459.0</v>
      </c>
      <c r="B200" s="14" t="s">
        <v>381</v>
      </c>
      <c r="C200" s="87">
        <v>5.0</v>
      </c>
      <c r="D200" s="87">
        <v>214.0</v>
      </c>
      <c r="E200" s="87">
        <v>1815.0</v>
      </c>
      <c r="F200" s="19">
        <f>VLOOKUP(B200,'Kings Ratings'!$A$2:$B$1000,2,false)</f>
        <v>10</v>
      </c>
      <c r="G200" s="6"/>
      <c r="H200" s="19"/>
      <c r="I200" s="19"/>
      <c r="J200" s="19" t="str">
        <f>IFERROR(__xludf.DUMMYFUNCTION("if(REGEXMATCH(vlookup(B200,'Kings Ratings'!$A$2:$C$1000,3,false),""Fishing""),""Yes"","""")"),"Yes")</f>
        <v>Yes</v>
      </c>
      <c r="K200" s="19" t="str">
        <f>IFERROR(__xludf.DUMMYFUNCTION("if(REGEXMATCH(vlookup(B200,'Kings Ratings'!$A$2:$C$1000,3,false),""Crafting""),""Yes"","""")"),"")</f>
        <v/>
      </c>
      <c r="L200" s="19" t="str">
        <f>IFERROR(__xludf.DUMMYFUNCTION("if(REGEXMATCH(vlookup(B200,'Kings Ratings'!$A$2:$C$1000,3,false),""Exploring""),""Yes"","""")"),"")</f>
        <v/>
      </c>
      <c r="M200" s="19" t="str">
        <f>IFERROR(__xludf.DUMMYFUNCTION("if(REGEXMATCH(vlookup(B200,'Kings Ratings'!$A$2:$C$1000,3,false),""Farming""),""Yes"","""")"),"")</f>
        <v/>
      </c>
      <c r="N200" s="19" t="str">
        <f>IFERROR(__xludf.DUMMYFUNCTION("if(REGEXMATCH(vlookup(B200,'Kings Ratings'!$A$2:$C$1000,3,false),""Cooking""),""Yes"","""")"),"")</f>
        <v/>
      </c>
      <c r="O200" s="19" t="str">
        <f>IFERROR(__xludf.DUMMYFUNCTION("if(REGEXMATCH(vlookup(B200,'Kings Ratings'!$A$2:$C$1000,3,false),""Event""),""Yes"","""")"),"")</f>
        <v/>
      </c>
      <c r="S200" s="13">
        <v>459.0</v>
      </c>
      <c r="T200" s="14" t="s">
        <v>381</v>
      </c>
    </row>
    <row r="201">
      <c r="A201" s="13">
        <v>460.0</v>
      </c>
      <c r="B201" s="14" t="s">
        <v>385</v>
      </c>
      <c r="C201" s="87">
        <v>4.0</v>
      </c>
      <c r="D201" s="87">
        <v>808.0</v>
      </c>
      <c r="E201" s="87">
        <v>5112.0</v>
      </c>
      <c r="F201" s="19">
        <f>VLOOKUP(B201,'Kings Ratings'!$A$2:$B$1000,2,false)</f>
        <v>10</v>
      </c>
      <c r="G201" s="6"/>
      <c r="H201" s="19"/>
      <c r="I201" s="19"/>
      <c r="J201" s="19" t="str">
        <f>IFERROR(__xludf.DUMMYFUNCTION("if(REGEXMATCH(vlookup(B201,'Kings Ratings'!$A$2:$C$1000,3,false),""Fishing""),""Yes"","""")"),"Yes")</f>
        <v>Yes</v>
      </c>
      <c r="K201" s="19" t="str">
        <f>IFERROR(__xludf.DUMMYFUNCTION("if(REGEXMATCH(vlookup(B201,'Kings Ratings'!$A$2:$C$1000,3,false),""Crafting""),""Yes"","""")"),"")</f>
        <v/>
      </c>
      <c r="L201" s="19" t="str">
        <f>IFERROR(__xludf.DUMMYFUNCTION("if(REGEXMATCH(vlookup(B201,'Kings Ratings'!$A$2:$C$1000,3,false),""Exploring""),""Yes"","""")"),"")</f>
        <v/>
      </c>
      <c r="M201" s="19" t="str">
        <f>IFERROR(__xludf.DUMMYFUNCTION("if(REGEXMATCH(vlookup(B201,'Kings Ratings'!$A$2:$C$1000,3,false),""Farming""),""Yes"","""")"),"")</f>
        <v/>
      </c>
      <c r="N201" s="19" t="str">
        <f>IFERROR(__xludf.DUMMYFUNCTION("if(REGEXMATCH(vlookup(B201,'Kings Ratings'!$A$2:$C$1000,3,false),""Cooking""),""Yes"","""")"),"")</f>
        <v/>
      </c>
      <c r="O201" s="19" t="str">
        <f>IFERROR(__xludf.DUMMYFUNCTION("if(REGEXMATCH(vlookup(B201,'Kings Ratings'!$A$2:$C$1000,3,false),""Event""),""Yes"","""")"),"")</f>
        <v/>
      </c>
      <c r="S201" s="13">
        <v>460.0</v>
      </c>
      <c r="T201" s="14" t="s">
        <v>385</v>
      </c>
    </row>
    <row r="202">
      <c r="A202" s="13">
        <v>461.0</v>
      </c>
      <c r="B202" s="14" t="s">
        <v>355</v>
      </c>
      <c r="C202" s="87">
        <v>4.0</v>
      </c>
      <c r="D202" s="87">
        <v>433.0</v>
      </c>
      <c r="E202" s="87">
        <v>4003.0</v>
      </c>
      <c r="F202" s="19">
        <f>VLOOKUP(B202,'Kings Ratings'!$A$2:$B$1000,2,false)</f>
        <v>10</v>
      </c>
      <c r="G202" s="6"/>
      <c r="H202" s="19"/>
      <c r="I202" s="19"/>
      <c r="J202" s="19" t="str">
        <f>IFERROR(__xludf.DUMMYFUNCTION("if(REGEXMATCH(vlookup(B202,'Kings Ratings'!$A$2:$C$1000,3,false),""Fishing""),""Yes"","""")"),"Yes")</f>
        <v>Yes</v>
      </c>
      <c r="K202" s="19" t="str">
        <f>IFERROR(__xludf.DUMMYFUNCTION("if(REGEXMATCH(vlookup(B202,'Kings Ratings'!$A$2:$C$1000,3,false),""Crafting""),""Yes"","""")"),"")</f>
        <v/>
      </c>
      <c r="L202" s="19" t="str">
        <f>IFERROR(__xludf.DUMMYFUNCTION("if(REGEXMATCH(vlookup(B202,'Kings Ratings'!$A$2:$C$1000,3,false),""Exploring""),""Yes"","""")"),"")</f>
        <v/>
      </c>
      <c r="M202" s="19" t="str">
        <f>IFERROR(__xludf.DUMMYFUNCTION("if(REGEXMATCH(vlookup(B202,'Kings Ratings'!$A$2:$C$1000,3,false),""Farming""),""Yes"","""")"),"")</f>
        <v/>
      </c>
      <c r="N202" s="19" t="str">
        <f>IFERROR(__xludf.DUMMYFUNCTION("if(REGEXMATCH(vlookup(B202,'Kings Ratings'!$A$2:$C$1000,3,false),""Cooking""),""Yes"","""")"),"")</f>
        <v/>
      </c>
      <c r="O202" s="19" t="str">
        <f>IFERROR(__xludf.DUMMYFUNCTION("if(REGEXMATCH(vlookup(B202,'Kings Ratings'!$A$2:$C$1000,3,false),""Event""),""Yes"","""")"),"")</f>
        <v/>
      </c>
      <c r="S202" s="13">
        <v>461.0</v>
      </c>
      <c r="T202" s="14" t="s">
        <v>355</v>
      </c>
    </row>
    <row r="203">
      <c r="A203" s="13">
        <v>462.0</v>
      </c>
      <c r="B203" s="14" t="s">
        <v>365</v>
      </c>
      <c r="C203" s="87">
        <v>3.0</v>
      </c>
      <c r="D203" s="87">
        <v>217.0</v>
      </c>
      <c r="E203" s="87">
        <v>3119.0</v>
      </c>
      <c r="F203" s="19">
        <f>VLOOKUP(B203,'Kings Ratings'!$A$2:$B$1000,2,false)</f>
        <v>10</v>
      </c>
      <c r="G203" s="6"/>
      <c r="H203" s="19"/>
      <c r="I203" s="19"/>
      <c r="J203" s="19" t="str">
        <f>IFERROR(__xludf.DUMMYFUNCTION("if(REGEXMATCH(vlookup(B203,'Kings Ratings'!$A$2:$C$1000,3,false),""Fishing""),""Yes"","""")"),"Yes")</f>
        <v>Yes</v>
      </c>
      <c r="K203" s="19" t="str">
        <f>IFERROR(__xludf.DUMMYFUNCTION("if(REGEXMATCH(vlookup(B203,'Kings Ratings'!$A$2:$C$1000,3,false),""Crafting""),""Yes"","""")"),"")</f>
        <v/>
      </c>
      <c r="L203" s="19" t="str">
        <f>IFERROR(__xludf.DUMMYFUNCTION("if(REGEXMATCH(vlookup(B203,'Kings Ratings'!$A$2:$C$1000,3,false),""Exploring""),""Yes"","""")"),"")</f>
        <v/>
      </c>
      <c r="M203" s="19" t="str">
        <f>IFERROR(__xludf.DUMMYFUNCTION("if(REGEXMATCH(vlookup(B203,'Kings Ratings'!$A$2:$C$1000,3,false),""Farming""),""Yes"","""")"),"")</f>
        <v/>
      </c>
      <c r="N203" s="19" t="str">
        <f>IFERROR(__xludf.DUMMYFUNCTION("if(REGEXMATCH(vlookup(B203,'Kings Ratings'!$A$2:$C$1000,3,false),""Cooking""),""Yes"","""")"),"")</f>
        <v/>
      </c>
      <c r="O203" s="19" t="str">
        <f>IFERROR(__xludf.DUMMYFUNCTION("if(REGEXMATCH(vlookup(B203,'Kings Ratings'!$A$2:$C$1000,3,false),""Event""),""Yes"","""")"),"")</f>
        <v/>
      </c>
      <c r="S203" s="13">
        <v>462.0</v>
      </c>
      <c r="T203" s="14" t="s">
        <v>365</v>
      </c>
    </row>
    <row r="204">
      <c r="A204" s="13">
        <v>463.0</v>
      </c>
      <c r="B204" s="14" t="s">
        <v>403</v>
      </c>
      <c r="C204" s="87">
        <v>2.0</v>
      </c>
      <c r="D204" s="87">
        <v>2153.0</v>
      </c>
      <c r="E204" s="87">
        <v>9807.0</v>
      </c>
      <c r="F204" s="19">
        <f>VLOOKUP(B204,'Kings Ratings'!$A$2:$B$1000,2,false)</f>
        <v>10</v>
      </c>
      <c r="G204" s="6"/>
      <c r="H204" s="19"/>
      <c r="I204" s="19"/>
      <c r="J204" s="19" t="str">
        <f>IFERROR(__xludf.DUMMYFUNCTION("if(REGEXMATCH(vlookup(B204,'Kings Ratings'!$A$2:$C$1000,3,false),""Fishing""),""Yes"","""")"),"Yes")</f>
        <v>Yes</v>
      </c>
      <c r="K204" s="19" t="str">
        <f>IFERROR(__xludf.DUMMYFUNCTION("if(REGEXMATCH(vlookup(B204,'Kings Ratings'!$A$2:$C$1000,3,false),""Crafting""),""Yes"","""")"),"")</f>
        <v/>
      </c>
      <c r="L204" s="19" t="str">
        <f>IFERROR(__xludf.DUMMYFUNCTION("if(REGEXMATCH(vlookup(B204,'Kings Ratings'!$A$2:$C$1000,3,false),""Exploring""),""Yes"","""")"),"")</f>
        <v/>
      </c>
      <c r="M204" s="19" t="str">
        <f>IFERROR(__xludf.DUMMYFUNCTION("if(REGEXMATCH(vlookup(B204,'Kings Ratings'!$A$2:$C$1000,3,false),""Farming""),""Yes"","""")"),"")</f>
        <v/>
      </c>
      <c r="N204" s="19" t="str">
        <f>IFERROR(__xludf.DUMMYFUNCTION("if(REGEXMATCH(vlookup(B204,'Kings Ratings'!$A$2:$C$1000,3,false),""Cooking""),""Yes"","""")"),"")</f>
        <v/>
      </c>
      <c r="O204" s="19" t="str">
        <f>IFERROR(__xludf.DUMMYFUNCTION("if(REGEXMATCH(vlookup(B204,'Kings Ratings'!$A$2:$C$1000,3,false),""Event""),""Yes"","""")"),"")</f>
        <v/>
      </c>
      <c r="S204" s="13">
        <v>463.0</v>
      </c>
      <c r="T204" s="14" t="s">
        <v>403</v>
      </c>
    </row>
    <row r="205">
      <c r="A205" s="13">
        <v>464.0</v>
      </c>
      <c r="B205" s="14" t="s">
        <v>379</v>
      </c>
      <c r="C205" s="87">
        <v>2.0</v>
      </c>
      <c r="D205" s="87">
        <v>1466.0</v>
      </c>
      <c r="E205" s="87">
        <v>8344.0</v>
      </c>
      <c r="F205" s="19">
        <f>VLOOKUP(B205,'Kings Ratings'!$A$2:$B$1000,2,false)</f>
        <v>10</v>
      </c>
      <c r="G205" s="6"/>
      <c r="H205" s="19"/>
      <c r="I205" s="19"/>
      <c r="J205" s="19" t="str">
        <f>IFERROR(__xludf.DUMMYFUNCTION("if(REGEXMATCH(vlookup(B205,'Kings Ratings'!$A$2:$C$1000,3,false),""Fishing""),""Yes"","""")"),"Yes")</f>
        <v>Yes</v>
      </c>
      <c r="K205" s="19" t="str">
        <f>IFERROR(__xludf.DUMMYFUNCTION("if(REGEXMATCH(vlookup(B205,'Kings Ratings'!$A$2:$C$1000,3,false),""Crafting""),""Yes"","""")"),"")</f>
        <v/>
      </c>
      <c r="L205" s="19" t="str">
        <f>IFERROR(__xludf.DUMMYFUNCTION("if(REGEXMATCH(vlookup(B205,'Kings Ratings'!$A$2:$C$1000,3,false),""Exploring""),""Yes"","""")"),"")</f>
        <v/>
      </c>
      <c r="M205" s="19" t="str">
        <f>IFERROR(__xludf.DUMMYFUNCTION("if(REGEXMATCH(vlookup(B205,'Kings Ratings'!$A$2:$C$1000,3,false),""Farming""),""Yes"","""")"),"")</f>
        <v/>
      </c>
      <c r="N205" s="19" t="str">
        <f>IFERROR(__xludf.DUMMYFUNCTION("if(REGEXMATCH(vlookup(B205,'Kings Ratings'!$A$2:$C$1000,3,false),""Cooking""),""Yes"","""")"),"")</f>
        <v/>
      </c>
      <c r="O205" s="19" t="str">
        <f>IFERROR(__xludf.DUMMYFUNCTION("if(REGEXMATCH(vlookup(B205,'Kings Ratings'!$A$2:$C$1000,3,false),""Event""),""Yes"","""")"),"")</f>
        <v/>
      </c>
      <c r="S205" s="13">
        <v>464.0</v>
      </c>
      <c r="T205" s="14" t="s">
        <v>379</v>
      </c>
    </row>
    <row r="206">
      <c r="A206" s="13">
        <v>465.0</v>
      </c>
      <c r="B206" s="14" t="s">
        <v>377</v>
      </c>
      <c r="C206" s="87">
        <v>2.0</v>
      </c>
      <c r="D206" s="87">
        <v>1052.0</v>
      </c>
      <c r="E206" s="87">
        <v>9838.0</v>
      </c>
      <c r="F206" s="19">
        <f>VLOOKUP(B206,'Kings Ratings'!$A$2:$B$1000,2,false)</f>
        <v>10</v>
      </c>
      <c r="G206" s="6"/>
      <c r="H206" s="19"/>
      <c r="I206" s="19"/>
      <c r="J206" s="19" t="str">
        <f>IFERROR(__xludf.DUMMYFUNCTION("if(REGEXMATCH(vlookup(B206,'Kings Ratings'!$A$2:$C$1000,3,false),""Fishing""),""Yes"","""")"),"Yes")</f>
        <v>Yes</v>
      </c>
      <c r="K206" s="19" t="str">
        <f>IFERROR(__xludf.DUMMYFUNCTION("if(REGEXMATCH(vlookup(B206,'Kings Ratings'!$A$2:$C$1000,3,false),""Crafting""),""Yes"","""")"),"")</f>
        <v/>
      </c>
      <c r="L206" s="19" t="str">
        <f>IFERROR(__xludf.DUMMYFUNCTION("if(REGEXMATCH(vlookup(B206,'Kings Ratings'!$A$2:$C$1000,3,false),""Exploring""),""Yes"","""")"),"")</f>
        <v/>
      </c>
      <c r="M206" s="19" t="str">
        <f>IFERROR(__xludf.DUMMYFUNCTION("if(REGEXMATCH(vlookup(B206,'Kings Ratings'!$A$2:$C$1000,3,false),""Farming""),""Yes"","""")"),"")</f>
        <v/>
      </c>
      <c r="N206" s="19" t="str">
        <f>IFERROR(__xludf.DUMMYFUNCTION("if(REGEXMATCH(vlookup(B206,'Kings Ratings'!$A$2:$C$1000,3,false),""Cooking""),""Yes"","""")"),"")</f>
        <v/>
      </c>
      <c r="O206" s="19" t="str">
        <f>IFERROR(__xludf.DUMMYFUNCTION("if(REGEXMATCH(vlookup(B206,'Kings Ratings'!$A$2:$C$1000,3,false),""Event""),""Yes"","""")"),"")</f>
        <v/>
      </c>
      <c r="S206" s="13">
        <v>465.0</v>
      </c>
      <c r="T206" s="14" t="s">
        <v>377</v>
      </c>
    </row>
    <row r="207">
      <c r="A207" s="13">
        <v>466.0</v>
      </c>
      <c r="B207" s="14" t="s">
        <v>404</v>
      </c>
      <c r="C207" s="87">
        <v>2.0</v>
      </c>
      <c r="D207" s="87">
        <v>621.0</v>
      </c>
      <c r="E207" s="87">
        <v>4193.0</v>
      </c>
      <c r="F207" s="19">
        <f>VLOOKUP(B207,'Kings Ratings'!$A$2:$B$1000,2,false)</f>
        <v>10</v>
      </c>
      <c r="G207" s="6"/>
      <c r="H207" s="19"/>
      <c r="I207" s="19"/>
      <c r="J207" s="19" t="str">
        <f>IFERROR(__xludf.DUMMYFUNCTION("if(REGEXMATCH(vlookup(B207,'Kings Ratings'!$A$2:$C$1000,3,false),""Fishing""),""Yes"","""")"),"Yes")</f>
        <v>Yes</v>
      </c>
      <c r="K207" s="19" t="str">
        <f>IFERROR(__xludf.DUMMYFUNCTION("if(REGEXMATCH(vlookup(B207,'Kings Ratings'!$A$2:$C$1000,3,false),""Crafting""),""Yes"","""")"),"")</f>
        <v/>
      </c>
      <c r="L207" s="19" t="str">
        <f>IFERROR(__xludf.DUMMYFUNCTION("if(REGEXMATCH(vlookup(B207,'Kings Ratings'!$A$2:$C$1000,3,false),""Exploring""),""Yes"","""")"),"")</f>
        <v/>
      </c>
      <c r="M207" s="19" t="str">
        <f>IFERROR(__xludf.DUMMYFUNCTION("if(REGEXMATCH(vlookup(B207,'Kings Ratings'!$A$2:$C$1000,3,false),""Farming""),""Yes"","""")"),"")</f>
        <v/>
      </c>
      <c r="N207" s="19" t="str">
        <f>IFERROR(__xludf.DUMMYFUNCTION("if(REGEXMATCH(vlookup(B207,'Kings Ratings'!$A$2:$C$1000,3,false),""Cooking""),""Yes"","""")"),"")</f>
        <v/>
      </c>
      <c r="O207" s="19" t="str">
        <f>IFERROR(__xludf.DUMMYFUNCTION("if(REGEXMATCH(vlookup(B207,'Kings Ratings'!$A$2:$C$1000,3,false),""Event""),""Yes"","""")"),"")</f>
        <v/>
      </c>
      <c r="S207" s="13">
        <v>466.0</v>
      </c>
      <c r="T207" s="14" t="s">
        <v>404</v>
      </c>
    </row>
    <row r="208">
      <c r="A208" s="13">
        <v>473.0</v>
      </c>
      <c r="B208" s="14" t="s">
        <v>591</v>
      </c>
      <c r="C208" s="87">
        <v>2.0</v>
      </c>
      <c r="D208" s="87">
        <v>324.0</v>
      </c>
      <c r="E208" s="87">
        <v>3479.0</v>
      </c>
      <c r="F208" s="19">
        <f>VLOOKUP(B208,'Kings Ratings'!$A$2:$B$1000,2,false)</f>
        <v>10</v>
      </c>
      <c r="G208" s="16">
        <v>323.0</v>
      </c>
      <c r="H208" s="19"/>
      <c r="I208" s="19"/>
      <c r="J208" s="19" t="str">
        <f>IFERROR(__xludf.DUMMYFUNCTION("if(REGEXMATCH(vlookup(B208,'Kings Ratings'!$A$2:$C$1000,3,false),""Fishing""),""Yes"","""")"),"Yes")</f>
        <v>Yes</v>
      </c>
      <c r="K208" s="19" t="str">
        <f>IFERROR(__xludf.DUMMYFUNCTION("if(REGEXMATCH(vlookup(B208,'Kings Ratings'!$A$2:$C$1000,3,false),""Crafting""),""Yes"","""")"),"")</f>
        <v/>
      </c>
      <c r="L208" s="19" t="str">
        <f>IFERROR(__xludf.DUMMYFUNCTION("if(REGEXMATCH(vlookup(B208,'Kings Ratings'!$A$2:$C$1000,3,false),""Exploring""),""Yes"","""")"),"")</f>
        <v/>
      </c>
      <c r="M208" s="19" t="str">
        <f>IFERROR(__xludf.DUMMYFUNCTION("if(REGEXMATCH(vlookup(B208,'Kings Ratings'!$A$2:$C$1000,3,false),""Farming""),""Yes"","""")"),"")</f>
        <v/>
      </c>
      <c r="N208" s="19" t="str">
        <f>IFERROR(__xludf.DUMMYFUNCTION("if(REGEXMATCH(vlookup(B208,'Kings Ratings'!$A$2:$C$1000,3,false),""Cooking""),""Yes"","""")"),"")</f>
        <v/>
      </c>
      <c r="O208" s="19" t="str">
        <f>IFERROR(__xludf.DUMMYFUNCTION("if(REGEXMATCH(vlookup(B208,'Kings Ratings'!$A$2:$C$1000,3,false),""Event""),""Yes"","""")"),"")</f>
        <v/>
      </c>
      <c r="S208" s="13">
        <v>473.0</v>
      </c>
      <c r="T208" s="14" t="s">
        <v>591</v>
      </c>
    </row>
    <row r="209">
      <c r="A209" s="13">
        <v>474.0</v>
      </c>
      <c r="B209" s="14" t="s">
        <v>278</v>
      </c>
      <c r="C209" s="87">
        <v>2.0</v>
      </c>
      <c r="D209" s="87">
        <v>310.0</v>
      </c>
      <c r="E209" s="87">
        <v>3863.0</v>
      </c>
      <c r="F209" s="19">
        <f>VLOOKUP(B209,'Kings Ratings'!$A$2:$B$1000,2,false)</f>
        <v>6</v>
      </c>
      <c r="G209" s="89">
        <v>295.0</v>
      </c>
      <c r="H209" s="19"/>
      <c r="I209" s="19"/>
      <c r="J209" s="19" t="str">
        <f>IFERROR(__xludf.DUMMYFUNCTION("if(REGEXMATCH(vlookup(B209,'Kings Ratings'!$A$2:$C$1000,3,false),""Fishing""),""Yes"","""")"),"")</f>
        <v/>
      </c>
      <c r="K209" s="19" t="str">
        <f>IFERROR(__xludf.DUMMYFUNCTION("if(REGEXMATCH(vlookup(B209,'Kings Ratings'!$A$2:$C$1000,3,false),""Crafting""),""Yes"","""")"),"Yes")</f>
        <v>Yes</v>
      </c>
      <c r="L209" s="19" t="str">
        <f>IFERROR(__xludf.DUMMYFUNCTION("if(REGEXMATCH(vlookup(B209,'Kings Ratings'!$A$2:$C$1000,3,false),""Exploring""),""Yes"","""")"),"")</f>
        <v/>
      </c>
      <c r="M209" s="19" t="str">
        <f>IFERROR(__xludf.DUMMYFUNCTION("if(REGEXMATCH(vlookup(B209,'Kings Ratings'!$A$2:$C$1000,3,false),""Farming""),""Yes"","""")"),"")</f>
        <v/>
      </c>
      <c r="N209" s="19" t="str">
        <f>IFERROR(__xludf.DUMMYFUNCTION("if(REGEXMATCH(vlookup(B209,'Kings Ratings'!$A$2:$C$1000,3,false),""Cooking""),""Yes"","""")"),"")</f>
        <v/>
      </c>
      <c r="O209" s="19" t="str">
        <f>IFERROR(__xludf.DUMMYFUNCTION("if(REGEXMATCH(vlookup(B209,'Kings Ratings'!$A$2:$C$1000,3,false),""Event""),""Yes"","""")"),"")</f>
        <v/>
      </c>
      <c r="S209" s="13">
        <v>474.0</v>
      </c>
      <c r="T209" s="14" t="s">
        <v>278</v>
      </c>
    </row>
    <row r="210">
      <c r="A210" s="13">
        <v>475.0</v>
      </c>
      <c r="B210" s="14" t="s">
        <v>229</v>
      </c>
      <c r="C210" s="87">
        <v>2.0</v>
      </c>
      <c r="D210" s="87">
        <v>280.0</v>
      </c>
      <c r="E210" s="87">
        <v>1923.0</v>
      </c>
      <c r="F210" s="19">
        <f>VLOOKUP(B210,'Kings Ratings'!$A$2:$B$1000,2,false)</f>
        <v>9</v>
      </c>
      <c r="G210" s="92">
        <v>307.0</v>
      </c>
      <c r="H210" s="19"/>
      <c r="I210" s="19"/>
      <c r="J210" s="19" t="str">
        <f>IFERROR(__xludf.DUMMYFUNCTION("if(REGEXMATCH(vlookup(B210,'Kings Ratings'!$A$2:$C$1000,3,false),""Fishing""),""Yes"","""")"),"Yes")</f>
        <v>Yes</v>
      </c>
      <c r="K210" s="19" t="str">
        <f>IFERROR(__xludf.DUMMYFUNCTION("if(REGEXMATCH(vlookup(B210,'Kings Ratings'!$A$2:$C$1000,3,false),""Crafting""),""Yes"","""")"),"")</f>
        <v/>
      </c>
      <c r="L210" s="19" t="str">
        <f>IFERROR(__xludf.DUMMYFUNCTION("if(REGEXMATCH(vlookup(B210,'Kings Ratings'!$A$2:$C$1000,3,false),""Exploring""),""Yes"","""")"),"")</f>
        <v/>
      </c>
      <c r="M210" s="19" t="str">
        <f>IFERROR(__xludf.DUMMYFUNCTION("if(REGEXMATCH(vlookup(B210,'Kings Ratings'!$A$2:$C$1000,3,false),""Farming""),""Yes"","""")"),"")</f>
        <v/>
      </c>
      <c r="N210" s="19" t="str">
        <f>IFERROR(__xludf.DUMMYFUNCTION("if(REGEXMATCH(vlookup(B210,'Kings Ratings'!$A$2:$C$1000,3,false),""Cooking""),""Yes"","""")"),"")</f>
        <v/>
      </c>
      <c r="O210" s="19" t="str">
        <f>IFERROR(__xludf.DUMMYFUNCTION("if(REGEXMATCH(vlookup(B210,'Kings Ratings'!$A$2:$C$1000,3,false),""Event""),""Yes"","""")"),"")</f>
        <v/>
      </c>
      <c r="S210" s="13">
        <v>475.0</v>
      </c>
      <c r="T210" s="14" t="s">
        <v>229</v>
      </c>
    </row>
    <row r="211">
      <c r="A211" s="13">
        <v>478.0</v>
      </c>
      <c r="B211" s="14" t="s">
        <v>687</v>
      </c>
      <c r="C211" s="87">
        <v>1.0</v>
      </c>
      <c r="D211" s="87">
        <v>816.0</v>
      </c>
      <c r="E211" s="87">
        <v>5600.0</v>
      </c>
      <c r="F211" s="19">
        <f>VLOOKUP(B211,'Kings Ratings'!$A$2:$B$1000,2,false)</f>
        <v>10</v>
      </c>
      <c r="G211" s="6"/>
      <c r="H211" s="19"/>
      <c r="I211" s="19"/>
      <c r="J211" s="19" t="str">
        <f>IFERROR(__xludf.DUMMYFUNCTION("if(REGEXMATCH(vlookup(B211,'Kings Ratings'!$A$2:$C$1000,3,false),""Fishing""),""Yes"","""")"),"Yes")</f>
        <v>Yes</v>
      </c>
      <c r="K211" s="19" t="str">
        <f>IFERROR(__xludf.DUMMYFUNCTION("if(REGEXMATCH(vlookup(B211,'Kings Ratings'!$A$2:$C$1000,3,false),""Crafting""),""Yes"","""")"),"")</f>
        <v/>
      </c>
      <c r="L211" s="19" t="str">
        <f>IFERROR(__xludf.DUMMYFUNCTION("if(REGEXMATCH(vlookup(B211,'Kings Ratings'!$A$2:$C$1000,3,false),""Exploring""),""Yes"","""")"),"")</f>
        <v/>
      </c>
      <c r="M211" s="19" t="str">
        <f>IFERROR(__xludf.DUMMYFUNCTION("if(REGEXMATCH(vlookup(B211,'Kings Ratings'!$A$2:$C$1000,3,false),""Farming""),""Yes"","""")"),"")</f>
        <v/>
      </c>
      <c r="N211" s="19" t="str">
        <f>IFERROR(__xludf.DUMMYFUNCTION("if(REGEXMATCH(vlookup(B211,'Kings Ratings'!$A$2:$C$1000,3,false),""Cooking""),""Yes"","""")"),"")</f>
        <v/>
      </c>
      <c r="O211" s="19" t="str">
        <f>IFERROR(__xludf.DUMMYFUNCTION("if(REGEXMATCH(vlookup(B211,'Kings Ratings'!$A$2:$C$1000,3,false),""Event""),""Yes"","""")"),"")</f>
        <v/>
      </c>
      <c r="S211" s="13">
        <v>478.0</v>
      </c>
      <c r="T211" s="14" t="s">
        <v>687</v>
      </c>
    </row>
    <row r="212">
      <c r="A212" s="13">
        <v>481.0</v>
      </c>
      <c r="B212" s="14" t="s">
        <v>190</v>
      </c>
      <c r="C212" s="87">
        <v>1.0</v>
      </c>
      <c r="D212" s="87">
        <v>734.0</v>
      </c>
      <c r="E212" s="87">
        <v>5421.0</v>
      </c>
      <c r="F212" s="19">
        <f>VLOOKUP(B212,'Kings Ratings'!$A$2:$B$1000,2,false)</f>
        <v>3</v>
      </c>
      <c r="G212" s="89">
        <v>249.0</v>
      </c>
      <c r="H212" s="19"/>
      <c r="I212" s="19"/>
      <c r="J212" s="19" t="str">
        <f>IFERROR(__xludf.DUMMYFUNCTION("if(REGEXMATCH(vlookup(B212,'Kings Ratings'!$A$2:$C$1000,3,false),""Fishing""),""Yes"","""")"),"")</f>
        <v/>
      </c>
      <c r="K212" s="19" t="str">
        <f>IFERROR(__xludf.DUMMYFUNCTION("if(REGEXMATCH(vlookup(B212,'Kings Ratings'!$A$2:$C$1000,3,false),""Crafting""),""Yes"","""")"),"Yes")</f>
        <v>Yes</v>
      </c>
      <c r="L212" s="19" t="str">
        <f>IFERROR(__xludf.DUMMYFUNCTION("if(REGEXMATCH(vlookup(B212,'Kings Ratings'!$A$2:$C$1000,3,false),""Exploring""),""Yes"","""")"),"")</f>
        <v/>
      </c>
      <c r="M212" s="19" t="str">
        <f>IFERROR(__xludf.DUMMYFUNCTION("if(REGEXMATCH(vlookup(B212,'Kings Ratings'!$A$2:$C$1000,3,false),""Farming""),""Yes"","""")"),"")</f>
        <v/>
      </c>
      <c r="N212" s="19" t="str">
        <f>IFERROR(__xludf.DUMMYFUNCTION("if(REGEXMATCH(vlookup(B212,'Kings Ratings'!$A$2:$C$1000,3,false),""Cooking""),""Yes"","""")"),"")</f>
        <v/>
      </c>
      <c r="O212" s="19" t="str">
        <f>IFERROR(__xludf.DUMMYFUNCTION("if(REGEXMATCH(vlookup(B212,'Kings Ratings'!$A$2:$C$1000,3,false),""Event""),""Yes"","""")"),"")</f>
        <v/>
      </c>
      <c r="S212" s="13">
        <v>481.0</v>
      </c>
      <c r="T212" s="14" t="s">
        <v>190</v>
      </c>
    </row>
    <row r="213">
      <c r="A213" s="13">
        <v>486.0</v>
      </c>
      <c r="B213" s="14" t="s">
        <v>444</v>
      </c>
      <c r="C213" s="87">
        <v>1.0</v>
      </c>
      <c r="D213" s="87">
        <v>604.0</v>
      </c>
      <c r="E213" s="87">
        <v>7570.0</v>
      </c>
      <c r="F213" s="19">
        <f>VLOOKUP(B213,'Kings Ratings'!$A$2:$B$1000,2,false)</f>
        <v>11</v>
      </c>
      <c r="G213" s="6"/>
      <c r="H213" s="19"/>
      <c r="I213" s="19"/>
      <c r="J213" s="19" t="str">
        <f>IFERROR(__xludf.DUMMYFUNCTION("if(REGEXMATCH(vlookup(B213,'Kings Ratings'!$A$2:$C$1000,3,false),""Fishing""),""Yes"","""")"),"")</f>
        <v/>
      </c>
      <c r="K213" s="19" t="str">
        <f>IFERROR(__xludf.DUMMYFUNCTION("if(REGEXMATCH(vlookup(B213,'Kings Ratings'!$A$2:$C$1000,3,false),""Crafting""),""Yes"","""")"),"Yes")</f>
        <v>Yes</v>
      </c>
      <c r="L213" s="19" t="str">
        <f>IFERROR(__xludf.DUMMYFUNCTION("if(REGEXMATCH(vlookup(B213,'Kings Ratings'!$A$2:$C$1000,3,false),""Exploring""),""Yes"","""")"),"")</f>
        <v/>
      </c>
      <c r="M213" s="19" t="str">
        <f>IFERROR(__xludf.DUMMYFUNCTION("if(REGEXMATCH(vlookup(B213,'Kings Ratings'!$A$2:$C$1000,3,false),""Farming""),""Yes"","""")"),"")</f>
        <v/>
      </c>
      <c r="N213" s="19" t="str">
        <f>IFERROR(__xludf.DUMMYFUNCTION("if(REGEXMATCH(vlookup(B213,'Kings Ratings'!$A$2:$C$1000,3,false),""Cooking""),""Yes"","""")"),"")</f>
        <v/>
      </c>
      <c r="O213" s="19" t="str">
        <f>IFERROR(__xludf.DUMMYFUNCTION("if(REGEXMATCH(vlookup(B213,'Kings Ratings'!$A$2:$C$1000,3,false),""Event""),""Yes"","""")"),"Yes")</f>
        <v>Yes</v>
      </c>
      <c r="S213" s="13">
        <v>486.0</v>
      </c>
      <c r="T213" s="14" t="s">
        <v>444</v>
      </c>
    </row>
    <row r="214">
      <c r="A214" s="13">
        <v>488.0</v>
      </c>
      <c r="B214" s="14" t="s">
        <v>800</v>
      </c>
      <c r="C214" s="87">
        <v>1.0</v>
      </c>
      <c r="D214" s="87">
        <v>272.0</v>
      </c>
      <c r="E214" s="87">
        <v>5783.0</v>
      </c>
      <c r="F214" s="19">
        <f>VLOOKUP(B214,'Kings Ratings'!$A$2:$B$1000,2,false)</f>
        <v>11</v>
      </c>
      <c r="G214" s="6"/>
      <c r="H214" s="19"/>
      <c r="I214" s="19"/>
      <c r="J214" s="19" t="str">
        <f>IFERROR(__xludf.DUMMYFUNCTION("if(REGEXMATCH(vlookup(B214,'Kings Ratings'!$A$2:$C$1000,3,false),""Fishing""),""Yes"","""")"),"")</f>
        <v/>
      </c>
      <c r="K214" s="19" t="str">
        <f>IFERROR(__xludf.DUMMYFUNCTION("if(REGEXMATCH(vlookup(B214,'Kings Ratings'!$A$2:$C$1000,3,false),""Crafting""),""Yes"","""")"),"Yes")</f>
        <v>Yes</v>
      </c>
      <c r="L214" s="19" t="str">
        <f>IFERROR(__xludf.DUMMYFUNCTION("if(REGEXMATCH(vlookup(B214,'Kings Ratings'!$A$2:$C$1000,3,false),""Exploring""),""Yes"","""")"),"")</f>
        <v/>
      </c>
      <c r="M214" s="19" t="str">
        <f>IFERROR(__xludf.DUMMYFUNCTION("if(REGEXMATCH(vlookup(B214,'Kings Ratings'!$A$2:$C$1000,3,false),""Farming""),""Yes"","""")"),"")</f>
        <v/>
      </c>
      <c r="N214" s="19" t="str">
        <f>IFERROR(__xludf.DUMMYFUNCTION("if(REGEXMATCH(vlookup(B214,'Kings Ratings'!$A$2:$C$1000,3,false),""Cooking""),""Yes"","""")"),"")</f>
        <v/>
      </c>
      <c r="O214" s="19" t="str">
        <f>IFERROR(__xludf.DUMMYFUNCTION("if(REGEXMATCH(vlookup(B214,'Kings Ratings'!$A$2:$C$1000,3,false),""Event""),""Yes"","""")"),"Yes")</f>
        <v>Yes</v>
      </c>
      <c r="S214" s="13">
        <v>488.0</v>
      </c>
      <c r="T214" s="14" t="s">
        <v>800</v>
      </c>
    </row>
    <row r="215">
      <c r="A215" s="13">
        <v>492.0</v>
      </c>
      <c r="B215" s="14" t="s">
        <v>268</v>
      </c>
      <c r="C215" s="87">
        <v>1.0</v>
      </c>
      <c r="D215" s="87">
        <v>222.0</v>
      </c>
      <c r="E215" s="87">
        <v>2789.0</v>
      </c>
      <c r="F215" s="19">
        <f>VLOOKUP(B215,'Kings Ratings'!$A$2:$B$1000,2,false)</f>
        <v>3</v>
      </c>
      <c r="G215" s="89">
        <v>298.0</v>
      </c>
      <c r="H215" s="19"/>
      <c r="I215" s="19"/>
      <c r="J215" s="19" t="str">
        <f>IFERROR(__xludf.DUMMYFUNCTION("if(REGEXMATCH(vlookup(B215,'Kings Ratings'!$A$2:$C$1000,3,false),""Fishing""),""Yes"","""")"),"")</f>
        <v/>
      </c>
      <c r="K215" s="19" t="str">
        <f>IFERROR(__xludf.DUMMYFUNCTION("if(REGEXMATCH(vlookup(B215,'Kings Ratings'!$A$2:$C$1000,3,false),""Crafting""),""Yes"","""")"),"Yes")</f>
        <v>Yes</v>
      </c>
      <c r="L215" s="19" t="str">
        <f>IFERROR(__xludf.DUMMYFUNCTION("if(REGEXMATCH(vlookup(B215,'Kings Ratings'!$A$2:$C$1000,3,false),""Exploring""),""Yes"","""")"),"")</f>
        <v/>
      </c>
      <c r="M215" s="19" t="str">
        <f>IFERROR(__xludf.DUMMYFUNCTION("if(REGEXMATCH(vlookup(B215,'Kings Ratings'!$A$2:$C$1000,3,false),""Farming""),""Yes"","""")"),"")</f>
        <v/>
      </c>
      <c r="N215" s="19" t="str">
        <f>IFERROR(__xludf.DUMMYFUNCTION("if(REGEXMATCH(vlookup(B215,'Kings Ratings'!$A$2:$C$1000,3,false),""Cooking""),""Yes"","""")"),"")</f>
        <v/>
      </c>
      <c r="O215" s="19" t="str">
        <f>IFERROR(__xludf.DUMMYFUNCTION("if(REGEXMATCH(vlookup(B215,'Kings Ratings'!$A$2:$C$1000,3,false),""Event""),""Yes"","""")"),"")</f>
        <v/>
      </c>
      <c r="S215" s="13">
        <v>492.0</v>
      </c>
      <c r="T215" s="14" t="s">
        <v>268</v>
      </c>
    </row>
    <row r="216">
      <c r="A216" s="13">
        <v>500.0</v>
      </c>
      <c r="B216" s="14" t="s">
        <v>506</v>
      </c>
      <c r="C216" s="87">
        <v>1.0</v>
      </c>
      <c r="D216" s="87">
        <v>204.0</v>
      </c>
      <c r="E216" s="87">
        <v>2198.0</v>
      </c>
      <c r="F216" s="19">
        <f>VLOOKUP(B216,'Kings Ratings'!$A$2:$B$1000,2,false)</f>
        <v>4</v>
      </c>
      <c r="G216" s="89">
        <v>250.0</v>
      </c>
      <c r="H216" s="19"/>
      <c r="I216" s="19"/>
      <c r="J216" s="19" t="str">
        <f>IFERROR(__xludf.DUMMYFUNCTION("if(REGEXMATCH(vlookup(B216,'Kings Ratings'!$A$2:$C$1000,3,false),""Fishing""),""Yes"","""")"),"")</f>
        <v/>
      </c>
      <c r="K216" s="19" t="str">
        <f>IFERROR(__xludf.DUMMYFUNCTION("if(REGEXMATCH(vlookup(B216,'Kings Ratings'!$A$2:$C$1000,3,false),""Crafting""),""Yes"","""")"),"Yes")</f>
        <v>Yes</v>
      </c>
      <c r="L216" s="19" t="str">
        <f>IFERROR(__xludf.DUMMYFUNCTION("if(REGEXMATCH(vlookup(B216,'Kings Ratings'!$A$2:$C$1000,3,false),""Exploring""),""Yes"","""")"),"")</f>
        <v/>
      </c>
      <c r="M216" s="19" t="str">
        <f>IFERROR(__xludf.DUMMYFUNCTION("if(REGEXMATCH(vlookup(B216,'Kings Ratings'!$A$2:$C$1000,3,false),""Farming""),""Yes"","""")"),"")</f>
        <v/>
      </c>
      <c r="N216" s="19" t="str">
        <f>IFERROR(__xludf.DUMMYFUNCTION("if(REGEXMATCH(vlookup(B216,'Kings Ratings'!$A$2:$C$1000,3,false),""Cooking""),""Yes"","""")"),"")</f>
        <v/>
      </c>
      <c r="O216" s="19" t="str">
        <f>IFERROR(__xludf.DUMMYFUNCTION("if(REGEXMATCH(vlookup(B216,'Kings Ratings'!$A$2:$C$1000,3,false),""Event""),""Yes"","""")"),"")</f>
        <v/>
      </c>
      <c r="S216" s="13">
        <v>500.0</v>
      </c>
      <c r="T216" s="14" t="s">
        <v>506</v>
      </c>
    </row>
    <row r="217">
      <c r="A217" s="13">
        <v>506.0</v>
      </c>
      <c r="B217" s="14" t="s">
        <v>436</v>
      </c>
      <c r="C217" s="87">
        <v>1.0</v>
      </c>
      <c r="D217" s="87">
        <v>181.0</v>
      </c>
      <c r="E217" s="87">
        <v>5731.0</v>
      </c>
      <c r="F217" s="19">
        <f>VLOOKUP(B217,'Kings Ratings'!$A$2:$B$1000,2,false)</f>
        <v>11</v>
      </c>
      <c r="G217" s="6"/>
      <c r="H217" s="19"/>
      <c r="I217" s="19"/>
      <c r="J217" s="19" t="str">
        <f>IFERROR(__xludf.DUMMYFUNCTION("if(REGEXMATCH(vlookup(B217,'Kings Ratings'!$A$2:$C$1000,3,false),""Fishing""),""Yes"","""")"),"")</f>
        <v/>
      </c>
      <c r="K217" s="19" t="str">
        <f>IFERROR(__xludf.DUMMYFUNCTION("if(REGEXMATCH(vlookup(B217,'Kings Ratings'!$A$2:$C$1000,3,false),""Crafting""),""Yes"","""")"),"Yes")</f>
        <v>Yes</v>
      </c>
      <c r="L217" s="19" t="str">
        <f>IFERROR(__xludf.DUMMYFUNCTION("if(REGEXMATCH(vlookup(B217,'Kings Ratings'!$A$2:$C$1000,3,false),""Exploring""),""Yes"","""")"),"")</f>
        <v/>
      </c>
      <c r="M217" s="19" t="str">
        <f>IFERROR(__xludf.DUMMYFUNCTION("if(REGEXMATCH(vlookup(B217,'Kings Ratings'!$A$2:$C$1000,3,false),""Farming""),""Yes"","""")"),"")</f>
        <v/>
      </c>
      <c r="N217" s="19" t="str">
        <f>IFERROR(__xludf.DUMMYFUNCTION("if(REGEXMATCH(vlookup(B217,'Kings Ratings'!$A$2:$C$1000,3,false),""Cooking""),""Yes"","""")"),"")</f>
        <v/>
      </c>
      <c r="O217" s="19" t="str">
        <f>IFERROR(__xludf.DUMMYFUNCTION("if(REGEXMATCH(vlookup(B217,'Kings Ratings'!$A$2:$C$1000,3,false),""Event""),""Yes"","""")"),"Yes")</f>
        <v>Yes</v>
      </c>
      <c r="S217" s="13">
        <v>506.0</v>
      </c>
      <c r="T217" s="14" t="s">
        <v>436</v>
      </c>
    </row>
    <row r="218">
      <c r="A218" s="13">
        <v>508.0</v>
      </c>
      <c r="B218" s="14" t="s">
        <v>41</v>
      </c>
      <c r="C218" s="87">
        <v>1.0</v>
      </c>
      <c r="D218" s="87">
        <v>181.0</v>
      </c>
      <c r="E218" s="87">
        <v>4778.0</v>
      </c>
      <c r="F218" s="19">
        <f>VLOOKUP(B218,'Kings Ratings'!$A$2:$B$1000,2,false)</f>
        <v>8</v>
      </c>
      <c r="G218" s="6"/>
      <c r="H218" s="19"/>
      <c r="I218" s="19"/>
      <c r="J218" s="19" t="str">
        <f>IFERROR(__xludf.DUMMYFUNCTION("if(REGEXMATCH(vlookup(B218,'Kings Ratings'!$A$2:$C$1000,3,false),""Fishing""),""Yes"","""")"),"")</f>
        <v/>
      </c>
      <c r="K218" s="19" t="str">
        <f>IFERROR(__xludf.DUMMYFUNCTION("if(REGEXMATCH(vlookup(B218,'Kings Ratings'!$A$2:$C$1000,3,false),""Crafting""),""Yes"","""")"),"Yes")</f>
        <v>Yes</v>
      </c>
      <c r="L218" s="19" t="str">
        <f>IFERROR(__xludf.DUMMYFUNCTION("if(REGEXMATCH(vlookup(B218,'Kings Ratings'!$A$2:$C$1000,3,false),""Exploring""),""Yes"","""")"),"")</f>
        <v/>
      </c>
      <c r="M218" s="19" t="str">
        <f>IFERROR(__xludf.DUMMYFUNCTION("if(REGEXMATCH(vlookup(B218,'Kings Ratings'!$A$2:$C$1000,3,false),""Farming""),""Yes"","""")"),"")</f>
        <v/>
      </c>
      <c r="N218" s="19" t="str">
        <f>IFERROR(__xludf.DUMMYFUNCTION("if(REGEXMATCH(vlookup(B218,'Kings Ratings'!$A$2:$C$1000,3,false),""Cooking""),""Yes"","""")"),"")</f>
        <v/>
      </c>
      <c r="O218" s="19" t="str">
        <f>IFERROR(__xludf.DUMMYFUNCTION("if(REGEXMATCH(vlookup(B218,'Kings Ratings'!$A$2:$C$1000,3,false),""Event""),""Yes"","""")"),"")</f>
        <v/>
      </c>
      <c r="S218" s="13">
        <v>508.0</v>
      </c>
      <c r="T218" s="14" t="s">
        <v>41</v>
      </c>
    </row>
    <row r="219">
      <c r="A219" s="13">
        <v>535.0</v>
      </c>
      <c r="B219" s="14" t="s">
        <v>93</v>
      </c>
      <c r="C219" s="87">
        <v>1.0</v>
      </c>
      <c r="D219" s="87">
        <v>121.0</v>
      </c>
      <c r="E219" s="87">
        <v>1904.0</v>
      </c>
      <c r="F219" s="19">
        <f>VLOOKUP(B219,'Kings Ratings'!$A$2:$B$1000,2,false)</f>
        <v>3</v>
      </c>
      <c r="G219" s="89">
        <v>281.0</v>
      </c>
      <c r="H219" s="19"/>
      <c r="I219" s="19"/>
      <c r="J219" s="19" t="str">
        <f>IFERROR(__xludf.DUMMYFUNCTION("if(REGEXMATCH(vlookup(B219,'Kings Ratings'!$A$2:$C$1000,3,false),""Fishing""),""Yes"","""")"),"")</f>
        <v/>
      </c>
      <c r="K219" s="19" t="str">
        <f>IFERROR(__xludf.DUMMYFUNCTION("if(REGEXMATCH(vlookup(B219,'Kings Ratings'!$A$2:$C$1000,3,false),""Crafting""),""Yes"","""")"),"Yes")</f>
        <v>Yes</v>
      </c>
      <c r="L219" s="19" t="str">
        <f>IFERROR(__xludf.DUMMYFUNCTION("if(REGEXMATCH(vlookup(B219,'Kings Ratings'!$A$2:$C$1000,3,false),""Exploring""),""Yes"","""")"),"")</f>
        <v/>
      </c>
      <c r="M219" s="19" t="str">
        <f>IFERROR(__xludf.DUMMYFUNCTION("if(REGEXMATCH(vlookup(B219,'Kings Ratings'!$A$2:$C$1000,3,false),""Farming""),""Yes"","""")"),"")</f>
        <v/>
      </c>
      <c r="N219" s="19" t="str">
        <f>IFERROR(__xludf.DUMMYFUNCTION("if(REGEXMATCH(vlookup(B219,'Kings Ratings'!$A$2:$C$1000,3,false),""Cooking""),""Yes"","""")"),"")</f>
        <v/>
      </c>
      <c r="O219" s="19" t="str">
        <f>IFERROR(__xludf.DUMMYFUNCTION("if(REGEXMATCH(vlookup(B219,'Kings Ratings'!$A$2:$C$1000,3,false),""Event""),""Yes"","""")"),"")</f>
        <v/>
      </c>
      <c r="S219" s="13">
        <v>535.0</v>
      </c>
      <c r="T219" s="14" t="s">
        <v>93</v>
      </c>
    </row>
    <row r="220">
      <c r="A220" s="13">
        <v>536.0</v>
      </c>
      <c r="B220" s="14" t="s">
        <v>659</v>
      </c>
      <c r="C220" s="87">
        <v>1.0</v>
      </c>
      <c r="D220" s="87">
        <v>83.0</v>
      </c>
      <c r="E220" s="87">
        <v>1321.0</v>
      </c>
      <c r="F220" s="19">
        <f>VLOOKUP(B220,'Kings Ratings'!$A$2:$B$1000,2,false)</f>
        <v>3</v>
      </c>
      <c r="G220" s="89">
        <v>296.0</v>
      </c>
      <c r="H220" s="19"/>
      <c r="I220" s="19"/>
      <c r="J220" s="19" t="str">
        <f>IFERROR(__xludf.DUMMYFUNCTION("if(REGEXMATCH(vlookup(B220,'Kings Ratings'!$A$2:$C$1000,3,false),""Fishing""),""Yes"","""")"),"")</f>
        <v/>
      </c>
      <c r="K220" s="19" t="str">
        <f>IFERROR(__xludf.DUMMYFUNCTION("if(REGEXMATCH(vlookup(B220,'Kings Ratings'!$A$2:$C$1000,3,false),""Crafting""),""Yes"","""")"),"Yes")</f>
        <v>Yes</v>
      </c>
      <c r="L220" s="19" t="str">
        <f>IFERROR(__xludf.DUMMYFUNCTION("if(REGEXMATCH(vlookup(B220,'Kings Ratings'!$A$2:$C$1000,3,false),""Exploring""),""Yes"","""")"),"")</f>
        <v/>
      </c>
      <c r="M220" s="19" t="str">
        <f>IFERROR(__xludf.DUMMYFUNCTION("if(REGEXMATCH(vlookup(B220,'Kings Ratings'!$A$2:$C$1000,3,false),""Farming""),""Yes"","""")"),"")</f>
        <v/>
      </c>
      <c r="N220" s="19" t="str">
        <f>IFERROR(__xludf.DUMMYFUNCTION("if(REGEXMATCH(vlookup(B220,'Kings Ratings'!$A$2:$C$1000,3,false),""Cooking""),""Yes"","""")"),"")</f>
        <v/>
      </c>
      <c r="O220" s="19" t="str">
        <f>IFERROR(__xludf.DUMMYFUNCTION("if(REGEXMATCH(vlookup(B220,'Kings Ratings'!$A$2:$C$1000,3,false),""Event""),""Yes"","""")"),"")</f>
        <v/>
      </c>
      <c r="S220" s="13">
        <v>536.0</v>
      </c>
      <c r="T220" s="14" t="s">
        <v>659</v>
      </c>
    </row>
    <row r="221">
      <c r="A221" s="13">
        <v>537.0</v>
      </c>
      <c r="B221" s="14" t="s">
        <v>641</v>
      </c>
      <c r="C221" s="87">
        <v>1.0</v>
      </c>
      <c r="D221" s="87">
        <v>73.0</v>
      </c>
      <c r="E221" s="87">
        <v>1607.0</v>
      </c>
      <c r="F221" s="19">
        <f>VLOOKUP(B221,'Kings Ratings'!$A$2:$B$1000,2,false)</f>
        <v>5</v>
      </c>
      <c r="G221" s="6"/>
      <c r="H221" s="19"/>
      <c r="I221" s="19"/>
      <c r="J221" s="19" t="str">
        <f>IFERROR(__xludf.DUMMYFUNCTION("if(REGEXMATCH(vlookup(B221,'Kings Ratings'!$A$2:$C$1000,3,false),""Fishing""),""Yes"","""")"),"")</f>
        <v/>
      </c>
      <c r="K221" s="19" t="str">
        <f>IFERROR(__xludf.DUMMYFUNCTION("if(REGEXMATCH(vlookup(B221,'Kings Ratings'!$A$2:$C$1000,3,false),""Crafting""),""Yes"","""")"),"Yes")</f>
        <v>Yes</v>
      </c>
      <c r="L221" s="19" t="str">
        <f>IFERROR(__xludf.DUMMYFUNCTION("if(REGEXMATCH(vlookup(B221,'Kings Ratings'!$A$2:$C$1000,3,false),""Exploring""),""Yes"","""")"),"")</f>
        <v/>
      </c>
      <c r="M221" s="19" t="str">
        <f>IFERROR(__xludf.DUMMYFUNCTION("if(REGEXMATCH(vlookup(B221,'Kings Ratings'!$A$2:$C$1000,3,false),""Farming""),""Yes"","""")"),"")</f>
        <v/>
      </c>
      <c r="N221" s="19" t="str">
        <f>IFERROR(__xludf.DUMMYFUNCTION("if(REGEXMATCH(vlookup(B221,'Kings Ratings'!$A$2:$C$1000,3,false),""Cooking""),""Yes"","""")"),"")</f>
        <v/>
      </c>
      <c r="O221" s="19" t="str">
        <f>IFERROR(__xludf.DUMMYFUNCTION("if(REGEXMATCH(vlookup(B221,'Kings Ratings'!$A$2:$C$1000,3,false),""Event""),""Yes"","""")"),"")</f>
        <v/>
      </c>
      <c r="S221" s="13">
        <v>537.0</v>
      </c>
      <c r="T221" s="14" t="s">
        <v>641</v>
      </c>
    </row>
    <row r="222">
      <c r="A222" s="13">
        <v>538.0</v>
      </c>
      <c r="B222" s="14" t="s">
        <v>664</v>
      </c>
      <c r="C222" s="87">
        <v>1.0</v>
      </c>
      <c r="D222" s="87">
        <v>52.0</v>
      </c>
      <c r="E222" s="87">
        <v>2334.0</v>
      </c>
      <c r="F222" s="19">
        <f>VLOOKUP(B222,'Kings Ratings'!$A$2:$B$1000,2,false)</f>
        <v>4</v>
      </c>
      <c r="G222" s="6"/>
      <c r="H222" s="19"/>
      <c r="I222" s="19"/>
      <c r="J222" s="19" t="str">
        <f>IFERROR(__xludf.DUMMYFUNCTION("if(REGEXMATCH(vlookup(B222,'Kings Ratings'!$A$2:$C$1000,3,false),""Fishing""),""Yes"","""")"),"")</f>
        <v/>
      </c>
      <c r="K222" s="19" t="str">
        <f>IFERROR(__xludf.DUMMYFUNCTION("if(REGEXMATCH(vlookup(B222,'Kings Ratings'!$A$2:$C$1000,3,false),""Crafting""),""Yes"","""")"),"Yes")</f>
        <v>Yes</v>
      </c>
      <c r="L222" s="19" t="str">
        <f>IFERROR(__xludf.DUMMYFUNCTION("if(REGEXMATCH(vlookup(B222,'Kings Ratings'!$A$2:$C$1000,3,false),""Exploring""),""Yes"","""")"),"")</f>
        <v/>
      </c>
      <c r="M222" s="19" t="str">
        <f>IFERROR(__xludf.DUMMYFUNCTION("if(REGEXMATCH(vlookup(B222,'Kings Ratings'!$A$2:$C$1000,3,false),""Farming""),""Yes"","""")"),"")</f>
        <v/>
      </c>
      <c r="N222" s="19" t="str">
        <f>IFERROR(__xludf.DUMMYFUNCTION("if(REGEXMATCH(vlookup(B222,'Kings Ratings'!$A$2:$C$1000,3,false),""Cooking""),""Yes"","""")"),"")</f>
        <v/>
      </c>
      <c r="O222" s="19" t="str">
        <f>IFERROR(__xludf.DUMMYFUNCTION("if(REGEXMATCH(vlookup(B222,'Kings Ratings'!$A$2:$C$1000,3,false),""Event""),""Yes"","""")"),"")</f>
        <v/>
      </c>
      <c r="S222" s="13">
        <v>538.0</v>
      </c>
      <c r="T222" s="14" t="s">
        <v>664</v>
      </c>
    </row>
    <row r="223">
      <c r="A223" s="13">
        <v>539.0</v>
      </c>
      <c r="B223" s="14" t="s">
        <v>636</v>
      </c>
      <c r="C223" s="87">
        <v>1.0</v>
      </c>
      <c r="D223" s="87">
        <v>44.0</v>
      </c>
      <c r="E223" s="87">
        <v>2032.0</v>
      </c>
      <c r="F223" s="19">
        <f>VLOOKUP(B223,'Kings Ratings'!$A$2:$B$1000,2,false)</f>
        <v>5</v>
      </c>
      <c r="G223" s="6"/>
      <c r="H223" s="19"/>
      <c r="I223" s="19"/>
      <c r="J223" s="19" t="str">
        <f>IFERROR(__xludf.DUMMYFUNCTION("if(REGEXMATCH(vlookup(B223,'Kings Ratings'!$A$2:$C$1000,3,false),""Fishing""),""Yes"","""")"),"")</f>
        <v/>
      </c>
      <c r="K223" s="19" t="str">
        <f>IFERROR(__xludf.DUMMYFUNCTION("if(REGEXMATCH(vlookup(B223,'Kings Ratings'!$A$2:$C$1000,3,false),""Crafting""),""Yes"","""")"),"Yes")</f>
        <v>Yes</v>
      </c>
      <c r="L223" s="19" t="str">
        <f>IFERROR(__xludf.DUMMYFUNCTION("if(REGEXMATCH(vlookup(B223,'Kings Ratings'!$A$2:$C$1000,3,false),""Exploring""),""Yes"","""")"),"")</f>
        <v/>
      </c>
      <c r="M223" s="19" t="str">
        <f>IFERROR(__xludf.DUMMYFUNCTION("if(REGEXMATCH(vlookup(B223,'Kings Ratings'!$A$2:$C$1000,3,false),""Farming""),""Yes"","""")"),"")</f>
        <v/>
      </c>
      <c r="N223" s="19" t="str">
        <f>IFERROR(__xludf.DUMMYFUNCTION("if(REGEXMATCH(vlookup(B223,'Kings Ratings'!$A$2:$C$1000,3,false),""Cooking""),""Yes"","""")"),"")</f>
        <v/>
      </c>
      <c r="O223" s="19" t="str">
        <f>IFERROR(__xludf.DUMMYFUNCTION("if(REGEXMATCH(vlookup(B223,'Kings Ratings'!$A$2:$C$1000,3,false),""Event""),""Yes"","""")"),"")</f>
        <v/>
      </c>
      <c r="S223" s="13">
        <v>539.0</v>
      </c>
      <c r="T223" s="14" t="s">
        <v>636</v>
      </c>
    </row>
    <row r="224">
      <c r="A224" s="13">
        <v>540.0</v>
      </c>
      <c r="B224" s="14" t="s">
        <v>100</v>
      </c>
      <c r="C224" s="87">
        <v>0.0</v>
      </c>
      <c r="D224" s="87">
        <v>2491.0</v>
      </c>
      <c r="E224" s="87">
        <v>8589.0</v>
      </c>
      <c r="F224" s="19">
        <f>VLOOKUP(B224,'Kings Ratings'!$A$2:$B$1000,2,false)</f>
        <v>4</v>
      </c>
      <c r="G224" s="89">
        <v>293.0</v>
      </c>
      <c r="H224" s="19"/>
      <c r="I224" s="19"/>
      <c r="J224" s="19" t="str">
        <f>IFERROR(__xludf.DUMMYFUNCTION("if(REGEXMATCH(vlookup(B224,'Kings Ratings'!$A$2:$C$1000,3,false),""Fishing""),""Yes"","""")"),"")</f>
        <v/>
      </c>
      <c r="K224" s="19" t="str">
        <f>IFERROR(__xludf.DUMMYFUNCTION("if(REGEXMATCH(vlookup(B224,'Kings Ratings'!$A$2:$C$1000,3,false),""Crafting""),""Yes"","""")"),"Yes")</f>
        <v>Yes</v>
      </c>
      <c r="L224" s="19" t="str">
        <f>IFERROR(__xludf.DUMMYFUNCTION("if(REGEXMATCH(vlookup(B224,'Kings Ratings'!$A$2:$C$1000,3,false),""Exploring""),""Yes"","""")"),"")</f>
        <v/>
      </c>
      <c r="M224" s="19" t="str">
        <f>IFERROR(__xludf.DUMMYFUNCTION("if(REGEXMATCH(vlookup(B224,'Kings Ratings'!$A$2:$C$1000,3,false),""Farming""),""Yes"","""")"),"")</f>
        <v/>
      </c>
      <c r="N224" s="19" t="str">
        <f>IFERROR(__xludf.DUMMYFUNCTION("if(REGEXMATCH(vlookup(B224,'Kings Ratings'!$A$2:$C$1000,3,false),""Cooking""),""Yes"","""")"),"")</f>
        <v/>
      </c>
      <c r="O224" s="19" t="str">
        <f>IFERROR(__xludf.DUMMYFUNCTION("if(REGEXMATCH(vlookup(B224,'Kings Ratings'!$A$2:$C$1000,3,false),""Event""),""Yes"","""")"),"")</f>
        <v/>
      </c>
      <c r="S224" s="13">
        <v>540.0</v>
      </c>
      <c r="T224" s="14" t="s">
        <v>100</v>
      </c>
    </row>
    <row r="225">
      <c r="A225" s="13">
        <v>546.0</v>
      </c>
      <c r="B225" s="14" t="s">
        <v>214</v>
      </c>
      <c r="C225" s="87">
        <v>0.0</v>
      </c>
      <c r="D225" s="87">
        <v>1814.0</v>
      </c>
      <c r="E225" s="87">
        <v>10016.0</v>
      </c>
      <c r="F225" s="19">
        <f>VLOOKUP(B225,'Kings Ratings'!$A$2:$B$1000,2,false)</f>
        <v>11</v>
      </c>
      <c r="G225" s="6"/>
      <c r="H225" s="19"/>
      <c r="I225" s="19"/>
      <c r="J225" s="19" t="str">
        <f>IFERROR(__xludf.DUMMYFUNCTION("if(REGEXMATCH(vlookup(B225,'Kings Ratings'!$A$2:$C$1000,3,false),""Fishing""),""Yes"","""")"),"")</f>
        <v/>
      </c>
      <c r="K225" s="19" t="str">
        <f>IFERROR(__xludf.DUMMYFUNCTION("if(REGEXMATCH(vlookup(B225,'Kings Ratings'!$A$2:$C$1000,3,false),""Crafting""),""Yes"","""")"),"Yes")</f>
        <v>Yes</v>
      </c>
      <c r="L225" s="19" t="str">
        <f>IFERROR(__xludf.DUMMYFUNCTION("if(REGEXMATCH(vlookup(B225,'Kings Ratings'!$A$2:$C$1000,3,false),""Exploring""),""Yes"","""")"),"")</f>
        <v/>
      </c>
      <c r="M225" s="19" t="str">
        <f>IFERROR(__xludf.DUMMYFUNCTION("if(REGEXMATCH(vlookup(B225,'Kings Ratings'!$A$2:$C$1000,3,false),""Farming""),""Yes"","""")"),"")</f>
        <v/>
      </c>
      <c r="N225" s="19" t="str">
        <f>IFERROR(__xludf.DUMMYFUNCTION("if(REGEXMATCH(vlookup(B225,'Kings Ratings'!$A$2:$C$1000,3,false),""Cooking""),""Yes"","""")"),"")</f>
        <v/>
      </c>
      <c r="O225" s="19" t="str">
        <f>IFERROR(__xludf.DUMMYFUNCTION("if(REGEXMATCH(vlookup(B225,'Kings Ratings'!$A$2:$C$1000,3,false),""Event""),""Yes"","""")"),"")</f>
        <v/>
      </c>
      <c r="S225" s="13">
        <v>546.0</v>
      </c>
      <c r="T225" s="14" t="s">
        <v>214</v>
      </c>
    </row>
    <row r="226">
      <c r="A226" s="13">
        <v>565.0</v>
      </c>
      <c r="B226" s="14" t="s">
        <v>334</v>
      </c>
      <c r="C226" s="87">
        <v>0.0</v>
      </c>
      <c r="D226" s="87">
        <v>552.0</v>
      </c>
      <c r="E226" s="87">
        <v>6539.0</v>
      </c>
      <c r="F226" s="19">
        <f>VLOOKUP(B226,'Kings Ratings'!$A$2:$B$1000,2,false)</f>
        <v>11</v>
      </c>
      <c r="G226" s="6"/>
      <c r="H226" s="19"/>
      <c r="I226" s="19"/>
      <c r="J226" s="19" t="str">
        <f>IFERROR(__xludf.DUMMYFUNCTION("if(REGEXMATCH(vlookup(B226,'Kings Ratings'!$A$2:$C$1000,3,false),""Fishing""),""Yes"","""")"),"")</f>
        <v/>
      </c>
      <c r="K226" s="19" t="str">
        <f>IFERROR(__xludf.DUMMYFUNCTION("if(REGEXMATCH(vlookup(B226,'Kings Ratings'!$A$2:$C$1000,3,false),""Crafting""),""Yes"","""")"),"")</f>
        <v/>
      </c>
      <c r="L226" s="19" t="str">
        <f>IFERROR(__xludf.DUMMYFUNCTION("if(REGEXMATCH(vlookup(B226,'Kings Ratings'!$A$2:$C$1000,3,false),""Exploring""),""Yes"","""")"),"")</f>
        <v/>
      </c>
      <c r="M226" s="19" t="str">
        <f>IFERROR(__xludf.DUMMYFUNCTION("if(REGEXMATCH(vlookup(B226,'Kings Ratings'!$A$2:$C$1000,3,false),""Farming""),""Yes"","""")"),"Yes")</f>
        <v>Yes</v>
      </c>
      <c r="N226" s="19" t="str">
        <f>IFERROR(__xludf.DUMMYFUNCTION("if(REGEXMATCH(vlookup(B226,'Kings Ratings'!$A$2:$C$1000,3,false),""Cooking""),""Yes"","""")"),"")</f>
        <v/>
      </c>
      <c r="O226" s="19" t="str">
        <f>IFERROR(__xludf.DUMMYFUNCTION("if(REGEXMATCH(vlookup(B226,'Kings Ratings'!$A$2:$C$1000,3,false),""Event""),""Yes"","""")"),"Yes")</f>
        <v>Yes</v>
      </c>
      <c r="S226" s="13">
        <v>565.0</v>
      </c>
      <c r="T226" s="14" t="s">
        <v>334</v>
      </c>
    </row>
    <row r="227">
      <c r="A227" s="13">
        <v>570.0</v>
      </c>
      <c r="B227" s="14" t="s">
        <v>338</v>
      </c>
      <c r="C227" s="87">
        <v>0.0</v>
      </c>
      <c r="D227" s="87">
        <v>529.0</v>
      </c>
      <c r="E227" s="87">
        <v>6854.0</v>
      </c>
      <c r="F227" s="19">
        <f>VLOOKUP(B227,'Kings Ratings'!$A$2:$B$1000,2,false)</f>
        <v>1</v>
      </c>
      <c r="G227" s="89">
        <v>205.0</v>
      </c>
      <c r="H227" s="19"/>
      <c r="I227" s="19"/>
      <c r="J227" s="19" t="str">
        <f>IFERROR(__xludf.DUMMYFUNCTION("if(REGEXMATCH(vlookup(B227,'Kings Ratings'!$A$2:$C$1000,3,false),""Fishing""),""Yes"","""")"),"Yes")</f>
        <v>Yes</v>
      </c>
      <c r="K227" s="19" t="str">
        <f>IFERROR(__xludf.DUMMYFUNCTION("if(REGEXMATCH(vlookup(B227,'Kings Ratings'!$A$2:$C$1000,3,false),""Crafting""),""Yes"","""")"),"")</f>
        <v/>
      </c>
      <c r="L227" s="19" t="str">
        <f>IFERROR(__xludf.DUMMYFUNCTION("if(REGEXMATCH(vlookup(B227,'Kings Ratings'!$A$2:$C$1000,3,false),""Exploring""),""Yes"","""")"),"")</f>
        <v/>
      </c>
      <c r="M227" s="19" t="str">
        <f>IFERROR(__xludf.DUMMYFUNCTION("if(REGEXMATCH(vlookup(B227,'Kings Ratings'!$A$2:$C$1000,3,false),""Farming""),""Yes"","""")"),"")</f>
        <v/>
      </c>
      <c r="N227" s="19" t="str">
        <f>IFERROR(__xludf.DUMMYFUNCTION("if(REGEXMATCH(vlookup(B227,'Kings Ratings'!$A$2:$C$1000,3,false),""Cooking""),""Yes"","""")"),"")</f>
        <v/>
      </c>
      <c r="O227" s="19" t="str">
        <f>IFERROR(__xludf.DUMMYFUNCTION("if(REGEXMATCH(vlookup(B227,'Kings Ratings'!$A$2:$C$1000,3,false),""Event""),""Yes"","""")"),"")</f>
        <v/>
      </c>
      <c r="S227" s="13">
        <v>570.0</v>
      </c>
      <c r="T227" s="14" t="s">
        <v>338</v>
      </c>
    </row>
    <row r="228">
      <c r="A228" s="13">
        <v>574.0</v>
      </c>
      <c r="B228" s="14" t="s">
        <v>226</v>
      </c>
      <c r="C228" s="87">
        <v>0.0</v>
      </c>
      <c r="D228" s="87">
        <v>483.0</v>
      </c>
      <c r="E228" s="87">
        <v>6217.0</v>
      </c>
      <c r="F228" s="19">
        <f>VLOOKUP(B228,'Kings Ratings'!$A$2:$B$1000,2,false)</f>
        <v>1</v>
      </c>
      <c r="G228" s="89">
        <v>207.0</v>
      </c>
      <c r="H228" s="19"/>
      <c r="I228" s="19"/>
      <c r="J228" s="19" t="str">
        <f>IFERROR(__xludf.DUMMYFUNCTION("if(REGEXMATCH(vlookup(B228,'Kings Ratings'!$A$2:$C$1000,3,false),""Fishing""),""Yes"","""")"),"Yes")</f>
        <v>Yes</v>
      </c>
      <c r="K228" s="19" t="str">
        <f>IFERROR(__xludf.DUMMYFUNCTION("if(REGEXMATCH(vlookup(B228,'Kings Ratings'!$A$2:$C$1000,3,false),""Crafting""),""Yes"","""")"),"")</f>
        <v/>
      </c>
      <c r="L228" s="19" t="str">
        <f>IFERROR(__xludf.DUMMYFUNCTION("if(REGEXMATCH(vlookup(B228,'Kings Ratings'!$A$2:$C$1000,3,false),""Exploring""),""Yes"","""")"),"")</f>
        <v/>
      </c>
      <c r="M228" s="19" t="str">
        <f>IFERROR(__xludf.DUMMYFUNCTION("if(REGEXMATCH(vlookup(B228,'Kings Ratings'!$A$2:$C$1000,3,false),""Farming""),""Yes"","""")"),"")</f>
        <v/>
      </c>
      <c r="N228" s="19" t="str">
        <f>IFERROR(__xludf.DUMMYFUNCTION("if(REGEXMATCH(vlookup(B228,'Kings Ratings'!$A$2:$C$1000,3,false),""Cooking""),""Yes"","""")"),"")</f>
        <v/>
      </c>
      <c r="O228" s="19" t="str">
        <f>IFERROR(__xludf.DUMMYFUNCTION("if(REGEXMATCH(vlookup(B228,'Kings Ratings'!$A$2:$C$1000,3,false),""Event""),""Yes"","""")"),"")</f>
        <v/>
      </c>
      <c r="S228" s="13">
        <v>574.0</v>
      </c>
      <c r="T228" s="14" t="s">
        <v>226</v>
      </c>
    </row>
    <row r="229">
      <c r="A229" s="13">
        <v>575.0</v>
      </c>
      <c r="B229" s="14" t="s">
        <v>361</v>
      </c>
      <c r="C229" s="87">
        <v>0.0</v>
      </c>
      <c r="D229" s="87">
        <v>409.0</v>
      </c>
      <c r="E229" s="87">
        <v>6898.0</v>
      </c>
      <c r="F229" s="19">
        <f>VLOOKUP(B229,'Kings Ratings'!$A$2:$B$1000,2,false)</f>
        <v>1</v>
      </c>
      <c r="G229" s="89">
        <v>217.0</v>
      </c>
      <c r="H229" s="19"/>
      <c r="I229" s="19"/>
      <c r="J229" s="19" t="str">
        <f>IFERROR(__xludf.DUMMYFUNCTION("if(REGEXMATCH(vlookup(B229,'Kings Ratings'!$A$2:$C$1000,3,false),""Fishing""),""Yes"","""")"),"Yes")</f>
        <v>Yes</v>
      </c>
      <c r="K229" s="19" t="str">
        <f>IFERROR(__xludf.DUMMYFUNCTION("if(REGEXMATCH(vlookup(B229,'Kings Ratings'!$A$2:$C$1000,3,false),""Crafting""),""Yes"","""")"),"")</f>
        <v/>
      </c>
      <c r="L229" s="19" t="str">
        <f>IFERROR(__xludf.DUMMYFUNCTION("if(REGEXMATCH(vlookup(B229,'Kings Ratings'!$A$2:$C$1000,3,false),""Exploring""),""Yes"","""")"),"")</f>
        <v/>
      </c>
      <c r="M229" s="19" t="str">
        <f>IFERROR(__xludf.DUMMYFUNCTION("if(REGEXMATCH(vlookup(B229,'Kings Ratings'!$A$2:$C$1000,3,false),""Farming""),""Yes"","""")"),"")</f>
        <v/>
      </c>
      <c r="N229" s="19" t="str">
        <f>IFERROR(__xludf.DUMMYFUNCTION("if(REGEXMATCH(vlookup(B229,'Kings Ratings'!$A$2:$C$1000,3,false),""Cooking""),""Yes"","""")"),"")</f>
        <v/>
      </c>
      <c r="O229" s="19" t="str">
        <f>IFERROR(__xludf.DUMMYFUNCTION("if(REGEXMATCH(vlookup(B229,'Kings Ratings'!$A$2:$C$1000,3,false),""Event""),""Yes"","""")"),"")</f>
        <v/>
      </c>
      <c r="S229" s="13">
        <v>575.0</v>
      </c>
      <c r="T229" s="14" t="s">
        <v>361</v>
      </c>
    </row>
    <row r="230">
      <c r="A230" s="13">
        <v>576.0</v>
      </c>
      <c r="B230" s="14" t="s">
        <v>384</v>
      </c>
      <c r="C230" s="11">
        <v>0.0</v>
      </c>
      <c r="D230" s="11">
        <v>352.0</v>
      </c>
      <c r="E230" s="11">
        <v>1945.0</v>
      </c>
      <c r="F230" s="19">
        <f>VLOOKUP(B230,'Kings Ratings'!$A$2:$B$1000,2,false)</f>
        <v>1</v>
      </c>
      <c r="G230" s="89">
        <v>278.0</v>
      </c>
      <c r="H230" s="19"/>
      <c r="I230" s="19"/>
      <c r="J230" s="19" t="str">
        <f>IFERROR(__xludf.DUMMYFUNCTION("if(REGEXMATCH(vlookup(B230,'Kings Ratings'!$A$2:$C$1000,3,false),""Fishing""),""Yes"","""")"),"Yes")</f>
        <v>Yes</v>
      </c>
      <c r="K230" s="19" t="str">
        <f>IFERROR(__xludf.DUMMYFUNCTION("if(REGEXMATCH(vlookup(B230,'Kings Ratings'!$A$2:$C$1000,3,false),""Crafting""),""Yes"","""")"),"")</f>
        <v/>
      </c>
      <c r="L230" s="19" t="str">
        <f>IFERROR(__xludf.DUMMYFUNCTION("if(REGEXMATCH(vlookup(B230,'Kings Ratings'!$A$2:$C$1000,3,false),""Exploring""),""Yes"","""")"),"")</f>
        <v/>
      </c>
      <c r="M230" s="19" t="str">
        <f>IFERROR(__xludf.DUMMYFUNCTION("if(REGEXMATCH(vlookup(B230,'Kings Ratings'!$A$2:$C$1000,3,false),""Farming""),""Yes"","""")"),"")</f>
        <v/>
      </c>
      <c r="N230" s="19" t="str">
        <f>IFERROR(__xludf.DUMMYFUNCTION("if(REGEXMATCH(vlookup(B230,'Kings Ratings'!$A$2:$C$1000,3,false),""Cooking""),""Yes"","""")"),"")</f>
        <v/>
      </c>
      <c r="O230" s="19" t="str">
        <f>IFERROR(__xludf.DUMMYFUNCTION("if(REGEXMATCH(vlookup(B230,'Kings Ratings'!$A$2:$C$1000,3,false),""Event""),""Yes"","""")"),"")</f>
        <v/>
      </c>
      <c r="S230" s="13">
        <v>576.0</v>
      </c>
      <c r="T230" s="14" t="s">
        <v>384</v>
      </c>
    </row>
    <row r="231">
      <c r="A231" s="13">
        <v>577.0</v>
      </c>
      <c r="B231" s="14" t="s">
        <v>414</v>
      </c>
      <c r="C231" s="87">
        <v>0.0</v>
      </c>
      <c r="D231" s="87">
        <v>351.0</v>
      </c>
      <c r="E231" s="87">
        <v>13623.0</v>
      </c>
      <c r="F231" s="19">
        <f>VLOOKUP(B231,'Kings Ratings'!$A$2:$B$1000,2,false)</f>
        <v>1</v>
      </c>
      <c r="G231" s="89">
        <v>264.0</v>
      </c>
      <c r="H231" s="19"/>
      <c r="I231" s="19"/>
      <c r="J231" s="19" t="str">
        <f>IFERROR(__xludf.DUMMYFUNCTION("if(REGEXMATCH(vlookup(B231,'Kings Ratings'!$A$2:$C$1000,3,false),""Fishing""),""Yes"","""")"),"Yes")</f>
        <v>Yes</v>
      </c>
      <c r="K231" s="19" t="str">
        <f>IFERROR(__xludf.DUMMYFUNCTION("if(REGEXMATCH(vlookup(B231,'Kings Ratings'!$A$2:$C$1000,3,false),""Crafting""),""Yes"","""")"),"")</f>
        <v/>
      </c>
      <c r="L231" s="19" t="str">
        <f>IFERROR(__xludf.DUMMYFUNCTION("if(REGEXMATCH(vlookup(B231,'Kings Ratings'!$A$2:$C$1000,3,false),""Exploring""),""Yes"","""")"),"")</f>
        <v/>
      </c>
      <c r="M231" s="19" t="str">
        <f>IFERROR(__xludf.DUMMYFUNCTION("if(REGEXMATCH(vlookup(B231,'Kings Ratings'!$A$2:$C$1000,3,false),""Farming""),""Yes"","""")"),"")</f>
        <v/>
      </c>
      <c r="N231" s="19" t="str">
        <f>IFERROR(__xludf.DUMMYFUNCTION("if(REGEXMATCH(vlookup(B231,'Kings Ratings'!$A$2:$C$1000,3,false),""Cooking""),""Yes"","""")"),"")</f>
        <v/>
      </c>
      <c r="O231" s="19" t="str">
        <f>IFERROR(__xludf.DUMMYFUNCTION("if(REGEXMATCH(vlookup(B231,'Kings Ratings'!$A$2:$C$1000,3,false),""Event""),""Yes"","""")"),"")</f>
        <v/>
      </c>
      <c r="S231" s="13">
        <v>577.0</v>
      </c>
      <c r="T231" s="14" t="s">
        <v>414</v>
      </c>
    </row>
    <row r="232">
      <c r="A232" s="13">
        <v>578.0</v>
      </c>
      <c r="B232" s="14" t="s">
        <v>440</v>
      </c>
      <c r="C232" s="87">
        <v>0.0</v>
      </c>
      <c r="D232" s="87">
        <v>311.0</v>
      </c>
      <c r="E232" s="87">
        <v>2988.0</v>
      </c>
      <c r="F232" s="19">
        <f>VLOOKUP(B232,'Kings Ratings'!$A$2:$B$1000,2,false)</f>
        <v>1</v>
      </c>
      <c r="G232" s="89">
        <v>268.0</v>
      </c>
      <c r="H232" s="19"/>
      <c r="I232" s="19"/>
      <c r="J232" s="19" t="str">
        <f>IFERROR(__xludf.DUMMYFUNCTION("if(REGEXMATCH(vlookup(B232,'Kings Ratings'!$A$2:$C$1000,3,false),""Fishing""),""Yes"","""")"),"Yes")</f>
        <v>Yes</v>
      </c>
      <c r="K232" s="19" t="str">
        <f>IFERROR(__xludf.DUMMYFUNCTION("if(REGEXMATCH(vlookup(B232,'Kings Ratings'!$A$2:$C$1000,3,false),""Crafting""),""Yes"","""")"),"")</f>
        <v/>
      </c>
      <c r="L232" s="19" t="str">
        <f>IFERROR(__xludf.DUMMYFUNCTION("if(REGEXMATCH(vlookup(B232,'Kings Ratings'!$A$2:$C$1000,3,false),""Exploring""),""Yes"","""")"),"")</f>
        <v/>
      </c>
      <c r="M232" s="19" t="str">
        <f>IFERROR(__xludf.DUMMYFUNCTION("if(REGEXMATCH(vlookup(B232,'Kings Ratings'!$A$2:$C$1000,3,false),""Farming""),""Yes"","""")"),"")</f>
        <v/>
      </c>
      <c r="N232" s="19" t="str">
        <f>IFERROR(__xludf.DUMMYFUNCTION("if(REGEXMATCH(vlookup(B232,'Kings Ratings'!$A$2:$C$1000,3,false),""Cooking""),""Yes"","""")"),"")</f>
        <v/>
      </c>
      <c r="O232" s="19" t="str">
        <f>IFERROR(__xludf.DUMMYFUNCTION("if(REGEXMATCH(vlookup(B232,'Kings Ratings'!$A$2:$C$1000,3,false),""Event""),""Yes"","""")"),"")</f>
        <v/>
      </c>
      <c r="S232" s="13">
        <v>578.0</v>
      </c>
      <c r="T232" s="14" t="s">
        <v>440</v>
      </c>
    </row>
    <row r="233">
      <c r="A233" s="13">
        <v>579.0</v>
      </c>
      <c r="B233" s="14" t="s">
        <v>426</v>
      </c>
      <c r="C233" s="87">
        <v>0.0</v>
      </c>
      <c r="D233" s="87">
        <v>287.0</v>
      </c>
      <c r="E233" s="87">
        <v>3960.0</v>
      </c>
      <c r="F233" s="19">
        <f>VLOOKUP(B233,'Kings Ratings'!$A$2:$B$1000,2,false)</f>
        <v>1</v>
      </c>
      <c r="G233" s="89">
        <v>266.0</v>
      </c>
      <c r="H233" s="19"/>
      <c r="I233" s="19"/>
      <c r="J233" s="19" t="str">
        <f>IFERROR(__xludf.DUMMYFUNCTION("if(REGEXMATCH(vlookup(B233,'Kings Ratings'!$A$2:$C$1000,3,false),""Fishing""),""Yes"","""")"),"Yes")</f>
        <v>Yes</v>
      </c>
      <c r="K233" s="19" t="str">
        <f>IFERROR(__xludf.DUMMYFUNCTION("if(REGEXMATCH(vlookup(B233,'Kings Ratings'!$A$2:$C$1000,3,false),""Crafting""),""Yes"","""")"),"")</f>
        <v/>
      </c>
      <c r="L233" s="19" t="str">
        <f>IFERROR(__xludf.DUMMYFUNCTION("if(REGEXMATCH(vlookup(B233,'Kings Ratings'!$A$2:$C$1000,3,false),""Exploring""),""Yes"","""")"),"")</f>
        <v/>
      </c>
      <c r="M233" s="19" t="str">
        <f>IFERROR(__xludf.DUMMYFUNCTION("if(REGEXMATCH(vlookup(B233,'Kings Ratings'!$A$2:$C$1000,3,false),""Farming""),""Yes"","""")"),"")</f>
        <v/>
      </c>
      <c r="N233" s="19" t="str">
        <f>IFERROR(__xludf.DUMMYFUNCTION("if(REGEXMATCH(vlookup(B233,'Kings Ratings'!$A$2:$C$1000,3,false),""Cooking""),""Yes"","""")"),"")</f>
        <v/>
      </c>
      <c r="O233" s="19" t="str">
        <f>IFERROR(__xludf.DUMMYFUNCTION("if(REGEXMATCH(vlookup(B233,'Kings Ratings'!$A$2:$C$1000,3,false),""Event""),""Yes"","""")"),"")</f>
        <v/>
      </c>
      <c r="S233" s="13">
        <v>579.0</v>
      </c>
      <c r="T233" s="14" t="s">
        <v>426</v>
      </c>
    </row>
    <row r="234">
      <c r="A234" s="13">
        <v>580.0</v>
      </c>
      <c r="B234" s="14" t="s">
        <v>391</v>
      </c>
      <c r="C234" s="87">
        <v>0.0</v>
      </c>
      <c r="D234" s="87">
        <v>261.0</v>
      </c>
      <c r="E234" s="87">
        <v>3426.0</v>
      </c>
      <c r="F234" s="19">
        <f>VLOOKUP(B234,'Kings Ratings'!$A$2:$B$1000,2,false)</f>
        <v>10</v>
      </c>
      <c r="G234" s="6"/>
      <c r="H234" s="19"/>
      <c r="I234" s="19"/>
      <c r="J234" s="19" t="str">
        <f>IFERROR(__xludf.DUMMYFUNCTION("if(REGEXMATCH(vlookup(B234,'Kings Ratings'!$A$2:$C$1000,3,false),""Fishing""),""Yes"","""")"),"Yes")</f>
        <v>Yes</v>
      </c>
      <c r="K234" s="19" t="str">
        <f>IFERROR(__xludf.DUMMYFUNCTION("if(REGEXMATCH(vlookup(B234,'Kings Ratings'!$A$2:$C$1000,3,false),""Crafting""),""Yes"","""")"),"")</f>
        <v/>
      </c>
      <c r="L234" s="19" t="str">
        <f>IFERROR(__xludf.DUMMYFUNCTION("if(REGEXMATCH(vlookup(B234,'Kings Ratings'!$A$2:$C$1000,3,false),""Exploring""),""Yes"","""")"),"")</f>
        <v/>
      </c>
      <c r="M234" s="19" t="str">
        <f>IFERROR(__xludf.DUMMYFUNCTION("if(REGEXMATCH(vlookup(B234,'Kings Ratings'!$A$2:$C$1000,3,false),""Farming""),""Yes"","""")"),"")</f>
        <v/>
      </c>
      <c r="N234" s="19" t="str">
        <f>IFERROR(__xludf.DUMMYFUNCTION("if(REGEXMATCH(vlookup(B234,'Kings Ratings'!$A$2:$C$1000,3,false),""Cooking""),""Yes"","""")"),"")</f>
        <v/>
      </c>
      <c r="O234" s="19" t="str">
        <f>IFERROR(__xludf.DUMMYFUNCTION("if(REGEXMATCH(vlookup(B234,'Kings Ratings'!$A$2:$C$1000,3,false),""Event""),""Yes"","""")"),"")</f>
        <v/>
      </c>
      <c r="S234" s="13">
        <v>580.0</v>
      </c>
      <c r="T234" s="14" t="s">
        <v>391</v>
      </c>
    </row>
    <row r="235">
      <c r="A235" s="13">
        <v>585.0</v>
      </c>
      <c r="B235" s="14" t="s">
        <v>236</v>
      </c>
      <c r="C235" s="87">
        <v>0.0</v>
      </c>
      <c r="D235" s="87">
        <v>238.0</v>
      </c>
      <c r="E235" s="87">
        <v>5554.0</v>
      </c>
      <c r="F235" s="19">
        <f>VLOOKUP(B235,'Kings Ratings'!$A$2:$B$1000,2,false)</f>
        <v>4</v>
      </c>
      <c r="G235" s="89">
        <v>277.0</v>
      </c>
      <c r="H235" s="19"/>
      <c r="I235" s="19"/>
      <c r="J235" s="19" t="str">
        <f>IFERROR(__xludf.DUMMYFUNCTION("if(REGEXMATCH(vlookup(B235,'Kings Ratings'!$A$2:$C$1000,3,false),""Fishing""),""Yes"","""")"),"")</f>
        <v/>
      </c>
      <c r="K235" s="19" t="str">
        <f>IFERROR(__xludf.DUMMYFUNCTION("if(REGEXMATCH(vlookup(B235,'Kings Ratings'!$A$2:$C$1000,3,false),""Crafting""),""Yes"","""")"),"Yes")</f>
        <v>Yes</v>
      </c>
      <c r="L235" s="19" t="str">
        <f>IFERROR(__xludf.DUMMYFUNCTION("if(REGEXMATCH(vlookup(B235,'Kings Ratings'!$A$2:$C$1000,3,false),""Exploring""),""Yes"","""")"),"")</f>
        <v/>
      </c>
      <c r="M235" s="19" t="str">
        <f>IFERROR(__xludf.DUMMYFUNCTION("if(REGEXMATCH(vlookup(B235,'Kings Ratings'!$A$2:$C$1000,3,false),""Farming""),""Yes"","""")"),"")</f>
        <v/>
      </c>
      <c r="N235" s="19" t="str">
        <f>IFERROR(__xludf.DUMMYFUNCTION("if(REGEXMATCH(vlookup(B235,'Kings Ratings'!$A$2:$C$1000,3,false),""Cooking""),""Yes"","""")"),"")</f>
        <v/>
      </c>
      <c r="O235" s="19" t="str">
        <f>IFERROR(__xludf.DUMMYFUNCTION("if(REGEXMATCH(vlookup(B235,'Kings Ratings'!$A$2:$C$1000,3,false),""Event""),""Yes"","""")"),"")</f>
        <v/>
      </c>
      <c r="S235" s="13">
        <v>585.0</v>
      </c>
      <c r="T235" s="14" t="s">
        <v>236</v>
      </c>
    </row>
    <row r="236">
      <c r="A236" s="13">
        <v>587.0</v>
      </c>
      <c r="B236" s="14" t="s">
        <v>144</v>
      </c>
      <c r="C236" s="87">
        <v>0.0</v>
      </c>
      <c r="D236" s="87">
        <v>230.0</v>
      </c>
      <c r="E236" s="87">
        <v>9422.0</v>
      </c>
      <c r="F236" s="19">
        <f>VLOOKUP(B236,'Kings Ratings'!$A$2:$B$1000,2,false)</f>
        <v>10</v>
      </c>
      <c r="G236" s="6"/>
      <c r="H236" s="19"/>
      <c r="I236" s="19"/>
      <c r="J236" s="19" t="str">
        <f>IFERROR(__xludf.DUMMYFUNCTION("if(REGEXMATCH(vlookup(B236,'Kings Ratings'!$A$2:$C$1000,3,false),""Fishing""),""Yes"","""")"),"")</f>
        <v/>
      </c>
      <c r="K236" s="19" t="str">
        <f>IFERROR(__xludf.DUMMYFUNCTION("if(REGEXMATCH(vlookup(B236,'Kings Ratings'!$A$2:$C$1000,3,false),""Crafting""),""Yes"","""")"),"Yes")</f>
        <v>Yes</v>
      </c>
      <c r="L236" s="19" t="str">
        <f>IFERROR(__xludf.DUMMYFUNCTION("if(REGEXMATCH(vlookup(B236,'Kings Ratings'!$A$2:$C$1000,3,false),""Exploring""),""Yes"","""")"),"")</f>
        <v/>
      </c>
      <c r="M236" s="19" t="str">
        <f>IFERROR(__xludf.DUMMYFUNCTION("if(REGEXMATCH(vlookup(B236,'Kings Ratings'!$A$2:$C$1000,3,false),""Farming""),""Yes"","""")"),"")</f>
        <v/>
      </c>
      <c r="N236" s="19" t="str">
        <f>IFERROR(__xludf.DUMMYFUNCTION("if(REGEXMATCH(vlookup(B236,'Kings Ratings'!$A$2:$C$1000,3,false),""Cooking""),""Yes"","""")"),"")</f>
        <v/>
      </c>
      <c r="O236" s="19" t="str">
        <f>IFERROR(__xludf.DUMMYFUNCTION("if(REGEXMATCH(vlookup(B236,'Kings Ratings'!$A$2:$C$1000,3,false),""Event""),""Yes"","""")"),"")</f>
        <v/>
      </c>
      <c r="S236" s="13">
        <v>587.0</v>
      </c>
      <c r="T236" s="14" t="s">
        <v>144</v>
      </c>
    </row>
    <row r="237">
      <c r="A237" s="13">
        <v>592.0</v>
      </c>
      <c r="B237" s="14" t="s">
        <v>756</v>
      </c>
      <c r="C237" s="87">
        <v>0.0</v>
      </c>
      <c r="D237" s="87">
        <v>224.0</v>
      </c>
      <c r="E237" s="87">
        <v>3362.0</v>
      </c>
      <c r="F237" s="19">
        <f>VLOOKUP(B237,'Kings Ratings'!$A$2:$B$1000,2,false)</f>
        <v>8</v>
      </c>
      <c r="G237" s="6"/>
      <c r="H237" s="19"/>
      <c r="I237" s="19"/>
      <c r="J237" s="19" t="str">
        <f>IFERROR(__xludf.DUMMYFUNCTION("if(REGEXMATCH(vlookup(B237,'Kings Ratings'!$A$2:$C$1000,3,false),""Fishing""),""Yes"","""")"),"")</f>
        <v/>
      </c>
      <c r="K237" s="19" t="str">
        <f>IFERROR(__xludf.DUMMYFUNCTION("if(REGEXMATCH(vlookup(B237,'Kings Ratings'!$A$2:$C$1000,3,false),""Crafting""),""Yes"","""")"),"Yes")</f>
        <v>Yes</v>
      </c>
      <c r="L237" s="19" t="str">
        <f>IFERROR(__xludf.DUMMYFUNCTION("if(REGEXMATCH(vlookup(B237,'Kings Ratings'!$A$2:$C$1000,3,false),""Exploring""),""Yes"","""")"),"")</f>
        <v/>
      </c>
      <c r="M237" s="19" t="str">
        <f>IFERROR(__xludf.DUMMYFUNCTION("if(REGEXMATCH(vlookup(B237,'Kings Ratings'!$A$2:$C$1000,3,false),""Farming""),""Yes"","""")"),"")</f>
        <v/>
      </c>
      <c r="N237" s="19" t="str">
        <f>IFERROR(__xludf.DUMMYFUNCTION("if(REGEXMATCH(vlookup(B237,'Kings Ratings'!$A$2:$C$1000,3,false),""Cooking""),""Yes"","""")"),"")</f>
        <v/>
      </c>
      <c r="O237" s="19" t="str">
        <f>IFERROR(__xludf.DUMMYFUNCTION("if(REGEXMATCH(vlookup(B237,'Kings Ratings'!$A$2:$C$1000,3,false),""Event""),""Yes"","""")"),"")</f>
        <v/>
      </c>
      <c r="S237" s="13">
        <v>592.0</v>
      </c>
      <c r="T237" s="14" t="s">
        <v>756</v>
      </c>
    </row>
    <row r="238">
      <c r="A238" s="13">
        <v>594.0</v>
      </c>
      <c r="B238" s="14" t="s">
        <v>838</v>
      </c>
      <c r="C238" s="87">
        <v>0.0</v>
      </c>
      <c r="D238" s="87">
        <v>145.0</v>
      </c>
      <c r="E238" s="87">
        <v>2515.0</v>
      </c>
      <c r="F238" s="19">
        <f>VLOOKUP(B238,'Kings Ratings'!$A$2:$B$1000,2,false)</f>
        <v>6</v>
      </c>
      <c r="G238" s="89">
        <v>298.0</v>
      </c>
      <c r="H238" s="19"/>
      <c r="I238" s="19"/>
      <c r="J238" s="19" t="str">
        <f>IFERROR(__xludf.DUMMYFUNCTION("if(REGEXMATCH(vlookup(B238,'Kings Ratings'!$A$2:$C$1000,3,false),""Fishing""),""Yes"","""")"),"")</f>
        <v/>
      </c>
      <c r="K238" s="19" t="str">
        <f>IFERROR(__xludf.DUMMYFUNCTION("if(REGEXMATCH(vlookup(B238,'Kings Ratings'!$A$2:$C$1000,3,false),""Crafting""),""Yes"","""")"),"Yes")</f>
        <v>Yes</v>
      </c>
      <c r="L238" s="19" t="str">
        <f>IFERROR(__xludf.DUMMYFUNCTION("if(REGEXMATCH(vlookup(B238,'Kings Ratings'!$A$2:$C$1000,3,false),""Exploring""),""Yes"","""")"),"")</f>
        <v/>
      </c>
      <c r="M238" s="19" t="str">
        <f>IFERROR(__xludf.DUMMYFUNCTION("if(REGEXMATCH(vlookup(B238,'Kings Ratings'!$A$2:$C$1000,3,false),""Farming""),""Yes"","""")"),"")</f>
        <v/>
      </c>
      <c r="N238" s="19" t="str">
        <f>IFERROR(__xludf.DUMMYFUNCTION("if(REGEXMATCH(vlookup(B238,'Kings Ratings'!$A$2:$C$1000,3,false),""Cooking""),""Yes"","""")"),"")</f>
        <v/>
      </c>
      <c r="O238" s="19" t="str">
        <f>IFERROR(__xludf.DUMMYFUNCTION("if(REGEXMATCH(vlookup(B238,'Kings Ratings'!$A$2:$C$1000,3,false),""Event""),""Yes"","""")"),"")</f>
        <v/>
      </c>
      <c r="S238" s="13">
        <v>594.0</v>
      </c>
      <c r="T238" s="14" t="s">
        <v>838</v>
      </c>
    </row>
    <row r="239">
      <c r="A239" s="13">
        <v>615.0</v>
      </c>
      <c r="B239" s="14" t="s">
        <v>170</v>
      </c>
      <c r="C239" s="87">
        <v>0.0</v>
      </c>
      <c r="D239" s="87">
        <v>136.0</v>
      </c>
      <c r="E239" s="87">
        <v>4485.0</v>
      </c>
      <c r="F239" s="19">
        <f>VLOOKUP(B239,'Kings Ratings'!$A$2:$B$1000,2,false)</f>
        <v>9</v>
      </c>
      <c r="G239" s="92">
        <v>305.0</v>
      </c>
      <c r="H239" s="19"/>
      <c r="I239" s="19"/>
      <c r="J239" s="19" t="str">
        <f>IFERROR(__xludf.DUMMYFUNCTION("if(REGEXMATCH(vlookup(B239,'Kings Ratings'!$A$2:$C$1000,3,false),""Fishing""),""Yes"","""")"),"")</f>
        <v/>
      </c>
      <c r="K239" s="19" t="str">
        <f>IFERROR(__xludf.DUMMYFUNCTION("if(REGEXMATCH(vlookup(B239,'Kings Ratings'!$A$2:$C$1000,3,false),""Crafting""),""Yes"","""")"),"Yes")</f>
        <v>Yes</v>
      </c>
      <c r="L239" s="19" t="str">
        <f>IFERROR(__xludf.DUMMYFUNCTION("if(REGEXMATCH(vlookup(B239,'Kings Ratings'!$A$2:$C$1000,3,false),""Exploring""),""Yes"","""")"),"")</f>
        <v/>
      </c>
      <c r="M239" s="19" t="str">
        <f>IFERROR(__xludf.DUMMYFUNCTION("if(REGEXMATCH(vlookup(B239,'Kings Ratings'!$A$2:$C$1000,3,false),""Farming""),""Yes"","""")"),"")</f>
        <v/>
      </c>
      <c r="N239" s="19" t="str">
        <f>IFERROR(__xludf.DUMMYFUNCTION("if(REGEXMATCH(vlookup(B239,'Kings Ratings'!$A$2:$C$1000,3,false),""Cooking""),""Yes"","""")"),"")</f>
        <v/>
      </c>
      <c r="O239" s="19" t="str">
        <f>IFERROR(__xludf.DUMMYFUNCTION("if(REGEXMATCH(vlookup(B239,'Kings Ratings'!$A$2:$C$1000,3,false),""Event""),""Yes"","""")"),"")</f>
        <v/>
      </c>
      <c r="S239" s="13">
        <v>615.0</v>
      </c>
      <c r="T239" s="14" t="s">
        <v>170</v>
      </c>
    </row>
    <row r="240">
      <c r="A240" s="13">
        <v>616.0</v>
      </c>
      <c r="B240" s="14" t="s">
        <v>786</v>
      </c>
      <c r="C240" s="87">
        <v>0.0</v>
      </c>
      <c r="D240" s="87">
        <v>116.0</v>
      </c>
      <c r="E240" s="87">
        <v>5172.0</v>
      </c>
      <c r="F240" s="19">
        <f>VLOOKUP(B240,'Kings Ratings'!$A$2:$B$1000,2,false)</f>
        <v>11</v>
      </c>
      <c r="G240" s="6"/>
      <c r="H240" s="19"/>
      <c r="I240" s="19"/>
      <c r="J240" s="19" t="str">
        <f>IFERROR(__xludf.DUMMYFUNCTION("if(REGEXMATCH(vlookup(B240,'Kings Ratings'!$A$2:$C$1000,3,false),""Fishing""),""Yes"","""")"),"")</f>
        <v/>
      </c>
      <c r="K240" s="19" t="str">
        <f>IFERROR(__xludf.DUMMYFUNCTION("if(REGEXMATCH(vlookup(B240,'Kings Ratings'!$A$2:$C$1000,3,false),""Crafting""),""Yes"","""")"),"Yes")</f>
        <v>Yes</v>
      </c>
      <c r="L240" s="19" t="str">
        <f>IFERROR(__xludf.DUMMYFUNCTION("if(REGEXMATCH(vlookup(B240,'Kings Ratings'!$A$2:$C$1000,3,false),""Exploring""),""Yes"","""")"),"")</f>
        <v/>
      </c>
      <c r="M240" s="19" t="str">
        <f>IFERROR(__xludf.DUMMYFUNCTION("if(REGEXMATCH(vlookup(B240,'Kings Ratings'!$A$2:$C$1000,3,false),""Farming""),""Yes"","""")"),"")</f>
        <v/>
      </c>
      <c r="N240" s="19" t="str">
        <f>IFERROR(__xludf.DUMMYFUNCTION("if(REGEXMATCH(vlookup(B240,'Kings Ratings'!$A$2:$C$1000,3,false),""Cooking""),""Yes"","""")"),"")</f>
        <v/>
      </c>
      <c r="O240" s="19" t="str">
        <f>IFERROR(__xludf.DUMMYFUNCTION("if(REGEXMATCH(vlookup(B240,'Kings Ratings'!$A$2:$C$1000,3,false),""Event""),""Yes"","""")"),"Yes")</f>
        <v>Yes</v>
      </c>
      <c r="S240" s="13">
        <v>616.0</v>
      </c>
      <c r="T240" s="14" t="s">
        <v>786</v>
      </c>
    </row>
    <row r="241">
      <c r="A241" s="13">
        <v>623.0</v>
      </c>
      <c r="B241" s="14" t="s">
        <v>844</v>
      </c>
      <c r="C241" s="87">
        <v>0.0</v>
      </c>
      <c r="D241" s="87">
        <v>111.0</v>
      </c>
      <c r="E241" s="87">
        <v>5935.0</v>
      </c>
      <c r="F241" s="19">
        <f>VLOOKUP(B241,'Kings Ratings'!$A$2:$B$1000,2,false)</f>
        <v>11</v>
      </c>
      <c r="G241" s="6"/>
      <c r="H241" s="19"/>
      <c r="I241" s="19"/>
      <c r="J241" s="19" t="str">
        <f>IFERROR(__xludf.DUMMYFUNCTION("if(REGEXMATCH(vlookup(B241,'Kings Ratings'!$A$2:$C$1000,3,false),""Fishing""),""Yes"","""")"),"")</f>
        <v/>
      </c>
      <c r="K241" s="19" t="str">
        <f>IFERROR(__xludf.DUMMYFUNCTION("if(REGEXMATCH(vlookup(B241,'Kings Ratings'!$A$2:$C$1000,3,false),""Crafting""),""Yes"","""")"),"Yes")</f>
        <v>Yes</v>
      </c>
      <c r="L241" s="19" t="str">
        <f>IFERROR(__xludf.DUMMYFUNCTION("if(REGEXMATCH(vlookup(B241,'Kings Ratings'!$A$2:$C$1000,3,false),""Exploring""),""Yes"","""")"),"")</f>
        <v/>
      </c>
      <c r="M241" s="19" t="str">
        <f>IFERROR(__xludf.DUMMYFUNCTION("if(REGEXMATCH(vlookup(B241,'Kings Ratings'!$A$2:$C$1000,3,false),""Farming""),""Yes"","""")"),"")</f>
        <v/>
      </c>
      <c r="N241" s="19" t="str">
        <f>IFERROR(__xludf.DUMMYFUNCTION("if(REGEXMATCH(vlookup(B241,'Kings Ratings'!$A$2:$C$1000,3,false),""Cooking""),""Yes"","""")"),"")</f>
        <v/>
      </c>
      <c r="O241" s="19" t="str">
        <f>IFERROR(__xludf.DUMMYFUNCTION("if(REGEXMATCH(vlookup(B241,'Kings Ratings'!$A$2:$C$1000,3,false),""Event""),""Yes"","""")"),"Yes")</f>
        <v>Yes</v>
      </c>
      <c r="S241" s="13">
        <v>623.0</v>
      </c>
      <c r="T241" s="14" t="s">
        <v>844</v>
      </c>
    </row>
    <row r="242">
      <c r="A242" s="13">
        <v>628.0</v>
      </c>
      <c r="B242" s="14" t="s">
        <v>535</v>
      </c>
      <c r="C242" s="87">
        <v>0.0</v>
      </c>
      <c r="D242" s="87">
        <v>110.0</v>
      </c>
      <c r="E242" s="87">
        <v>1431.0</v>
      </c>
      <c r="F242" s="19">
        <f>VLOOKUP(B242,'Kings Ratings'!$A$2:$B$1000,2,false)</f>
        <v>8</v>
      </c>
      <c r="G242" s="6"/>
      <c r="H242" s="19"/>
      <c r="I242" s="19"/>
      <c r="J242" s="19" t="str">
        <f>IFERROR(__xludf.DUMMYFUNCTION("if(REGEXMATCH(vlookup(B242,'Kings Ratings'!$A$2:$C$1000,3,false),""Fishing""),""Yes"","""")"),"")</f>
        <v/>
      </c>
      <c r="K242" s="19" t="str">
        <f>IFERROR(__xludf.DUMMYFUNCTION("if(REGEXMATCH(vlookup(B242,'Kings Ratings'!$A$2:$C$1000,3,false),""Crafting""),""Yes"","""")"),"Yes")</f>
        <v>Yes</v>
      </c>
      <c r="L242" s="19" t="str">
        <f>IFERROR(__xludf.DUMMYFUNCTION("if(REGEXMATCH(vlookup(B242,'Kings Ratings'!$A$2:$C$1000,3,false),""Exploring""),""Yes"","""")"),"")</f>
        <v/>
      </c>
      <c r="M242" s="19" t="str">
        <f>IFERROR(__xludf.DUMMYFUNCTION("if(REGEXMATCH(vlookup(B242,'Kings Ratings'!$A$2:$C$1000,3,false),""Farming""),""Yes"","""")"),"")</f>
        <v/>
      </c>
      <c r="N242" s="19" t="str">
        <f>IFERROR(__xludf.DUMMYFUNCTION("if(REGEXMATCH(vlookup(B242,'Kings Ratings'!$A$2:$C$1000,3,false),""Cooking""),""Yes"","""")"),"")</f>
        <v/>
      </c>
      <c r="O242" s="19" t="str">
        <f>IFERROR(__xludf.DUMMYFUNCTION("if(REGEXMATCH(vlookup(B242,'Kings Ratings'!$A$2:$C$1000,3,false),""Event""),""Yes"","""")"),"")</f>
        <v/>
      </c>
      <c r="S242" s="13">
        <v>628.0</v>
      </c>
      <c r="T242" s="14" t="s">
        <v>535</v>
      </c>
    </row>
    <row r="243">
      <c r="A243" s="13">
        <v>629.0</v>
      </c>
      <c r="B243" s="14" t="s">
        <v>222</v>
      </c>
      <c r="C243" s="87">
        <v>0.0</v>
      </c>
      <c r="D243" s="87">
        <v>95.0</v>
      </c>
      <c r="E243" s="87">
        <v>4616.0</v>
      </c>
      <c r="F243" s="19">
        <f>VLOOKUP(B243,'Kings Ratings'!$A$2:$B$1000,2,false)</f>
        <v>9</v>
      </c>
      <c r="G243" s="92">
        <v>301.0</v>
      </c>
      <c r="H243" s="19"/>
      <c r="I243" s="19"/>
      <c r="J243" s="19" t="str">
        <f>IFERROR(__xludf.DUMMYFUNCTION("if(REGEXMATCH(vlookup(B243,'Kings Ratings'!$A$2:$C$1000,3,false),""Fishing""),""Yes"","""")"),"")</f>
        <v/>
      </c>
      <c r="K243" s="19" t="str">
        <f>IFERROR(__xludf.DUMMYFUNCTION("if(REGEXMATCH(vlookup(B243,'Kings Ratings'!$A$2:$C$1000,3,false),""Crafting""),""Yes"","""")"),"Yes")</f>
        <v>Yes</v>
      </c>
      <c r="L243" s="19" t="str">
        <f>IFERROR(__xludf.DUMMYFUNCTION("if(REGEXMATCH(vlookup(B243,'Kings Ratings'!$A$2:$C$1000,3,false),""Exploring""),""Yes"","""")"),"")</f>
        <v/>
      </c>
      <c r="M243" s="19" t="str">
        <f>IFERROR(__xludf.DUMMYFUNCTION("if(REGEXMATCH(vlookup(B243,'Kings Ratings'!$A$2:$C$1000,3,false),""Farming""),""Yes"","""")"),"")</f>
        <v/>
      </c>
      <c r="N243" s="19" t="str">
        <f>IFERROR(__xludf.DUMMYFUNCTION("if(REGEXMATCH(vlookup(B243,'Kings Ratings'!$A$2:$C$1000,3,false),""Cooking""),""Yes"","""")"),"")</f>
        <v/>
      </c>
      <c r="O243" s="19" t="str">
        <f>IFERROR(__xludf.DUMMYFUNCTION("if(REGEXMATCH(vlookup(B243,'Kings Ratings'!$A$2:$C$1000,3,false),""Event""),""Yes"","""")"),"")</f>
        <v/>
      </c>
      <c r="S243" s="13">
        <v>629.0</v>
      </c>
      <c r="T243" s="14" t="s">
        <v>222</v>
      </c>
    </row>
    <row r="244">
      <c r="A244" s="13">
        <v>630.0</v>
      </c>
      <c r="B244" s="14" t="s">
        <v>675</v>
      </c>
      <c r="C244" s="87">
        <v>0.0</v>
      </c>
      <c r="D244" s="87">
        <v>89.0</v>
      </c>
      <c r="E244" s="87">
        <v>5632.0</v>
      </c>
      <c r="F244" s="19">
        <f>VLOOKUP(B244,'Kings Ratings'!$A$2:$B$1000,2,false)</f>
        <v>8</v>
      </c>
      <c r="G244" s="6"/>
      <c r="H244" s="19"/>
      <c r="I244" s="19"/>
      <c r="J244" s="19" t="str">
        <f>IFERROR(__xludf.DUMMYFUNCTION("if(REGEXMATCH(vlookup(B244,'Kings Ratings'!$A$2:$C$1000,3,false),""Fishing""),""Yes"","""")"),"")</f>
        <v/>
      </c>
      <c r="K244" s="19" t="str">
        <f>IFERROR(__xludf.DUMMYFUNCTION("if(REGEXMATCH(vlookup(B244,'Kings Ratings'!$A$2:$C$1000,3,false),""Crafting""),""Yes"","""")"),"")</f>
        <v/>
      </c>
      <c r="L244" s="19" t="str">
        <f>IFERROR(__xludf.DUMMYFUNCTION("if(REGEXMATCH(vlookup(B244,'Kings Ratings'!$A$2:$C$1000,3,false),""Exploring""),""Yes"","""")"),"")</f>
        <v/>
      </c>
      <c r="M244" s="19" t="str">
        <f>IFERROR(__xludf.DUMMYFUNCTION("if(REGEXMATCH(vlookup(B244,'Kings Ratings'!$A$2:$C$1000,3,false),""Farming""),""Yes"","""")"),"Yes")</f>
        <v>Yes</v>
      </c>
      <c r="N244" s="19" t="str">
        <f>IFERROR(__xludf.DUMMYFUNCTION("if(REGEXMATCH(vlookup(B244,'Kings Ratings'!$A$2:$C$1000,3,false),""Cooking""),""Yes"","""")"),"")</f>
        <v/>
      </c>
      <c r="O244" s="19" t="str">
        <f>IFERROR(__xludf.DUMMYFUNCTION("if(REGEXMATCH(vlookup(B244,'Kings Ratings'!$A$2:$C$1000,3,false),""Event""),""Yes"","""")"),"")</f>
        <v/>
      </c>
      <c r="S244" s="13">
        <v>630.0</v>
      </c>
      <c r="T244" s="14" t="s">
        <v>675</v>
      </c>
    </row>
    <row r="245">
      <c r="A245" s="13">
        <v>634.0</v>
      </c>
      <c r="B245" s="14" t="s">
        <v>562</v>
      </c>
      <c r="C245" s="87">
        <v>0.0</v>
      </c>
      <c r="D245" s="87">
        <v>82.0</v>
      </c>
      <c r="E245" s="87">
        <v>1448.0</v>
      </c>
      <c r="F245" s="19">
        <f>VLOOKUP(B245,'Kings Ratings'!$A$2:$B$1000,2,false)</f>
        <v>10</v>
      </c>
      <c r="G245" s="6"/>
      <c r="H245" s="19"/>
      <c r="I245" s="19"/>
      <c r="J245" s="19" t="str">
        <f>IFERROR(__xludf.DUMMYFUNCTION("if(REGEXMATCH(vlookup(B245,'Kings Ratings'!$A$2:$C$1000,3,false),""Fishing""),""Yes"","""")"),"")</f>
        <v/>
      </c>
      <c r="K245" s="19" t="str">
        <f>IFERROR(__xludf.DUMMYFUNCTION("if(REGEXMATCH(vlookup(B245,'Kings Ratings'!$A$2:$C$1000,3,false),""Crafting""),""Yes"","""")"),"")</f>
        <v/>
      </c>
      <c r="L245" s="19" t="str">
        <f>IFERROR(__xludf.DUMMYFUNCTION("if(REGEXMATCH(vlookup(B245,'Kings Ratings'!$A$2:$C$1000,3,false),""Exploring""),""Yes"","""")"),"")</f>
        <v/>
      </c>
      <c r="M245" s="19" t="str">
        <f>IFERROR(__xludf.DUMMYFUNCTION("if(REGEXMATCH(vlookup(B245,'Kings Ratings'!$A$2:$C$1000,3,false),""Farming""),""Yes"","""")"),"")</f>
        <v/>
      </c>
      <c r="N245" s="19" t="str">
        <f>IFERROR(__xludf.DUMMYFUNCTION("if(REGEXMATCH(vlookup(B245,'Kings Ratings'!$A$2:$C$1000,3,false),""Cooking""),""Yes"","""")"),"Yes")</f>
        <v>Yes</v>
      </c>
      <c r="O245" s="19" t="str">
        <f>IFERROR(__xludf.DUMMYFUNCTION("if(REGEXMATCH(vlookup(B245,'Kings Ratings'!$A$2:$C$1000,3,false),""Event""),""Yes"","""")"),"")</f>
        <v/>
      </c>
      <c r="S245" s="13">
        <v>634.0</v>
      </c>
      <c r="T245" s="14" t="s">
        <v>562</v>
      </c>
    </row>
    <row r="246">
      <c r="A246" s="13">
        <v>635.0</v>
      </c>
      <c r="B246" s="14" t="s">
        <v>311</v>
      </c>
      <c r="C246" s="87">
        <v>0.0</v>
      </c>
      <c r="D246" s="87">
        <v>67.0</v>
      </c>
      <c r="E246" s="87">
        <v>3268.0</v>
      </c>
      <c r="F246" s="19">
        <f>VLOOKUP(B246,'Kings Ratings'!$A$2:$B$1000,2,false)</f>
        <v>10</v>
      </c>
      <c r="G246" s="6"/>
      <c r="H246" s="19"/>
      <c r="I246" s="19"/>
      <c r="J246" s="19" t="str">
        <f>IFERROR(__xludf.DUMMYFUNCTION("if(REGEXMATCH(vlookup(B246,'Kings Ratings'!$A$2:$C$1000,3,false),""Fishing""),""Yes"","""")"),"")</f>
        <v/>
      </c>
      <c r="K246" s="19" t="str">
        <f>IFERROR(__xludf.DUMMYFUNCTION("if(REGEXMATCH(vlookup(B246,'Kings Ratings'!$A$2:$C$1000,3,false),""Crafting""),""Yes"","""")"),"")</f>
        <v/>
      </c>
      <c r="L246" s="19" t="str">
        <f>IFERROR(__xludf.DUMMYFUNCTION("if(REGEXMATCH(vlookup(B246,'Kings Ratings'!$A$2:$C$1000,3,false),""Exploring""),""Yes"","""")"),"")</f>
        <v/>
      </c>
      <c r="M246" s="19" t="str">
        <f>IFERROR(__xludf.DUMMYFUNCTION("if(REGEXMATCH(vlookup(B246,'Kings Ratings'!$A$2:$C$1000,3,false),""Farming""),""Yes"","""")"),"")</f>
        <v/>
      </c>
      <c r="N246" s="19" t="str">
        <f>IFERROR(__xludf.DUMMYFUNCTION("if(REGEXMATCH(vlookup(B246,'Kings Ratings'!$A$2:$C$1000,3,false),""Cooking""),""Yes"","""")"),"Yes")</f>
        <v>Yes</v>
      </c>
      <c r="O246" s="19" t="str">
        <f>IFERROR(__xludf.DUMMYFUNCTION("if(REGEXMATCH(vlookup(B246,'Kings Ratings'!$A$2:$C$1000,3,false),""Event""),""Yes"","""")"),"")</f>
        <v/>
      </c>
      <c r="S246" s="13">
        <v>635.0</v>
      </c>
      <c r="T246" s="14" t="s">
        <v>311</v>
      </c>
    </row>
    <row r="247">
      <c r="A247" s="13">
        <v>637.0</v>
      </c>
      <c r="B247" s="14" t="s">
        <v>212</v>
      </c>
      <c r="C247" s="87">
        <v>0.0</v>
      </c>
      <c r="D247" s="87">
        <v>59.0</v>
      </c>
      <c r="E247" s="87">
        <v>863.0</v>
      </c>
      <c r="F247" s="19">
        <f>VLOOKUP(B247,'Kings Ratings'!$A$2:$B$1000,2,false)</f>
        <v>9</v>
      </c>
      <c r="G247" s="6"/>
      <c r="H247" s="19"/>
      <c r="I247" s="19"/>
      <c r="J247" s="19" t="str">
        <f>IFERROR(__xludf.DUMMYFUNCTION("if(REGEXMATCH(vlookup(B247,'Kings Ratings'!$A$2:$C$1000,3,false),""Fishing""),""Yes"","""")"),"")</f>
        <v/>
      </c>
      <c r="K247" s="19" t="str">
        <f>IFERROR(__xludf.DUMMYFUNCTION("if(REGEXMATCH(vlookup(B247,'Kings Ratings'!$A$2:$C$1000,3,false),""Crafting""),""Yes"","""")"),"Yes")</f>
        <v>Yes</v>
      </c>
      <c r="L247" s="19" t="str">
        <f>IFERROR(__xludf.DUMMYFUNCTION("if(REGEXMATCH(vlookup(B247,'Kings Ratings'!$A$2:$C$1000,3,false),""Exploring""),""Yes"","""")"),"")</f>
        <v/>
      </c>
      <c r="M247" s="19" t="str">
        <f>IFERROR(__xludf.DUMMYFUNCTION("if(REGEXMATCH(vlookup(B247,'Kings Ratings'!$A$2:$C$1000,3,false),""Farming""),""Yes"","""")"),"")</f>
        <v/>
      </c>
      <c r="N247" s="19" t="str">
        <f>IFERROR(__xludf.DUMMYFUNCTION("if(REGEXMATCH(vlookup(B247,'Kings Ratings'!$A$2:$C$1000,3,false),""Cooking""),""Yes"","""")"),"")</f>
        <v/>
      </c>
      <c r="O247" s="19" t="str">
        <f>IFERROR(__xludf.DUMMYFUNCTION("if(REGEXMATCH(vlookup(B247,'Kings Ratings'!$A$2:$C$1000,3,false),""Event""),""Yes"","""")"),"")</f>
        <v/>
      </c>
      <c r="S247" s="13">
        <v>637.0</v>
      </c>
      <c r="T247" s="14" t="s">
        <v>212</v>
      </c>
    </row>
    <row r="248">
      <c r="A248" s="13">
        <v>641.0</v>
      </c>
      <c r="B248" s="14" t="s">
        <v>124</v>
      </c>
      <c r="C248" s="87">
        <v>0.0</v>
      </c>
      <c r="D248" s="87">
        <v>58.0</v>
      </c>
      <c r="E248" s="87">
        <v>4551.0</v>
      </c>
      <c r="F248" s="19">
        <f>VLOOKUP(B248,'Kings Ratings'!$A$2:$B$1000,2,false)</f>
        <v>9</v>
      </c>
      <c r="G248" s="6"/>
      <c r="H248" s="19"/>
      <c r="I248" s="19"/>
      <c r="J248" s="19" t="str">
        <f>IFERROR(__xludf.DUMMYFUNCTION("if(REGEXMATCH(vlookup(B248,'Kings Ratings'!$A$2:$C$1000,3,false),""Fishing""),""Yes"","""")"),"")</f>
        <v/>
      </c>
      <c r="K248" s="19" t="str">
        <f>IFERROR(__xludf.DUMMYFUNCTION("if(REGEXMATCH(vlookup(B248,'Kings Ratings'!$A$2:$C$1000,3,false),""Crafting""),""Yes"","""")"),"")</f>
        <v/>
      </c>
      <c r="L248" s="19" t="str">
        <f>IFERROR(__xludf.DUMMYFUNCTION("if(REGEXMATCH(vlookup(B248,'Kings Ratings'!$A$2:$C$1000,3,false),""Exploring""),""Yes"","""")"),"")</f>
        <v/>
      </c>
      <c r="M248" s="19" t="str">
        <f>IFERROR(__xludf.DUMMYFUNCTION("if(REGEXMATCH(vlookup(B248,'Kings Ratings'!$A$2:$C$1000,3,false),""Farming""),""Yes"","""")"),"")</f>
        <v/>
      </c>
      <c r="N248" s="19" t="str">
        <f>IFERROR(__xludf.DUMMYFUNCTION("if(REGEXMATCH(vlookup(B248,'Kings Ratings'!$A$2:$C$1000,3,false),""Cooking""),""Yes"","""")"),"Yes")</f>
        <v>Yes</v>
      </c>
      <c r="O248" s="19" t="str">
        <f>IFERROR(__xludf.DUMMYFUNCTION("if(REGEXMATCH(vlookup(B248,'Kings Ratings'!$A$2:$C$1000,3,false),""Event""),""Yes"","""")"),"")</f>
        <v/>
      </c>
      <c r="S248" s="13">
        <v>641.0</v>
      </c>
      <c r="T248" s="14" t="s">
        <v>124</v>
      </c>
    </row>
    <row r="249">
      <c r="A249" s="13">
        <v>643.0</v>
      </c>
      <c r="B249" s="14" t="s">
        <v>180</v>
      </c>
      <c r="C249" s="87">
        <v>0.0</v>
      </c>
      <c r="D249" s="87">
        <v>39.0</v>
      </c>
      <c r="E249" s="87">
        <v>1520.0</v>
      </c>
      <c r="F249" s="19">
        <f>VLOOKUP(B249,'Kings Ratings'!$A$2:$B$1000,2,false)</f>
        <v>9</v>
      </c>
      <c r="G249" s="6"/>
      <c r="H249" s="19"/>
      <c r="I249" s="19"/>
      <c r="J249" s="19" t="str">
        <f>IFERROR(__xludf.DUMMYFUNCTION("if(REGEXMATCH(vlookup(B249,'Kings Ratings'!$A$2:$C$1000,3,false),""Fishing""),""Yes"","""")"),"")</f>
        <v/>
      </c>
      <c r="K249" s="19" t="str">
        <f>IFERROR(__xludf.DUMMYFUNCTION("if(REGEXMATCH(vlookup(B249,'Kings Ratings'!$A$2:$C$1000,3,false),""Crafting""),""Yes"","""")"),"")</f>
        <v/>
      </c>
      <c r="L249" s="19" t="str">
        <f>IFERROR(__xludf.DUMMYFUNCTION("if(REGEXMATCH(vlookup(B249,'Kings Ratings'!$A$2:$C$1000,3,false),""Exploring""),""Yes"","""")"),"")</f>
        <v/>
      </c>
      <c r="M249" s="19" t="str">
        <f>IFERROR(__xludf.DUMMYFUNCTION("if(REGEXMATCH(vlookup(B249,'Kings Ratings'!$A$2:$C$1000,3,false),""Farming""),""Yes"","""")"),"")</f>
        <v/>
      </c>
      <c r="N249" s="19" t="str">
        <f>IFERROR(__xludf.DUMMYFUNCTION("if(REGEXMATCH(vlookup(B249,'Kings Ratings'!$A$2:$C$1000,3,false),""Cooking""),""Yes"","""")"),"Yes")</f>
        <v>Yes</v>
      </c>
      <c r="O249" s="19" t="str">
        <f>IFERROR(__xludf.DUMMYFUNCTION("if(REGEXMATCH(vlookup(B249,'Kings Ratings'!$A$2:$C$1000,3,false),""Event""),""Yes"","""")"),"")</f>
        <v/>
      </c>
      <c r="S249" s="13">
        <v>643.0</v>
      </c>
      <c r="T249" s="14" t="s">
        <v>180</v>
      </c>
    </row>
    <row r="250">
      <c r="A250" s="13">
        <v>644.0</v>
      </c>
      <c r="B250" s="14" t="s">
        <v>490</v>
      </c>
      <c r="C250" s="87">
        <v>0.0</v>
      </c>
      <c r="D250" s="87">
        <v>38.0</v>
      </c>
      <c r="E250" s="87">
        <v>1014.0</v>
      </c>
      <c r="F250" s="19">
        <f>VLOOKUP(B250,'Kings Ratings'!$A$2:$B$1000,2,false)</f>
        <v>10</v>
      </c>
      <c r="G250" s="6"/>
      <c r="H250" s="19"/>
      <c r="I250" s="19"/>
      <c r="J250" s="19" t="str">
        <f>IFERROR(__xludf.DUMMYFUNCTION("if(REGEXMATCH(vlookup(B250,'Kings Ratings'!$A$2:$C$1000,3,false),""Fishing""),""Yes"","""")"),"")</f>
        <v/>
      </c>
      <c r="K250" s="19" t="str">
        <f>IFERROR(__xludf.DUMMYFUNCTION("if(REGEXMATCH(vlookup(B250,'Kings Ratings'!$A$2:$C$1000,3,false),""Crafting""),""Yes"","""")"),"")</f>
        <v/>
      </c>
      <c r="L250" s="19" t="str">
        <f>IFERROR(__xludf.DUMMYFUNCTION("if(REGEXMATCH(vlookup(B250,'Kings Ratings'!$A$2:$C$1000,3,false),""Exploring""),""Yes"","""")"),"")</f>
        <v/>
      </c>
      <c r="M250" s="19" t="str">
        <f>IFERROR(__xludf.DUMMYFUNCTION("if(REGEXMATCH(vlookup(B250,'Kings Ratings'!$A$2:$C$1000,3,false),""Farming""),""Yes"","""")"),"")</f>
        <v/>
      </c>
      <c r="N250" s="19" t="str">
        <f>IFERROR(__xludf.DUMMYFUNCTION("if(REGEXMATCH(vlookup(B250,'Kings Ratings'!$A$2:$C$1000,3,false),""Cooking""),""Yes"","""")"),"Yes")</f>
        <v>Yes</v>
      </c>
      <c r="O250" s="19" t="str">
        <f>IFERROR(__xludf.DUMMYFUNCTION("if(REGEXMATCH(vlookup(B250,'Kings Ratings'!$A$2:$C$1000,3,false),""Event""),""Yes"","""")"),"")</f>
        <v/>
      </c>
      <c r="S250" s="13">
        <v>644.0</v>
      </c>
      <c r="T250" s="14" t="s">
        <v>490</v>
      </c>
    </row>
    <row r="251">
      <c r="A251" s="13">
        <v>645.0</v>
      </c>
      <c r="B251" s="14" t="s">
        <v>676</v>
      </c>
      <c r="C251" s="87">
        <v>0.0</v>
      </c>
      <c r="D251" s="87">
        <v>34.0</v>
      </c>
      <c r="E251" s="87">
        <v>2154.0</v>
      </c>
      <c r="F251" s="19">
        <f>VLOOKUP(B251,'Kings Ratings'!$A$2:$B$1000,2,false)</f>
        <v>9</v>
      </c>
      <c r="G251" s="6"/>
      <c r="H251" s="19"/>
      <c r="I251" s="19"/>
      <c r="J251" s="19" t="str">
        <f>IFERROR(__xludf.DUMMYFUNCTION("if(REGEXMATCH(vlookup(B251,'Kings Ratings'!$A$2:$C$1000,3,false),""Fishing""),""Yes"","""")"),"")</f>
        <v/>
      </c>
      <c r="K251" s="19" t="str">
        <f>IFERROR(__xludf.DUMMYFUNCTION("if(REGEXMATCH(vlookup(B251,'Kings Ratings'!$A$2:$C$1000,3,false),""Crafting""),""Yes"","""")"),"")</f>
        <v/>
      </c>
      <c r="L251" s="19" t="str">
        <f>IFERROR(__xludf.DUMMYFUNCTION("if(REGEXMATCH(vlookup(B251,'Kings Ratings'!$A$2:$C$1000,3,false),""Exploring""),""Yes"","""")"),"")</f>
        <v/>
      </c>
      <c r="M251" s="19" t="str">
        <f>IFERROR(__xludf.DUMMYFUNCTION("if(REGEXMATCH(vlookup(B251,'Kings Ratings'!$A$2:$C$1000,3,false),""Farming""),""Yes"","""")"),"")</f>
        <v/>
      </c>
      <c r="N251" s="19" t="str">
        <f>IFERROR(__xludf.DUMMYFUNCTION("if(REGEXMATCH(vlookup(B251,'Kings Ratings'!$A$2:$C$1000,3,false),""Cooking""),""Yes"","""")"),"Yes")</f>
        <v>Yes</v>
      </c>
      <c r="O251" s="19" t="str">
        <f>IFERROR(__xludf.DUMMYFUNCTION("if(REGEXMATCH(vlookup(B251,'Kings Ratings'!$A$2:$C$1000,3,false),""Event""),""Yes"","""")"),"")</f>
        <v/>
      </c>
      <c r="S251" s="13">
        <v>645.0</v>
      </c>
      <c r="T251" s="14" t="s">
        <v>676</v>
      </c>
    </row>
    <row r="252">
      <c r="A252" s="13">
        <v>646.0</v>
      </c>
      <c r="B252" s="14" t="s">
        <v>405</v>
      </c>
      <c r="C252" s="87">
        <v>0.0</v>
      </c>
      <c r="D252" s="87">
        <v>33.0</v>
      </c>
      <c r="E252" s="87">
        <v>3791.0</v>
      </c>
      <c r="F252" s="19">
        <f>VLOOKUP(B252,'Kings Ratings'!$A$2:$B$1000,2,false)</f>
        <v>10</v>
      </c>
      <c r="G252" s="6"/>
      <c r="H252" s="19"/>
      <c r="I252" s="19"/>
      <c r="J252" s="19" t="str">
        <f>IFERROR(__xludf.DUMMYFUNCTION("if(REGEXMATCH(vlookup(B252,'Kings Ratings'!$A$2:$C$1000,3,false),""Fishing""),""Yes"","""")"),"")</f>
        <v/>
      </c>
      <c r="K252" s="19" t="str">
        <f>IFERROR(__xludf.DUMMYFUNCTION("if(REGEXMATCH(vlookup(B252,'Kings Ratings'!$A$2:$C$1000,3,false),""Crafting""),""Yes"","""")"),"")</f>
        <v/>
      </c>
      <c r="L252" s="19" t="str">
        <f>IFERROR(__xludf.DUMMYFUNCTION("if(REGEXMATCH(vlookup(B252,'Kings Ratings'!$A$2:$C$1000,3,false),""Exploring""),""Yes"","""")"),"")</f>
        <v/>
      </c>
      <c r="M252" s="19" t="str">
        <f>IFERROR(__xludf.DUMMYFUNCTION("if(REGEXMATCH(vlookup(B252,'Kings Ratings'!$A$2:$C$1000,3,false),""Farming""),""Yes"","""")"),"")</f>
        <v/>
      </c>
      <c r="N252" s="19" t="str">
        <f>IFERROR(__xludf.DUMMYFUNCTION("if(REGEXMATCH(vlookup(B252,'Kings Ratings'!$A$2:$C$1000,3,false),""Cooking""),""Yes"","""")"),"Yes")</f>
        <v>Yes</v>
      </c>
      <c r="O252" s="19" t="str">
        <f>IFERROR(__xludf.DUMMYFUNCTION("if(REGEXMATCH(vlookup(B252,'Kings Ratings'!$A$2:$C$1000,3,false),""Event""),""Yes"","""")"),"")</f>
        <v/>
      </c>
      <c r="S252" s="13">
        <v>646.0</v>
      </c>
      <c r="T252" s="14" t="s">
        <v>405</v>
      </c>
    </row>
    <row r="253">
      <c r="A253" s="13">
        <v>647.0</v>
      </c>
      <c r="B253" s="14" t="s">
        <v>669</v>
      </c>
      <c r="C253" s="87">
        <v>0.0</v>
      </c>
      <c r="D253" s="87">
        <v>33.0</v>
      </c>
      <c r="E253" s="87">
        <v>850.0</v>
      </c>
      <c r="F253" s="19">
        <f>VLOOKUP(B253,'Kings Ratings'!$A$2:$B$1000,2,false)</f>
        <v>10</v>
      </c>
      <c r="G253" s="6"/>
      <c r="H253" s="19"/>
      <c r="I253" s="19"/>
      <c r="J253" s="19" t="str">
        <f>IFERROR(__xludf.DUMMYFUNCTION("if(REGEXMATCH(vlookup(B253,'Kings Ratings'!$A$2:$C$1000,3,false),""Fishing""),""Yes"","""")"),"")</f>
        <v/>
      </c>
      <c r="K253" s="19" t="str">
        <f>IFERROR(__xludf.DUMMYFUNCTION("if(REGEXMATCH(vlookup(B253,'Kings Ratings'!$A$2:$C$1000,3,false),""Crafting""),""Yes"","""")"),"")</f>
        <v/>
      </c>
      <c r="L253" s="19" t="str">
        <f>IFERROR(__xludf.DUMMYFUNCTION("if(REGEXMATCH(vlookup(B253,'Kings Ratings'!$A$2:$C$1000,3,false),""Exploring""),""Yes"","""")"),"")</f>
        <v/>
      </c>
      <c r="M253" s="19" t="str">
        <f>IFERROR(__xludf.DUMMYFUNCTION("if(REGEXMATCH(vlookup(B253,'Kings Ratings'!$A$2:$C$1000,3,false),""Farming""),""Yes"","""")"),"")</f>
        <v/>
      </c>
      <c r="N253" s="19" t="str">
        <f>IFERROR(__xludf.DUMMYFUNCTION("if(REGEXMATCH(vlookup(B253,'Kings Ratings'!$A$2:$C$1000,3,false),""Cooking""),""Yes"","""")"),"Yes")</f>
        <v>Yes</v>
      </c>
      <c r="O253" s="19" t="str">
        <f>IFERROR(__xludf.DUMMYFUNCTION("if(REGEXMATCH(vlookup(B253,'Kings Ratings'!$A$2:$C$1000,3,false),""Event""),""Yes"","""")"),"")</f>
        <v/>
      </c>
      <c r="S253" s="13">
        <v>647.0</v>
      </c>
      <c r="T253" s="14" t="s">
        <v>669</v>
      </c>
    </row>
    <row r="254">
      <c r="A254" s="13">
        <v>653.0</v>
      </c>
      <c r="B254" s="14" t="s">
        <v>348</v>
      </c>
      <c r="C254" s="87">
        <v>0.0</v>
      </c>
      <c r="D254" s="87">
        <v>30.0</v>
      </c>
      <c r="E254" s="87">
        <v>411.0</v>
      </c>
      <c r="F254" s="19">
        <f>VLOOKUP(B254,'Kings Ratings'!$A$2:$B$1000,2,false)</f>
        <v>10</v>
      </c>
      <c r="G254" s="6"/>
      <c r="H254" s="19"/>
      <c r="I254" s="19"/>
      <c r="J254" s="19" t="str">
        <f>IFERROR(__xludf.DUMMYFUNCTION("if(REGEXMATCH(vlookup(B254,'Kings Ratings'!$A$2:$C$1000,3,false),""Fishing""),""Yes"","""")"),"")</f>
        <v/>
      </c>
      <c r="K254" s="19" t="str">
        <f>IFERROR(__xludf.DUMMYFUNCTION("if(REGEXMATCH(vlookup(B254,'Kings Ratings'!$A$2:$C$1000,3,false),""Crafting""),""Yes"","""")"),"Yes")</f>
        <v>Yes</v>
      </c>
      <c r="L254" s="19" t="str">
        <f>IFERROR(__xludf.DUMMYFUNCTION("if(REGEXMATCH(vlookup(B254,'Kings Ratings'!$A$2:$C$1000,3,false),""Exploring""),""Yes"","""")"),"")</f>
        <v/>
      </c>
      <c r="M254" s="19" t="str">
        <f>IFERROR(__xludf.DUMMYFUNCTION("if(REGEXMATCH(vlookup(B254,'Kings Ratings'!$A$2:$C$1000,3,false),""Farming""),""Yes"","""")"),"")</f>
        <v/>
      </c>
      <c r="N254" s="19" t="str">
        <f>IFERROR(__xludf.DUMMYFUNCTION("if(REGEXMATCH(vlookup(B254,'Kings Ratings'!$A$2:$C$1000,3,false),""Cooking""),""Yes"","""")"),"")</f>
        <v/>
      </c>
      <c r="O254" s="19" t="str">
        <f>IFERROR(__xludf.DUMMYFUNCTION("if(REGEXMATCH(vlookup(B254,'Kings Ratings'!$A$2:$C$1000,3,false),""Event""),""Yes"","""")"),"")</f>
        <v/>
      </c>
      <c r="S254" s="13">
        <v>653.0</v>
      </c>
      <c r="T254" s="14" t="s">
        <v>348</v>
      </c>
    </row>
    <row r="255">
      <c r="A255" s="13">
        <v>654.0</v>
      </c>
      <c r="B255" s="14" t="s">
        <v>461</v>
      </c>
      <c r="C255" s="87">
        <v>0.0</v>
      </c>
      <c r="D255" s="87">
        <v>27.0</v>
      </c>
      <c r="E255" s="87">
        <v>3511.0</v>
      </c>
      <c r="F255" s="19">
        <f>VLOOKUP(B255,'Kings Ratings'!$A$2:$B$1000,2,false)</f>
        <v>9</v>
      </c>
      <c r="G255" s="6"/>
      <c r="H255" s="19"/>
      <c r="I255" s="19"/>
      <c r="J255" s="19" t="str">
        <f>IFERROR(__xludf.DUMMYFUNCTION("if(REGEXMATCH(vlookup(B255,'Kings Ratings'!$A$2:$C$1000,3,false),""Fishing""),""Yes"","""")"),"")</f>
        <v/>
      </c>
      <c r="K255" s="19" t="str">
        <f>IFERROR(__xludf.DUMMYFUNCTION("if(REGEXMATCH(vlookup(B255,'Kings Ratings'!$A$2:$C$1000,3,false),""Crafting""),""Yes"","""")"),"")</f>
        <v/>
      </c>
      <c r="L255" s="19" t="str">
        <f>IFERROR(__xludf.DUMMYFUNCTION("if(REGEXMATCH(vlookup(B255,'Kings Ratings'!$A$2:$C$1000,3,false),""Exploring""),""Yes"","""")"),"")</f>
        <v/>
      </c>
      <c r="M255" s="19" t="str">
        <f>IFERROR(__xludf.DUMMYFUNCTION("if(REGEXMATCH(vlookup(B255,'Kings Ratings'!$A$2:$C$1000,3,false),""Farming""),""Yes"","""")"),"")</f>
        <v/>
      </c>
      <c r="N255" s="19" t="str">
        <f>IFERROR(__xludf.DUMMYFUNCTION("if(REGEXMATCH(vlookup(B255,'Kings Ratings'!$A$2:$C$1000,3,false),""Cooking""),""Yes"","""")"),"Yes")</f>
        <v>Yes</v>
      </c>
      <c r="O255" s="19" t="str">
        <f>IFERROR(__xludf.DUMMYFUNCTION("if(REGEXMATCH(vlookup(B255,'Kings Ratings'!$A$2:$C$1000,3,false),""Event""),""Yes"","""")"),"")</f>
        <v/>
      </c>
      <c r="S255" s="13">
        <v>654.0</v>
      </c>
      <c r="T255" s="14" t="s">
        <v>461</v>
      </c>
    </row>
    <row r="256">
      <c r="A256" s="13">
        <v>659.0</v>
      </c>
      <c r="B256" s="14" t="s">
        <v>158</v>
      </c>
      <c r="C256" s="87">
        <v>0.0</v>
      </c>
      <c r="D256" s="87">
        <v>27.0</v>
      </c>
      <c r="E256" s="87">
        <v>495.0</v>
      </c>
      <c r="F256" s="19">
        <f>VLOOKUP(B256,'Kings Ratings'!$A$2:$B$1000,2,false)</f>
        <v>1</v>
      </c>
      <c r="G256" s="89">
        <v>277.0</v>
      </c>
      <c r="H256" s="19"/>
      <c r="I256" s="19"/>
      <c r="J256" s="19" t="str">
        <f>IFERROR(__xludf.DUMMYFUNCTION("if(REGEXMATCH(vlookup(B256,'Kings Ratings'!$A$2:$C$1000,3,false),""Fishing""),""Yes"","""")"),"")</f>
        <v/>
      </c>
      <c r="K256" s="19" t="str">
        <f>IFERROR(__xludf.DUMMYFUNCTION("if(REGEXMATCH(vlookup(B256,'Kings Ratings'!$A$2:$C$1000,3,false),""Crafting""),""Yes"","""")"),"Yes")</f>
        <v>Yes</v>
      </c>
      <c r="L256" s="19" t="str">
        <f>IFERROR(__xludf.DUMMYFUNCTION("if(REGEXMATCH(vlookup(B256,'Kings Ratings'!$A$2:$C$1000,3,false),""Exploring""),""Yes"","""")"),"")</f>
        <v/>
      </c>
      <c r="M256" s="19" t="str">
        <f>IFERROR(__xludf.DUMMYFUNCTION("if(REGEXMATCH(vlookup(B256,'Kings Ratings'!$A$2:$C$1000,3,false),""Farming""),""Yes"","""")"),"")</f>
        <v/>
      </c>
      <c r="N256" s="19" t="str">
        <f>IFERROR(__xludf.DUMMYFUNCTION("if(REGEXMATCH(vlookup(B256,'Kings Ratings'!$A$2:$C$1000,3,false),""Cooking""),""Yes"","""")"),"")</f>
        <v/>
      </c>
      <c r="O256" s="19" t="str">
        <f>IFERROR(__xludf.DUMMYFUNCTION("if(REGEXMATCH(vlookup(B256,'Kings Ratings'!$A$2:$C$1000,3,false),""Event""),""Yes"","""")"),"")</f>
        <v/>
      </c>
      <c r="S256" s="13">
        <v>659.0</v>
      </c>
      <c r="T256" s="14" t="s">
        <v>158</v>
      </c>
    </row>
    <row r="257">
      <c r="A257" s="13">
        <v>660.0</v>
      </c>
      <c r="B257" s="14" t="s">
        <v>154</v>
      </c>
      <c r="C257" s="87">
        <v>0.0</v>
      </c>
      <c r="D257" s="87">
        <v>26.0</v>
      </c>
      <c r="E257" s="87">
        <v>2258.0</v>
      </c>
      <c r="F257" s="19">
        <f>VLOOKUP(B257,'Kings Ratings'!$A$2:$B$1000,2,false)</f>
        <v>9</v>
      </c>
      <c r="G257" s="6"/>
      <c r="H257" s="19"/>
      <c r="I257" s="19"/>
      <c r="J257" s="19" t="str">
        <f>IFERROR(__xludf.DUMMYFUNCTION("if(REGEXMATCH(vlookup(B257,'Kings Ratings'!$A$2:$C$1000,3,false),""Fishing""),""Yes"","""")"),"")</f>
        <v/>
      </c>
      <c r="K257" s="19" t="str">
        <f>IFERROR(__xludf.DUMMYFUNCTION("if(REGEXMATCH(vlookup(B257,'Kings Ratings'!$A$2:$C$1000,3,false),""Crafting""),""Yes"","""")"),"Yes")</f>
        <v>Yes</v>
      </c>
      <c r="L257" s="19" t="str">
        <f>IFERROR(__xludf.DUMMYFUNCTION("if(REGEXMATCH(vlookup(B257,'Kings Ratings'!$A$2:$C$1000,3,false),""Exploring""),""Yes"","""")"),"")</f>
        <v/>
      </c>
      <c r="M257" s="19" t="str">
        <f>IFERROR(__xludf.DUMMYFUNCTION("if(REGEXMATCH(vlookup(B257,'Kings Ratings'!$A$2:$C$1000,3,false),""Farming""),""Yes"","""")"),"")</f>
        <v/>
      </c>
      <c r="N257" s="19" t="str">
        <f>IFERROR(__xludf.DUMMYFUNCTION("if(REGEXMATCH(vlookup(B257,'Kings Ratings'!$A$2:$C$1000,3,false),""Cooking""),""Yes"","""")"),"")</f>
        <v/>
      </c>
      <c r="O257" s="19" t="str">
        <f>IFERROR(__xludf.DUMMYFUNCTION("if(REGEXMATCH(vlookup(B257,'Kings Ratings'!$A$2:$C$1000,3,false),""Event""),""Yes"","""")"),"")</f>
        <v/>
      </c>
      <c r="S257" s="13">
        <v>660.0</v>
      </c>
      <c r="T257" s="14" t="s">
        <v>154</v>
      </c>
    </row>
    <row r="258">
      <c r="A258" s="13">
        <v>661.0</v>
      </c>
      <c r="B258" s="14" t="s">
        <v>137</v>
      </c>
      <c r="C258" s="87">
        <v>0.0</v>
      </c>
      <c r="D258" s="87">
        <v>23.0</v>
      </c>
      <c r="E258" s="87">
        <v>6683.0</v>
      </c>
      <c r="F258" s="19">
        <f>VLOOKUP(B258,'Kings Ratings'!$A$2:$B$1000,2,false)</f>
        <v>7</v>
      </c>
      <c r="G258" s="6"/>
      <c r="H258" s="19"/>
      <c r="I258" s="19"/>
      <c r="J258" s="19" t="str">
        <f>IFERROR(__xludf.DUMMYFUNCTION("if(REGEXMATCH(vlookup(B258,'Kings Ratings'!$A$2:$C$1000,3,false),""Fishing""),""Yes"","""")"),"")</f>
        <v/>
      </c>
      <c r="K258" s="19" t="str">
        <f>IFERROR(__xludf.DUMMYFUNCTION("if(REGEXMATCH(vlookup(B258,'Kings Ratings'!$A$2:$C$1000,3,false),""Crafting""),""Yes"","""")"),"")</f>
        <v/>
      </c>
      <c r="L258" s="19" t="str">
        <f>IFERROR(__xludf.DUMMYFUNCTION("if(REGEXMATCH(vlookup(B258,'Kings Ratings'!$A$2:$C$1000,3,false),""Exploring""),""Yes"","""")"),"")</f>
        <v/>
      </c>
      <c r="M258" s="19" t="str">
        <f>IFERROR(__xludf.DUMMYFUNCTION("if(REGEXMATCH(vlookup(B258,'Kings Ratings'!$A$2:$C$1000,3,false),""Farming""),""Yes"","""")"),"")</f>
        <v/>
      </c>
      <c r="N258" s="19" t="str">
        <f>IFERROR(__xludf.DUMMYFUNCTION("if(REGEXMATCH(vlookup(B258,'Kings Ratings'!$A$2:$C$1000,3,false),""Cooking""),""Yes"","""")"),"Yes")</f>
        <v>Yes</v>
      </c>
      <c r="O258" s="19" t="str">
        <f>IFERROR(__xludf.DUMMYFUNCTION("if(REGEXMATCH(vlookup(B258,'Kings Ratings'!$A$2:$C$1000,3,false),""Event""),""Yes"","""")"),"")</f>
        <v/>
      </c>
      <c r="S258" s="13">
        <v>661.0</v>
      </c>
      <c r="T258" s="14" t="s">
        <v>137</v>
      </c>
    </row>
    <row r="259">
      <c r="A259" s="13">
        <v>663.0</v>
      </c>
      <c r="B259" s="14" t="s">
        <v>153</v>
      </c>
      <c r="C259" s="87">
        <v>0.0</v>
      </c>
      <c r="D259" s="87">
        <v>23.0</v>
      </c>
      <c r="E259" s="87">
        <v>1289.0</v>
      </c>
      <c r="F259" s="19">
        <f>VLOOKUP(B259,'Kings Ratings'!$A$2:$B$1000,2,false)</f>
        <v>11</v>
      </c>
      <c r="G259" s="6"/>
      <c r="H259" s="19"/>
      <c r="I259" s="19"/>
      <c r="J259" s="19" t="str">
        <f>IFERROR(__xludf.DUMMYFUNCTION("if(REGEXMATCH(vlookup(B259,'Kings Ratings'!$A$2:$C$1000,3,false),""Fishing""),""Yes"","""")"),"")</f>
        <v/>
      </c>
      <c r="K259" s="19" t="str">
        <f>IFERROR(__xludf.DUMMYFUNCTION("if(REGEXMATCH(vlookup(B259,'Kings Ratings'!$A$2:$C$1000,3,false),""Crafting""),""Yes"","""")"),"Yes")</f>
        <v>Yes</v>
      </c>
      <c r="L259" s="19" t="str">
        <f>IFERROR(__xludf.DUMMYFUNCTION("if(REGEXMATCH(vlookup(B259,'Kings Ratings'!$A$2:$C$1000,3,false),""Exploring""),""Yes"","""")"),"")</f>
        <v/>
      </c>
      <c r="M259" s="19" t="str">
        <f>IFERROR(__xludf.DUMMYFUNCTION("if(REGEXMATCH(vlookup(B259,'Kings Ratings'!$A$2:$C$1000,3,false),""Farming""),""Yes"","""")"),"")</f>
        <v/>
      </c>
      <c r="N259" s="19" t="str">
        <f>IFERROR(__xludf.DUMMYFUNCTION("if(REGEXMATCH(vlookup(B259,'Kings Ratings'!$A$2:$C$1000,3,false),""Cooking""),""Yes"","""")"),"")</f>
        <v/>
      </c>
      <c r="O259" s="19" t="str">
        <f>IFERROR(__xludf.DUMMYFUNCTION("if(REGEXMATCH(vlookup(B259,'Kings Ratings'!$A$2:$C$1000,3,false),""Event""),""Yes"","""")"),"Yes")</f>
        <v>Yes</v>
      </c>
      <c r="S259" s="13">
        <v>663.0</v>
      </c>
      <c r="T259" s="14" t="s">
        <v>153</v>
      </c>
    </row>
    <row r="260">
      <c r="A260" s="13">
        <v>664.0</v>
      </c>
      <c r="B260" s="14" t="s">
        <v>449</v>
      </c>
      <c r="C260" s="87">
        <v>0.0</v>
      </c>
      <c r="D260" s="87">
        <v>22.0</v>
      </c>
      <c r="E260" s="87">
        <v>1695.0</v>
      </c>
      <c r="F260" s="19">
        <f>VLOOKUP(B260,'Kings Ratings'!$A$2:$B$1000,2,false)</f>
        <v>11</v>
      </c>
      <c r="G260" s="6"/>
      <c r="H260" s="19"/>
      <c r="I260" s="19"/>
      <c r="J260" s="19" t="str">
        <f>IFERROR(__xludf.DUMMYFUNCTION("if(REGEXMATCH(vlookup(B260,'Kings Ratings'!$A$2:$C$1000,3,false),""Fishing""),""Yes"","""")"),"")</f>
        <v/>
      </c>
      <c r="K260" s="19" t="str">
        <f>IFERROR(__xludf.DUMMYFUNCTION("if(REGEXMATCH(vlookup(B260,'Kings Ratings'!$A$2:$C$1000,3,false),""Crafting""),""Yes"","""")"),"")</f>
        <v/>
      </c>
      <c r="L260" s="19" t="str">
        <f>IFERROR(__xludf.DUMMYFUNCTION("if(REGEXMATCH(vlookup(B260,'Kings Ratings'!$A$2:$C$1000,3,false),""Exploring""),""Yes"","""")"),"")</f>
        <v/>
      </c>
      <c r="M260" s="19" t="str">
        <f>IFERROR(__xludf.DUMMYFUNCTION("if(REGEXMATCH(vlookup(B260,'Kings Ratings'!$A$2:$C$1000,3,false),""Farming""),""Yes"","""")"),"")</f>
        <v/>
      </c>
      <c r="N260" s="19" t="str">
        <f>IFERROR(__xludf.DUMMYFUNCTION("if(REGEXMATCH(vlookup(B260,'Kings Ratings'!$A$2:$C$1000,3,false),""Cooking""),""Yes"","""")"),"")</f>
        <v/>
      </c>
      <c r="O260" s="19" t="str">
        <f>IFERROR(__xludf.DUMMYFUNCTION("if(REGEXMATCH(vlookup(B260,'Kings Ratings'!$A$2:$C$1000,3,false),""Event""),""Yes"","""")"),"Yes")</f>
        <v>Yes</v>
      </c>
      <c r="S260" s="13">
        <v>664.0</v>
      </c>
      <c r="T260" s="14" t="s">
        <v>449</v>
      </c>
    </row>
    <row r="261">
      <c r="A261" s="13">
        <v>666.0</v>
      </c>
      <c r="B261" s="14" t="s">
        <v>157</v>
      </c>
      <c r="C261" s="87">
        <v>0.0</v>
      </c>
      <c r="D261" s="87">
        <v>21.0</v>
      </c>
      <c r="E261" s="87">
        <v>1649.0</v>
      </c>
      <c r="F261" s="19">
        <f>VLOOKUP(B261,'Kings Ratings'!$A$2:$B$1000,2,false)</f>
        <v>11</v>
      </c>
      <c r="G261" s="6"/>
      <c r="H261" s="19"/>
      <c r="I261" s="19"/>
      <c r="J261" s="19" t="str">
        <f>IFERROR(__xludf.DUMMYFUNCTION("if(REGEXMATCH(vlookup(B261,'Kings Ratings'!$A$2:$C$1000,3,false),""Fishing""),""Yes"","""")"),"")</f>
        <v/>
      </c>
      <c r="K261" s="19" t="str">
        <f>IFERROR(__xludf.DUMMYFUNCTION("if(REGEXMATCH(vlookup(B261,'Kings Ratings'!$A$2:$C$1000,3,false),""Crafting""),""Yes"","""")"),"Yes")</f>
        <v>Yes</v>
      </c>
      <c r="L261" s="19" t="str">
        <f>IFERROR(__xludf.DUMMYFUNCTION("if(REGEXMATCH(vlookup(B261,'Kings Ratings'!$A$2:$C$1000,3,false),""Exploring""),""Yes"","""")"),"")</f>
        <v/>
      </c>
      <c r="M261" s="19" t="str">
        <f>IFERROR(__xludf.DUMMYFUNCTION("if(REGEXMATCH(vlookup(B261,'Kings Ratings'!$A$2:$C$1000,3,false),""Farming""),""Yes"","""")"),"")</f>
        <v/>
      </c>
      <c r="N261" s="19" t="str">
        <f>IFERROR(__xludf.DUMMYFUNCTION("if(REGEXMATCH(vlookup(B261,'Kings Ratings'!$A$2:$C$1000,3,false),""Cooking""),""Yes"","""")"),"")</f>
        <v/>
      </c>
      <c r="O261" s="19" t="str">
        <f>IFERROR(__xludf.DUMMYFUNCTION("if(REGEXMATCH(vlookup(B261,'Kings Ratings'!$A$2:$C$1000,3,false),""Event""),""Yes"","""")"),"Yes")</f>
        <v>Yes</v>
      </c>
      <c r="S261" s="13">
        <v>666.0</v>
      </c>
      <c r="T261" s="14" t="s">
        <v>157</v>
      </c>
    </row>
    <row r="262">
      <c r="A262" s="13">
        <v>675.0</v>
      </c>
      <c r="B262" s="14" t="s">
        <v>746</v>
      </c>
      <c r="C262" s="87">
        <v>0.0</v>
      </c>
      <c r="D262" s="87">
        <v>21.0</v>
      </c>
      <c r="E262" s="87">
        <v>1640.0</v>
      </c>
      <c r="F262" s="19">
        <f>VLOOKUP(B262,'Kings Ratings'!$A$2:$B$1000,2,false)</f>
        <v>5</v>
      </c>
      <c r="G262" s="91">
        <v>319.0</v>
      </c>
      <c r="H262" s="19"/>
      <c r="I262" s="19"/>
      <c r="J262" s="19" t="str">
        <f>IFERROR(__xludf.DUMMYFUNCTION("if(REGEXMATCH(vlookup(B262,'Kings Ratings'!$A$2:$C$1000,3,false),""Fishing""),""Yes"","""")"),"")</f>
        <v/>
      </c>
      <c r="K262" s="19" t="str">
        <f>IFERROR(__xludf.DUMMYFUNCTION("if(REGEXMATCH(vlookup(B262,'Kings Ratings'!$A$2:$C$1000,3,false),""Crafting""),""Yes"","""")"),"Yes")</f>
        <v>Yes</v>
      </c>
      <c r="L262" s="19" t="str">
        <f>IFERROR(__xludf.DUMMYFUNCTION("if(REGEXMATCH(vlookup(B262,'Kings Ratings'!$A$2:$C$1000,3,false),""Exploring""),""Yes"","""")"),"")</f>
        <v/>
      </c>
      <c r="M262" s="19" t="str">
        <f>IFERROR(__xludf.DUMMYFUNCTION("if(REGEXMATCH(vlookup(B262,'Kings Ratings'!$A$2:$C$1000,3,false),""Farming""),""Yes"","""")"),"")</f>
        <v/>
      </c>
      <c r="N262" s="19" t="str">
        <f>IFERROR(__xludf.DUMMYFUNCTION("if(REGEXMATCH(vlookup(B262,'Kings Ratings'!$A$2:$C$1000,3,false),""Cooking""),""Yes"","""")"),"")</f>
        <v/>
      </c>
      <c r="O262" s="19" t="str">
        <f>IFERROR(__xludf.DUMMYFUNCTION("if(REGEXMATCH(vlookup(B262,'Kings Ratings'!$A$2:$C$1000,3,false),""Event""),""Yes"","""")"),"")</f>
        <v/>
      </c>
      <c r="S262" s="13">
        <v>675.0</v>
      </c>
      <c r="T262" s="14" t="s">
        <v>746</v>
      </c>
    </row>
    <row r="263">
      <c r="A263" s="13">
        <v>677.0</v>
      </c>
      <c r="B263" s="14" t="s">
        <v>63</v>
      </c>
      <c r="C263" s="87">
        <v>0.0</v>
      </c>
      <c r="D263" s="87">
        <v>21.0</v>
      </c>
      <c r="E263" s="87">
        <v>510.0</v>
      </c>
      <c r="F263" s="19">
        <f>VLOOKUP(B263,'Kings Ratings'!$A$2:$B$1000,2,false)</f>
        <v>7</v>
      </c>
      <c r="G263" s="6"/>
      <c r="H263" s="19"/>
      <c r="I263" s="19"/>
      <c r="J263" s="19" t="str">
        <f>IFERROR(__xludf.DUMMYFUNCTION("if(REGEXMATCH(vlookup(B263,'Kings Ratings'!$A$2:$C$1000,3,false),""Fishing""),""Yes"","""")"),"")</f>
        <v/>
      </c>
      <c r="K263" s="19" t="str">
        <f>IFERROR(__xludf.DUMMYFUNCTION("if(REGEXMATCH(vlookup(B263,'Kings Ratings'!$A$2:$C$1000,3,false),""Crafting""),""Yes"","""")"),"Yes")</f>
        <v>Yes</v>
      </c>
      <c r="L263" s="19" t="str">
        <f>IFERROR(__xludf.DUMMYFUNCTION("if(REGEXMATCH(vlookup(B263,'Kings Ratings'!$A$2:$C$1000,3,false),""Exploring""),""Yes"","""")"),"")</f>
        <v/>
      </c>
      <c r="M263" s="19" t="str">
        <f>IFERROR(__xludf.DUMMYFUNCTION("if(REGEXMATCH(vlookup(B263,'Kings Ratings'!$A$2:$C$1000,3,false),""Farming""),""Yes"","""")"),"")</f>
        <v/>
      </c>
      <c r="N263" s="19" t="str">
        <f>IFERROR(__xludf.DUMMYFUNCTION("if(REGEXMATCH(vlookup(B263,'Kings Ratings'!$A$2:$C$1000,3,false),""Cooking""),""Yes"","""")"),"")</f>
        <v/>
      </c>
      <c r="O263" s="19" t="str">
        <f>IFERROR(__xludf.DUMMYFUNCTION("if(REGEXMATCH(vlookup(B263,'Kings Ratings'!$A$2:$C$1000,3,false),""Event""),""Yes"","""")"),"")</f>
        <v/>
      </c>
      <c r="S263" s="13">
        <v>677.0</v>
      </c>
      <c r="T263" s="14" t="s">
        <v>63</v>
      </c>
    </row>
    <row r="264">
      <c r="A264" s="13">
        <v>678.0</v>
      </c>
      <c r="B264" s="14" t="s">
        <v>550</v>
      </c>
      <c r="C264" s="87">
        <v>0.0</v>
      </c>
      <c r="D264" s="87">
        <v>18.0</v>
      </c>
      <c r="E264" s="87">
        <v>2287.0</v>
      </c>
      <c r="F264" s="19">
        <f>VLOOKUP(B264,'Kings Ratings'!$A$2:$B$1000,2,false)</f>
        <v>5</v>
      </c>
      <c r="G264" s="6"/>
      <c r="H264" s="19"/>
      <c r="I264" s="19"/>
      <c r="J264" s="19" t="str">
        <f>IFERROR(__xludf.DUMMYFUNCTION("if(REGEXMATCH(vlookup(B264,'Kings Ratings'!$A$2:$C$1000,3,false),""Fishing""),""Yes"","""")"),"")</f>
        <v/>
      </c>
      <c r="K264" s="19" t="str">
        <f>IFERROR(__xludf.DUMMYFUNCTION("if(REGEXMATCH(vlookup(B264,'Kings Ratings'!$A$2:$C$1000,3,false),""Crafting""),""Yes"","""")"),"Yes")</f>
        <v>Yes</v>
      </c>
      <c r="L264" s="19" t="str">
        <f>IFERROR(__xludf.DUMMYFUNCTION("if(REGEXMATCH(vlookup(B264,'Kings Ratings'!$A$2:$C$1000,3,false),""Exploring""),""Yes"","""")"),"")</f>
        <v/>
      </c>
      <c r="M264" s="19" t="str">
        <f>IFERROR(__xludf.DUMMYFUNCTION("if(REGEXMATCH(vlookup(B264,'Kings Ratings'!$A$2:$C$1000,3,false),""Farming""),""Yes"","""")"),"")</f>
        <v/>
      </c>
      <c r="N264" s="19" t="str">
        <f>IFERROR(__xludf.DUMMYFUNCTION("if(REGEXMATCH(vlookup(B264,'Kings Ratings'!$A$2:$C$1000,3,false),""Cooking""),""Yes"","""")"),"")</f>
        <v/>
      </c>
      <c r="O264" s="19" t="str">
        <f>IFERROR(__xludf.DUMMYFUNCTION("if(REGEXMATCH(vlookup(B264,'Kings Ratings'!$A$2:$C$1000,3,false),""Event""),""Yes"","""")"),"")</f>
        <v/>
      </c>
      <c r="S264" s="13">
        <v>678.0</v>
      </c>
      <c r="T264" s="14" t="s">
        <v>550</v>
      </c>
    </row>
    <row r="265">
      <c r="A265" s="13">
        <v>679.0</v>
      </c>
      <c r="B265" s="14" t="s">
        <v>738</v>
      </c>
      <c r="C265" s="87">
        <v>0.0</v>
      </c>
      <c r="D265" s="87">
        <v>16.0</v>
      </c>
      <c r="E265" s="87">
        <v>3660.0</v>
      </c>
      <c r="F265" s="19">
        <f>VLOOKUP(B265,'Kings Ratings'!$A$2:$B$1000,2,false)</f>
        <v>10</v>
      </c>
      <c r="G265" s="95">
        <v>324.0</v>
      </c>
      <c r="H265" s="19"/>
      <c r="I265" s="19"/>
      <c r="J265" s="19" t="str">
        <f>IFERROR(__xludf.DUMMYFUNCTION("if(REGEXMATCH(vlookup(B265,'Kings Ratings'!$A$2:$C$1000,3,false),""Fishing""),""Yes"","""")"),"")</f>
        <v/>
      </c>
      <c r="K265" s="19" t="str">
        <f>IFERROR(__xludf.DUMMYFUNCTION("if(REGEXMATCH(vlookup(B265,'Kings Ratings'!$A$2:$C$1000,3,false),""Crafting""),""Yes"","""")"),"Yes")</f>
        <v>Yes</v>
      </c>
      <c r="L265" s="19" t="str">
        <f>IFERROR(__xludf.DUMMYFUNCTION("if(REGEXMATCH(vlookup(B265,'Kings Ratings'!$A$2:$C$1000,3,false),""Exploring""),""Yes"","""")"),"")</f>
        <v/>
      </c>
      <c r="M265" s="19" t="str">
        <f>IFERROR(__xludf.DUMMYFUNCTION("if(REGEXMATCH(vlookup(B265,'Kings Ratings'!$A$2:$C$1000,3,false),""Farming""),""Yes"","""")"),"")</f>
        <v/>
      </c>
      <c r="N265" s="19" t="str">
        <f>IFERROR(__xludf.DUMMYFUNCTION("if(REGEXMATCH(vlookup(B265,'Kings Ratings'!$A$2:$C$1000,3,false),""Cooking""),""Yes"","""")"),"")</f>
        <v/>
      </c>
      <c r="O265" s="19" t="str">
        <f>IFERROR(__xludf.DUMMYFUNCTION("if(REGEXMATCH(vlookup(B265,'Kings Ratings'!$A$2:$C$1000,3,false),""Event""),""Yes"","""")"),"")</f>
        <v/>
      </c>
      <c r="S265" s="13">
        <v>679.0</v>
      </c>
      <c r="T265" s="14" t="s">
        <v>738</v>
      </c>
    </row>
    <row r="266">
      <c r="A266" s="13">
        <v>680.0</v>
      </c>
      <c r="B266" s="14" t="s">
        <v>261</v>
      </c>
      <c r="C266" s="87">
        <v>0.0</v>
      </c>
      <c r="D266" s="87">
        <v>16.0</v>
      </c>
      <c r="E266" s="87">
        <v>472.0</v>
      </c>
      <c r="F266" s="19">
        <f>VLOOKUP(B266,'Kings Ratings'!$A$2:$B$1000,2,false)</f>
        <v>9</v>
      </c>
      <c r="G266" s="16">
        <v>314.0</v>
      </c>
      <c r="H266" s="19"/>
      <c r="I266" s="19"/>
      <c r="J266" s="19" t="str">
        <f>IFERROR(__xludf.DUMMYFUNCTION("if(REGEXMATCH(vlookup(B266,'Kings Ratings'!$A$2:$C$1000,3,false),""Fishing""),""Yes"","""")"),"")</f>
        <v/>
      </c>
      <c r="K266" s="19" t="str">
        <f>IFERROR(__xludf.DUMMYFUNCTION("if(REGEXMATCH(vlookup(B266,'Kings Ratings'!$A$2:$C$1000,3,false),""Crafting""),""Yes"","""")"),"Yes")</f>
        <v>Yes</v>
      </c>
      <c r="L266" s="19" t="str">
        <f>IFERROR(__xludf.DUMMYFUNCTION("if(REGEXMATCH(vlookup(B266,'Kings Ratings'!$A$2:$C$1000,3,false),""Exploring""),""Yes"","""")"),"")</f>
        <v/>
      </c>
      <c r="M266" s="19" t="str">
        <f>IFERROR(__xludf.DUMMYFUNCTION("if(REGEXMATCH(vlookup(B266,'Kings Ratings'!$A$2:$C$1000,3,false),""Farming""),""Yes"","""")"),"")</f>
        <v/>
      </c>
      <c r="N266" s="19" t="str">
        <f>IFERROR(__xludf.DUMMYFUNCTION("if(REGEXMATCH(vlookup(B266,'Kings Ratings'!$A$2:$C$1000,3,false),""Cooking""),""Yes"","""")"),"")</f>
        <v/>
      </c>
      <c r="O266" s="19" t="str">
        <f>IFERROR(__xludf.DUMMYFUNCTION("if(REGEXMATCH(vlookup(B266,'Kings Ratings'!$A$2:$C$1000,3,false),""Event""),""Yes"","""")"),"")</f>
        <v/>
      </c>
      <c r="S266" s="13">
        <v>680.0</v>
      </c>
      <c r="T266" s="14" t="s">
        <v>261</v>
      </c>
    </row>
    <row r="267">
      <c r="A267" s="13">
        <v>681.0</v>
      </c>
      <c r="B267" s="14" t="s">
        <v>208</v>
      </c>
      <c r="C267" s="87">
        <v>0.0</v>
      </c>
      <c r="D267" s="87">
        <v>15.0</v>
      </c>
      <c r="E267" s="87">
        <v>2957.0</v>
      </c>
      <c r="F267" s="19">
        <f>VLOOKUP(B267,'Kings Ratings'!$A$2:$B$1000,2,false)</f>
        <v>7</v>
      </c>
      <c r="G267" s="6"/>
      <c r="H267" s="19"/>
      <c r="I267" s="19"/>
      <c r="J267" s="19" t="str">
        <f>IFERROR(__xludf.DUMMYFUNCTION("if(REGEXMATCH(vlookup(B267,'Kings Ratings'!$A$2:$C$1000,3,false),""Fishing""),""Yes"","""")"),"")</f>
        <v/>
      </c>
      <c r="K267" s="19" t="str">
        <f>IFERROR(__xludf.DUMMYFUNCTION("if(REGEXMATCH(vlookup(B267,'Kings Ratings'!$A$2:$C$1000,3,false),""Crafting""),""Yes"","""")"),"Yes")</f>
        <v>Yes</v>
      </c>
      <c r="L267" s="19" t="str">
        <f>IFERROR(__xludf.DUMMYFUNCTION("if(REGEXMATCH(vlookup(B267,'Kings Ratings'!$A$2:$C$1000,3,false),""Exploring""),""Yes"","""")"),"")</f>
        <v/>
      </c>
      <c r="M267" s="19" t="str">
        <f>IFERROR(__xludf.DUMMYFUNCTION("if(REGEXMATCH(vlookup(B267,'Kings Ratings'!$A$2:$C$1000,3,false),""Farming""),""Yes"","""")"),"")</f>
        <v/>
      </c>
      <c r="N267" s="19" t="str">
        <f>IFERROR(__xludf.DUMMYFUNCTION("if(REGEXMATCH(vlookup(B267,'Kings Ratings'!$A$2:$C$1000,3,false),""Cooking""),""Yes"","""")"),"")</f>
        <v/>
      </c>
      <c r="O267" s="19" t="str">
        <f>IFERROR(__xludf.DUMMYFUNCTION("if(REGEXMATCH(vlookup(B267,'Kings Ratings'!$A$2:$C$1000,3,false),""Event""),""Yes"","""")"),"")</f>
        <v/>
      </c>
      <c r="S267" s="13">
        <v>681.0</v>
      </c>
      <c r="T267" s="14" t="s">
        <v>208</v>
      </c>
    </row>
    <row r="268">
      <c r="A268" s="13">
        <v>682.0</v>
      </c>
      <c r="B268" s="14" t="s">
        <v>498</v>
      </c>
      <c r="C268" s="87">
        <v>0.0</v>
      </c>
      <c r="D268" s="87">
        <v>15.0</v>
      </c>
      <c r="E268" s="87">
        <v>1242.0</v>
      </c>
      <c r="F268" s="19">
        <f>VLOOKUP(B268,'Kings Ratings'!$A$2:$B$1000,2,false)</f>
        <v>8</v>
      </c>
      <c r="G268" s="6"/>
      <c r="H268" s="19"/>
      <c r="I268" s="19"/>
      <c r="J268" s="19" t="str">
        <f>IFERROR(__xludf.DUMMYFUNCTION("if(REGEXMATCH(vlookup(B268,'Kings Ratings'!$A$2:$C$1000,3,false),""Fishing""),""Yes"","""")"),"")</f>
        <v/>
      </c>
      <c r="K268" s="19" t="str">
        <f>IFERROR(__xludf.DUMMYFUNCTION("if(REGEXMATCH(vlookup(B268,'Kings Ratings'!$A$2:$C$1000,3,false),""Crafting""),""Yes"","""")"),"Yes")</f>
        <v>Yes</v>
      </c>
      <c r="L268" s="19" t="str">
        <f>IFERROR(__xludf.DUMMYFUNCTION("if(REGEXMATCH(vlookup(B268,'Kings Ratings'!$A$2:$C$1000,3,false),""Exploring""),""Yes"","""")"),"")</f>
        <v/>
      </c>
      <c r="M268" s="19" t="str">
        <f>IFERROR(__xludf.DUMMYFUNCTION("if(REGEXMATCH(vlookup(B268,'Kings Ratings'!$A$2:$C$1000,3,false),""Farming""),""Yes"","""")"),"")</f>
        <v/>
      </c>
      <c r="N268" s="19" t="str">
        <f>IFERROR(__xludf.DUMMYFUNCTION("if(REGEXMATCH(vlookup(B268,'Kings Ratings'!$A$2:$C$1000,3,false),""Cooking""),""Yes"","""")"),"")</f>
        <v/>
      </c>
      <c r="O268" s="19" t="str">
        <f>IFERROR(__xludf.DUMMYFUNCTION("if(REGEXMATCH(vlookup(B268,'Kings Ratings'!$A$2:$C$1000,3,false),""Event""),""Yes"","""")"),"")</f>
        <v/>
      </c>
      <c r="S268" s="13">
        <v>682.0</v>
      </c>
      <c r="T268" s="14" t="s">
        <v>498</v>
      </c>
    </row>
    <row r="269">
      <c r="A269" s="13">
        <v>683.0</v>
      </c>
      <c r="B269" s="14" t="s">
        <v>593</v>
      </c>
      <c r="C269" s="87">
        <v>0.0</v>
      </c>
      <c r="D269" s="87">
        <v>13.0</v>
      </c>
      <c r="E269" s="87">
        <v>365.0</v>
      </c>
      <c r="F269" s="19">
        <f>VLOOKUP(B269,'Kings Ratings'!$A$2:$B$1000,2,false)</f>
        <v>9</v>
      </c>
      <c r="G269" s="6"/>
      <c r="H269" s="19"/>
      <c r="I269" s="19"/>
      <c r="J269" s="19" t="str">
        <f>IFERROR(__xludf.DUMMYFUNCTION("if(REGEXMATCH(vlookup(B269,'Kings Ratings'!$A$2:$C$1000,3,false),""Fishing""),""Yes"","""")"),"")</f>
        <v/>
      </c>
      <c r="K269" s="19" t="str">
        <f>IFERROR(__xludf.DUMMYFUNCTION("if(REGEXMATCH(vlookup(B269,'Kings Ratings'!$A$2:$C$1000,3,false),""Crafting""),""Yes"","""")"),"Yes")</f>
        <v>Yes</v>
      </c>
      <c r="L269" s="19" t="str">
        <f>IFERROR(__xludf.DUMMYFUNCTION("if(REGEXMATCH(vlookup(B269,'Kings Ratings'!$A$2:$C$1000,3,false),""Exploring""),""Yes"","""")"),"")</f>
        <v/>
      </c>
      <c r="M269" s="19" t="str">
        <f>IFERROR(__xludf.DUMMYFUNCTION("if(REGEXMATCH(vlookup(B269,'Kings Ratings'!$A$2:$C$1000,3,false),""Farming""),""Yes"","""")"),"")</f>
        <v/>
      </c>
      <c r="N269" s="19" t="str">
        <f>IFERROR(__xludf.DUMMYFUNCTION("if(REGEXMATCH(vlookup(B269,'Kings Ratings'!$A$2:$C$1000,3,false),""Cooking""),""Yes"","""")"),"")</f>
        <v/>
      </c>
      <c r="O269" s="19" t="str">
        <f>IFERROR(__xludf.DUMMYFUNCTION("if(REGEXMATCH(vlookup(B269,'Kings Ratings'!$A$2:$C$1000,3,false),""Event""),""Yes"","""")"),"")</f>
        <v/>
      </c>
      <c r="S269" s="13">
        <v>683.0</v>
      </c>
      <c r="T269" s="14" t="s">
        <v>593</v>
      </c>
    </row>
    <row r="270">
      <c r="A270" s="13">
        <v>684.0</v>
      </c>
      <c r="B270" s="14" t="s">
        <v>587</v>
      </c>
      <c r="C270" s="87">
        <v>0.0</v>
      </c>
      <c r="D270" s="87">
        <v>12.0</v>
      </c>
      <c r="E270" s="87">
        <v>2162.0</v>
      </c>
      <c r="F270" s="19">
        <f>VLOOKUP(B270,'Kings Ratings'!$A$2:$B$1000,2,false)</f>
        <v>10</v>
      </c>
      <c r="G270" s="95">
        <v>322.0</v>
      </c>
      <c r="H270" s="19"/>
      <c r="I270" s="19"/>
      <c r="J270" s="19" t="str">
        <f>IFERROR(__xludf.DUMMYFUNCTION("if(REGEXMATCH(vlookup(B270,'Kings Ratings'!$A$2:$C$1000,3,false),""Fishing""),""Yes"","""")"),"")</f>
        <v/>
      </c>
      <c r="K270" s="19" t="str">
        <f>IFERROR(__xludf.DUMMYFUNCTION("if(REGEXMATCH(vlookup(B270,'Kings Ratings'!$A$2:$C$1000,3,false),""Crafting""),""Yes"","""")"),"Yes")</f>
        <v>Yes</v>
      </c>
      <c r="L270" s="19" t="str">
        <f>IFERROR(__xludf.DUMMYFUNCTION("if(REGEXMATCH(vlookup(B270,'Kings Ratings'!$A$2:$C$1000,3,false),""Exploring""),""Yes"","""")"),"")</f>
        <v/>
      </c>
      <c r="M270" s="19" t="str">
        <f>IFERROR(__xludf.DUMMYFUNCTION("if(REGEXMATCH(vlookup(B270,'Kings Ratings'!$A$2:$C$1000,3,false),""Farming""),""Yes"","""")"),"")</f>
        <v/>
      </c>
      <c r="N270" s="19" t="str">
        <f>IFERROR(__xludf.DUMMYFUNCTION("if(REGEXMATCH(vlookup(B270,'Kings Ratings'!$A$2:$C$1000,3,false),""Cooking""),""Yes"","""")"),"")</f>
        <v/>
      </c>
      <c r="O270" s="19" t="str">
        <f>IFERROR(__xludf.DUMMYFUNCTION("if(REGEXMATCH(vlookup(B270,'Kings Ratings'!$A$2:$C$1000,3,false),""Event""),""Yes"","""")"),"")</f>
        <v/>
      </c>
      <c r="S270" s="13">
        <v>684.0</v>
      </c>
      <c r="T270" s="14" t="s">
        <v>587</v>
      </c>
    </row>
    <row r="271">
      <c r="A271" s="13">
        <v>685.0</v>
      </c>
      <c r="B271" s="14" t="s">
        <v>264</v>
      </c>
      <c r="C271" s="87">
        <v>0.0</v>
      </c>
      <c r="D271" s="87">
        <v>12.0</v>
      </c>
      <c r="E271" s="87">
        <v>1080.0</v>
      </c>
      <c r="F271" s="19">
        <f>VLOOKUP(B271,'Kings Ratings'!$A$2:$B$1000,2,false)</f>
        <v>10</v>
      </c>
      <c r="G271" s="6"/>
      <c r="H271" s="19"/>
      <c r="I271" s="19"/>
      <c r="J271" s="19" t="str">
        <f>IFERROR(__xludf.DUMMYFUNCTION("if(REGEXMATCH(vlookup(B271,'Kings Ratings'!$A$2:$C$1000,3,false),""Fishing""),""Yes"","""")"),"")</f>
        <v/>
      </c>
      <c r="K271" s="19" t="str">
        <f>IFERROR(__xludf.DUMMYFUNCTION("if(REGEXMATCH(vlookup(B271,'Kings Ratings'!$A$2:$C$1000,3,false),""Crafting""),""Yes"","""")"),"Yes")</f>
        <v>Yes</v>
      </c>
      <c r="L271" s="19" t="str">
        <f>IFERROR(__xludf.DUMMYFUNCTION("if(REGEXMATCH(vlookup(B271,'Kings Ratings'!$A$2:$C$1000,3,false),""Exploring""),""Yes"","""")"),"")</f>
        <v/>
      </c>
      <c r="M271" s="19" t="str">
        <f>IFERROR(__xludf.DUMMYFUNCTION("if(REGEXMATCH(vlookup(B271,'Kings Ratings'!$A$2:$C$1000,3,false),""Farming""),""Yes"","""")"),"")</f>
        <v/>
      </c>
      <c r="N271" s="19" t="str">
        <f>IFERROR(__xludf.DUMMYFUNCTION("if(REGEXMATCH(vlookup(B271,'Kings Ratings'!$A$2:$C$1000,3,false),""Cooking""),""Yes"","""")"),"")</f>
        <v/>
      </c>
      <c r="O271" s="19" t="str">
        <f>IFERROR(__xludf.DUMMYFUNCTION("if(REGEXMATCH(vlookup(B271,'Kings Ratings'!$A$2:$C$1000,3,false),""Event""),""Yes"","""")"),"")</f>
        <v/>
      </c>
      <c r="S271" s="13">
        <v>685.0</v>
      </c>
      <c r="T271" s="14" t="s">
        <v>264</v>
      </c>
    </row>
    <row r="272">
      <c r="A272" s="13">
        <v>687.0</v>
      </c>
      <c r="B272" s="14" t="s">
        <v>481</v>
      </c>
      <c r="C272" s="87">
        <v>0.0</v>
      </c>
      <c r="D272" s="87">
        <v>11.0</v>
      </c>
      <c r="E272" s="87">
        <v>2406.0</v>
      </c>
      <c r="F272" s="19">
        <f>VLOOKUP(B272,'Kings Ratings'!$A$2:$B$1000,2,false)</f>
        <v>11</v>
      </c>
      <c r="G272" s="6"/>
      <c r="H272" s="19"/>
      <c r="I272" s="19"/>
      <c r="J272" s="19" t="str">
        <f>IFERROR(__xludf.DUMMYFUNCTION("if(REGEXMATCH(vlookup(B272,'Kings Ratings'!$A$2:$C$1000,3,false),""Fishing""),""Yes"","""")"),"")</f>
        <v/>
      </c>
      <c r="K272" s="19" t="str">
        <f>IFERROR(__xludf.DUMMYFUNCTION("if(REGEXMATCH(vlookup(B272,'Kings Ratings'!$A$2:$C$1000,3,false),""Crafting""),""Yes"","""")"),"Yes")</f>
        <v>Yes</v>
      </c>
      <c r="L272" s="19" t="str">
        <f>IFERROR(__xludf.DUMMYFUNCTION("if(REGEXMATCH(vlookup(B272,'Kings Ratings'!$A$2:$C$1000,3,false),""Exploring""),""Yes"","""")"),"")</f>
        <v/>
      </c>
      <c r="M272" s="19" t="str">
        <f>IFERROR(__xludf.DUMMYFUNCTION("if(REGEXMATCH(vlookup(B272,'Kings Ratings'!$A$2:$C$1000,3,false),""Farming""),""Yes"","""")"),"")</f>
        <v/>
      </c>
      <c r="N272" s="19" t="str">
        <f>IFERROR(__xludf.DUMMYFUNCTION("if(REGEXMATCH(vlookup(B272,'Kings Ratings'!$A$2:$C$1000,3,false),""Cooking""),""Yes"","""")"),"")</f>
        <v/>
      </c>
      <c r="O272" s="19" t="str">
        <f>IFERROR(__xludf.DUMMYFUNCTION("if(REGEXMATCH(vlookup(B272,'Kings Ratings'!$A$2:$C$1000,3,false),""Event""),""Yes"","""")"),"Yes")</f>
        <v>Yes</v>
      </c>
      <c r="S272" s="13">
        <v>687.0</v>
      </c>
      <c r="T272" s="14" t="s">
        <v>481</v>
      </c>
    </row>
    <row r="273">
      <c r="A273" s="13">
        <v>688.0</v>
      </c>
      <c r="B273" s="14" t="s">
        <v>340</v>
      </c>
      <c r="C273" s="11">
        <v>0.0</v>
      </c>
      <c r="D273" s="11">
        <v>10.0</v>
      </c>
      <c r="E273" s="11">
        <v>1146.0</v>
      </c>
      <c r="F273" s="19">
        <f>VLOOKUP(B273,'Kings Ratings'!$A$2:$B$1000,2,false)</f>
        <v>1</v>
      </c>
      <c r="G273" s="89">
        <v>213.0</v>
      </c>
      <c r="H273" s="19"/>
      <c r="I273" s="19"/>
      <c r="J273" s="19" t="str">
        <f>IFERROR(__xludf.DUMMYFUNCTION("if(REGEXMATCH(vlookup(B273,'Kings Ratings'!$A$2:$C$1000,3,false),""Fishing""),""Yes"","""")"),"Yes")</f>
        <v>Yes</v>
      </c>
      <c r="K273" s="19" t="str">
        <f>IFERROR(__xludf.DUMMYFUNCTION("if(REGEXMATCH(vlookup(B273,'Kings Ratings'!$A$2:$C$1000,3,false),""Crafting""),""Yes"","""")"),"")</f>
        <v/>
      </c>
      <c r="L273" s="19" t="str">
        <f>IFERROR(__xludf.DUMMYFUNCTION("if(REGEXMATCH(vlookup(B273,'Kings Ratings'!$A$2:$C$1000,3,false),""Exploring""),""Yes"","""")"),"")</f>
        <v/>
      </c>
      <c r="M273" s="19" t="str">
        <f>IFERROR(__xludf.DUMMYFUNCTION("if(REGEXMATCH(vlookup(B273,'Kings Ratings'!$A$2:$C$1000,3,false),""Farming""),""Yes"","""")"),"")</f>
        <v/>
      </c>
      <c r="N273" s="19" t="str">
        <f>IFERROR(__xludf.DUMMYFUNCTION("if(REGEXMATCH(vlookup(B273,'Kings Ratings'!$A$2:$C$1000,3,false),""Cooking""),""Yes"","""")"),"")</f>
        <v/>
      </c>
      <c r="O273" s="19" t="str">
        <f>IFERROR(__xludf.DUMMYFUNCTION("if(REGEXMATCH(vlookup(B273,'Kings Ratings'!$A$2:$C$1000,3,false),""Event""),""Yes"","""")"),"")</f>
        <v/>
      </c>
      <c r="S273" s="13">
        <v>688.0</v>
      </c>
      <c r="T273" s="14" t="s">
        <v>340</v>
      </c>
    </row>
    <row r="274">
      <c r="A274" s="13">
        <v>689.0</v>
      </c>
      <c r="B274" s="14" t="s">
        <v>240</v>
      </c>
      <c r="C274" s="87">
        <v>0.0</v>
      </c>
      <c r="D274" s="87">
        <v>9.0</v>
      </c>
      <c r="E274" s="87">
        <v>4057.0</v>
      </c>
      <c r="F274" s="19">
        <f>VLOOKUP(B274,'Kings Ratings'!$A$2:$B$1000,2,false)</f>
        <v>1</v>
      </c>
      <c r="G274" s="89">
        <v>214.0</v>
      </c>
      <c r="H274" s="19"/>
      <c r="I274" s="19"/>
      <c r="J274" s="19" t="str">
        <f>IFERROR(__xludf.DUMMYFUNCTION("if(REGEXMATCH(vlookup(B274,'Kings Ratings'!$A$2:$C$1000,3,false),""Fishing""),""Yes"","""")"),"Yes")</f>
        <v>Yes</v>
      </c>
      <c r="K274" s="19" t="str">
        <f>IFERROR(__xludf.DUMMYFUNCTION("if(REGEXMATCH(vlookup(B274,'Kings Ratings'!$A$2:$C$1000,3,false),""Crafting""),""Yes"","""")"),"")</f>
        <v/>
      </c>
      <c r="L274" s="19" t="str">
        <f>IFERROR(__xludf.DUMMYFUNCTION("if(REGEXMATCH(vlookup(B274,'Kings Ratings'!$A$2:$C$1000,3,false),""Exploring""),""Yes"","""")"),"")</f>
        <v/>
      </c>
      <c r="M274" s="19" t="str">
        <f>IFERROR(__xludf.DUMMYFUNCTION("if(REGEXMATCH(vlookup(B274,'Kings Ratings'!$A$2:$C$1000,3,false),""Farming""),""Yes"","""")"),"")</f>
        <v/>
      </c>
      <c r="N274" s="19" t="str">
        <f>IFERROR(__xludf.DUMMYFUNCTION("if(REGEXMATCH(vlookup(B274,'Kings Ratings'!$A$2:$C$1000,3,false),""Cooking""),""Yes"","""")"),"")</f>
        <v/>
      </c>
      <c r="O274" s="19" t="str">
        <f>IFERROR(__xludf.DUMMYFUNCTION("if(REGEXMATCH(vlookup(B274,'Kings Ratings'!$A$2:$C$1000,3,false),""Event""),""Yes"","""")"),"")</f>
        <v/>
      </c>
      <c r="S274" s="13">
        <v>689.0</v>
      </c>
      <c r="T274" s="14" t="s">
        <v>240</v>
      </c>
    </row>
    <row r="275">
      <c r="A275" s="13">
        <v>690.0</v>
      </c>
      <c r="B275" s="14" t="s">
        <v>151</v>
      </c>
      <c r="C275" s="87">
        <v>0.0</v>
      </c>
      <c r="D275" s="87">
        <v>9.0</v>
      </c>
      <c r="E275" s="87">
        <v>432.0</v>
      </c>
      <c r="F275" s="19">
        <f>VLOOKUP(B275,'Kings Ratings'!$A$2:$B$1000,2,false)</f>
        <v>1</v>
      </c>
      <c r="G275" s="89">
        <v>218.0</v>
      </c>
      <c r="H275" s="19"/>
      <c r="I275" s="19"/>
      <c r="J275" s="19" t="str">
        <f>IFERROR(__xludf.DUMMYFUNCTION("if(REGEXMATCH(vlookup(B275,'Kings Ratings'!$A$2:$C$1000,3,false),""Fishing""),""Yes"","""")"),"Yes")</f>
        <v>Yes</v>
      </c>
      <c r="K275" s="19" t="str">
        <f>IFERROR(__xludf.DUMMYFUNCTION("if(REGEXMATCH(vlookup(B275,'Kings Ratings'!$A$2:$C$1000,3,false),""Crafting""),""Yes"","""")"),"")</f>
        <v/>
      </c>
      <c r="L275" s="19" t="str">
        <f>IFERROR(__xludf.DUMMYFUNCTION("if(REGEXMATCH(vlookup(B275,'Kings Ratings'!$A$2:$C$1000,3,false),""Exploring""),""Yes"","""")"),"")</f>
        <v/>
      </c>
      <c r="M275" s="19" t="str">
        <f>IFERROR(__xludf.DUMMYFUNCTION("if(REGEXMATCH(vlookup(B275,'Kings Ratings'!$A$2:$C$1000,3,false),""Farming""),""Yes"","""")"),"")</f>
        <v/>
      </c>
      <c r="N275" s="19" t="str">
        <f>IFERROR(__xludf.DUMMYFUNCTION("if(REGEXMATCH(vlookup(B275,'Kings Ratings'!$A$2:$C$1000,3,false),""Cooking""),""Yes"","""")"),"")</f>
        <v/>
      </c>
      <c r="O275" s="19" t="str">
        <f>IFERROR(__xludf.DUMMYFUNCTION("if(REGEXMATCH(vlookup(B275,'Kings Ratings'!$A$2:$C$1000,3,false),""Event""),""Yes"","""")"),"")</f>
        <v/>
      </c>
      <c r="S275" s="13">
        <v>690.0</v>
      </c>
      <c r="T275" s="14" t="s">
        <v>151</v>
      </c>
    </row>
    <row r="276">
      <c r="A276" s="13">
        <v>691.0</v>
      </c>
      <c r="B276" s="14" t="s">
        <v>370</v>
      </c>
      <c r="C276" s="87">
        <v>0.0</v>
      </c>
      <c r="D276" s="87">
        <v>8.0</v>
      </c>
      <c r="E276" s="87">
        <v>6177.0</v>
      </c>
      <c r="F276" s="19">
        <f>VLOOKUP(B276,'Kings Ratings'!$A$2:$B$1000,2,false)</f>
        <v>1</v>
      </c>
      <c r="G276" s="89">
        <v>255.0</v>
      </c>
      <c r="H276" s="19"/>
      <c r="I276" s="19"/>
      <c r="J276" s="19" t="str">
        <f>IFERROR(__xludf.DUMMYFUNCTION("if(REGEXMATCH(vlookup(B276,'Kings Ratings'!$A$2:$C$1000,3,false),""Fishing""),""Yes"","""")"),"Yes")</f>
        <v>Yes</v>
      </c>
      <c r="K276" s="19" t="str">
        <f>IFERROR(__xludf.DUMMYFUNCTION("if(REGEXMATCH(vlookup(B276,'Kings Ratings'!$A$2:$C$1000,3,false),""Crafting""),""Yes"","""")"),"")</f>
        <v/>
      </c>
      <c r="L276" s="19" t="str">
        <f>IFERROR(__xludf.DUMMYFUNCTION("if(REGEXMATCH(vlookup(B276,'Kings Ratings'!$A$2:$C$1000,3,false),""Exploring""),""Yes"","""")"),"")</f>
        <v/>
      </c>
      <c r="M276" s="19" t="str">
        <f>IFERROR(__xludf.DUMMYFUNCTION("if(REGEXMATCH(vlookup(B276,'Kings Ratings'!$A$2:$C$1000,3,false),""Farming""),""Yes"","""")"),"")</f>
        <v/>
      </c>
      <c r="N276" s="19" t="str">
        <f>IFERROR(__xludf.DUMMYFUNCTION("if(REGEXMATCH(vlookup(B276,'Kings Ratings'!$A$2:$C$1000,3,false),""Cooking""),""Yes"","""")"),"")</f>
        <v/>
      </c>
      <c r="O276" s="19" t="str">
        <f>IFERROR(__xludf.DUMMYFUNCTION("if(REGEXMATCH(vlookup(B276,'Kings Ratings'!$A$2:$C$1000,3,false),""Event""),""Yes"","""")"),"")</f>
        <v/>
      </c>
      <c r="S276" s="13">
        <v>691.0</v>
      </c>
      <c r="T276" s="14" t="s">
        <v>370</v>
      </c>
    </row>
    <row r="277">
      <c r="A277" s="13">
        <v>692.0</v>
      </c>
      <c r="B277" s="14" t="s">
        <v>702</v>
      </c>
      <c r="C277" s="87">
        <v>0.0</v>
      </c>
      <c r="D277" s="87">
        <v>8.0</v>
      </c>
      <c r="E277" s="87">
        <v>251.0</v>
      </c>
      <c r="F277" s="19">
        <f>VLOOKUP(B277,'Kings Ratings'!$A$2:$B$1000,2,false)</f>
        <v>1</v>
      </c>
      <c r="G277" s="89">
        <v>258.0</v>
      </c>
      <c r="H277" s="19"/>
      <c r="I277" s="19"/>
      <c r="J277" s="19" t="str">
        <f>IFERROR(__xludf.DUMMYFUNCTION("if(REGEXMATCH(vlookup(B277,'Kings Ratings'!$A$2:$C$1000,3,false),""Fishing""),""Yes"","""")"),"Yes")</f>
        <v>Yes</v>
      </c>
      <c r="K277" s="19" t="str">
        <f>IFERROR(__xludf.DUMMYFUNCTION("if(REGEXMATCH(vlookup(B277,'Kings Ratings'!$A$2:$C$1000,3,false),""Crafting""),""Yes"","""")"),"")</f>
        <v/>
      </c>
      <c r="L277" s="19" t="str">
        <f>IFERROR(__xludf.DUMMYFUNCTION("if(REGEXMATCH(vlookup(B277,'Kings Ratings'!$A$2:$C$1000,3,false),""Exploring""),""Yes"","""")"),"")</f>
        <v/>
      </c>
      <c r="M277" s="19" t="str">
        <f>IFERROR(__xludf.DUMMYFUNCTION("if(REGEXMATCH(vlookup(B277,'Kings Ratings'!$A$2:$C$1000,3,false),""Farming""),""Yes"","""")"),"")</f>
        <v/>
      </c>
      <c r="N277" s="19" t="str">
        <f>IFERROR(__xludf.DUMMYFUNCTION("if(REGEXMATCH(vlookup(B277,'Kings Ratings'!$A$2:$C$1000,3,false),""Cooking""),""Yes"","""")"),"")</f>
        <v/>
      </c>
      <c r="O277" s="19" t="str">
        <f>IFERROR(__xludf.DUMMYFUNCTION("if(REGEXMATCH(vlookup(B277,'Kings Ratings'!$A$2:$C$1000,3,false),""Event""),""Yes"","""")"),"")</f>
        <v/>
      </c>
      <c r="S277" s="13">
        <v>692.0</v>
      </c>
      <c r="T277" s="14" t="s">
        <v>702</v>
      </c>
    </row>
    <row r="278">
      <c r="A278" s="13">
        <v>693.0</v>
      </c>
      <c r="B278" s="14" t="s">
        <v>710</v>
      </c>
      <c r="C278" s="87">
        <v>0.0</v>
      </c>
      <c r="D278" s="87">
        <v>7.0</v>
      </c>
      <c r="E278" s="87">
        <v>3756.0</v>
      </c>
      <c r="F278" s="19">
        <f>VLOOKUP(B278,'Kings Ratings'!$A$2:$B$1000,2,false)</f>
        <v>1</v>
      </c>
      <c r="G278" s="89">
        <v>252.0</v>
      </c>
      <c r="H278" s="19"/>
      <c r="I278" s="19"/>
      <c r="J278" s="19" t="str">
        <f>IFERROR(__xludf.DUMMYFUNCTION("if(REGEXMATCH(vlookup(B278,'Kings Ratings'!$A$2:$C$1000,3,false),""Fishing""),""Yes"","""")"),"Yes")</f>
        <v>Yes</v>
      </c>
      <c r="K278" s="19" t="str">
        <f>IFERROR(__xludf.DUMMYFUNCTION("if(REGEXMATCH(vlookup(B278,'Kings Ratings'!$A$2:$C$1000,3,false),""Crafting""),""Yes"","""")"),"")</f>
        <v/>
      </c>
      <c r="L278" s="19" t="str">
        <f>IFERROR(__xludf.DUMMYFUNCTION("if(REGEXMATCH(vlookup(B278,'Kings Ratings'!$A$2:$C$1000,3,false),""Exploring""),""Yes"","""")"),"")</f>
        <v/>
      </c>
      <c r="M278" s="19" t="str">
        <f>IFERROR(__xludf.DUMMYFUNCTION("if(REGEXMATCH(vlookup(B278,'Kings Ratings'!$A$2:$C$1000,3,false),""Farming""),""Yes"","""")"),"")</f>
        <v/>
      </c>
      <c r="N278" s="19" t="str">
        <f>IFERROR(__xludf.DUMMYFUNCTION("if(REGEXMATCH(vlookup(B278,'Kings Ratings'!$A$2:$C$1000,3,false),""Cooking""),""Yes"","""")"),"")</f>
        <v/>
      </c>
      <c r="O278" s="19" t="str">
        <f>IFERROR(__xludf.DUMMYFUNCTION("if(REGEXMATCH(vlookup(B278,'Kings Ratings'!$A$2:$C$1000,3,false),""Event""),""Yes"","""")"),"")</f>
        <v/>
      </c>
      <c r="S278" s="13">
        <v>693.0</v>
      </c>
      <c r="T278" s="14" t="s">
        <v>710</v>
      </c>
    </row>
    <row r="279">
      <c r="A279" s="13">
        <v>694.0</v>
      </c>
      <c r="B279" s="14" t="s">
        <v>737</v>
      </c>
      <c r="C279" s="87">
        <v>0.0</v>
      </c>
      <c r="D279" s="87">
        <v>6.0</v>
      </c>
      <c r="E279" s="87">
        <v>6908.0</v>
      </c>
      <c r="F279" s="19">
        <f>VLOOKUP(B279,'Kings Ratings'!$A$2:$B$1000,2,false)</f>
        <v>1</v>
      </c>
      <c r="G279" s="89">
        <v>262.0</v>
      </c>
      <c r="H279" s="19"/>
      <c r="I279" s="19"/>
      <c r="J279" s="19" t="str">
        <f>IFERROR(__xludf.DUMMYFUNCTION("if(REGEXMATCH(vlookup(B279,'Kings Ratings'!$A$2:$C$1000,3,false),""Fishing""),""Yes"","""")"),"Yes")</f>
        <v>Yes</v>
      </c>
      <c r="K279" s="19" t="str">
        <f>IFERROR(__xludf.DUMMYFUNCTION("if(REGEXMATCH(vlookup(B279,'Kings Ratings'!$A$2:$C$1000,3,false),""Crafting""),""Yes"","""")"),"")</f>
        <v/>
      </c>
      <c r="L279" s="19" t="str">
        <f>IFERROR(__xludf.DUMMYFUNCTION("if(REGEXMATCH(vlookup(B279,'Kings Ratings'!$A$2:$C$1000,3,false),""Exploring""),""Yes"","""")"),"")</f>
        <v/>
      </c>
      <c r="M279" s="19" t="str">
        <f>IFERROR(__xludf.DUMMYFUNCTION("if(REGEXMATCH(vlookup(B279,'Kings Ratings'!$A$2:$C$1000,3,false),""Farming""),""Yes"","""")"),"")</f>
        <v/>
      </c>
      <c r="N279" s="19" t="str">
        <f>IFERROR(__xludf.DUMMYFUNCTION("if(REGEXMATCH(vlookup(B279,'Kings Ratings'!$A$2:$C$1000,3,false),""Cooking""),""Yes"","""")"),"")</f>
        <v/>
      </c>
      <c r="O279" s="19" t="str">
        <f>IFERROR(__xludf.DUMMYFUNCTION("if(REGEXMATCH(vlookup(B279,'Kings Ratings'!$A$2:$C$1000,3,false),""Event""),""Yes"","""")"),"")</f>
        <v/>
      </c>
      <c r="S279" s="13">
        <v>694.0</v>
      </c>
      <c r="T279" s="14" t="s">
        <v>737</v>
      </c>
    </row>
    <row r="280">
      <c r="A280" s="13">
        <v>695.0</v>
      </c>
      <c r="B280" s="14" t="s">
        <v>400</v>
      </c>
      <c r="C280" s="87">
        <v>0.0</v>
      </c>
      <c r="D280" s="87">
        <v>6.0</v>
      </c>
      <c r="E280" s="87">
        <v>302.0</v>
      </c>
      <c r="F280" s="19">
        <f>VLOOKUP(B280,'Kings Ratings'!$A$2:$B$1000,2,false)</f>
        <v>10</v>
      </c>
      <c r="G280" s="6"/>
      <c r="H280" s="19"/>
      <c r="I280" s="19"/>
      <c r="J280" s="19" t="str">
        <f>IFERROR(__xludf.DUMMYFUNCTION("if(REGEXMATCH(vlookup(B280,'Kings Ratings'!$A$2:$C$1000,3,false),""Fishing""),""Yes"","""")"),"Yes")</f>
        <v>Yes</v>
      </c>
      <c r="K280" s="19" t="str">
        <f>IFERROR(__xludf.DUMMYFUNCTION("if(REGEXMATCH(vlookup(B280,'Kings Ratings'!$A$2:$C$1000,3,false),""Crafting""),""Yes"","""")"),"")</f>
        <v/>
      </c>
      <c r="L280" s="19" t="str">
        <f>IFERROR(__xludf.DUMMYFUNCTION("if(REGEXMATCH(vlookup(B280,'Kings Ratings'!$A$2:$C$1000,3,false),""Exploring""),""Yes"","""")"),"")</f>
        <v/>
      </c>
      <c r="M280" s="19" t="str">
        <f>IFERROR(__xludf.DUMMYFUNCTION("if(REGEXMATCH(vlookup(B280,'Kings Ratings'!$A$2:$C$1000,3,false),""Farming""),""Yes"","""")"),"")</f>
        <v/>
      </c>
      <c r="N280" s="19" t="str">
        <f>IFERROR(__xludf.DUMMYFUNCTION("if(REGEXMATCH(vlookup(B280,'Kings Ratings'!$A$2:$C$1000,3,false),""Cooking""),""Yes"","""")"),"")</f>
        <v/>
      </c>
      <c r="O280" s="19" t="str">
        <f>IFERROR(__xludf.DUMMYFUNCTION("if(REGEXMATCH(vlookup(B280,'Kings Ratings'!$A$2:$C$1000,3,false),""Event""),""Yes"","""")"),"")</f>
        <v/>
      </c>
      <c r="S280" s="13">
        <v>695.0</v>
      </c>
      <c r="T280" s="14" t="s">
        <v>400</v>
      </c>
    </row>
    <row r="281">
      <c r="A281" s="13">
        <v>696.0</v>
      </c>
      <c r="B281" s="14" t="s">
        <v>466</v>
      </c>
      <c r="C281" s="87">
        <v>0.0</v>
      </c>
      <c r="D281" s="87">
        <v>5.0</v>
      </c>
      <c r="E281" s="87">
        <v>5310.0</v>
      </c>
      <c r="F281" s="19">
        <f>VLOOKUP(B281,'Kings Ratings'!$A$2:$B$1000,2,false)</f>
        <v>1</v>
      </c>
      <c r="G281" s="89">
        <v>263.0</v>
      </c>
      <c r="H281" s="19"/>
      <c r="I281" s="19"/>
      <c r="J281" s="19" t="str">
        <f>IFERROR(__xludf.DUMMYFUNCTION("if(REGEXMATCH(vlookup(B281,'Kings Ratings'!$A$2:$C$1000,3,false),""Fishing""),""Yes"","""")"),"Yes")</f>
        <v>Yes</v>
      </c>
      <c r="K281" s="19" t="str">
        <f>IFERROR(__xludf.DUMMYFUNCTION("if(REGEXMATCH(vlookup(B281,'Kings Ratings'!$A$2:$C$1000,3,false),""Crafting""),""Yes"","""")"),"")</f>
        <v/>
      </c>
      <c r="L281" s="19" t="str">
        <f>IFERROR(__xludf.DUMMYFUNCTION("if(REGEXMATCH(vlookup(B281,'Kings Ratings'!$A$2:$C$1000,3,false),""Exploring""),""Yes"","""")"),"")</f>
        <v/>
      </c>
      <c r="M281" s="19" t="str">
        <f>IFERROR(__xludf.DUMMYFUNCTION("if(REGEXMATCH(vlookup(B281,'Kings Ratings'!$A$2:$C$1000,3,false),""Farming""),""Yes"","""")"),"")</f>
        <v/>
      </c>
      <c r="N281" s="19" t="str">
        <f>IFERROR(__xludf.DUMMYFUNCTION("if(REGEXMATCH(vlookup(B281,'Kings Ratings'!$A$2:$C$1000,3,false),""Cooking""),""Yes"","""")"),"")</f>
        <v/>
      </c>
      <c r="O281" s="19" t="str">
        <f>IFERROR(__xludf.DUMMYFUNCTION("if(REGEXMATCH(vlookup(B281,'Kings Ratings'!$A$2:$C$1000,3,false),""Event""),""Yes"","""")"),"")</f>
        <v/>
      </c>
      <c r="S281" s="13">
        <v>696.0</v>
      </c>
      <c r="T281" s="14" t="s">
        <v>466</v>
      </c>
    </row>
    <row r="282">
      <c r="A282" s="13">
        <v>706.0</v>
      </c>
      <c r="B282" s="14" t="s">
        <v>643</v>
      </c>
      <c r="C282" s="87">
        <v>0.0</v>
      </c>
      <c r="D282" s="87">
        <v>5.0</v>
      </c>
      <c r="E282" s="87">
        <v>4933.0</v>
      </c>
      <c r="F282" s="19">
        <f>VLOOKUP(B282,'Kings Ratings'!$A$2:$B$1000,2,false)</f>
        <v>11</v>
      </c>
      <c r="G282" s="6"/>
      <c r="H282" s="19"/>
      <c r="I282" s="19"/>
      <c r="J282" s="19" t="str">
        <f>IFERROR(__xludf.DUMMYFUNCTION("if(REGEXMATCH(vlookup(B282,'Kings Ratings'!$A$2:$C$1000,3,false),""Fishing""),""Yes"","""")"),"")</f>
        <v/>
      </c>
      <c r="K282" s="19" t="str">
        <f>IFERROR(__xludf.DUMMYFUNCTION("if(REGEXMATCH(vlookup(B282,'Kings Ratings'!$A$2:$C$1000,3,false),""Crafting""),""Yes"","""")"),"")</f>
        <v/>
      </c>
      <c r="L282" s="19" t="str">
        <f>IFERROR(__xludf.DUMMYFUNCTION("if(REGEXMATCH(vlookup(B282,'Kings Ratings'!$A$2:$C$1000,3,false),""Exploring""),""Yes"","""")"),"")</f>
        <v/>
      </c>
      <c r="M282" s="19" t="str">
        <f>IFERROR(__xludf.DUMMYFUNCTION("if(REGEXMATCH(vlookup(B282,'Kings Ratings'!$A$2:$C$1000,3,false),""Farming""),""Yes"","""")"),"Yes")</f>
        <v>Yes</v>
      </c>
      <c r="N282" s="19" t="str">
        <f>IFERROR(__xludf.DUMMYFUNCTION("if(REGEXMATCH(vlookup(B282,'Kings Ratings'!$A$2:$C$1000,3,false),""Cooking""),""Yes"","""")"),"")</f>
        <v/>
      </c>
      <c r="O282" s="19" t="str">
        <f>IFERROR(__xludf.DUMMYFUNCTION("if(REGEXMATCH(vlookup(B282,'Kings Ratings'!$A$2:$C$1000,3,false),""Event""),""Yes"","""")"),"")</f>
        <v/>
      </c>
      <c r="S282" s="13">
        <v>706.0</v>
      </c>
      <c r="T282" s="14" t="s">
        <v>643</v>
      </c>
    </row>
    <row r="283">
      <c r="A283" s="13">
        <v>707.0</v>
      </c>
      <c r="B283" s="14" t="s">
        <v>160</v>
      </c>
      <c r="C283" s="87">
        <v>0.0</v>
      </c>
      <c r="D283" s="87">
        <v>5.0</v>
      </c>
      <c r="E283" s="87">
        <v>4861.0</v>
      </c>
      <c r="F283" s="19">
        <f>VLOOKUP(B283,'Kings Ratings'!$A$2:$B$1000,2,false)</f>
        <v>11</v>
      </c>
      <c r="G283" s="6"/>
      <c r="H283" s="19"/>
      <c r="I283" s="19"/>
      <c r="J283" s="19" t="str">
        <f>IFERROR(__xludf.DUMMYFUNCTION("if(REGEXMATCH(vlookup(B283,'Kings Ratings'!$A$2:$C$1000,3,false),""Fishing""),""Yes"","""")"),"")</f>
        <v/>
      </c>
      <c r="K283" s="19" t="str">
        <f>IFERROR(__xludf.DUMMYFUNCTION("if(REGEXMATCH(vlookup(B283,'Kings Ratings'!$A$2:$C$1000,3,false),""Crafting""),""Yes"","""")"),"")</f>
        <v/>
      </c>
      <c r="L283" s="19" t="str">
        <f>IFERROR(__xludf.DUMMYFUNCTION("if(REGEXMATCH(vlookup(B283,'Kings Ratings'!$A$2:$C$1000,3,false),""Exploring""),""Yes"","""")"),"")</f>
        <v/>
      </c>
      <c r="M283" s="19" t="str">
        <f>IFERROR(__xludf.DUMMYFUNCTION("if(REGEXMATCH(vlookup(B283,'Kings Ratings'!$A$2:$C$1000,3,false),""Farming""),""Yes"","""")"),"Yes")</f>
        <v>Yes</v>
      </c>
      <c r="N283" s="19" t="str">
        <f>IFERROR(__xludf.DUMMYFUNCTION("if(REGEXMATCH(vlookup(B283,'Kings Ratings'!$A$2:$C$1000,3,false),""Cooking""),""Yes"","""")"),"")</f>
        <v/>
      </c>
      <c r="O283" s="19" t="str">
        <f>IFERROR(__xludf.DUMMYFUNCTION("if(REGEXMATCH(vlookup(B283,'Kings Ratings'!$A$2:$C$1000,3,false),""Event""),""Yes"","""")"),"")</f>
        <v/>
      </c>
      <c r="S283" s="13">
        <v>707.0</v>
      </c>
      <c r="T283" s="14" t="s">
        <v>160</v>
      </c>
    </row>
    <row r="284">
      <c r="A284" s="13">
        <v>708.0</v>
      </c>
      <c r="B284" s="14" t="s">
        <v>110</v>
      </c>
      <c r="C284" s="87">
        <v>0.0</v>
      </c>
      <c r="D284" s="87">
        <v>5.0</v>
      </c>
      <c r="E284" s="87">
        <v>2225.0</v>
      </c>
      <c r="F284" s="19">
        <f>VLOOKUP(B284,'Kings Ratings'!$A$2:$B$1000,2,false)</f>
        <v>11</v>
      </c>
      <c r="G284" s="6"/>
      <c r="H284" s="19"/>
      <c r="I284" s="19"/>
      <c r="J284" s="19" t="str">
        <f>IFERROR(__xludf.DUMMYFUNCTION("if(REGEXMATCH(vlookup(B284,'Kings Ratings'!$A$2:$C$1000,3,false),""Fishing""),""Yes"","""")"),"")</f>
        <v/>
      </c>
      <c r="K284" s="19" t="str">
        <f>IFERROR(__xludf.DUMMYFUNCTION("if(REGEXMATCH(vlookup(B284,'Kings Ratings'!$A$2:$C$1000,3,false),""Crafting""),""Yes"","""")"),"")</f>
        <v/>
      </c>
      <c r="L284" s="19" t="str">
        <f>IFERROR(__xludf.DUMMYFUNCTION("if(REGEXMATCH(vlookup(B284,'Kings Ratings'!$A$2:$C$1000,3,false),""Exploring""),""Yes"","""")"),"")</f>
        <v/>
      </c>
      <c r="M284" s="19" t="str">
        <f>IFERROR(__xludf.DUMMYFUNCTION("if(REGEXMATCH(vlookup(B284,'Kings Ratings'!$A$2:$C$1000,3,false),""Farming""),""Yes"","""")"),"Yes")</f>
        <v>Yes</v>
      </c>
      <c r="N284" s="19" t="str">
        <f>IFERROR(__xludf.DUMMYFUNCTION("if(REGEXMATCH(vlookup(B284,'Kings Ratings'!$A$2:$C$1000,3,false),""Cooking""),""Yes"","""")"),"")</f>
        <v/>
      </c>
      <c r="O284" s="19" t="str">
        <f>IFERROR(__xludf.DUMMYFUNCTION("if(REGEXMATCH(vlookup(B284,'Kings Ratings'!$A$2:$C$1000,3,false),""Event""),""Yes"","""")"),"")</f>
        <v/>
      </c>
      <c r="S284" s="13">
        <v>708.0</v>
      </c>
      <c r="T284" s="14" t="s">
        <v>110</v>
      </c>
    </row>
    <row r="285">
      <c r="A285" s="13">
        <v>712.0</v>
      </c>
      <c r="B285" s="14" t="s">
        <v>624</v>
      </c>
      <c r="C285" s="87">
        <v>0.0</v>
      </c>
      <c r="D285" s="87">
        <v>4.0</v>
      </c>
      <c r="E285" s="87">
        <v>4729.0</v>
      </c>
      <c r="F285" s="19">
        <f>VLOOKUP(B285,'Kings Ratings'!$A$2:$B$1000,2,false)</f>
        <v>10</v>
      </c>
      <c r="G285" s="6"/>
      <c r="H285" s="19"/>
      <c r="I285" s="19"/>
      <c r="J285" s="19" t="str">
        <f>IFERROR(__xludf.DUMMYFUNCTION("if(REGEXMATCH(vlookup(B285,'Kings Ratings'!$A$2:$C$1000,3,false),""Fishing""),""Yes"","""")"),"")</f>
        <v/>
      </c>
      <c r="K285" s="19" t="str">
        <f>IFERROR(__xludf.DUMMYFUNCTION("if(REGEXMATCH(vlookup(B285,'Kings Ratings'!$A$2:$C$1000,3,false),""Crafting""),""Yes"","""")"),"Yes")</f>
        <v>Yes</v>
      </c>
      <c r="L285" s="19" t="str">
        <f>IFERROR(__xludf.DUMMYFUNCTION("if(REGEXMATCH(vlookup(B285,'Kings Ratings'!$A$2:$C$1000,3,false),""Exploring""),""Yes"","""")"),"")</f>
        <v/>
      </c>
      <c r="M285" s="19" t="str">
        <f>IFERROR(__xludf.DUMMYFUNCTION("if(REGEXMATCH(vlookup(B285,'Kings Ratings'!$A$2:$C$1000,3,false),""Farming""),""Yes"","""")"),"")</f>
        <v/>
      </c>
      <c r="N285" s="19" t="str">
        <f>IFERROR(__xludf.DUMMYFUNCTION("if(REGEXMATCH(vlookup(B285,'Kings Ratings'!$A$2:$C$1000,3,false),""Cooking""),""Yes"","""")"),"")</f>
        <v/>
      </c>
      <c r="O285" s="19" t="str">
        <f>IFERROR(__xludf.DUMMYFUNCTION("if(REGEXMATCH(vlookup(B285,'Kings Ratings'!$A$2:$C$1000,3,false),""Event""),""Yes"","""")"),"")</f>
        <v/>
      </c>
      <c r="S285" s="13">
        <v>712.0</v>
      </c>
      <c r="T285" s="14" t="s">
        <v>624</v>
      </c>
    </row>
    <row r="286">
      <c r="A286" s="13">
        <v>713.0</v>
      </c>
      <c r="B286" s="14" t="s">
        <v>586</v>
      </c>
      <c r="C286" s="87">
        <v>0.0</v>
      </c>
      <c r="D286" s="87">
        <v>4.0</v>
      </c>
      <c r="E286" s="87">
        <v>1978.0</v>
      </c>
      <c r="F286" s="19">
        <f>VLOOKUP(B286,'Kings Ratings'!$A$2:$B$1000,2,false)</f>
        <v>10</v>
      </c>
      <c r="G286" s="16">
        <v>329.0</v>
      </c>
      <c r="H286" s="19"/>
      <c r="I286" s="19"/>
      <c r="J286" s="19" t="str">
        <f>IFERROR(__xludf.DUMMYFUNCTION("if(REGEXMATCH(vlookup(B286,'Kings Ratings'!$A$2:$C$1000,3,false),""Fishing""),""Yes"","""")"),"")</f>
        <v/>
      </c>
      <c r="K286" s="19" t="str">
        <f>IFERROR(__xludf.DUMMYFUNCTION("if(REGEXMATCH(vlookup(B286,'Kings Ratings'!$A$2:$C$1000,3,false),""Crafting""),""Yes"","""")"),"Yes")</f>
        <v>Yes</v>
      </c>
      <c r="L286" s="19" t="str">
        <f>IFERROR(__xludf.DUMMYFUNCTION("if(REGEXMATCH(vlookup(B286,'Kings Ratings'!$A$2:$C$1000,3,false),""Exploring""),""Yes"","""")"),"")</f>
        <v/>
      </c>
      <c r="M286" s="19" t="str">
        <f>IFERROR(__xludf.DUMMYFUNCTION("if(REGEXMATCH(vlookup(B286,'Kings Ratings'!$A$2:$C$1000,3,false),""Farming""),""Yes"","""")"),"")</f>
        <v/>
      </c>
      <c r="N286" s="19" t="str">
        <f>IFERROR(__xludf.DUMMYFUNCTION("if(REGEXMATCH(vlookup(B286,'Kings Ratings'!$A$2:$C$1000,3,false),""Cooking""),""Yes"","""")"),"")</f>
        <v/>
      </c>
      <c r="O286" s="19" t="str">
        <f>IFERROR(__xludf.DUMMYFUNCTION("if(REGEXMATCH(vlookup(B286,'Kings Ratings'!$A$2:$C$1000,3,false),""Event""),""Yes"","""")"),"")</f>
        <v/>
      </c>
      <c r="S286" s="13">
        <v>713.0</v>
      </c>
      <c r="T286" s="14" t="s">
        <v>586</v>
      </c>
    </row>
    <row r="287">
      <c r="A287" s="13">
        <v>717.0</v>
      </c>
      <c r="B287" s="14" t="s">
        <v>337</v>
      </c>
      <c r="C287" s="87">
        <v>0.0</v>
      </c>
      <c r="D287" s="87">
        <v>4.0</v>
      </c>
      <c r="E287" s="87">
        <v>1296.0</v>
      </c>
      <c r="F287" s="19">
        <f>VLOOKUP(B287,'Kings Ratings'!$A$2:$B$1000,2,false)</f>
        <v>10</v>
      </c>
      <c r="G287" s="6"/>
      <c r="H287" s="19"/>
      <c r="I287" s="19"/>
      <c r="J287" s="19" t="str">
        <f>IFERROR(__xludf.DUMMYFUNCTION("if(REGEXMATCH(vlookup(B287,'Kings Ratings'!$A$2:$C$1000,3,false),""Fishing""),""Yes"","""")"),"")</f>
        <v/>
      </c>
      <c r="K287" s="19" t="str">
        <f>IFERROR(__xludf.DUMMYFUNCTION("if(REGEXMATCH(vlookup(B287,'Kings Ratings'!$A$2:$C$1000,3,false),""Crafting""),""Yes"","""")"),"Yes")</f>
        <v>Yes</v>
      </c>
      <c r="L287" s="19" t="str">
        <f>IFERROR(__xludf.DUMMYFUNCTION("if(REGEXMATCH(vlookup(B287,'Kings Ratings'!$A$2:$C$1000,3,false),""Exploring""),""Yes"","""")"),"")</f>
        <v/>
      </c>
      <c r="M287" s="19" t="str">
        <f>IFERROR(__xludf.DUMMYFUNCTION("if(REGEXMATCH(vlookup(B287,'Kings Ratings'!$A$2:$C$1000,3,false),""Farming""),""Yes"","""")"),"")</f>
        <v/>
      </c>
      <c r="N287" s="19" t="str">
        <f>IFERROR(__xludf.DUMMYFUNCTION("if(REGEXMATCH(vlookup(B287,'Kings Ratings'!$A$2:$C$1000,3,false),""Cooking""),""Yes"","""")"),"")</f>
        <v/>
      </c>
      <c r="O287" s="19" t="str">
        <f>IFERROR(__xludf.DUMMYFUNCTION("if(REGEXMATCH(vlookup(B287,'Kings Ratings'!$A$2:$C$1000,3,false),""Event""),""Yes"","""")"),"")</f>
        <v/>
      </c>
      <c r="S287" s="13">
        <v>717.0</v>
      </c>
      <c r="T287" s="14" t="s">
        <v>337</v>
      </c>
    </row>
    <row r="288">
      <c r="A288" s="13">
        <v>723.0</v>
      </c>
      <c r="B288" s="14" t="s">
        <v>653</v>
      </c>
      <c r="C288" s="87">
        <v>0.0</v>
      </c>
      <c r="D288" s="87">
        <v>4.0</v>
      </c>
      <c r="E288" s="87">
        <v>773.0</v>
      </c>
      <c r="F288" s="19">
        <f>VLOOKUP(B288,'Kings Ratings'!$A$2:$B$1000,2,false)</f>
        <v>6</v>
      </c>
      <c r="G288" s="6"/>
      <c r="H288" s="19"/>
      <c r="I288" s="19"/>
      <c r="J288" s="19" t="str">
        <f>IFERROR(__xludf.DUMMYFUNCTION("if(REGEXMATCH(vlookup(B288,'Kings Ratings'!$A$2:$C$1000,3,false),""Fishing""),""Yes"","""")"),"")</f>
        <v/>
      </c>
      <c r="K288" s="19" t="str">
        <f>IFERROR(__xludf.DUMMYFUNCTION("if(REGEXMATCH(vlookup(B288,'Kings Ratings'!$A$2:$C$1000,3,false),""Crafting""),""Yes"","""")"),"")</f>
        <v/>
      </c>
      <c r="L288" s="19" t="str">
        <f>IFERROR(__xludf.DUMMYFUNCTION("if(REGEXMATCH(vlookup(B288,'Kings Ratings'!$A$2:$C$1000,3,false),""Exploring""),""Yes"","""")"),"")</f>
        <v/>
      </c>
      <c r="M288" s="19" t="str">
        <f>IFERROR(__xludf.DUMMYFUNCTION("if(REGEXMATCH(vlookup(B288,'Kings Ratings'!$A$2:$C$1000,3,false),""Farming""),""Yes"","""")"),"")</f>
        <v/>
      </c>
      <c r="N288" s="19" t="str">
        <f>IFERROR(__xludf.DUMMYFUNCTION("if(REGEXMATCH(vlookup(B288,'Kings Ratings'!$A$2:$C$1000,3,false),""Cooking""),""Yes"","""")"),"Yes")</f>
        <v>Yes</v>
      </c>
      <c r="O288" s="19" t="str">
        <f>IFERROR(__xludf.DUMMYFUNCTION("if(REGEXMATCH(vlookup(B288,'Kings Ratings'!$A$2:$C$1000,3,false),""Event""),""Yes"","""")"),"")</f>
        <v/>
      </c>
      <c r="S288" s="13">
        <v>723.0</v>
      </c>
      <c r="T288" s="14" t="s">
        <v>653</v>
      </c>
    </row>
    <row r="289">
      <c r="A289" s="13">
        <v>725.0</v>
      </c>
      <c r="B289" s="14" t="s">
        <v>607</v>
      </c>
      <c r="C289" s="87">
        <v>0.0</v>
      </c>
      <c r="D289" s="87">
        <v>4.0</v>
      </c>
      <c r="E289" s="87">
        <v>173.0</v>
      </c>
      <c r="F289" s="19">
        <f>VLOOKUP(B289,'Kings Ratings'!$A$2:$B$1000,2,false)</f>
        <v>9</v>
      </c>
      <c r="G289" s="6"/>
      <c r="H289" s="19"/>
      <c r="I289" s="19"/>
      <c r="J289" s="19" t="str">
        <f>IFERROR(__xludf.DUMMYFUNCTION("if(REGEXMATCH(vlookup(B289,'Kings Ratings'!$A$2:$C$1000,3,false),""Fishing""),""Yes"","""")"),"")</f>
        <v/>
      </c>
      <c r="K289" s="19" t="str">
        <f>IFERROR(__xludf.DUMMYFUNCTION("if(REGEXMATCH(vlookup(B289,'Kings Ratings'!$A$2:$C$1000,3,false),""Crafting""),""Yes"","""")"),"Yes")</f>
        <v>Yes</v>
      </c>
      <c r="L289" s="19" t="str">
        <f>IFERROR(__xludf.DUMMYFUNCTION("if(REGEXMATCH(vlookup(B289,'Kings Ratings'!$A$2:$C$1000,3,false),""Exploring""),""Yes"","""")"),"")</f>
        <v/>
      </c>
      <c r="M289" s="19" t="str">
        <f>IFERROR(__xludf.DUMMYFUNCTION("if(REGEXMATCH(vlookup(B289,'Kings Ratings'!$A$2:$C$1000,3,false),""Farming""),""Yes"","""")"),"")</f>
        <v/>
      </c>
      <c r="N289" s="19" t="str">
        <f>IFERROR(__xludf.DUMMYFUNCTION("if(REGEXMATCH(vlookup(B289,'Kings Ratings'!$A$2:$C$1000,3,false),""Cooking""),""Yes"","""")"),"")</f>
        <v/>
      </c>
      <c r="O289" s="19" t="str">
        <f>IFERROR(__xludf.DUMMYFUNCTION("if(REGEXMATCH(vlookup(B289,'Kings Ratings'!$A$2:$C$1000,3,false),""Event""),""Yes"","""")"),"")</f>
        <v/>
      </c>
      <c r="S289" s="13">
        <v>725.0</v>
      </c>
      <c r="T289" s="14" t="s">
        <v>607</v>
      </c>
    </row>
    <row r="290">
      <c r="A290" s="13">
        <v>726.0</v>
      </c>
      <c r="B290" s="14" t="s">
        <v>206</v>
      </c>
      <c r="C290" s="87">
        <v>0.0</v>
      </c>
      <c r="D290" s="87">
        <v>3.0</v>
      </c>
      <c r="E290" s="87">
        <v>5345.0</v>
      </c>
      <c r="F290" s="19">
        <f>VLOOKUP(B290,'Kings Ratings'!$A$2:$B$1000,2,false)</f>
        <v>8</v>
      </c>
      <c r="G290" s="6"/>
      <c r="H290" s="19"/>
      <c r="I290" s="19"/>
      <c r="J290" s="19" t="str">
        <f>IFERROR(__xludf.DUMMYFUNCTION("if(REGEXMATCH(vlookup(B290,'Kings Ratings'!$A$2:$C$1000,3,false),""Fishing""),""Yes"","""")"),"")</f>
        <v/>
      </c>
      <c r="K290" s="19" t="str">
        <f>IFERROR(__xludf.DUMMYFUNCTION("if(REGEXMATCH(vlookup(B290,'Kings Ratings'!$A$2:$C$1000,3,false),""Crafting""),""Yes"","""")"),"")</f>
        <v/>
      </c>
      <c r="L290" s="19" t="str">
        <f>IFERROR(__xludf.DUMMYFUNCTION("if(REGEXMATCH(vlookup(B290,'Kings Ratings'!$A$2:$C$1000,3,false),""Exploring""),""Yes"","""")"),"")</f>
        <v/>
      </c>
      <c r="M290" s="19" t="str">
        <f>IFERROR(__xludf.DUMMYFUNCTION("if(REGEXMATCH(vlookup(B290,'Kings Ratings'!$A$2:$C$1000,3,false),""Farming""),""Yes"","""")"),"")</f>
        <v/>
      </c>
      <c r="N290" s="19" t="str">
        <f>IFERROR(__xludf.DUMMYFUNCTION("if(REGEXMATCH(vlookup(B290,'Kings Ratings'!$A$2:$C$1000,3,false),""Cooking""),""Yes"","""")"),"Yes")</f>
        <v>Yes</v>
      </c>
      <c r="O290" s="19" t="str">
        <f>IFERROR(__xludf.DUMMYFUNCTION("if(REGEXMATCH(vlookup(B290,'Kings Ratings'!$A$2:$C$1000,3,false),""Event""),""Yes"","""")"),"")</f>
        <v/>
      </c>
      <c r="S290" s="13">
        <v>726.0</v>
      </c>
      <c r="T290" s="14" t="s">
        <v>206</v>
      </c>
    </row>
    <row r="291">
      <c r="A291" s="13">
        <v>736.0</v>
      </c>
      <c r="B291" s="14" t="s">
        <v>275</v>
      </c>
      <c r="C291" s="87">
        <v>0.0</v>
      </c>
      <c r="D291" s="87">
        <v>3.0</v>
      </c>
      <c r="E291" s="87">
        <v>2513.0</v>
      </c>
      <c r="F291" s="19">
        <f>VLOOKUP(B291,'Kings Ratings'!$A$2:$B$1000,2,false)</f>
        <v>9</v>
      </c>
      <c r="G291" s="6"/>
      <c r="H291" s="19"/>
      <c r="I291" s="19"/>
      <c r="J291" s="19" t="str">
        <f>IFERROR(__xludf.DUMMYFUNCTION("if(REGEXMATCH(vlookup(B291,'Kings Ratings'!$A$2:$C$1000,3,false),""Fishing""),""Yes"","""")"),"")</f>
        <v/>
      </c>
      <c r="K291" s="19" t="str">
        <f>IFERROR(__xludf.DUMMYFUNCTION("if(REGEXMATCH(vlookup(B291,'Kings Ratings'!$A$2:$C$1000,3,false),""Crafting""),""Yes"","""")"),"Yes")</f>
        <v>Yes</v>
      </c>
      <c r="L291" s="19" t="str">
        <f>IFERROR(__xludf.DUMMYFUNCTION("if(REGEXMATCH(vlookup(B291,'Kings Ratings'!$A$2:$C$1000,3,false),""Exploring""),""Yes"","""")"),"")</f>
        <v/>
      </c>
      <c r="M291" s="19" t="str">
        <f>IFERROR(__xludf.DUMMYFUNCTION("if(REGEXMATCH(vlookup(B291,'Kings Ratings'!$A$2:$C$1000,3,false),""Farming""),""Yes"","""")"),"")</f>
        <v/>
      </c>
      <c r="N291" s="19" t="str">
        <f>IFERROR(__xludf.DUMMYFUNCTION("if(REGEXMATCH(vlookup(B291,'Kings Ratings'!$A$2:$C$1000,3,false),""Cooking""),""Yes"","""")"),"")</f>
        <v/>
      </c>
      <c r="O291" s="19" t="str">
        <f>IFERROR(__xludf.DUMMYFUNCTION("if(REGEXMATCH(vlookup(B291,'Kings Ratings'!$A$2:$C$1000,3,false),""Event""),""Yes"","""")"),"")</f>
        <v/>
      </c>
      <c r="S291" s="13">
        <v>736.0</v>
      </c>
      <c r="T291" s="14" t="s">
        <v>275</v>
      </c>
    </row>
    <row r="292">
      <c r="A292" s="13">
        <v>737.0</v>
      </c>
      <c r="B292" s="14" t="s">
        <v>287</v>
      </c>
      <c r="C292" s="87">
        <v>0.0</v>
      </c>
      <c r="D292" s="87">
        <v>3.0</v>
      </c>
      <c r="E292" s="87">
        <v>2065.0</v>
      </c>
      <c r="F292" s="19">
        <f>VLOOKUP(B292,'Kings Ratings'!$A$2:$B$1000,2,false)</f>
        <v>6</v>
      </c>
      <c r="G292" s="89">
        <v>295.0</v>
      </c>
      <c r="H292" s="19"/>
      <c r="I292" s="19"/>
      <c r="J292" s="19" t="str">
        <f>IFERROR(__xludf.DUMMYFUNCTION("if(REGEXMATCH(vlookup(B292,'Kings Ratings'!$A$2:$C$1000,3,false),""Fishing""),""Yes"","""")"),"")</f>
        <v/>
      </c>
      <c r="K292" s="19" t="str">
        <f>IFERROR(__xludf.DUMMYFUNCTION("if(REGEXMATCH(vlookup(B292,'Kings Ratings'!$A$2:$C$1000,3,false),""Crafting""),""Yes"","""")"),"Yes")</f>
        <v>Yes</v>
      </c>
      <c r="L292" s="19" t="str">
        <f>IFERROR(__xludf.DUMMYFUNCTION("if(REGEXMATCH(vlookup(B292,'Kings Ratings'!$A$2:$C$1000,3,false),""Exploring""),""Yes"","""")"),"")</f>
        <v/>
      </c>
      <c r="M292" s="19" t="str">
        <f>IFERROR(__xludf.DUMMYFUNCTION("if(REGEXMATCH(vlookup(B292,'Kings Ratings'!$A$2:$C$1000,3,false),""Farming""),""Yes"","""")"),"")</f>
        <v/>
      </c>
      <c r="N292" s="19" t="str">
        <f>IFERROR(__xludf.DUMMYFUNCTION("if(REGEXMATCH(vlookup(B292,'Kings Ratings'!$A$2:$C$1000,3,false),""Cooking""),""Yes"","""")"),"")</f>
        <v/>
      </c>
      <c r="O292" s="19" t="str">
        <f>IFERROR(__xludf.DUMMYFUNCTION("if(REGEXMATCH(vlookup(B292,'Kings Ratings'!$A$2:$C$1000,3,false),""Event""),""Yes"","""")"),"")</f>
        <v/>
      </c>
      <c r="S292" s="13">
        <v>737.0</v>
      </c>
      <c r="T292" s="14" t="s">
        <v>287</v>
      </c>
    </row>
    <row r="293">
      <c r="A293" s="13">
        <v>738.0</v>
      </c>
      <c r="B293" s="14" t="s">
        <v>835</v>
      </c>
      <c r="C293" s="87">
        <v>0.0</v>
      </c>
      <c r="D293" s="87">
        <v>3.0</v>
      </c>
      <c r="E293" s="87">
        <v>894.0</v>
      </c>
      <c r="F293" s="19">
        <f>VLOOKUP(B293,'Kings Ratings'!$A$2:$B$1000,2,false)</f>
        <v>2</v>
      </c>
      <c r="G293" s="89">
        <v>275.0</v>
      </c>
      <c r="H293" s="19"/>
      <c r="I293" s="19"/>
      <c r="J293" s="19" t="str">
        <f>IFERROR(__xludf.DUMMYFUNCTION("if(REGEXMATCH(vlookup(B293,'Kings Ratings'!$A$2:$C$1000,3,false),""Fishing""),""Yes"","""")"),"")</f>
        <v/>
      </c>
      <c r="K293" s="19" t="str">
        <f>IFERROR(__xludf.DUMMYFUNCTION("if(REGEXMATCH(vlookup(B293,'Kings Ratings'!$A$2:$C$1000,3,false),""Crafting""),""Yes"","""")"),"Yes")</f>
        <v>Yes</v>
      </c>
      <c r="L293" s="19" t="str">
        <f>IFERROR(__xludf.DUMMYFUNCTION("if(REGEXMATCH(vlookup(B293,'Kings Ratings'!$A$2:$C$1000,3,false),""Exploring""),""Yes"","""")"),"")</f>
        <v/>
      </c>
      <c r="M293" s="19" t="str">
        <f>IFERROR(__xludf.DUMMYFUNCTION("if(REGEXMATCH(vlookup(B293,'Kings Ratings'!$A$2:$C$1000,3,false),""Farming""),""Yes"","""")"),"")</f>
        <v/>
      </c>
      <c r="N293" s="19" t="str">
        <f>IFERROR(__xludf.DUMMYFUNCTION("if(REGEXMATCH(vlookup(B293,'Kings Ratings'!$A$2:$C$1000,3,false),""Cooking""),""Yes"","""")"),"")</f>
        <v/>
      </c>
      <c r="O293" s="19" t="str">
        <f>IFERROR(__xludf.DUMMYFUNCTION("if(REGEXMATCH(vlookup(B293,'Kings Ratings'!$A$2:$C$1000,3,false),""Event""),""Yes"","""")"),"")</f>
        <v/>
      </c>
      <c r="S293" s="13">
        <v>738.0</v>
      </c>
      <c r="T293" s="14" t="s">
        <v>835</v>
      </c>
    </row>
    <row r="294">
      <c r="A294" s="13">
        <v>742.0</v>
      </c>
      <c r="B294" s="14" t="s">
        <v>134</v>
      </c>
      <c r="C294" s="87">
        <v>0.0</v>
      </c>
      <c r="D294" s="87">
        <v>3.0</v>
      </c>
      <c r="E294" s="87">
        <v>859.0</v>
      </c>
      <c r="F294" s="19">
        <f>VLOOKUP(B294,'Kings Ratings'!$A$2:$B$1000,2,false)</f>
        <v>10</v>
      </c>
      <c r="G294" s="6"/>
      <c r="H294" s="19"/>
      <c r="I294" s="19"/>
      <c r="J294" s="19" t="str">
        <f>IFERROR(__xludf.DUMMYFUNCTION("if(REGEXMATCH(vlookup(B294,'Kings Ratings'!$A$2:$C$1000,3,false),""Fishing""),""Yes"","""")"),"")</f>
        <v/>
      </c>
      <c r="K294" s="19" t="str">
        <f>IFERROR(__xludf.DUMMYFUNCTION("if(REGEXMATCH(vlookup(B294,'Kings Ratings'!$A$2:$C$1000,3,false),""Crafting""),""Yes"","""")"),"Yes")</f>
        <v>Yes</v>
      </c>
      <c r="L294" s="19" t="str">
        <f>IFERROR(__xludf.DUMMYFUNCTION("if(REGEXMATCH(vlookup(B294,'Kings Ratings'!$A$2:$C$1000,3,false),""Exploring""),""Yes"","""")"),"")</f>
        <v/>
      </c>
      <c r="M294" s="19" t="str">
        <f>IFERROR(__xludf.DUMMYFUNCTION("if(REGEXMATCH(vlookup(B294,'Kings Ratings'!$A$2:$C$1000,3,false),""Farming""),""Yes"","""")"),"")</f>
        <v/>
      </c>
      <c r="N294" s="19" t="str">
        <f>IFERROR(__xludf.DUMMYFUNCTION("if(REGEXMATCH(vlookup(B294,'Kings Ratings'!$A$2:$C$1000,3,false),""Cooking""),""Yes"","""")"),"")</f>
        <v/>
      </c>
      <c r="O294" s="19" t="str">
        <f>IFERROR(__xludf.DUMMYFUNCTION("if(REGEXMATCH(vlookup(B294,'Kings Ratings'!$A$2:$C$1000,3,false),""Event""),""Yes"","""")"),"")</f>
        <v/>
      </c>
      <c r="S294" s="13">
        <v>742.0</v>
      </c>
      <c r="T294" s="14" t="s">
        <v>134</v>
      </c>
    </row>
    <row r="295">
      <c r="A295" s="13">
        <v>743.0</v>
      </c>
      <c r="B295" s="14" t="s">
        <v>690</v>
      </c>
      <c r="C295" s="87">
        <v>0.0</v>
      </c>
      <c r="D295" s="87">
        <v>3.0</v>
      </c>
      <c r="E295" s="87">
        <v>543.0</v>
      </c>
      <c r="F295" s="19">
        <f>VLOOKUP(B295,'Kings Ratings'!$A$2:$B$1000,2,false)</f>
        <v>10</v>
      </c>
      <c r="G295" s="16">
        <v>313.0</v>
      </c>
      <c r="H295" s="19"/>
      <c r="I295" s="19"/>
      <c r="J295" s="19" t="str">
        <f>IFERROR(__xludf.DUMMYFUNCTION("if(REGEXMATCH(vlookup(B295,'Kings Ratings'!$A$2:$C$1000,3,false),""Fishing""),""Yes"","""")"),"")</f>
        <v/>
      </c>
      <c r="K295" s="19" t="str">
        <f>IFERROR(__xludf.DUMMYFUNCTION("if(REGEXMATCH(vlookup(B295,'Kings Ratings'!$A$2:$C$1000,3,false),""Crafting""),""Yes"","""")"),"Yes")</f>
        <v>Yes</v>
      </c>
      <c r="L295" s="19" t="str">
        <f>IFERROR(__xludf.DUMMYFUNCTION("if(REGEXMATCH(vlookup(B295,'Kings Ratings'!$A$2:$C$1000,3,false),""Exploring""),""Yes"","""")"),"")</f>
        <v/>
      </c>
      <c r="M295" s="19" t="str">
        <f>IFERROR(__xludf.DUMMYFUNCTION("if(REGEXMATCH(vlookup(B295,'Kings Ratings'!$A$2:$C$1000,3,false),""Farming""),""Yes"","""")"),"")</f>
        <v/>
      </c>
      <c r="N295" s="19" t="str">
        <f>IFERROR(__xludf.DUMMYFUNCTION("if(REGEXMATCH(vlookup(B295,'Kings Ratings'!$A$2:$C$1000,3,false),""Cooking""),""Yes"","""")"),"")</f>
        <v/>
      </c>
      <c r="O295" s="19" t="str">
        <f>IFERROR(__xludf.DUMMYFUNCTION("if(REGEXMATCH(vlookup(B295,'Kings Ratings'!$A$2:$C$1000,3,false),""Event""),""Yes"","""")"),"")</f>
        <v/>
      </c>
      <c r="S295" s="13">
        <v>743.0</v>
      </c>
      <c r="T295" s="14" t="s">
        <v>690</v>
      </c>
    </row>
    <row r="296">
      <c r="A296" s="13">
        <v>754.0</v>
      </c>
      <c r="B296" s="14" t="s">
        <v>629</v>
      </c>
      <c r="C296" s="87">
        <v>0.0</v>
      </c>
      <c r="D296" s="87">
        <v>3.0</v>
      </c>
      <c r="E296" s="87">
        <v>436.0</v>
      </c>
      <c r="F296" s="19">
        <f>VLOOKUP(B296,'Kings Ratings'!$A$2:$B$1000,2,false)</f>
        <v>9</v>
      </c>
      <c r="G296" s="6"/>
      <c r="H296" s="19"/>
      <c r="I296" s="19"/>
      <c r="J296" s="19" t="str">
        <f>IFERROR(__xludf.DUMMYFUNCTION("if(REGEXMATCH(vlookup(B296,'Kings Ratings'!$A$2:$C$1000,3,false),""Fishing""),""Yes"","""")"),"")</f>
        <v/>
      </c>
      <c r="K296" s="19" t="str">
        <f>IFERROR(__xludf.DUMMYFUNCTION("if(REGEXMATCH(vlookup(B296,'Kings Ratings'!$A$2:$C$1000,3,false),""Crafting""),""Yes"","""")"),"Yes")</f>
        <v>Yes</v>
      </c>
      <c r="L296" s="19" t="str">
        <f>IFERROR(__xludf.DUMMYFUNCTION("if(REGEXMATCH(vlookup(B296,'Kings Ratings'!$A$2:$C$1000,3,false),""Exploring""),""Yes"","""")"),"")</f>
        <v/>
      </c>
      <c r="M296" s="19" t="str">
        <f>IFERROR(__xludf.DUMMYFUNCTION("if(REGEXMATCH(vlookup(B296,'Kings Ratings'!$A$2:$C$1000,3,false),""Farming""),""Yes"","""")"),"")</f>
        <v/>
      </c>
      <c r="N296" s="19" t="str">
        <f>IFERROR(__xludf.DUMMYFUNCTION("if(REGEXMATCH(vlookup(B296,'Kings Ratings'!$A$2:$C$1000,3,false),""Cooking""),""Yes"","""")"),"")</f>
        <v/>
      </c>
      <c r="O296" s="19" t="str">
        <f>IFERROR(__xludf.DUMMYFUNCTION("if(REGEXMATCH(vlookup(B296,'Kings Ratings'!$A$2:$C$1000,3,false),""Event""),""Yes"","""")"),"")</f>
        <v/>
      </c>
      <c r="S296" s="13">
        <v>754.0</v>
      </c>
      <c r="T296" s="14" t="s">
        <v>629</v>
      </c>
    </row>
    <row r="297">
      <c r="A297" s="13">
        <v>755.0</v>
      </c>
      <c r="B297" s="14" t="s">
        <v>446</v>
      </c>
      <c r="C297" s="87">
        <v>0.0</v>
      </c>
      <c r="D297" s="87">
        <v>3.0</v>
      </c>
      <c r="E297" s="87">
        <v>411.0</v>
      </c>
      <c r="F297" s="19">
        <f>VLOOKUP(B297,'Kings Ratings'!$A$2:$B$1000,2,false)</f>
        <v>10</v>
      </c>
      <c r="G297" s="6"/>
      <c r="H297" s="19"/>
      <c r="I297" s="19"/>
      <c r="J297" s="19" t="str">
        <f>IFERROR(__xludf.DUMMYFUNCTION("if(REGEXMATCH(vlookup(B297,'Kings Ratings'!$A$2:$C$1000,3,false),""Fishing""),""Yes"","""")"),"")</f>
        <v/>
      </c>
      <c r="K297" s="19" t="str">
        <f>IFERROR(__xludf.DUMMYFUNCTION("if(REGEXMATCH(vlookup(B297,'Kings Ratings'!$A$2:$C$1000,3,false),""Crafting""),""Yes"","""")"),"")</f>
        <v/>
      </c>
      <c r="L297" s="19" t="str">
        <f>IFERROR(__xludf.DUMMYFUNCTION("if(REGEXMATCH(vlookup(B297,'Kings Ratings'!$A$2:$C$1000,3,false),""Exploring""),""Yes"","""")"),"")</f>
        <v/>
      </c>
      <c r="M297" s="19" t="str">
        <f>IFERROR(__xludf.DUMMYFUNCTION("if(REGEXMATCH(vlookup(B297,'Kings Ratings'!$A$2:$C$1000,3,false),""Farming""),""Yes"","""")"),"")</f>
        <v/>
      </c>
      <c r="N297" s="19" t="str">
        <f>IFERROR(__xludf.DUMMYFUNCTION("if(REGEXMATCH(vlookup(B297,'Kings Ratings'!$A$2:$C$1000,3,false),""Cooking""),""Yes"","""")"),"Yes")</f>
        <v>Yes</v>
      </c>
      <c r="O297" s="19" t="str">
        <f>IFERROR(__xludf.DUMMYFUNCTION("if(REGEXMATCH(vlookup(B297,'Kings Ratings'!$A$2:$C$1000,3,false),""Event""),""Yes"","""")"),"")</f>
        <v/>
      </c>
      <c r="S297" s="13">
        <v>755.0</v>
      </c>
      <c r="T297" s="14" t="s">
        <v>446</v>
      </c>
    </row>
    <row r="298">
      <c r="A298" s="13">
        <v>756.0</v>
      </c>
      <c r="B298" s="14" t="s">
        <v>243</v>
      </c>
      <c r="C298" s="87">
        <v>0.0</v>
      </c>
      <c r="D298" s="87">
        <v>3.0</v>
      </c>
      <c r="E298" s="87">
        <v>315.0</v>
      </c>
      <c r="F298" s="19">
        <f>VLOOKUP(B298,'Kings Ratings'!$A$2:$B$1000,2,false)</f>
        <v>11</v>
      </c>
      <c r="G298" s="6"/>
      <c r="H298" s="19"/>
      <c r="I298" s="19"/>
      <c r="J298" s="19" t="str">
        <f>IFERROR(__xludf.DUMMYFUNCTION("if(REGEXMATCH(vlookup(B298,'Kings Ratings'!$A$2:$C$1000,3,false),""Fishing""),""Yes"","""")"),"")</f>
        <v/>
      </c>
      <c r="K298" s="19" t="str">
        <f>IFERROR(__xludf.DUMMYFUNCTION("if(REGEXMATCH(vlookup(B298,'Kings Ratings'!$A$2:$C$1000,3,false),""Crafting""),""Yes"","""")"),"")</f>
        <v/>
      </c>
      <c r="L298" s="19" t="str">
        <f>IFERROR(__xludf.DUMMYFUNCTION("if(REGEXMATCH(vlookup(B298,'Kings Ratings'!$A$2:$C$1000,3,false),""Exploring""),""Yes"","""")"),"")</f>
        <v/>
      </c>
      <c r="M298" s="19" t="str">
        <f>IFERROR(__xludf.DUMMYFUNCTION("if(REGEXMATCH(vlookup(B298,'Kings Ratings'!$A$2:$C$1000,3,false),""Farming""),""Yes"","""")"),"")</f>
        <v/>
      </c>
      <c r="N298" s="19" t="str">
        <f>IFERROR(__xludf.DUMMYFUNCTION("if(REGEXMATCH(vlookup(B298,'Kings Ratings'!$A$2:$C$1000,3,false),""Cooking""),""Yes"","""")"),"Yes")</f>
        <v>Yes</v>
      </c>
      <c r="O298" s="19" t="str">
        <f>IFERROR(__xludf.DUMMYFUNCTION("if(REGEXMATCH(vlookup(B298,'Kings Ratings'!$A$2:$C$1000,3,false),""Event""),""Yes"","""")"),"Yes")</f>
        <v>Yes</v>
      </c>
      <c r="S298" s="13">
        <v>756.0</v>
      </c>
      <c r="T298" s="14" t="s">
        <v>243</v>
      </c>
    </row>
    <row r="299">
      <c r="A299" s="13">
        <v>759.0</v>
      </c>
      <c r="B299" s="14" t="s">
        <v>722</v>
      </c>
      <c r="C299" s="87">
        <v>0.0</v>
      </c>
      <c r="D299" s="87">
        <v>2.0</v>
      </c>
      <c r="E299" s="87">
        <v>5404.0</v>
      </c>
      <c r="F299" s="19">
        <f>VLOOKUP(B299,'Kings Ratings'!$A$2:$B$1000,2,false)</f>
        <v>10</v>
      </c>
      <c r="G299" s="16">
        <v>315.0</v>
      </c>
      <c r="H299" s="19"/>
      <c r="I299" s="19"/>
      <c r="J299" s="19" t="str">
        <f>IFERROR(__xludf.DUMMYFUNCTION("if(REGEXMATCH(vlookup(B299,'Kings Ratings'!$A$2:$C$1000,3,false),""Fishing""),""Yes"","""")"),"")</f>
        <v/>
      </c>
      <c r="K299" s="19" t="str">
        <f>IFERROR(__xludf.DUMMYFUNCTION("if(REGEXMATCH(vlookup(B299,'Kings Ratings'!$A$2:$C$1000,3,false),""Crafting""),""Yes"","""")"),"Yes")</f>
        <v>Yes</v>
      </c>
      <c r="L299" s="19" t="str">
        <f>IFERROR(__xludf.DUMMYFUNCTION("if(REGEXMATCH(vlookup(B299,'Kings Ratings'!$A$2:$C$1000,3,false),""Exploring""),""Yes"","""")"),"")</f>
        <v/>
      </c>
      <c r="M299" s="19" t="str">
        <f>IFERROR(__xludf.DUMMYFUNCTION("if(REGEXMATCH(vlookup(B299,'Kings Ratings'!$A$2:$C$1000,3,false),""Farming""),""Yes"","""")"),"")</f>
        <v/>
      </c>
      <c r="N299" s="19" t="str">
        <f>IFERROR(__xludf.DUMMYFUNCTION("if(REGEXMATCH(vlookup(B299,'Kings Ratings'!$A$2:$C$1000,3,false),""Cooking""),""Yes"","""")"),"")</f>
        <v/>
      </c>
      <c r="O299" s="19" t="str">
        <f>IFERROR(__xludf.DUMMYFUNCTION("if(REGEXMATCH(vlookup(B299,'Kings Ratings'!$A$2:$C$1000,3,false),""Event""),""Yes"","""")"),"")</f>
        <v/>
      </c>
      <c r="S299" s="13">
        <v>759.0</v>
      </c>
      <c r="T299" s="14" t="s">
        <v>722</v>
      </c>
    </row>
    <row r="300">
      <c r="A300" s="13">
        <v>760.0</v>
      </c>
      <c r="B300" s="14" t="s">
        <v>668</v>
      </c>
      <c r="C300" s="87">
        <v>0.0</v>
      </c>
      <c r="D300" s="87">
        <v>2.0</v>
      </c>
      <c r="E300" s="87">
        <v>2230.0</v>
      </c>
      <c r="F300" s="19">
        <f>VLOOKUP(B300,'Kings Ratings'!$A$2:$B$1000,2,false)</f>
        <v>9</v>
      </c>
      <c r="G300" s="89">
        <v>299.0</v>
      </c>
      <c r="H300" s="19"/>
      <c r="I300" s="19"/>
      <c r="J300" s="19" t="str">
        <f>IFERROR(__xludf.DUMMYFUNCTION("if(REGEXMATCH(vlookup(B300,'Kings Ratings'!$A$2:$C$1000,3,false),""Fishing""),""Yes"","""")"),"")</f>
        <v/>
      </c>
      <c r="K300" s="19" t="str">
        <f>IFERROR(__xludf.DUMMYFUNCTION("if(REGEXMATCH(vlookup(B300,'Kings Ratings'!$A$2:$C$1000,3,false),""Crafting""),""Yes"","""")"),"Yes")</f>
        <v>Yes</v>
      </c>
      <c r="L300" s="19" t="str">
        <f>IFERROR(__xludf.DUMMYFUNCTION("if(REGEXMATCH(vlookup(B300,'Kings Ratings'!$A$2:$C$1000,3,false),""Exploring""),""Yes"","""")"),"")</f>
        <v/>
      </c>
      <c r="M300" s="19" t="str">
        <f>IFERROR(__xludf.DUMMYFUNCTION("if(REGEXMATCH(vlookup(B300,'Kings Ratings'!$A$2:$C$1000,3,false),""Farming""),""Yes"","""")"),"")</f>
        <v/>
      </c>
      <c r="N300" s="19" t="str">
        <f>IFERROR(__xludf.DUMMYFUNCTION("if(REGEXMATCH(vlookup(B300,'Kings Ratings'!$A$2:$C$1000,3,false),""Cooking""),""Yes"","""")"),"")</f>
        <v/>
      </c>
      <c r="O300" s="19" t="str">
        <f>IFERROR(__xludf.DUMMYFUNCTION("if(REGEXMATCH(vlookup(B300,'Kings Ratings'!$A$2:$C$1000,3,false),""Event""),""Yes"","""")"),"")</f>
        <v/>
      </c>
      <c r="S300" s="13">
        <v>760.0</v>
      </c>
      <c r="T300" s="14" t="s">
        <v>668</v>
      </c>
    </row>
    <row r="301">
      <c r="A301" s="13">
        <v>774.0</v>
      </c>
      <c r="B301" s="14" t="s">
        <v>293</v>
      </c>
      <c r="C301" s="87">
        <v>0.0</v>
      </c>
      <c r="D301" s="87">
        <v>2.0</v>
      </c>
      <c r="E301" s="87">
        <v>1314.0</v>
      </c>
      <c r="F301" s="19">
        <f>VLOOKUP(B301,'Kings Ratings'!$A$2:$B$1000,2,false)</f>
        <v>9</v>
      </c>
      <c r="G301" s="6"/>
      <c r="H301" s="19"/>
      <c r="I301" s="19"/>
      <c r="J301" s="19" t="str">
        <f>IFERROR(__xludf.DUMMYFUNCTION("if(REGEXMATCH(vlookup(B301,'Kings Ratings'!$A$2:$C$1000,3,false),""Fishing""),""Yes"","""")"),"")</f>
        <v/>
      </c>
      <c r="K301" s="19" t="str">
        <f>IFERROR(__xludf.DUMMYFUNCTION("if(REGEXMATCH(vlookup(B301,'Kings Ratings'!$A$2:$C$1000,3,false),""Crafting""),""Yes"","""")"),"Yes")</f>
        <v>Yes</v>
      </c>
      <c r="L301" s="19" t="str">
        <f>IFERROR(__xludf.DUMMYFUNCTION("if(REGEXMATCH(vlookup(B301,'Kings Ratings'!$A$2:$C$1000,3,false),""Exploring""),""Yes"","""")"),"")</f>
        <v/>
      </c>
      <c r="M301" s="19" t="str">
        <f>IFERROR(__xludf.DUMMYFUNCTION("if(REGEXMATCH(vlookup(B301,'Kings Ratings'!$A$2:$C$1000,3,false),""Farming""),""Yes"","""")"),"")</f>
        <v/>
      </c>
      <c r="N301" s="19" t="str">
        <f>IFERROR(__xludf.DUMMYFUNCTION("if(REGEXMATCH(vlookup(B301,'Kings Ratings'!$A$2:$C$1000,3,false),""Cooking""),""Yes"","""")"),"")</f>
        <v/>
      </c>
      <c r="O301" s="19" t="str">
        <f>IFERROR(__xludf.DUMMYFUNCTION("if(REGEXMATCH(vlookup(B301,'Kings Ratings'!$A$2:$C$1000,3,false),""Event""),""Yes"","""")"),"")</f>
        <v/>
      </c>
      <c r="S301" s="13">
        <v>774.0</v>
      </c>
      <c r="T301" s="14" t="s">
        <v>293</v>
      </c>
    </row>
    <row r="302">
      <c r="A302" s="13">
        <v>776.0</v>
      </c>
      <c r="B302" s="14" t="s">
        <v>165</v>
      </c>
      <c r="C302" s="87">
        <v>0.0</v>
      </c>
      <c r="D302" s="87">
        <v>2.0</v>
      </c>
      <c r="E302" s="87">
        <v>528.0</v>
      </c>
      <c r="F302" s="19">
        <f>VLOOKUP(B302,'Kings Ratings'!$A$2:$B$1000,2,false)</f>
        <v>10</v>
      </c>
      <c r="G302" s="6"/>
      <c r="H302" s="19"/>
      <c r="I302" s="19"/>
      <c r="J302" s="19" t="str">
        <f>IFERROR(__xludf.DUMMYFUNCTION("if(REGEXMATCH(vlookup(B302,'Kings Ratings'!$A$2:$C$1000,3,false),""Fishing""),""Yes"","""")"),"")</f>
        <v/>
      </c>
      <c r="K302" s="19" t="str">
        <f>IFERROR(__xludf.DUMMYFUNCTION("if(REGEXMATCH(vlookup(B302,'Kings Ratings'!$A$2:$C$1000,3,false),""Crafting""),""Yes"","""")"),"Yes")</f>
        <v>Yes</v>
      </c>
      <c r="L302" s="19" t="str">
        <f>IFERROR(__xludf.DUMMYFUNCTION("if(REGEXMATCH(vlookup(B302,'Kings Ratings'!$A$2:$C$1000,3,false),""Exploring""),""Yes"","""")"),"")</f>
        <v/>
      </c>
      <c r="M302" s="19" t="str">
        <f>IFERROR(__xludf.DUMMYFUNCTION("if(REGEXMATCH(vlookup(B302,'Kings Ratings'!$A$2:$C$1000,3,false),""Farming""),""Yes"","""")"),"")</f>
        <v/>
      </c>
      <c r="N302" s="19" t="str">
        <f>IFERROR(__xludf.DUMMYFUNCTION("if(REGEXMATCH(vlookup(B302,'Kings Ratings'!$A$2:$C$1000,3,false),""Cooking""),""Yes"","""")"),"")</f>
        <v/>
      </c>
      <c r="O302" s="19" t="str">
        <f>IFERROR(__xludf.DUMMYFUNCTION("if(REGEXMATCH(vlookup(B302,'Kings Ratings'!$A$2:$C$1000,3,false),""Event""),""Yes"","""")"),"")</f>
        <v/>
      </c>
      <c r="S302" s="13">
        <v>776.0</v>
      </c>
      <c r="T302" s="14" t="s">
        <v>165</v>
      </c>
    </row>
    <row r="303">
      <c r="A303" s="13">
        <v>781.0</v>
      </c>
      <c r="B303" s="14" t="s">
        <v>164</v>
      </c>
      <c r="C303" s="87">
        <v>0.0</v>
      </c>
      <c r="D303" s="87">
        <v>2.0</v>
      </c>
      <c r="E303" s="87">
        <v>458.0</v>
      </c>
      <c r="F303" s="19">
        <f>VLOOKUP(B303,'Kings Ratings'!$A$2:$B$1000,2,false)</f>
        <v>10</v>
      </c>
      <c r="G303" s="6"/>
      <c r="H303" s="19"/>
      <c r="I303" s="19"/>
      <c r="J303" s="19" t="str">
        <f>IFERROR(__xludf.DUMMYFUNCTION("if(REGEXMATCH(vlookup(B303,'Kings Ratings'!$A$2:$C$1000,3,false),""Fishing""),""Yes"","""")"),"")</f>
        <v/>
      </c>
      <c r="K303" s="19" t="str">
        <f>IFERROR(__xludf.DUMMYFUNCTION("if(REGEXMATCH(vlookup(B303,'Kings Ratings'!$A$2:$C$1000,3,false),""Crafting""),""Yes"","""")"),"")</f>
        <v/>
      </c>
      <c r="L303" s="19" t="str">
        <f>IFERROR(__xludf.DUMMYFUNCTION("if(REGEXMATCH(vlookup(B303,'Kings Ratings'!$A$2:$C$1000,3,false),""Exploring""),""Yes"","""")"),"")</f>
        <v/>
      </c>
      <c r="M303" s="19" t="str">
        <f>IFERROR(__xludf.DUMMYFUNCTION("if(REGEXMATCH(vlookup(B303,'Kings Ratings'!$A$2:$C$1000,3,false),""Farming""),""Yes"","""")"),"")</f>
        <v/>
      </c>
      <c r="N303" s="19" t="str">
        <f>IFERROR(__xludf.DUMMYFUNCTION("if(REGEXMATCH(vlookup(B303,'Kings Ratings'!$A$2:$C$1000,3,false),""Cooking""),""Yes"","""")"),"Yes")</f>
        <v>Yes</v>
      </c>
      <c r="O303" s="19" t="str">
        <f>IFERROR(__xludf.DUMMYFUNCTION("if(REGEXMATCH(vlookup(B303,'Kings Ratings'!$A$2:$C$1000,3,false),""Event""),""Yes"","""")"),"")</f>
        <v/>
      </c>
      <c r="S303" s="13">
        <v>781.0</v>
      </c>
      <c r="T303" s="14" t="s">
        <v>164</v>
      </c>
    </row>
    <row r="304">
      <c r="A304" s="13">
        <v>787.0</v>
      </c>
      <c r="B304" s="14" t="s">
        <v>13</v>
      </c>
      <c r="C304" s="87">
        <v>0.0</v>
      </c>
      <c r="D304" s="87">
        <v>2.0</v>
      </c>
      <c r="E304" s="87">
        <v>267.0</v>
      </c>
      <c r="F304" s="19">
        <f>VLOOKUP(B304,'Kings Ratings'!$A$2:$B$1000,2,false)</f>
        <v>10</v>
      </c>
      <c r="G304" s="95">
        <v>318.0</v>
      </c>
      <c r="H304" s="19"/>
      <c r="I304" s="19"/>
      <c r="J304" s="19" t="str">
        <f>IFERROR(__xludf.DUMMYFUNCTION("if(REGEXMATCH(vlookup(B304,'Kings Ratings'!$A$2:$C$1000,3,false),""Fishing""),""Yes"","""")"),"")</f>
        <v/>
      </c>
      <c r="K304" s="19" t="str">
        <f>IFERROR(__xludf.DUMMYFUNCTION("if(REGEXMATCH(vlookup(B304,'Kings Ratings'!$A$2:$C$1000,3,false),""Crafting""),""Yes"","""")"),"Yes")</f>
        <v>Yes</v>
      </c>
      <c r="L304" s="19" t="str">
        <f>IFERROR(__xludf.DUMMYFUNCTION("if(REGEXMATCH(vlookup(B304,'Kings Ratings'!$A$2:$C$1000,3,false),""Exploring""),""Yes"","""")"),"")</f>
        <v/>
      </c>
      <c r="M304" s="19" t="str">
        <f>IFERROR(__xludf.DUMMYFUNCTION("if(REGEXMATCH(vlookup(B304,'Kings Ratings'!$A$2:$C$1000,3,false),""Farming""),""Yes"","""")"),"")</f>
        <v/>
      </c>
      <c r="N304" s="19" t="str">
        <f>IFERROR(__xludf.DUMMYFUNCTION("if(REGEXMATCH(vlookup(B304,'Kings Ratings'!$A$2:$C$1000,3,false),""Cooking""),""Yes"","""")"),"")</f>
        <v/>
      </c>
      <c r="O304" s="19" t="str">
        <f>IFERROR(__xludf.DUMMYFUNCTION("if(REGEXMATCH(vlookup(B304,'Kings Ratings'!$A$2:$C$1000,3,false),""Event""),""Yes"","""")"),"")</f>
        <v/>
      </c>
      <c r="S304" s="13">
        <v>787.0</v>
      </c>
      <c r="T304" s="14" t="s">
        <v>13</v>
      </c>
    </row>
    <row r="305">
      <c r="A305" s="13">
        <v>788.0</v>
      </c>
      <c r="B305" s="14" t="s">
        <v>671</v>
      </c>
      <c r="C305" s="87">
        <v>0.0</v>
      </c>
      <c r="D305" s="87">
        <v>2.0</v>
      </c>
      <c r="E305" s="87">
        <v>93.0</v>
      </c>
      <c r="F305" s="19">
        <f>VLOOKUP(B305,'Kings Ratings'!$A$2:$B$1000,2,false)</f>
        <v>6</v>
      </c>
      <c r="G305" s="91">
        <v>324.0</v>
      </c>
      <c r="H305" s="19"/>
      <c r="I305" s="19"/>
      <c r="J305" s="19" t="str">
        <f>IFERROR(__xludf.DUMMYFUNCTION("if(REGEXMATCH(vlookup(B305,'Kings Ratings'!$A$2:$C$1000,3,false),""Fishing""),""Yes"","""")"),"")</f>
        <v/>
      </c>
      <c r="K305" s="19" t="str">
        <f>IFERROR(__xludf.DUMMYFUNCTION("if(REGEXMATCH(vlookup(B305,'Kings Ratings'!$A$2:$C$1000,3,false),""Crafting""),""Yes"","""")"),"Yes")</f>
        <v>Yes</v>
      </c>
      <c r="L305" s="19" t="str">
        <f>IFERROR(__xludf.DUMMYFUNCTION("if(REGEXMATCH(vlookup(B305,'Kings Ratings'!$A$2:$C$1000,3,false),""Exploring""),""Yes"","""")"),"")</f>
        <v/>
      </c>
      <c r="M305" s="19" t="str">
        <f>IFERROR(__xludf.DUMMYFUNCTION("if(REGEXMATCH(vlookup(B305,'Kings Ratings'!$A$2:$C$1000,3,false),""Farming""),""Yes"","""")"),"")</f>
        <v/>
      </c>
      <c r="N305" s="19" t="str">
        <f>IFERROR(__xludf.DUMMYFUNCTION("if(REGEXMATCH(vlookup(B305,'Kings Ratings'!$A$2:$C$1000,3,false),""Cooking""),""Yes"","""")"),"")</f>
        <v/>
      </c>
      <c r="O305" s="19" t="str">
        <f>IFERROR(__xludf.DUMMYFUNCTION("if(REGEXMATCH(vlookup(B305,'Kings Ratings'!$A$2:$C$1000,3,false),""Event""),""Yes"","""")"),"")</f>
        <v/>
      </c>
      <c r="S305" s="13">
        <v>788.0</v>
      </c>
      <c r="T305" s="14" t="s">
        <v>671</v>
      </c>
    </row>
    <row r="306">
      <c r="A306" s="13">
        <v>800.0</v>
      </c>
      <c r="B306" s="14" t="s">
        <v>29</v>
      </c>
      <c r="C306" s="87">
        <v>0.0</v>
      </c>
      <c r="D306" s="87">
        <v>2.0</v>
      </c>
      <c r="E306" s="87">
        <v>66.0</v>
      </c>
      <c r="F306" s="19">
        <f>VLOOKUP(B306,'Kings Ratings'!$A$2:$B$1000,2,false)</f>
        <v>10</v>
      </c>
      <c r="G306" s="6"/>
      <c r="H306" s="19"/>
      <c r="I306" s="19"/>
      <c r="J306" s="19" t="str">
        <f>IFERROR(__xludf.DUMMYFUNCTION("if(REGEXMATCH(vlookup(B306,'Kings Ratings'!$A$2:$C$1000,3,false),""Fishing""),""Yes"","""")"),"")</f>
        <v/>
      </c>
      <c r="K306" s="19" t="str">
        <f>IFERROR(__xludf.DUMMYFUNCTION("if(REGEXMATCH(vlookup(B306,'Kings Ratings'!$A$2:$C$1000,3,false),""Crafting""),""Yes"","""")"),"Yes")</f>
        <v>Yes</v>
      </c>
      <c r="L306" s="19" t="str">
        <f>IFERROR(__xludf.DUMMYFUNCTION("if(REGEXMATCH(vlookup(B306,'Kings Ratings'!$A$2:$C$1000,3,false),""Exploring""),""Yes"","""")"),"")</f>
        <v/>
      </c>
      <c r="M306" s="19" t="str">
        <f>IFERROR(__xludf.DUMMYFUNCTION("if(REGEXMATCH(vlookup(B306,'Kings Ratings'!$A$2:$C$1000,3,false),""Farming""),""Yes"","""")"),"")</f>
        <v/>
      </c>
      <c r="N306" s="19" t="str">
        <f>IFERROR(__xludf.DUMMYFUNCTION("if(REGEXMATCH(vlookup(B306,'Kings Ratings'!$A$2:$C$1000,3,false),""Cooking""),""Yes"","""")"),"")</f>
        <v/>
      </c>
      <c r="O306" s="19" t="str">
        <f>IFERROR(__xludf.DUMMYFUNCTION("if(REGEXMATCH(vlookup(B306,'Kings Ratings'!$A$2:$C$1000,3,false),""Event""),""Yes"","""")"),"")</f>
        <v/>
      </c>
      <c r="S306" s="13">
        <v>800.0</v>
      </c>
      <c r="T306" s="14" t="s">
        <v>29</v>
      </c>
    </row>
    <row r="307">
      <c r="A307" s="13">
        <v>803.0</v>
      </c>
      <c r="B307" s="14" t="s">
        <v>317</v>
      </c>
      <c r="C307" s="87">
        <v>0.0</v>
      </c>
      <c r="D307" s="87">
        <v>1.0</v>
      </c>
      <c r="E307" s="87">
        <v>5001.0</v>
      </c>
      <c r="F307" s="19">
        <f>VLOOKUP(B307,'Kings Ratings'!$A$2:$B$1000,2,false)</f>
        <v>11</v>
      </c>
      <c r="G307" s="6"/>
      <c r="H307" s="19"/>
      <c r="I307" s="19"/>
      <c r="J307" s="19" t="str">
        <f>IFERROR(__xludf.DUMMYFUNCTION("if(REGEXMATCH(vlookup(B307,'Kings Ratings'!$A$2:$C$1000,3,false),""Fishing""),""Yes"","""")"),"")</f>
        <v/>
      </c>
      <c r="K307" s="19" t="str">
        <f>IFERROR(__xludf.DUMMYFUNCTION("if(REGEXMATCH(vlookup(B307,'Kings Ratings'!$A$2:$C$1000,3,false),""Crafting""),""Yes"","""")"),"")</f>
        <v/>
      </c>
      <c r="L307" s="19" t="str">
        <f>IFERROR(__xludf.DUMMYFUNCTION("if(REGEXMATCH(vlookup(B307,'Kings Ratings'!$A$2:$C$1000,3,false),""Exploring""),""Yes"","""")"),"")</f>
        <v/>
      </c>
      <c r="M307" s="19" t="str">
        <f>IFERROR(__xludf.DUMMYFUNCTION("if(REGEXMATCH(vlookup(B307,'Kings Ratings'!$A$2:$C$1000,3,false),""Farming""),""Yes"","""")"),"Yes")</f>
        <v>Yes</v>
      </c>
      <c r="N307" s="19" t="str">
        <f>IFERROR(__xludf.DUMMYFUNCTION("if(REGEXMATCH(vlookup(B307,'Kings Ratings'!$A$2:$C$1000,3,false),""Cooking""),""Yes"","""")"),"")</f>
        <v/>
      </c>
      <c r="O307" s="19" t="str">
        <f>IFERROR(__xludf.DUMMYFUNCTION("if(REGEXMATCH(vlookup(B307,'Kings Ratings'!$A$2:$C$1000,3,false),""Event""),""Yes"","""")"),"Yes")</f>
        <v>Yes</v>
      </c>
      <c r="S307" s="13">
        <v>803.0</v>
      </c>
      <c r="T307" s="14" t="s">
        <v>317</v>
      </c>
    </row>
    <row r="308">
      <c r="A308" s="13">
        <v>817.0</v>
      </c>
      <c r="B308" s="14" t="s">
        <v>296</v>
      </c>
      <c r="C308" s="87">
        <v>0.0</v>
      </c>
      <c r="D308" s="87">
        <v>1.0</v>
      </c>
      <c r="E308" s="87">
        <v>4731.0</v>
      </c>
      <c r="F308" s="19">
        <f>VLOOKUP(B308,'Kings Ratings'!$A$2:$B$1000,2,false)</f>
        <v>10</v>
      </c>
      <c r="G308" s="6"/>
      <c r="H308" s="19"/>
      <c r="I308" s="19"/>
      <c r="J308" s="19" t="str">
        <f>IFERROR(__xludf.DUMMYFUNCTION("if(REGEXMATCH(vlookup(B308,'Kings Ratings'!$A$2:$C$1000,3,false),""Fishing""),""Yes"","""")"),"")</f>
        <v/>
      </c>
      <c r="K308" s="19" t="str">
        <f>IFERROR(__xludf.DUMMYFUNCTION("if(REGEXMATCH(vlookup(B308,'Kings Ratings'!$A$2:$C$1000,3,false),""Crafting""),""Yes"","""")"),"Yes")</f>
        <v>Yes</v>
      </c>
      <c r="L308" s="19" t="str">
        <f>IFERROR(__xludf.DUMMYFUNCTION("if(REGEXMATCH(vlookup(B308,'Kings Ratings'!$A$2:$C$1000,3,false),""Exploring""),""Yes"","""")"),"")</f>
        <v/>
      </c>
      <c r="M308" s="19" t="str">
        <f>IFERROR(__xludf.DUMMYFUNCTION("if(REGEXMATCH(vlookup(B308,'Kings Ratings'!$A$2:$C$1000,3,false),""Farming""),""Yes"","""")"),"")</f>
        <v/>
      </c>
      <c r="N308" s="19" t="str">
        <f>IFERROR(__xludf.DUMMYFUNCTION("if(REGEXMATCH(vlookup(B308,'Kings Ratings'!$A$2:$C$1000,3,false),""Cooking""),""Yes"","""")"),"")</f>
        <v/>
      </c>
      <c r="O308" s="19" t="str">
        <f>IFERROR(__xludf.DUMMYFUNCTION("if(REGEXMATCH(vlookup(B308,'Kings Ratings'!$A$2:$C$1000,3,false),""Event""),""Yes"","""")"),"")</f>
        <v/>
      </c>
      <c r="S308" s="13">
        <v>817.0</v>
      </c>
      <c r="T308" s="14" t="s">
        <v>296</v>
      </c>
    </row>
    <row r="309">
      <c r="A309" s="16">
        <v>820.0</v>
      </c>
      <c r="B309" s="14" t="s">
        <v>870</v>
      </c>
      <c r="C309" s="87">
        <v>0.0</v>
      </c>
      <c r="D309" s="87">
        <v>1.0</v>
      </c>
      <c r="E309" s="87">
        <v>1750.0</v>
      </c>
      <c r="F309" s="19">
        <f>VLOOKUP(B309,'Kings Ratings'!$A$2:$B$1000,2,false)</f>
        <v>9</v>
      </c>
      <c r="G309" s="89">
        <v>294.0</v>
      </c>
      <c r="H309" s="19"/>
      <c r="I309" s="19"/>
      <c r="J309" s="19" t="str">
        <f>IFERROR(__xludf.DUMMYFUNCTION("if(REGEXMATCH(vlookup(B309,'Kings Ratings'!$A$2:$C$1000,3,false),""Fishing""),""Yes"","""")"),"")</f>
        <v/>
      </c>
      <c r="K309" s="19" t="str">
        <f>IFERROR(__xludf.DUMMYFUNCTION("if(REGEXMATCH(vlookup(B309,'Kings Ratings'!$A$2:$C$1000,3,false),""Crafting""),""Yes"","""")"),"Yes")</f>
        <v>Yes</v>
      </c>
      <c r="L309" s="19" t="str">
        <f>IFERROR(__xludf.DUMMYFUNCTION("if(REGEXMATCH(vlookup(B309,'Kings Ratings'!$A$2:$C$1000,3,false),""Exploring""),""Yes"","""")"),"")</f>
        <v/>
      </c>
      <c r="M309" s="19" t="str">
        <f>IFERROR(__xludf.DUMMYFUNCTION("if(REGEXMATCH(vlookup(B309,'Kings Ratings'!$A$2:$C$1000,3,false),""Farming""),""Yes"","""")"),"")</f>
        <v/>
      </c>
      <c r="N309" s="19" t="str">
        <f>IFERROR(__xludf.DUMMYFUNCTION("if(REGEXMATCH(vlookup(B309,'Kings Ratings'!$A$2:$C$1000,3,false),""Cooking""),""Yes"","""")"),"")</f>
        <v/>
      </c>
      <c r="O309" s="19" t="str">
        <f>IFERROR(__xludf.DUMMYFUNCTION("if(REGEXMATCH(vlookup(B309,'Kings Ratings'!$A$2:$C$1000,3,false),""Event""),""Yes"","""")"),"")</f>
        <v/>
      </c>
      <c r="S309" s="16">
        <v>820.0</v>
      </c>
      <c r="T309" s="14" t="s">
        <v>870</v>
      </c>
    </row>
    <row r="310">
      <c r="A310" s="13">
        <v>825.0</v>
      </c>
      <c r="B310" s="14" t="s">
        <v>782</v>
      </c>
      <c r="C310" s="87">
        <v>0.0</v>
      </c>
      <c r="D310" s="87">
        <v>1.0</v>
      </c>
      <c r="E310" s="87">
        <v>1224.0</v>
      </c>
      <c r="F310" s="19">
        <f>VLOOKUP(B310,'Kings Ratings'!$A$2:$B$1000,2,false)</f>
        <v>10</v>
      </c>
      <c r="G310" s="6"/>
      <c r="H310" s="19"/>
      <c r="I310" s="19"/>
      <c r="J310" s="19" t="str">
        <f>IFERROR(__xludf.DUMMYFUNCTION("if(REGEXMATCH(vlookup(B310,'Kings Ratings'!$A$2:$C$1000,3,false),""Fishing""),""Yes"","""")"),"")</f>
        <v/>
      </c>
      <c r="K310" s="19" t="str">
        <f>IFERROR(__xludf.DUMMYFUNCTION("if(REGEXMATCH(vlookup(B310,'Kings Ratings'!$A$2:$C$1000,3,false),""Crafting""),""Yes"","""")"),"Yes")</f>
        <v>Yes</v>
      </c>
      <c r="L310" s="19" t="str">
        <f>IFERROR(__xludf.DUMMYFUNCTION("if(REGEXMATCH(vlookup(B310,'Kings Ratings'!$A$2:$C$1000,3,false),""Exploring""),""Yes"","""")"),"")</f>
        <v/>
      </c>
      <c r="M310" s="19" t="str">
        <f>IFERROR(__xludf.DUMMYFUNCTION("if(REGEXMATCH(vlookup(B310,'Kings Ratings'!$A$2:$C$1000,3,false),""Farming""),""Yes"","""")"),"")</f>
        <v/>
      </c>
      <c r="N310" s="19" t="str">
        <f>IFERROR(__xludf.DUMMYFUNCTION("if(REGEXMATCH(vlookup(B310,'Kings Ratings'!$A$2:$C$1000,3,false),""Cooking""),""Yes"","""")"),"")</f>
        <v/>
      </c>
      <c r="O310" s="19" t="str">
        <f>IFERROR(__xludf.DUMMYFUNCTION("if(REGEXMATCH(vlookup(B310,'Kings Ratings'!$A$2:$C$1000,3,false),""Event""),""Yes"","""")"),"")</f>
        <v/>
      </c>
      <c r="S310" s="13">
        <v>825.0</v>
      </c>
      <c r="T310" s="14" t="s">
        <v>782</v>
      </c>
    </row>
    <row r="311">
      <c r="A311" s="13">
        <v>826.0</v>
      </c>
      <c r="B311" s="14" t="s">
        <v>615</v>
      </c>
      <c r="C311" s="87">
        <v>0.0</v>
      </c>
      <c r="D311" s="87">
        <v>1.0</v>
      </c>
      <c r="E311" s="87">
        <v>1042.0</v>
      </c>
      <c r="F311" s="19">
        <f>VLOOKUP(B311,'Kings Ratings'!$A$2:$B$1000,2,false)</f>
        <v>8</v>
      </c>
      <c r="G311" s="6"/>
      <c r="H311" s="19"/>
      <c r="I311" s="19"/>
      <c r="J311" s="19" t="str">
        <f>IFERROR(__xludf.DUMMYFUNCTION("if(REGEXMATCH(vlookup(B311,'Kings Ratings'!$A$2:$C$1000,3,false),""Fishing""),""Yes"","""")"),"")</f>
        <v/>
      </c>
      <c r="K311" s="19" t="str">
        <f>IFERROR(__xludf.DUMMYFUNCTION("if(REGEXMATCH(vlookup(B311,'Kings Ratings'!$A$2:$C$1000,3,false),""Crafting""),""Yes"","""")"),"Yes")</f>
        <v>Yes</v>
      </c>
      <c r="L311" s="19" t="str">
        <f>IFERROR(__xludf.DUMMYFUNCTION("if(REGEXMATCH(vlookup(B311,'Kings Ratings'!$A$2:$C$1000,3,false),""Exploring""),""Yes"","""")"),"")</f>
        <v/>
      </c>
      <c r="M311" s="19" t="str">
        <f>IFERROR(__xludf.DUMMYFUNCTION("if(REGEXMATCH(vlookup(B311,'Kings Ratings'!$A$2:$C$1000,3,false),""Farming""),""Yes"","""")"),"")</f>
        <v/>
      </c>
      <c r="N311" s="19" t="str">
        <f>IFERROR(__xludf.DUMMYFUNCTION("if(REGEXMATCH(vlookup(B311,'Kings Ratings'!$A$2:$C$1000,3,false),""Cooking""),""Yes"","""")"),"")</f>
        <v/>
      </c>
      <c r="O311" s="19" t="str">
        <f>IFERROR(__xludf.DUMMYFUNCTION("if(REGEXMATCH(vlookup(B311,'Kings Ratings'!$A$2:$C$1000,3,false),""Event""),""Yes"","""")"),"")</f>
        <v/>
      </c>
      <c r="S311" s="13">
        <v>826.0</v>
      </c>
      <c r="T311" s="14" t="s">
        <v>615</v>
      </c>
    </row>
    <row r="312">
      <c r="A312" s="13">
        <v>837.0</v>
      </c>
      <c r="B312" s="14" t="s">
        <v>531</v>
      </c>
      <c r="C312" s="87">
        <v>0.0</v>
      </c>
      <c r="D312" s="87">
        <v>1.0</v>
      </c>
      <c r="E312" s="87">
        <v>843.0</v>
      </c>
      <c r="F312" s="19">
        <f>VLOOKUP(B312,'Kings Ratings'!$A$2:$B$1000,2,false)</f>
        <v>5</v>
      </c>
      <c r="G312" s="6"/>
      <c r="H312" s="19"/>
      <c r="I312" s="19"/>
      <c r="J312" s="19" t="str">
        <f>IFERROR(__xludf.DUMMYFUNCTION("if(REGEXMATCH(vlookup(B312,'Kings Ratings'!$A$2:$C$1000,3,false),""Fishing""),""Yes"","""")"),"")</f>
        <v/>
      </c>
      <c r="K312" s="19" t="str">
        <f>IFERROR(__xludf.DUMMYFUNCTION("if(REGEXMATCH(vlookup(B312,'Kings Ratings'!$A$2:$C$1000,3,false),""Crafting""),""Yes"","""")"),"Yes")</f>
        <v>Yes</v>
      </c>
      <c r="L312" s="19" t="str">
        <f>IFERROR(__xludf.DUMMYFUNCTION("if(REGEXMATCH(vlookup(B312,'Kings Ratings'!$A$2:$C$1000,3,false),""Exploring""),""Yes"","""")"),"")</f>
        <v/>
      </c>
      <c r="M312" s="19" t="str">
        <f>IFERROR(__xludf.DUMMYFUNCTION("if(REGEXMATCH(vlookup(B312,'Kings Ratings'!$A$2:$C$1000,3,false),""Farming""),""Yes"","""")"),"")</f>
        <v/>
      </c>
      <c r="N312" s="19" t="str">
        <f>IFERROR(__xludf.DUMMYFUNCTION("if(REGEXMATCH(vlookup(B312,'Kings Ratings'!$A$2:$C$1000,3,false),""Cooking""),""Yes"","""")"),"")</f>
        <v/>
      </c>
      <c r="O312" s="19" t="str">
        <f>IFERROR(__xludf.DUMMYFUNCTION("if(REGEXMATCH(vlookup(B312,'Kings Ratings'!$A$2:$C$1000,3,false),""Event""),""Yes"","""")"),"")</f>
        <v/>
      </c>
      <c r="S312" s="13">
        <v>837.0</v>
      </c>
      <c r="T312" s="14" t="s">
        <v>531</v>
      </c>
    </row>
    <row r="313">
      <c r="A313" s="13">
        <v>841.0</v>
      </c>
      <c r="B313" s="14" t="s">
        <v>516</v>
      </c>
      <c r="C313" s="87">
        <v>0.0</v>
      </c>
      <c r="D313" s="87">
        <v>1.0</v>
      </c>
      <c r="E313" s="87">
        <v>787.0</v>
      </c>
      <c r="F313" s="19">
        <f>VLOOKUP(B313,'Kings Ratings'!$A$2:$B$1000,2,false)</f>
        <v>3</v>
      </c>
      <c r="G313" s="96">
        <v>304.0</v>
      </c>
      <c r="H313" s="19"/>
      <c r="I313" s="19"/>
      <c r="J313" s="19" t="str">
        <f>IFERROR(__xludf.DUMMYFUNCTION("if(REGEXMATCH(vlookup(B313,'Kings Ratings'!$A$2:$C$1000,3,false),""Fishing""),""Yes"","""")"),"")</f>
        <v/>
      </c>
      <c r="K313" s="19" t="str">
        <f>IFERROR(__xludf.DUMMYFUNCTION("if(REGEXMATCH(vlookup(B313,'Kings Ratings'!$A$2:$C$1000,3,false),""Crafting""),""Yes"","""")"),"Yes")</f>
        <v>Yes</v>
      </c>
      <c r="L313" s="19" t="str">
        <f>IFERROR(__xludf.DUMMYFUNCTION("if(REGEXMATCH(vlookup(B313,'Kings Ratings'!$A$2:$C$1000,3,false),""Exploring""),""Yes"","""")"),"")</f>
        <v/>
      </c>
      <c r="M313" s="19" t="str">
        <f>IFERROR(__xludf.DUMMYFUNCTION("if(REGEXMATCH(vlookup(B313,'Kings Ratings'!$A$2:$C$1000,3,false),""Farming""),""Yes"","""")"),"")</f>
        <v/>
      </c>
      <c r="N313" s="19" t="str">
        <f>IFERROR(__xludf.DUMMYFUNCTION("if(REGEXMATCH(vlookup(B313,'Kings Ratings'!$A$2:$C$1000,3,false),""Cooking""),""Yes"","""")"),"")</f>
        <v/>
      </c>
      <c r="O313" s="19" t="str">
        <f>IFERROR(__xludf.DUMMYFUNCTION("if(REGEXMATCH(vlookup(B313,'Kings Ratings'!$A$2:$C$1000,3,false),""Event""),""Yes"","""")"),"")</f>
        <v/>
      </c>
      <c r="S313" s="13">
        <v>841.0</v>
      </c>
      <c r="T313" s="14" t="s">
        <v>516</v>
      </c>
    </row>
    <row r="314">
      <c r="A314" s="13">
        <v>842.0</v>
      </c>
      <c r="B314" s="14" t="s">
        <v>571</v>
      </c>
      <c r="C314" s="87">
        <v>0.0</v>
      </c>
      <c r="D314" s="87">
        <v>1.0</v>
      </c>
      <c r="E314" s="87">
        <v>532.0</v>
      </c>
      <c r="F314" s="19">
        <f>VLOOKUP(B314,'Kings Ratings'!$A$2:$B$1000,2,false)</f>
        <v>1</v>
      </c>
      <c r="G314" s="89">
        <v>241.0</v>
      </c>
      <c r="H314" s="19"/>
      <c r="I314" s="19"/>
      <c r="J314" s="19" t="str">
        <f>IFERROR(__xludf.DUMMYFUNCTION("if(REGEXMATCH(vlookup(B314,'Kings Ratings'!$A$2:$C$1000,3,false),""Fishing""),""Yes"","""")"),"")</f>
        <v/>
      </c>
      <c r="K314" s="19" t="str">
        <f>IFERROR(__xludf.DUMMYFUNCTION("if(REGEXMATCH(vlookup(B314,'Kings Ratings'!$A$2:$C$1000,3,false),""Crafting""),""Yes"","""")"),"Yes")</f>
        <v>Yes</v>
      </c>
      <c r="L314" s="19" t="str">
        <f>IFERROR(__xludf.DUMMYFUNCTION("if(REGEXMATCH(vlookup(B314,'Kings Ratings'!$A$2:$C$1000,3,false),""Exploring""),""Yes"","""")"),"")</f>
        <v/>
      </c>
      <c r="M314" s="19" t="str">
        <f>IFERROR(__xludf.DUMMYFUNCTION("if(REGEXMATCH(vlookup(B314,'Kings Ratings'!$A$2:$C$1000,3,false),""Farming""),""Yes"","""")"),"")</f>
        <v/>
      </c>
      <c r="N314" s="19" t="str">
        <f>IFERROR(__xludf.DUMMYFUNCTION("if(REGEXMATCH(vlookup(B314,'Kings Ratings'!$A$2:$C$1000,3,false),""Cooking""),""Yes"","""")"),"")</f>
        <v/>
      </c>
      <c r="O314" s="19" t="str">
        <f>IFERROR(__xludf.DUMMYFUNCTION("if(REGEXMATCH(vlookup(B314,'Kings Ratings'!$A$2:$C$1000,3,false),""Event""),""Yes"","""")"),"")</f>
        <v/>
      </c>
      <c r="S314" s="13">
        <v>842.0</v>
      </c>
      <c r="T314" s="14" t="s">
        <v>571</v>
      </c>
    </row>
    <row r="315">
      <c r="A315" s="13">
        <v>843.0</v>
      </c>
      <c r="B315" s="14" t="s">
        <v>754</v>
      </c>
      <c r="C315" s="87">
        <v>0.0</v>
      </c>
      <c r="D315" s="87">
        <v>1.0</v>
      </c>
      <c r="E315" s="87">
        <v>433.0</v>
      </c>
      <c r="F315" s="19">
        <f>VLOOKUP(B315,'Kings Ratings'!$A$2:$B$1000,2,false)</f>
        <v>3</v>
      </c>
      <c r="G315" s="6"/>
      <c r="H315" s="19"/>
      <c r="I315" s="19"/>
      <c r="J315" s="19" t="str">
        <f>IFERROR(__xludf.DUMMYFUNCTION("if(REGEXMATCH(vlookup(B315,'Kings Ratings'!$A$2:$C$1000,3,false),""Fishing""),""Yes"","""")"),"")</f>
        <v/>
      </c>
      <c r="K315" s="19" t="str">
        <f>IFERROR(__xludf.DUMMYFUNCTION("if(REGEXMATCH(vlookup(B315,'Kings Ratings'!$A$2:$C$1000,3,false),""Crafting""),""Yes"","""")"),"Yes")</f>
        <v>Yes</v>
      </c>
      <c r="L315" s="19" t="str">
        <f>IFERROR(__xludf.DUMMYFUNCTION("if(REGEXMATCH(vlookup(B315,'Kings Ratings'!$A$2:$C$1000,3,false),""Exploring""),""Yes"","""")"),"")</f>
        <v/>
      </c>
      <c r="M315" s="19" t="str">
        <f>IFERROR(__xludf.DUMMYFUNCTION("if(REGEXMATCH(vlookup(B315,'Kings Ratings'!$A$2:$C$1000,3,false),""Farming""),""Yes"","""")"),"")</f>
        <v/>
      </c>
      <c r="N315" s="19" t="str">
        <f>IFERROR(__xludf.DUMMYFUNCTION("if(REGEXMATCH(vlookup(B315,'Kings Ratings'!$A$2:$C$1000,3,false),""Cooking""),""Yes"","""")"),"")</f>
        <v/>
      </c>
      <c r="O315" s="19" t="str">
        <f>IFERROR(__xludf.DUMMYFUNCTION("if(REGEXMATCH(vlookup(B315,'Kings Ratings'!$A$2:$C$1000,3,false),""Event""),""Yes"","""")"),"")</f>
        <v/>
      </c>
      <c r="S315" s="13">
        <v>843.0</v>
      </c>
      <c r="T315" s="14" t="s">
        <v>754</v>
      </c>
    </row>
    <row r="316">
      <c r="A316" s="13">
        <v>844.0</v>
      </c>
      <c r="B316" s="14" t="s">
        <v>44</v>
      </c>
      <c r="C316" s="87">
        <v>0.0</v>
      </c>
      <c r="D316" s="87">
        <v>1.0</v>
      </c>
      <c r="E316" s="87">
        <v>414.0</v>
      </c>
      <c r="F316" s="19">
        <f>VLOOKUP(B316,'Kings Ratings'!$A$2:$B$1000,2,false)</f>
        <v>1</v>
      </c>
      <c r="G316" s="89">
        <v>249.0</v>
      </c>
      <c r="H316" s="19"/>
      <c r="I316" s="19"/>
      <c r="J316" s="19" t="str">
        <f>IFERROR(__xludf.DUMMYFUNCTION("if(REGEXMATCH(vlookup(B316,'Kings Ratings'!$A$2:$C$1000,3,false),""Fishing""),""Yes"","""")"),"")</f>
        <v/>
      </c>
      <c r="K316" s="19" t="str">
        <f>IFERROR(__xludf.DUMMYFUNCTION("if(REGEXMATCH(vlookup(B316,'Kings Ratings'!$A$2:$C$1000,3,false),""Crafting""),""Yes"","""")"),"Yes")</f>
        <v>Yes</v>
      </c>
      <c r="L316" s="19" t="str">
        <f>IFERROR(__xludf.DUMMYFUNCTION("if(REGEXMATCH(vlookup(B316,'Kings Ratings'!$A$2:$C$1000,3,false),""Exploring""),""Yes"","""")"),"")</f>
        <v/>
      </c>
      <c r="M316" s="19" t="str">
        <f>IFERROR(__xludf.DUMMYFUNCTION("if(REGEXMATCH(vlookup(B316,'Kings Ratings'!$A$2:$C$1000,3,false),""Farming""),""Yes"","""")"),"")</f>
        <v/>
      </c>
      <c r="N316" s="19" t="str">
        <f>IFERROR(__xludf.DUMMYFUNCTION("if(REGEXMATCH(vlookup(B316,'Kings Ratings'!$A$2:$C$1000,3,false),""Cooking""),""Yes"","""")"),"")</f>
        <v/>
      </c>
      <c r="O316" s="19" t="str">
        <f>IFERROR(__xludf.DUMMYFUNCTION("if(REGEXMATCH(vlookup(B316,'Kings Ratings'!$A$2:$C$1000,3,false),""Event""),""Yes"","""")"),"")</f>
        <v/>
      </c>
      <c r="S316" s="13">
        <v>844.0</v>
      </c>
      <c r="T316" s="14" t="s">
        <v>44</v>
      </c>
    </row>
    <row r="317">
      <c r="A317" s="13">
        <v>845.0</v>
      </c>
      <c r="B317" s="14" t="s">
        <v>824</v>
      </c>
      <c r="C317" s="87">
        <v>0.0</v>
      </c>
      <c r="D317" s="87">
        <v>1.0</v>
      </c>
      <c r="E317" s="87">
        <v>210.0</v>
      </c>
      <c r="F317" s="19">
        <f>VLOOKUP(B317,'Kings Ratings'!$A$2:$B$1000,2,false)</f>
        <v>1</v>
      </c>
      <c r="G317" s="89">
        <v>250.0</v>
      </c>
      <c r="H317" s="19"/>
      <c r="I317" s="19"/>
      <c r="J317" s="19" t="str">
        <f>IFERROR(__xludf.DUMMYFUNCTION("if(REGEXMATCH(vlookup(B317,'Kings Ratings'!$A$2:$C$1000,3,false),""Fishing""),""Yes"","""")"),"")</f>
        <v/>
      </c>
      <c r="K317" s="19" t="str">
        <f>IFERROR(__xludf.DUMMYFUNCTION("if(REGEXMATCH(vlookup(B317,'Kings Ratings'!$A$2:$C$1000,3,false),""Crafting""),""Yes"","""")"),"Yes")</f>
        <v>Yes</v>
      </c>
      <c r="L317" s="19" t="str">
        <f>IFERROR(__xludf.DUMMYFUNCTION("if(REGEXMATCH(vlookup(B317,'Kings Ratings'!$A$2:$C$1000,3,false),""Exploring""),""Yes"","""")"),"")</f>
        <v/>
      </c>
      <c r="M317" s="19" t="str">
        <f>IFERROR(__xludf.DUMMYFUNCTION("if(REGEXMATCH(vlookup(B317,'Kings Ratings'!$A$2:$C$1000,3,false),""Farming""),""Yes"","""")"),"")</f>
        <v/>
      </c>
      <c r="N317" s="19" t="str">
        <f>IFERROR(__xludf.DUMMYFUNCTION("if(REGEXMATCH(vlookup(B317,'Kings Ratings'!$A$2:$C$1000,3,false),""Cooking""),""Yes"","""")"),"")</f>
        <v/>
      </c>
      <c r="O317" s="19" t="str">
        <f>IFERROR(__xludf.DUMMYFUNCTION("if(REGEXMATCH(vlookup(B317,'Kings Ratings'!$A$2:$C$1000,3,false),""Event""),""Yes"","""")"),"")</f>
        <v/>
      </c>
      <c r="S317" s="13">
        <v>845.0</v>
      </c>
      <c r="T317" s="14" t="s">
        <v>824</v>
      </c>
    </row>
    <row r="318">
      <c r="A318" s="13">
        <v>846.0</v>
      </c>
      <c r="B318" s="14" t="s">
        <v>219</v>
      </c>
      <c r="C318" s="87">
        <v>0.0</v>
      </c>
      <c r="D318" s="87">
        <v>0.0</v>
      </c>
      <c r="E318" s="87">
        <v>5643.0</v>
      </c>
      <c r="F318" s="19">
        <f>VLOOKUP(B318,'Kings Ratings'!$A$2:$B$1000,2,false)</f>
        <v>10</v>
      </c>
      <c r="G318" s="16">
        <v>320.0</v>
      </c>
      <c r="H318" s="19"/>
      <c r="I318" s="19"/>
      <c r="J318" s="19" t="str">
        <f>IFERROR(__xludf.DUMMYFUNCTION("if(REGEXMATCH(vlookup(B318,'Kings Ratings'!$A$2:$C$1000,3,false),""Fishing""),""Yes"","""")"),"")</f>
        <v/>
      </c>
      <c r="K318" s="19" t="str">
        <f>IFERROR(__xludf.DUMMYFUNCTION("if(REGEXMATCH(vlookup(B318,'Kings Ratings'!$A$2:$C$1000,3,false),""Crafting""),""Yes"","""")"),"Yes")</f>
        <v>Yes</v>
      </c>
      <c r="L318" s="19" t="str">
        <f>IFERROR(__xludf.DUMMYFUNCTION("if(REGEXMATCH(vlookup(B318,'Kings Ratings'!$A$2:$C$1000,3,false),""Exploring""),""Yes"","""")"),"")</f>
        <v/>
      </c>
      <c r="M318" s="19" t="str">
        <f>IFERROR(__xludf.DUMMYFUNCTION("if(REGEXMATCH(vlookup(B318,'Kings Ratings'!$A$2:$C$1000,3,false),""Farming""),""Yes"","""")"),"")</f>
        <v/>
      </c>
      <c r="N318" s="19" t="str">
        <f>IFERROR(__xludf.DUMMYFUNCTION("if(REGEXMATCH(vlookup(B318,'Kings Ratings'!$A$2:$C$1000,3,false),""Cooking""),""Yes"","""")"),"")</f>
        <v/>
      </c>
      <c r="O318" s="19" t="str">
        <f>IFERROR(__xludf.DUMMYFUNCTION("if(REGEXMATCH(vlookup(B318,'Kings Ratings'!$A$2:$C$1000,3,false),""Event""),""Yes"","""")"),"")</f>
        <v/>
      </c>
      <c r="S318" s="13">
        <v>846.0</v>
      </c>
      <c r="T318" s="14" t="s">
        <v>219</v>
      </c>
    </row>
    <row r="319">
      <c r="A319" s="13">
        <v>870.0</v>
      </c>
      <c r="B319" s="14" t="s">
        <v>328</v>
      </c>
      <c r="C319" s="87">
        <v>0.0</v>
      </c>
      <c r="D319" s="87">
        <v>0.0</v>
      </c>
      <c r="E319" s="87">
        <v>4897.0</v>
      </c>
      <c r="F319" s="19">
        <f>VLOOKUP(B319,'Kings Ratings'!$A$2:$B$1000,2,false)</f>
        <v>11</v>
      </c>
      <c r="G319" s="6"/>
      <c r="H319" s="19"/>
      <c r="I319" s="19"/>
      <c r="J319" s="19" t="str">
        <f>IFERROR(__xludf.DUMMYFUNCTION("if(REGEXMATCH(vlookup(B319,'Kings Ratings'!$A$2:$C$1000,3,false),""Fishing""),""Yes"","""")"),"")</f>
        <v/>
      </c>
      <c r="K319" s="19" t="str">
        <f>IFERROR(__xludf.DUMMYFUNCTION("if(REGEXMATCH(vlookup(B319,'Kings Ratings'!$A$2:$C$1000,3,false),""Crafting""),""Yes"","""")"),"")</f>
        <v/>
      </c>
      <c r="L319" s="19" t="str">
        <f>IFERROR(__xludf.DUMMYFUNCTION("if(REGEXMATCH(vlookup(B319,'Kings Ratings'!$A$2:$C$1000,3,false),""Exploring""),""Yes"","""")"),"")</f>
        <v/>
      </c>
      <c r="M319" s="19" t="str">
        <f>IFERROR(__xludf.DUMMYFUNCTION("if(REGEXMATCH(vlookup(B319,'Kings Ratings'!$A$2:$C$1000,3,false),""Farming""),""Yes"","""")"),"")</f>
        <v/>
      </c>
      <c r="N319" s="19" t="str">
        <f>IFERROR(__xludf.DUMMYFUNCTION("if(REGEXMATCH(vlookup(B319,'Kings Ratings'!$A$2:$C$1000,3,false),""Cooking""),""Yes"","""")"),"")</f>
        <v/>
      </c>
      <c r="O319" s="19" t="str">
        <f>IFERROR(__xludf.DUMMYFUNCTION("if(REGEXMATCH(vlookup(B319,'Kings Ratings'!$A$2:$C$1000,3,false),""Event""),""Yes"","""")"),"Yes")</f>
        <v>Yes</v>
      </c>
      <c r="S319" s="13">
        <v>870.0</v>
      </c>
      <c r="T319" s="14" t="s">
        <v>328</v>
      </c>
    </row>
    <row r="320">
      <c r="A320" s="16">
        <v>879.0</v>
      </c>
      <c r="B320" s="14" t="s">
        <v>871</v>
      </c>
      <c r="C320" s="87">
        <v>0.0</v>
      </c>
      <c r="D320" s="87">
        <v>0.0</v>
      </c>
      <c r="E320" s="87">
        <v>4729.0</v>
      </c>
      <c r="F320" s="19">
        <f>VLOOKUP(B320,'Kings Ratings'!$A$2:$B$1000,2,false)</f>
        <v>9</v>
      </c>
      <c r="G320" s="6"/>
      <c r="H320" s="19"/>
      <c r="I320" s="19"/>
      <c r="J320" s="19" t="str">
        <f>IFERROR(__xludf.DUMMYFUNCTION("if(REGEXMATCH(vlookup(B320,'Kings Ratings'!$A$2:$C$1000,3,false),""Fishing""),""Yes"","""")"),"")</f>
        <v/>
      </c>
      <c r="K320" s="19" t="str">
        <f>IFERROR(__xludf.DUMMYFUNCTION("if(REGEXMATCH(vlookup(B320,'Kings Ratings'!$A$2:$C$1000,3,false),""Crafting""),""Yes"","""")"),"Yes")</f>
        <v>Yes</v>
      </c>
      <c r="L320" s="19" t="str">
        <f>IFERROR(__xludf.DUMMYFUNCTION("if(REGEXMATCH(vlookup(B320,'Kings Ratings'!$A$2:$C$1000,3,false),""Exploring""),""Yes"","""")"),"")</f>
        <v/>
      </c>
      <c r="M320" s="19" t="str">
        <f>IFERROR(__xludf.DUMMYFUNCTION("if(REGEXMATCH(vlookup(B320,'Kings Ratings'!$A$2:$C$1000,3,false),""Farming""),""Yes"","""")"),"")</f>
        <v/>
      </c>
      <c r="N320" s="19" t="str">
        <f>IFERROR(__xludf.DUMMYFUNCTION("if(REGEXMATCH(vlookup(B320,'Kings Ratings'!$A$2:$C$1000,3,false),""Cooking""),""Yes"","""")"),"")</f>
        <v/>
      </c>
      <c r="O320" s="19" t="str">
        <f>IFERROR(__xludf.DUMMYFUNCTION("if(REGEXMATCH(vlookup(B320,'Kings Ratings'!$A$2:$C$1000,3,false),""Event""),""Yes"","""")"),"")</f>
        <v/>
      </c>
      <c r="S320" s="16">
        <v>879.0</v>
      </c>
      <c r="T320" s="14" t="s">
        <v>871</v>
      </c>
    </row>
    <row r="321">
      <c r="A321" s="13">
        <v>885.0</v>
      </c>
      <c r="B321" s="14" t="s">
        <v>329</v>
      </c>
      <c r="C321" s="87">
        <v>0.0</v>
      </c>
      <c r="D321" s="87">
        <v>0.0</v>
      </c>
      <c r="E321" s="87">
        <v>4708.0</v>
      </c>
      <c r="F321" s="19">
        <f>VLOOKUP(B321,'Kings Ratings'!$A$2:$B$1000,2,false)</f>
        <v>10</v>
      </c>
      <c r="G321" s="6"/>
      <c r="H321" s="19"/>
      <c r="I321" s="19"/>
      <c r="J321" s="19" t="str">
        <f>IFERROR(__xludf.DUMMYFUNCTION("if(REGEXMATCH(vlookup(B321,'Kings Ratings'!$A$2:$C$1000,3,false),""Fishing""),""Yes"","""")"),"")</f>
        <v/>
      </c>
      <c r="K321" s="19" t="str">
        <f>IFERROR(__xludf.DUMMYFUNCTION("if(REGEXMATCH(vlookup(B321,'Kings Ratings'!$A$2:$C$1000,3,false),""Crafting""),""Yes"","""")"),"Yes")</f>
        <v>Yes</v>
      </c>
      <c r="L321" s="19" t="str">
        <f>IFERROR(__xludf.DUMMYFUNCTION("if(REGEXMATCH(vlookup(B321,'Kings Ratings'!$A$2:$C$1000,3,false),""Exploring""),""Yes"","""")"),"")</f>
        <v/>
      </c>
      <c r="M321" s="19" t="str">
        <f>IFERROR(__xludf.DUMMYFUNCTION("if(REGEXMATCH(vlookup(B321,'Kings Ratings'!$A$2:$C$1000,3,false),""Farming""),""Yes"","""")"),"")</f>
        <v/>
      </c>
      <c r="N321" s="19" t="str">
        <f>IFERROR(__xludf.DUMMYFUNCTION("if(REGEXMATCH(vlookup(B321,'Kings Ratings'!$A$2:$C$1000,3,false),""Cooking""),""Yes"","""")"),"")</f>
        <v/>
      </c>
      <c r="O321" s="19" t="str">
        <f>IFERROR(__xludf.DUMMYFUNCTION("if(REGEXMATCH(vlookup(B321,'Kings Ratings'!$A$2:$C$1000,3,false),""Event""),""Yes"","""")"),"")</f>
        <v/>
      </c>
      <c r="S321" s="13">
        <v>885.0</v>
      </c>
      <c r="T321" s="14" t="s">
        <v>329</v>
      </c>
    </row>
    <row r="322">
      <c r="A322" s="13">
        <v>894.0</v>
      </c>
      <c r="B322" s="14" t="s">
        <v>831</v>
      </c>
      <c r="C322" s="87">
        <v>0.0</v>
      </c>
      <c r="D322" s="87">
        <v>0.0</v>
      </c>
      <c r="E322" s="87">
        <v>4693.0</v>
      </c>
      <c r="F322" s="19">
        <f>VLOOKUP(B322,'Kings Ratings'!$A$2:$B$1000,2,false)</f>
        <v>2</v>
      </c>
      <c r="G322" s="89">
        <v>286.0</v>
      </c>
      <c r="H322" s="19"/>
      <c r="I322" s="19"/>
      <c r="J322" s="19" t="str">
        <f>IFERROR(__xludf.DUMMYFUNCTION("if(REGEXMATCH(vlookup(B322,'Kings Ratings'!$A$2:$C$1000,3,false),""Fishing""),""Yes"","""")"),"")</f>
        <v/>
      </c>
      <c r="K322" s="19" t="str">
        <f>IFERROR(__xludf.DUMMYFUNCTION("if(REGEXMATCH(vlookup(B322,'Kings Ratings'!$A$2:$C$1000,3,false),""Crafting""),""Yes"","""")"),"Yes")</f>
        <v>Yes</v>
      </c>
      <c r="L322" s="19" t="str">
        <f>IFERROR(__xludf.DUMMYFUNCTION("if(REGEXMATCH(vlookup(B322,'Kings Ratings'!$A$2:$C$1000,3,false),""Exploring""),""Yes"","""")"),"")</f>
        <v/>
      </c>
      <c r="M322" s="19" t="str">
        <f>IFERROR(__xludf.DUMMYFUNCTION("if(REGEXMATCH(vlookup(B322,'Kings Ratings'!$A$2:$C$1000,3,false),""Farming""),""Yes"","""")"),"")</f>
        <v/>
      </c>
      <c r="N322" s="19" t="str">
        <f>IFERROR(__xludf.DUMMYFUNCTION("if(REGEXMATCH(vlookup(B322,'Kings Ratings'!$A$2:$C$1000,3,false),""Cooking""),""Yes"","""")"),"")</f>
        <v/>
      </c>
      <c r="O322" s="19" t="str">
        <f>IFERROR(__xludf.DUMMYFUNCTION("if(REGEXMATCH(vlookup(B322,'Kings Ratings'!$A$2:$C$1000,3,false),""Event""),""Yes"","""")"),"")</f>
        <v/>
      </c>
      <c r="S322" s="13">
        <v>894.0</v>
      </c>
      <c r="T322" s="14" t="s">
        <v>831</v>
      </c>
    </row>
    <row r="323">
      <c r="A323" s="13">
        <v>895.0</v>
      </c>
      <c r="B323" s="14" t="s">
        <v>98</v>
      </c>
      <c r="C323" s="87">
        <v>0.0</v>
      </c>
      <c r="D323" s="87">
        <v>0.0</v>
      </c>
      <c r="E323" s="87">
        <v>4614.0</v>
      </c>
      <c r="F323" s="19">
        <f>VLOOKUP(B323,'Kings Ratings'!$A$2:$B$1000,2,false)</f>
        <v>2</v>
      </c>
      <c r="G323" s="6"/>
      <c r="H323" s="19"/>
      <c r="I323" s="19"/>
      <c r="J323" s="19" t="str">
        <f>IFERROR(__xludf.DUMMYFUNCTION("if(REGEXMATCH(vlookup(B323,'Kings Ratings'!$A$2:$C$1000,3,false),""Fishing""),""Yes"","""")"),"")</f>
        <v/>
      </c>
      <c r="K323" s="19" t="str">
        <f>IFERROR(__xludf.DUMMYFUNCTION("if(REGEXMATCH(vlookup(B323,'Kings Ratings'!$A$2:$C$1000,3,false),""Crafting""),""Yes"","""")"),"Yes")</f>
        <v>Yes</v>
      </c>
      <c r="L323" s="19" t="str">
        <f>IFERROR(__xludf.DUMMYFUNCTION("if(REGEXMATCH(vlookup(B323,'Kings Ratings'!$A$2:$C$1000,3,false),""Exploring""),""Yes"","""")"),"")</f>
        <v/>
      </c>
      <c r="M323" s="19" t="str">
        <f>IFERROR(__xludf.DUMMYFUNCTION("if(REGEXMATCH(vlookup(B323,'Kings Ratings'!$A$2:$C$1000,3,false),""Farming""),""Yes"","""")"),"")</f>
        <v/>
      </c>
      <c r="N323" s="19" t="str">
        <f>IFERROR(__xludf.DUMMYFUNCTION("if(REGEXMATCH(vlookup(B323,'Kings Ratings'!$A$2:$C$1000,3,false),""Cooking""),""Yes"","""")"),"")</f>
        <v/>
      </c>
      <c r="O323" s="19" t="str">
        <f>IFERROR(__xludf.DUMMYFUNCTION("if(REGEXMATCH(vlookup(B323,'Kings Ratings'!$A$2:$C$1000,3,false),""Event""),""Yes"","""")"),"")</f>
        <v/>
      </c>
      <c r="S323" s="13">
        <v>895.0</v>
      </c>
      <c r="T323" s="14" t="s">
        <v>98</v>
      </c>
    </row>
    <row r="324">
      <c r="A324" s="13">
        <v>896.0</v>
      </c>
      <c r="B324" s="14" t="s">
        <v>82</v>
      </c>
      <c r="C324" s="87">
        <v>0.0</v>
      </c>
      <c r="D324" s="87">
        <v>0.0</v>
      </c>
      <c r="E324" s="87">
        <v>4501.0</v>
      </c>
      <c r="F324" s="19">
        <f>VLOOKUP(B324,'Kings Ratings'!$A$2:$B$1000,2,false)</f>
        <v>2</v>
      </c>
      <c r="G324" s="6"/>
      <c r="H324" s="19"/>
      <c r="I324" s="19"/>
      <c r="J324" s="19" t="str">
        <f>IFERROR(__xludf.DUMMYFUNCTION("if(REGEXMATCH(vlookup(B324,'Kings Ratings'!$A$2:$C$1000,3,false),""Fishing""),""Yes"","""")"),"")</f>
        <v/>
      </c>
      <c r="K324" s="19" t="str">
        <f>IFERROR(__xludf.DUMMYFUNCTION("if(REGEXMATCH(vlookup(B324,'Kings Ratings'!$A$2:$C$1000,3,false),""Crafting""),""Yes"","""")"),"Yes")</f>
        <v>Yes</v>
      </c>
      <c r="L324" s="19" t="str">
        <f>IFERROR(__xludf.DUMMYFUNCTION("if(REGEXMATCH(vlookup(B324,'Kings Ratings'!$A$2:$C$1000,3,false),""Exploring""),""Yes"","""")"),"")</f>
        <v/>
      </c>
      <c r="M324" s="19" t="str">
        <f>IFERROR(__xludf.DUMMYFUNCTION("if(REGEXMATCH(vlookup(B324,'Kings Ratings'!$A$2:$C$1000,3,false),""Farming""),""Yes"","""")"),"")</f>
        <v/>
      </c>
      <c r="N324" s="19" t="str">
        <f>IFERROR(__xludf.DUMMYFUNCTION("if(REGEXMATCH(vlookup(B324,'Kings Ratings'!$A$2:$C$1000,3,false),""Cooking""),""Yes"","""")"),"")</f>
        <v/>
      </c>
      <c r="O324" s="19" t="str">
        <f>IFERROR(__xludf.DUMMYFUNCTION("if(REGEXMATCH(vlookup(B324,'Kings Ratings'!$A$2:$C$1000,3,false),""Event""),""Yes"","""")"),"")</f>
        <v/>
      </c>
      <c r="S324" s="13">
        <v>896.0</v>
      </c>
      <c r="T324" s="14" t="s">
        <v>82</v>
      </c>
    </row>
    <row r="325">
      <c r="A325" s="13">
        <v>897.0</v>
      </c>
      <c r="B325" s="14" t="s">
        <v>662</v>
      </c>
      <c r="C325" s="87">
        <v>0.0</v>
      </c>
      <c r="D325" s="87">
        <v>0.0</v>
      </c>
      <c r="E325" s="87">
        <v>4413.0</v>
      </c>
      <c r="F325" s="19">
        <f>VLOOKUP(B325,'Kings Ratings'!$A$2:$B$1000,2,false)</f>
        <v>3</v>
      </c>
      <c r="G325" s="6"/>
      <c r="H325" s="19"/>
      <c r="I325" s="19"/>
      <c r="J325" s="19" t="str">
        <f>IFERROR(__xludf.DUMMYFUNCTION("if(REGEXMATCH(vlookup(B325,'Kings Ratings'!$A$2:$C$1000,3,false),""Fishing""),""Yes"","""")"),"")</f>
        <v/>
      </c>
      <c r="K325" s="19" t="str">
        <f>IFERROR(__xludf.DUMMYFUNCTION("if(REGEXMATCH(vlookup(B325,'Kings Ratings'!$A$2:$C$1000,3,false),""Crafting""),""Yes"","""")"),"Yes")</f>
        <v>Yes</v>
      </c>
      <c r="L325" s="19" t="str">
        <f>IFERROR(__xludf.DUMMYFUNCTION("if(REGEXMATCH(vlookup(B325,'Kings Ratings'!$A$2:$C$1000,3,false),""Exploring""),""Yes"","""")"),"")</f>
        <v/>
      </c>
      <c r="M325" s="19" t="str">
        <f>IFERROR(__xludf.DUMMYFUNCTION("if(REGEXMATCH(vlookup(B325,'Kings Ratings'!$A$2:$C$1000,3,false),""Farming""),""Yes"","""")"),"")</f>
        <v/>
      </c>
      <c r="N325" s="19" t="str">
        <f>IFERROR(__xludf.DUMMYFUNCTION("if(REGEXMATCH(vlookup(B325,'Kings Ratings'!$A$2:$C$1000,3,false),""Cooking""),""Yes"","""")"),"")</f>
        <v/>
      </c>
      <c r="O325" s="19" t="str">
        <f>IFERROR(__xludf.DUMMYFUNCTION("if(REGEXMATCH(vlookup(B325,'Kings Ratings'!$A$2:$C$1000,3,false),""Event""),""Yes"","""")"),"")</f>
        <v/>
      </c>
      <c r="S325" s="13">
        <v>897.0</v>
      </c>
      <c r="T325" s="14" t="s">
        <v>662</v>
      </c>
    </row>
    <row r="326">
      <c r="A326" s="13">
        <v>898.0</v>
      </c>
      <c r="B326" s="14" t="s">
        <v>657</v>
      </c>
      <c r="C326" s="87">
        <v>0.0</v>
      </c>
      <c r="D326" s="87">
        <v>0.0</v>
      </c>
      <c r="E326" s="87">
        <v>4278.0</v>
      </c>
      <c r="F326" s="19">
        <f>VLOOKUP(B326,'Kings Ratings'!$A$2:$B$1000,2,false)</f>
        <v>3</v>
      </c>
      <c r="G326" s="88">
        <v>330.0</v>
      </c>
      <c r="H326" s="19"/>
      <c r="I326" s="19"/>
      <c r="J326" s="19" t="str">
        <f>IFERROR(__xludf.DUMMYFUNCTION("if(REGEXMATCH(vlookup(B326,'Kings Ratings'!$A$2:$C$1000,3,false),""Fishing""),""Yes"","""")"),"")</f>
        <v/>
      </c>
      <c r="K326" s="19" t="str">
        <f>IFERROR(__xludf.DUMMYFUNCTION("if(REGEXMATCH(vlookup(B326,'Kings Ratings'!$A$2:$C$1000,3,false),""Crafting""),""Yes"","""")"),"Yes")</f>
        <v>Yes</v>
      </c>
      <c r="L326" s="19" t="str">
        <f>IFERROR(__xludf.DUMMYFUNCTION("if(REGEXMATCH(vlookup(B326,'Kings Ratings'!$A$2:$C$1000,3,false),""Exploring""),""Yes"","""")"),"")</f>
        <v/>
      </c>
      <c r="M326" s="19" t="str">
        <f>IFERROR(__xludf.DUMMYFUNCTION("if(REGEXMATCH(vlookup(B326,'Kings Ratings'!$A$2:$C$1000,3,false),""Farming""),""Yes"","""")"),"")</f>
        <v/>
      </c>
      <c r="N326" s="19" t="str">
        <f>IFERROR(__xludf.DUMMYFUNCTION("if(REGEXMATCH(vlookup(B326,'Kings Ratings'!$A$2:$C$1000,3,false),""Cooking""),""Yes"","""")"),"")</f>
        <v/>
      </c>
      <c r="O326" s="19" t="str">
        <f>IFERROR(__xludf.DUMMYFUNCTION("if(REGEXMATCH(vlookup(B326,'Kings Ratings'!$A$2:$C$1000,3,false),""Event""),""Yes"","""")"),"")</f>
        <v/>
      </c>
      <c r="S326" s="13">
        <v>898.0</v>
      </c>
      <c r="T326" s="14" t="s">
        <v>657</v>
      </c>
    </row>
    <row r="327">
      <c r="A327" s="13">
        <v>899.0</v>
      </c>
      <c r="B327" s="14" t="s">
        <v>113</v>
      </c>
      <c r="C327" s="87">
        <v>0.0</v>
      </c>
      <c r="D327" s="87">
        <v>0.0</v>
      </c>
      <c r="E327" s="87">
        <v>971.0</v>
      </c>
      <c r="F327" s="19">
        <f>VLOOKUP(B327,'Kings Ratings'!$A$2:$B$1000,2,false)</f>
        <v>3</v>
      </c>
      <c r="G327" s="91">
        <v>327.0</v>
      </c>
      <c r="H327" s="19"/>
      <c r="I327" s="19"/>
      <c r="J327" s="19" t="str">
        <f>IFERROR(__xludf.DUMMYFUNCTION("if(REGEXMATCH(vlookup(B327,'Kings Ratings'!$A$2:$C$1000,3,false),""Fishing""),""Yes"","""")"),"")</f>
        <v/>
      </c>
      <c r="K327" s="19" t="str">
        <f>IFERROR(__xludf.DUMMYFUNCTION("if(REGEXMATCH(vlookup(B327,'Kings Ratings'!$A$2:$C$1000,3,false),""Crafting""),""Yes"","""")"),"Yes")</f>
        <v>Yes</v>
      </c>
      <c r="L327" s="19" t="str">
        <f>IFERROR(__xludf.DUMMYFUNCTION("if(REGEXMATCH(vlookup(B327,'Kings Ratings'!$A$2:$C$1000,3,false),""Exploring""),""Yes"","""")"),"")</f>
        <v/>
      </c>
      <c r="M327" s="19" t="str">
        <f>IFERROR(__xludf.DUMMYFUNCTION("if(REGEXMATCH(vlookup(B327,'Kings Ratings'!$A$2:$C$1000,3,false),""Farming""),""Yes"","""")"),"")</f>
        <v/>
      </c>
      <c r="N327" s="19" t="str">
        <f>IFERROR(__xludf.DUMMYFUNCTION("if(REGEXMATCH(vlookup(B327,'Kings Ratings'!$A$2:$C$1000,3,false),""Cooking""),""Yes"","""")"),"")</f>
        <v/>
      </c>
      <c r="O327" s="19" t="str">
        <f>IFERROR(__xludf.DUMMYFUNCTION("if(REGEXMATCH(vlookup(B327,'Kings Ratings'!$A$2:$C$1000,3,false),""Event""),""Yes"","""")"),"")</f>
        <v/>
      </c>
      <c r="S327" s="13">
        <v>899.0</v>
      </c>
      <c r="T327" s="14" t="s">
        <v>113</v>
      </c>
    </row>
    <row r="328">
      <c r="A328" s="13">
        <v>900.0</v>
      </c>
      <c r="B328" s="14" t="s">
        <v>619</v>
      </c>
      <c r="C328" s="87">
        <v>0.0</v>
      </c>
      <c r="D328" s="87">
        <v>0.0</v>
      </c>
      <c r="E328" s="87">
        <v>273.0</v>
      </c>
      <c r="F328" s="19">
        <f>VLOOKUP(B328,'Kings Ratings'!$A$2:$B$1000,2,false)</f>
        <v>2</v>
      </c>
      <c r="G328" s="89">
        <v>290.0</v>
      </c>
      <c r="H328" s="19"/>
      <c r="I328" s="19"/>
      <c r="J328" s="19" t="str">
        <f>IFERROR(__xludf.DUMMYFUNCTION("if(REGEXMATCH(vlookup(B328,'Kings Ratings'!$A$2:$C$1000,3,false),""Fishing""),""Yes"","""")"),"")</f>
        <v/>
      </c>
      <c r="K328" s="19" t="str">
        <f>IFERROR(__xludf.DUMMYFUNCTION("if(REGEXMATCH(vlookup(B328,'Kings Ratings'!$A$2:$C$1000,3,false),""Crafting""),""Yes"","""")"),"Yes")</f>
        <v>Yes</v>
      </c>
      <c r="L328" s="19" t="str">
        <f>IFERROR(__xludf.DUMMYFUNCTION("if(REGEXMATCH(vlookup(B328,'Kings Ratings'!$A$2:$C$1000,3,false),""Exploring""),""Yes"","""")"),"")</f>
        <v/>
      </c>
      <c r="M328" s="19" t="str">
        <f>IFERROR(__xludf.DUMMYFUNCTION("if(REGEXMATCH(vlookup(B328,'Kings Ratings'!$A$2:$C$1000,3,false),""Farming""),""Yes"","""")"),"")</f>
        <v/>
      </c>
      <c r="N328" s="19" t="str">
        <f>IFERROR(__xludf.DUMMYFUNCTION("if(REGEXMATCH(vlookup(B328,'Kings Ratings'!$A$2:$C$1000,3,false),""Cooking""),""Yes"","""")"),"")</f>
        <v/>
      </c>
      <c r="O328" s="19" t="str">
        <f>IFERROR(__xludf.DUMMYFUNCTION("if(REGEXMATCH(vlookup(B328,'Kings Ratings'!$A$2:$C$1000,3,false),""Event""),""Yes"","""")"),"")</f>
        <v/>
      </c>
      <c r="S328" s="13">
        <v>900.0</v>
      </c>
      <c r="T328" s="14" t="s">
        <v>619</v>
      </c>
    </row>
    <row r="329">
      <c r="A329" s="13">
        <v>901.0</v>
      </c>
      <c r="B329" s="14" t="s">
        <v>218</v>
      </c>
      <c r="C329" s="87">
        <v>0.0</v>
      </c>
      <c r="D329" s="87">
        <v>0.0</v>
      </c>
      <c r="E329" s="87">
        <v>171.0</v>
      </c>
      <c r="F329" s="19">
        <f>VLOOKUP(B329,'Kings Ratings'!$A$2:$B$1000,2,false)</f>
        <v>10</v>
      </c>
      <c r="G329" s="6"/>
      <c r="H329" s="19"/>
      <c r="I329" s="19"/>
      <c r="J329" s="19" t="str">
        <f>IFERROR(__xludf.DUMMYFUNCTION("if(REGEXMATCH(vlookup(B329,'Kings Ratings'!$A$2:$C$1000,3,false),""Fishing""),""Yes"","""")"),"")</f>
        <v/>
      </c>
      <c r="K329" s="19" t="str">
        <f>IFERROR(__xludf.DUMMYFUNCTION("if(REGEXMATCH(vlookup(B329,'Kings Ratings'!$A$2:$C$1000,3,false),""Crafting""),""Yes"","""")"),"Yes")</f>
        <v>Yes</v>
      </c>
      <c r="L329" s="19" t="str">
        <f>IFERROR(__xludf.DUMMYFUNCTION("if(REGEXMATCH(vlookup(B329,'Kings Ratings'!$A$2:$C$1000,3,false),""Exploring""),""Yes"","""")"),"")</f>
        <v/>
      </c>
      <c r="M329" s="19" t="str">
        <f>IFERROR(__xludf.DUMMYFUNCTION("if(REGEXMATCH(vlookup(B329,'Kings Ratings'!$A$2:$C$1000,3,false),""Farming""),""Yes"","""")"),"")</f>
        <v/>
      </c>
      <c r="N329" s="19" t="str">
        <f>IFERROR(__xludf.DUMMYFUNCTION("if(REGEXMATCH(vlookup(B329,'Kings Ratings'!$A$2:$C$1000,3,false),""Cooking""),""Yes"","""")"),"")</f>
        <v/>
      </c>
      <c r="O329" s="19" t="str">
        <f>IFERROR(__xludf.DUMMYFUNCTION("if(REGEXMATCH(vlookup(B329,'Kings Ratings'!$A$2:$C$1000,3,false),""Event""),""Yes"","""")"),"")</f>
        <v/>
      </c>
      <c r="S329" s="13">
        <v>901.0</v>
      </c>
      <c r="T329" s="14" t="s">
        <v>218</v>
      </c>
    </row>
    <row r="330">
      <c r="A330" s="13">
        <v>921.0</v>
      </c>
      <c r="B330" s="14" t="s">
        <v>742</v>
      </c>
      <c r="C330" s="11">
        <v>0.0</v>
      </c>
      <c r="D330" s="11">
        <v>0.0</v>
      </c>
      <c r="E330" s="11">
        <v>163.0</v>
      </c>
      <c r="F330" s="19">
        <f>VLOOKUP(B330,'Kings Ratings'!$A$2:$B$1000,2,false)</f>
        <v>10</v>
      </c>
      <c r="G330" s="6"/>
      <c r="H330" s="19"/>
      <c r="I330" s="19"/>
      <c r="J330" s="19" t="str">
        <f>IFERROR(__xludf.DUMMYFUNCTION("if(REGEXMATCH(vlookup(B330,'Kings Ratings'!$A$2:$C$1000,3,false),""Fishing""),""Yes"","""")"),"")</f>
        <v/>
      </c>
      <c r="K330" s="19" t="str">
        <f>IFERROR(__xludf.DUMMYFUNCTION("if(REGEXMATCH(vlookup(B330,'Kings Ratings'!$A$2:$C$1000,3,false),""Crafting""),""Yes"","""")"),"Yes")</f>
        <v>Yes</v>
      </c>
      <c r="L330" s="19" t="str">
        <f>IFERROR(__xludf.DUMMYFUNCTION("if(REGEXMATCH(vlookup(B330,'Kings Ratings'!$A$2:$C$1000,3,false),""Exploring""),""Yes"","""")"),"")</f>
        <v/>
      </c>
      <c r="M330" s="19" t="str">
        <f>IFERROR(__xludf.DUMMYFUNCTION("if(REGEXMATCH(vlookup(B330,'Kings Ratings'!$A$2:$C$1000,3,false),""Farming""),""Yes"","""")"),"")</f>
        <v/>
      </c>
      <c r="N330" s="19" t="str">
        <f>IFERROR(__xludf.DUMMYFUNCTION("if(REGEXMATCH(vlookup(B330,'Kings Ratings'!$A$2:$C$1000,3,false),""Cooking""),""Yes"","""")"),"")</f>
        <v/>
      </c>
      <c r="O330" s="19" t="str">
        <f>IFERROR(__xludf.DUMMYFUNCTION("if(REGEXMATCH(vlookup(B330,'Kings Ratings'!$A$2:$C$1000,3,false),""Event""),""Yes"","""")"),"")</f>
        <v/>
      </c>
      <c r="S330" s="13">
        <v>921.0</v>
      </c>
      <c r="T330" s="14" t="s">
        <v>742</v>
      </c>
    </row>
    <row r="331">
      <c r="A331" s="13">
        <v>922.0</v>
      </c>
      <c r="B331" s="14" t="s">
        <v>322</v>
      </c>
      <c r="C331" s="87">
        <v>0.0</v>
      </c>
      <c r="D331" s="87">
        <v>0.0</v>
      </c>
      <c r="E331" s="87">
        <v>136.0</v>
      </c>
      <c r="F331" s="19">
        <f>VLOOKUP(B331,'Kings Ratings'!$A$2:$B$1000,2,false)</f>
        <v>10</v>
      </c>
      <c r="G331" s="6"/>
      <c r="H331" s="19"/>
      <c r="I331" s="19"/>
      <c r="J331" s="19" t="str">
        <f>IFERROR(__xludf.DUMMYFUNCTION("if(REGEXMATCH(vlookup(B331,'Kings Ratings'!$A$2:$C$1000,3,false),""Fishing""),""Yes"","""")"),"")</f>
        <v/>
      </c>
      <c r="K331" s="19" t="str">
        <f>IFERROR(__xludf.DUMMYFUNCTION("if(REGEXMATCH(vlookup(B331,'Kings Ratings'!$A$2:$C$1000,3,false),""Crafting""),""Yes"","""")"),"Yes")</f>
        <v>Yes</v>
      </c>
      <c r="L331" s="19" t="str">
        <f>IFERROR(__xludf.DUMMYFUNCTION("if(REGEXMATCH(vlookup(B331,'Kings Ratings'!$A$2:$C$1000,3,false),""Exploring""),""Yes"","""")"),"")</f>
        <v/>
      </c>
      <c r="M331" s="19" t="str">
        <f>IFERROR(__xludf.DUMMYFUNCTION("if(REGEXMATCH(vlookup(B331,'Kings Ratings'!$A$2:$C$1000,3,false),""Farming""),""Yes"","""")"),"")</f>
        <v/>
      </c>
      <c r="N331" s="19" t="str">
        <f>IFERROR(__xludf.DUMMYFUNCTION("if(REGEXMATCH(vlookup(B331,'Kings Ratings'!$A$2:$C$1000,3,false),""Cooking""),""Yes"","""")"),"")</f>
        <v/>
      </c>
      <c r="O331" s="19" t="str">
        <f>IFERROR(__xludf.DUMMYFUNCTION("if(REGEXMATCH(vlookup(B331,'Kings Ratings'!$A$2:$C$1000,3,false),""Event""),""Yes"","""")"),"")</f>
        <v/>
      </c>
      <c r="S331" s="13">
        <v>922.0</v>
      </c>
      <c r="T331" s="14" t="s">
        <v>322</v>
      </c>
    </row>
    <row r="332">
      <c r="A332" s="13">
        <v>927.0</v>
      </c>
      <c r="B332" s="14" t="s">
        <v>248</v>
      </c>
      <c r="C332" s="87">
        <v>0.0</v>
      </c>
      <c r="D332" s="87">
        <v>0.0</v>
      </c>
      <c r="E332" s="87">
        <v>83.0</v>
      </c>
      <c r="F332" s="19">
        <f>VLOOKUP(B332,'Kings Ratings'!$A$2:$B$1000,2,false)</f>
        <v>10</v>
      </c>
      <c r="G332" s="6"/>
      <c r="H332" s="19"/>
      <c r="I332" s="19"/>
      <c r="J332" s="19" t="str">
        <f>IFERROR(__xludf.DUMMYFUNCTION("if(REGEXMATCH(vlookup(B332,'Kings Ratings'!$A$2:$C$1000,3,false),""Fishing""),""Yes"","""")"),"")</f>
        <v/>
      </c>
      <c r="K332" s="19" t="str">
        <f>IFERROR(__xludf.DUMMYFUNCTION("if(REGEXMATCH(vlookup(B332,'Kings Ratings'!$A$2:$C$1000,3,false),""Crafting""),""Yes"","""")"),"Yes")</f>
        <v>Yes</v>
      </c>
      <c r="L332" s="19" t="str">
        <f>IFERROR(__xludf.DUMMYFUNCTION("if(REGEXMATCH(vlookup(B332,'Kings Ratings'!$A$2:$C$1000,3,false),""Exploring""),""Yes"","""")"),"")</f>
        <v/>
      </c>
      <c r="M332" s="19" t="str">
        <f>IFERROR(__xludf.DUMMYFUNCTION("if(REGEXMATCH(vlookup(B332,'Kings Ratings'!$A$2:$C$1000,3,false),""Farming""),""Yes"","""")"),"")</f>
        <v/>
      </c>
      <c r="N332" s="19" t="str">
        <f>IFERROR(__xludf.DUMMYFUNCTION("if(REGEXMATCH(vlookup(B332,'Kings Ratings'!$A$2:$C$1000,3,false),""Cooking""),""Yes"","""")"),"")</f>
        <v/>
      </c>
      <c r="O332" s="19" t="str">
        <f>IFERROR(__xludf.DUMMYFUNCTION("if(REGEXMATCH(vlookup(B332,'Kings Ratings'!$A$2:$C$1000,3,false),""Event""),""Yes"","""")"),"")</f>
        <v/>
      </c>
      <c r="S332" s="13">
        <v>927.0</v>
      </c>
      <c r="T332" s="14" t="s">
        <v>248</v>
      </c>
    </row>
    <row r="333">
      <c r="A333" s="13">
        <v>930.0</v>
      </c>
      <c r="B333" s="14" t="s">
        <v>171</v>
      </c>
      <c r="C333" s="87">
        <v>0.0</v>
      </c>
      <c r="D333" s="87">
        <v>0.0</v>
      </c>
      <c r="E333" s="87">
        <v>36.0</v>
      </c>
      <c r="F333" s="19">
        <f>VLOOKUP(B333,'Kings Ratings'!$A$2:$B$1000,2,false)</f>
        <v>10</v>
      </c>
      <c r="G333" s="6"/>
      <c r="H333" s="19"/>
      <c r="I333" s="19"/>
      <c r="J333" s="19" t="str">
        <f>IFERROR(__xludf.DUMMYFUNCTION("if(REGEXMATCH(vlookup(B333,'Kings Ratings'!$A$2:$C$1000,3,false),""Fishing""),""Yes"","""")"),"")</f>
        <v/>
      </c>
      <c r="K333" s="19" t="str">
        <f>IFERROR(__xludf.DUMMYFUNCTION("if(REGEXMATCH(vlookup(B333,'Kings Ratings'!$A$2:$C$1000,3,false),""Crafting""),""Yes"","""")"),"")</f>
        <v/>
      </c>
      <c r="L333" s="19" t="str">
        <f>IFERROR(__xludf.DUMMYFUNCTION("if(REGEXMATCH(vlookup(B333,'Kings Ratings'!$A$2:$C$1000,3,false),""Exploring""),""Yes"","""")"),"")</f>
        <v/>
      </c>
      <c r="M333" s="19" t="str">
        <f>IFERROR(__xludf.DUMMYFUNCTION("if(REGEXMATCH(vlookup(B333,'Kings Ratings'!$A$2:$C$1000,3,false),""Farming""),""Yes"","""")"),"")</f>
        <v/>
      </c>
      <c r="N333" s="19" t="str">
        <f>IFERROR(__xludf.DUMMYFUNCTION("if(REGEXMATCH(vlookup(B333,'Kings Ratings'!$A$2:$C$1000,3,false),""Cooking""),""Yes"","""")"),"")</f>
        <v/>
      </c>
      <c r="O333" s="19" t="str">
        <f>IFERROR(__xludf.DUMMYFUNCTION("if(REGEXMATCH(vlookup(B333,'Kings Ratings'!$A$2:$C$1000,3,false),""Event""),""Yes"","""")"),"")</f>
        <v/>
      </c>
      <c r="S333" s="13">
        <v>930.0</v>
      </c>
      <c r="T333" s="14" t="s">
        <v>171</v>
      </c>
    </row>
    <row r="334">
      <c r="A334" s="13">
        <v>942.0</v>
      </c>
      <c r="B334" s="14" t="s">
        <v>845</v>
      </c>
      <c r="C334" s="87">
        <v>0.0</v>
      </c>
      <c r="D334" s="87">
        <v>0.0</v>
      </c>
      <c r="E334" s="87">
        <v>23.0</v>
      </c>
      <c r="F334" s="19">
        <f>VLOOKUP(B334,'Kings Ratings'!$A$2:$B$1000,2,false)</f>
        <v>11</v>
      </c>
      <c r="G334" s="6"/>
      <c r="H334" s="19"/>
      <c r="I334" s="19"/>
      <c r="J334" s="19" t="str">
        <f>IFERROR(__xludf.DUMMYFUNCTION("if(REGEXMATCH(vlookup(B334,'Kings Ratings'!$A$2:$C$1000,3,false),""Fishing""),""Yes"","""")"),"")</f>
        <v/>
      </c>
      <c r="K334" s="19" t="str">
        <f>IFERROR(__xludf.DUMMYFUNCTION("if(REGEXMATCH(vlookup(B334,'Kings Ratings'!$A$2:$C$1000,3,false),""Crafting""),""Yes"","""")"),"")</f>
        <v/>
      </c>
      <c r="L334" s="19" t="str">
        <f>IFERROR(__xludf.DUMMYFUNCTION("if(REGEXMATCH(vlookup(B334,'Kings Ratings'!$A$2:$C$1000,3,false),""Exploring""),""Yes"","""")"),"")</f>
        <v/>
      </c>
      <c r="M334" s="19" t="str">
        <f>IFERROR(__xludf.DUMMYFUNCTION("if(REGEXMATCH(vlookup(B334,'Kings Ratings'!$A$2:$C$1000,3,false),""Farming""),""Yes"","""")"),"")</f>
        <v/>
      </c>
      <c r="N334" s="19" t="str">
        <f>IFERROR(__xludf.DUMMYFUNCTION("if(REGEXMATCH(vlookup(B334,'Kings Ratings'!$A$2:$C$1000,3,false),""Cooking""),""Yes"","""")"),"")</f>
        <v/>
      </c>
      <c r="O334" s="19" t="str">
        <f>IFERROR(__xludf.DUMMYFUNCTION("if(REGEXMATCH(vlookup(B334,'Kings Ratings'!$A$2:$C$1000,3,false),""Event""),""Yes"","""")"),"Yes")</f>
        <v>Yes</v>
      </c>
      <c r="S334" s="13">
        <v>942.0</v>
      </c>
      <c r="T334" s="14" t="s">
        <v>845</v>
      </c>
    </row>
    <row r="335">
      <c r="A335" s="13">
        <v>943.0</v>
      </c>
      <c r="B335" s="14" t="s">
        <v>861</v>
      </c>
      <c r="C335" s="87">
        <v>0.0</v>
      </c>
      <c r="D335" s="87">
        <v>0.0</v>
      </c>
      <c r="E335" s="87">
        <v>3.0</v>
      </c>
      <c r="F335" s="19">
        <f>VLOOKUP(B335,'Kings Ratings'!$A$2:$B$1000,2,false)</f>
        <v>11</v>
      </c>
      <c r="G335" s="6"/>
      <c r="H335" s="19"/>
      <c r="I335" s="19"/>
      <c r="J335" s="19" t="str">
        <f>IFERROR(__xludf.DUMMYFUNCTION("if(REGEXMATCH(vlookup(B335,'Kings Ratings'!$A$2:$C$1000,3,false),""Fishing""),""Yes"","""")"),"")</f>
        <v/>
      </c>
      <c r="K335" s="19" t="str">
        <f>IFERROR(__xludf.DUMMYFUNCTION("if(REGEXMATCH(vlookup(B335,'Kings Ratings'!$A$2:$C$1000,3,false),""Crafting""),""Yes"","""")"),"")</f>
        <v/>
      </c>
      <c r="L335" s="19" t="str">
        <f>IFERROR(__xludf.DUMMYFUNCTION("if(REGEXMATCH(vlookup(B335,'Kings Ratings'!$A$2:$C$1000,3,false),""Exploring""),""Yes"","""")"),"")</f>
        <v/>
      </c>
      <c r="M335" s="19" t="str">
        <f>IFERROR(__xludf.DUMMYFUNCTION("if(REGEXMATCH(vlookup(B335,'Kings Ratings'!$A$2:$C$1000,3,false),""Farming""),""Yes"","""")"),"")</f>
        <v/>
      </c>
      <c r="N335" s="19" t="str">
        <f>IFERROR(__xludf.DUMMYFUNCTION("if(REGEXMATCH(vlookup(B335,'Kings Ratings'!$A$2:$C$1000,3,false),""Cooking""),""Yes"","""")"),"")</f>
        <v/>
      </c>
      <c r="O335" s="19" t="str">
        <f>IFERROR(__xludf.DUMMYFUNCTION("if(REGEXMATCH(vlookup(B335,'Kings Ratings'!$A$2:$C$1000,3,false),""Event""),""Yes"","""")"),"Yes")</f>
        <v>Yes</v>
      </c>
      <c r="S335" s="13">
        <v>943.0</v>
      </c>
      <c r="T335" s="14" t="s">
        <v>861</v>
      </c>
    </row>
    <row r="336">
      <c r="A336" s="13">
        <v>944.0</v>
      </c>
      <c r="B336" s="14" t="s">
        <v>856</v>
      </c>
      <c r="C336" s="11">
        <v>0.0</v>
      </c>
      <c r="D336" s="11">
        <v>0.0</v>
      </c>
      <c r="E336" s="11">
        <v>1.0</v>
      </c>
      <c r="F336" s="19">
        <f>VLOOKUP(B336,'Kings Ratings'!$A$2:$B$1000,2,false)</f>
        <v>11</v>
      </c>
      <c r="G336" s="6"/>
      <c r="H336" s="19"/>
      <c r="I336" s="19"/>
      <c r="J336" s="19" t="str">
        <f>IFERROR(__xludf.DUMMYFUNCTION("if(REGEXMATCH(vlookup(B336,'Kings Ratings'!$A$2:$C$1000,3,false),""Fishing""),""Yes"","""")"),"")</f>
        <v/>
      </c>
      <c r="K336" s="19" t="str">
        <f>IFERROR(__xludf.DUMMYFUNCTION("if(REGEXMATCH(vlookup(B336,'Kings Ratings'!$A$2:$C$1000,3,false),""Crafting""),""Yes"","""")"),"")</f>
        <v/>
      </c>
      <c r="L336" s="19" t="str">
        <f>IFERROR(__xludf.DUMMYFUNCTION("if(REGEXMATCH(vlookup(B336,'Kings Ratings'!$A$2:$C$1000,3,false),""Exploring""),""Yes"","""")"),"")</f>
        <v/>
      </c>
      <c r="M336" s="19" t="str">
        <f>IFERROR(__xludf.DUMMYFUNCTION("if(REGEXMATCH(vlookup(B336,'Kings Ratings'!$A$2:$C$1000,3,false),""Farming""),""Yes"","""")"),"")</f>
        <v/>
      </c>
      <c r="N336" s="19" t="str">
        <f>IFERROR(__xludf.DUMMYFUNCTION("if(REGEXMATCH(vlookup(B336,'Kings Ratings'!$A$2:$C$1000,3,false),""Cooking""),""Yes"","""")"),"")</f>
        <v/>
      </c>
      <c r="O336" s="19" t="str">
        <f>IFERROR(__xludf.DUMMYFUNCTION("if(REGEXMATCH(vlookup(B336,'Kings Ratings'!$A$2:$C$1000,3,false),""Event""),""Yes"","""")"),"Yes")</f>
        <v>Yes</v>
      </c>
      <c r="S336" s="13">
        <v>944.0</v>
      </c>
      <c r="T336" s="14" t="s">
        <v>856</v>
      </c>
    </row>
    <row r="337">
      <c r="A337" s="13">
        <v>945.0</v>
      </c>
      <c r="B337" s="14" t="s">
        <v>846</v>
      </c>
      <c r="C337" s="11">
        <v>51.0</v>
      </c>
      <c r="D337" s="11">
        <v>2491.0</v>
      </c>
      <c r="E337" s="11">
        <v>6273.0</v>
      </c>
      <c r="F337" s="19">
        <f>VLOOKUP(B337,'Kings Ratings'!$A$2:$B$1000,2,false)</f>
        <v>11</v>
      </c>
      <c r="G337" s="6"/>
      <c r="H337" s="19"/>
      <c r="I337" s="19"/>
      <c r="J337" s="19"/>
      <c r="K337" s="19"/>
      <c r="S337" s="13">
        <v>945.0</v>
      </c>
      <c r="T337" s="14" t="s">
        <v>846</v>
      </c>
    </row>
    <row r="338">
      <c r="A338" s="13">
        <v>946.0</v>
      </c>
      <c r="B338" s="14" t="s">
        <v>853</v>
      </c>
      <c r="F338" s="19"/>
      <c r="G338" s="6"/>
      <c r="H338" s="19"/>
      <c r="I338" s="19"/>
      <c r="J338" s="19"/>
      <c r="K338" s="19"/>
      <c r="S338" s="13">
        <v>946.0</v>
      </c>
      <c r="T338" s="14" t="s">
        <v>853</v>
      </c>
    </row>
    <row r="339">
      <c r="A339" s="13">
        <v>947.0</v>
      </c>
      <c r="B339" s="14" t="s">
        <v>860</v>
      </c>
      <c r="F339" s="19"/>
      <c r="G339" s="6"/>
      <c r="H339" s="19"/>
      <c r="I339" s="19"/>
      <c r="J339" s="19"/>
      <c r="K339" s="19"/>
      <c r="S339" s="13">
        <v>947.0</v>
      </c>
      <c r="T339" s="14" t="s">
        <v>860</v>
      </c>
    </row>
    <row r="340">
      <c r="A340" s="13">
        <v>948.0</v>
      </c>
      <c r="B340" s="14" t="s">
        <v>854</v>
      </c>
      <c r="F340" s="19"/>
      <c r="G340" s="6"/>
      <c r="H340" s="19"/>
      <c r="I340" s="19"/>
      <c r="J340" s="19"/>
      <c r="K340" s="19"/>
      <c r="S340" s="13">
        <v>948.0</v>
      </c>
      <c r="T340" s="14" t="s">
        <v>854</v>
      </c>
    </row>
    <row r="341">
      <c r="A341" s="13">
        <v>949.0</v>
      </c>
      <c r="B341" s="14" t="s">
        <v>847</v>
      </c>
      <c r="F341" s="19"/>
      <c r="G341" s="6"/>
      <c r="H341" s="19"/>
      <c r="I341" s="19"/>
      <c r="J341" s="19"/>
      <c r="K341" s="19"/>
      <c r="S341" s="13">
        <v>949.0</v>
      </c>
      <c r="T341" s="14" t="s">
        <v>847</v>
      </c>
    </row>
    <row r="342">
      <c r="A342" s="13">
        <v>950.0</v>
      </c>
      <c r="B342" s="14" t="s">
        <v>849</v>
      </c>
      <c r="F342" s="19"/>
      <c r="G342" s="6"/>
      <c r="H342" s="19"/>
      <c r="I342" s="19"/>
      <c r="J342" s="19"/>
      <c r="K342" s="19"/>
      <c r="S342" s="13">
        <v>950.0</v>
      </c>
      <c r="T342" s="14" t="s">
        <v>849</v>
      </c>
    </row>
    <row r="343">
      <c r="A343" s="13">
        <v>951.0</v>
      </c>
      <c r="B343" s="14" t="s">
        <v>343</v>
      </c>
      <c r="F343" s="19"/>
      <c r="G343" s="6"/>
      <c r="H343" s="19"/>
      <c r="I343" s="19"/>
      <c r="J343" s="19"/>
      <c r="K343" s="19"/>
      <c r="S343" s="13">
        <v>951.0</v>
      </c>
      <c r="T343" s="14" t="s">
        <v>343</v>
      </c>
    </row>
    <row r="344">
      <c r="A344" s="13">
        <v>952.0</v>
      </c>
      <c r="B344" s="14" t="s">
        <v>848</v>
      </c>
      <c r="F344" s="19"/>
      <c r="G344" s="6"/>
      <c r="H344" s="19"/>
      <c r="I344" s="19"/>
      <c r="J344" s="19"/>
      <c r="K344" s="19"/>
      <c r="S344" s="13">
        <v>952.0</v>
      </c>
      <c r="T344" s="14" t="s">
        <v>848</v>
      </c>
    </row>
    <row r="345">
      <c r="A345" s="13">
        <v>953.0</v>
      </c>
      <c r="B345" s="14" t="s">
        <v>850</v>
      </c>
      <c r="F345" s="19"/>
      <c r="G345" s="6"/>
      <c r="H345" s="19"/>
      <c r="I345" s="19"/>
      <c r="J345" s="19"/>
      <c r="K345" s="19"/>
      <c r="S345" s="13">
        <v>953.0</v>
      </c>
      <c r="T345" s="14" t="s">
        <v>850</v>
      </c>
    </row>
    <row r="346">
      <c r="A346" s="13">
        <v>954.0</v>
      </c>
      <c r="B346" s="14" t="s">
        <v>347</v>
      </c>
      <c r="F346" s="19"/>
      <c r="G346" s="6"/>
      <c r="H346" s="19"/>
      <c r="I346" s="19"/>
      <c r="J346" s="19"/>
      <c r="K346" s="19"/>
      <c r="S346" s="13">
        <v>954.0</v>
      </c>
      <c r="T346" s="14" t="s">
        <v>347</v>
      </c>
    </row>
    <row r="347">
      <c r="A347" s="13">
        <v>955.0</v>
      </c>
      <c r="B347" s="14" t="s">
        <v>855</v>
      </c>
      <c r="F347" s="19"/>
      <c r="G347" s="6"/>
      <c r="H347" s="19"/>
      <c r="I347" s="19"/>
      <c r="J347" s="19"/>
      <c r="K347" s="19"/>
      <c r="S347" s="13">
        <v>955.0</v>
      </c>
      <c r="T347" s="14" t="s">
        <v>855</v>
      </c>
    </row>
    <row r="348">
      <c r="A348" s="13">
        <v>956.0</v>
      </c>
      <c r="B348" s="14" t="s">
        <v>529</v>
      </c>
      <c r="F348" s="19"/>
      <c r="G348" s="6"/>
      <c r="H348" s="19"/>
      <c r="I348" s="19"/>
      <c r="J348" s="19"/>
      <c r="K348" s="19"/>
      <c r="S348" s="13">
        <v>956.0</v>
      </c>
      <c r="T348" s="14" t="s">
        <v>529</v>
      </c>
    </row>
    <row r="349">
      <c r="A349" s="13">
        <v>957.0</v>
      </c>
      <c r="B349" s="14" t="s">
        <v>556</v>
      </c>
      <c r="F349" s="19"/>
      <c r="G349" s="6"/>
      <c r="H349" s="19"/>
      <c r="I349" s="19"/>
      <c r="J349" s="19"/>
      <c r="K349" s="19"/>
      <c r="S349" s="13">
        <v>957.0</v>
      </c>
      <c r="T349" s="14" t="s">
        <v>556</v>
      </c>
    </row>
    <row r="350">
      <c r="A350" s="13">
        <v>958.0</v>
      </c>
      <c r="B350" s="14" t="s">
        <v>864</v>
      </c>
      <c r="F350" s="19"/>
      <c r="G350" s="6"/>
      <c r="H350" s="19"/>
      <c r="I350" s="19"/>
      <c r="J350" s="19"/>
      <c r="K350" s="19"/>
      <c r="S350" s="13">
        <v>958.0</v>
      </c>
      <c r="T350" s="14" t="s">
        <v>864</v>
      </c>
    </row>
    <row r="351">
      <c r="A351" s="13">
        <v>959.0</v>
      </c>
      <c r="B351" s="14" t="s">
        <v>767</v>
      </c>
      <c r="F351" s="19"/>
      <c r="G351" s="6"/>
      <c r="H351" s="19"/>
      <c r="I351" s="19"/>
      <c r="J351" s="19"/>
      <c r="K351" s="19"/>
      <c r="S351" s="13">
        <v>959.0</v>
      </c>
      <c r="T351" s="14" t="s">
        <v>767</v>
      </c>
    </row>
    <row r="352">
      <c r="A352" s="13">
        <v>960.0</v>
      </c>
      <c r="B352" s="14" t="s">
        <v>862</v>
      </c>
      <c r="F352" s="19"/>
      <c r="G352" s="6"/>
      <c r="H352" s="19"/>
      <c r="I352" s="19"/>
      <c r="J352" s="19"/>
      <c r="K352" s="19"/>
      <c r="S352" s="13">
        <v>960.0</v>
      </c>
      <c r="T352" s="14" t="s">
        <v>862</v>
      </c>
    </row>
    <row r="353">
      <c r="A353" s="13">
        <v>961.0</v>
      </c>
      <c r="B353" s="14" t="s">
        <v>346</v>
      </c>
      <c r="F353" s="19"/>
      <c r="G353" s="6"/>
      <c r="H353" s="19"/>
      <c r="I353" s="19"/>
      <c r="J353" s="19"/>
      <c r="K353" s="19"/>
      <c r="S353" s="13">
        <v>961.0</v>
      </c>
      <c r="T353" s="14" t="s">
        <v>346</v>
      </c>
    </row>
    <row r="354">
      <c r="A354" s="13">
        <v>965.0</v>
      </c>
      <c r="B354" s="14" t="s">
        <v>174</v>
      </c>
      <c r="F354" s="19"/>
      <c r="G354" s="6"/>
      <c r="H354" s="19"/>
      <c r="I354" s="19"/>
      <c r="J354" s="19"/>
      <c r="K354" s="19"/>
      <c r="S354" s="13">
        <v>965.0</v>
      </c>
      <c r="T354" s="14" t="s">
        <v>174</v>
      </c>
    </row>
    <row r="355">
      <c r="A355" s="13">
        <v>966.0</v>
      </c>
      <c r="B355" s="14" t="s">
        <v>126</v>
      </c>
      <c r="F355" s="19"/>
      <c r="G355" s="6"/>
      <c r="H355" s="19"/>
      <c r="I355" s="19"/>
      <c r="J355" s="19"/>
      <c r="K355" s="19"/>
      <c r="S355" s="13">
        <v>966.0</v>
      </c>
      <c r="T355" s="14" t="s">
        <v>126</v>
      </c>
    </row>
    <row r="356">
      <c r="A356" s="13">
        <v>976.0</v>
      </c>
      <c r="B356" s="14" t="s">
        <v>438</v>
      </c>
      <c r="F356" s="19"/>
      <c r="G356" s="89">
        <v>292.0</v>
      </c>
      <c r="H356" s="19"/>
      <c r="I356" s="19"/>
      <c r="J356" s="19"/>
      <c r="K356" s="19"/>
      <c r="S356" s="13">
        <v>976.0</v>
      </c>
      <c r="T356" s="14" t="s">
        <v>438</v>
      </c>
    </row>
    <row r="357">
      <c r="A357" s="13">
        <v>977.0</v>
      </c>
      <c r="B357" s="14" t="s">
        <v>646</v>
      </c>
      <c r="F357" s="19"/>
      <c r="G357" s="6"/>
      <c r="H357" s="19"/>
      <c r="I357" s="19"/>
      <c r="J357" s="19"/>
      <c r="K357" s="19"/>
      <c r="S357" s="13">
        <v>977.0</v>
      </c>
      <c r="T357" s="14" t="s">
        <v>646</v>
      </c>
    </row>
    <row r="358">
      <c r="A358" s="13">
        <v>978.0</v>
      </c>
      <c r="B358" s="14" t="s">
        <v>169</v>
      </c>
      <c r="F358" s="19"/>
      <c r="G358" s="6"/>
      <c r="H358" s="19"/>
      <c r="I358" s="19"/>
      <c r="J358" s="19"/>
      <c r="K358" s="19"/>
      <c r="S358" s="13">
        <v>978.0</v>
      </c>
      <c r="T358" s="14" t="s">
        <v>169</v>
      </c>
    </row>
    <row r="359">
      <c r="A359" s="13">
        <v>1041.0</v>
      </c>
      <c r="B359" s="14" t="s">
        <v>652</v>
      </c>
      <c r="F359" s="19"/>
      <c r="G359" s="6"/>
      <c r="H359" s="19"/>
      <c r="I359" s="19"/>
      <c r="J359" s="19"/>
      <c r="K359" s="19"/>
      <c r="S359" s="13">
        <v>1041.0</v>
      </c>
      <c r="T359" s="14" t="s">
        <v>652</v>
      </c>
    </row>
    <row r="360">
      <c r="A360" s="13">
        <v>1045.0</v>
      </c>
      <c r="B360" s="14" t="s">
        <v>493</v>
      </c>
      <c r="F360" s="19"/>
      <c r="G360" s="6"/>
      <c r="H360" s="19"/>
      <c r="I360" s="19"/>
      <c r="J360" s="19"/>
      <c r="K360" s="19"/>
      <c r="S360" s="13">
        <v>1045.0</v>
      </c>
      <c r="T360" s="14" t="s">
        <v>493</v>
      </c>
    </row>
    <row r="361">
      <c r="A361" s="13">
        <v>1065.0</v>
      </c>
      <c r="B361" s="14" t="s">
        <v>71</v>
      </c>
      <c r="F361" s="19"/>
      <c r="G361" s="6"/>
      <c r="H361" s="19"/>
      <c r="I361" s="19"/>
      <c r="J361" s="19"/>
      <c r="K361" s="19"/>
      <c r="S361" s="13">
        <v>1065.0</v>
      </c>
      <c r="T361" s="14" t="s">
        <v>71</v>
      </c>
    </row>
    <row r="362">
      <c r="A362" s="13">
        <v>1066.0</v>
      </c>
      <c r="B362" s="14" t="s">
        <v>443</v>
      </c>
      <c r="F362" s="19"/>
      <c r="G362" s="95">
        <v>317.0</v>
      </c>
      <c r="H362" s="19"/>
      <c r="I362" s="19"/>
      <c r="J362" s="19"/>
      <c r="K362" s="19"/>
      <c r="S362" s="13">
        <v>1066.0</v>
      </c>
      <c r="T362" s="14" t="s">
        <v>443</v>
      </c>
    </row>
    <row r="363">
      <c r="A363" s="13">
        <v>1089.0</v>
      </c>
      <c r="B363" s="14" t="s">
        <v>763</v>
      </c>
      <c r="F363" s="19"/>
      <c r="G363" s="95">
        <v>312.0</v>
      </c>
      <c r="H363" s="19"/>
      <c r="I363" s="19"/>
      <c r="J363" s="19"/>
      <c r="K363" s="19"/>
      <c r="S363" s="13">
        <v>1089.0</v>
      </c>
      <c r="T363" s="14" t="s">
        <v>763</v>
      </c>
    </row>
    <row r="364">
      <c r="A364" s="13">
        <v>1094.0</v>
      </c>
      <c r="B364" s="14" t="s">
        <v>867</v>
      </c>
      <c r="F364" s="19"/>
      <c r="G364" s="89">
        <v>287.0</v>
      </c>
      <c r="H364" s="19"/>
      <c r="I364" s="19"/>
      <c r="J364" s="19"/>
      <c r="K364" s="19"/>
      <c r="S364" s="13">
        <v>1094.0</v>
      </c>
      <c r="T364" s="14" t="s">
        <v>867</v>
      </c>
    </row>
    <row r="365">
      <c r="A365" s="13">
        <v>1095.0</v>
      </c>
      <c r="B365" s="14" t="s">
        <v>467</v>
      </c>
      <c r="F365" s="19"/>
      <c r="G365" s="6"/>
      <c r="H365" s="19"/>
      <c r="I365" s="19"/>
      <c r="J365" s="19"/>
      <c r="K365" s="19"/>
      <c r="S365" s="13">
        <v>1095.0</v>
      </c>
      <c r="T365" s="14" t="s">
        <v>467</v>
      </c>
    </row>
    <row r="366">
      <c r="A366" s="16">
        <v>1111.0</v>
      </c>
      <c r="B366" s="14" t="s">
        <v>288</v>
      </c>
      <c r="F366" s="19"/>
      <c r="G366" s="6"/>
      <c r="H366" s="19"/>
      <c r="I366" s="19"/>
      <c r="J366" s="19"/>
      <c r="K366" s="19"/>
      <c r="S366" s="16">
        <v>1111.0</v>
      </c>
      <c r="T366" s="14" t="s">
        <v>288</v>
      </c>
    </row>
    <row r="367">
      <c r="A367" s="16">
        <v>1115.0</v>
      </c>
      <c r="B367" s="14" t="s">
        <v>148</v>
      </c>
      <c r="F367" s="19"/>
      <c r="G367" s="6"/>
      <c r="H367" s="19"/>
      <c r="I367" s="19"/>
      <c r="J367" s="19"/>
      <c r="K367" s="19"/>
      <c r="S367" s="16">
        <v>1115.0</v>
      </c>
      <c r="T367" s="14" t="s">
        <v>148</v>
      </c>
    </row>
    <row r="368">
      <c r="A368" s="16">
        <v>1128.0</v>
      </c>
      <c r="B368" s="14" t="s">
        <v>863</v>
      </c>
      <c r="F368" s="19"/>
      <c r="G368" s="6"/>
      <c r="H368" s="19"/>
      <c r="I368" s="19"/>
      <c r="J368" s="19"/>
      <c r="K368" s="19"/>
      <c r="S368" s="16">
        <v>1128.0</v>
      </c>
      <c r="T368" s="14" t="s">
        <v>863</v>
      </c>
    </row>
    <row r="369">
      <c r="A369" s="16">
        <v>1129.0</v>
      </c>
      <c r="B369" s="14" t="s">
        <v>873</v>
      </c>
      <c r="F369" s="19"/>
      <c r="G369" s="89">
        <v>300.0</v>
      </c>
      <c r="H369" s="19"/>
      <c r="I369" s="19"/>
      <c r="J369" s="19"/>
      <c r="K369" s="19"/>
      <c r="S369" s="16">
        <v>1129.0</v>
      </c>
      <c r="T369" s="14" t="s">
        <v>873</v>
      </c>
    </row>
    <row r="370">
      <c r="A370" s="16">
        <v>1130.0</v>
      </c>
      <c r="B370" s="14" t="s">
        <v>633</v>
      </c>
      <c r="F370" s="19"/>
      <c r="G370" s="6"/>
      <c r="H370" s="19"/>
      <c r="I370" s="19"/>
      <c r="J370" s="19"/>
      <c r="K370" s="19"/>
      <c r="S370" s="16">
        <v>1130.0</v>
      </c>
      <c r="T370" s="14" t="s">
        <v>633</v>
      </c>
    </row>
    <row r="371">
      <c r="A371" s="16">
        <v>1131.0</v>
      </c>
      <c r="B371" s="14" t="s">
        <v>858</v>
      </c>
      <c r="F371" s="19"/>
      <c r="G371" s="6"/>
      <c r="H371" s="19"/>
      <c r="I371" s="19"/>
      <c r="J371" s="19"/>
      <c r="K371" s="19"/>
      <c r="S371" s="16">
        <v>1131.0</v>
      </c>
      <c r="T371" s="14" t="s">
        <v>858</v>
      </c>
    </row>
    <row r="372">
      <c r="A372" s="16">
        <v>1132.0</v>
      </c>
      <c r="B372" s="14" t="s">
        <v>874</v>
      </c>
      <c r="F372" s="19"/>
      <c r="G372" s="6"/>
      <c r="H372" s="19"/>
      <c r="I372" s="19"/>
      <c r="J372" s="19"/>
      <c r="K372" s="19"/>
      <c r="S372" s="16">
        <v>1132.0</v>
      </c>
      <c r="T372" s="14" t="s">
        <v>874</v>
      </c>
    </row>
    <row r="373">
      <c r="A373" s="16">
        <v>1133.0</v>
      </c>
      <c r="B373" s="14" t="s">
        <v>680</v>
      </c>
      <c r="F373" s="19"/>
      <c r="G373" s="6"/>
      <c r="H373" s="19"/>
      <c r="I373" s="19"/>
      <c r="J373" s="19"/>
      <c r="K373" s="19"/>
      <c r="S373" s="16">
        <v>1133.0</v>
      </c>
      <c r="T373" s="14" t="s">
        <v>680</v>
      </c>
    </row>
    <row r="374">
      <c r="A374" s="16">
        <v>1134.0</v>
      </c>
      <c r="B374" s="14" t="s">
        <v>122</v>
      </c>
      <c r="F374" s="19"/>
      <c r="G374" s="6"/>
      <c r="H374" s="19"/>
      <c r="I374" s="19"/>
      <c r="J374" s="19"/>
      <c r="K374" s="19"/>
      <c r="S374" s="16">
        <v>1134.0</v>
      </c>
      <c r="T374" s="14" t="s">
        <v>122</v>
      </c>
    </row>
    <row r="375">
      <c r="A375" s="16">
        <v>1135.0</v>
      </c>
      <c r="B375" s="14" t="s">
        <v>842</v>
      </c>
      <c r="F375" s="19"/>
      <c r="G375" s="95">
        <v>309.0</v>
      </c>
      <c r="H375" s="19"/>
      <c r="I375" s="19"/>
      <c r="J375" s="19"/>
      <c r="K375" s="19"/>
      <c r="S375" s="16">
        <v>1135.0</v>
      </c>
      <c r="T375" s="14" t="s">
        <v>842</v>
      </c>
    </row>
    <row r="376">
      <c r="A376" s="16">
        <v>1136.0</v>
      </c>
      <c r="B376" s="14" t="s">
        <v>135</v>
      </c>
      <c r="F376" s="19"/>
      <c r="G376" s="6"/>
      <c r="H376" s="19"/>
      <c r="I376" s="19"/>
      <c r="J376" s="19"/>
      <c r="K376" s="19"/>
      <c r="S376" s="16">
        <v>1136.0</v>
      </c>
      <c r="T376" s="14" t="s">
        <v>135</v>
      </c>
    </row>
    <row r="377">
      <c r="A377" s="16">
        <v>1137.0</v>
      </c>
      <c r="B377" s="14" t="s">
        <v>655</v>
      </c>
      <c r="F377" s="19"/>
      <c r="G377" s="6"/>
      <c r="H377" s="19"/>
      <c r="I377" s="19"/>
      <c r="J377" s="19"/>
      <c r="K377" s="19"/>
      <c r="S377" s="16">
        <v>1137.0</v>
      </c>
      <c r="T377" s="14" t="s">
        <v>655</v>
      </c>
    </row>
    <row r="378">
      <c r="A378" s="16">
        <v>1155.0</v>
      </c>
      <c r="B378" s="14" t="s">
        <v>26</v>
      </c>
      <c r="F378" s="19"/>
      <c r="G378" s="6"/>
      <c r="H378" s="19"/>
      <c r="I378" s="19"/>
      <c r="J378" s="19"/>
      <c r="K378" s="19"/>
      <c r="S378" s="16">
        <v>1155.0</v>
      </c>
      <c r="T378" s="14" t="s">
        <v>26</v>
      </c>
    </row>
    <row r="379">
      <c r="A379" s="16">
        <v>1157.0</v>
      </c>
      <c r="B379" s="14" t="s">
        <v>230</v>
      </c>
      <c r="F379" s="19"/>
      <c r="G379" s="6"/>
      <c r="H379" s="19"/>
      <c r="I379" s="19"/>
      <c r="J379" s="19"/>
      <c r="K379" s="19"/>
      <c r="S379" s="16">
        <v>1157.0</v>
      </c>
      <c r="T379" s="14" t="s">
        <v>230</v>
      </c>
    </row>
    <row r="380">
      <c r="A380" s="16">
        <v>1163.0</v>
      </c>
      <c r="B380" s="14" t="s">
        <v>178</v>
      </c>
      <c r="F380" s="19"/>
      <c r="G380" s="6"/>
      <c r="H380" s="19"/>
      <c r="I380" s="19"/>
      <c r="J380" s="19"/>
      <c r="K380" s="19"/>
      <c r="S380" s="16">
        <v>1163.0</v>
      </c>
      <c r="T380" s="14" t="s">
        <v>178</v>
      </c>
    </row>
    <row r="381">
      <c r="A381" s="16">
        <v>1171.0</v>
      </c>
      <c r="B381" s="14" t="s">
        <v>105</v>
      </c>
      <c r="F381" s="19"/>
      <c r="G381" s="6"/>
      <c r="H381" s="19"/>
      <c r="I381" s="19"/>
      <c r="J381" s="19"/>
      <c r="K381" s="19"/>
      <c r="S381" s="16">
        <v>1171.0</v>
      </c>
      <c r="T381" s="14" t="s">
        <v>105</v>
      </c>
    </row>
    <row r="382">
      <c r="A382" s="16">
        <v>1184.0</v>
      </c>
      <c r="B382" s="14" t="s">
        <v>182</v>
      </c>
      <c r="F382" s="19"/>
      <c r="G382" s="6"/>
      <c r="H382" s="19"/>
      <c r="I382" s="19"/>
      <c r="J382" s="19"/>
      <c r="K382" s="19"/>
      <c r="S382" s="16">
        <v>1184.0</v>
      </c>
      <c r="T382" s="14" t="s">
        <v>182</v>
      </c>
    </row>
    <row r="383">
      <c r="A383" s="16">
        <v>1207.0</v>
      </c>
      <c r="B383" s="14" t="s">
        <v>299</v>
      </c>
      <c r="F383" s="19"/>
      <c r="G383" s="6"/>
      <c r="H383" s="19"/>
      <c r="I383" s="19"/>
      <c r="J383" s="19"/>
      <c r="K383" s="19"/>
      <c r="S383" s="16">
        <v>1207.0</v>
      </c>
      <c r="T383" s="14" t="s">
        <v>299</v>
      </c>
    </row>
    <row r="384">
      <c r="A384" s="16">
        <v>1208.0</v>
      </c>
      <c r="B384" s="14" t="s">
        <v>350</v>
      </c>
      <c r="F384" s="19"/>
      <c r="G384" s="6"/>
      <c r="H384" s="19"/>
      <c r="I384" s="19"/>
      <c r="J384" s="19"/>
      <c r="K384" s="19"/>
      <c r="S384" s="16">
        <v>1208.0</v>
      </c>
      <c r="T384" s="14" t="s">
        <v>350</v>
      </c>
    </row>
    <row r="385">
      <c r="A385" s="16">
        <v>1209.0</v>
      </c>
      <c r="B385" s="14" t="s">
        <v>305</v>
      </c>
      <c r="F385" s="19"/>
      <c r="G385" s="6"/>
      <c r="H385" s="19"/>
      <c r="I385" s="19"/>
      <c r="J385" s="19"/>
      <c r="K385" s="19"/>
      <c r="S385" s="16">
        <v>1209.0</v>
      </c>
      <c r="T385" s="14" t="s">
        <v>305</v>
      </c>
    </row>
    <row r="386">
      <c r="A386" s="16">
        <v>1210.0</v>
      </c>
      <c r="B386" s="14" t="s">
        <v>284</v>
      </c>
      <c r="F386" s="19"/>
      <c r="G386" s="6"/>
      <c r="H386" s="19"/>
      <c r="I386" s="19"/>
      <c r="J386" s="19"/>
      <c r="K386" s="19"/>
      <c r="S386" s="16">
        <v>1210.0</v>
      </c>
      <c r="T386" s="14" t="s">
        <v>284</v>
      </c>
    </row>
    <row r="387">
      <c r="A387" s="16">
        <v>1211.0</v>
      </c>
      <c r="B387" s="14" t="s">
        <v>878</v>
      </c>
      <c r="F387" s="19"/>
      <c r="G387" s="95">
        <v>311.0</v>
      </c>
      <c r="H387" s="19"/>
      <c r="I387" s="19"/>
      <c r="J387" s="19"/>
      <c r="K387" s="19"/>
      <c r="S387" s="16">
        <v>1211.0</v>
      </c>
      <c r="T387" s="14" t="s">
        <v>878</v>
      </c>
    </row>
    <row r="388">
      <c r="A388" s="16">
        <v>1240.0</v>
      </c>
      <c r="B388" s="14" t="s">
        <v>294</v>
      </c>
      <c r="F388" s="19"/>
      <c r="G388" s="6"/>
      <c r="H388" s="19"/>
      <c r="I388" s="19"/>
      <c r="J388" s="19"/>
      <c r="K388" s="19"/>
      <c r="S388" s="16">
        <v>1240.0</v>
      </c>
      <c r="T388" s="14" t="s">
        <v>294</v>
      </c>
    </row>
    <row r="389">
      <c r="A389" s="16">
        <v>1241.0</v>
      </c>
      <c r="B389" s="14" t="s">
        <v>39</v>
      </c>
      <c r="F389" s="19"/>
      <c r="G389" s="6"/>
      <c r="H389" s="19"/>
      <c r="I389" s="19"/>
      <c r="J389" s="19"/>
      <c r="K389" s="19"/>
      <c r="S389" s="16">
        <v>1241.0</v>
      </c>
      <c r="T389" s="14" t="s">
        <v>39</v>
      </c>
    </row>
    <row r="390">
      <c r="A390" s="16">
        <v>1242.0</v>
      </c>
      <c r="B390" s="14" t="s">
        <v>45</v>
      </c>
      <c r="F390" s="19"/>
      <c r="G390" s="6"/>
      <c r="H390" s="19"/>
      <c r="I390" s="19"/>
      <c r="J390" s="19"/>
      <c r="K390" s="19"/>
      <c r="S390" s="16">
        <v>1242.0</v>
      </c>
      <c r="T390" s="14" t="s">
        <v>45</v>
      </c>
    </row>
    <row r="391">
      <c r="A391" s="16">
        <v>1243.0</v>
      </c>
      <c r="B391" s="14" t="s">
        <v>49</v>
      </c>
      <c r="F391" s="19"/>
      <c r="G391" s="6"/>
      <c r="H391" s="19"/>
      <c r="I391" s="19"/>
      <c r="J391" s="19"/>
      <c r="K391" s="19"/>
      <c r="S391" s="16">
        <v>1243.0</v>
      </c>
      <c r="T391" s="14" t="s">
        <v>49</v>
      </c>
    </row>
    <row r="392">
      <c r="A392" s="16">
        <v>1247.0</v>
      </c>
      <c r="B392" s="14" t="s">
        <v>211</v>
      </c>
      <c r="F392" s="19"/>
      <c r="G392" s="6"/>
      <c r="H392" s="19"/>
      <c r="I392" s="19"/>
      <c r="J392" s="19"/>
      <c r="K392" s="19"/>
      <c r="S392" s="16">
        <v>1247.0</v>
      </c>
      <c r="T392" s="14" t="s">
        <v>211</v>
      </c>
    </row>
    <row r="393">
      <c r="A393" s="16">
        <v>1248.0</v>
      </c>
      <c r="B393" s="14" t="s">
        <v>198</v>
      </c>
      <c r="F393" s="19"/>
      <c r="G393" s="6"/>
      <c r="H393" s="19"/>
      <c r="I393" s="19"/>
      <c r="J393" s="19"/>
      <c r="K393" s="19"/>
      <c r="S393" s="16">
        <v>1248.0</v>
      </c>
      <c r="T393" s="14" t="s">
        <v>198</v>
      </c>
    </row>
    <row r="394">
      <c r="A394" s="16">
        <v>1260.0</v>
      </c>
      <c r="B394" s="14" t="s">
        <v>533</v>
      </c>
      <c r="F394" s="19"/>
      <c r="G394" s="16">
        <v>330.0</v>
      </c>
      <c r="H394" s="19"/>
      <c r="I394" s="19"/>
      <c r="J394" s="19"/>
      <c r="K394" s="19"/>
      <c r="S394" s="16">
        <v>1260.0</v>
      </c>
      <c r="T394" s="14" t="s">
        <v>533</v>
      </c>
    </row>
    <row r="395">
      <c r="A395" s="16">
        <v>1273.0</v>
      </c>
      <c r="B395" s="14" t="s">
        <v>186</v>
      </c>
      <c r="F395" s="19"/>
      <c r="G395" s="6"/>
      <c r="H395" s="19"/>
      <c r="I395" s="19"/>
      <c r="J395" s="19"/>
      <c r="K395" s="19"/>
      <c r="S395" s="16">
        <v>1273.0</v>
      </c>
      <c r="T395" s="14" t="s">
        <v>186</v>
      </c>
    </row>
    <row r="396">
      <c r="A396" s="16">
        <v>1276.0</v>
      </c>
      <c r="B396" s="14" t="s">
        <v>881</v>
      </c>
      <c r="F396" s="19"/>
      <c r="G396" s="6"/>
      <c r="H396" s="19"/>
      <c r="I396" s="19"/>
      <c r="J396" s="19"/>
      <c r="K396" s="19"/>
      <c r="S396" s="16">
        <v>1276.0</v>
      </c>
      <c r="T396" s="14" t="s">
        <v>881</v>
      </c>
    </row>
    <row r="397">
      <c r="A397" s="16">
        <v>1278.0</v>
      </c>
      <c r="B397" s="14" t="s">
        <v>53</v>
      </c>
      <c r="F397" s="19"/>
      <c r="G397" s="6"/>
      <c r="H397" s="19"/>
      <c r="I397" s="19"/>
      <c r="J397" s="19"/>
      <c r="K397" s="19"/>
      <c r="S397" s="16">
        <v>1278.0</v>
      </c>
      <c r="T397" s="14" t="s">
        <v>53</v>
      </c>
    </row>
    <row r="398">
      <c r="A398" s="16">
        <v>1279.0</v>
      </c>
      <c r="B398" s="14" t="s">
        <v>57</v>
      </c>
      <c r="F398" s="19"/>
      <c r="G398" s="6"/>
      <c r="H398" s="19"/>
      <c r="I398" s="19"/>
      <c r="J398" s="19"/>
      <c r="K398" s="19"/>
      <c r="S398" s="16">
        <v>1279.0</v>
      </c>
      <c r="T398" s="14" t="s">
        <v>57</v>
      </c>
    </row>
    <row r="399">
      <c r="A399" s="16">
        <v>1294.0</v>
      </c>
      <c r="B399" s="14" t="s">
        <v>205</v>
      </c>
      <c r="F399" s="19"/>
      <c r="G399" s="6"/>
      <c r="H399" s="19"/>
      <c r="I399" s="19"/>
      <c r="J399" s="19"/>
      <c r="K399" s="19"/>
      <c r="S399" s="16">
        <v>1294.0</v>
      </c>
      <c r="T399" s="14" t="s">
        <v>205</v>
      </c>
    </row>
    <row r="400">
      <c r="A400" s="16">
        <v>1298.0</v>
      </c>
      <c r="B400" s="14" t="s">
        <v>471</v>
      </c>
      <c r="F400" s="19"/>
      <c r="G400" s="6"/>
      <c r="H400" s="19"/>
      <c r="I400" s="19"/>
      <c r="J400" s="19"/>
      <c r="K400" s="19"/>
      <c r="S400" s="16">
        <v>1298.0</v>
      </c>
      <c r="T400" s="14" t="s">
        <v>471</v>
      </c>
    </row>
    <row r="401">
      <c r="A401" s="16">
        <v>1299.0</v>
      </c>
      <c r="B401" s="14" t="s">
        <v>101</v>
      </c>
      <c r="F401" s="19"/>
      <c r="G401" s="6"/>
      <c r="H401" s="19"/>
      <c r="I401" s="19"/>
      <c r="J401" s="19"/>
      <c r="K401" s="19"/>
      <c r="S401" s="16">
        <v>1299.0</v>
      </c>
      <c r="T401" s="14" t="s">
        <v>101</v>
      </c>
    </row>
    <row r="402">
      <c r="A402" s="16">
        <v>1300.0</v>
      </c>
      <c r="B402" s="14" t="s">
        <v>130</v>
      </c>
      <c r="F402" s="19"/>
      <c r="G402" s="6"/>
      <c r="H402" s="19"/>
      <c r="I402" s="19"/>
      <c r="J402" s="19"/>
      <c r="K402" s="19"/>
      <c r="S402" s="16">
        <v>1300.0</v>
      </c>
      <c r="T402" s="14" t="s">
        <v>130</v>
      </c>
    </row>
    <row r="403">
      <c r="A403" s="16">
        <v>1301.0</v>
      </c>
      <c r="B403" s="14" t="s">
        <v>119</v>
      </c>
      <c r="F403" s="19"/>
      <c r="G403" s="6"/>
      <c r="H403" s="19"/>
      <c r="I403" s="19"/>
      <c r="J403" s="19"/>
      <c r="K403" s="19"/>
      <c r="S403" s="16">
        <v>1301.0</v>
      </c>
      <c r="T403" s="14" t="s">
        <v>119</v>
      </c>
    </row>
    <row r="404">
      <c r="A404" s="16">
        <v>1304.0</v>
      </c>
      <c r="B404" s="14" t="s">
        <v>883</v>
      </c>
      <c r="F404" s="19"/>
      <c r="G404" s="6"/>
      <c r="H404" s="19"/>
      <c r="I404" s="19"/>
      <c r="J404" s="19"/>
      <c r="K404" s="19"/>
      <c r="S404" s="16">
        <v>1304.0</v>
      </c>
      <c r="T404" s="14" t="s">
        <v>883</v>
      </c>
    </row>
    <row r="405">
      <c r="A405" s="16">
        <v>1305.0</v>
      </c>
      <c r="B405" s="14" t="s">
        <v>482</v>
      </c>
      <c r="F405" s="19"/>
      <c r="G405" s="6"/>
      <c r="H405" s="19"/>
      <c r="I405" s="19"/>
      <c r="J405" s="19"/>
      <c r="K405" s="19"/>
      <c r="S405" s="16">
        <v>1305.0</v>
      </c>
      <c r="T405" s="14" t="s">
        <v>482</v>
      </c>
    </row>
    <row r="406">
      <c r="A406" s="16">
        <v>1313.0</v>
      </c>
      <c r="B406" s="14" t="s">
        <v>875</v>
      </c>
      <c r="F406" s="19"/>
      <c r="G406" s="6"/>
      <c r="H406" s="19"/>
      <c r="I406" s="19"/>
      <c r="J406" s="19"/>
      <c r="K406" s="19"/>
      <c r="S406" s="16">
        <v>1313.0</v>
      </c>
      <c r="T406" s="14" t="s">
        <v>875</v>
      </c>
    </row>
    <row r="407">
      <c r="A407" s="16">
        <v>1319.0</v>
      </c>
      <c r="B407" s="14" t="s">
        <v>62</v>
      </c>
      <c r="F407" s="19"/>
      <c r="G407" s="6"/>
      <c r="H407" s="19"/>
      <c r="I407" s="19"/>
      <c r="J407" s="19"/>
      <c r="K407" s="19"/>
      <c r="S407" s="16">
        <v>1319.0</v>
      </c>
      <c r="T407" s="14" t="s">
        <v>62</v>
      </c>
    </row>
    <row r="408">
      <c r="A408" s="16">
        <v>1320.0</v>
      </c>
      <c r="B408" s="14" t="s">
        <v>420</v>
      </c>
      <c r="F408" s="19"/>
      <c r="G408" s="6"/>
      <c r="H408" s="19"/>
      <c r="I408" s="19"/>
      <c r="J408" s="19"/>
      <c r="K408" s="19"/>
      <c r="S408" s="16">
        <v>1320.0</v>
      </c>
      <c r="T408" s="14" t="s">
        <v>420</v>
      </c>
    </row>
    <row r="409">
      <c r="A409" s="16">
        <v>1327.0</v>
      </c>
      <c r="B409" s="14" t="s">
        <v>551</v>
      </c>
      <c r="F409" s="19"/>
      <c r="G409" s="6"/>
      <c r="H409" s="19"/>
      <c r="I409" s="19"/>
      <c r="J409" s="19"/>
      <c r="K409" s="19"/>
      <c r="S409" s="16">
        <v>1327.0</v>
      </c>
      <c r="T409" s="14" t="s">
        <v>551</v>
      </c>
    </row>
    <row r="410">
      <c r="A410" s="16">
        <v>1328.0</v>
      </c>
      <c r="B410" s="14" t="s">
        <v>237</v>
      </c>
      <c r="F410" s="19"/>
      <c r="G410" s="6"/>
      <c r="H410" s="19"/>
      <c r="I410" s="19"/>
      <c r="J410" s="19"/>
      <c r="K410" s="19"/>
      <c r="S410" s="16">
        <v>1328.0</v>
      </c>
      <c r="T410" s="14" t="s">
        <v>237</v>
      </c>
    </row>
    <row r="411">
      <c r="A411" s="16">
        <v>1329.0</v>
      </c>
      <c r="B411" s="14" t="s">
        <v>885</v>
      </c>
      <c r="F411" s="19"/>
      <c r="G411" s="95">
        <v>316.0</v>
      </c>
      <c r="H411" s="19"/>
      <c r="I411" s="19"/>
      <c r="J411" s="19"/>
      <c r="K411" s="19"/>
      <c r="S411" s="16">
        <v>1329.0</v>
      </c>
      <c r="T411" s="14" t="s">
        <v>885</v>
      </c>
    </row>
    <row r="412">
      <c r="A412" s="16">
        <v>1330.0</v>
      </c>
      <c r="B412" s="14" t="s">
        <v>886</v>
      </c>
      <c r="F412" s="19"/>
      <c r="G412" s="95">
        <v>315.0</v>
      </c>
      <c r="H412" s="19"/>
      <c r="I412" s="19"/>
      <c r="J412" s="19"/>
      <c r="K412" s="19"/>
      <c r="S412" s="16">
        <v>1330.0</v>
      </c>
      <c r="T412" s="14" t="s">
        <v>886</v>
      </c>
    </row>
    <row r="413">
      <c r="A413" s="16">
        <v>1332.0</v>
      </c>
      <c r="B413" s="14" t="s">
        <v>647</v>
      </c>
      <c r="F413" s="19"/>
      <c r="G413" s="6"/>
      <c r="H413" s="19"/>
      <c r="I413" s="19"/>
      <c r="J413" s="19"/>
      <c r="K413" s="19"/>
      <c r="S413" s="16">
        <v>1332.0</v>
      </c>
      <c r="T413" s="14" t="s">
        <v>647</v>
      </c>
    </row>
    <row r="414">
      <c r="A414" s="16">
        <v>1334.0</v>
      </c>
      <c r="B414" s="14" t="s">
        <v>369</v>
      </c>
      <c r="F414" s="19"/>
      <c r="G414" s="6"/>
      <c r="H414" s="19"/>
      <c r="I414" s="19"/>
      <c r="J414" s="19"/>
      <c r="K414" s="19"/>
      <c r="S414" s="16">
        <v>1334.0</v>
      </c>
      <c r="T414" s="14" t="s">
        <v>369</v>
      </c>
    </row>
    <row r="415">
      <c r="A415" s="16">
        <v>1335.0</v>
      </c>
      <c r="B415" s="14" t="s">
        <v>139</v>
      </c>
      <c r="F415" s="19"/>
      <c r="G415" s="6"/>
      <c r="H415" s="19"/>
      <c r="I415" s="19"/>
      <c r="J415" s="19"/>
      <c r="K415" s="19"/>
      <c r="S415" s="16">
        <v>1335.0</v>
      </c>
      <c r="T415" s="14" t="s">
        <v>139</v>
      </c>
    </row>
    <row r="416">
      <c r="A416" s="16">
        <v>1336.0</v>
      </c>
      <c r="B416" s="14" t="s">
        <v>887</v>
      </c>
      <c r="F416" s="19"/>
      <c r="G416" s="6"/>
      <c r="H416" s="19"/>
      <c r="I416" s="19"/>
      <c r="J416" s="19"/>
      <c r="K416" s="19"/>
      <c r="S416" s="16">
        <v>1336.0</v>
      </c>
      <c r="T416" s="14" t="s">
        <v>887</v>
      </c>
    </row>
    <row r="417">
      <c r="A417" s="16">
        <v>1342.0</v>
      </c>
      <c r="B417" s="14" t="s">
        <v>788</v>
      </c>
      <c r="F417" s="19"/>
      <c r="G417" s="6"/>
      <c r="H417" s="19"/>
      <c r="I417" s="19"/>
      <c r="J417" s="19"/>
      <c r="K417" s="19"/>
      <c r="S417" s="16">
        <v>1342.0</v>
      </c>
      <c r="T417" s="14" t="s">
        <v>788</v>
      </c>
    </row>
    <row r="418">
      <c r="A418" s="16">
        <v>1347.0</v>
      </c>
      <c r="B418" s="14" t="s">
        <v>189</v>
      </c>
      <c r="F418" s="19"/>
      <c r="G418" s="6"/>
      <c r="H418" s="19"/>
      <c r="I418" s="19"/>
      <c r="J418" s="19"/>
      <c r="K418" s="19"/>
      <c r="S418" s="16">
        <v>1347.0</v>
      </c>
      <c r="T418" s="14" t="s">
        <v>189</v>
      </c>
    </row>
    <row r="419">
      <c r="A419" s="16">
        <v>1363.0</v>
      </c>
      <c r="B419" s="14" t="s">
        <v>889</v>
      </c>
      <c r="F419" s="19"/>
      <c r="G419" s="6"/>
      <c r="H419" s="19"/>
      <c r="I419" s="19"/>
      <c r="J419" s="19"/>
      <c r="K419" s="19"/>
      <c r="S419" s="16">
        <v>1363.0</v>
      </c>
      <c r="T419" s="14" t="s">
        <v>889</v>
      </c>
    </row>
    <row r="420">
      <c r="A420" s="16">
        <v>1364.0</v>
      </c>
      <c r="B420" s="14" t="s">
        <v>890</v>
      </c>
      <c r="F420" s="19"/>
      <c r="G420" s="92">
        <v>305.0</v>
      </c>
      <c r="H420" s="19"/>
      <c r="I420" s="19"/>
      <c r="J420" s="19"/>
      <c r="K420" s="19"/>
      <c r="S420" s="16">
        <v>1364.0</v>
      </c>
      <c r="T420" s="14" t="s">
        <v>890</v>
      </c>
    </row>
    <row r="421">
      <c r="A421" s="16">
        <v>1365.0</v>
      </c>
      <c r="B421" s="14" t="s">
        <v>891</v>
      </c>
      <c r="F421" s="19"/>
      <c r="G421" s="96">
        <v>304.0</v>
      </c>
      <c r="H421" s="19"/>
      <c r="I421" s="19"/>
      <c r="J421" s="19"/>
      <c r="K421" s="19"/>
      <c r="S421" s="16">
        <v>1365.0</v>
      </c>
      <c r="T421" s="14" t="s">
        <v>891</v>
      </c>
    </row>
    <row r="422">
      <c r="A422" s="16">
        <v>1366.0</v>
      </c>
      <c r="B422" s="14" t="s">
        <v>892</v>
      </c>
      <c r="F422" s="19"/>
      <c r="G422" s="95">
        <v>314.0</v>
      </c>
      <c r="H422" s="19"/>
      <c r="I422" s="19"/>
      <c r="J422" s="19"/>
      <c r="K422" s="19"/>
      <c r="S422" s="16">
        <v>1366.0</v>
      </c>
      <c r="T422" s="14" t="s">
        <v>892</v>
      </c>
    </row>
    <row r="423">
      <c r="A423" s="16">
        <v>1367.0</v>
      </c>
      <c r="B423" s="14" t="s">
        <v>893</v>
      </c>
      <c r="F423" s="19"/>
      <c r="G423" s="89">
        <v>302.0</v>
      </c>
      <c r="H423" s="19"/>
      <c r="I423" s="19"/>
      <c r="J423" s="19"/>
      <c r="K423" s="19"/>
      <c r="S423" s="16">
        <v>1367.0</v>
      </c>
      <c r="T423" s="14" t="s">
        <v>893</v>
      </c>
    </row>
    <row r="424">
      <c r="A424" s="16">
        <v>1368.0</v>
      </c>
      <c r="B424" s="14" t="s">
        <v>894</v>
      </c>
      <c r="F424" s="19"/>
      <c r="G424" s="91">
        <v>308.0</v>
      </c>
      <c r="H424" s="19"/>
      <c r="I424" s="19"/>
      <c r="J424" s="19"/>
      <c r="K424" s="19"/>
      <c r="S424" s="16">
        <v>1368.0</v>
      </c>
      <c r="T424" s="14" t="s">
        <v>894</v>
      </c>
    </row>
    <row r="425">
      <c r="A425" s="16">
        <v>1369.0</v>
      </c>
      <c r="B425" s="14" t="s">
        <v>895</v>
      </c>
      <c r="F425" s="19"/>
      <c r="G425" s="89">
        <v>302.0</v>
      </c>
      <c r="H425" s="19"/>
      <c r="I425" s="19"/>
      <c r="J425" s="19"/>
      <c r="K425" s="19"/>
      <c r="S425" s="16">
        <v>1369.0</v>
      </c>
      <c r="T425" s="14" t="s">
        <v>895</v>
      </c>
    </row>
    <row r="426">
      <c r="A426" s="16">
        <v>1370.0</v>
      </c>
      <c r="B426" s="14" t="s">
        <v>897</v>
      </c>
      <c r="F426" s="19"/>
      <c r="G426" s="6"/>
      <c r="H426" s="19"/>
      <c r="I426" s="19"/>
      <c r="J426" s="19"/>
      <c r="K426" s="19"/>
      <c r="S426" s="16">
        <v>1370.0</v>
      </c>
      <c r="T426" s="14" t="s">
        <v>897</v>
      </c>
    </row>
    <row r="427">
      <c r="A427" s="16">
        <v>1371.0</v>
      </c>
      <c r="B427" s="14" t="s">
        <v>898</v>
      </c>
      <c r="F427" s="19"/>
      <c r="G427" s="89">
        <v>303.0</v>
      </c>
      <c r="H427" s="19"/>
      <c r="I427" s="19"/>
      <c r="J427" s="19"/>
      <c r="K427" s="19"/>
      <c r="S427" s="16">
        <v>1371.0</v>
      </c>
      <c r="T427" s="14" t="s">
        <v>898</v>
      </c>
    </row>
    <row r="428">
      <c r="A428" s="16">
        <v>1372.0</v>
      </c>
      <c r="B428" s="14" t="s">
        <v>899</v>
      </c>
      <c r="F428" s="19"/>
      <c r="G428" s="89">
        <v>303.0</v>
      </c>
      <c r="H428" s="19"/>
      <c r="I428" s="19"/>
      <c r="J428" s="19"/>
      <c r="K428" s="19"/>
      <c r="S428" s="16">
        <v>1372.0</v>
      </c>
      <c r="T428" s="14" t="s">
        <v>899</v>
      </c>
    </row>
    <row r="429">
      <c r="A429" s="16">
        <v>1373.0</v>
      </c>
      <c r="B429" s="14" t="s">
        <v>900</v>
      </c>
      <c r="F429" s="19"/>
      <c r="G429" s="89">
        <v>302.0</v>
      </c>
      <c r="H429" s="19"/>
      <c r="I429" s="19"/>
      <c r="J429" s="19"/>
      <c r="K429" s="19"/>
      <c r="S429" s="16">
        <v>1373.0</v>
      </c>
      <c r="T429" s="14" t="s">
        <v>900</v>
      </c>
    </row>
    <row r="430">
      <c r="A430" s="16">
        <v>1374.0</v>
      </c>
      <c r="B430" s="14" t="s">
        <v>901</v>
      </c>
      <c r="F430" s="19"/>
      <c r="G430" s="6"/>
      <c r="H430" s="19"/>
      <c r="I430" s="19"/>
      <c r="J430" s="19"/>
      <c r="K430" s="19"/>
      <c r="S430" s="16">
        <v>1374.0</v>
      </c>
      <c r="T430" s="14" t="s">
        <v>901</v>
      </c>
    </row>
    <row r="431">
      <c r="A431" s="16">
        <v>1375.0</v>
      </c>
      <c r="B431" s="14" t="s">
        <v>902</v>
      </c>
      <c r="F431" s="19"/>
      <c r="G431" s="91">
        <v>320.0</v>
      </c>
      <c r="H431" s="19"/>
      <c r="I431" s="19"/>
      <c r="J431" s="19"/>
      <c r="K431" s="19"/>
      <c r="S431" s="16">
        <v>1375.0</v>
      </c>
      <c r="T431" s="14" t="s">
        <v>902</v>
      </c>
    </row>
    <row r="432">
      <c r="A432" s="16">
        <v>1376.0</v>
      </c>
      <c r="B432" s="14" t="s">
        <v>903</v>
      </c>
      <c r="F432" s="19"/>
      <c r="G432" s="89">
        <v>303.0</v>
      </c>
      <c r="H432" s="19"/>
      <c r="I432" s="19"/>
      <c r="J432" s="19"/>
      <c r="K432" s="19"/>
      <c r="S432" s="16">
        <v>1376.0</v>
      </c>
      <c r="T432" s="14" t="s">
        <v>903</v>
      </c>
    </row>
    <row r="433">
      <c r="A433" s="16">
        <v>1378.0</v>
      </c>
      <c r="B433" s="14" t="s">
        <v>904</v>
      </c>
      <c r="F433" s="19"/>
      <c r="G433" s="6"/>
      <c r="H433" s="19"/>
      <c r="I433" s="19"/>
      <c r="J433" s="19"/>
      <c r="K433" s="19"/>
      <c r="S433" s="16">
        <v>1378.0</v>
      </c>
      <c r="T433" s="14" t="s">
        <v>904</v>
      </c>
    </row>
    <row r="434">
      <c r="A434" s="16">
        <v>1380.0</v>
      </c>
      <c r="B434" s="14" t="s">
        <v>905</v>
      </c>
      <c r="F434" s="19"/>
      <c r="G434" s="91">
        <v>325.0</v>
      </c>
      <c r="H434" s="19"/>
      <c r="I434" s="19"/>
      <c r="J434" s="19"/>
      <c r="K434" s="19"/>
      <c r="S434" s="16">
        <v>1380.0</v>
      </c>
      <c r="T434" s="14" t="s">
        <v>905</v>
      </c>
    </row>
    <row r="435">
      <c r="A435" s="16">
        <v>1382.0</v>
      </c>
      <c r="B435" s="14" t="s">
        <v>906</v>
      </c>
      <c r="F435" s="19"/>
      <c r="G435" s="6"/>
      <c r="H435" s="19"/>
      <c r="I435" s="19"/>
      <c r="J435" s="19"/>
      <c r="K435" s="19"/>
      <c r="S435" s="16">
        <v>1382.0</v>
      </c>
      <c r="T435" s="14" t="s">
        <v>906</v>
      </c>
    </row>
    <row r="436">
      <c r="A436" s="16">
        <v>1383.0</v>
      </c>
      <c r="B436" s="14" t="s">
        <v>260</v>
      </c>
      <c r="F436" s="19"/>
      <c r="G436" s="6"/>
      <c r="H436" s="19"/>
      <c r="I436" s="19"/>
      <c r="J436" s="19"/>
      <c r="K436" s="19"/>
      <c r="S436" s="16">
        <v>1383.0</v>
      </c>
      <c r="T436" s="14" t="s">
        <v>260</v>
      </c>
    </row>
    <row r="437">
      <c r="A437" s="16">
        <v>1385.0</v>
      </c>
      <c r="B437" s="14" t="s">
        <v>907</v>
      </c>
      <c r="F437" s="19"/>
      <c r="G437" s="91">
        <v>320.0</v>
      </c>
      <c r="H437" s="19"/>
      <c r="I437" s="19"/>
      <c r="J437" s="19"/>
      <c r="K437" s="19"/>
      <c r="S437" s="16">
        <v>1385.0</v>
      </c>
      <c r="T437" s="14" t="s">
        <v>907</v>
      </c>
    </row>
    <row r="438">
      <c r="A438" s="16">
        <v>1387.0</v>
      </c>
      <c r="B438" s="14" t="s">
        <v>896</v>
      </c>
      <c r="F438" s="19"/>
      <c r="G438" s="92">
        <v>307.0</v>
      </c>
      <c r="H438" s="19"/>
      <c r="I438" s="19"/>
      <c r="J438" s="19"/>
      <c r="K438" s="19"/>
      <c r="S438" s="16">
        <v>1387.0</v>
      </c>
      <c r="T438" s="14" t="s">
        <v>896</v>
      </c>
    </row>
    <row r="439">
      <c r="A439" s="16">
        <v>1388.0</v>
      </c>
      <c r="B439" s="14" t="s">
        <v>908</v>
      </c>
      <c r="F439" s="19"/>
      <c r="G439" s="6"/>
      <c r="H439" s="19"/>
      <c r="I439" s="19"/>
      <c r="J439" s="19"/>
      <c r="K439" s="19"/>
      <c r="S439" s="16">
        <v>1388.0</v>
      </c>
      <c r="T439" s="14" t="s">
        <v>908</v>
      </c>
    </row>
    <row r="440">
      <c r="A440" s="16">
        <v>1389.0</v>
      </c>
      <c r="B440" s="14" t="s">
        <v>750</v>
      </c>
      <c r="F440" s="19"/>
      <c r="G440" s="95">
        <v>330.0</v>
      </c>
      <c r="H440" s="19"/>
      <c r="I440" s="19"/>
      <c r="J440" s="19"/>
      <c r="K440" s="19"/>
      <c r="S440" s="16">
        <v>1389.0</v>
      </c>
      <c r="T440" s="14" t="s">
        <v>750</v>
      </c>
    </row>
    <row r="441">
      <c r="A441" s="16">
        <v>1390.0</v>
      </c>
      <c r="B441" s="14" t="s">
        <v>806</v>
      </c>
      <c r="F441" s="19"/>
      <c r="G441" s="95">
        <v>329.0</v>
      </c>
      <c r="H441" s="19"/>
      <c r="I441" s="19"/>
      <c r="J441" s="19"/>
      <c r="K441" s="19"/>
      <c r="S441" s="16">
        <v>1390.0</v>
      </c>
      <c r="T441" s="14" t="s">
        <v>806</v>
      </c>
    </row>
    <row r="442">
      <c r="A442" s="16">
        <v>1391.0</v>
      </c>
      <c r="B442" s="14" t="s">
        <v>909</v>
      </c>
      <c r="F442" s="19"/>
      <c r="G442" s="6"/>
      <c r="H442" s="19"/>
      <c r="I442" s="19"/>
      <c r="J442" s="19"/>
      <c r="K442" s="19"/>
      <c r="S442" s="16">
        <v>1391.0</v>
      </c>
      <c r="T442" s="14" t="s">
        <v>909</v>
      </c>
    </row>
    <row r="443">
      <c r="A443" s="16">
        <v>1392.0</v>
      </c>
      <c r="B443" s="14" t="s">
        <v>911</v>
      </c>
      <c r="F443" s="19"/>
      <c r="G443" s="6"/>
      <c r="H443" s="19"/>
      <c r="I443" s="19"/>
      <c r="J443" s="19"/>
      <c r="K443" s="19"/>
      <c r="S443" s="16">
        <v>1392.0</v>
      </c>
      <c r="T443" s="14" t="s">
        <v>911</v>
      </c>
    </row>
    <row r="444">
      <c r="A444" s="16">
        <v>1393.0</v>
      </c>
      <c r="B444" s="14" t="s">
        <v>912</v>
      </c>
      <c r="F444" s="19"/>
      <c r="G444" s="6"/>
      <c r="H444" s="19"/>
      <c r="I444" s="19"/>
      <c r="J444" s="19"/>
      <c r="K444" s="19"/>
      <c r="S444" s="16">
        <v>1393.0</v>
      </c>
      <c r="T444" s="14" t="s">
        <v>912</v>
      </c>
    </row>
    <row r="445">
      <c r="A445" s="16">
        <v>1394.0</v>
      </c>
      <c r="B445" s="14" t="s">
        <v>830</v>
      </c>
      <c r="F445" s="19"/>
      <c r="G445" s="6"/>
      <c r="H445" s="19"/>
      <c r="I445" s="19"/>
      <c r="J445" s="19"/>
      <c r="K445" s="19"/>
      <c r="S445" s="16">
        <v>1394.0</v>
      </c>
      <c r="T445" s="14" t="s">
        <v>830</v>
      </c>
    </row>
    <row r="446">
      <c r="A446" s="16">
        <v>1395.0</v>
      </c>
      <c r="B446" s="14" t="s">
        <v>826</v>
      </c>
      <c r="F446" s="19"/>
      <c r="G446" s="6"/>
      <c r="H446" s="19"/>
      <c r="I446" s="19"/>
      <c r="J446" s="19"/>
      <c r="K446" s="19"/>
      <c r="S446" s="16">
        <v>1395.0</v>
      </c>
      <c r="T446" s="14" t="s">
        <v>826</v>
      </c>
    </row>
    <row r="447">
      <c r="A447" s="16">
        <v>1396.0</v>
      </c>
      <c r="B447" s="14" t="s">
        <v>254</v>
      </c>
      <c r="F447" s="19"/>
      <c r="G447" s="6"/>
      <c r="H447" s="19"/>
      <c r="I447" s="19"/>
      <c r="J447" s="19"/>
      <c r="K447" s="19"/>
      <c r="S447" s="16">
        <v>1396.0</v>
      </c>
      <c r="T447" s="14" t="s">
        <v>254</v>
      </c>
    </row>
    <row r="448">
      <c r="A448" s="16">
        <v>1397.0</v>
      </c>
      <c r="B448" s="14" t="s">
        <v>548</v>
      </c>
      <c r="F448" s="19"/>
      <c r="G448" s="16">
        <v>318.0</v>
      </c>
      <c r="H448" s="19"/>
      <c r="I448" s="19"/>
      <c r="J448" s="19"/>
      <c r="K448" s="19"/>
      <c r="S448" s="16">
        <v>1397.0</v>
      </c>
      <c r="T448" s="14" t="s">
        <v>548</v>
      </c>
    </row>
    <row r="449">
      <c r="A449" s="16">
        <v>1398.0</v>
      </c>
      <c r="B449" s="14" t="s">
        <v>913</v>
      </c>
      <c r="F449" s="19"/>
      <c r="G449" s="95">
        <v>316.0</v>
      </c>
      <c r="H449" s="19"/>
      <c r="I449" s="19"/>
      <c r="J449" s="19"/>
      <c r="K449" s="19"/>
      <c r="S449" s="16">
        <v>1398.0</v>
      </c>
      <c r="T449" s="14" t="s">
        <v>913</v>
      </c>
    </row>
    <row r="450">
      <c r="A450" s="16">
        <v>1399.0</v>
      </c>
      <c r="B450" s="14" t="s">
        <v>914</v>
      </c>
      <c r="F450" s="19"/>
      <c r="G450" s="6"/>
      <c r="H450" s="19"/>
      <c r="I450" s="19"/>
      <c r="J450" s="19"/>
      <c r="K450" s="19"/>
      <c r="S450" s="16">
        <v>1399.0</v>
      </c>
      <c r="T450" s="14" t="s">
        <v>914</v>
      </c>
    </row>
    <row r="451">
      <c r="A451" s="16">
        <v>1400.0</v>
      </c>
      <c r="B451" s="14" t="s">
        <v>815</v>
      </c>
      <c r="F451" s="19"/>
      <c r="G451" s="6"/>
      <c r="H451" s="19"/>
      <c r="I451" s="19"/>
      <c r="J451" s="19"/>
      <c r="K451" s="19"/>
      <c r="S451" s="16">
        <v>1400.0</v>
      </c>
      <c r="T451" s="14" t="s">
        <v>815</v>
      </c>
    </row>
    <row r="452">
      <c r="A452" s="16">
        <v>1401.0</v>
      </c>
      <c r="B452" s="14" t="s">
        <v>279</v>
      </c>
      <c r="F452" s="19"/>
      <c r="G452" s="6"/>
      <c r="H452" s="19"/>
      <c r="I452" s="19"/>
      <c r="J452" s="19"/>
      <c r="K452" s="19"/>
      <c r="S452" s="16">
        <v>1401.0</v>
      </c>
      <c r="T452" s="14" t="s">
        <v>279</v>
      </c>
    </row>
    <row r="453">
      <c r="A453" s="16">
        <v>1402.0</v>
      </c>
      <c r="B453" s="14" t="s">
        <v>307</v>
      </c>
      <c r="F453" s="19"/>
      <c r="G453" s="6"/>
      <c r="H453" s="19"/>
      <c r="I453" s="19"/>
      <c r="J453" s="19"/>
      <c r="K453" s="19"/>
      <c r="S453" s="16">
        <v>1402.0</v>
      </c>
      <c r="T453" s="14" t="s">
        <v>307</v>
      </c>
    </row>
    <row r="454">
      <c r="A454" s="16">
        <v>1403.0</v>
      </c>
      <c r="B454" s="14" t="s">
        <v>455</v>
      </c>
      <c r="F454" s="19"/>
      <c r="G454" s="6"/>
      <c r="H454" s="19"/>
      <c r="I454" s="19"/>
      <c r="J454" s="19"/>
      <c r="K454" s="19"/>
      <c r="S454" s="16">
        <v>1403.0</v>
      </c>
      <c r="T454" s="14" t="s">
        <v>455</v>
      </c>
    </row>
    <row r="455">
      <c r="A455" s="16">
        <v>1404.0</v>
      </c>
      <c r="B455" s="14" t="s">
        <v>880</v>
      </c>
      <c r="F455" s="19"/>
      <c r="G455" s="6"/>
      <c r="H455" s="19"/>
      <c r="I455" s="19"/>
      <c r="J455" s="19"/>
      <c r="K455" s="19"/>
      <c r="S455" s="16">
        <v>1404.0</v>
      </c>
      <c r="T455" s="14" t="s">
        <v>880</v>
      </c>
    </row>
    <row r="456">
      <c r="A456" s="16">
        <v>1405.0</v>
      </c>
      <c r="B456" s="14" t="s">
        <v>915</v>
      </c>
      <c r="F456" s="19"/>
      <c r="G456" s="95">
        <v>312.0</v>
      </c>
      <c r="H456" s="19"/>
      <c r="I456" s="19"/>
      <c r="J456" s="19"/>
      <c r="K456" s="19"/>
      <c r="S456" s="16">
        <v>1405.0</v>
      </c>
      <c r="T456" s="14" t="s">
        <v>915</v>
      </c>
    </row>
    <row r="457">
      <c r="A457" s="16">
        <v>1406.0</v>
      </c>
      <c r="B457" s="14" t="s">
        <v>916</v>
      </c>
      <c r="F457" s="19"/>
      <c r="G457" s="92">
        <v>307.0</v>
      </c>
      <c r="H457" s="19"/>
      <c r="I457" s="19"/>
      <c r="J457" s="19"/>
      <c r="K457" s="19"/>
      <c r="S457" s="16">
        <v>1406.0</v>
      </c>
      <c r="T457" s="14" t="s">
        <v>916</v>
      </c>
    </row>
    <row r="458">
      <c r="A458" s="16">
        <v>1407.0</v>
      </c>
      <c r="B458" s="14" t="s">
        <v>810</v>
      </c>
      <c r="F458" s="19"/>
      <c r="G458" s="95">
        <v>323.0</v>
      </c>
      <c r="H458" s="19"/>
      <c r="I458" s="19"/>
      <c r="J458" s="19"/>
      <c r="K458" s="19"/>
      <c r="S458" s="16">
        <v>1407.0</v>
      </c>
      <c r="T458" s="14" t="s">
        <v>810</v>
      </c>
    </row>
    <row r="459">
      <c r="A459" s="16">
        <v>1408.0</v>
      </c>
      <c r="B459" s="14" t="s">
        <v>802</v>
      </c>
      <c r="F459" s="19"/>
      <c r="G459" s="6"/>
      <c r="H459" s="19"/>
      <c r="I459" s="19"/>
      <c r="J459" s="19"/>
      <c r="K459" s="19"/>
      <c r="S459" s="16">
        <v>1408.0</v>
      </c>
      <c r="T459" s="14" t="s">
        <v>802</v>
      </c>
    </row>
    <row r="460">
      <c r="A460" s="16">
        <v>1409.0</v>
      </c>
      <c r="B460" s="14" t="s">
        <v>917</v>
      </c>
      <c r="F460" s="19"/>
      <c r="G460" s="92">
        <v>306.0</v>
      </c>
      <c r="H460" s="19"/>
      <c r="I460" s="19"/>
      <c r="J460" s="19"/>
      <c r="K460" s="19"/>
      <c r="S460" s="16">
        <v>1409.0</v>
      </c>
      <c r="T460" s="14" t="s">
        <v>917</v>
      </c>
    </row>
    <row r="461">
      <c r="A461" s="16">
        <v>1410.0</v>
      </c>
      <c r="B461" s="14" t="s">
        <v>394</v>
      </c>
      <c r="F461" s="19"/>
      <c r="G461" s="6"/>
      <c r="H461" s="19"/>
      <c r="I461" s="19"/>
      <c r="J461" s="19"/>
      <c r="K461" s="19"/>
      <c r="S461" s="16">
        <v>1410.0</v>
      </c>
      <c r="T461" s="14" t="s">
        <v>394</v>
      </c>
    </row>
    <row r="462">
      <c r="A462" s="16">
        <v>1411.0</v>
      </c>
      <c r="B462" s="14" t="s">
        <v>512</v>
      </c>
      <c r="F462" s="19"/>
      <c r="G462" s="16">
        <v>326.0</v>
      </c>
      <c r="H462" s="19"/>
      <c r="I462" s="19"/>
      <c r="J462" s="19"/>
      <c r="K462" s="19"/>
      <c r="S462" s="16">
        <v>1411.0</v>
      </c>
      <c r="T462" s="14" t="s">
        <v>512</v>
      </c>
    </row>
    <row r="463">
      <c r="A463" s="16">
        <v>1412.0</v>
      </c>
      <c r="B463" s="14" t="s">
        <v>389</v>
      </c>
      <c r="F463" s="19"/>
      <c r="G463" s="6"/>
      <c r="H463" s="19"/>
      <c r="I463" s="19"/>
      <c r="J463" s="19"/>
      <c r="K463" s="19"/>
      <c r="S463" s="16">
        <v>1412.0</v>
      </c>
      <c r="T463" s="14" t="s">
        <v>389</v>
      </c>
    </row>
    <row r="464">
      <c r="A464" s="16">
        <v>1413.0</v>
      </c>
      <c r="B464" s="14" t="s">
        <v>566</v>
      </c>
      <c r="F464" s="19"/>
      <c r="G464" s="16">
        <v>313.0</v>
      </c>
      <c r="H464" s="19"/>
      <c r="I464" s="19"/>
      <c r="J464" s="19"/>
      <c r="K464" s="19"/>
      <c r="S464" s="16">
        <v>1413.0</v>
      </c>
      <c r="T464" s="14" t="s">
        <v>566</v>
      </c>
    </row>
    <row r="465">
      <c r="A465" s="16">
        <v>1414.0</v>
      </c>
      <c r="B465" s="14" t="s">
        <v>693</v>
      </c>
      <c r="F465" s="19"/>
      <c r="G465" s="92">
        <v>306.0</v>
      </c>
      <c r="H465" s="19"/>
      <c r="I465" s="19"/>
      <c r="J465" s="19"/>
      <c r="K465" s="19"/>
      <c r="S465" s="16">
        <v>1414.0</v>
      </c>
      <c r="T465" s="14" t="s">
        <v>693</v>
      </c>
    </row>
    <row r="466">
      <c r="A466" s="16">
        <v>1415.0</v>
      </c>
      <c r="B466" s="14" t="s">
        <v>374</v>
      </c>
      <c r="F466" s="19"/>
      <c r="G466" s="6"/>
      <c r="H466" s="19"/>
      <c r="I466" s="19"/>
      <c r="J466" s="19"/>
      <c r="K466" s="19"/>
      <c r="S466" s="16">
        <v>1415.0</v>
      </c>
      <c r="T466" s="14" t="s">
        <v>374</v>
      </c>
    </row>
    <row r="467">
      <c r="A467" s="16">
        <v>1416.0</v>
      </c>
      <c r="B467" s="14" t="s">
        <v>386</v>
      </c>
      <c r="F467" s="19"/>
      <c r="G467" s="6"/>
      <c r="H467" s="19"/>
      <c r="I467" s="19"/>
      <c r="J467" s="19"/>
      <c r="K467" s="19"/>
      <c r="S467" s="16">
        <v>1416.0</v>
      </c>
      <c r="T467" s="14" t="s">
        <v>386</v>
      </c>
    </row>
    <row r="468">
      <c r="A468" s="16">
        <v>1417.0</v>
      </c>
      <c r="B468" s="14" t="s">
        <v>538</v>
      </c>
      <c r="F468" s="19"/>
      <c r="G468" s="16">
        <v>326.0</v>
      </c>
      <c r="H468" s="19"/>
      <c r="I468" s="19"/>
      <c r="J468" s="19"/>
      <c r="K468" s="19"/>
      <c r="S468" s="16">
        <v>1417.0</v>
      </c>
      <c r="T468" s="14" t="s">
        <v>538</v>
      </c>
    </row>
    <row r="469">
      <c r="A469" s="16">
        <v>1418.0</v>
      </c>
      <c r="B469" s="14" t="s">
        <v>837</v>
      </c>
      <c r="F469" s="19"/>
      <c r="G469" s="95">
        <v>310.0</v>
      </c>
      <c r="H469" s="19"/>
      <c r="I469" s="19"/>
      <c r="J469" s="19"/>
      <c r="K469" s="19"/>
      <c r="S469" s="16">
        <v>1418.0</v>
      </c>
      <c r="T469" s="14" t="s">
        <v>837</v>
      </c>
    </row>
    <row r="470">
      <c r="A470" s="16">
        <v>1419.0</v>
      </c>
      <c r="B470" s="14" t="s">
        <v>720</v>
      </c>
      <c r="F470" s="19"/>
      <c r="G470" s="16">
        <v>327.0</v>
      </c>
      <c r="H470" s="19"/>
      <c r="I470" s="19"/>
      <c r="J470" s="19"/>
      <c r="K470" s="19"/>
      <c r="S470" s="16">
        <v>1419.0</v>
      </c>
      <c r="T470" s="14" t="s">
        <v>720</v>
      </c>
    </row>
    <row r="471">
      <c r="A471" s="16">
        <v>1420.0</v>
      </c>
      <c r="B471" s="14" t="s">
        <v>765</v>
      </c>
      <c r="F471" s="19"/>
      <c r="G471" s="92">
        <v>301.0</v>
      </c>
      <c r="H471" s="19"/>
      <c r="I471" s="19"/>
      <c r="J471" s="19"/>
      <c r="K471" s="19"/>
      <c r="S471" s="16">
        <v>1420.0</v>
      </c>
      <c r="T471" s="14" t="s">
        <v>765</v>
      </c>
    </row>
    <row r="472">
      <c r="A472" s="16">
        <v>1421.0</v>
      </c>
      <c r="B472" s="14" t="s">
        <v>784</v>
      </c>
      <c r="F472" s="19"/>
      <c r="G472" s="16">
        <v>322.0</v>
      </c>
      <c r="H472" s="19"/>
      <c r="I472" s="19"/>
      <c r="J472" s="19"/>
      <c r="K472" s="19"/>
      <c r="S472" s="16">
        <v>1421.0</v>
      </c>
      <c r="T472" s="14" t="s">
        <v>784</v>
      </c>
    </row>
    <row r="473">
      <c r="A473" s="16">
        <v>1422.0</v>
      </c>
      <c r="B473" s="14" t="s">
        <v>813</v>
      </c>
      <c r="F473" s="19"/>
      <c r="G473" s="95">
        <v>309.0</v>
      </c>
      <c r="H473" s="19"/>
      <c r="I473" s="19"/>
      <c r="J473" s="19"/>
      <c r="K473" s="19"/>
      <c r="S473" s="16">
        <v>1422.0</v>
      </c>
      <c r="T473" s="14" t="s">
        <v>813</v>
      </c>
    </row>
    <row r="474">
      <c r="A474" s="16">
        <v>1423.0</v>
      </c>
      <c r="B474" s="14" t="s">
        <v>793</v>
      </c>
      <c r="F474" s="19"/>
      <c r="G474" s="16">
        <v>311.0</v>
      </c>
      <c r="H474" s="19"/>
      <c r="I474" s="19"/>
      <c r="J474" s="19"/>
      <c r="K474" s="19"/>
      <c r="S474" s="16">
        <v>1423.0</v>
      </c>
      <c r="T474" s="14" t="s">
        <v>793</v>
      </c>
    </row>
    <row r="475">
      <c r="A475" s="16">
        <v>1424.0</v>
      </c>
      <c r="B475" s="14" t="s">
        <v>852</v>
      </c>
      <c r="F475" s="19"/>
      <c r="G475" s="6"/>
      <c r="H475" s="19"/>
      <c r="I475" s="19"/>
      <c r="J475" s="19"/>
      <c r="K475" s="19"/>
      <c r="S475" s="16">
        <v>1424.0</v>
      </c>
      <c r="T475" s="14" t="s">
        <v>852</v>
      </c>
    </row>
    <row r="476">
      <c r="A476" s="16">
        <v>1425.0</v>
      </c>
      <c r="B476" s="14" t="s">
        <v>918</v>
      </c>
      <c r="F476" s="19"/>
      <c r="G476" s="95">
        <v>319.0</v>
      </c>
      <c r="H476" s="19"/>
      <c r="I476" s="19"/>
      <c r="J476" s="19"/>
      <c r="K476" s="19"/>
      <c r="S476" s="16">
        <v>1425.0</v>
      </c>
      <c r="T476" s="14" t="s">
        <v>918</v>
      </c>
    </row>
    <row r="477">
      <c r="A477" s="16">
        <v>1426.0</v>
      </c>
      <c r="B477" s="14" t="s">
        <v>910</v>
      </c>
      <c r="F477" s="19"/>
      <c r="G477" s="92">
        <v>305.0</v>
      </c>
      <c r="H477" s="19"/>
      <c r="I477" s="19"/>
      <c r="J477" s="19"/>
      <c r="K477" s="19"/>
      <c r="S477" s="16">
        <v>1426.0</v>
      </c>
      <c r="T477" s="14" t="s">
        <v>910</v>
      </c>
    </row>
    <row r="478">
      <c r="A478" s="16">
        <v>1427.0</v>
      </c>
      <c r="B478" s="14" t="s">
        <v>877</v>
      </c>
      <c r="F478" s="19"/>
      <c r="G478" s="95">
        <v>315.0</v>
      </c>
      <c r="H478" s="19"/>
      <c r="I478" s="19"/>
      <c r="J478" s="19"/>
      <c r="K478" s="19"/>
      <c r="S478" s="16">
        <v>1427.0</v>
      </c>
      <c r="T478" s="14" t="s">
        <v>877</v>
      </c>
    </row>
    <row r="479">
      <c r="A479" s="16">
        <v>1428.0</v>
      </c>
      <c r="B479" s="14" t="s">
        <v>888</v>
      </c>
      <c r="F479" s="19"/>
      <c r="G479" s="95">
        <v>317.0</v>
      </c>
      <c r="H479" s="19"/>
      <c r="I479" s="19"/>
      <c r="J479" s="19"/>
      <c r="K479" s="19"/>
      <c r="S479" s="16">
        <v>1428.0</v>
      </c>
      <c r="T479" s="14" t="s">
        <v>888</v>
      </c>
    </row>
    <row r="480">
      <c r="A480" s="16">
        <v>1429.0</v>
      </c>
      <c r="B480" s="14" t="s">
        <v>884</v>
      </c>
      <c r="F480" s="19"/>
      <c r="G480" s="6"/>
      <c r="H480" s="19"/>
      <c r="I480" s="19"/>
      <c r="J480" s="19"/>
      <c r="K480" s="19"/>
      <c r="S480" s="16">
        <v>1429.0</v>
      </c>
      <c r="T480" s="14" t="s">
        <v>884</v>
      </c>
    </row>
    <row r="481">
      <c r="A481" s="16">
        <v>1430.0</v>
      </c>
      <c r="B481" s="14" t="s">
        <v>919</v>
      </c>
      <c r="F481" s="19"/>
      <c r="G481" s="95">
        <v>310.0</v>
      </c>
      <c r="H481" s="19"/>
      <c r="I481" s="19"/>
      <c r="J481" s="19"/>
      <c r="K481" s="19"/>
      <c r="S481" s="16">
        <v>1430.0</v>
      </c>
      <c r="T481" s="14" t="s">
        <v>919</v>
      </c>
    </row>
    <row r="482">
      <c r="A482" s="16">
        <v>1431.0</v>
      </c>
      <c r="B482" s="14" t="s">
        <v>245</v>
      </c>
      <c r="F482" s="19"/>
      <c r="G482" s="6"/>
      <c r="H482" s="19"/>
      <c r="I482" s="19"/>
      <c r="J482" s="19"/>
      <c r="K482" s="19"/>
      <c r="S482" s="16">
        <v>1431.0</v>
      </c>
      <c r="T482" s="14" t="s">
        <v>245</v>
      </c>
    </row>
    <row r="483">
      <c r="A483" s="16">
        <v>1432.0</v>
      </c>
      <c r="B483" s="14" t="s">
        <v>921</v>
      </c>
      <c r="F483" s="19"/>
      <c r="G483" s="95">
        <v>309.0</v>
      </c>
      <c r="H483" s="19"/>
      <c r="I483" s="19"/>
      <c r="J483" s="19"/>
      <c r="K483" s="19"/>
      <c r="S483" s="16">
        <v>1432.0</v>
      </c>
      <c r="T483" s="14" t="s">
        <v>921</v>
      </c>
    </row>
    <row r="484">
      <c r="A484" s="16">
        <v>1433.0</v>
      </c>
      <c r="B484" s="14" t="s">
        <v>922</v>
      </c>
      <c r="F484" s="19"/>
      <c r="G484" s="95">
        <v>308.0</v>
      </c>
      <c r="H484" s="19"/>
      <c r="I484" s="19"/>
      <c r="J484" s="19"/>
      <c r="K484" s="19"/>
      <c r="S484" s="16">
        <v>1433.0</v>
      </c>
      <c r="T484" s="14" t="s">
        <v>922</v>
      </c>
    </row>
    <row r="485">
      <c r="A485" s="16">
        <v>1434.0</v>
      </c>
      <c r="B485" s="14" t="s">
        <v>882</v>
      </c>
      <c r="F485" s="19"/>
      <c r="G485" s="6"/>
      <c r="H485" s="19"/>
      <c r="I485" s="19"/>
      <c r="J485" s="19"/>
      <c r="K485" s="19"/>
      <c r="S485" s="16">
        <v>1434.0</v>
      </c>
      <c r="T485" s="14" t="s">
        <v>882</v>
      </c>
    </row>
    <row r="486">
      <c r="A486" s="16">
        <v>1435.0</v>
      </c>
      <c r="B486" s="14" t="s">
        <v>923</v>
      </c>
      <c r="F486" s="19"/>
      <c r="G486" s="6"/>
      <c r="H486" s="19"/>
      <c r="I486" s="19"/>
      <c r="J486" s="19"/>
      <c r="K486" s="19"/>
      <c r="S486" s="16">
        <v>1435.0</v>
      </c>
      <c r="T486" s="14" t="s">
        <v>923</v>
      </c>
    </row>
    <row r="487">
      <c r="A487" s="16">
        <v>1437.0</v>
      </c>
      <c r="B487" s="14" t="s">
        <v>577</v>
      </c>
      <c r="F487" s="19"/>
      <c r="G487" s="16">
        <v>308.0</v>
      </c>
      <c r="H487" s="19"/>
      <c r="I487" s="19"/>
      <c r="J487" s="19"/>
      <c r="K487" s="19"/>
      <c r="S487" s="16">
        <v>1437.0</v>
      </c>
      <c r="T487" s="14" t="s">
        <v>577</v>
      </c>
    </row>
    <row r="488">
      <c r="A488" s="16">
        <v>1439.0</v>
      </c>
      <c r="B488" s="14" t="s">
        <v>193</v>
      </c>
      <c r="F488" s="19"/>
      <c r="G488" s="6"/>
      <c r="H488" s="19"/>
      <c r="I488" s="19"/>
      <c r="J488" s="19"/>
      <c r="K488" s="19"/>
      <c r="S488" s="16">
        <v>1439.0</v>
      </c>
      <c r="T488" s="14" t="s">
        <v>193</v>
      </c>
    </row>
    <row r="489">
      <c r="A489" s="16">
        <v>1440.0</v>
      </c>
      <c r="B489" s="14" t="s">
        <v>729</v>
      </c>
      <c r="F489" s="19"/>
      <c r="G489" s="96">
        <v>304.0</v>
      </c>
      <c r="H489" s="19"/>
      <c r="I489" s="19"/>
      <c r="J489" s="19"/>
      <c r="K489" s="19"/>
      <c r="S489" s="16">
        <v>1440.0</v>
      </c>
      <c r="T489" s="14" t="s">
        <v>729</v>
      </c>
    </row>
    <row r="490">
      <c r="A490" s="16">
        <v>1441.0</v>
      </c>
      <c r="B490" s="14" t="s">
        <v>758</v>
      </c>
      <c r="F490" s="19"/>
      <c r="G490" s="16">
        <v>310.0</v>
      </c>
      <c r="H490" s="19"/>
      <c r="I490" s="19"/>
      <c r="J490" s="19"/>
      <c r="K490" s="19"/>
      <c r="S490" s="16">
        <v>1441.0</v>
      </c>
      <c r="T490" s="14" t="s">
        <v>758</v>
      </c>
    </row>
    <row r="491">
      <c r="A491" s="16">
        <v>1442.0</v>
      </c>
      <c r="B491" s="14" t="s">
        <v>726</v>
      </c>
      <c r="F491" s="19"/>
      <c r="G491" s="92">
        <v>306.0</v>
      </c>
      <c r="H491" s="19"/>
      <c r="I491" s="19"/>
      <c r="J491" s="19"/>
      <c r="K491" s="19"/>
      <c r="S491" s="16">
        <v>1442.0</v>
      </c>
      <c r="T491" s="14" t="s">
        <v>726</v>
      </c>
    </row>
    <row r="492">
      <c r="A492" s="16">
        <v>1452.0</v>
      </c>
      <c r="B492" s="14" t="s">
        <v>116</v>
      </c>
      <c r="F492" s="19"/>
      <c r="G492" s="6"/>
      <c r="H492" s="19"/>
      <c r="I492" s="19"/>
      <c r="J492" s="19"/>
      <c r="K492" s="19"/>
      <c r="S492" s="16">
        <v>1452.0</v>
      </c>
      <c r="T492" s="14" t="s">
        <v>116</v>
      </c>
    </row>
    <row r="493">
      <c r="A493" s="16">
        <v>1457.0</v>
      </c>
      <c r="B493" s="14" t="s">
        <v>95</v>
      </c>
      <c r="F493" s="19"/>
      <c r="G493" s="6"/>
      <c r="H493" s="19"/>
      <c r="I493" s="19"/>
      <c r="J493" s="19"/>
      <c r="K493" s="19"/>
      <c r="S493" s="16">
        <v>1457.0</v>
      </c>
      <c r="T493" s="14" t="s">
        <v>95</v>
      </c>
    </row>
    <row r="494">
      <c r="A494" s="16">
        <v>1461.0</v>
      </c>
      <c r="B494" s="14" t="s">
        <v>67</v>
      </c>
      <c r="F494" s="19"/>
      <c r="G494" s="6"/>
      <c r="H494" s="19"/>
      <c r="I494" s="19"/>
      <c r="J494" s="19"/>
      <c r="K494" s="19"/>
      <c r="S494" s="16">
        <v>1461.0</v>
      </c>
      <c r="T494" s="14" t="s">
        <v>67</v>
      </c>
    </row>
    <row r="495">
      <c r="A495" s="16">
        <v>1462.0</v>
      </c>
      <c r="B495" s="14" t="s">
        <v>70</v>
      </c>
      <c r="F495" s="19"/>
      <c r="G495" s="6"/>
      <c r="H495" s="19"/>
      <c r="I495" s="19"/>
      <c r="J495" s="19"/>
      <c r="K495" s="19"/>
      <c r="S495" s="16">
        <v>1462.0</v>
      </c>
      <c r="T495" s="14" t="s">
        <v>70</v>
      </c>
    </row>
    <row r="496">
      <c r="A496" s="16">
        <v>1465.0</v>
      </c>
      <c r="B496" s="14" t="s">
        <v>74</v>
      </c>
      <c r="F496" s="19"/>
      <c r="G496" s="6"/>
      <c r="H496" s="19"/>
      <c r="I496" s="19"/>
      <c r="J496" s="19"/>
      <c r="K496" s="19"/>
      <c r="S496" s="16">
        <v>1465.0</v>
      </c>
      <c r="T496" s="14" t="s">
        <v>74</v>
      </c>
    </row>
    <row r="497">
      <c r="A497" s="16">
        <v>1480.0</v>
      </c>
      <c r="B497" s="14" t="s">
        <v>78</v>
      </c>
      <c r="F497" s="19"/>
      <c r="G497" s="6"/>
      <c r="H497" s="19"/>
      <c r="I497" s="19"/>
      <c r="J497" s="19"/>
      <c r="K497" s="19"/>
      <c r="S497" s="16">
        <v>1480.0</v>
      </c>
      <c r="T497" s="14" t="s">
        <v>78</v>
      </c>
    </row>
    <row r="498">
      <c r="A498" s="16">
        <v>1496.0</v>
      </c>
      <c r="B498" s="14" t="s">
        <v>91</v>
      </c>
      <c r="F498" s="19"/>
      <c r="G498" s="6"/>
      <c r="H498" s="19"/>
      <c r="I498" s="19"/>
      <c r="J498" s="19"/>
      <c r="K498" s="19"/>
      <c r="S498" s="16">
        <v>1496.0</v>
      </c>
      <c r="T498" s="14" t="s">
        <v>91</v>
      </c>
    </row>
    <row r="499">
      <c r="A499" s="6"/>
      <c r="B499" s="19"/>
      <c r="F499" s="19"/>
      <c r="G499" s="6"/>
      <c r="H499" s="19"/>
      <c r="I499" s="19"/>
      <c r="J499" s="19"/>
      <c r="K499" s="19"/>
      <c r="S499" s="6"/>
      <c r="T499" s="19"/>
    </row>
    <row r="500">
      <c r="A500" s="6"/>
      <c r="B500" s="19"/>
      <c r="F500" s="19"/>
      <c r="G500" s="6"/>
      <c r="H500" s="19"/>
      <c r="I500" s="19"/>
      <c r="J500" s="19"/>
      <c r="K500" s="19"/>
      <c r="S500" s="6"/>
      <c r="T500" s="19"/>
    </row>
    <row r="501">
      <c r="A501" s="6"/>
      <c r="B501" s="19"/>
      <c r="F501" s="19"/>
      <c r="G501" s="6"/>
      <c r="H501" s="19"/>
      <c r="I501" s="19"/>
      <c r="J501" s="19"/>
      <c r="K501" s="19"/>
      <c r="S501" s="6"/>
      <c r="T501" s="19"/>
    </row>
    <row r="502">
      <c r="A502" s="6"/>
      <c r="B502" s="19"/>
      <c r="F502" s="19"/>
      <c r="G502" s="6"/>
      <c r="H502" s="19"/>
      <c r="I502" s="19"/>
      <c r="J502" s="19"/>
      <c r="K502" s="19"/>
      <c r="S502" s="6"/>
      <c r="T502" s="19"/>
    </row>
    <row r="503">
      <c r="A503" s="6"/>
      <c r="B503" s="19"/>
      <c r="F503" s="19"/>
      <c r="G503" s="6"/>
      <c r="H503" s="19"/>
      <c r="I503" s="19"/>
      <c r="J503" s="19"/>
      <c r="K503" s="19"/>
      <c r="S503" s="6"/>
      <c r="T503" s="19"/>
    </row>
    <row r="504">
      <c r="A504" s="6"/>
      <c r="B504" s="19"/>
      <c r="F504" s="19"/>
      <c r="G504" s="6"/>
      <c r="H504" s="19"/>
      <c r="I504" s="19"/>
      <c r="J504" s="19"/>
      <c r="K504" s="19"/>
      <c r="S504" s="6"/>
      <c r="T504" s="19"/>
    </row>
    <row r="505">
      <c r="A505" s="6"/>
      <c r="B505" s="19"/>
      <c r="F505" s="19"/>
      <c r="G505" s="6"/>
      <c r="H505" s="19"/>
      <c r="I505" s="19"/>
      <c r="J505" s="19"/>
      <c r="K505" s="19"/>
      <c r="S505" s="6"/>
      <c r="T505" s="19"/>
    </row>
    <row r="506">
      <c r="A506" s="6"/>
      <c r="B506" s="19"/>
      <c r="F506" s="19"/>
      <c r="G506" s="6"/>
      <c r="H506" s="19"/>
      <c r="I506" s="19"/>
      <c r="J506" s="19"/>
      <c r="K506" s="19"/>
      <c r="S506" s="6"/>
      <c r="T506" s="19"/>
    </row>
    <row r="507">
      <c r="A507" s="6"/>
      <c r="B507" s="19"/>
      <c r="F507" s="19"/>
      <c r="G507" s="6"/>
      <c r="H507" s="19"/>
      <c r="I507" s="19"/>
      <c r="J507" s="19"/>
      <c r="K507" s="19"/>
      <c r="S507" s="6"/>
      <c r="T507" s="19"/>
    </row>
    <row r="508">
      <c r="A508" s="6"/>
      <c r="B508" s="19"/>
      <c r="F508" s="19"/>
      <c r="G508" s="6"/>
      <c r="H508" s="19"/>
      <c r="I508" s="19"/>
      <c r="J508" s="19"/>
      <c r="K508" s="19"/>
      <c r="S508" s="6"/>
      <c r="T508" s="19"/>
    </row>
    <row r="509">
      <c r="A509" s="6"/>
      <c r="B509" s="19"/>
      <c r="F509" s="19"/>
      <c r="G509" s="6"/>
      <c r="H509" s="19"/>
      <c r="I509" s="19"/>
      <c r="J509" s="19"/>
      <c r="K509" s="19"/>
      <c r="S509" s="6"/>
      <c r="T509" s="19"/>
    </row>
    <row r="510">
      <c r="A510" s="6"/>
      <c r="B510" s="19"/>
      <c r="F510" s="19"/>
      <c r="G510" s="6"/>
      <c r="H510" s="19"/>
      <c r="I510" s="19"/>
      <c r="J510" s="19"/>
      <c r="K510" s="19"/>
      <c r="S510" s="6"/>
      <c r="T510" s="19"/>
    </row>
    <row r="511">
      <c r="A511" s="6"/>
      <c r="B511" s="19"/>
      <c r="F511" s="19"/>
      <c r="G511" s="6"/>
      <c r="H511" s="19"/>
      <c r="I511" s="19"/>
      <c r="J511" s="19"/>
      <c r="K511" s="19"/>
      <c r="S511" s="6"/>
      <c r="T511" s="19"/>
    </row>
    <row r="512">
      <c r="A512" s="6"/>
      <c r="B512" s="19"/>
      <c r="F512" s="19"/>
      <c r="G512" s="6"/>
      <c r="H512" s="19"/>
      <c r="I512" s="19"/>
      <c r="J512" s="19"/>
      <c r="K512" s="19"/>
      <c r="S512" s="6"/>
      <c r="T512" s="19"/>
    </row>
    <row r="513">
      <c r="A513" s="6"/>
      <c r="B513" s="19"/>
      <c r="F513" s="19"/>
      <c r="G513" s="6"/>
      <c r="H513" s="19"/>
      <c r="I513" s="19"/>
      <c r="J513" s="19"/>
      <c r="K513" s="19"/>
      <c r="S513" s="6"/>
      <c r="T513" s="19"/>
    </row>
    <row r="514">
      <c r="A514" s="6"/>
      <c r="B514" s="19"/>
      <c r="F514" s="19"/>
      <c r="G514" s="6"/>
      <c r="H514" s="19"/>
      <c r="I514" s="19"/>
      <c r="J514" s="19"/>
      <c r="K514" s="19"/>
      <c r="S514" s="6"/>
      <c r="T514" s="19"/>
    </row>
    <row r="515">
      <c r="A515" s="6"/>
      <c r="B515" s="19"/>
      <c r="F515" s="19"/>
      <c r="G515" s="6"/>
      <c r="H515" s="19"/>
      <c r="I515" s="19"/>
      <c r="J515" s="19"/>
      <c r="K515" s="19"/>
      <c r="S515" s="6"/>
      <c r="T515" s="19"/>
    </row>
    <row r="516">
      <c r="A516" s="6"/>
      <c r="B516" s="19"/>
      <c r="F516" s="19"/>
      <c r="G516" s="6"/>
      <c r="H516" s="19"/>
      <c r="I516" s="19"/>
      <c r="J516" s="19"/>
      <c r="K516" s="19"/>
      <c r="S516" s="6"/>
      <c r="T516" s="19"/>
    </row>
    <row r="517">
      <c r="A517" s="6"/>
      <c r="B517" s="19"/>
      <c r="F517" s="19"/>
      <c r="G517" s="6"/>
      <c r="H517" s="19"/>
      <c r="I517" s="19"/>
      <c r="J517" s="19"/>
      <c r="K517" s="19"/>
      <c r="S517" s="6"/>
      <c r="T517" s="19"/>
    </row>
    <row r="518">
      <c r="A518" s="6"/>
      <c r="B518" s="19"/>
      <c r="F518" s="19"/>
      <c r="G518" s="6"/>
      <c r="H518" s="19"/>
      <c r="I518" s="19"/>
      <c r="J518" s="19"/>
      <c r="K518" s="19"/>
      <c r="S518" s="6"/>
      <c r="T518" s="19"/>
    </row>
    <row r="519">
      <c r="A519" s="6"/>
      <c r="B519" s="19"/>
      <c r="F519" s="19"/>
      <c r="G519" s="6"/>
      <c r="H519" s="19"/>
      <c r="I519" s="19"/>
      <c r="J519" s="19"/>
      <c r="K519" s="19"/>
      <c r="S519" s="6"/>
      <c r="T519" s="19"/>
    </row>
    <row r="520">
      <c r="A520" s="6"/>
      <c r="B520" s="19"/>
      <c r="F520" s="19"/>
      <c r="G520" s="6"/>
      <c r="H520" s="19"/>
      <c r="I520" s="19"/>
      <c r="J520" s="19"/>
      <c r="K520" s="19"/>
      <c r="S520" s="6"/>
      <c r="T520" s="19"/>
    </row>
    <row r="521">
      <c r="A521" s="6"/>
      <c r="B521" s="19"/>
      <c r="F521" s="19"/>
      <c r="G521" s="6"/>
      <c r="H521" s="19"/>
      <c r="I521" s="19"/>
      <c r="J521" s="19"/>
      <c r="K521" s="19"/>
      <c r="S521" s="6"/>
      <c r="T521" s="19"/>
    </row>
    <row r="522">
      <c r="A522" s="6"/>
      <c r="B522" s="19"/>
      <c r="F522" s="19"/>
      <c r="G522" s="6"/>
      <c r="H522" s="19"/>
      <c r="I522" s="19"/>
      <c r="J522" s="19"/>
      <c r="K522" s="19"/>
      <c r="S522" s="6"/>
      <c r="T522" s="19"/>
    </row>
    <row r="523">
      <c r="A523" s="6"/>
      <c r="B523" s="19"/>
      <c r="F523" s="19"/>
      <c r="G523" s="6"/>
      <c r="H523" s="19"/>
      <c r="I523" s="19"/>
      <c r="J523" s="19"/>
      <c r="K523" s="19"/>
      <c r="S523" s="6"/>
      <c r="T523" s="19"/>
    </row>
    <row r="524">
      <c r="A524" s="6"/>
      <c r="B524" s="19"/>
      <c r="F524" s="19"/>
      <c r="G524" s="6"/>
      <c r="H524" s="19"/>
      <c r="I524" s="19"/>
      <c r="J524" s="19"/>
      <c r="K524" s="19"/>
      <c r="S524" s="6"/>
      <c r="T524" s="19"/>
    </row>
    <row r="525">
      <c r="A525" s="6"/>
      <c r="B525" s="19"/>
      <c r="F525" s="19"/>
      <c r="G525" s="6"/>
      <c r="H525" s="19"/>
      <c r="I525" s="19"/>
      <c r="J525" s="19"/>
      <c r="K525" s="19"/>
      <c r="S525" s="6"/>
      <c r="T525" s="19"/>
    </row>
    <row r="526">
      <c r="A526" s="6"/>
      <c r="B526" s="19"/>
      <c r="F526" s="19"/>
      <c r="G526" s="6"/>
      <c r="H526" s="19"/>
      <c r="I526" s="19"/>
      <c r="J526" s="19"/>
      <c r="K526" s="19"/>
      <c r="S526" s="6"/>
      <c r="T526" s="19"/>
    </row>
    <row r="527">
      <c r="A527" s="6"/>
      <c r="B527" s="19"/>
      <c r="F527" s="19"/>
      <c r="G527" s="6"/>
      <c r="H527" s="19"/>
      <c r="I527" s="19"/>
      <c r="J527" s="19"/>
      <c r="K527" s="19"/>
      <c r="S527" s="6"/>
      <c r="T527" s="19"/>
    </row>
    <row r="528">
      <c r="A528" s="6"/>
      <c r="B528" s="19"/>
      <c r="F528" s="19"/>
      <c r="G528" s="6"/>
      <c r="H528" s="19"/>
      <c r="I528" s="19"/>
      <c r="J528" s="19"/>
      <c r="K528" s="19"/>
      <c r="S528" s="6"/>
      <c r="T528" s="19"/>
    </row>
    <row r="529">
      <c r="A529" s="6"/>
      <c r="B529" s="19"/>
      <c r="F529" s="19"/>
      <c r="G529" s="6"/>
      <c r="H529" s="19"/>
      <c r="I529" s="19"/>
      <c r="J529" s="19"/>
      <c r="K529" s="19"/>
      <c r="S529" s="6"/>
      <c r="T529" s="19"/>
    </row>
    <row r="530">
      <c r="A530" s="6"/>
      <c r="B530" s="19"/>
      <c r="F530" s="19"/>
      <c r="G530" s="6"/>
      <c r="H530" s="19"/>
      <c r="I530" s="19"/>
      <c r="J530" s="19"/>
      <c r="K530" s="19"/>
      <c r="S530" s="6"/>
      <c r="T530" s="19"/>
    </row>
    <row r="531">
      <c r="A531" s="6"/>
      <c r="B531" s="19"/>
      <c r="F531" s="19"/>
      <c r="G531" s="6"/>
      <c r="H531" s="19"/>
      <c r="I531" s="19"/>
      <c r="J531" s="19"/>
      <c r="K531" s="19"/>
      <c r="S531" s="6"/>
      <c r="T531" s="19"/>
    </row>
    <row r="532">
      <c r="A532" s="6"/>
      <c r="B532" s="19"/>
      <c r="F532" s="19"/>
      <c r="G532" s="6"/>
      <c r="H532" s="19"/>
      <c r="I532" s="19"/>
      <c r="J532" s="19"/>
      <c r="K532" s="19"/>
      <c r="S532" s="6"/>
      <c r="T532" s="19"/>
    </row>
    <row r="533">
      <c r="A533" s="6"/>
      <c r="B533" s="19"/>
      <c r="F533" s="19"/>
      <c r="G533" s="6"/>
      <c r="H533" s="19"/>
      <c r="I533" s="19"/>
      <c r="J533" s="19"/>
      <c r="K533" s="19"/>
      <c r="S533" s="6"/>
      <c r="T533" s="19"/>
    </row>
    <row r="534">
      <c r="A534" s="6"/>
      <c r="B534" s="19"/>
      <c r="F534" s="19"/>
      <c r="G534" s="6"/>
      <c r="H534" s="19"/>
      <c r="I534" s="19"/>
      <c r="J534" s="19"/>
      <c r="K534" s="19"/>
      <c r="S534" s="6"/>
      <c r="T534" s="19"/>
    </row>
    <row r="535">
      <c r="A535" s="6"/>
      <c r="B535" s="19"/>
      <c r="F535" s="19"/>
      <c r="G535" s="6"/>
      <c r="H535" s="19"/>
      <c r="I535" s="19"/>
      <c r="J535" s="19"/>
      <c r="K535" s="19"/>
      <c r="S535" s="6"/>
      <c r="T535" s="19"/>
    </row>
    <row r="536">
      <c r="A536" s="6"/>
      <c r="B536" s="19"/>
      <c r="F536" s="19"/>
      <c r="G536" s="6"/>
      <c r="H536" s="19"/>
      <c r="I536" s="19"/>
      <c r="J536" s="19"/>
      <c r="K536" s="19"/>
      <c r="S536" s="6"/>
      <c r="T536" s="19"/>
    </row>
    <row r="537">
      <c r="A537" s="6"/>
      <c r="B537" s="19"/>
      <c r="F537" s="19"/>
      <c r="G537" s="6"/>
      <c r="H537" s="19"/>
      <c r="I537" s="19"/>
      <c r="J537" s="19"/>
      <c r="K537" s="19"/>
      <c r="S537" s="6"/>
      <c r="T537" s="19"/>
    </row>
    <row r="538">
      <c r="A538" s="6"/>
      <c r="B538" s="19"/>
      <c r="F538" s="19"/>
      <c r="G538" s="6"/>
      <c r="H538" s="19"/>
      <c r="I538" s="19"/>
      <c r="J538" s="19"/>
      <c r="K538" s="19"/>
      <c r="S538" s="6"/>
      <c r="T538" s="19"/>
    </row>
    <row r="539">
      <c r="A539" s="6"/>
      <c r="B539" s="19"/>
      <c r="F539" s="19"/>
      <c r="G539" s="6"/>
      <c r="H539" s="19"/>
      <c r="I539" s="19"/>
      <c r="J539" s="19"/>
      <c r="K539" s="19"/>
      <c r="S539" s="6"/>
      <c r="T539" s="19"/>
    </row>
    <row r="540">
      <c r="A540" s="6"/>
      <c r="B540" s="19"/>
      <c r="F540" s="19"/>
      <c r="G540" s="6"/>
      <c r="H540" s="19"/>
      <c r="I540" s="19"/>
      <c r="J540" s="19"/>
      <c r="K540" s="19"/>
      <c r="S540" s="6"/>
      <c r="T540" s="19"/>
    </row>
    <row r="541">
      <c r="A541" s="6"/>
      <c r="B541" s="19"/>
      <c r="F541" s="19"/>
      <c r="G541" s="6"/>
      <c r="H541" s="19"/>
      <c r="I541" s="19"/>
      <c r="J541" s="19"/>
      <c r="K541" s="19"/>
      <c r="S541" s="6"/>
      <c r="T541" s="19"/>
    </row>
    <row r="542">
      <c r="A542" s="6"/>
      <c r="B542" s="19"/>
      <c r="F542" s="19"/>
      <c r="G542" s="6"/>
      <c r="H542" s="19"/>
      <c r="I542" s="19"/>
      <c r="J542" s="19"/>
      <c r="K542" s="19"/>
      <c r="S542" s="6"/>
      <c r="T542" s="19"/>
    </row>
    <row r="543">
      <c r="A543" s="6"/>
      <c r="B543" s="19"/>
      <c r="F543" s="19"/>
      <c r="G543" s="6"/>
      <c r="H543" s="19"/>
      <c r="I543" s="19"/>
      <c r="J543" s="19"/>
      <c r="K543" s="19"/>
      <c r="S543" s="6"/>
      <c r="T543" s="19"/>
    </row>
    <row r="544">
      <c r="A544" s="6"/>
      <c r="B544" s="19"/>
      <c r="F544" s="19"/>
      <c r="G544" s="6"/>
      <c r="H544" s="19"/>
      <c r="I544" s="19"/>
      <c r="J544" s="19"/>
      <c r="K544" s="19"/>
      <c r="S544" s="6"/>
      <c r="T544" s="19"/>
    </row>
    <row r="545">
      <c r="A545" s="6"/>
      <c r="B545" s="19"/>
      <c r="F545" s="19"/>
      <c r="G545" s="6"/>
      <c r="H545" s="19"/>
      <c r="I545" s="19"/>
      <c r="J545" s="19"/>
      <c r="K545" s="19"/>
      <c r="S545" s="6"/>
      <c r="T545" s="19"/>
    </row>
    <row r="546">
      <c r="A546" s="6"/>
      <c r="B546" s="19"/>
      <c r="F546" s="19"/>
      <c r="G546" s="6"/>
      <c r="H546" s="19"/>
      <c r="I546" s="19"/>
      <c r="J546" s="19"/>
      <c r="K546" s="19"/>
      <c r="S546" s="6"/>
      <c r="T546" s="19"/>
    </row>
    <row r="547">
      <c r="A547" s="6"/>
      <c r="B547" s="19"/>
      <c r="F547" s="19"/>
      <c r="G547" s="6"/>
      <c r="H547" s="19"/>
      <c r="I547" s="19"/>
      <c r="J547" s="19"/>
      <c r="K547" s="19"/>
      <c r="S547" s="6"/>
      <c r="T547" s="19"/>
    </row>
    <row r="548">
      <c r="A548" s="6"/>
      <c r="B548" s="19"/>
      <c r="F548" s="19"/>
      <c r="G548" s="6"/>
      <c r="H548" s="19"/>
      <c r="I548" s="19"/>
      <c r="J548" s="19"/>
      <c r="K548" s="19"/>
      <c r="S548" s="6"/>
      <c r="T548" s="19"/>
    </row>
    <row r="549">
      <c r="A549" s="6"/>
      <c r="B549" s="19"/>
      <c r="F549" s="19"/>
      <c r="G549" s="6"/>
      <c r="H549" s="19"/>
      <c r="I549" s="19"/>
      <c r="J549" s="19"/>
      <c r="K549" s="19"/>
      <c r="S549" s="6"/>
      <c r="T549" s="19"/>
    </row>
    <row r="550">
      <c r="A550" s="6"/>
      <c r="B550" s="19"/>
      <c r="F550" s="19"/>
      <c r="G550" s="6"/>
      <c r="H550" s="19"/>
      <c r="I550" s="19"/>
      <c r="J550" s="19"/>
      <c r="K550" s="19"/>
      <c r="S550" s="6"/>
      <c r="T550" s="19"/>
    </row>
    <row r="551">
      <c r="A551" s="6"/>
      <c r="B551" s="19"/>
      <c r="F551" s="19"/>
      <c r="G551" s="6"/>
      <c r="H551" s="19"/>
      <c r="I551" s="19"/>
      <c r="J551" s="19"/>
      <c r="K551" s="19"/>
      <c r="S551" s="6"/>
      <c r="T551" s="19"/>
    </row>
    <row r="552">
      <c r="A552" s="6"/>
      <c r="B552" s="19"/>
      <c r="F552" s="19"/>
      <c r="G552" s="6"/>
      <c r="H552" s="19"/>
      <c r="I552" s="19"/>
      <c r="J552" s="19"/>
      <c r="K552" s="19"/>
      <c r="S552" s="6"/>
      <c r="T552" s="19"/>
    </row>
    <row r="553">
      <c r="A553" s="6"/>
      <c r="B553" s="19"/>
      <c r="F553" s="19"/>
      <c r="G553" s="6"/>
      <c r="H553" s="19"/>
      <c r="I553" s="19"/>
      <c r="J553" s="19"/>
      <c r="K553" s="19"/>
      <c r="S553" s="6"/>
      <c r="T553" s="19"/>
    </row>
    <row r="554">
      <c r="A554" s="6"/>
      <c r="B554" s="19"/>
      <c r="F554" s="19"/>
      <c r="G554" s="6"/>
      <c r="H554" s="19"/>
      <c r="I554" s="19"/>
      <c r="J554" s="19"/>
      <c r="K554" s="19"/>
      <c r="S554" s="6"/>
      <c r="T554" s="19"/>
    </row>
    <row r="555">
      <c r="A555" s="6"/>
      <c r="B555" s="19"/>
      <c r="F555" s="19"/>
      <c r="G555" s="6"/>
      <c r="H555" s="19"/>
      <c r="I555" s="19"/>
      <c r="J555" s="19"/>
      <c r="K555" s="19"/>
      <c r="S555" s="6"/>
      <c r="T555" s="19"/>
    </row>
    <row r="556">
      <c r="A556" s="6"/>
      <c r="B556" s="19"/>
      <c r="F556" s="19"/>
      <c r="G556" s="6"/>
      <c r="H556" s="19"/>
      <c r="I556" s="19"/>
      <c r="J556" s="19"/>
      <c r="K556" s="19"/>
      <c r="S556" s="6"/>
      <c r="T556" s="19"/>
    </row>
    <row r="557">
      <c r="A557" s="6"/>
      <c r="B557" s="19"/>
      <c r="F557" s="19"/>
      <c r="G557" s="6"/>
      <c r="H557" s="19"/>
      <c r="I557" s="19"/>
      <c r="J557" s="19"/>
      <c r="K557" s="19"/>
      <c r="S557" s="6"/>
      <c r="T557" s="19"/>
    </row>
    <row r="558">
      <c r="A558" s="6"/>
      <c r="B558" s="19"/>
      <c r="F558" s="19"/>
      <c r="G558" s="6"/>
      <c r="H558" s="19"/>
      <c r="I558" s="19"/>
      <c r="J558" s="19"/>
      <c r="K558" s="19"/>
      <c r="S558" s="6"/>
      <c r="T558" s="19"/>
    </row>
    <row r="559">
      <c r="A559" s="6"/>
      <c r="B559" s="19"/>
      <c r="F559" s="19"/>
      <c r="G559" s="6"/>
      <c r="H559" s="19"/>
      <c r="I559" s="19"/>
      <c r="J559" s="19"/>
      <c r="K559" s="19"/>
      <c r="S559" s="6"/>
      <c r="T559" s="19"/>
    </row>
    <row r="560">
      <c r="A560" s="6"/>
      <c r="B560" s="19"/>
      <c r="F560" s="19"/>
      <c r="G560" s="6"/>
      <c r="H560" s="19"/>
      <c r="I560" s="19"/>
      <c r="J560" s="19"/>
      <c r="K560" s="19"/>
      <c r="S560" s="6"/>
      <c r="T560" s="19"/>
    </row>
    <row r="561">
      <c r="A561" s="6"/>
      <c r="B561" s="19"/>
      <c r="F561" s="19"/>
      <c r="G561" s="6"/>
      <c r="H561" s="19"/>
      <c r="I561" s="19"/>
      <c r="J561" s="19"/>
      <c r="K561" s="19"/>
      <c r="S561" s="6"/>
      <c r="T561" s="19"/>
    </row>
    <row r="562">
      <c r="A562" s="6"/>
      <c r="B562" s="19"/>
      <c r="F562" s="19"/>
      <c r="G562" s="6"/>
      <c r="H562" s="19"/>
      <c r="I562" s="19"/>
      <c r="J562" s="19"/>
      <c r="K562" s="19"/>
      <c r="S562" s="6"/>
      <c r="T562" s="19"/>
    </row>
    <row r="563">
      <c r="A563" s="6"/>
      <c r="B563" s="19"/>
      <c r="F563" s="19"/>
      <c r="G563" s="6"/>
      <c r="H563" s="19"/>
      <c r="I563" s="19"/>
      <c r="J563" s="19"/>
      <c r="K563" s="19"/>
      <c r="S563" s="6"/>
      <c r="T563" s="19"/>
    </row>
    <row r="564">
      <c r="A564" s="6"/>
      <c r="B564" s="19"/>
      <c r="F564" s="19"/>
      <c r="G564" s="6"/>
      <c r="H564" s="19"/>
      <c r="I564" s="19"/>
      <c r="J564" s="19"/>
      <c r="K564" s="19"/>
      <c r="S564" s="6"/>
      <c r="T564" s="19"/>
    </row>
    <row r="565">
      <c r="A565" s="6"/>
      <c r="B565" s="19"/>
      <c r="F565" s="19"/>
      <c r="G565" s="6"/>
      <c r="H565" s="19"/>
      <c r="I565" s="19"/>
      <c r="J565" s="19"/>
      <c r="K565" s="19"/>
      <c r="S565" s="6"/>
      <c r="T565" s="19"/>
    </row>
    <row r="566">
      <c r="A566" s="6"/>
      <c r="B566" s="19"/>
      <c r="F566" s="19"/>
      <c r="G566" s="6"/>
      <c r="H566" s="19"/>
      <c r="I566" s="19"/>
      <c r="J566" s="19"/>
      <c r="K566" s="19"/>
      <c r="S566" s="6"/>
      <c r="T566" s="19"/>
    </row>
    <row r="567">
      <c r="A567" s="6"/>
      <c r="B567" s="19"/>
      <c r="F567" s="19"/>
      <c r="G567" s="6"/>
      <c r="H567" s="19"/>
      <c r="I567" s="19"/>
      <c r="J567" s="19"/>
      <c r="K567" s="19"/>
      <c r="S567" s="6"/>
      <c r="T567" s="19"/>
    </row>
    <row r="568">
      <c r="A568" s="6"/>
      <c r="B568" s="19"/>
      <c r="F568" s="19"/>
      <c r="G568" s="6"/>
      <c r="H568" s="19"/>
      <c r="I568" s="19"/>
      <c r="J568" s="19"/>
      <c r="K568" s="19"/>
      <c r="S568" s="6"/>
      <c r="T568" s="19"/>
    </row>
    <row r="569">
      <c r="A569" s="6"/>
      <c r="B569" s="19"/>
      <c r="F569" s="19"/>
      <c r="G569" s="6"/>
      <c r="H569" s="19"/>
      <c r="I569" s="19"/>
      <c r="J569" s="19"/>
      <c r="K569" s="19"/>
      <c r="S569" s="6"/>
      <c r="T569" s="19"/>
    </row>
    <row r="570">
      <c r="A570" s="6"/>
      <c r="B570" s="19"/>
      <c r="F570" s="19"/>
      <c r="G570" s="6"/>
      <c r="H570" s="19"/>
      <c r="I570" s="19"/>
      <c r="J570" s="19"/>
      <c r="K570" s="19"/>
      <c r="S570" s="6"/>
      <c r="T570" s="19"/>
    </row>
    <row r="571">
      <c r="A571" s="6"/>
      <c r="B571" s="19"/>
      <c r="F571" s="19"/>
      <c r="G571" s="6"/>
      <c r="H571" s="19"/>
      <c r="I571" s="19"/>
      <c r="J571" s="19"/>
      <c r="K571" s="19"/>
      <c r="S571" s="6"/>
      <c r="T571" s="19"/>
    </row>
    <row r="572">
      <c r="A572" s="6"/>
      <c r="B572" s="19"/>
      <c r="F572" s="19"/>
      <c r="G572" s="6"/>
      <c r="H572" s="19"/>
      <c r="I572" s="19"/>
      <c r="J572" s="19"/>
      <c r="K572" s="19"/>
      <c r="S572" s="6"/>
      <c r="T572" s="19"/>
    </row>
    <row r="573">
      <c r="A573" s="6"/>
      <c r="B573" s="19"/>
      <c r="F573" s="19"/>
      <c r="G573" s="6"/>
      <c r="H573" s="19"/>
      <c r="I573" s="19"/>
      <c r="J573" s="19"/>
      <c r="K573" s="19"/>
      <c r="S573" s="6"/>
      <c r="T573" s="19"/>
    </row>
    <row r="574">
      <c r="A574" s="6"/>
      <c r="B574" s="19"/>
      <c r="F574" s="19"/>
      <c r="G574" s="6"/>
      <c r="H574" s="19"/>
      <c r="I574" s="19"/>
      <c r="J574" s="19"/>
      <c r="K574" s="19"/>
      <c r="S574" s="6"/>
      <c r="T574" s="19"/>
    </row>
    <row r="575">
      <c r="A575" s="6"/>
      <c r="B575" s="19"/>
      <c r="F575" s="19"/>
      <c r="G575" s="6"/>
      <c r="H575" s="19"/>
      <c r="I575" s="19"/>
      <c r="J575" s="19"/>
      <c r="K575" s="19"/>
      <c r="S575" s="6"/>
      <c r="T575" s="19"/>
    </row>
    <row r="576">
      <c r="A576" s="6"/>
      <c r="B576" s="19"/>
      <c r="F576" s="19"/>
      <c r="G576" s="6"/>
      <c r="H576" s="19"/>
      <c r="I576" s="19"/>
      <c r="J576" s="19"/>
      <c r="K576" s="19"/>
      <c r="S576" s="6"/>
      <c r="T576" s="19"/>
    </row>
    <row r="577">
      <c r="A577" s="6"/>
      <c r="B577" s="19"/>
      <c r="F577" s="19"/>
      <c r="G577" s="6"/>
      <c r="H577" s="19"/>
      <c r="I577" s="19"/>
      <c r="J577" s="19"/>
      <c r="K577" s="19"/>
      <c r="S577" s="6"/>
      <c r="T577" s="19"/>
    </row>
    <row r="578">
      <c r="A578" s="6"/>
      <c r="B578" s="19"/>
      <c r="F578" s="19"/>
      <c r="G578" s="6"/>
      <c r="H578" s="19"/>
      <c r="I578" s="19"/>
      <c r="J578" s="19"/>
      <c r="K578" s="19"/>
      <c r="S578" s="6"/>
      <c r="T578" s="19"/>
    </row>
    <row r="579">
      <c r="A579" s="6"/>
      <c r="B579" s="19"/>
      <c r="F579" s="19"/>
      <c r="G579" s="6"/>
      <c r="H579" s="19"/>
      <c r="I579" s="19"/>
      <c r="J579" s="19"/>
      <c r="K579" s="19"/>
      <c r="S579" s="6"/>
      <c r="T579" s="19"/>
    </row>
    <row r="580">
      <c r="A580" s="6"/>
      <c r="B580" s="19"/>
      <c r="F580" s="19"/>
      <c r="G580" s="6"/>
      <c r="H580" s="19"/>
      <c r="I580" s="19"/>
      <c r="J580" s="19"/>
      <c r="K580" s="19"/>
      <c r="S580" s="6"/>
      <c r="T580" s="19"/>
    </row>
    <row r="581">
      <c r="A581" s="6"/>
      <c r="B581" s="19"/>
      <c r="F581" s="19"/>
      <c r="G581" s="6"/>
      <c r="H581" s="19"/>
      <c r="I581" s="19"/>
      <c r="J581" s="19"/>
      <c r="K581" s="19"/>
      <c r="S581" s="6"/>
      <c r="T581" s="19"/>
    </row>
    <row r="582">
      <c r="A582" s="6"/>
      <c r="B582" s="19"/>
      <c r="F582" s="19"/>
      <c r="G582" s="6"/>
      <c r="H582" s="19"/>
      <c r="I582" s="19"/>
      <c r="J582" s="19"/>
      <c r="K582" s="19"/>
      <c r="S582" s="6"/>
      <c r="T582" s="19"/>
    </row>
    <row r="583">
      <c r="A583" s="6"/>
      <c r="B583" s="19"/>
      <c r="F583" s="19"/>
      <c r="G583" s="6"/>
      <c r="H583" s="19"/>
      <c r="I583" s="19"/>
      <c r="J583" s="19"/>
      <c r="K583" s="19"/>
      <c r="S583" s="6"/>
      <c r="T583" s="19"/>
    </row>
    <row r="584">
      <c r="A584" s="6"/>
      <c r="B584" s="19"/>
      <c r="F584" s="19"/>
      <c r="G584" s="6"/>
      <c r="H584" s="19"/>
      <c r="I584" s="19"/>
      <c r="J584" s="19"/>
      <c r="K584" s="19"/>
      <c r="S584" s="6"/>
      <c r="T584" s="19"/>
    </row>
    <row r="585">
      <c r="A585" s="6"/>
      <c r="B585" s="19"/>
      <c r="F585" s="19"/>
      <c r="G585" s="6"/>
      <c r="H585" s="19"/>
      <c r="I585" s="19"/>
      <c r="J585" s="19"/>
      <c r="K585" s="19"/>
      <c r="S585" s="6"/>
      <c r="T585" s="19"/>
    </row>
    <row r="586">
      <c r="A586" s="6"/>
      <c r="B586" s="19"/>
      <c r="F586" s="19"/>
      <c r="G586" s="6"/>
      <c r="H586" s="19"/>
      <c r="I586" s="19"/>
      <c r="J586" s="19"/>
      <c r="K586" s="19"/>
      <c r="S586" s="6"/>
      <c r="T586" s="19"/>
    </row>
    <row r="587">
      <c r="A587" s="6"/>
      <c r="B587" s="19"/>
      <c r="F587" s="19"/>
      <c r="G587" s="6"/>
      <c r="H587" s="19"/>
      <c r="I587" s="19"/>
      <c r="J587" s="19"/>
      <c r="K587" s="19"/>
      <c r="S587" s="6"/>
      <c r="T587" s="19"/>
    </row>
    <row r="588">
      <c r="A588" s="6"/>
      <c r="B588" s="19"/>
      <c r="F588" s="19"/>
      <c r="G588" s="6"/>
      <c r="H588" s="19"/>
      <c r="I588" s="19"/>
      <c r="J588" s="19"/>
      <c r="K588" s="19"/>
      <c r="S588" s="6"/>
      <c r="T588" s="19"/>
    </row>
    <row r="589">
      <c r="A589" s="6"/>
      <c r="B589" s="19"/>
      <c r="F589" s="19"/>
      <c r="G589" s="6"/>
      <c r="H589" s="19"/>
      <c r="I589" s="19"/>
      <c r="J589" s="19"/>
      <c r="K589" s="19"/>
      <c r="S589" s="6"/>
      <c r="T589" s="19"/>
    </row>
    <row r="590">
      <c r="A590" s="6"/>
      <c r="B590" s="19"/>
      <c r="F590" s="19"/>
      <c r="G590" s="6"/>
      <c r="H590" s="19"/>
      <c r="I590" s="19"/>
      <c r="J590" s="19"/>
      <c r="K590" s="19"/>
      <c r="S590" s="6"/>
      <c r="T590" s="19"/>
    </row>
    <row r="591">
      <c r="A591" s="6"/>
      <c r="B591" s="19"/>
      <c r="F591" s="19"/>
      <c r="G591" s="6"/>
      <c r="H591" s="19"/>
      <c r="I591" s="19"/>
      <c r="J591" s="19"/>
      <c r="K591" s="19"/>
      <c r="S591" s="6"/>
      <c r="T591" s="19"/>
    </row>
    <row r="592">
      <c r="A592" s="6"/>
      <c r="B592" s="19"/>
      <c r="F592" s="19"/>
      <c r="G592" s="6"/>
      <c r="H592" s="19"/>
      <c r="I592" s="19"/>
      <c r="J592" s="19"/>
      <c r="K592" s="19"/>
      <c r="S592" s="6"/>
      <c r="T592" s="19"/>
    </row>
    <row r="593">
      <c r="A593" s="6"/>
      <c r="B593" s="19"/>
      <c r="F593" s="19"/>
      <c r="G593" s="6"/>
      <c r="H593" s="19"/>
      <c r="I593" s="19"/>
      <c r="J593" s="19"/>
      <c r="K593" s="19"/>
      <c r="S593" s="6"/>
      <c r="T593" s="19"/>
    </row>
    <row r="594">
      <c r="A594" s="6"/>
      <c r="B594" s="19"/>
      <c r="F594" s="19"/>
      <c r="G594" s="6"/>
      <c r="H594" s="19"/>
      <c r="I594" s="19"/>
      <c r="J594" s="19"/>
      <c r="K594" s="19"/>
      <c r="S594" s="6"/>
      <c r="T594" s="19"/>
    </row>
    <row r="595">
      <c r="A595" s="6"/>
      <c r="B595" s="19"/>
      <c r="F595" s="19"/>
      <c r="G595" s="6"/>
      <c r="H595" s="19"/>
      <c r="I595" s="19"/>
      <c r="J595" s="19"/>
      <c r="K595" s="19"/>
      <c r="S595" s="6"/>
      <c r="T595" s="19"/>
    </row>
    <row r="596">
      <c r="A596" s="6"/>
      <c r="B596" s="19"/>
      <c r="F596" s="19"/>
      <c r="G596" s="6"/>
      <c r="H596" s="19"/>
      <c r="I596" s="19"/>
      <c r="J596" s="19"/>
      <c r="K596" s="19"/>
      <c r="S596" s="6"/>
      <c r="T596" s="19"/>
    </row>
    <row r="597">
      <c r="A597" s="6"/>
      <c r="B597" s="19"/>
      <c r="F597" s="19"/>
      <c r="G597" s="6"/>
      <c r="H597" s="19"/>
      <c r="I597" s="19"/>
      <c r="J597" s="19"/>
      <c r="K597" s="19"/>
      <c r="S597" s="6"/>
      <c r="T597" s="19"/>
    </row>
    <row r="598">
      <c r="A598" s="6"/>
      <c r="B598" s="19"/>
      <c r="F598" s="19"/>
      <c r="G598" s="6"/>
      <c r="H598" s="19"/>
      <c r="I598" s="19"/>
      <c r="J598" s="19"/>
      <c r="K598" s="19"/>
      <c r="S598" s="6"/>
      <c r="T598" s="19"/>
    </row>
    <row r="599">
      <c r="A599" s="6"/>
      <c r="B599" s="19"/>
      <c r="F599" s="19"/>
      <c r="G599" s="6"/>
      <c r="H599" s="19"/>
      <c r="I599" s="19"/>
      <c r="J599" s="19"/>
      <c r="K599" s="19"/>
      <c r="S599" s="6"/>
      <c r="T599" s="19"/>
    </row>
    <row r="600">
      <c r="A600" s="6"/>
      <c r="B600" s="19"/>
      <c r="F600" s="19"/>
      <c r="G600" s="6"/>
      <c r="H600" s="19"/>
      <c r="I600" s="19"/>
      <c r="J600" s="19"/>
      <c r="K600" s="19"/>
      <c r="S600" s="6"/>
      <c r="T600" s="19"/>
    </row>
    <row r="601">
      <c r="A601" s="6"/>
      <c r="B601" s="19"/>
      <c r="F601" s="19"/>
      <c r="G601" s="6"/>
      <c r="H601" s="19"/>
      <c r="I601" s="19"/>
      <c r="J601" s="19"/>
      <c r="K601" s="19"/>
      <c r="S601" s="6"/>
      <c r="T601" s="19"/>
    </row>
    <row r="602">
      <c r="A602" s="6"/>
      <c r="B602" s="19"/>
      <c r="F602" s="19"/>
      <c r="G602" s="6"/>
      <c r="H602" s="19"/>
      <c r="I602" s="19"/>
      <c r="J602" s="19"/>
      <c r="K602" s="19"/>
      <c r="S602" s="6"/>
      <c r="T602" s="19"/>
    </row>
    <row r="603">
      <c r="A603" s="6"/>
      <c r="B603" s="19"/>
      <c r="F603" s="19"/>
      <c r="G603" s="6"/>
      <c r="H603" s="19"/>
      <c r="I603" s="19"/>
      <c r="J603" s="19"/>
      <c r="K603" s="19"/>
      <c r="S603" s="6"/>
      <c r="T603" s="19"/>
    </row>
    <row r="604">
      <c r="A604" s="6"/>
      <c r="B604" s="19"/>
      <c r="F604" s="19"/>
      <c r="G604" s="6"/>
      <c r="H604" s="19"/>
      <c r="I604" s="19"/>
      <c r="J604" s="19"/>
      <c r="K604" s="19"/>
      <c r="S604" s="6"/>
      <c r="T604" s="19"/>
    </row>
    <row r="605">
      <c r="A605" s="6"/>
      <c r="B605" s="19"/>
      <c r="F605" s="19"/>
      <c r="G605" s="6"/>
      <c r="H605" s="19"/>
      <c r="I605" s="19"/>
      <c r="J605" s="19"/>
      <c r="K605" s="19"/>
      <c r="S605" s="6"/>
      <c r="T605" s="19"/>
    </row>
    <row r="606">
      <c r="A606" s="6"/>
      <c r="B606" s="19"/>
      <c r="F606" s="19"/>
      <c r="G606" s="6"/>
      <c r="H606" s="19"/>
      <c r="I606" s="19"/>
      <c r="J606" s="19"/>
      <c r="K606" s="19"/>
      <c r="S606" s="6"/>
      <c r="T606" s="19"/>
    </row>
    <row r="607">
      <c r="A607" s="6"/>
      <c r="B607" s="19"/>
      <c r="F607" s="19"/>
      <c r="G607" s="6"/>
      <c r="H607" s="19"/>
      <c r="I607" s="19"/>
      <c r="J607" s="19"/>
      <c r="K607" s="19"/>
      <c r="S607" s="6"/>
      <c r="T607" s="19"/>
    </row>
    <row r="608">
      <c r="A608" s="6"/>
      <c r="B608" s="19"/>
      <c r="F608" s="19"/>
      <c r="G608" s="6"/>
      <c r="H608" s="19"/>
      <c r="I608" s="19"/>
      <c r="J608" s="19"/>
      <c r="K608" s="19"/>
      <c r="S608" s="6"/>
      <c r="T608" s="19"/>
    </row>
    <row r="609">
      <c r="A609" s="6"/>
      <c r="B609" s="19"/>
      <c r="F609" s="19"/>
      <c r="G609" s="6"/>
      <c r="H609" s="19"/>
      <c r="I609" s="19"/>
      <c r="J609" s="19"/>
      <c r="K609" s="19"/>
      <c r="S609" s="6"/>
      <c r="T609" s="19"/>
    </row>
    <row r="610">
      <c r="A610" s="6"/>
      <c r="B610" s="19"/>
      <c r="F610" s="19"/>
      <c r="G610" s="6"/>
      <c r="H610" s="19"/>
      <c r="I610" s="19"/>
      <c r="J610" s="19"/>
      <c r="K610" s="19"/>
      <c r="S610" s="6"/>
      <c r="T610" s="19"/>
    </row>
    <row r="611">
      <c r="A611" s="6"/>
      <c r="B611" s="19"/>
      <c r="F611" s="19"/>
      <c r="G611" s="6"/>
      <c r="H611" s="19"/>
      <c r="I611" s="19"/>
      <c r="J611" s="19"/>
      <c r="K611" s="19"/>
      <c r="S611" s="6"/>
      <c r="T611" s="19"/>
    </row>
    <row r="612">
      <c r="A612" s="6"/>
      <c r="B612" s="19"/>
      <c r="F612" s="19"/>
      <c r="G612" s="6"/>
      <c r="H612" s="19"/>
      <c r="I612" s="19"/>
      <c r="J612" s="19"/>
      <c r="K612" s="19"/>
      <c r="S612" s="6"/>
      <c r="T612" s="19"/>
    </row>
    <row r="613">
      <c r="A613" s="6"/>
      <c r="B613" s="19"/>
      <c r="F613" s="19"/>
      <c r="G613" s="6"/>
      <c r="H613" s="19"/>
      <c r="I613" s="19"/>
      <c r="J613" s="19"/>
      <c r="K613" s="19"/>
      <c r="S613" s="6"/>
      <c r="T613" s="19"/>
    </row>
    <row r="614">
      <c r="A614" s="6"/>
      <c r="B614" s="19"/>
      <c r="F614" s="19"/>
      <c r="G614" s="6"/>
      <c r="H614" s="19"/>
      <c r="I614" s="19"/>
      <c r="J614" s="19"/>
      <c r="K614" s="19"/>
      <c r="S614" s="6"/>
      <c r="T614" s="19"/>
    </row>
    <row r="615">
      <c r="A615" s="6"/>
      <c r="B615" s="19"/>
      <c r="F615" s="19"/>
      <c r="G615" s="6"/>
      <c r="H615" s="19"/>
      <c r="I615" s="19"/>
      <c r="J615" s="19"/>
      <c r="K615" s="19"/>
      <c r="S615" s="6"/>
      <c r="T615" s="19"/>
    </row>
    <row r="616">
      <c r="A616" s="6"/>
      <c r="B616" s="19"/>
      <c r="F616" s="19"/>
      <c r="G616" s="6"/>
      <c r="H616" s="19"/>
      <c r="I616" s="19"/>
      <c r="J616" s="19"/>
      <c r="K616" s="19"/>
      <c r="S616" s="6"/>
      <c r="T616" s="19"/>
    </row>
    <row r="617">
      <c r="A617" s="6"/>
      <c r="B617" s="19"/>
      <c r="F617" s="19"/>
      <c r="G617" s="6"/>
      <c r="H617" s="19"/>
      <c r="I617" s="19"/>
      <c r="J617" s="19"/>
      <c r="K617" s="19"/>
      <c r="S617" s="6"/>
      <c r="T617" s="19"/>
    </row>
    <row r="618">
      <c r="A618" s="6"/>
      <c r="B618" s="19"/>
      <c r="F618" s="19"/>
      <c r="G618" s="6"/>
      <c r="H618" s="19"/>
      <c r="I618" s="19"/>
      <c r="J618" s="19"/>
      <c r="K618" s="19"/>
      <c r="S618" s="6"/>
      <c r="T618" s="19"/>
    </row>
    <row r="619">
      <c r="A619" s="6"/>
      <c r="B619" s="19"/>
      <c r="F619" s="19"/>
      <c r="G619" s="6"/>
      <c r="H619" s="19"/>
      <c r="I619" s="19"/>
      <c r="J619" s="19"/>
      <c r="K619" s="19"/>
      <c r="S619" s="6"/>
      <c r="T619" s="19"/>
    </row>
    <row r="620">
      <c r="A620" s="6"/>
      <c r="B620" s="19"/>
      <c r="F620" s="19"/>
      <c r="G620" s="6"/>
      <c r="H620" s="19"/>
      <c r="I620" s="19"/>
      <c r="J620" s="19"/>
      <c r="K620" s="19"/>
      <c r="S620" s="6"/>
      <c r="T620" s="19"/>
    </row>
    <row r="621">
      <c r="A621" s="6"/>
      <c r="B621" s="19"/>
      <c r="F621" s="19"/>
      <c r="G621" s="6"/>
      <c r="H621" s="19"/>
      <c r="I621" s="19"/>
      <c r="J621" s="19"/>
      <c r="K621" s="19"/>
      <c r="S621" s="6"/>
      <c r="T621" s="19"/>
    </row>
    <row r="622">
      <c r="A622" s="6"/>
      <c r="B622" s="19"/>
      <c r="F622" s="19"/>
      <c r="G622" s="6"/>
      <c r="H622" s="19"/>
      <c r="I622" s="19"/>
      <c r="J622" s="19"/>
      <c r="K622" s="19"/>
      <c r="S622" s="6"/>
      <c r="T622" s="19"/>
    </row>
    <row r="623">
      <c r="A623" s="6"/>
      <c r="B623" s="19"/>
      <c r="F623" s="19"/>
      <c r="G623" s="6"/>
      <c r="H623" s="19"/>
      <c r="I623" s="19"/>
      <c r="J623" s="19"/>
      <c r="K623" s="19"/>
      <c r="S623" s="6"/>
      <c r="T623" s="19"/>
    </row>
    <row r="624">
      <c r="A624" s="6"/>
      <c r="B624" s="19"/>
      <c r="F624" s="19"/>
      <c r="G624" s="6"/>
      <c r="H624" s="19"/>
      <c r="I624" s="19"/>
      <c r="J624" s="19"/>
      <c r="K624" s="19"/>
      <c r="S624" s="6"/>
      <c r="T624" s="19"/>
    </row>
    <row r="625">
      <c r="A625" s="6"/>
      <c r="B625" s="19"/>
      <c r="F625" s="19"/>
      <c r="G625" s="6"/>
      <c r="H625" s="19"/>
      <c r="I625" s="19"/>
      <c r="J625" s="19"/>
      <c r="K625" s="19"/>
      <c r="S625" s="6"/>
      <c r="T625" s="19"/>
    </row>
    <row r="626">
      <c r="A626" s="6"/>
      <c r="B626" s="19"/>
      <c r="F626" s="19"/>
      <c r="G626" s="6"/>
      <c r="H626" s="19"/>
      <c r="I626" s="19"/>
      <c r="J626" s="19"/>
      <c r="K626" s="19"/>
      <c r="S626" s="6"/>
      <c r="T626" s="19"/>
    </row>
    <row r="627">
      <c r="A627" s="6"/>
      <c r="B627" s="19"/>
      <c r="F627" s="19"/>
      <c r="G627" s="6"/>
      <c r="H627" s="19"/>
      <c r="I627" s="19"/>
      <c r="J627" s="19"/>
      <c r="K627" s="19"/>
      <c r="S627" s="6"/>
      <c r="T627" s="19"/>
    </row>
    <row r="628">
      <c r="A628" s="6"/>
      <c r="B628" s="19"/>
      <c r="F628" s="19"/>
      <c r="G628" s="6"/>
      <c r="H628" s="19"/>
      <c r="I628" s="19"/>
      <c r="J628" s="19"/>
      <c r="K628" s="19"/>
      <c r="S628" s="6"/>
      <c r="T628" s="19"/>
    </row>
    <row r="629">
      <c r="A629" s="6"/>
      <c r="B629" s="19"/>
      <c r="F629" s="19"/>
      <c r="G629" s="6"/>
      <c r="H629" s="19"/>
      <c r="I629" s="19"/>
      <c r="J629" s="19"/>
      <c r="K629" s="19"/>
      <c r="S629" s="6"/>
      <c r="T629" s="19"/>
    </row>
    <row r="630">
      <c r="A630" s="6"/>
      <c r="B630" s="19"/>
      <c r="F630" s="19"/>
      <c r="G630" s="6"/>
      <c r="H630" s="19"/>
      <c r="I630" s="19"/>
      <c r="J630" s="19"/>
      <c r="K630" s="19"/>
      <c r="S630" s="6"/>
      <c r="T630" s="19"/>
    </row>
    <row r="631">
      <c r="A631" s="6"/>
      <c r="B631" s="19"/>
      <c r="F631" s="19"/>
      <c r="G631" s="6"/>
      <c r="H631" s="19"/>
      <c r="I631" s="19"/>
      <c r="J631" s="19"/>
      <c r="K631" s="19"/>
      <c r="S631" s="6"/>
      <c r="T631" s="19"/>
    </row>
    <row r="632">
      <c r="A632" s="6"/>
      <c r="B632" s="19"/>
      <c r="F632" s="19"/>
      <c r="G632" s="6"/>
      <c r="H632" s="19"/>
      <c r="I632" s="19"/>
      <c r="J632" s="19"/>
      <c r="K632" s="19"/>
      <c r="S632" s="6"/>
      <c r="T632" s="19"/>
    </row>
    <row r="633">
      <c r="A633" s="6"/>
      <c r="B633" s="19"/>
      <c r="F633" s="19"/>
      <c r="G633" s="6"/>
      <c r="H633" s="19"/>
      <c r="I633" s="19"/>
      <c r="J633" s="19"/>
      <c r="K633" s="19"/>
      <c r="S633" s="6"/>
      <c r="T633" s="19"/>
    </row>
    <row r="634">
      <c r="A634" s="6"/>
      <c r="B634" s="19"/>
      <c r="F634" s="19"/>
      <c r="G634" s="6"/>
      <c r="H634" s="19"/>
      <c r="I634" s="19"/>
      <c r="J634" s="19"/>
      <c r="K634" s="19"/>
      <c r="S634" s="6"/>
      <c r="T634" s="19"/>
    </row>
    <row r="635">
      <c r="A635" s="6"/>
      <c r="B635" s="19"/>
      <c r="F635" s="19"/>
      <c r="G635" s="6"/>
      <c r="H635" s="19"/>
      <c r="I635" s="19"/>
      <c r="J635" s="19"/>
      <c r="K635" s="19"/>
      <c r="S635" s="6"/>
      <c r="T635" s="19"/>
    </row>
    <row r="636">
      <c r="A636" s="6"/>
      <c r="B636" s="19"/>
      <c r="F636" s="19"/>
      <c r="G636" s="6"/>
      <c r="H636" s="19"/>
      <c r="I636" s="19"/>
      <c r="J636" s="19"/>
      <c r="K636" s="19"/>
      <c r="S636" s="6"/>
      <c r="T636" s="19"/>
    </row>
    <row r="637">
      <c r="A637" s="6"/>
      <c r="B637" s="19"/>
      <c r="F637" s="19"/>
      <c r="G637" s="6"/>
      <c r="H637" s="19"/>
      <c r="I637" s="19"/>
      <c r="J637" s="19"/>
      <c r="K637" s="19"/>
      <c r="S637" s="6"/>
      <c r="T637" s="19"/>
    </row>
    <row r="638">
      <c r="A638" s="6"/>
      <c r="B638" s="19"/>
      <c r="F638" s="19"/>
      <c r="G638" s="6"/>
      <c r="H638" s="19"/>
      <c r="I638" s="19"/>
      <c r="J638" s="19"/>
      <c r="K638" s="19"/>
      <c r="S638" s="6"/>
      <c r="T638" s="19"/>
    </row>
    <row r="639">
      <c r="A639" s="6"/>
      <c r="B639" s="19"/>
      <c r="F639" s="19"/>
      <c r="G639" s="6"/>
      <c r="H639" s="19"/>
      <c r="I639" s="19"/>
      <c r="J639" s="19"/>
      <c r="K639" s="19"/>
      <c r="S639" s="6"/>
      <c r="T639" s="19"/>
    </row>
    <row r="640">
      <c r="A640" s="6"/>
      <c r="B640" s="19"/>
      <c r="F640" s="19"/>
      <c r="G640" s="6"/>
      <c r="H640" s="19"/>
      <c r="I640" s="19"/>
      <c r="J640" s="19"/>
      <c r="K640" s="19"/>
      <c r="S640" s="6"/>
      <c r="T640" s="19"/>
    </row>
    <row r="641">
      <c r="A641" s="6"/>
      <c r="B641" s="19"/>
      <c r="F641" s="19"/>
      <c r="G641" s="6"/>
      <c r="H641" s="19"/>
      <c r="I641" s="19"/>
      <c r="J641" s="19"/>
      <c r="K641" s="19"/>
      <c r="S641" s="6"/>
      <c r="T641" s="19"/>
    </row>
    <row r="642">
      <c r="A642" s="6"/>
      <c r="B642" s="19"/>
      <c r="F642" s="19"/>
      <c r="G642" s="6"/>
      <c r="H642" s="19"/>
      <c r="I642" s="19"/>
      <c r="J642" s="19"/>
      <c r="K642" s="19"/>
      <c r="S642" s="6"/>
      <c r="T642" s="19"/>
    </row>
    <row r="643">
      <c r="A643" s="6"/>
      <c r="B643" s="19"/>
      <c r="F643" s="19"/>
      <c r="G643" s="6"/>
      <c r="H643" s="19"/>
      <c r="I643" s="19"/>
      <c r="J643" s="19"/>
      <c r="K643" s="19"/>
      <c r="S643" s="6"/>
      <c r="T643" s="19"/>
    </row>
    <row r="644">
      <c r="A644" s="6"/>
      <c r="B644" s="19"/>
      <c r="F644" s="19"/>
      <c r="G644" s="6"/>
      <c r="H644" s="19"/>
      <c r="I644" s="19"/>
      <c r="J644" s="19"/>
      <c r="K644" s="19"/>
      <c r="S644" s="6"/>
      <c r="T644" s="19"/>
    </row>
    <row r="645">
      <c r="A645" s="6"/>
      <c r="B645" s="19"/>
      <c r="F645" s="19"/>
      <c r="G645" s="6"/>
      <c r="H645" s="19"/>
      <c r="I645" s="19"/>
      <c r="J645" s="19"/>
      <c r="K645" s="19"/>
      <c r="S645" s="6"/>
      <c r="T645" s="19"/>
    </row>
    <row r="646">
      <c r="A646" s="6"/>
      <c r="B646" s="19"/>
      <c r="F646" s="19"/>
      <c r="G646" s="6"/>
      <c r="H646" s="19"/>
      <c r="I646" s="19"/>
      <c r="J646" s="19"/>
      <c r="K646" s="19"/>
      <c r="S646" s="6"/>
      <c r="T646" s="19"/>
    </row>
    <row r="647">
      <c r="A647" s="6"/>
      <c r="B647" s="19"/>
      <c r="F647" s="19"/>
      <c r="G647" s="6"/>
      <c r="H647" s="19"/>
      <c r="I647" s="19"/>
      <c r="J647" s="19"/>
      <c r="K647" s="19"/>
      <c r="S647" s="6"/>
      <c r="T647" s="19"/>
    </row>
    <row r="648">
      <c r="A648" s="6"/>
      <c r="B648" s="19"/>
      <c r="F648" s="19"/>
      <c r="G648" s="6"/>
      <c r="H648" s="19"/>
      <c r="I648" s="19"/>
      <c r="J648" s="19"/>
      <c r="K648" s="19"/>
      <c r="S648" s="6"/>
      <c r="T648" s="19"/>
    </row>
    <row r="649">
      <c r="A649" s="6"/>
      <c r="B649" s="19"/>
      <c r="F649" s="19"/>
      <c r="G649" s="6"/>
      <c r="H649" s="19"/>
      <c r="I649" s="19"/>
      <c r="J649" s="19"/>
      <c r="K649" s="19"/>
      <c r="S649" s="6"/>
      <c r="T649" s="19"/>
    </row>
    <row r="650">
      <c r="A650" s="6"/>
      <c r="B650" s="19"/>
      <c r="F650" s="19"/>
      <c r="G650" s="6"/>
      <c r="H650" s="19"/>
      <c r="I650" s="19"/>
      <c r="J650" s="19"/>
      <c r="K650" s="19"/>
      <c r="S650" s="6"/>
      <c r="T650" s="19"/>
    </row>
    <row r="651">
      <c r="A651" s="6"/>
      <c r="B651" s="19"/>
      <c r="F651" s="19"/>
      <c r="G651" s="6"/>
      <c r="H651" s="19"/>
      <c r="I651" s="19"/>
      <c r="J651" s="19"/>
      <c r="K651" s="19"/>
      <c r="S651" s="6"/>
      <c r="T651" s="19"/>
    </row>
    <row r="652">
      <c r="A652" s="6"/>
      <c r="B652" s="19"/>
      <c r="F652" s="19"/>
      <c r="G652" s="6"/>
      <c r="H652" s="19"/>
      <c r="I652" s="19"/>
      <c r="J652" s="19"/>
      <c r="K652" s="19"/>
      <c r="S652" s="6"/>
      <c r="T652" s="19"/>
    </row>
    <row r="653">
      <c r="A653" s="6"/>
      <c r="B653" s="19"/>
      <c r="F653" s="19"/>
      <c r="G653" s="6"/>
      <c r="H653" s="19"/>
      <c r="I653" s="19"/>
      <c r="J653" s="19"/>
      <c r="K653" s="19"/>
      <c r="S653" s="6"/>
      <c r="T653" s="19"/>
    </row>
    <row r="654">
      <c r="A654" s="6"/>
      <c r="B654" s="19"/>
      <c r="F654" s="19"/>
      <c r="G654" s="6"/>
      <c r="H654" s="19"/>
      <c r="I654" s="19"/>
      <c r="J654" s="19"/>
      <c r="K654" s="19"/>
      <c r="S654" s="6"/>
      <c r="T654" s="19"/>
    </row>
    <row r="655">
      <c r="A655" s="6"/>
      <c r="B655" s="19"/>
      <c r="F655" s="19"/>
      <c r="G655" s="6"/>
      <c r="H655" s="19"/>
      <c r="I655" s="19"/>
      <c r="J655" s="19"/>
      <c r="K655" s="19"/>
      <c r="S655" s="6"/>
      <c r="T655" s="19"/>
    </row>
    <row r="656">
      <c r="A656" s="6"/>
      <c r="B656" s="19"/>
      <c r="F656" s="19"/>
      <c r="G656" s="6"/>
      <c r="H656" s="19"/>
      <c r="I656" s="19"/>
      <c r="J656" s="19"/>
      <c r="K656" s="19"/>
      <c r="S656" s="6"/>
      <c r="T656" s="19"/>
    </row>
    <row r="657">
      <c r="A657" s="6"/>
      <c r="B657" s="19"/>
      <c r="F657" s="19"/>
      <c r="G657" s="6"/>
      <c r="H657" s="19"/>
      <c r="I657" s="19"/>
      <c r="J657" s="19"/>
      <c r="K657" s="19"/>
      <c r="S657" s="6"/>
      <c r="T657" s="19"/>
    </row>
    <row r="658">
      <c r="A658" s="6"/>
      <c r="B658" s="19"/>
      <c r="F658" s="19"/>
      <c r="G658" s="6"/>
      <c r="H658" s="19"/>
      <c r="I658" s="19"/>
      <c r="J658" s="19"/>
      <c r="K658" s="19"/>
      <c r="S658" s="6"/>
      <c r="T658" s="19"/>
    </row>
    <row r="659">
      <c r="A659" s="6"/>
      <c r="B659" s="19"/>
      <c r="F659" s="19"/>
      <c r="G659" s="6"/>
      <c r="H659" s="19"/>
      <c r="I659" s="19"/>
      <c r="J659" s="19"/>
      <c r="K659" s="19"/>
      <c r="S659" s="6"/>
      <c r="T659" s="19"/>
    </row>
    <row r="660">
      <c r="A660" s="6"/>
      <c r="B660" s="19"/>
      <c r="F660" s="19"/>
      <c r="G660" s="6"/>
      <c r="H660" s="19"/>
      <c r="I660" s="19"/>
      <c r="J660" s="19"/>
      <c r="K660" s="19"/>
      <c r="S660" s="6"/>
      <c r="T660" s="19"/>
    </row>
    <row r="661">
      <c r="A661" s="6"/>
      <c r="B661" s="19"/>
      <c r="F661" s="19"/>
      <c r="G661" s="6"/>
      <c r="H661" s="19"/>
      <c r="I661" s="19"/>
      <c r="J661" s="19"/>
      <c r="K661" s="19"/>
      <c r="S661" s="6"/>
      <c r="T661" s="19"/>
    </row>
    <row r="662">
      <c r="A662" s="6"/>
      <c r="B662" s="19"/>
      <c r="F662" s="19"/>
      <c r="G662" s="6"/>
      <c r="H662" s="19"/>
      <c r="I662" s="19"/>
      <c r="J662" s="19"/>
      <c r="K662" s="19"/>
      <c r="S662" s="6"/>
      <c r="T662" s="19"/>
    </row>
    <row r="663">
      <c r="A663" s="6"/>
      <c r="B663" s="19"/>
      <c r="F663" s="19"/>
      <c r="G663" s="6"/>
      <c r="H663" s="19"/>
      <c r="I663" s="19"/>
      <c r="J663" s="19"/>
      <c r="K663" s="19"/>
      <c r="S663" s="6"/>
      <c r="T663" s="19"/>
    </row>
    <row r="664">
      <c r="A664" s="6"/>
      <c r="B664" s="19"/>
      <c r="F664" s="19"/>
      <c r="G664" s="6"/>
      <c r="H664" s="19"/>
      <c r="I664" s="19"/>
      <c r="J664" s="19"/>
      <c r="K664" s="19"/>
      <c r="S664" s="6"/>
      <c r="T664" s="19"/>
    </row>
    <row r="665">
      <c r="A665" s="6"/>
      <c r="B665" s="19"/>
      <c r="F665" s="19"/>
      <c r="G665" s="6"/>
      <c r="H665" s="19"/>
      <c r="I665" s="19"/>
      <c r="J665" s="19"/>
      <c r="K665" s="19"/>
      <c r="S665" s="6"/>
      <c r="T665" s="19"/>
    </row>
    <row r="666">
      <c r="A666" s="6"/>
      <c r="B666" s="19"/>
      <c r="F666" s="19"/>
      <c r="G666" s="6"/>
      <c r="H666" s="19"/>
      <c r="I666" s="19"/>
      <c r="J666" s="19"/>
      <c r="K666" s="19"/>
      <c r="S666" s="6"/>
      <c r="T666" s="19"/>
    </row>
    <row r="667">
      <c r="A667" s="6"/>
      <c r="B667" s="19"/>
      <c r="F667" s="19"/>
      <c r="G667" s="6"/>
      <c r="H667" s="19"/>
      <c r="I667" s="19"/>
      <c r="J667" s="19"/>
      <c r="K667" s="19"/>
      <c r="S667" s="6"/>
      <c r="T667" s="19"/>
    </row>
    <row r="668">
      <c r="A668" s="6"/>
      <c r="B668" s="19"/>
      <c r="F668" s="19"/>
      <c r="G668" s="6"/>
      <c r="H668" s="19"/>
      <c r="I668" s="19"/>
      <c r="J668" s="19"/>
      <c r="K668" s="19"/>
      <c r="S668" s="6"/>
      <c r="T668" s="19"/>
    </row>
    <row r="669">
      <c r="A669" s="6"/>
      <c r="B669" s="19"/>
      <c r="F669" s="19"/>
      <c r="G669" s="6"/>
      <c r="H669" s="19"/>
      <c r="I669" s="19"/>
      <c r="J669" s="19"/>
      <c r="K669" s="19"/>
      <c r="S669" s="6"/>
      <c r="T669" s="19"/>
    </row>
    <row r="670">
      <c r="A670" s="6"/>
      <c r="B670" s="19"/>
      <c r="F670" s="19"/>
      <c r="G670" s="6"/>
      <c r="H670" s="19"/>
      <c r="I670" s="19"/>
      <c r="J670" s="19"/>
      <c r="K670" s="19"/>
      <c r="S670" s="6"/>
      <c r="T670" s="19"/>
    </row>
    <row r="671">
      <c r="A671" s="6"/>
      <c r="B671" s="19"/>
      <c r="F671" s="19"/>
      <c r="G671" s="6"/>
      <c r="H671" s="19"/>
      <c r="I671" s="19"/>
      <c r="J671" s="19"/>
      <c r="K671" s="19"/>
      <c r="S671" s="6"/>
      <c r="T671" s="19"/>
    </row>
    <row r="672">
      <c r="A672" s="6"/>
      <c r="B672" s="19"/>
      <c r="F672" s="19"/>
      <c r="G672" s="6"/>
      <c r="H672" s="19"/>
      <c r="I672" s="19"/>
      <c r="J672" s="19"/>
      <c r="K672" s="19"/>
      <c r="S672" s="6"/>
      <c r="T672" s="19"/>
    </row>
    <row r="673">
      <c r="A673" s="6"/>
      <c r="B673" s="19"/>
      <c r="F673" s="19"/>
      <c r="G673" s="6"/>
      <c r="H673" s="19"/>
      <c r="I673" s="19"/>
      <c r="J673" s="19"/>
      <c r="K673" s="19"/>
      <c r="S673" s="6"/>
      <c r="T673" s="19"/>
    </row>
    <row r="674">
      <c r="A674" s="6"/>
      <c r="B674" s="19"/>
      <c r="F674" s="19"/>
      <c r="G674" s="6"/>
      <c r="H674" s="19"/>
      <c r="I674" s="19"/>
      <c r="J674" s="19"/>
      <c r="K674" s="19"/>
      <c r="S674" s="6"/>
      <c r="T674" s="19"/>
    </row>
    <row r="675">
      <c r="A675" s="6"/>
      <c r="B675" s="19"/>
      <c r="F675" s="19"/>
      <c r="G675" s="6"/>
      <c r="H675" s="19"/>
      <c r="I675" s="19"/>
      <c r="J675" s="19"/>
      <c r="K675" s="19"/>
      <c r="S675" s="6"/>
      <c r="T675" s="19"/>
    </row>
    <row r="676">
      <c r="A676" s="6"/>
      <c r="B676" s="19"/>
      <c r="F676" s="19"/>
      <c r="G676" s="6"/>
      <c r="H676" s="19"/>
      <c r="I676" s="19"/>
      <c r="J676" s="19"/>
      <c r="K676" s="19"/>
      <c r="S676" s="6"/>
      <c r="T676" s="19"/>
    </row>
    <row r="677">
      <c r="A677" s="6"/>
      <c r="B677" s="19"/>
      <c r="F677" s="19"/>
      <c r="G677" s="6"/>
      <c r="H677" s="19"/>
      <c r="I677" s="19"/>
      <c r="J677" s="19"/>
      <c r="K677" s="19"/>
      <c r="S677" s="6"/>
      <c r="T677" s="19"/>
    </row>
    <row r="678">
      <c r="A678" s="6"/>
      <c r="B678" s="19"/>
      <c r="F678" s="19"/>
      <c r="G678" s="6"/>
      <c r="H678" s="19"/>
      <c r="I678" s="19"/>
      <c r="J678" s="19"/>
      <c r="K678" s="19"/>
      <c r="S678" s="6"/>
      <c r="T678" s="19"/>
    </row>
    <row r="679">
      <c r="A679" s="6"/>
      <c r="B679" s="19"/>
      <c r="F679" s="19"/>
      <c r="G679" s="6"/>
      <c r="H679" s="19"/>
      <c r="I679" s="19"/>
      <c r="J679" s="19"/>
      <c r="K679" s="19"/>
      <c r="S679" s="6"/>
      <c r="T679" s="19"/>
    </row>
    <row r="680">
      <c r="A680" s="6"/>
      <c r="B680" s="19"/>
      <c r="F680" s="19"/>
      <c r="G680" s="6"/>
      <c r="H680" s="19"/>
      <c r="I680" s="19"/>
      <c r="J680" s="19"/>
      <c r="K680" s="19"/>
      <c r="S680" s="6"/>
      <c r="T680" s="19"/>
    </row>
    <row r="681">
      <c r="A681" s="6"/>
      <c r="B681" s="19"/>
      <c r="F681" s="19"/>
      <c r="G681" s="6"/>
      <c r="H681" s="19"/>
      <c r="I681" s="19"/>
      <c r="J681" s="19"/>
      <c r="K681" s="19"/>
      <c r="S681" s="6"/>
      <c r="T681" s="19"/>
    </row>
    <row r="682">
      <c r="A682" s="6"/>
      <c r="B682" s="19"/>
      <c r="F682" s="19"/>
      <c r="G682" s="6"/>
      <c r="H682" s="19"/>
      <c r="I682" s="19"/>
      <c r="J682" s="19"/>
      <c r="K682" s="19"/>
      <c r="S682" s="6"/>
      <c r="T682" s="19"/>
    </row>
    <row r="683">
      <c r="A683" s="6"/>
      <c r="B683" s="19"/>
      <c r="F683" s="19"/>
      <c r="G683" s="6"/>
      <c r="H683" s="19"/>
      <c r="I683" s="19"/>
      <c r="J683" s="19"/>
      <c r="K683" s="19"/>
      <c r="S683" s="6"/>
      <c r="T683" s="19"/>
    </row>
    <row r="684">
      <c r="A684" s="6"/>
      <c r="B684" s="19"/>
      <c r="F684" s="19"/>
      <c r="G684" s="6"/>
      <c r="H684" s="19"/>
      <c r="I684" s="19"/>
      <c r="J684" s="19"/>
      <c r="K684" s="19"/>
      <c r="S684" s="6"/>
      <c r="T684" s="19"/>
    </row>
    <row r="685">
      <c r="A685" s="6"/>
      <c r="B685" s="19"/>
      <c r="F685" s="19"/>
      <c r="G685" s="6"/>
      <c r="H685" s="19"/>
      <c r="I685" s="19"/>
      <c r="J685" s="19"/>
      <c r="K685" s="19"/>
      <c r="S685" s="6"/>
      <c r="T685" s="19"/>
    </row>
    <row r="686">
      <c r="A686" s="6"/>
      <c r="B686" s="19"/>
      <c r="F686" s="19"/>
      <c r="G686" s="6"/>
      <c r="H686" s="19"/>
      <c r="I686" s="19"/>
      <c r="J686" s="19"/>
      <c r="K686" s="19"/>
      <c r="S686" s="6"/>
      <c r="T686" s="19"/>
    </row>
    <row r="687">
      <c r="A687" s="6"/>
      <c r="B687" s="19"/>
      <c r="F687" s="19"/>
      <c r="G687" s="6"/>
      <c r="H687" s="19"/>
      <c r="I687" s="19"/>
      <c r="J687" s="19"/>
      <c r="K687" s="19"/>
      <c r="S687" s="6"/>
      <c r="T687" s="19"/>
    </row>
    <row r="688">
      <c r="A688" s="6"/>
      <c r="B688" s="19"/>
      <c r="F688" s="19"/>
      <c r="G688" s="6"/>
      <c r="H688" s="19"/>
      <c r="I688" s="19"/>
      <c r="J688" s="19"/>
      <c r="K688" s="19"/>
      <c r="S688" s="6"/>
      <c r="T688" s="19"/>
    </row>
    <row r="689">
      <c r="A689" s="6"/>
      <c r="B689" s="19"/>
      <c r="F689" s="19"/>
      <c r="G689" s="6"/>
      <c r="H689" s="19"/>
      <c r="I689" s="19"/>
      <c r="J689" s="19"/>
      <c r="K689" s="19"/>
      <c r="S689" s="6"/>
      <c r="T689" s="19"/>
    </row>
    <row r="690">
      <c r="A690" s="6"/>
      <c r="B690" s="19"/>
      <c r="F690" s="19"/>
      <c r="G690" s="6"/>
      <c r="H690" s="19"/>
      <c r="I690" s="19"/>
      <c r="J690" s="19"/>
      <c r="K690" s="19"/>
      <c r="S690" s="6"/>
      <c r="T690" s="19"/>
    </row>
    <row r="691">
      <c r="A691" s="6"/>
      <c r="B691" s="19"/>
      <c r="F691" s="19"/>
      <c r="G691" s="6"/>
      <c r="H691" s="19"/>
      <c r="I691" s="19"/>
      <c r="J691" s="19"/>
      <c r="K691" s="19"/>
      <c r="S691" s="6"/>
      <c r="T691" s="19"/>
    </row>
    <row r="692">
      <c r="A692" s="6"/>
      <c r="B692" s="19"/>
      <c r="F692" s="19"/>
      <c r="G692" s="6"/>
      <c r="H692" s="19"/>
      <c r="I692" s="19"/>
      <c r="J692" s="19"/>
      <c r="K692" s="19"/>
      <c r="S692" s="6"/>
      <c r="T692" s="19"/>
    </row>
    <row r="693">
      <c r="A693" s="6"/>
      <c r="B693" s="19"/>
      <c r="F693" s="19"/>
      <c r="G693" s="6"/>
      <c r="H693" s="19"/>
      <c r="I693" s="19"/>
      <c r="J693" s="19"/>
      <c r="K693" s="19"/>
      <c r="S693" s="6"/>
      <c r="T693" s="19"/>
    </row>
    <row r="694">
      <c r="A694" s="6"/>
      <c r="B694" s="19"/>
      <c r="F694" s="19"/>
      <c r="G694" s="6"/>
      <c r="H694" s="19"/>
      <c r="I694" s="19"/>
      <c r="J694" s="19"/>
      <c r="K694" s="19"/>
      <c r="S694" s="6"/>
      <c r="T694" s="19"/>
    </row>
    <row r="695">
      <c r="A695" s="6"/>
      <c r="B695" s="19"/>
      <c r="F695" s="19"/>
      <c r="G695" s="6"/>
      <c r="H695" s="19"/>
      <c r="I695" s="19"/>
      <c r="J695" s="19"/>
      <c r="K695" s="19"/>
      <c r="S695" s="6"/>
      <c r="T695" s="19"/>
    </row>
    <row r="696">
      <c r="A696" s="6"/>
      <c r="B696" s="19"/>
      <c r="F696" s="19"/>
      <c r="G696" s="6"/>
      <c r="H696" s="19"/>
      <c r="I696" s="19"/>
      <c r="J696" s="19"/>
      <c r="K696" s="19"/>
      <c r="S696" s="6"/>
      <c r="T696" s="19"/>
    </row>
    <row r="697">
      <c r="A697" s="6"/>
      <c r="B697" s="19"/>
      <c r="F697" s="19"/>
      <c r="G697" s="6"/>
      <c r="H697" s="19"/>
      <c r="I697" s="19"/>
      <c r="J697" s="19"/>
      <c r="K697" s="19"/>
      <c r="S697" s="6"/>
      <c r="T697" s="19"/>
    </row>
    <row r="698">
      <c r="A698" s="6"/>
      <c r="B698" s="19"/>
      <c r="F698" s="19"/>
      <c r="G698" s="6"/>
      <c r="H698" s="19"/>
      <c r="I698" s="19"/>
      <c r="J698" s="19"/>
      <c r="K698" s="19"/>
      <c r="S698" s="6"/>
      <c r="T698" s="19"/>
    </row>
    <row r="699">
      <c r="A699" s="6"/>
      <c r="B699" s="19"/>
      <c r="F699" s="19"/>
      <c r="G699" s="6"/>
      <c r="H699" s="19"/>
      <c r="I699" s="19"/>
      <c r="J699" s="19"/>
      <c r="K699" s="19"/>
      <c r="S699" s="6"/>
      <c r="T699" s="19"/>
    </row>
    <row r="700">
      <c r="A700" s="6"/>
      <c r="B700" s="19"/>
      <c r="F700" s="19"/>
      <c r="G700" s="6"/>
      <c r="H700" s="19"/>
      <c r="I700" s="19"/>
      <c r="J700" s="19"/>
      <c r="K700" s="19"/>
      <c r="S700" s="6"/>
      <c r="T700" s="19"/>
    </row>
    <row r="701">
      <c r="A701" s="6"/>
      <c r="B701" s="19"/>
      <c r="F701" s="19"/>
      <c r="G701" s="6"/>
      <c r="H701" s="19"/>
      <c r="I701" s="19"/>
      <c r="J701" s="19"/>
      <c r="K701" s="19"/>
      <c r="S701" s="6"/>
      <c r="T701" s="19"/>
    </row>
    <row r="702">
      <c r="A702" s="6"/>
      <c r="B702" s="19"/>
      <c r="F702" s="19"/>
      <c r="G702" s="6"/>
      <c r="H702" s="19"/>
      <c r="I702" s="19"/>
      <c r="J702" s="19"/>
      <c r="K702" s="19"/>
      <c r="S702" s="6"/>
      <c r="T702" s="19"/>
    </row>
    <row r="703">
      <c r="A703" s="6"/>
      <c r="B703" s="19"/>
      <c r="F703" s="19"/>
      <c r="G703" s="6"/>
      <c r="H703" s="19"/>
      <c r="I703" s="19"/>
      <c r="J703" s="19"/>
      <c r="K703" s="19"/>
      <c r="S703" s="6"/>
      <c r="T703" s="19"/>
    </row>
    <row r="704">
      <c r="A704" s="6"/>
      <c r="B704" s="19"/>
      <c r="F704" s="19"/>
      <c r="G704" s="6"/>
      <c r="H704" s="19"/>
      <c r="I704" s="19"/>
      <c r="J704" s="19"/>
      <c r="K704" s="19"/>
      <c r="S704" s="6"/>
      <c r="T704" s="19"/>
    </row>
    <row r="705">
      <c r="A705" s="6"/>
      <c r="B705" s="19"/>
      <c r="F705" s="19"/>
      <c r="G705" s="6"/>
      <c r="H705" s="19"/>
      <c r="I705" s="19"/>
      <c r="J705" s="19"/>
      <c r="K705" s="19"/>
      <c r="S705" s="6"/>
      <c r="T705" s="19"/>
    </row>
    <row r="706">
      <c r="A706" s="6"/>
      <c r="B706" s="19"/>
      <c r="F706" s="19"/>
      <c r="G706" s="6"/>
      <c r="H706" s="19"/>
      <c r="I706" s="19"/>
      <c r="J706" s="19"/>
      <c r="K706" s="19"/>
      <c r="S706" s="6"/>
      <c r="T706" s="19"/>
    </row>
    <row r="707">
      <c r="A707" s="6"/>
      <c r="B707" s="19"/>
      <c r="F707" s="19"/>
      <c r="G707" s="6"/>
      <c r="H707" s="19"/>
      <c r="I707" s="19"/>
      <c r="J707" s="19"/>
      <c r="K707" s="19"/>
      <c r="S707" s="6"/>
      <c r="T707" s="19"/>
    </row>
    <row r="708">
      <c r="A708" s="6"/>
      <c r="B708" s="19"/>
      <c r="F708" s="19"/>
      <c r="G708" s="6"/>
      <c r="H708" s="19"/>
      <c r="I708" s="19"/>
      <c r="J708" s="19"/>
      <c r="K708" s="19"/>
      <c r="S708" s="6"/>
      <c r="T708" s="19"/>
    </row>
    <row r="709">
      <c r="A709" s="6"/>
      <c r="B709" s="19"/>
      <c r="F709" s="19"/>
      <c r="G709" s="6"/>
      <c r="H709" s="19"/>
      <c r="I709" s="19"/>
      <c r="J709" s="19"/>
      <c r="K709" s="19"/>
      <c r="S709" s="6"/>
      <c r="T709" s="19"/>
    </row>
    <row r="710">
      <c r="A710" s="6"/>
      <c r="B710" s="19"/>
      <c r="F710" s="19"/>
      <c r="G710" s="6"/>
      <c r="H710" s="19"/>
      <c r="I710" s="19"/>
      <c r="J710" s="19"/>
      <c r="K710" s="19"/>
      <c r="S710" s="6"/>
      <c r="T710" s="19"/>
    </row>
    <row r="711">
      <c r="A711" s="6"/>
      <c r="B711" s="19"/>
      <c r="F711" s="19"/>
      <c r="G711" s="6"/>
      <c r="H711" s="19"/>
      <c r="I711" s="19"/>
      <c r="J711" s="19"/>
      <c r="K711" s="19"/>
      <c r="S711" s="6"/>
      <c r="T711" s="19"/>
    </row>
    <row r="712">
      <c r="A712" s="6"/>
      <c r="B712" s="19"/>
      <c r="F712" s="19"/>
      <c r="G712" s="6"/>
      <c r="H712" s="19"/>
      <c r="I712" s="19"/>
      <c r="J712" s="19"/>
      <c r="K712" s="19"/>
      <c r="S712" s="6"/>
      <c r="T712" s="19"/>
    </row>
    <row r="713">
      <c r="A713" s="6"/>
      <c r="B713" s="19"/>
      <c r="F713" s="19"/>
      <c r="G713" s="6"/>
      <c r="H713" s="19"/>
      <c r="I713" s="19"/>
      <c r="J713" s="19"/>
      <c r="K713" s="19"/>
      <c r="S713" s="6"/>
      <c r="T713" s="19"/>
    </row>
    <row r="714">
      <c r="A714" s="6"/>
      <c r="B714" s="19"/>
      <c r="F714" s="19"/>
      <c r="G714" s="6"/>
      <c r="H714" s="19"/>
      <c r="I714" s="19"/>
      <c r="J714" s="19"/>
      <c r="K714" s="19"/>
      <c r="S714" s="6"/>
      <c r="T714" s="19"/>
    </row>
    <row r="715">
      <c r="A715" s="6"/>
      <c r="B715" s="19"/>
      <c r="F715" s="19"/>
      <c r="G715" s="6"/>
      <c r="H715" s="19"/>
      <c r="I715" s="19"/>
      <c r="J715" s="19"/>
      <c r="K715" s="19"/>
      <c r="S715" s="6"/>
      <c r="T715" s="19"/>
    </row>
    <row r="716">
      <c r="A716" s="6"/>
      <c r="B716" s="19"/>
      <c r="F716" s="19"/>
      <c r="G716" s="6"/>
      <c r="H716" s="19"/>
      <c r="I716" s="19"/>
      <c r="J716" s="19"/>
      <c r="K716" s="19"/>
      <c r="S716" s="6"/>
      <c r="T716" s="19"/>
    </row>
    <row r="717">
      <c r="A717" s="6"/>
      <c r="B717" s="19"/>
      <c r="F717" s="19"/>
      <c r="G717" s="6"/>
      <c r="H717" s="19"/>
      <c r="I717" s="19"/>
      <c r="J717" s="19"/>
      <c r="K717" s="19"/>
      <c r="S717" s="6"/>
      <c r="T717" s="19"/>
    </row>
    <row r="718">
      <c r="A718" s="6"/>
      <c r="B718" s="19"/>
      <c r="F718" s="19"/>
      <c r="G718" s="6"/>
      <c r="H718" s="19"/>
      <c r="I718" s="19"/>
      <c r="J718" s="19"/>
      <c r="K718" s="19"/>
      <c r="S718" s="6"/>
      <c r="T718" s="19"/>
    </row>
    <row r="719">
      <c r="A719" s="6"/>
      <c r="B719" s="19"/>
      <c r="F719" s="19"/>
      <c r="G719" s="6"/>
      <c r="H719" s="19"/>
      <c r="I719" s="19"/>
      <c r="J719" s="19"/>
      <c r="K719" s="19"/>
      <c r="S719" s="6"/>
      <c r="T719" s="19"/>
    </row>
    <row r="720">
      <c r="A720" s="6"/>
      <c r="B720" s="19"/>
      <c r="F720" s="19"/>
      <c r="G720" s="6"/>
      <c r="H720" s="19"/>
      <c r="I720" s="19"/>
      <c r="J720" s="19"/>
      <c r="K720" s="19"/>
      <c r="S720" s="6"/>
      <c r="T720" s="19"/>
    </row>
    <row r="721">
      <c r="A721" s="6"/>
      <c r="B721" s="19"/>
      <c r="F721" s="19"/>
      <c r="G721" s="6"/>
      <c r="H721" s="19"/>
      <c r="I721" s="19"/>
      <c r="J721" s="19"/>
      <c r="K721" s="19"/>
      <c r="S721" s="6"/>
      <c r="T721" s="19"/>
    </row>
    <row r="722">
      <c r="A722" s="6"/>
      <c r="B722" s="19"/>
      <c r="F722" s="19"/>
      <c r="G722" s="6"/>
      <c r="H722" s="19"/>
      <c r="I722" s="19"/>
      <c r="J722" s="19"/>
      <c r="K722" s="19"/>
      <c r="S722" s="6"/>
      <c r="T722" s="19"/>
    </row>
    <row r="723">
      <c r="A723" s="6"/>
      <c r="B723" s="19"/>
      <c r="F723" s="19"/>
      <c r="G723" s="6"/>
      <c r="H723" s="19"/>
      <c r="I723" s="19"/>
      <c r="J723" s="19"/>
      <c r="K723" s="19"/>
      <c r="S723" s="6"/>
      <c r="T723" s="19"/>
    </row>
    <row r="724">
      <c r="A724" s="6"/>
      <c r="B724" s="19"/>
      <c r="F724" s="19"/>
      <c r="G724" s="6"/>
      <c r="H724" s="19"/>
      <c r="I724" s="19"/>
      <c r="J724" s="19"/>
      <c r="K724" s="19"/>
      <c r="S724" s="6"/>
      <c r="T724" s="19"/>
    </row>
    <row r="725">
      <c r="A725" s="6"/>
      <c r="B725" s="19"/>
      <c r="F725" s="19"/>
      <c r="G725" s="6"/>
      <c r="H725" s="19"/>
      <c r="I725" s="19"/>
      <c r="J725" s="19"/>
      <c r="K725" s="19"/>
      <c r="S725" s="6"/>
      <c r="T725" s="19"/>
    </row>
    <row r="726">
      <c r="A726" s="6"/>
      <c r="B726" s="19"/>
      <c r="F726" s="19"/>
      <c r="G726" s="6"/>
      <c r="H726" s="19"/>
      <c r="I726" s="19"/>
      <c r="J726" s="19"/>
      <c r="K726" s="19"/>
      <c r="S726" s="6"/>
      <c r="T726" s="19"/>
    </row>
    <row r="727">
      <c r="A727" s="6"/>
      <c r="B727" s="19"/>
      <c r="F727" s="19"/>
      <c r="G727" s="6"/>
      <c r="H727" s="19"/>
      <c r="I727" s="19"/>
      <c r="J727" s="19"/>
      <c r="K727" s="19"/>
      <c r="S727" s="6"/>
      <c r="T727" s="19"/>
    </row>
    <row r="728">
      <c r="A728" s="6"/>
      <c r="B728" s="19"/>
      <c r="F728" s="19"/>
      <c r="G728" s="6"/>
      <c r="H728" s="19"/>
      <c r="I728" s="19"/>
      <c r="J728" s="19"/>
      <c r="K728" s="19"/>
      <c r="S728" s="6"/>
      <c r="T728" s="19"/>
    </row>
    <row r="729">
      <c r="A729" s="6"/>
      <c r="B729" s="19"/>
      <c r="F729" s="19"/>
      <c r="G729" s="6"/>
      <c r="H729" s="19"/>
      <c r="I729" s="19"/>
      <c r="J729" s="19"/>
      <c r="K729" s="19"/>
      <c r="S729" s="6"/>
      <c r="T729" s="19"/>
    </row>
    <row r="730">
      <c r="A730" s="6"/>
      <c r="B730" s="19"/>
      <c r="F730" s="19"/>
      <c r="G730" s="6"/>
      <c r="H730" s="19"/>
      <c r="I730" s="19"/>
      <c r="J730" s="19"/>
      <c r="K730" s="19"/>
      <c r="S730" s="6"/>
      <c r="T730" s="19"/>
    </row>
    <row r="731">
      <c r="A731" s="6"/>
      <c r="B731" s="19"/>
      <c r="F731" s="19"/>
      <c r="G731" s="6"/>
      <c r="H731" s="19"/>
      <c r="I731" s="19"/>
      <c r="J731" s="19"/>
      <c r="K731" s="19"/>
      <c r="S731" s="6"/>
      <c r="T731" s="19"/>
    </row>
    <row r="732">
      <c r="A732" s="6"/>
      <c r="B732" s="19"/>
      <c r="F732" s="19"/>
      <c r="G732" s="6"/>
      <c r="H732" s="19"/>
      <c r="I732" s="19"/>
      <c r="J732" s="19"/>
      <c r="K732" s="19"/>
      <c r="S732" s="6"/>
      <c r="T732" s="19"/>
    </row>
    <row r="733">
      <c r="A733" s="6"/>
      <c r="B733" s="19"/>
      <c r="F733" s="19"/>
      <c r="G733" s="6"/>
      <c r="H733" s="19"/>
      <c r="I733" s="19"/>
      <c r="J733" s="19"/>
      <c r="K733" s="19"/>
      <c r="S733" s="6"/>
      <c r="T733" s="19"/>
    </row>
    <row r="734">
      <c r="A734" s="6"/>
      <c r="B734" s="19"/>
      <c r="F734" s="19"/>
      <c r="G734" s="6"/>
      <c r="H734" s="19"/>
      <c r="I734" s="19"/>
      <c r="J734" s="19"/>
      <c r="K734" s="19"/>
      <c r="S734" s="6"/>
      <c r="T734" s="19"/>
    </row>
    <row r="735">
      <c r="A735" s="6"/>
      <c r="B735" s="19"/>
      <c r="F735" s="19"/>
      <c r="G735" s="6"/>
      <c r="H735" s="19"/>
      <c r="I735" s="19"/>
      <c r="J735" s="19"/>
      <c r="K735" s="19"/>
      <c r="S735" s="6"/>
      <c r="T735" s="19"/>
    </row>
    <row r="736">
      <c r="A736" s="6"/>
      <c r="B736" s="19"/>
      <c r="F736" s="19"/>
      <c r="G736" s="6"/>
      <c r="H736" s="19"/>
      <c r="I736" s="19"/>
      <c r="J736" s="19"/>
      <c r="K736" s="19"/>
      <c r="S736" s="6"/>
      <c r="T736" s="19"/>
    </row>
    <row r="737">
      <c r="A737" s="6"/>
      <c r="B737" s="19"/>
      <c r="F737" s="19"/>
      <c r="G737" s="6"/>
      <c r="H737" s="19"/>
      <c r="I737" s="19"/>
      <c r="J737" s="19"/>
      <c r="K737" s="19"/>
      <c r="S737" s="6"/>
      <c r="T737" s="19"/>
    </row>
    <row r="738">
      <c r="A738" s="6"/>
      <c r="B738" s="19"/>
      <c r="F738" s="19"/>
      <c r="G738" s="6"/>
      <c r="H738" s="19"/>
      <c r="I738" s="19"/>
      <c r="J738" s="19"/>
      <c r="K738" s="19"/>
      <c r="S738" s="6"/>
      <c r="T738" s="19"/>
    </row>
    <row r="739">
      <c r="A739" s="6"/>
      <c r="B739" s="19"/>
      <c r="F739" s="19"/>
      <c r="G739" s="6"/>
      <c r="H739" s="19"/>
      <c r="I739" s="19"/>
      <c r="J739" s="19"/>
      <c r="K739" s="19"/>
      <c r="S739" s="6"/>
      <c r="T739" s="19"/>
    </row>
    <row r="740">
      <c r="A740" s="6"/>
      <c r="B740" s="19"/>
      <c r="F740" s="19"/>
      <c r="G740" s="6"/>
      <c r="H740" s="19"/>
      <c r="I740" s="19"/>
      <c r="J740" s="19"/>
      <c r="K740" s="19"/>
      <c r="S740" s="6"/>
      <c r="T740" s="19"/>
    </row>
    <row r="741">
      <c r="A741" s="6"/>
      <c r="B741" s="19"/>
      <c r="F741" s="19"/>
      <c r="G741" s="6"/>
      <c r="H741" s="19"/>
      <c r="I741" s="19"/>
      <c r="J741" s="19"/>
      <c r="K741" s="19"/>
      <c r="S741" s="6"/>
      <c r="T741" s="19"/>
    </row>
    <row r="742">
      <c r="A742" s="6"/>
      <c r="B742" s="19"/>
      <c r="F742" s="19"/>
      <c r="G742" s="6"/>
      <c r="H742" s="19"/>
      <c r="I742" s="19"/>
      <c r="J742" s="19"/>
      <c r="K742" s="19"/>
      <c r="S742" s="6"/>
      <c r="T742" s="19"/>
    </row>
    <row r="743">
      <c r="A743" s="6"/>
      <c r="B743" s="19"/>
      <c r="F743" s="19"/>
      <c r="G743" s="6"/>
      <c r="H743" s="19"/>
      <c r="I743" s="19"/>
      <c r="J743" s="19"/>
      <c r="K743" s="19"/>
      <c r="S743" s="6"/>
      <c r="T743" s="19"/>
    </row>
    <row r="744">
      <c r="A744" s="6"/>
      <c r="B744" s="19"/>
      <c r="F744" s="19"/>
      <c r="G744" s="6"/>
      <c r="H744" s="19"/>
      <c r="I744" s="19"/>
      <c r="J744" s="19"/>
      <c r="K744" s="19"/>
      <c r="S744" s="6"/>
      <c r="T744" s="19"/>
    </row>
    <row r="745">
      <c r="A745" s="6"/>
      <c r="B745" s="19"/>
      <c r="F745" s="19"/>
      <c r="G745" s="6"/>
      <c r="H745" s="19"/>
      <c r="I745" s="19"/>
      <c r="J745" s="19"/>
      <c r="K745" s="19"/>
      <c r="S745" s="6"/>
      <c r="T745" s="19"/>
    </row>
    <row r="746">
      <c r="A746" s="6"/>
      <c r="B746" s="19"/>
      <c r="F746" s="19"/>
      <c r="G746" s="6"/>
      <c r="H746" s="19"/>
      <c r="I746" s="19"/>
      <c r="J746" s="19"/>
      <c r="K746" s="19"/>
      <c r="S746" s="6"/>
      <c r="T746" s="19"/>
    </row>
    <row r="747">
      <c r="A747" s="6"/>
      <c r="B747" s="19"/>
      <c r="F747" s="19"/>
      <c r="G747" s="6"/>
      <c r="H747" s="19"/>
      <c r="I747" s="19"/>
      <c r="J747" s="19"/>
      <c r="K747" s="19"/>
      <c r="S747" s="6"/>
      <c r="T747" s="19"/>
    </row>
    <row r="748">
      <c r="A748" s="6"/>
      <c r="B748" s="19"/>
      <c r="F748" s="19"/>
      <c r="G748" s="6"/>
      <c r="H748" s="19"/>
      <c r="I748" s="19"/>
      <c r="J748" s="19"/>
      <c r="K748" s="19"/>
      <c r="S748" s="6"/>
      <c r="T748" s="19"/>
    </row>
    <row r="749">
      <c r="A749" s="6"/>
      <c r="B749" s="19"/>
      <c r="F749" s="19"/>
      <c r="G749" s="6"/>
      <c r="H749" s="19"/>
      <c r="I749" s="19"/>
      <c r="J749" s="19"/>
      <c r="K749" s="19"/>
      <c r="S749" s="6"/>
      <c r="T749" s="19"/>
    </row>
    <row r="750">
      <c r="A750" s="6"/>
      <c r="B750" s="19"/>
      <c r="F750" s="19"/>
      <c r="G750" s="6"/>
      <c r="H750" s="19"/>
      <c r="I750" s="19"/>
      <c r="J750" s="19"/>
      <c r="K750" s="19"/>
      <c r="S750" s="6"/>
      <c r="T750" s="19"/>
    </row>
    <row r="751">
      <c r="A751" s="6"/>
      <c r="B751" s="19"/>
      <c r="F751" s="19"/>
      <c r="G751" s="6"/>
      <c r="H751" s="19"/>
      <c r="I751" s="19"/>
      <c r="J751" s="19"/>
      <c r="K751" s="19"/>
      <c r="S751" s="6"/>
      <c r="T751" s="19"/>
    </row>
    <row r="752">
      <c r="A752" s="6"/>
      <c r="B752" s="19"/>
      <c r="F752" s="19"/>
      <c r="G752" s="6"/>
      <c r="H752" s="19"/>
      <c r="I752" s="19"/>
      <c r="J752" s="19"/>
      <c r="K752" s="19"/>
      <c r="S752" s="6"/>
      <c r="T752" s="19"/>
    </row>
    <row r="753">
      <c r="A753" s="6"/>
      <c r="B753" s="19"/>
      <c r="F753" s="19"/>
      <c r="G753" s="6"/>
      <c r="H753" s="19"/>
      <c r="I753" s="19"/>
      <c r="J753" s="19"/>
      <c r="K753" s="19"/>
      <c r="S753" s="6"/>
      <c r="T753" s="19"/>
    </row>
    <row r="754">
      <c r="A754" s="6"/>
      <c r="B754" s="19"/>
      <c r="F754" s="19"/>
      <c r="G754" s="6"/>
      <c r="H754" s="19"/>
      <c r="I754" s="19"/>
      <c r="J754" s="19"/>
      <c r="K754" s="19"/>
      <c r="S754" s="6"/>
      <c r="T754" s="19"/>
    </row>
    <row r="755">
      <c r="A755" s="6"/>
      <c r="B755" s="19"/>
      <c r="F755" s="19"/>
      <c r="G755" s="6"/>
      <c r="H755" s="19"/>
      <c r="I755" s="19"/>
      <c r="J755" s="19"/>
      <c r="K755" s="19"/>
      <c r="S755" s="6"/>
      <c r="T755" s="19"/>
    </row>
    <row r="756">
      <c r="A756" s="6"/>
      <c r="B756" s="19"/>
      <c r="F756" s="19"/>
      <c r="G756" s="6"/>
      <c r="H756" s="19"/>
      <c r="I756" s="19"/>
      <c r="J756" s="19"/>
      <c r="K756" s="19"/>
      <c r="S756" s="6"/>
      <c r="T756" s="19"/>
    </row>
    <row r="757">
      <c r="A757" s="6"/>
      <c r="B757" s="19"/>
      <c r="F757" s="19"/>
      <c r="G757" s="6"/>
      <c r="H757" s="19"/>
      <c r="I757" s="19"/>
      <c r="J757" s="19"/>
      <c r="K757" s="19"/>
      <c r="S757" s="6"/>
      <c r="T757" s="19"/>
    </row>
    <row r="758">
      <c r="A758" s="6"/>
      <c r="B758" s="19"/>
      <c r="F758" s="19"/>
      <c r="G758" s="6"/>
      <c r="H758" s="19"/>
      <c r="I758" s="19"/>
      <c r="J758" s="19"/>
      <c r="K758" s="19"/>
      <c r="S758" s="6"/>
      <c r="T758" s="19"/>
    </row>
    <row r="759">
      <c r="A759" s="6"/>
      <c r="B759" s="19"/>
      <c r="F759" s="19"/>
      <c r="G759" s="6"/>
      <c r="H759" s="19"/>
      <c r="I759" s="19"/>
      <c r="J759" s="19"/>
      <c r="K759" s="19"/>
      <c r="S759" s="6"/>
      <c r="T759" s="19"/>
    </row>
    <row r="760">
      <c r="A760" s="6"/>
      <c r="B760" s="19"/>
      <c r="F760" s="19"/>
      <c r="G760" s="6"/>
      <c r="H760" s="19"/>
      <c r="I760" s="19"/>
      <c r="J760" s="19"/>
      <c r="K760" s="19"/>
      <c r="S760" s="6"/>
      <c r="T760" s="19"/>
    </row>
    <row r="761">
      <c r="A761" s="6"/>
      <c r="B761" s="19"/>
      <c r="F761" s="19"/>
      <c r="G761" s="6"/>
      <c r="H761" s="19"/>
      <c r="I761" s="19"/>
      <c r="J761" s="19"/>
      <c r="K761" s="19"/>
      <c r="S761" s="6"/>
      <c r="T761" s="19"/>
    </row>
    <row r="762">
      <c r="A762" s="6"/>
      <c r="B762" s="19"/>
      <c r="F762" s="19"/>
      <c r="G762" s="6"/>
      <c r="H762" s="19"/>
      <c r="I762" s="19"/>
      <c r="J762" s="19"/>
      <c r="K762" s="19"/>
      <c r="S762" s="6"/>
      <c r="T762" s="19"/>
    </row>
    <row r="763">
      <c r="A763" s="6"/>
      <c r="B763" s="19"/>
      <c r="F763" s="19"/>
      <c r="G763" s="6"/>
      <c r="H763" s="19"/>
      <c r="I763" s="19"/>
      <c r="J763" s="19"/>
      <c r="K763" s="19"/>
      <c r="S763" s="6"/>
      <c r="T763" s="19"/>
    </row>
    <row r="764">
      <c r="A764" s="6"/>
      <c r="B764" s="19"/>
      <c r="F764" s="19"/>
      <c r="G764" s="6"/>
      <c r="H764" s="19"/>
      <c r="I764" s="19"/>
      <c r="J764" s="19"/>
      <c r="K764" s="19"/>
      <c r="S764" s="6"/>
      <c r="T764" s="19"/>
    </row>
    <row r="765">
      <c r="A765" s="6"/>
      <c r="B765" s="19"/>
      <c r="F765" s="19"/>
      <c r="G765" s="6"/>
      <c r="H765" s="19"/>
      <c r="I765" s="19"/>
      <c r="J765" s="19"/>
      <c r="K765" s="19"/>
      <c r="S765" s="6"/>
      <c r="T765" s="19"/>
    </row>
    <row r="766">
      <c r="A766" s="6"/>
      <c r="B766" s="19"/>
      <c r="F766" s="19"/>
      <c r="G766" s="6"/>
      <c r="H766" s="19"/>
      <c r="I766" s="19"/>
      <c r="J766" s="19"/>
      <c r="K766" s="19"/>
      <c r="S766" s="6"/>
      <c r="T766" s="19"/>
    </row>
    <row r="767">
      <c r="A767" s="6"/>
      <c r="B767" s="19"/>
      <c r="F767" s="19"/>
      <c r="G767" s="6"/>
      <c r="H767" s="19"/>
      <c r="I767" s="19"/>
      <c r="J767" s="19"/>
      <c r="K767" s="19"/>
      <c r="S767" s="6"/>
      <c r="T767" s="19"/>
    </row>
    <row r="768">
      <c r="A768" s="6"/>
      <c r="B768" s="19"/>
      <c r="F768" s="19"/>
      <c r="G768" s="6"/>
      <c r="H768" s="19"/>
      <c r="I768" s="19"/>
      <c r="J768" s="19"/>
      <c r="K768" s="19"/>
      <c r="S768" s="6"/>
      <c r="T768" s="19"/>
    </row>
    <row r="769">
      <c r="A769" s="6"/>
      <c r="B769" s="19"/>
      <c r="F769" s="19"/>
      <c r="G769" s="6"/>
      <c r="H769" s="19"/>
      <c r="I769" s="19"/>
      <c r="J769" s="19"/>
      <c r="K769" s="19"/>
      <c r="S769" s="6"/>
      <c r="T769" s="19"/>
    </row>
    <row r="770">
      <c r="A770" s="6"/>
      <c r="B770" s="19"/>
      <c r="F770" s="19"/>
      <c r="G770" s="6"/>
      <c r="H770" s="19"/>
      <c r="I770" s="19"/>
      <c r="J770" s="19"/>
      <c r="K770" s="19"/>
      <c r="S770" s="6"/>
      <c r="T770" s="19"/>
    </row>
    <row r="771">
      <c r="A771" s="6"/>
      <c r="B771" s="19"/>
      <c r="F771" s="19"/>
      <c r="G771" s="6"/>
      <c r="H771" s="19"/>
      <c r="I771" s="19"/>
      <c r="J771" s="19"/>
      <c r="K771" s="19"/>
      <c r="S771" s="6"/>
      <c r="T771" s="19"/>
    </row>
    <row r="772">
      <c r="A772" s="6"/>
      <c r="B772" s="19"/>
      <c r="F772" s="19"/>
      <c r="G772" s="6"/>
      <c r="H772" s="19"/>
      <c r="I772" s="19"/>
      <c r="J772" s="19"/>
      <c r="K772" s="19"/>
      <c r="S772" s="6"/>
      <c r="T772" s="19"/>
    </row>
    <row r="773">
      <c r="A773" s="6"/>
      <c r="B773" s="19"/>
      <c r="F773" s="19"/>
      <c r="G773" s="6"/>
      <c r="H773" s="19"/>
      <c r="I773" s="19"/>
      <c r="J773" s="19"/>
      <c r="K773" s="19"/>
      <c r="S773" s="6"/>
      <c r="T773" s="19"/>
    </row>
    <row r="774">
      <c r="A774" s="6"/>
      <c r="B774" s="19"/>
      <c r="F774" s="19"/>
      <c r="G774" s="6"/>
      <c r="H774" s="19"/>
      <c r="I774" s="19"/>
      <c r="J774" s="19"/>
      <c r="K774" s="19"/>
      <c r="S774" s="6"/>
      <c r="T774" s="19"/>
    </row>
    <row r="775">
      <c r="A775" s="6"/>
      <c r="B775" s="19"/>
      <c r="F775" s="19"/>
      <c r="G775" s="6"/>
      <c r="H775" s="19"/>
      <c r="I775" s="19"/>
      <c r="J775" s="19"/>
      <c r="K775" s="19"/>
      <c r="S775" s="6"/>
      <c r="T775" s="19"/>
    </row>
    <row r="776">
      <c r="A776" s="6"/>
      <c r="B776" s="19"/>
      <c r="F776" s="19"/>
      <c r="G776" s="6"/>
      <c r="H776" s="19"/>
      <c r="I776" s="19"/>
      <c r="J776" s="19"/>
      <c r="K776" s="19"/>
      <c r="S776" s="6"/>
      <c r="T776" s="19"/>
    </row>
    <row r="777">
      <c r="A777" s="6"/>
      <c r="B777" s="19"/>
      <c r="F777" s="19"/>
      <c r="G777" s="6"/>
      <c r="H777" s="19"/>
      <c r="I777" s="19"/>
      <c r="J777" s="19"/>
      <c r="K777" s="19"/>
      <c r="S777" s="6"/>
      <c r="T777" s="19"/>
    </row>
    <row r="778">
      <c r="A778" s="6"/>
      <c r="B778" s="19"/>
      <c r="F778" s="19"/>
      <c r="G778" s="6"/>
      <c r="H778" s="19"/>
      <c r="I778" s="19"/>
      <c r="J778" s="19"/>
      <c r="K778" s="19"/>
      <c r="S778" s="6"/>
      <c r="T778" s="19"/>
    </row>
    <row r="779">
      <c r="A779" s="6"/>
      <c r="B779" s="19"/>
      <c r="F779" s="19"/>
      <c r="G779" s="6"/>
      <c r="H779" s="19"/>
      <c r="I779" s="19"/>
      <c r="J779" s="19"/>
      <c r="K779" s="19"/>
      <c r="S779" s="6"/>
      <c r="T779" s="19"/>
    </row>
    <row r="780">
      <c r="A780" s="6"/>
      <c r="B780" s="19"/>
      <c r="F780" s="19"/>
      <c r="G780" s="6"/>
      <c r="H780" s="19"/>
      <c r="I780" s="19"/>
      <c r="J780" s="19"/>
      <c r="K780" s="19"/>
      <c r="S780" s="6"/>
      <c r="T780" s="19"/>
    </row>
    <row r="781">
      <c r="A781" s="6"/>
      <c r="B781" s="19"/>
      <c r="F781" s="19"/>
      <c r="G781" s="6"/>
      <c r="H781" s="19"/>
      <c r="I781" s="19"/>
      <c r="J781" s="19"/>
      <c r="K781" s="19"/>
      <c r="S781" s="6"/>
      <c r="T781" s="19"/>
    </row>
    <row r="782">
      <c r="A782" s="6"/>
      <c r="B782" s="19"/>
      <c r="F782" s="19"/>
      <c r="G782" s="6"/>
      <c r="H782" s="19"/>
      <c r="I782" s="19"/>
      <c r="J782" s="19"/>
      <c r="K782" s="19"/>
      <c r="S782" s="6"/>
      <c r="T782" s="19"/>
    </row>
    <row r="783">
      <c r="A783" s="6"/>
      <c r="B783" s="19"/>
      <c r="F783" s="19"/>
      <c r="G783" s="6"/>
      <c r="H783" s="19"/>
      <c r="I783" s="19"/>
      <c r="J783" s="19"/>
      <c r="K783" s="19"/>
      <c r="S783" s="6"/>
      <c r="T783" s="19"/>
    </row>
    <row r="784">
      <c r="A784" s="6"/>
      <c r="B784" s="19"/>
      <c r="F784" s="19"/>
      <c r="G784" s="6"/>
      <c r="H784" s="19"/>
      <c r="I784" s="19"/>
      <c r="J784" s="19"/>
      <c r="K784" s="19"/>
      <c r="S784" s="6"/>
      <c r="T784" s="19"/>
    </row>
    <row r="785">
      <c r="A785" s="6"/>
      <c r="B785" s="19"/>
      <c r="F785" s="19"/>
      <c r="G785" s="6"/>
      <c r="H785" s="19"/>
      <c r="I785" s="19"/>
      <c r="J785" s="19"/>
      <c r="K785" s="19"/>
      <c r="S785" s="6"/>
      <c r="T785" s="19"/>
    </row>
    <row r="786">
      <c r="A786" s="6"/>
      <c r="B786" s="19"/>
      <c r="F786" s="19"/>
      <c r="G786" s="6"/>
      <c r="H786" s="19"/>
      <c r="I786" s="19"/>
      <c r="J786" s="19"/>
      <c r="K786" s="19"/>
      <c r="S786" s="6"/>
      <c r="T786" s="19"/>
    </row>
    <row r="787">
      <c r="A787" s="6"/>
      <c r="B787" s="19"/>
      <c r="F787" s="19"/>
      <c r="G787" s="6"/>
      <c r="H787" s="19"/>
      <c r="I787" s="19"/>
      <c r="J787" s="19"/>
      <c r="K787" s="19"/>
      <c r="S787" s="6"/>
      <c r="T787" s="19"/>
    </row>
    <row r="788">
      <c r="A788" s="6"/>
      <c r="B788" s="19"/>
      <c r="F788" s="19"/>
      <c r="G788" s="6"/>
      <c r="H788" s="19"/>
      <c r="I788" s="19"/>
      <c r="J788" s="19"/>
      <c r="K788" s="19"/>
      <c r="S788" s="6"/>
      <c r="T788" s="19"/>
    </row>
    <row r="789">
      <c r="A789" s="6"/>
      <c r="B789" s="19"/>
      <c r="F789" s="19"/>
      <c r="G789" s="6"/>
      <c r="H789" s="19"/>
      <c r="I789" s="19"/>
      <c r="J789" s="19"/>
      <c r="K789" s="19"/>
      <c r="S789" s="6"/>
      <c r="T789" s="19"/>
    </row>
    <row r="790">
      <c r="A790" s="6"/>
      <c r="B790" s="19"/>
      <c r="F790" s="19"/>
      <c r="G790" s="6"/>
      <c r="H790" s="19"/>
      <c r="I790" s="19"/>
      <c r="J790" s="19"/>
      <c r="K790" s="19"/>
      <c r="S790" s="6"/>
      <c r="T790" s="19"/>
    </row>
    <row r="791">
      <c r="A791" s="6"/>
      <c r="B791" s="19"/>
      <c r="F791" s="19"/>
      <c r="G791" s="6"/>
      <c r="H791" s="19"/>
      <c r="I791" s="19"/>
      <c r="J791" s="19"/>
      <c r="K791" s="19"/>
      <c r="S791" s="6"/>
      <c r="T791" s="19"/>
    </row>
    <row r="792">
      <c r="A792" s="6"/>
      <c r="B792" s="19"/>
      <c r="F792" s="19"/>
      <c r="G792" s="6"/>
      <c r="H792" s="19"/>
      <c r="I792" s="19"/>
      <c r="J792" s="19"/>
      <c r="K792" s="19"/>
      <c r="S792" s="6"/>
      <c r="T792" s="19"/>
    </row>
    <row r="793">
      <c r="A793" s="6"/>
      <c r="B793" s="19"/>
      <c r="F793" s="19"/>
      <c r="G793" s="6"/>
      <c r="H793" s="19"/>
      <c r="I793" s="19"/>
      <c r="J793" s="19"/>
      <c r="K793" s="19"/>
      <c r="S793" s="6"/>
      <c r="T793" s="19"/>
    </row>
    <row r="794">
      <c r="A794" s="6"/>
      <c r="B794" s="19"/>
      <c r="F794" s="19"/>
      <c r="G794" s="6"/>
      <c r="H794" s="19"/>
      <c r="I794" s="19"/>
      <c r="J794" s="19"/>
      <c r="K794" s="19"/>
      <c r="S794" s="6"/>
      <c r="T794" s="19"/>
    </row>
    <row r="795">
      <c r="A795" s="6"/>
      <c r="B795" s="19"/>
      <c r="F795" s="19"/>
      <c r="G795" s="6"/>
      <c r="H795" s="19"/>
      <c r="I795" s="19"/>
      <c r="J795" s="19"/>
      <c r="K795" s="19"/>
      <c r="S795" s="6"/>
      <c r="T795" s="19"/>
    </row>
    <row r="796">
      <c r="A796" s="6"/>
      <c r="B796" s="19"/>
      <c r="F796" s="19"/>
      <c r="G796" s="6"/>
      <c r="H796" s="19"/>
      <c r="I796" s="19"/>
      <c r="J796" s="19"/>
      <c r="K796" s="19"/>
      <c r="S796" s="6"/>
      <c r="T796" s="19"/>
    </row>
    <row r="797">
      <c r="A797" s="6"/>
      <c r="B797" s="19"/>
      <c r="F797" s="19"/>
      <c r="G797" s="6"/>
      <c r="H797" s="19"/>
      <c r="I797" s="19"/>
      <c r="J797" s="19"/>
      <c r="K797" s="19"/>
      <c r="S797" s="6"/>
      <c r="T797" s="19"/>
    </row>
    <row r="798">
      <c r="A798" s="6"/>
      <c r="B798" s="19"/>
      <c r="F798" s="19"/>
      <c r="G798" s="6"/>
      <c r="H798" s="19"/>
      <c r="I798" s="19"/>
      <c r="J798" s="19"/>
      <c r="K798" s="19"/>
      <c r="S798" s="6"/>
      <c r="T798" s="19"/>
    </row>
    <row r="799">
      <c r="A799" s="6"/>
      <c r="B799" s="19"/>
      <c r="F799" s="19"/>
      <c r="G799" s="6"/>
      <c r="H799" s="19"/>
      <c r="I799" s="19"/>
      <c r="J799" s="19"/>
      <c r="K799" s="19"/>
      <c r="S799" s="6"/>
      <c r="T799" s="19"/>
    </row>
    <row r="800">
      <c r="A800" s="6"/>
      <c r="B800" s="19"/>
      <c r="F800" s="19"/>
      <c r="G800" s="6"/>
      <c r="H800" s="19"/>
      <c r="I800" s="19"/>
      <c r="J800" s="19"/>
      <c r="K800" s="19"/>
      <c r="S800" s="6"/>
      <c r="T800" s="19"/>
    </row>
    <row r="801">
      <c r="A801" s="6"/>
      <c r="B801" s="19"/>
      <c r="F801" s="19"/>
      <c r="G801" s="6"/>
      <c r="H801" s="19"/>
      <c r="I801" s="19"/>
      <c r="J801" s="19"/>
      <c r="K801" s="19"/>
      <c r="S801" s="6"/>
      <c r="T801" s="19"/>
    </row>
    <row r="802">
      <c r="A802" s="6"/>
      <c r="B802" s="19"/>
      <c r="F802" s="19"/>
      <c r="G802" s="6"/>
      <c r="H802" s="19"/>
      <c r="I802" s="19"/>
      <c r="J802" s="19"/>
      <c r="K802" s="19"/>
      <c r="S802" s="6"/>
      <c r="T802" s="19"/>
    </row>
    <row r="803">
      <c r="A803" s="6"/>
      <c r="B803" s="19"/>
      <c r="F803" s="19"/>
      <c r="G803" s="6"/>
      <c r="H803" s="19"/>
      <c r="I803" s="19"/>
      <c r="J803" s="19"/>
      <c r="K803" s="19"/>
      <c r="S803" s="6"/>
      <c r="T803" s="19"/>
    </row>
    <row r="804">
      <c r="A804" s="6"/>
      <c r="B804" s="19"/>
      <c r="F804" s="19"/>
      <c r="G804" s="6"/>
      <c r="H804" s="19"/>
      <c r="I804" s="19"/>
      <c r="J804" s="19"/>
      <c r="K804" s="19"/>
      <c r="S804" s="6"/>
      <c r="T804" s="19"/>
    </row>
    <row r="805">
      <c r="A805" s="6"/>
      <c r="B805" s="19"/>
      <c r="F805" s="19"/>
      <c r="G805" s="6"/>
      <c r="H805" s="19"/>
      <c r="I805" s="19"/>
      <c r="J805" s="19"/>
      <c r="K805" s="19"/>
      <c r="S805" s="6"/>
      <c r="T805" s="19"/>
    </row>
    <row r="806">
      <c r="A806" s="6"/>
      <c r="B806" s="19"/>
      <c r="F806" s="19"/>
      <c r="G806" s="6"/>
      <c r="H806" s="19"/>
      <c r="I806" s="19"/>
      <c r="J806" s="19"/>
      <c r="K806" s="19"/>
      <c r="S806" s="6"/>
      <c r="T806" s="19"/>
    </row>
    <row r="807">
      <c r="A807" s="6"/>
      <c r="B807" s="19"/>
      <c r="F807" s="19"/>
      <c r="G807" s="6"/>
      <c r="H807" s="19"/>
      <c r="I807" s="19"/>
      <c r="J807" s="19"/>
      <c r="K807" s="19"/>
      <c r="S807" s="6"/>
      <c r="T807" s="19"/>
    </row>
    <row r="808">
      <c r="A808" s="6"/>
      <c r="B808" s="19"/>
      <c r="F808" s="19"/>
      <c r="G808" s="6"/>
      <c r="H808" s="19"/>
      <c r="I808" s="19"/>
      <c r="J808" s="19"/>
      <c r="K808" s="19"/>
      <c r="S808" s="6"/>
      <c r="T808" s="19"/>
    </row>
    <row r="809">
      <c r="A809" s="6"/>
      <c r="B809" s="19"/>
      <c r="F809" s="19"/>
      <c r="G809" s="6"/>
      <c r="H809" s="19"/>
      <c r="I809" s="19"/>
      <c r="J809" s="19"/>
      <c r="K809" s="19"/>
      <c r="S809" s="6"/>
      <c r="T809" s="19"/>
    </row>
    <row r="810">
      <c r="A810" s="6"/>
      <c r="B810" s="19"/>
      <c r="F810" s="19"/>
      <c r="G810" s="6"/>
      <c r="H810" s="19"/>
      <c r="I810" s="19"/>
      <c r="J810" s="19"/>
      <c r="K810" s="19"/>
      <c r="S810" s="6"/>
      <c r="T810" s="19"/>
    </row>
    <row r="811">
      <c r="A811" s="6"/>
      <c r="B811" s="19"/>
      <c r="F811" s="19"/>
      <c r="G811" s="6"/>
      <c r="H811" s="19"/>
      <c r="I811" s="19"/>
      <c r="J811" s="19"/>
      <c r="K811" s="19"/>
      <c r="S811" s="6"/>
      <c r="T811" s="19"/>
    </row>
    <row r="812">
      <c r="A812" s="6"/>
      <c r="B812" s="19"/>
      <c r="F812" s="19"/>
      <c r="G812" s="6"/>
      <c r="H812" s="19"/>
      <c r="I812" s="19"/>
      <c r="J812" s="19"/>
      <c r="K812" s="19"/>
      <c r="S812" s="6"/>
      <c r="T812" s="19"/>
    </row>
    <row r="813">
      <c r="A813" s="6"/>
      <c r="B813" s="19"/>
      <c r="F813" s="19"/>
      <c r="G813" s="6"/>
      <c r="H813" s="19"/>
      <c r="I813" s="19"/>
      <c r="J813" s="19"/>
      <c r="K813" s="19"/>
      <c r="S813" s="6"/>
      <c r="T813" s="19"/>
    </row>
    <row r="814">
      <c r="A814" s="6"/>
      <c r="B814" s="19"/>
      <c r="F814" s="19"/>
      <c r="G814" s="6"/>
      <c r="H814" s="19"/>
      <c r="I814" s="19"/>
      <c r="J814" s="19"/>
      <c r="K814" s="19"/>
      <c r="S814" s="6"/>
      <c r="T814" s="19"/>
    </row>
    <row r="815">
      <c r="A815" s="6"/>
      <c r="B815" s="19"/>
      <c r="F815" s="19"/>
      <c r="G815" s="6"/>
      <c r="H815" s="19"/>
      <c r="I815" s="19"/>
      <c r="J815" s="19"/>
      <c r="K815" s="19"/>
      <c r="S815" s="6"/>
      <c r="T815" s="19"/>
    </row>
    <row r="816">
      <c r="A816" s="6"/>
      <c r="B816" s="19"/>
      <c r="F816" s="19"/>
      <c r="G816" s="6"/>
      <c r="H816" s="19"/>
      <c r="I816" s="19"/>
      <c r="J816" s="19"/>
      <c r="K816" s="19"/>
      <c r="S816" s="6"/>
      <c r="T816" s="19"/>
    </row>
    <row r="817">
      <c r="A817" s="6"/>
      <c r="B817" s="19"/>
      <c r="F817" s="19"/>
      <c r="G817" s="6"/>
      <c r="H817" s="19"/>
      <c r="I817" s="19"/>
      <c r="J817" s="19"/>
      <c r="K817" s="19"/>
      <c r="S817" s="6"/>
      <c r="T817" s="19"/>
    </row>
    <row r="818">
      <c r="A818" s="6"/>
      <c r="B818" s="19"/>
      <c r="F818" s="19"/>
      <c r="G818" s="6"/>
      <c r="H818" s="19"/>
      <c r="I818" s="19"/>
      <c r="J818" s="19"/>
      <c r="K818" s="19"/>
      <c r="S818" s="6"/>
      <c r="T818" s="19"/>
    </row>
    <row r="819">
      <c r="A819" s="6"/>
      <c r="B819" s="19"/>
      <c r="F819" s="19"/>
      <c r="G819" s="6"/>
      <c r="H819" s="19"/>
      <c r="I819" s="19"/>
      <c r="J819" s="19"/>
      <c r="K819" s="19"/>
      <c r="S819" s="6"/>
      <c r="T819" s="19"/>
    </row>
    <row r="820">
      <c r="A820" s="6"/>
      <c r="B820" s="19"/>
      <c r="F820" s="19"/>
      <c r="G820" s="6"/>
      <c r="H820" s="19"/>
      <c r="I820" s="19"/>
      <c r="J820" s="19"/>
      <c r="K820" s="19"/>
      <c r="S820" s="6"/>
      <c r="T820" s="19"/>
    </row>
    <row r="821">
      <c r="A821" s="6"/>
      <c r="B821" s="19"/>
      <c r="F821" s="19"/>
      <c r="G821" s="6"/>
      <c r="H821" s="19"/>
      <c r="I821" s="19"/>
      <c r="J821" s="19"/>
      <c r="K821" s="19"/>
      <c r="S821" s="6"/>
      <c r="T821" s="19"/>
    </row>
    <row r="822">
      <c r="A822" s="6"/>
      <c r="B822" s="19"/>
      <c r="F822" s="19"/>
      <c r="G822" s="6"/>
      <c r="H822" s="19"/>
      <c r="I822" s="19"/>
      <c r="J822" s="19"/>
      <c r="K822" s="19"/>
      <c r="S822" s="6"/>
      <c r="T822" s="19"/>
    </row>
    <row r="823">
      <c r="A823" s="6"/>
      <c r="B823" s="19"/>
      <c r="F823" s="19"/>
      <c r="G823" s="6"/>
      <c r="H823" s="19"/>
      <c r="I823" s="19"/>
      <c r="J823" s="19"/>
      <c r="K823" s="19"/>
      <c r="S823" s="6"/>
      <c r="T823" s="19"/>
    </row>
    <row r="824">
      <c r="A824" s="6"/>
      <c r="B824" s="19"/>
      <c r="F824" s="19"/>
      <c r="G824" s="6"/>
      <c r="H824" s="19"/>
      <c r="I824" s="19"/>
      <c r="J824" s="19"/>
      <c r="K824" s="19"/>
      <c r="S824" s="6"/>
      <c r="T824" s="19"/>
    </row>
    <row r="825">
      <c r="A825" s="6"/>
      <c r="B825" s="19"/>
      <c r="F825" s="19"/>
      <c r="G825" s="6"/>
      <c r="H825" s="19"/>
      <c r="I825" s="19"/>
      <c r="J825" s="19"/>
      <c r="K825" s="19"/>
      <c r="S825" s="6"/>
      <c r="T825" s="19"/>
    </row>
    <row r="826">
      <c r="A826" s="6"/>
      <c r="B826" s="19"/>
      <c r="F826" s="19"/>
      <c r="G826" s="6"/>
      <c r="H826" s="19"/>
      <c r="I826" s="19"/>
      <c r="J826" s="19"/>
      <c r="K826" s="19"/>
      <c r="S826" s="6"/>
      <c r="T826" s="19"/>
    </row>
    <row r="827">
      <c r="A827" s="6"/>
      <c r="B827" s="19"/>
      <c r="F827" s="19"/>
      <c r="G827" s="6"/>
      <c r="H827" s="19"/>
      <c r="I827" s="19"/>
      <c r="J827" s="19"/>
      <c r="K827" s="19"/>
      <c r="S827" s="6"/>
      <c r="T827" s="19"/>
    </row>
    <row r="828">
      <c r="A828" s="6"/>
      <c r="B828" s="19"/>
      <c r="F828" s="19"/>
      <c r="G828" s="6"/>
      <c r="H828" s="19"/>
      <c r="I828" s="19"/>
      <c r="J828" s="19"/>
      <c r="K828" s="19"/>
      <c r="S828" s="6"/>
      <c r="T828" s="19"/>
    </row>
    <row r="829">
      <c r="A829" s="6"/>
      <c r="B829" s="19"/>
      <c r="F829" s="19"/>
      <c r="G829" s="6"/>
      <c r="H829" s="19"/>
      <c r="I829" s="19"/>
      <c r="J829" s="19"/>
      <c r="K829" s="19"/>
      <c r="S829" s="6"/>
      <c r="T829" s="19"/>
    </row>
    <row r="830">
      <c r="A830" s="6"/>
      <c r="B830" s="19"/>
      <c r="F830" s="19"/>
      <c r="G830" s="6"/>
      <c r="H830" s="19"/>
      <c r="I830" s="19"/>
      <c r="J830" s="19"/>
      <c r="K830" s="19"/>
      <c r="S830" s="6"/>
      <c r="T830" s="19"/>
    </row>
    <row r="831">
      <c r="A831" s="6"/>
      <c r="B831" s="19"/>
      <c r="F831" s="19"/>
      <c r="G831" s="6"/>
      <c r="H831" s="19"/>
      <c r="I831" s="19"/>
      <c r="J831" s="19"/>
      <c r="K831" s="19"/>
      <c r="S831" s="6"/>
      <c r="T831" s="19"/>
    </row>
    <row r="832">
      <c r="A832" s="6"/>
      <c r="B832" s="19"/>
      <c r="F832" s="19"/>
      <c r="G832" s="6"/>
      <c r="H832" s="19"/>
      <c r="I832" s="19"/>
      <c r="J832" s="19"/>
      <c r="K832" s="19"/>
      <c r="S832" s="6"/>
      <c r="T832" s="19"/>
    </row>
    <row r="833">
      <c r="A833" s="6"/>
      <c r="B833" s="19"/>
      <c r="F833" s="19"/>
      <c r="G833" s="6"/>
      <c r="H833" s="19"/>
      <c r="I833" s="19"/>
      <c r="J833" s="19"/>
      <c r="K833" s="19"/>
      <c r="S833" s="6"/>
      <c r="T833" s="19"/>
    </row>
    <row r="834">
      <c r="A834" s="6"/>
      <c r="B834" s="19"/>
      <c r="F834" s="19"/>
      <c r="G834" s="6"/>
      <c r="H834" s="19"/>
      <c r="I834" s="19"/>
      <c r="J834" s="19"/>
      <c r="K834" s="19"/>
      <c r="S834" s="6"/>
      <c r="T834" s="19"/>
    </row>
    <row r="835">
      <c r="A835" s="6"/>
      <c r="B835" s="19"/>
      <c r="F835" s="19"/>
      <c r="G835" s="6"/>
      <c r="H835" s="19"/>
      <c r="I835" s="19"/>
      <c r="J835" s="19"/>
      <c r="K835" s="19"/>
      <c r="S835" s="6"/>
      <c r="T835" s="19"/>
    </row>
    <row r="836">
      <c r="A836" s="6"/>
      <c r="B836" s="19"/>
      <c r="F836" s="19"/>
      <c r="G836" s="6"/>
      <c r="H836" s="19"/>
      <c r="I836" s="19"/>
      <c r="J836" s="19"/>
      <c r="K836" s="19"/>
      <c r="S836" s="6"/>
      <c r="T836" s="19"/>
    </row>
    <row r="837">
      <c r="A837" s="6"/>
      <c r="B837" s="19"/>
      <c r="F837" s="19"/>
      <c r="G837" s="6"/>
      <c r="H837" s="19"/>
      <c r="I837" s="19"/>
      <c r="J837" s="19"/>
      <c r="K837" s="19"/>
      <c r="S837" s="6"/>
      <c r="T837" s="19"/>
    </row>
    <row r="838">
      <c r="A838" s="6"/>
      <c r="B838" s="19"/>
      <c r="F838" s="19"/>
      <c r="G838" s="6"/>
      <c r="H838" s="19"/>
      <c r="I838" s="19"/>
      <c r="J838" s="19"/>
      <c r="K838" s="19"/>
      <c r="S838" s="6"/>
      <c r="T838" s="19"/>
    </row>
    <row r="839">
      <c r="A839" s="6"/>
      <c r="B839" s="19"/>
      <c r="F839" s="19"/>
      <c r="G839" s="6"/>
      <c r="H839" s="19"/>
      <c r="I839" s="19"/>
      <c r="J839" s="19"/>
      <c r="K839" s="19"/>
      <c r="S839" s="6"/>
      <c r="T839" s="19"/>
    </row>
    <row r="840">
      <c r="A840" s="6"/>
      <c r="B840" s="19"/>
      <c r="F840" s="19"/>
      <c r="G840" s="6"/>
      <c r="H840" s="19"/>
      <c r="I840" s="19"/>
      <c r="J840" s="19"/>
      <c r="K840" s="19"/>
      <c r="S840" s="6"/>
      <c r="T840" s="19"/>
    </row>
    <row r="841">
      <c r="A841" s="6"/>
      <c r="B841" s="19"/>
      <c r="F841" s="19"/>
      <c r="G841" s="6"/>
      <c r="H841" s="19"/>
      <c r="I841" s="19"/>
      <c r="J841" s="19"/>
      <c r="K841" s="19"/>
      <c r="S841" s="6"/>
      <c r="T841" s="19"/>
    </row>
    <row r="842">
      <c r="A842" s="6"/>
      <c r="B842" s="19"/>
      <c r="F842" s="19"/>
      <c r="G842" s="6"/>
      <c r="H842" s="19"/>
      <c r="I842" s="19"/>
      <c r="J842" s="19"/>
      <c r="K842" s="19"/>
      <c r="S842" s="6"/>
      <c r="T842" s="19"/>
    </row>
    <row r="843">
      <c r="A843" s="6"/>
      <c r="B843" s="19"/>
      <c r="F843" s="19"/>
      <c r="G843" s="6"/>
      <c r="H843" s="19"/>
      <c r="I843" s="19"/>
      <c r="J843" s="19"/>
      <c r="K843" s="19"/>
      <c r="S843" s="6"/>
      <c r="T843" s="19"/>
    </row>
    <row r="844">
      <c r="A844" s="6"/>
      <c r="B844" s="19"/>
      <c r="F844" s="19"/>
      <c r="G844" s="6"/>
      <c r="H844" s="19"/>
      <c r="I844" s="19"/>
      <c r="J844" s="19"/>
      <c r="K844" s="19"/>
      <c r="S844" s="6"/>
      <c r="T844" s="19"/>
    </row>
    <row r="845">
      <c r="A845" s="6"/>
      <c r="B845" s="19"/>
      <c r="F845" s="19"/>
      <c r="G845" s="6"/>
      <c r="H845" s="19"/>
      <c r="I845" s="19"/>
      <c r="J845" s="19"/>
      <c r="K845" s="19"/>
      <c r="S845" s="6"/>
      <c r="T845" s="19"/>
    </row>
    <row r="846">
      <c r="A846" s="6"/>
      <c r="B846" s="19"/>
      <c r="F846" s="19"/>
      <c r="G846" s="6"/>
      <c r="H846" s="19"/>
      <c r="I846" s="19"/>
      <c r="J846" s="19"/>
      <c r="K846" s="19"/>
      <c r="S846" s="6"/>
      <c r="T846" s="19"/>
    </row>
    <row r="847">
      <c r="A847" s="6"/>
      <c r="B847" s="19"/>
      <c r="F847" s="19"/>
      <c r="G847" s="6"/>
      <c r="H847" s="19"/>
      <c r="I847" s="19"/>
      <c r="J847" s="19"/>
      <c r="K847" s="19"/>
      <c r="S847" s="6"/>
      <c r="T847" s="19"/>
    </row>
    <row r="848">
      <c r="A848" s="6"/>
      <c r="B848" s="19"/>
      <c r="F848" s="19"/>
      <c r="G848" s="6"/>
      <c r="H848" s="19"/>
      <c r="I848" s="19"/>
      <c r="J848" s="19"/>
      <c r="K848" s="19"/>
      <c r="S848" s="6"/>
      <c r="T848" s="19"/>
    </row>
    <row r="849">
      <c r="A849" s="6"/>
      <c r="B849" s="19"/>
      <c r="F849" s="19"/>
      <c r="G849" s="6"/>
      <c r="H849" s="19"/>
      <c r="I849" s="19"/>
      <c r="J849" s="19"/>
      <c r="K849" s="19"/>
      <c r="S849" s="6"/>
      <c r="T849" s="19"/>
    </row>
    <row r="850">
      <c r="A850" s="6"/>
      <c r="B850" s="19"/>
      <c r="F850" s="19"/>
      <c r="G850" s="6"/>
      <c r="H850" s="19"/>
      <c r="I850" s="19"/>
      <c r="J850" s="19"/>
      <c r="K850" s="19"/>
      <c r="S850" s="6"/>
      <c r="T850" s="19"/>
    </row>
    <row r="851">
      <c r="A851" s="6"/>
      <c r="B851" s="19"/>
      <c r="F851" s="19"/>
      <c r="G851" s="6"/>
      <c r="H851" s="19"/>
      <c r="I851" s="19"/>
      <c r="J851" s="19"/>
      <c r="K851" s="19"/>
      <c r="S851" s="6"/>
      <c r="T851" s="19"/>
    </row>
    <row r="852">
      <c r="A852" s="6"/>
      <c r="B852" s="19"/>
      <c r="F852" s="19"/>
      <c r="G852" s="6"/>
      <c r="H852" s="19"/>
      <c r="I852" s="19"/>
      <c r="J852" s="19"/>
      <c r="K852" s="19"/>
      <c r="S852" s="6"/>
      <c r="T852" s="19"/>
    </row>
    <row r="853">
      <c r="A853" s="6"/>
      <c r="B853" s="19"/>
      <c r="F853" s="19"/>
      <c r="G853" s="6"/>
      <c r="H853" s="19"/>
      <c r="I853" s="19"/>
      <c r="J853" s="19"/>
      <c r="K853" s="19"/>
      <c r="S853" s="6"/>
      <c r="T853" s="19"/>
    </row>
    <row r="854">
      <c r="A854" s="6"/>
      <c r="B854" s="19"/>
      <c r="F854" s="19"/>
      <c r="G854" s="6"/>
      <c r="H854" s="19"/>
      <c r="I854" s="19"/>
      <c r="J854" s="19"/>
      <c r="K854" s="19"/>
      <c r="S854" s="6"/>
      <c r="T854" s="19"/>
    </row>
    <row r="855">
      <c r="A855" s="6"/>
      <c r="B855" s="19"/>
      <c r="F855" s="19"/>
      <c r="G855" s="6"/>
      <c r="H855" s="19"/>
      <c r="I855" s="19"/>
      <c r="J855" s="19"/>
      <c r="K855" s="19"/>
      <c r="S855" s="6"/>
      <c r="T855" s="19"/>
    </row>
    <row r="856">
      <c r="A856" s="6"/>
      <c r="B856" s="19"/>
      <c r="F856" s="19"/>
      <c r="G856" s="6"/>
      <c r="H856" s="19"/>
      <c r="I856" s="19"/>
      <c r="J856" s="19"/>
      <c r="K856" s="19"/>
      <c r="S856" s="6"/>
      <c r="T856" s="19"/>
    </row>
    <row r="857">
      <c r="A857" s="6"/>
      <c r="B857" s="19"/>
      <c r="F857" s="19"/>
      <c r="G857" s="6"/>
      <c r="H857" s="19"/>
      <c r="I857" s="19"/>
      <c r="J857" s="19"/>
      <c r="K857" s="19"/>
      <c r="S857" s="6"/>
      <c r="T857" s="19"/>
    </row>
    <row r="858">
      <c r="A858" s="6"/>
      <c r="B858" s="19"/>
      <c r="F858" s="19"/>
      <c r="G858" s="6"/>
      <c r="H858" s="19"/>
      <c r="I858" s="19"/>
      <c r="J858" s="19"/>
      <c r="K858" s="19"/>
      <c r="S858" s="6"/>
      <c r="T858" s="19"/>
    </row>
    <row r="859">
      <c r="A859" s="6"/>
      <c r="B859" s="19"/>
      <c r="F859" s="19"/>
      <c r="G859" s="6"/>
      <c r="H859" s="19"/>
      <c r="I859" s="19"/>
      <c r="J859" s="19"/>
      <c r="K859" s="19"/>
      <c r="S859" s="6"/>
      <c r="T859" s="19"/>
    </row>
    <row r="860">
      <c r="A860" s="6"/>
      <c r="B860" s="19"/>
      <c r="F860" s="19"/>
      <c r="G860" s="6"/>
      <c r="H860" s="19"/>
      <c r="I860" s="19"/>
      <c r="J860" s="19"/>
      <c r="K860" s="19"/>
      <c r="S860" s="6"/>
      <c r="T860" s="19"/>
    </row>
    <row r="861">
      <c r="A861" s="6"/>
      <c r="B861" s="19"/>
      <c r="F861" s="19"/>
      <c r="G861" s="6"/>
      <c r="H861" s="19"/>
      <c r="I861" s="19"/>
      <c r="J861" s="19"/>
      <c r="K861" s="19"/>
      <c r="S861" s="6"/>
      <c r="T861" s="19"/>
    </row>
    <row r="862">
      <c r="A862" s="6"/>
      <c r="B862" s="19"/>
      <c r="F862" s="19"/>
      <c r="G862" s="6"/>
      <c r="H862" s="19"/>
      <c r="I862" s="19"/>
      <c r="J862" s="19"/>
      <c r="K862" s="19"/>
      <c r="S862" s="6"/>
      <c r="T862" s="19"/>
    </row>
    <row r="863">
      <c r="A863" s="6"/>
      <c r="B863" s="19"/>
      <c r="F863" s="19"/>
      <c r="G863" s="6"/>
      <c r="H863" s="19"/>
      <c r="I863" s="19"/>
      <c r="J863" s="19"/>
      <c r="K863" s="19"/>
      <c r="S863" s="6"/>
      <c r="T863" s="19"/>
    </row>
    <row r="864">
      <c r="A864" s="6"/>
      <c r="B864" s="19"/>
      <c r="F864" s="19"/>
      <c r="G864" s="6"/>
      <c r="H864" s="19"/>
      <c r="I864" s="19"/>
      <c r="J864" s="19"/>
      <c r="K864" s="19"/>
      <c r="S864" s="6"/>
      <c r="T864" s="19"/>
    </row>
    <row r="865">
      <c r="A865" s="6"/>
      <c r="B865" s="19"/>
      <c r="F865" s="19"/>
      <c r="G865" s="6"/>
      <c r="H865" s="19"/>
      <c r="I865" s="19"/>
      <c r="J865" s="19"/>
      <c r="K865" s="19"/>
      <c r="S865" s="6"/>
      <c r="T865" s="19"/>
    </row>
    <row r="866">
      <c r="A866" s="6"/>
      <c r="B866" s="19"/>
      <c r="F866" s="19"/>
      <c r="G866" s="6"/>
      <c r="H866" s="19"/>
      <c r="I866" s="19"/>
      <c r="J866" s="19"/>
      <c r="K866" s="19"/>
      <c r="S866" s="6"/>
      <c r="T866" s="19"/>
    </row>
    <row r="867">
      <c r="A867" s="6"/>
      <c r="B867" s="19"/>
      <c r="F867" s="19"/>
      <c r="G867" s="6"/>
      <c r="H867" s="19"/>
      <c r="I867" s="19"/>
      <c r="J867" s="19"/>
      <c r="K867" s="19"/>
      <c r="S867" s="6"/>
      <c r="T867" s="19"/>
    </row>
    <row r="868">
      <c r="A868" s="6"/>
      <c r="B868" s="19"/>
      <c r="F868" s="19"/>
      <c r="G868" s="6"/>
      <c r="H868" s="19"/>
      <c r="I868" s="19"/>
      <c r="J868" s="19"/>
      <c r="K868" s="19"/>
      <c r="S868" s="6"/>
      <c r="T868" s="19"/>
    </row>
    <row r="869">
      <c r="A869" s="6"/>
      <c r="B869" s="19"/>
      <c r="F869" s="19"/>
      <c r="G869" s="6"/>
      <c r="H869" s="19"/>
      <c r="I869" s="19"/>
      <c r="J869" s="19"/>
      <c r="K869" s="19"/>
      <c r="S869" s="6"/>
      <c r="T869" s="19"/>
    </row>
    <row r="870">
      <c r="A870" s="6"/>
      <c r="B870" s="19"/>
      <c r="F870" s="19"/>
      <c r="G870" s="6"/>
      <c r="H870" s="19"/>
      <c r="I870" s="19"/>
      <c r="J870" s="19"/>
      <c r="K870" s="19"/>
      <c r="S870" s="6"/>
      <c r="T870" s="19"/>
    </row>
    <row r="871">
      <c r="A871" s="6"/>
      <c r="B871" s="19"/>
      <c r="F871" s="19"/>
      <c r="G871" s="6"/>
      <c r="H871" s="19"/>
      <c r="I871" s="19"/>
      <c r="J871" s="19"/>
      <c r="K871" s="19"/>
      <c r="S871" s="6"/>
      <c r="T871" s="19"/>
    </row>
    <row r="872">
      <c r="A872" s="6"/>
      <c r="B872" s="19"/>
      <c r="F872" s="19"/>
      <c r="G872" s="6"/>
      <c r="H872" s="19"/>
      <c r="I872" s="19"/>
      <c r="J872" s="19"/>
      <c r="K872" s="19"/>
      <c r="S872" s="6"/>
      <c r="T872" s="19"/>
    </row>
    <row r="873">
      <c r="A873" s="6"/>
      <c r="B873" s="19"/>
      <c r="F873" s="19"/>
      <c r="G873" s="6"/>
      <c r="H873" s="19"/>
      <c r="I873" s="19"/>
      <c r="J873" s="19"/>
      <c r="K873" s="19"/>
      <c r="S873" s="6"/>
      <c r="T873" s="19"/>
    </row>
    <row r="874">
      <c r="A874" s="6"/>
      <c r="B874" s="19"/>
      <c r="F874" s="19"/>
      <c r="G874" s="6"/>
      <c r="H874" s="19"/>
      <c r="I874" s="19"/>
      <c r="J874" s="19"/>
      <c r="K874" s="19"/>
      <c r="S874" s="6"/>
      <c r="T874" s="19"/>
    </row>
    <row r="875">
      <c r="A875" s="6"/>
      <c r="B875" s="19"/>
      <c r="F875" s="19"/>
      <c r="G875" s="6"/>
      <c r="H875" s="19"/>
      <c r="I875" s="19"/>
      <c r="J875" s="19"/>
      <c r="K875" s="19"/>
      <c r="S875" s="6"/>
      <c r="T875" s="19"/>
    </row>
    <row r="876">
      <c r="A876" s="6"/>
      <c r="B876" s="19"/>
      <c r="F876" s="19"/>
      <c r="G876" s="6"/>
      <c r="H876" s="19"/>
      <c r="I876" s="19"/>
      <c r="J876" s="19"/>
      <c r="K876" s="19"/>
      <c r="S876" s="6"/>
      <c r="T876" s="19"/>
    </row>
    <row r="877">
      <c r="A877" s="6"/>
      <c r="B877" s="19"/>
      <c r="F877" s="19"/>
      <c r="G877" s="6"/>
      <c r="H877" s="19"/>
      <c r="I877" s="19"/>
      <c r="J877" s="19"/>
      <c r="K877" s="19"/>
      <c r="S877" s="6"/>
      <c r="T877" s="19"/>
    </row>
    <row r="878">
      <c r="A878" s="6"/>
      <c r="B878" s="19"/>
      <c r="F878" s="19"/>
      <c r="G878" s="6"/>
      <c r="H878" s="19"/>
      <c r="I878" s="19"/>
      <c r="J878" s="19"/>
      <c r="K878" s="19"/>
      <c r="S878" s="6"/>
      <c r="T878" s="19"/>
    </row>
    <row r="879">
      <c r="A879" s="6"/>
      <c r="B879" s="19"/>
      <c r="F879" s="19"/>
      <c r="G879" s="6"/>
      <c r="H879" s="19"/>
      <c r="I879" s="19"/>
      <c r="J879" s="19"/>
      <c r="K879" s="19"/>
      <c r="S879" s="6"/>
      <c r="T879" s="19"/>
    </row>
    <row r="880">
      <c r="A880" s="6"/>
      <c r="B880" s="19"/>
      <c r="F880" s="19"/>
      <c r="G880" s="6"/>
      <c r="H880" s="19"/>
      <c r="I880" s="19"/>
      <c r="J880" s="19"/>
      <c r="K880" s="19"/>
      <c r="S880" s="6"/>
      <c r="T880" s="19"/>
    </row>
    <row r="881">
      <c r="A881" s="6"/>
      <c r="B881" s="19"/>
      <c r="F881" s="19"/>
      <c r="G881" s="6"/>
      <c r="H881" s="19"/>
      <c r="I881" s="19"/>
      <c r="J881" s="19"/>
      <c r="K881" s="19"/>
      <c r="S881" s="6"/>
      <c r="T881" s="19"/>
    </row>
    <row r="882">
      <c r="A882" s="6"/>
      <c r="B882" s="19"/>
      <c r="F882" s="19"/>
      <c r="G882" s="6"/>
      <c r="H882" s="19"/>
      <c r="I882" s="19"/>
      <c r="J882" s="19"/>
      <c r="K882" s="19"/>
      <c r="S882" s="6"/>
      <c r="T882" s="19"/>
    </row>
    <row r="883">
      <c r="A883" s="6"/>
      <c r="B883" s="19"/>
      <c r="F883" s="19"/>
      <c r="G883" s="6"/>
      <c r="H883" s="19"/>
      <c r="I883" s="19"/>
      <c r="J883" s="19"/>
      <c r="K883" s="19"/>
      <c r="S883" s="6"/>
      <c r="T883" s="19"/>
    </row>
    <row r="884">
      <c r="A884" s="6"/>
      <c r="B884" s="19"/>
      <c r="F884" s="19"/>
      <c r="G884" s="6"/>
      <c r="H884" s="19"/>
      <c r="I884" s="19"/>
      <c r="J884" s="19"/>
      <c r="K884" s="19"/>
      <c r="S884" s="6"/>
      <c r="T884" s="19"/>
    </row>
    <row r="885">
      <c r="A885" s="6"/>
      <c r="B885" s="19"/>
      <c r="F885" s="19"/>
      <c r="G885" s="6"/>
      <c r="H885" s="19"/>
      <c r="I885" s="19"/>
      <c r="J885" s="19"/>
      <c r="K885" s="19"/>
      <c r="S885" s="6"/>
      <c r="T885" s="19"/>
    </row>
    <row r="886">
      <c r="A886" s="6"/>
      <c r="B886" s="19"/>
      <c r="F886" s="19"/>
      <c r="G886" s="6"/>
      <c r="H886" s="19"/>
      <c r="I886" s="19"/>
      <c r="J886" s="19"/>
      <c r="K886" s="19"/>
      <c r="S886" s="6"/>
      <c r="T886" s="19"/>
    </row>
    <row r="887">
      <c r="A887" s="6"/>
      <c r="B887" s="19"/>
      <c r="F887" s="19"/>
      <c r="G887" s="6"/>
      <c r="H887" s="19"/>
      <c r="I887" s="19"/>
      <c r="J887" s="19"/>
      <c r="K887" s="19"/>
      <c r="S887" s="6"/>
      <c r="T887" s="19"/>
    </row>
    <row r="888">
      <c r="A888" s="6"/>
      <c r="B888" s="19"/>
      <c r="F888" s="19"/>
      <c r="G888" s="6"/>
      <c r="H888" s="19"/>
      <c r="I888" s="19"/>
      <c r="J888" s="19"/>
      <c r="K888" s="19"/>
      <c r="S888" s="6"/>
      <c r="T888" s="19"/>
    </row>
    <row r="889">
      <c r="A889" s="6"/>
      <c r="B889" s="19"/>
      <c r="F889" s="19"/>
      <c r="G889" s="6"/>
      <c r="H889" s="19"/>
      <c r="I889" s="19"/>
      <c r="J889" s="19"/>
      <c r="K889" s="19"/>
      <c r="S889" s="6"/>
      <c r="T889" s="19"/>
    </row>
    <row r="890">
      <c r="A890" s="6"/>
      <c r="B890" s="19"/>
      <c r="F890" s="19"/>
      <c r="G890" s="6"/>
      <c r="H890" s="19"/>
      <c r="I890" s="19"/>
      <c r="J890" s="19"/>
      <c r="K890" s="19"/>
      <c r="S890" s="6"/>
      <c r="T890" s="19"/>
    </row>
    <row r="891">
      <c r="A891" s="6"/>
      <c r="B891" s="19"/>
      <c r="F891" s="19"/>
      <c r="G891" s="6"/>
      <c r="H891" s="19"/>
      <c r="I891" s="19"/>
      <c r="J891" s="19"/>
      <c r="K891" s="19"/>
      <c r="S891" s="6"/>
      <c r="T891" s="19"/>
    </row>
    <row r="892">
      <c r="A892" s="6"/>
      <c r="B892" s="19"/>
      <c r="F892" s="19"/>
      <c r="G892" s="6"/>
      <c r="H892" s="19"/>
      <c r="I892" s="19"/>
      <c r="J892" s="19"/>
      <c r="K892" s="19"/>
      <c r="S892" s="6"/>
      <c r="T892" s="19"/>
    </row>
    <row r="893">
      <c r="A893" s="6"/>
      <c r="B893" s="19"/>
      <c r="F893" s="19"/>
      <c r="G893" s="6"/>
      <c r="H893" s="19"/>
      <c r="I893" s="19"/>
      <c r="J893" s="19"/>
      <c r="K893" s="19"/>
      <c r="S893" s="6"/>
      <c r="T893" s="19"/>
    </row>
    <row r="894">
      <c r="A894" s="6"/>
      <c r="B894" s="19"/>
      <c r="F894" s="19"/>
      <c r="G894" s="6"/>
      <c r="H894" s="19"/>
      <c r="I894" s="19"/>
      <c r="J894" s="19"/>
      <c r="K894" s="19"/>
      <c r="S894" s="6"/>
      <c r="T894" s="19"/>
    </row>
    <row r="895">
      <c r="A895" s="6"/>
      <c r="B895" s="19"/>
      <c r="F895" s="19"/>
      <c r="G895" s="6"/>
      <c r="H895" s="19"/>
      <c r="I895" s="19"/>
      <c r="J895" s="19"/>
      <c r="K895" s="19"/>
      <c r="S895" s="6"/>
      <c r="T895" s="19"/>
    </row>
    <row r="896">
      <c r="A896" s="6"/>
      <c r="B896" s="19"/>
      <c r="F896" s="19"/>
      <c r="G896" s="6"/>
      <c r="H896" s="19"/>
      <c r="I896" s="19"/>
      <c r="J896" s="19"/>
      <c r="K896" s="19"/>
      <c r="S896" s="6"/>
      <c r="T896" s="19"/>
    </row>
    <row r="897">
      <c r="A897" s="6"/>
      <c r="B897" s="19"/>
      <c r="F897" s="19"/>
      <c r="G897" s="6"/>
      <c r="H897" s="19"/>
      <c r="I897" s="19"/>
      <c r="J897" s="19"/>
      <c r="K897" s="19"/>
      <c r="S897" s="6"/>
      <c r="T897" s="19"/>
    </row>
    <row r="898">
      <c r="A898" s="6"/>
      <c r="B898" s="19"/>
      <c r="F898" s="19"/>
      <c r="G898" s="6"/>
      <c r="H898" s="19"/>
      <c r="I898" s="19"/>
      <c r="J898" s="19"/>
      <c r="K898" s="19"/>
      <c r="S898" s="6"/>
      <c r="T898" s="19"/>
    </row>
    <row r="899">
      <c r="A899" s="6"/>
      <c r="B899" s="19"/>
      <c r="F899" s="19"/>
      <c r="G899" s="6"/>
      <c r="H899" s="19"/>
      <c r="I899" s="19"/>
      <c r="J899" s="19"/>
      <c r="K899" s="19"/>
      <c r="S899" s="6"/>
      <c r="T899" s="19"/>
    </row>
    <row r="900">
      <c r="A900" s="6"/>
      <c r="B900" s="19"/>
      <c r="F900" s="19"/>
      <c r="G900" s="6"/>
      <c r="H900" s="19"/>
      <c r="I900" s="19"/>
      <c r="J900" s="19"/>
      <c r="K900" s="19"/>
      <c r="S900" s="6"/>
      <c r="T900" s="19"/>
    </row>
    <row r="901">
      <c r="A901" s="6"/>
      <c r="B901" s="19"/>
      <c r="F901" s="19"/>
      <c r="G901" s="6"/>
      <c r="H901" s="19"/>
      <c r="I901" s="19"/>
      <c r="J901" s="19"/>
      <c r="K901" s="19"/>
      <c r="S901" s="6"/>
      <c r="T901" s="19"/>
    </row>
    <row r="902">
      <c r="A902" s="6"/>
      <c r="B902" s="19"/>
      <c r="F902" s="19"/>
      <c r="G902" s="6"/>
      <c r="H902" s="19"/>
      <c r="I902" s="19"/>
      <c r="J902" s="19"/>
      <c r="K902" s="19"/>
      <c r="S902" s="6"/>
      <c r="T902" s="19"/>
    </row>
    <row r="903">
      <c r="A903" s="6"/>
      <c r="B903" s="19"/>
      <c r="F903" s="19"/>
      <c r="G903" s="6"/>
      <c r="H903" s="19"/>
      <c r="I903" s="19"/>
      <c r="J903" s="19"/>
      <c r="K903" s="19"/>
      <c r="S903" s="6"/>
      <c r="T903" s="19"/>
    </row>
    <row r="904">
      <c r="A904" s="6"/>
      <c r="B904" s="19"/>
      <c r="F904" s="19"/>
      <c r="G904" s="6"/>
      <c r="H904" s="19"/>
      <c r="I904" s="19"/>
      <c r="J904" s="19"/>
      <c r="K904" s="19"/>
      <c r="S904" s="6"/>
      <c r="T904" s="19"/>
    </row>
    <row r="905">
      <c r="A905" s="6"/>
      <c r="B905" s="19"/>
      <c r="F905" s="19"/>
      <c r="G905" s="6"/>
      <c r="H905" s="19"/>
      <c r="I905" s="19"/>
      <c r="J905" s="19"/>
      <c r="K905" s="19"/>
      <c r="S905" s="6"/>
      <c r="T905" s="19"/>
    </row>
    <row r="906">
      <c r="A906" s="6"/>
      <c r="B906" s="19"/>
      <c r="F906" s="19"/>
      <c r="G906" s="6"/>
      <c r="H906" s="19"/>
      <c r="I906" s="19"/>
      <c r="J906" s="19"/>
      <c r="K906" s="19"/>
      <c r="S906" s="6"/>
      <c r="T906" s="19"/>
    </row>
    <row r="907">
      <c r="A907" s="6"/>
      <c r="B907" s="19"/>
      <c r="F907" s="19"/>
      <c r="G907" s="6"/>
      <c r="H907" s="19"/>
      <c r="I907" s="19"/>
      <c r="J907" s="19"/>
      <c r="K907" s="19"/>
      <c r="S907" s="6"/>
      <c r="T907" s="19"/>
    </row>
    <row r="908">
      <c r="A908" s="6"/>
      <c r="B908" s="19"/>
      <c r="F908" s="19"/>
      <c r="G908" s="6"/>
      <c r="H908" s="19"/>
      <c r="I908" s="19"/>
      <c r="J908" s="19"/>
      <c r="K908" s="19"/>
      <c r="S908" s="6"/>
      <c r="T908" s="19"/>
    </row>
    <row r="909">
      <c r="A909" s="6"/>
      <c r="B909" s="19"/>
      <c r="F909" s="19"/>
      <c r="G909" s="6"/>
      <c r="H909" s="19"/>
      <c r="I909" s="19"/>
      <c r="J909" s="19"/>
      <c r="K909" s="19"/>
      <c r="S909" s="6"/>
      <c r="T909" s="19"/>
    </row>
    <row r="910">
      <c r="A910" s="6"/>
      <c r="B910" s="19"/>
      <c r="F910" s="19"/>
      <c r="G910" s="6"/>
      <c r="H910" s="19"/>
      <c r="I910" s="19"/>
      <c r="J910" s="19"/>
      <c r="K910" s="19"/>
      <c r="S910" s="6"/>
      <c r="T910" s="19"/>
    </row>
    <row r="911">
      <c r="A911" s="6"/>
      <c r="B911" s="19"/>
      <c r="F911" s="19"/>
      <c r="G911" s="6"/>
      <c r="H911" s="19"/>
      <c r="I911" s="19"/>
      <c r="J911" s="19"/>
      <c r="K911" s="19"/>
      <c r="S911" s="6"/>
      <c r="T911" s="19"/>
    </row>
    <row r="912">
      <c r="A912" s="6"/>
      <c r="B912" s="19"/>
      <c r="F912" s="19"/>
      <c r="G912" s="6"/>
      <c r="H912" s="19"/>
      <c r="I912" s="19"/>
      <c r="J912" s="19"/>
      <c r="K912" s="19"/>
      <c r="S912" s="6"/>
      <c r="T912" s="19"/>
    </row>
    <row r="913">
      <c r="A913" s="6"/>
      <c r="B913" s="19"/>
      <c r="F913" s="19"/>
      <c r="G913" s="6"/>
      <c r="H913" s="19"/>
      <c r="I913" s="19"/>
      <c r="J913" s="19"/>
      <c r="K913" s="19"/>
      <c r="S913" s="6"/>
      <c r="T913" s="19"/>
    </row>
    <row r="914">
      <c r="A914" s="6"/>
      <c r="B914" s="19"/>
      <c r="F914" s="19"/>
      <c r="G914" s="6"/>
      <c r="H914" s="19"/>
      <c r="I914" s="19"/>
      <c r="J914" s="19"/>
      <c r="K914" s="19"/>
      <c r="S914" s="6"/>
      <c r="T914" s="19"/>
    </row>
    <row r="915">
      <c r="A915" s="6"/>
      <c r="B915" s="19"/>
      <c r="F915" s="19"/>
      <c r="G915" s="6"/>
      <c r="H915" s="19"/>
      <c r="I915" s="19"/>
      <c r="J915" s="19"/>
      <c r="K915" s="19"/>
      <c r="S915" s="6"/>
      <c r="T915" s="19"/>
    </row>
    <row r="916">
      <c r="A916" s="6"/>
      <c r="B916" s="19"/>
      <c r="F916" s="19"/>
      <c r="G916" s="6"/>
      <c r="H916" s="19"/>
      <c r="I916" s="19"/>
      <c r="J916" s="19"/>
      <c r="K916" s="19"/>
      <c r="S916" s="6"/>
      <c r="T916" s="19"/>
    </row>
    <row r="917">
      <c r="A917" s="6"/>
      <c r="B917" s="19"/>
      <c r="F917" s="19"/>
      <c r="G917" s="6"/>
      <c r="H917" s="19"/>
      <c r="I917" s="19"/>
      <c r="J917" s="19"/>
      <c r="K917" s="19"/>
      <c r="S917" s="6"/>
      <c r="T917" s="19"/>
    </row>
    <row r="918">
      <c r="A918" s="6"/>
      <c r="B918" s="19"/>
      <c r="F918" s="19"/>
      <c r="G918" s="6"/>
      <c r="H918" s="19"/>
      <c r="I918" s="19"/>
      <c r="J918" s="19"/>
      <c r="K918" s="19"/>
      <c r="S918" s="6"/>
      <c r="T918" s="19"/>
    </row>
    <row r="919">
      <c r="A919" s="6"/>
      <c r="B919" s="19"/>
      <c r="F919" s="19"/>
      <c r="G919" s="6"/>
      <c r="H919" s="19"/>
      <c r="I919" s="19"/>
      <c r="J919" s="19"/>
      <c r="K919" s="19"/>
      <c r="S919" s="6"/>
      <c r="T919" s="19"/>
    </row>
    <row r="920">
      <c r="A920" s="6"/>
      <c r="B920" s="19"/>
      <c r="F920" s="19"/>
      <c r="G920" s="6"/>
      <c r="H920" s="19"/>
      <c r="I920" s="19"/>
      <c r="J920" s="19"/>
      <c r="K920" s="19"/>
      <c r="S920" s="6"/>
      <c r="T920" s="19"/>
    </row>
    <row r="921">
      <c r="A921" s="6"/>
      <c r="B921" s="19"/>
      <c r="F921" s="19"/>
      <c r="G921" s="6"/>
      <c r="H921" s="19"/>
      <c r="I921" s="19"/>
      <c r="J921" s="19"/>
      <c r="K921" s="19"/>
      <c r="S921" s="6"/>
      <c r="T921" s="19"/>
    </row>
    <row r="922">
      <c r="A922" s="6"/>
      <c r="B922" s="19"/>
      <c r="F922" s="19"/>
      <c r="G922" s="6"/>
      <c r="H922" s="19"/>
      <c r="I922" s="19"/>
      <c r="J922" s="19"/>
      <c r="K922" s="19"/>
      <c r="S922" s="6"/>
      <c r="T922" s="19"/>
    </row>
    <row r="923">
      <c r="A923" s="6"/>
      <c r="B923" s="19"/>
      <c r="F923" s="19"/>
      <c r="G923" s="6"/>
      <c r="H923" s="19"/>
      <c r="I923" s="19"/>
      <c r="J923" s="19"/>
      <c r="K923" s="19"/>
      <c r="S923" s="6"/>
      <c r="T923" s="19"/>
    </row>
    <row r="924">
      <c r="A924" s="6"/>
      <c r="B924" s="19"/>
      <c r="F924" s="19"/>
      <c r="G924" s="6"/>
      <c r="H924" s="19"/>
      <c r="I924" s="19"/>
      <c r="J924" s="19"/>
      <c r="K924" s="19"/>
      <c r="S924" s="6"/>
      <c r="T924" s="19"/>
    </row>
    <row r="925">
      <c r="A925" s="6"/>
      <c r="B925" s="19"/>
      <c r="F925" s="19"/>
      <c r="G925" s="6"/>
      <c r="H925" s="19"/>
      <c r="I925" s="19"/>
      <c r="J925" s="19"/>
      <c r="K925" s="19"/>
      <c r="S925" s="6"/>
      <c r="T925" s="19"/>
    </row>
    <row r="926">
      <c r="A926" s="6"/>
      <c r="B926" s="19"/>
      <c r="F926" s="19"/>
      <c r="G926" s="6"/>
      <c r="H926" s="19"/>
      <c r="I926" s="19"/>
      <c r="J926" s="19"/>
      <c r="K926" s="19"/>
      <c r="S926" s="6"/>
      <c r="T926" s="19"/>
    </row>
    <row r="927">
      <c r="A927" s="6"/>
      <c r="B927" s="19"/>
      <c r="F927" s="19"/>
      <c r="G927" s="6"/>
      <c r="H927" s="19"/>
      <c r="I927" s="19"/>
      <c r="J927" s="19"/>
      <c r="K927" s="19"/>
      <c r="S927" s="6"/>
      <c r="T927" s="19"/>
    </row>
    <row r="928">
      <c r="A928" s="6"/>
      <c r="B928" s="19"/>
      <c r="F928" s="19"/>
      <c r="G928" s="6"/>
      <c r="H928" s="19"/>
      <c r="I928" s="19"/>
      <c r="J928" s="19"/>
      <c r="K928" s="19"/>
      <c r="S928" s="6"/>
      <c r="T928" s="19"/>
    </row>
    <row r="929">
      <c r="A929" s="6"/>
      <c r="B929" s="19"/>
      <c r="F929" s="19"/>
      <c r="G929" s="6"/>
      <c r="H929" s="19"/>
      <c r="I929" s="19"/>
      <c r="J929" s="19"/>
      <c r="K929" s="19"/>
      <c r="S929" s="6"/>
      <c r="T929" s="19"/>
    </row>
    <row r="930">
      <c r="A930" s="6"/>
      <c r="B930" s="19"/>
      <c r="F930" s="19"/>
      <c r="G930" s="6"/>
      <c r="H930" s="19"/>
      <c r="I930" s="19"/>
      <c r="J930" s="19"/>
      <c r="K930" s="19"/>
      <c r="S930" s="6"/>
      <c r="T930" s="19"/>
    </row>
    <row r="931">
      <c r="A931" s="6"/>
      <c r="B931" s="19"/>
      <c r="F931" s="19"/>
      <c r="G931" s="6"/>
      <c r="H931" s="19"/>
      <c r="I931" s="19"/>
      <c r="J931" s="19"/>
      <c r="K931" s="19"/>
      <c r="S931" s="6"/>
      <c r="T931" s="19"/>
    </row>
    <row r="932">
      <c r="A932" s="6"/>
      <c r="B932" s="19"/>
      <c r="F932" s="19"/>
      <c r="G932" s="6"/>
      <c r="H932" s="19"/>
      <c r="I932" s="19"/>
      <c r="J932" s="19"/>
      <c r="K932" s="19"/>
      <c r="S932" s="6"/>
      <c r="T932" s="19"/>
    </row>
    <row r="933">
      <c r="A933" s="6"/>
      <c r="B933" s="19"/>
      <c r="F933" s="19"/>
      <c r="G933" s="6"/>
      <c r="H933" s="19"/>
      <c r="I933" s="19"/>
      <c r="J933" s="19"/>
      <c r="K933" s="19"/>
      <c r="S933" s="6"/>
      <c r="T933" s="19"/>
    </row>
    <row r="934">
      <c r="A934" s="6"/>
      <c r="B934" s="19"/>
      <c r="F934" s="19"/>
      <c r="G934" s="6"/>
      <c r="H934" s="19"/>
      <c r="I934" s="19"/>
      <c r="J934" s="19"/>
      <c r="K934" s="19"/>
      <c r="S934" s="6"/>
      <c r="T934" s="19"/>
    </row>
    <row r="935">
      <c r="A935" s="6"/>
      <c r="B935" s="19"/>
      <c r="F935" s="19"/>
      <c r="G935" s="6"/>
      <c r="H935" s="19"/>
      <c r="I935" s="19"/>
      <c r="J935" s="19"/>
      <c r="K935" s="19"/>
      <c r="S935" s="6"/>
      <c r="T935" s="19"/>
    </row>
    <row r="936">
      <c r="A936" s="6"/>
      <c r="B936" s="19"/>
      <c r="F936" s="19"/>
      <c r="G936" s="6"/>
      <c r="H936" s="19"/>
      <c r="I936" s="19"/>
      <c r="J936" s="19"/>
      <c r="K936" s="19"/>
      <c r="S936" s="6"/>
      <c r="T936" s="19"/>
    </row>
    <row r="937">
      <c r="A937" s="6"/>
      <c r="B937" s="19"/>
      <c r="F937" s="19"/>
      <c r="G937" s="6"/>
      <c r="H937" s="19"/>
      <c r="I937" s="19"/>
      <c r="J937" s="19"/>
      <c r="K937" s="19"/>
      <c r="S937" s="6"/>
      <c r="T937" s="19"/>
    </row>
    <row r="938">
      <c r="A938" s="6"/>
      <c r="B938" s="19"/>
      <c r="F938" s="19"/>
      <c r="G938" s="6"/>
      <c r="H938" s="19"/>
      <c r="I938" s="19"/>
      <c r="J938" s="19"/>
      <c r="K938" s="19"/>
      <c r="S938" s="6"/>
      <c r="T938" s="19"/>
    </row>
    <row r="939">
      <c r="A939" s="6"/>
      <c r="B939" s="19"/>
      <c r="F939" s="19"/>
      <c r="G939" s="6"/>
      <c r="H939" s="19"/>
      <c r="I939" s="19"/>
      <c r="J939" s="19"/>
      <c r="K939" s="19"/>
      <c r="S939" s="6"/>
      <c r="T939" s="19"/>
    </row>
    <row r="940">
      <c r="A940" s="6"/>
      <c r="B940" s="19"/>
      <c r="F940" s="19"/>
      <c r="G940" s="6"/>
      <c r="H940" s="19"/>
      <c r="I940" s="19"/>
      <c r="J940" s="19"/>
      <c r="K940" s="19"/>
      <c r="S940" s="6"/>
      <c r="T940" s="19"/>
    </row>
    <row r="941">
      <c r="A941" s="6"/>
      <c r="B941" s="19"/>
      <c r="F941" s="19"/>
      <c r="G941" s="6"/>
      <c r="H941" s="19"/>
      <c r="I941" s="19"/>
      <c r="J941" s="19"/>
      <c r="K941" s="19"/>
      <c r="S941" s="6"/>
      <c r="T941" s="19"/>
    </row>
    <row r="942">
      <c r="A942" s="6"/>
      <c r="B942" s="19"/>
      <c r="F942" s="19"/>
      <c r="G942" s="6"/>
      <c r="H942" s="19"/>
      <c r="I942" s="19"/>
      <c r="J942" s="19"/>
      <c r="K942" s="19"/>
      <c r="S942" s="6"/>
      <c r="T942" s="19"/>
    </row>
    <row r="943">
      <c r="A943" s="6"/>
      <c r="B943" s="19"/>
      <c r="F943" s="19"/>
      <c r="G943" s="6"/>
      <c r="H943" s="19"/>
      <c r="I943" s="19"/>
      <c r="J943" s="19"/>
      <c r="K943" s="19"/>
      <c r="S943" s="6"/>
      <c r="T943" s="19"/>
    </row>
    <row r="944">
      <c r="A944" s="6"/>
      <c r="B944" s="19"/>
      <c r="F944" s="19"/>
      <c r="G944" s="6"/>
      <c r="H944" s="19"/>
      <c r="I944" s="19"/>
      <c r="J944" s="19"/>
      <c r="K944" s="19"/>
      <c r="S944" s="6"/>
      <c r="T944" s="19"/>
    </row>
    <row r="945">
      <c r="A945" s="6"/>
      <c r="B945" s="19"/>
      <c r="F945" s="19"/>
      <c r="G945" s="6"/>
      <c r="H945" s="19"/>
      <c r="I945" s="19"/>
      <c r="J945" s="19"/>
      <c r="K945" s="19"/>
      <c r="S945" s="6"/>
      <c r="T945" s="19"/>
    </row>
    <row r="946">
      <c r="A946" s="6"/>
      <c r="B946" s="19"/>
      <c r="F946" s="19"/>
      <c r="G946" s="6"/>
      <c r="H946" s="19"/>
      <c r="I946" s="19"/>
      <c r="J946" s="19"/>
      <c r="K946" s="19"/>
      <c r="S946" s="6"/>
      <c r="T946" s="19"/>
    </row>
    <row r="947">
      <c r="A947" s="6"/>
      <c r="B947" s="19"/>
      <c r="F947" s="19"/>
      <c r="G947" s="6"/>
      <c r="H947" s="19"/>
      <c r="I947" s="19"/>
      <c r="J947" s="19"/>
      <c r="K947" s="19"/>
      <c r="S947" s="6"/>
      <c r="T947" s="19"/>
    </row>
    <row r="948">
      <c r="A948" s="6"/>
      <c r="B948" s="19"/>
      <c r="F948" s="19"/>
      <c r="G948" s="6"/>
      <c r="H948" s="19"/>
      <c r="I948" s="19"/>
      <c r="J948" s="19"/>
      <c r="K948" s="19"/>
      <c r="S948" s="6"/>
      <c r="T948" s="19"/>
    </row>
    <row r="949">
      <c r="A949" s="6"/>
      <c r="B949" s="19"/>
      <c r="F949" s="19"/>
      <c r="G949" s="6"/>
      <c r="H949" s="19"/>
      <c r="I949" s="19"/>
      <c r="J949" s="19"/>
      <c r="K949" s="19"/>
      <c r="S949" s="6"/>
      <c r="T949" s="19"/>
    </row>
    <row r="950">
      <c r="A950" s="6"/>
      <c r="B950" s="19"/>
      <c r="F950" s="19"/>
      <c r="G950" s="6"/>
      <c r="H950" s="19"/>
      <c r="I950" s="19"/>
      <c r="J950" s="19"/>
      <c r="K950" s="19"/>
      <c r="S950" s="6"/>
      <c r="T950" s="19"/>
    </row>
    <row r="951">
      <c r="A951" s="6"/>
      <c r="B951" s="19"/>
      <c r="F951" s="19"/>
      <c r="G951" s="6"/>
      <c r="H951" s="19"/>
      <c r="I951" s="19"/>
      <c r="J951" s="19"/>
      <c r="K951" s="19"/>
      <c r="S951" s="6"/>
      <c r="T951" s="19"/>
    </row>
    <row r="952">
      <c r="A952" s="6"/>
      <c r="B952" s="19"/>
      <c r="F952" s="19"/>
      <c r="G952" s="6"/>
      <c r="H952" s="19"/>
      <c r="I952" s="19"/>
      <c r="J952" s="19"/>
      <c r="K952" s="19"/>
      <c r="S952" s="6"/>
      <c r="T952" s="19"/>
    </row>
    <row r="953">
      <c r="A953" s="6"/>
      <c r="B953" s="19"/>
      <c r="F953" s="19"/>
      <c r="G953" s="6"/>
      <c r="H953" s="19"/>
      <c r="I953" s="19"/>
      <c r="J953" s="19"/>
      <c r="K953" s="19"/>
      <c r="S953" s="6"/>
      <c r="T953" s="19"/>
    </row>
    <row r="954">
      <c r="A954" s="6"/>
      <c r="B954" s="19"/>
      <c r="F954" s="19"/>
      <c r="G954" s="6"/>
      <c r="H954" s="19"/>
      <c r="I954" s="19"/>
      <c r="J954" s="19"/>
      <c r="K954" s="19"/>
      <c r="S954" s="6"/>
      <c r="T954" s="19"/>
    </row>
    <row r="955">
      <c r="A955" s="6"/>
      <c r="B955" s="19"/>
      <c r="F955" s="19"/>
      <c r="G955" s="6"/>
      <c r="H955" s="19"/>
      <c r="I955" s="19"/>
      <c r="J955" s="19"/>
      <c r="K955" s="19"/>
      <c r="S955" s="6"/>
      <c r="T955" s="19"/>
    </row>
    <row r="956">
      <c r="A956" s="6"/>
      <c r="B956" s="19"/>
      <c r="F956" s="19"/>
      <c r="G956" s="6"/>
      <c r="H956" s="19"/>
      <c r="I956" s="19"/>
      <c r="J956" s="19"/>
      <c r="K956" s="19"/>
      <c r="S956" s="6"/>
      <c r="T956" s="19"/>
    </row>
    <row r="957">
      <c r="A957" s="6"/>
      <c r="B957" s="19"/>
      <c r="F957" s="19"/>
      <c r="G957" s="6"/>
      <c r="H957" s="19"/>
      <c r="I957" s="19"/>
      <c r="J957" s="19"/>
      <c r="K957" s="19"/>
      <c r="S957" s="6"/>
      <c r="T957" s="19"/>
    </row>
    <row r="958">
      <c r="A958" s="6"/>
      <c r="B958" s="19"/>
      <c r="F958" s="19"/>
      <c r="G958" s="6"/>
      <c r="H958" s="19"/>
      <c r="I958" s="19"/>
      <c r="J958" s="19"/>
      <c r="K958" s="19"/>
      <c r="S958" s="6"/>
      <c r="T958" s="19"/>
    </row>
    <row r="959">
      <c r="A959" s="6"/>
      <c r="B959" s="19"/>
      <c r="F959" s="19"/>
      <c r="G959" s="6"/>
      <c r="H959" s="19"/>
      <c r="I959" s="19"/>
      <c r="J959" s="19"/>
      <c r="K959" s="19"/>
      <c r="S959" s="6"/>
      <c r="T959" s="19"/>
    </row>
    <row r="960">
      <c r="A960" s="6"/>
      <c r="B960" s="19"/>
      <c r="F960" s="19"/>
      <c r="G960" s="6"/>
      <c r="H960" s="19"/>
      <c r="I960" s="19"/>
      <c r="J960" s="19"/>
      <c r="K960" s="19"/>
      <c r="S960" s="6"/>
      <c r="T960" s="19"/>
    </row>
    <row r="961">
      <c r="A961" s="6"/>
      <c r="B961" s="19"/>
      <c r="F961" s="19"/>
      <c r="G961" s="6"/>
      <c r="H961" s="19"/>
      <c r="I961" s="19"/>
      <c r="J961" s="19"/>
      <c r="K961" s="19"/>
      <c r="S961" s="6"/>
      <c r="T961" s="19"/>
    </row>
    <row r="962">
      <c r="A962" s="6"/>
      <c r="B962" s="19"/>
      <c r="F962" s="19"/>
      <c r="G962" s="6"/>
      <c r="H962" s="19"/>
      <c r="I962" s="19"/>
      <c r="J962" s="19"/>
      <c r="K962" s="19"/>
      <c r="S962" s="6"/>
      <c r="T962" s="19"/>
    </row>
    <row r="963">
      <c r="A963" s="6"/>
      <c r="B963" s="19"/>
      <c r="F963" s="19"/>
      <c r="G963" s="6"/>
      <c r="H963" s="19"/>
      <c r="I963" s="19"/>
      <c r="J963" s="19"/>
      <c r="K963" s="19"/>
      <c r="S963" s="6"/>
      <c r="T963" s="19"/>
    </row>
    <row r="964">
      <c r="A964" s="6"/>
      <c r="B964" s="19"/>
      <c r="F964" s="19"/>
      <c r="G964" s="6"/>
      <c r="H964" s="19"/>
      <c r="I964" s="19"/>
      <c r="J964" s="19"/>
      <c r="K964" s="19"/>
      <c r="S964" s="6"/>
      <c r="T964" s="19"/>
    </row>
    <row r="965">
      <c r="A965" s="6"/>
      <c r="B965" s="19"/>
      <c r="F965" s="19"/>
      <c r="G965" s="6"/>
      <c r="H965" s="19"/>
      <c r="I965" s="19"/>
      <c r="J965" s="19"/>
      <c r="K965" s="19"/>
      <c r="S965" s="6"/>
      <c r="T965" s="19"/>
    </row>
    <row r="966">
      <c r="A966" s="6"/>
      <c r="B966" s="19"/>
      <c r="F966" s="19"/>
      <c r="G966" s="6"/>
      <c r="H966" s="19"/>
      <c r="I966" s="19"/>
      <c r="J966" s="19"/>
      <c r="K966" s="19"/>
      <c r="S966" s="6"/>
      <c r="T966" s="19"/>
    </row>
    <row r="967">
      <c r="A967" s="6"/>
      <c r="B967" s="19"/>
      <c r="F967" s="19"/>
      <c r="G967" s="6"/>
      <c r="H967" s="19"/>
      <c r="I967" s="19"/>
      <c r="J967" s="19"/>
      <c r="K967" s="19"/>
      <c r="S967" s="6"/>
      <c r="T967" s="19"/>
    </row>
    <row r="968">
      <c r="A968" s="6"/>
      <c r="B968" s="19"/>
      <c r="F968" s="19"/>
      <c r="G968" s="6"/>
      <c r="H968" s="19"/>
      <c r="I968" s="19"/>
      <c r="J968" s="19"/>
      <c r="K968" s="19"/>
      <c r="S968" s="6"/>
      <c r="T968" s="19"/>
    </row>
    <row r="969">
      <c r="A969" s="6"/>
      <c r="B969" s="19"/>
      <c r="F969" s="19"/>
      <c r="G969" s="6"/>
      <c r="H969" s="19"/>
      <c r="I969" s="19"/>
      <c r="J969" s="19"/>
      <c r="K969" s="19"/>
      <c r="S969" s="6"/>
      <c r="T969" s="19"/>
    </row>
    <row r="970">
      <c r="A970" s="6"/>
      <c r="B970" s="19"/>
      <c r="F970" s="19"/>
      <c r="G970" s="6"/>
      <c r="H970" s="19"/>
      <c r="I970" s="19"/>
      <c r="J970" s="19"/>
      <c r="K970" s="19"/>
      <c r="S970" s="6"/>
      <c r="T970" s="19"/>
    </row>
    <row r="971">
      <c r="A971" s="6"/>
      <c r="B971" s="19"/>
      <c r="F971" s="19"/>
      <c r="G971" s="6"/>
      <c r="H971" s="19"/>
      <c r="I971" s="19"/>
      <c r="J971" s="19"/>
      <c r="K971" s="19"/>
      <c r="S971" s="6"/>
      <c r="T971" s="19"/>
    </row>
    <row r="972">
      <c r="A972" s="6"/>
      <c r="B972" s="19"/>
      <c r="F972" s="19"/>
      <c r="G972" s="6"/>
      <c r="H972" s="19"/>
      <c r="I972" s="19"/>
      <c r="J972" s="19"/>
      <c r="K972" s="19"/>
      <c r="S972" s="6"/>
      <c r="T972" s="19"/>
    </row>
    <row r="973">
      <c r="A973" s="6"/>
      <c r="B973" s="19"/>
      <c r="F973" s="19"/>
      <c r="G973" s="6"/>
      <c r="H973" s="19"/>
      <c r="I973" s="19"/>
      <c r="J973" s="19"/>
      <c r="K973" s="19"/>
      <c r="S973" s="6"/>
      <c r="T973" s="19"/>
    </row>
    <row r="974">
      <c r="A974" s="6"/>
      <c r="B974" s="19"/>
      <c r="F974" s="19"/>
      <c r="G974" s="6"/>
      <c r="H974" s="19"/>
      <c r="I974" s="19"/>
      <c r="J974" s="19"/>
      <c r="K974" s="19"/>
      <c r="S974" s="6"/>
      <c r="T974" s="19"/>
    </row>
    <row r="975">
      <c r="A975" s="6"/>
      <c r="B975" s="19"/>
      <c r="F975" s="19"/>
      <c r="G975" s="6"/>
      <c r="H975" s="19"/>
      <c r="I975" s="19"/>
      <c r="J975" s="19"/>
      <c r="K975" s="19"/>
      <c r="S975" s="6"/>
      <c r="T975" s="19"/>
    </row>
    <row r="976">
      <c r="A976" s="6"/>
      <c r="B976" s="19"/>
      <c r="F976" s="19"/>
      <c r="G976" s="6"/>
      <c r="H976" s="19"/>
      <c r="I976" s="19"/>
      <c r="J976" s="19"/>
      <c r="K976" s="19"/>
      <c r="S976" s="6"/>
      <c r="T976" s="19"/>
    </row>
    <row r="977">
      <c r="A977" s="6"/>
      <c r="B977" s="19"/>
      <c r="F977" s="19"/>
      <c r="G977" s="6"/>
      <c r="H977" s="19"/>
      <c r="I977" s="19"/>
      <c r="J977" s="19"/>
      <c r="K977" s="19"/>
      <c r="S977" s="6"/>
      <c r="T977" s="19"/>
    </row>
    <row r="978">
      <c r="A978" s="6"/>
      <c r="B978" s="19"/>
      <c r="F978" s="19"/>
      <c r="G978" s="6"/>
      <c r="H978" s="19"/>
      <c r="I978" s="19"/>
      <c r="J978" s="19"/>
      <c r="K978" s="19"/>
      <c r="S978" s="6"/>
      <c r="T978" s="19"/>
    </row>
    <row r="979">
      <c r="A979" s="6"/>
      <c r="B979" s="19"/>
      <c r="F979" s="19"/>
      <c r="G979" s="6"/>
      <c r="H979" s="19"/>
      <c r="I979" s="19"/>
      <c r="J979" s="19"/>
      <c r="K979" s="19"/>
      <c r="S979" s="6"/>
      <c r="T979" s="19"/>
    </row>
    <row r="980">
      <c r="A980" s="6"/>
      <c r="B980" s="19"/>
      <c r="F980" s="19"/>
      <c r="G980" s="6"/>
      <c r="H980" s="19"/>
      <c r="I980" s="19"/>
      <c r="J980" s="19"/>
      <c r="K980" s="19"/>
      <c r="S980" s="6"/>
      <c r="T980" s="19"/>
    </row>
    <row r="981">
      <c r="A981" s="6"/>
      <c r="B981" s="19"/>
      <c r="F981" s="19"/>
      <c r="G981" s="6"/>
      <c r="H981" s="19"/>
      <c r="I981" s="19"/>
      <c r="J981" s="19"/>
      <c r="K981" s="19"/>
      <c r="S981" s="6"/>
      <c r="T981" s="19"/>
    </row>
    <row r="982">
      <c r="A982" s="6"/>
      <c r="B982" s="19"/>
      <c r="F982" s="19"/>
      <c r="G982" s="6"/>
      <c r="H982" s="19"/>
      <c r="I982" s="19"/>
      <c r="J982" s="19"/>
      <c r="K982" s="19"/>
      <c r="S982" s="6"/>
      <c r="T982" s="19"/>
    </row>
    <row r="983">
      <c r="A983" s="6"/>
      <c r="B983" s="19"/>
      <c r="F983" s="19"/>
      <c r="G983" s="6"/>
      <c r="H983" s="19"/>
      <c r="I983" s="19"/>
      <c r="J983" s="19"/>
      <c r="K983" s="19"/>
      <c r="S983" s="6"/>
      <c r="T983" s="19"/>
    </row>
    <row r="984">
      <c r="A984" s="6"/>
      <c r="B984" s="19"/>
      <c r="F984" s="19"/>
      <c r="G984" s="6"/>
      <c r="H984" s="19"/>
      <c r="I984" s="19"/>
      <c r="J984" s="19"/>
      <c r="K984" s="19"/>
      <c r="S984" s="6"/>
      <c r="T984" s="19"/>
    </row>
    <row r="985">
      <c r="A985" s="6"/>
      <c r="B985" s="19"/>
      <c r="F985" s="19"/>
      <c r="G985" s="6"/>
      <c r="H985" s="19"/>
      <c r="I985" s="19"/>
      <c r="J985" s="19"/>
      <c r="K985" s="19"/>
      <c r="S985" s="6"/>
      <c r="T985" s="19"/>
    </row>
    <row r="986">
      <c r="A986" s="6"/>
      <c r="B986" s="19"/>
      <c r="F986" s="19"/>
      <c r="G986" s="6"/>
      <c r="H986" s="19"/>
      <c r="I986" s="19"/>
      <c r="J986" s="19"/>
      <c r="K986" s="19"/>
      <c r="S986" s="6"/>
      <c r="T986" s="19"/>
    </row>
    <row r="987">
      <c r="A987" s="6"/>
      <c r="B987" s="19"/>
      <c r="F987" s="19"/>
      <c r="G987" s="6"/>
      <c r="H987" s="19"/>
      <c r="I987" s="19"/>
      <c r="J987" s="19"/>
      <c r="K987" s="19"/>
      <c r="S987" s="6"/>
      <c r="T987" s="19"/>
    </row>
    <row r="988">
      <c r="A988" s="6"/>
      <c r="B988" s="19"/>
      <c r="F988" s="19"/>
      <c r="G988" s="6"/>
      <c r="H988" s="19"/>
      <c r="I988" s="19"/>
      <c r="J988" s="19"/>
      <c r="K988" s="19"/>
      <c r="S988" s="6"/>
      <c r="T988" s="19"/>
    </row>
    <row r="989">
      <c r="A989" s="6"/>
      <c r="B989" s="19"/>
      <c r="F989" s="19"/>
      <c r="G989" s="6"/>
      <c r="H989" s="19"/>
      <c r="I989" s="19"/>
      <c r="J989" s="19"/>
      <c r="K989" s="19"/>
      <c r="S989" s="6"/>
      <c r="T989" s="19"/>
    </row>
    <row r="990">
      <c r="A990" s="6"/>
      <c r="B990" s="19"/>
      <c r="F990" s="19"/>
      <c r="G990" s="6"/>
      <c r="H990" s="19"/>
      <c r="I990" s="19"/>
      <c r="J990" s="19"/>
      <c r="K990" s="19"/>
      <c r="S990" s="6"/>
      <c r="T990" s="19"/>
    </row>
    <row r="991">
      <c r="A991" s="6"/>
      <c r="B991" s="19"/>
      <c r="F991" s="19"/>
      <c r="G991" s="6"/>
      <c r="H991" s="19"/>
      <c r="I991" s="19"/>
      <c r="J991" s="19"/>
      <c r="K991" s="19"/>
      <c r="S991" s="6"/>
      <c r="T991" s="19"/>
    </row>
    <row r="992">
      <c r="A992" s="6"/>
      <c r="B992" s="19"/>
      <c r="F992" s="19"/>
      <c r="G992" s="6"/>
      <c r="H992" s="19"/>
      <c r="I992" s="19"/>
      <c r="J992" s="19"/>
      <c r="K992" s="19"/>
      <c r="S992" s="6"/>
      <c r="T992" s="19"/>
    </row>
    <row r="993">
      <c r="A993" s="6"/>
      <c r="B993" s="19"/>
      <c r="F993" s="19"/>
      <c r="G993" s="6"/>
      <c r="H993" s="19"/>
      <c r="I993" s="19"/>
      <c r="J993" s="19"/>
      <c r="K993" s="19"/>
      <c r="S993" s="6"/>
      <c r="T993" s="19"/>
    </row>
    <row r="994">
      <c r="A994" s="6"/>
      <c r="B994" s="19"/>
      <c r="F994" s="19"/>
      <c r="G994" s="6"/>
      <c r="H994" s="19"/>
      <c r="I994" s="19"/>
      <c r="J994" s="19"/>
      <c r="K994" s="19"/>
      <c r="S994" s="6"/>
      <c r="T994" s="19"/>
    </row>
    <row r="995">
      <c r="A995" s="6"/>
      <c r="B995" s="19"/>
      <c r="F995" s="19"/>
      <c r="G995" s="6"/>
      <c r="H995" s="19"/>
      <c r="I995" s="19"/>
      <c r="J995" s="19"/>
      <c r="K995" s="19"/>
      <c r="S995" s="6"/>
      <c r="T995" s="19"/>
    </row>
    <row r="996">
      <c r="A996" s="6"/>
      <c r="B996" s="19"/>
      <c r="F996" s="19"/>
      <c r="G996" s="6"/>
      <c r="H996" s="19"/>
      <c r="I996" s="19"/>
      <c r="J996" s="19"/>
      <c r="K996" s="19"/>
      <c r="S996" s="6"/>
      <c r="T996" s="19"/>
    </row>
    <row r="997">
      <c r="A997" s="6"/>
      <c r="B997" s="19"/>
      <c r="F997" s="19"/>
      <c r="G997" s="6"/>
      <c r="H997" s="19"/>
      <c r="I997" s="19"/>
      <c r="J997" s="19"/>
      <c r="K997" s="19"/>
      <c r="S997" s="6"/>
      <c r="T997" s="19"/>
    </row>
    <row r="998">
      <c r="A998" s="6"/>
      <c r="B998" s="19"/>
      <c r="F998" s="19"/>
      <c r="G998" s="6"/>
      <c r="H998" s="19"/>
      <c r="I998" s="19"/>
      <c r="J998" s="19"/>
      <c r="K998" s="19"/>
      <c r="S998" s="6"/>
      <c r="T998" s="19"/>
    </row>
    <row r="999">
      <c r="A999" s="6"/>
      <c r="B999" s="19"/>
      <c r="F999" s="19"/>
      <c r="G999" s="6"/>
      <c r="H999" s="19"/>
      <c r="I999" s="19"/>
      <c r="J999" s="19"/>
      <c r="K999" s="19"/>
      <c r="S999" s="6"/>
      <c r="T999" s="19"/>
    </row>
    <row r="1000">
      <c r="A1000" s="6"/>
      <c r="B1000" s="19"/>
      <c r="F1000" s="19"/>
      <c r="G1000" s="6"/>
      <c r="H1000" s="19"/>
      <c r="I1000" s="19"/>
      <c r="J1000" s="19"/>
      <c r="K1000" s="19"/>
      <c r="S1000" s="6"/>
      <c r="T1000" s="19"/>
    </row>
    <row r="1001">
      <c r="A1001" s="6"/>
      <c r="B1001" s="19"/>
      <c r="F1001" s="19"/>
      <c r="G1001" s="6"/>
      <c r="H1001" s="19"/>
      <c r="I1001" s="19"/>
      <c r="J1001" s="19"/>
      <c r="K1001" s="19"/>
      <c r="S1001" s="6"/>
      <c r="T1001" s="19"/>
    </row>
    <row r="1002">
      <c r="A1002" s="6"/>
      <c r="B1002" s="19"/>
      <c r="F1002" s="19"/>
      <c r="G1002" s="6"/>
      <c r="H1002" s="19"/>
      <c r="I1002" s="19"/>
      <c r="J1002" s="19"/>
      <c r="K1002" s="19"/>
      <c r="S1002" s="6"/>
      <c r="T1002" s="19"/>
    </row>
    <row r="1003">
      <c r="A1003" s="6"/>
      <c r="B1003" s="19"/>
      <c r="F1003" s="19"/>
      <c r="G1003" s="6"/>
      <c r="H1003" s="19"/>
      <c r="I1003" s="19"/>
      <c r="J1003" s="19"/>
      <c r="K1003" s="19"/>
      <c r="S1003" s="6"/>
      <c r="T1003" s="19"/>
    </row>
    <row r="1004">
      <c r="A1004" s="6"/>
      <c r="B1004" s="19"/>
      <c r="F1004" s="19"/>
      <c r="G1004" s="6"/>
      <c r="H1004" s="19"/>
      <c r="I1004" s="19"/>
      <c r="J1004" s="19"/>
      <c r="K1004" s="19"/>
      <c r="S1004" s="6"/>
      <c r="T1004" s="19"/>
    </row>
    <row r="1005">
      <c r="A1005" s="6"/>
      <c r="B1005" s="19"/>
      <c r="F1005" s="19"/>
      <c r="G1005" s="97"/>
      <c r="H1005" s="19"/>
      <c r="I1005" s="19"/>
      <c r="J1005" s="19"/>
      <c r="K1005" s="19"/>
      <c r="S1005" s="6"/>
      <c r="T1005" s="19"/>
    </row>
    <row r="1006">
      <c r="A1006" s="6"/>
      <c r="F1006" s="19"/>
      <c r="G1006" s="97"/>
      <c r="H1006" s="19"/>
      <c r="I1006" s="19"/>
      <c r="J1006" s="19"/>
      <c r="K1006" s="19"/>
      <c r="S1006" s="6"/>
    </row>
    <row r="1007">
      <c r="A1007" s="6"/>
      <c r="F1007" s="19"/>
      <c r="G1007" s="97"/>
      <c r="H1007" s="19"/>
      <c r="I1007" s="19"/>
      <c r="J1007" s="19"/>
      <c r="K1007" s="19"/>
      <c r="S1007" s="6"/>
    </row>
    <row r="1008">
      <c r="A1008" s="6"/>
      <c r="F1008" s="19"/>
      <c r="G1008" s="97"/>
      <c r="H1008" s="19"/>
      <c r="I1008" s="19"/>
      <c r="J1008" s="19"/>
      <c r="K1008" s="19"/>
      <c r="S1008" s="6"/>
    </row>
    <row r="1009">
      <c r="A1009" s="6"/>
      <c r="F1009" s="19"/>
      <c r="G1009" s="97"/>
      <c r="H1009" s="19"/>
      <c r="I1009" s="19"/>
      <c r="J1009" s="19"/>
      <c r="K1009" s="19"/>
      <c r="S1009" s="6"/>
    </row>
    <row r="1010">
      <c r="A1010" s="6"/>
      <c r="F1010" s="19"/>
      <c r="G1010" s="97"/>
      <c r="H1010" s="19"/>
      <c r="I1010" s="19"/>
      <c r="J1010" s="19"/>
      <c r="K1010" s="19"/>
      <c r="S1010" s="6"/>
    </row>
    <row r="1011">
      <c r="A1011" s="6"/>
      <c r="F1011" s="19"/>
      <c r="G1011" s="97"/>
      <c r="H1011" s="19"/>
      <c r="I1011" s="19"/>
      <c r="J1011" s="19"/>
      <c r="K1011" s="19"/>
      <c r="S1011" s="6"/>
    </row>
    <row r="1012">
      <c r="A1012" s="6"/>
      <c r="F1012" s="19"/>
      <c r="G1012" s="97"/>
      <c r="H1012" s="19"/>
      <c r="I1012" s="19"/>
      <c r="J1012" s="19"/>
      <c r="K1012" s="19"/>
      <c r="S1012" s="6"/>
    </row>
  </sheetData>
  <autoFilter ref="$S$1:$T$1012">
    <sortState ref="S1:T1012">
      <sortCondition ref="S1:S1012"/>
    </sortState>
  </autoFilter>
  <conditionalFormatting sqref="B2:B366 F2:F337 T2:T366 T387">
    <cfRule type="cellIs" dxfId="0" priority="1" operator="lessThan">
      <formula>4</formula>
    </cfRule>
  </conditionalFormatting>
  <conditionalFormatting sqref="B2:B366 F2:F337 T2:T366 T387">
    <cfRule type="cellIs" dxfId="1" priority="2" operator="lessThan">
      <formula>8</formula>
    </cfRule>
  </conditionalFormatting>
  <conditionalFormatting sqref="B2:B366 F2:F337 T2:T366 T387">
    <cfRule type="cellIs" dxfId="2" priority="3" operator="equal">
      <formula>11</formula>
    </cfRule>
  </conditionalFormatting>
  <conditionalFormatting sqref="H2:I329 J2:J336">
    <cfRule type="cellIs" dxfId="4" priority="4" operator="equal">
      <formula>"Yes"</formula>
    </cfRule>
  </conditionalFormatting>
  <conditionalFormatting sqref="K2:K336">
    <cfRule type="cellIs" dxfId="5" priority="5" operator="equal">
      <formula>"Yes"</formula>
    </cfRule>
  </conditionalFormatting>
  <conditionalFormatting sqref="L2:L336">
    <cfRule type="notContainsBlanks" dxfId="1" priority="6">
      <formula>LEN(TRIM(L2))&gt;0</formula>
    </cfRule>
  </conditionalFormatting>
  <conditionalFormatting sqref="M2:M336">
    <cfRule type="notContainsBlanks" dxfId="0" priority="7">
      <formula>LEN(TRIM(M2))&gt;0</formula>
    </cfRule>
  </conditionalFormatting>
  <conditionalFormatting sqref="N2:N336">
    <cfRule type="notContainsBlanks" dxfId="6" priority="8">
      <formula>LEN(TRIM(N2))&gt;0</formula>
    </cfRule>
  </conditionalFormatting>
  <conditionalFormatting sqref="O2:O336">
    <cfRule type="notContainsBlanks" dxfId="7" priority="9">
      <formula>LEN(TRIM(O2))&gt;0</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s>
  <sheetData>
    <row r="1">
      <c r="A1" s="10" t="s">
        <v>0</v>
      </c>
      <c r="B1" s="10" t="s">
        <v>1</v>
      </c>
      <c r="C1" s="93">
        <v>45627.0</v>
      </c>
      <c r="D1" s="93">
        <v>45597.0</v>
      </c>
      <c r="E1" s="93">
        <v>45566.0</v>
      </c>
      <c r="F1" s="93">
        <v>45505.0</v>
      </c>
      <c r="G1" s="94">
        <v>45474.0</v>
      </c>
      <c r="H1" s="94">
        <v>45413.0</v>
      </c>
      <c r="J1" s="93">
        <v>45627.0</v>
      </c>
      <c r="K1" s="93">
        <v>45597.0</v>
      </c>
      <c r="L1" s="93">
        <v>45566.0</v>
      </c>
      <c r="M1" s="93">
        <v>45505.0</v>
      </c>
      <c r="N1" s="94">
        <v>45474.0</v>
      </c>
      <c r="O1" s="94">
        <v>45413.0</v>
      </c>
    </row>
    <row r="2">
      <c r="A2" s="18" t="s">
        <v>23</v>
      </c>
      <c r="B2" s="18">
        <v>21.0</v>
      </c>
      <c r="C2" s="40">
        <f>IfNA(vlookup(B2,'Export 20241202'!$B$3:$C$1005,2,false),0)</f>
        <v>63320</v>
      </c>
      <c r="D2" s="40">
        <f>ifna(vlookup(B2,'Export 20241101'!B8:C1010,2,false),0)</f>
        <v>61750</v>
      </c>
      <c r="E2" s="40">
        <f>ifna(vlookup($B2,'Export 20241001'!$A$3:$D$1006,4,false),0)</f>
        <v>60076</v>
      </c>
      <c r="F2" s="22">
        <f>ifna(vlookup(B2,'Export 20240812'!$A$3:$D$1001,4,false),0)</f>
        <v>57639</v>
      </c>
      <c r="G2" s="22">
        <f>ifna(vlookup(B2,'Export 20240703'!$A$3:$D$1001,4,false),0)</f>
        <v>55783</v>
      </c>
      <c r="H2" s="22">
        <f>ifna(vlookup(B2,'GM 20240523'!$A$3:$E$1001,5,false),0)</f>
        <v>53423</v>
      </c>
      <c r="J2" s="22">
        <f t="shared" ref="J2:J371" si="1">rank(C2,$C$2:$C$371)</f>
        <v>1</v>
      </c>
      <c r="K2" s="22">
        <f t="shared" ref="K2:K371" si="2">rank(D2,$D$2:$D$1005)</f>
        <v>1</v>
      </c>
      <c r="L2" s="22">
        <f t="shared" ref="L2:L371" si="3">rank(E2,$E$2:$E$1005)</f>
        <v>1</v>
      </c>
      <c r="M2" s="22">
        <f t="shared" ref="M2:M371" si="4">rank(F2,$F$2:$F$1005)</f>
        <v>1</v>
      </c>
      <c r="N2" s="22">
        <f t="shared" ref="N2:N371" si="5">rank(G2,$G$2:$G$1005)</f>
        <v>1</v>
      </c>
      <c r="O2" s="22">
        <f t="shared" ref="O2:O371" si="6">rank(H2,$H$2:$H$1005)</f>
        <v>1</v>
      </c>
    </row>
    <row r="3">
      <c r="A3" s="18" t="s">
        <v>34</v>
      </c>
      <c r="B3" s="18">
        <v>43.0</v>
      </c>
      <c r="C3" s="40">
        <f>IfNA(vlookup(B3,'Export 20241202'!$B$3:$C$1005,2,false),0)</f>
        <v>45854</v>
      </c>
      <c r="D3" s="40">
        <f>ifna(vlookup(B3,'Export 20241101'!B19:C1021,2,false),0)</f>
        <v>44621</v>
      </c>
      <c r="E3" s="40">
        <f>ifna(vlookup($B3,'Export 20241001'!$A$3:$D$1006,4,false),0)</f>
        <v>43390</v>
      </c>
      <c r="F3" s="22">
        <f>ifna(vlookup(B3,'Export 20240812'!$A$3:$D$1001,4,false),0)</f>
        <v>41466</v>
      </c>
      <c r="G3" s="22">
        <f>ifna(vlookup(B3,'Export 20240703'!$A$3:$D$1001,4,false),0)</f>
        <v>40104</v>
      </c>
      <c r="H3" s="22">
        <f>ifna(vlookup(B3,'GM 20240523'!$A$3:$E$1001,5,false),0)</f>
        <v>38268</v>
      </c>
      <c r="J3" s="22">
        <f t="shared" si="1"/>
        <v>2</v>
      </c>
      <c r="K3" s="22">
        <f t="shared" si="2"/>
        <v>2</v>
      </c>
      <c r="L3" s="22">
        <f t="shared" si="3"/>
        <v>2</v>
      </c>
      <c r="M3" s="22">
        <f t="shared" si="4"/>
        <v>2</v>
      </c>
      <c r="N3" s="22">
        <f t="shared" si="5"/>
        <v>2</v>
      </c>
      <c r="O3" s="22">
        <f t="shared" si="6"/>
        <v>2</v>
      </c>
    </row>
    <row r="4">
      <c r="A4" s="18" t="s">
        <v>42</v>
      </c>
      <c r="B4" s="18">
        <v>95.0</v>
      </c>
      <c r="C4" s="40">
        <f>IfNA(vlookup(B4,'Export 20241202'!$B$3:$C$1005,2,false),0)</f>
        <v>44151</v>
      </c>
      <c r="D4" s="40">
        <f>ifna(vlookup(B4,'Export 20241101'!B52:C1054,2,false),0)</f>
        <v>42903</v>
      </c>
      <c r="E4" s="40">
        <f>ifna(vlookup($B4,'Export 20241001'!$A$3:$D$1006,4,false),0)</f>
        <v>41816</v>
      </c>
      <c r="F4" s="22">
        <f>ifna(vlookup(B4,'Export 20240812'!$A$3:$D$1001,4,false),0)</f>
        <v>39966</v>
      </c>
      <c r="G4" s="22">
        <f>ifna(vlookup(B4,'Export 20240703'!$A$3:$D$1001,4,false),0)</f>
        <v>38606</v>
      </c>
      <c r="H4" s="22">
        <f>ifna(vlookup(B4,'GM 20240523'!$A$3:$E$1001,5,false),0)</f>
        <v>36824</v>
      </c>
      <c r="J4" s="22">
        <f t="shared" si="1"/>
        <v>3</v>
      </c>
      <c r="K4" s="22">
        <f t="shared" si="2"/>
        <v>3</v>
      </c>
      <c r="L4" s="22">
        <f t="shared" si="3"/>
        <v>3</v>
      </c>
      <c r="M4" s="22">
        <f t="shared" si="4"/>
        <v>3</v>
      </c>
      <c r="N4" s="22">
        <f t="shared" si="5"/>
        <v>3</v>
      </c>
      <c r="O4" s="22">
        <f t="shared" si="6"/>
        <v>3</v>
      </c>
    </row>
    <row r="5">
      <c r="A5" s="18" t="s">
        <v>59</v>
      </c>
      <c r="B5" s="18">
        <v>163.0</v>
      </c>
      <c r="C5" s="40">
        <f>IfNA(vlookup(B5,'Export 20241202'!$B$3:$C$1005,2,false),0)</f>
        <v>42867</v>
      </c>
      <c r="D5" s="40">
        <f>ifna(vlookup(B5,'Export 20241101'!B104:C1106,2,false),0)</f>
        <v>41717</v>
      </c>
      <c r="E5" s="40">
        <f>ifna(vlookup($B5,'Export 20241001'!$A$3:$D$1006,4,false),0)</f>
        <v>40645</v>
      </c>
      <c r="F5" s="22">
        <f>ifna(vlookup(B5,'Export 20240812'!$A$3:$D$1001,4,false),0)</f>
        <v>38833</v>
      </c>
      <c r="G5" s="22">
        <f>ifna(vlookup(B5,'Export 20240703'!$A$3:$D$1001,4,false),0)</f>
        <v>37570</v>
      </c>
      <c r="H5" s="22">
        <f>ifna(vlookup(B5,'GM 20240523'!$A$3:$E$1001,5,false),0)</f>
        <v>35840</v>
      </c>
      <c r="J5" s="22">
        <f t="shared" si="1"/>
        <v>4</v>
      </c>
      <c r="K5" s="22">
        <f t="shared" si="2"/>
        <v>4</v>
      </c>
      <c r="L5" s="22">
        <f t="shared" si="3"/>
        <v>4</v>
      </c>
      <c r="M5" s="22">
        <f t="shared" si="4"/>
        <v>4</v>
      </c>
      <c r="N5" s="22">
        <f t="shared" si="5"/>
        <v>4</v>
      </c>
      <c r="O5" s="22">
        <f t="shared" si="6"/>
        <v>4</v>
      </c>
    </row>
    <row r="6">
      <c r="A6" s="18" t="s">
        <v>51</v>
      </c>
      <c r="B6" s="18">
        <v>76.0</v>
      </c>
      <c r="C6" s="40">
        <f>IfNA(vlookup(B6,'Export 20241202'!$B$3:$C$1005,2,false),0)</f>
        <v>42720</v>
      </c>
      <c r="D6" s="40">
        <f>ifna(vlookup(B6,'Export 20241101'!B38:C1040,2,false),0)</f>
        <v>41450</v>
      </c>
      <c r="E6" s="40">
        <f>ifna(vlookup($B6,'Export 20241001'!$A$3:$D$1006,4,false),0)</f>
        <v>40457</v>
      </c>
      <c r="F6" s="22">
        <f>ifna(vlookup(B6,'Export 20240812'!$A$3:$D$1001,4,false),0)</f>
        <v>38678</v>
      </c>
      <c r="G6" s="22">
        <f>ifna(vlookup(B6,'Export 20240703'!$A$3:$D$1001,4,false),0)</f>
        <v>37408</v>
      </c>
      <c r="H6" s="22">
        <f>ifna(vlookup(B6,'GM 20240523'!$A$3:$E$1001,5,false),0)</f>
        <v>35584</v>
      </c>
      <c r="J6" s="22">
        <f t="shared" si="1"/>
        <v>5</v>
      </c>
      <c r="K6" s="22">
        <f t="shared" si="2"/>
        <v>5</v>
      </c>
      <c r="L6" s="22">
        <f t="shared" si="3"/>
        <v>5</v>
      </c>
      <c r="M6" s="22">
        <f t="shared" si="4"/>
        <v>5</v>
      </c>
      <c r="N6" s="22">
        <f t="shared" si="5"/>
        <v>5</v>
      </c>
      <c r="O6" s="22">
        <f t="shared" si="6"/>
        <v>5</v>
      </c>
    </row>
    <row r="7">
      <c r="A7" s="18" t="s">
        <v>66</v>
      </c>
      <c r="B7" s="18">
        <v>78.0</v>
      </c>
      <c r="C7" s="40">
        <f>IfNA(vlookup(B7,'Export 20241202'!$B$3:$C$1005,2,false),0)</f>
        <v>41512</v>
      </c>
      <c r="D7" s="40">
        <f>ifna(vlookup(B7,'Export 20241101'!B40:C1042,2,false),0)</f>
        <v>40316</v>
      </c>
      <c r="E7" s="40">
        <f>ifna(vlookup($B7,'Export 20241001'!$A$3:$D$1006,4,false),0)</f>
        <v>39345</v>
      </c>
      <c r="F7" s="22">
        <f>ifna(vlookup(B7,'Export 20240812'!$A$3:$D$1001,4,false),0)</f>
        <v>37552</v>
      </c>
      <c r="G7" s="22">
        <f>ifna(vlookup(B7,'Export 20240703'!$A$3:$D$1001,4,false),0)</f>
        <v>36284</v>
      </c>
      <c r="H7" s="22">
        <f>ifna(vlookup(B7,'GM 20240523'!$A$3:$E$1001,5,false),0)</f>
        <v>34594</v>
      </c>
      <c r="J7" s="22">
        <f t="shared" si="1"/>
        <v>6</v>
      </c>
      <c r="K7" s="22">
        <f t="shared" si="2"/>
        <v>6</v>
      </c>
      <c r="L7" s="22">
        <f t="shared" si="3"/>
        <v>6</v>
      </c>
      <c r="M7" s="22">
        <f t="shared" si="4"/>
        <v>6</v>
      </c>
      <c r="N7" s="22">
        <f t="shared" si="5"/>
        <v>6</v>
      </c>
      <c r="O7" s="22">
        <f t="shared" si="6"/>
        <v>6</v>
      </c>
    </row>
    <row r="8">
      <c r="A8" s="18" t="s">
        <v>72</v>
      </c>
      <c r="B8" s="18">
        <v>139.0</v>
      </c>
      <c r="C8" s="40">
        <f>IfNA(vlookup(B8,'Export 20241202'!$B$3:$C$1005,2,false),0)</f>
        <v>39584</v>
      </c>
      <c r="D8" s="40">
        <f>ifna(vlookup(B8,'Export 20241101'!B85:C1087,2,false),0)</f>
        <v>38290</v>
      </c>
      <c r="E8" s="40">
        <f>ifna(vlookup($B8,'Export 20241001'!$A$3:$D$1006,4,false),0)</f>
        <v>37274</v>
      </c>
      <c r="F8" s="22">
        <f>ifna(vlookup(B8,'Export 20240812'!$A$3:$D$1001,4,false),0)</f>
        <v>35589</v>
      </c>
      <c r="G8" s="22">
        <f>ifna(vlookup(B8,'Export 20240703'!$A$3:$D$1001,4,false),0)</f>
        <v>34285</v>
      </c>
      <c r="H8" s="22">
        <f>ifna(vlookup(B8,'GM 20240523'!$A$3:$E$1001,5,false),0)</f>
        <v>32595</v>
      </c>
      <c r="J8" s="22">
        <f t="shared" si="1"/>
        <v>7</v>
      </c>
      <c r="K8" s="22">
        <f t="shared" si="2"/>
        <v>7</v>
      </c>
      <c r="L8" s="22">
        <f t="shared" si="3"/>
        <v>7</v>
      </c>
      <c r="M8" s="22">
        <f t="shared" si="4"/>
        <v>7</v>
      </c>
      <c r="N8" s="22">
        <f t="shared" si="5"/>
        <v>7</v>
      </c>
      <c r="O8" s="22">
        <f t="shared" si="6"/>
        <v>7</v>
      </c>
    </row>
    <row r="9">
      <c r="A9" s="18" t="s">
        <v>97</v>
      </c>
      <c r="B9" s="18">
        <v>36.0</v>
      </c>
      <c r="C9" s="40">
        <f>IfNA(vlookup(B9,'Export 20241202'!$B$3:$C$1005,2,false),0)</f>
        <v>38592</v>
      </c>
      <c r="D9" s="40">
        <f>ifna(vlookup(B9,'Export 20241101'!B16:C1018,2,false),0)</f>
        <v>37641</v>
      </c>
      <c r="E9" s="40">
        <f>ifna(vlookup($B9,'Export 20241001'!$A$3:$D$1006,4,false),0)</f>
        <v>36714</v>
      </c>
      <c r="F9" s="22">
        <f>ifna(vlookup(B9,'Export 20240812'!$A$3:$D$1001,4,false),0)</f>
        <v>35068</v>
      </c>
      <c r="G9" s="22">
        <f>ifna(vlookup(B9,'Export 20240703'!$A$3:$D$1001,4,false),0)</f>
        <v>33766</v>
      </c>
      <c r="H9" s="22">
        <f>ifna(vlookup(B9,'GM 20240523'!$A$3:$E$1001,5,false),0)</f>
        <v>32228</v>
      </c>
      <c r="J9" s="22">
        <f t="shared" si="1"/>
        <v>8</v>
      </c>
      <c r="K9" s="22">
        <f t="shared" si="2"/>
        <v>8</v>
      </c>
      <c r="L9" s="22">
        <f t="shared" si="3"/>
        <v>8</v>
      </c>
      <c r="M9" s="22">
        <f t="shared" si="4"/>
        <v>8</v>
      </c>
      <c r="N9" s="22">
        <f t="shared" si="5"/>
        <v>8</v>
      </c>
      <c r="O9" s="22">
        <f t="shared" si="6"/>
        <v>8</v>
      </c>
    </row>
    <row r="10">
      <c r="A10" s="18" t="s">
        <v>104</v>
      </c>
      <c r="B10" s="18">
        <v>117.0</v>
      </c>
      <c r="C10" s="40">
        <f>IfNA(vlookup(B10,'Export 20241202'!$B$3:$C$1005,2,false),0)</f>
        <v>38387</v>
      </c>
      <c r="D10" s="40">
        <f>ifna(vlookup(B10,'Export 20241101'!B67:C1069,2,false),0)</f>
        <v>37294</v>
      </c>
      <c r="E10" s="40">
        <f>ifna(vlookup($B10,'Export 20241001'!$A$3:$D$1006,4,false),0)</f>
        <v>36312</v>
      </c>
      <c r="F10" s="22">
        <f>ifna(vlookup(B10,'Export 20240812'!$A$3:$D$1001,4,false),0)</f>
        <v>34750</v>
      </c>
      <c r="G10" s="22">
        <f>ifna(vlookup(B10,'Export 20240703'!$A$3:$D$1001,4,false),0)</f>
        <v>33495</v>
      </c>
      <c r="H10" s="22">
        <f>ifna(vlookup(B10,'GM 20240523'!$A$3:$E$1001,5,false),0)</f>
        <v>31916</v>
      </c>
      <c r="J10" s="22">
        <f t="shared" si="1"/>
        <v>9</v>
      </c>
      <c r="K10" s="22">
        <f t="shared" si="2"/>
        <v>9</v>
      </c>
      <c r="L10" s="22">
        <f t="shared" si="3"/>
        <v>9</v>
      </c>
      <c r="M10" s="22">
        <f t="shared" si="4"/>
        <v>9</v>
      </c>
      <c r="N10" s="22">
        <f t="shared" si="5"/>
        <v>9</v>
      </c>
      <c r="O10" s="22">
        <f t="shared" si="6"/>
        <v>9</v>
      </c>
    </row>
    <row r="11">
      <c r="A11" s="18" t="s">
        <v>80</v>
      </c>
      <c r="B11" s="18">
        <v>17.0</v>
      </c>
      <c r="C11" s="40">
        <f>IfNA(vlookup(B11,'Export 20241202'!$B$3:$C$1005,2,false),0)</f>
        <v>37777</v>
      </c>
      <c r="D11" s="40">
        <f>ifna(vlookup(B11,'Export 20241101'!B6:C1008,2,false),0)</f>
        <v>36659</v>
      </c>
      <c r="E11" s="40">
        <f>ifna(vlookup($B11,'Export 20241001'!$A$3:$D$1006,4,false),0)</f>
        <v>35584</v>
      </c>
      <c r="F11" s="22">
        <f>ifna(vlookup(B11,'Export 20240812'!$A$3:$D$1001,4,false),0)</f>
        <v>33949</v>
      </c>
      <c r="G11" s="22">
        <f>ifna(vlookup(B11,'Export 20240703'!$A$3:$D$1001,4,false),0)</f>
        <v>32742</v>
      </c>
      <c r="H11" s="22">
        <f>ifna(vlookup(B11,'GM 20240523'!$A$3:$E$1001,5,false),0)</f>
        <v>31202</v>
      </c>
      <c r="J11" s="22">
        <f t="shared" si="1"/>
        <v>10</v>
      </c>
      <c r="K11" s="22">
        <f t="shared" si="2"/>
        <v>10</v>
      </c>
      <c r="L11" s="22">
        <f t="shared" si="3"/>
        <v>10</v>
      </c>
      <c r="M11" s="22">
        <f t="shared" si="4"/>
        <v>10</v>
      </c>
      <c r="N11" s="22">
        <f t="shared" si="5"/>
        <v>10</v>
      </c>
      <c r="O11" s="22">
        <f t="shared" si="6"/>
        <v>10</v>
      </c>
    </row>
    <row r="12">
      <c r="A12" s="18" t="s">
        <v>111</v>
      </c>
      <c r="B12" s="18">
        <v>24.0</v>
      </c>
      <c r="C12" s="40">
        <f>IfNA(vlookup(B12,'Export 20241202'!$B$3:$C$1005,2,false),0)</f>
        <v>36762</v>
      </c>
      <c r="D12" s="40">
        <f>ifna(vlookup(B12,'Export 20241101'!B10:C1012,2,false),0)</f>
        <v>35634</v>
      </c>
      <c r="E12" s="40">
        <f>ifna(vlookup($B12,'Export 20241001'!$A$3:$D$1006,4,false),0)</f>
        <v>34587</v>
      </c>
      <c r="F12" s="22">
        <f>ifna(vlookup(B12,'Export 20240812'!$A$3:$D$1001,4,false),0)</f>
        <v>32985</v>
      </c>
      <c r="G12" s="22">
        <f>ifna(vlookup(B12,'Export 20240703'!$A$3:$D$1001,4,false),0)</f>
        <v>31773</v>
      </c>
      <c r="H12" s="22">
        <f>ifna(vlookup(B12,'GM 20240523'!$A$3:$E$1001,5,false),0)</f>
        <v>30272</v>
      </c>
      <c r="J12" s="22">
        <f t="shared" si="1"/>
        <v>11</v>
      </c>
      <c r="K12" s="22">
        <f t="shared" si="2"/>
        <v>11</v>
      </c>
      <c r="L12" s="22">
        <f t="shared" si="3"/>
        <v>11</v>
      </c>
      <c r="M12" s="22">
        <f t="shared" si="4"/>
        <v>11</v>
      </c>
      <c r="N12" s="22">
        <f t="shared" si="5"/>
        <v>11</v>
      </c>
      <c r="O12" s="22">
        <f t="shared" si="6"/>
        <v>11</v>
      </c>
    </row>
    <row r="13">
      <c r="A13" s="18" t="s">
        <v>118</v>
      </c>
      <c r="B13" s="18">
        <v>231.0</v>
      </c>
      <c r="C13" s="40">
        <f>IfNA(vlookup(B13,'Export 20241202'!$B$3:$C$1005,2,false),0)</f>
        <v>36030</v>
      </c>
      <c r="D13" s="40">
        <f>ifna(vlookup(B13,'Export 20241101'!B140:C1142,2,false),0)</f>
        <v>34904</v>
      </c>
      <c r="E13" s="40">
        <f>ifna(vlookup($B13,'Export 20241001'!$A$3:$D$1006,4,false),0)</f>
        <v>33978</v>
      </c>
      <c r="F13" s="22">
        <f>ifna(vlookup(B13,'Export 20240812'!$A$3:$D$1001,4,false),0)</f>
        <v>32318</v>
      </c>
      <c r="G13" s="22">
        <f>ifna(vlookup(B13,'Export 20240703'!$A$3:$D$1001,4,false),0)</f>
        <v>31119</v>
      </c>
      <c r="H13" s="22">
        <f>ifna(vlookup(B13,'GM 20240523'!$A$3:$E$1001,5,false),0)</f>
        <v>29597</v>
      </c>
      <c r="J13" s="22">
        <f t="shared" si="1"/>
        <v>12</v>
      </c>
      <c r="K13" s="22">
        <f t="shared" si="2"/>
        <v>12</v>
      </c>
      <c r="L13" s="22">
        <f t="shared" si="3"/>
        <v>12</v>
      </c>
      <c r="M13" s="22">
        <f t="shared" si="4"/>
        <v>12</v>
      </c>
      <c r="N13" s="22">
        <f t="shared" si="5"/>
        <v>12</v>
      </c>
      <c r="O13" s="22">
        <f t="shared" si="6"/>
        <v>12</v>
      </c>
    </row>
    <row r="14">
      <c r="A14" s="18" t="s">
        <v>138</v>
      </c>
      <c r="B14" s="18">
        <v>193.0</v>
      </c>
      <c r="C14" s="40">
        <f>IfNA(vlookup(B14,'Export 20241202'!$B$3:$C$1005,2,false),0)</f>
        <v>34152</v>
      </c>
      <c r="D14" s="40">
        <f>ifna(vlookup(B14,'Export 20241101'!B114:C1116,2,false),0)</f>
        <v>33208</v>
      </c>
      <c r="E14" s="40">
        <f>ifna(vlookup($B14,'Export 20241001'!$A$3:$D$1006,4,false),0)</f>
        <v>32326</v>
      </c>
      <c r="F14" s="22">
        <f>ifna(vlookup(B14,'Export 20240812'!$A$3:$D$1001,4,false),0)</f>
        <v>30863</v>
      </c>
      <c r="G14" s="22">
        <f>ifna(vlookup(B14,'Export 20240703'!$A$3:$D$1001,4,false),0)</f>
        <v>29772</v>
      </c>
      <c r="H14" s="22">
        <f>ifna(vlookup(B14,'GM 20240523'!$A$3:$E$1001,5,false),0)</f>
        <v>28298</v>
      </c>
      <c r="J14" s="22">
        <f t="shared" si="1"/>
        <v>14</v>
      </c>
      <c r="K14" s="22">
        <f t="shared" si="2"/>
        <v>14</v>
      </c>
      <c r="L14" s="22">
        <f t="shared" si="3"/>
        <v>13</v>
      </c>
      <c r="M14" s="22">
        <f t="shared" si="4"/>
        <v>13</v>
      </c>
      <c r="N14" s="22">
        <f t="shared" si="5"/>
        <v>13</v>
      </c>
      <c r="O14" s="22">
        <f t="shared" si="6"/>
        <v>13</v>
      </c>
    </row>
    <row r="15">
      <c r="A15" s="18" t="s">
        <v>123</v>
      </c>
      <c r="B15" s="18">
        <v>75.0</v>
      </c>
      <c r="C15" s="40">
        <f>IfNA(vlookup(B15,'Export 20241202'!$B$3:$C$1005,2,false),0)</f>
        <v>34250</v>
      </c>
      <c r="D15" s="40">
        <f>ifna(vlookup(B15,'Export 20241101'!B37:C1039,2,false),0)</f>
        <v>33304</v>
      </c>
      <c r="E15" s="40">
        <f>ifna(vlookup($B15,'Export 20241001'!$A$3:$D$1006,4,false),0)</f>
        <v>32270</v>
      </c>
      <c r="F15" s="22">
        <f>ifna(vlookup(B15,'Export 20240812'!$A$3:$D$1001,4,false),0)</f>
        <v>30797</v>
      </c>
      <c r="G15" s="22">
        <f>ifna(vlookup(B15,'Export 20240703'!$A$3:$D$1001,4,false),0)</f>
        <v>29634</v>
      </c>
      <c r="H15" s="22">
        <f>ifna(vlookup(B15,'GM 20240523'!$A$3:$E$1001,5,false),0)</f>
        <v>28092</v>
      </c>
      <c r="J15" s="22">
        <f t="shared" si="1"/>
        <v>13</v>
      </c>
      <c r="K15" s="22">
        <f t="shared" si="2"/>
        <v>13</v>
      </c>
      <c r="L15" s="22">
        <f t="shared" si="3"/>
        <v>14</v>
      </c>
      <c r="M15" s="22">
        <f t="shared" si="4"/>
        <v>14</v>
      </c>
      <c r="N15" s="22">
        <f t="shared" si="5"/>
        <v>14</v>
      </c>
      <c r="O15" s="22">
        <f t="shared" si="6"/>
        <v>14</v>
      </c>
    </row>
    <row r="16">
      <c r="A16" s="18" t="s">
        <v>129</v>
      </c>
      <c r="B16" s="18">
        <v>77.0</v>
      </c>
      <c r="C16" s="40">
        <f>IfNA(vlookup(B16,'Export 20241202'!$B$3:$C$1005,2,false),0)</f>
        <v>33797</v>
      </c>
      <c r="D16" s="40">
        <f>ifna(vlookup(B16,'Export 20241101'!B39:C1041,2,false),0)</f>
        <v>32789</v>
      </c>
      <c r="E16" s="40">
        <f>ifna(vlookup($B16,'Export 20241001'!$A$3:$D$1006,4,false),0)</f>
        <v>32013</v>
      </c>
      <c r="F16" s="22">
        <f>ifna(vlookup(B16,'Export 20240812'!$A$3:$D$1001,4,false),0)</f>
        <v>30588</v>
      </c>
      <c r="G16" s="22">
        <f>ifna(vlookup(B16,'Export 20240703'!$A$3:$D$1001,4,false),0)</f>
        <v>29430</v>
      </c>
      <c r="H16" s="22">
        <f>ifna(vlookup(B16,'GM 20240523'!$A$3:$E$1001,5,false),0)</f>
        <v>27955</v>
      </c>
      <c r="J16" s="22">
        <f t="shared" si="1"/>
        <v>15</v>
      </c>
      <c r="K16" s="22">
        <f t="shared" si="2"/>
        <v>15</v>
      </c>
      <c r="L16" s="22">
        <f t="shared" si="3"/>
        <v>15</v>
      </c>
      <c r="M16" s="22">
        <f t="shared" si="4"/>
        <v>15</v>
      </c>
      <c r="N16" s="22">
        <f t="shared" si="5"/>
        <v>15</v>
      </c>
      <c r="O16" s="22">
        <f t="shared" si="6"/>
        <v>15</v>
      </c>
    </row>
    <row r="17">
      <c r="A17" s="18" t="s">
        <v>183</v>
      </c>
      <c r="B17" s="18">
        <v>167.0</v>
      </c>
      <c r="C17" s="40">
        <f>IfNA(vlookup(B17,'Export 20241202'!$B$3:$C$1005,2,false),0)</f>
        <v>32472</v>
      </c>
      <c r="D17" s="40">
        <f>ifna(vlookup(B17,'Export 20241101'!B107:C1109,2,false),0)</f>
        <v>31703</v>
      </c>
      <c r="E17" s="40">
        <f>ifna(vlookup($B17,'Export 20241001'!$A$3:$D$1006,4,false),0)</f>
        <v>30946</v>
      </c>
      <c r="F17" s="22">
        <f>ifna(vlookup(B17,'Export 20240812'!$A$3:$D$1001,4,false),0)</f>
        <v>29519</v>
      </c>
      <c r="G17" s="22">
        <f>ifna(vlookup(B17,'Export 20240703'!$A$3:$D$1001,4,false),0)</f>
        <v>28599</v>
      </c>
      <c r="H17" s="22">
        <f>ifna(vlookup(B17,'GM 20240523'!$A$3:$E$1001,5,false),0)</f>
        <v>27310</v>
      </c>
      <c r="J17" s="22">
        <f t="shared" si="1"/>
        <v>16</v>
      </c>
      <c r="K17" s="22">
        <f t="shared" si="2"/>
        <v>16</v>
      </c>
      <c r="L17" s="22">
        <f t="shared" si="3"/>
        <v>16</v>
      </c>
      <c r="M17" s="22">
        <f t="shared" si="4"/>
        <v>16</v>
      </c>
      <c r="N17" s="22">
        <f t="shared" si="5"/>
        <v>16</v>
      </c>
      <c r="O17" s="22">
        <f t="shared" si="6"/>
        <v>16</v>
      </c>
    </row>
    <row r="18">
      <c r="A18" s="18" t="s">
        <v>175</v>
      </c>
      <c r="B18" s="18">
        <v>194.0</v>
      </c>
      <c r="C18" s="40">
        <f>IfNA(vlookup(B18,'Export 20241202'!$B$3:$C$1005,2,false),0)</f>
        <v>32469</v>
      </c>
      <c r="D18" s="40">
        <f>ifna(vlookup(B18,'Export 20241101'!B115:C1117,2,false),0)</f>
        <v>31601</v>
      </c>
      <c r="E18" s="40">
        <f>ifna(vlookup($B18,'Export 20241001'!$A$3:$D$1006,4,false),0)</f>
        <v>30738</v>
      </c>
      <c r="F18" s="22">
        <f>ifna(vlookup(B18,'Export 20240812'!$A$3:$D$1001,4,false),0)</f>
        <v>29339</v>
      </c>
      <c r="G18" s="22">
        <f>ifna(vlookup(B18,'Export 20240703'!$A$3:$D$1001,4,false),0)</f>
        <v>28301</v>
      </c>
      <c r="H18" s="22">
        <f>ifna(vlookup(B18,'GM 20240523'!$A$3:$E$1001,5,false),0)</f>
        <v>26836</v>
      </c>
      <c r="J18" s="22">
        <f t="shared" si="1"/>
        <v>17</v>
      </c>
      <c r="K18" s="22">
        <f t="shared" si="2"/>
        <v>17</v>
      </c>
      <c r="L18" s="22">
        <f t="shared" si="3"/>
        <v>17</v>
      </c>
      <c r="M18" s="22">
        <f t="shared" si="4"/>
        <v>17</v>
      </c>
      <c r="N18" s="22">
        <f t="shared" si="5"/>
        <v>17</v>
      </c>
      <c r="O18" s="22">
        <f t="shared" si="6"/>
        <v>17</v>
      </c>
    </row>
    <row r="19">
      <c r="A19" s="18" t="s">
        <v>149</v>
      </c>
      <c r="B19" s="18">
        <v>145.0</v>
      </c>
      <c r="C19" s="40">
        <f>IfNA(vlookup(B19,'Export 20241202'!$B$3:$C$1005,2,false),0)</f>
        <v>32296</v>
      </c>
      <c r="D19" s="40">
        <f>ifna(vlookup(B19,'Export 20241101'!B89:C1091,2,false),0)</f>
        <v>31324</v>
      </c>
      <c r="E19" s="40">
        <f>ifna(vlookup($B19,'Export 20241001'!$A$3:$D$1006,4,false),0)</f>
        <v>30361</v>
      </c>
      <c r="F19" s="22">
        <f>ifna(vlookup(B19,'Export 20240812'!$A$3:$D$1001,4,false),0)</f>
        <v>28929</v>
      </c>
      <c r="G19" s="22">
        <f>ifna(vlookup(B19,'Export 20240703'!$A$3:$D$1001,4,false),0)</f>
        <v>27649</v>
      </c>
      <c r="H19" s="22">
        <f>ifna(vlookup(B19,'GM 20240523'!$A$3:$E$1001,5,false),0)</f>
        <v>26014</v>
      </c>
      <c r="J19" s="22">
        <f t="shared" si="1"/>
        <v>18</v>
      </c>
      <c r="K19" s="22">
        <f t="shared" si="2"/>
        <v>18</v>
      </c>
      <c r="L19" s="22">
        <f t="shared" si="3"/>
        <v>18</v>
      </c>
      <c r="M19" s="22">
        <f t="shared" si="4"/>
        <v>18</v>
      </c>
      <c r="N19" s="22">
        <f t="shared" si="5"/>
        <v>19</v>
      </c>
      <c r="O19" s="22">
        <f t="shared" si="6"/>
        <v>19</v>
      </c>
    </row>
    <row r="20">
      <c r="A20" s="18" t="s">
        <v>168</v>
      </c>
      <c r="B20" s="18">
        <v>306.0</v>
      </c>
      <c r="C20" s="40">
        <f>IfNA(vlookup(B20,'Export 20241202'!$B$3:$C$1005,2,false),0)</f>
        <v>32164</v>
      </c>
      <c r="D20" s="40">
        <f>ifna(vlookup(B20,'Export 20241101'!B164:C1166,2,false),0)</f>
        <v>31194</v>
      </c>
      <c r="E20" s="40">
        <f>ifna(vlookup($B20,'Export 20241001'!$A$3:$D$1006,4,false),0)</f>
        <v>30314</v>
      </c>
      <c r="F20" s="22">
        <f>ifna(vlookup(B20,'Export 20240812'!$A$3:$D$1001,4,false),0)</f>
        <v>28927</v>
      </c>
      <c r="G20" s="22">
        <f>ifna(vlookup(B20,'Export 20240703'!$A$3:$D$1001,4,false),0)</f>
        <v>27772</v>
      </c>
      <c r="H20" s="22">
        <f>ifna(vlookup(B20,'GM 20240523'!$A$3:$E$1001,5,false),0)</f>
        <v>26395</v>
      </c>
      <c r="J20" s="22">
        <f t="shared" si="1"/>
        <v>19</v>
      </c>
      <c r="K20" s="22">
        <f t="shared" si="2"/>
        <v>19</v>
      </c>
      <c r="L20" s="22">
        <f t="shared" si="3"/>
        <v>19</v>
      </c>
      <c r="M20" s="22">
        <f t="shared" si="4"/>
        <v>19</v>
      </c>
      <c r="N20" s="22">
        <f t="shared" si="5"/>
        <v>18</v>
      </c>
      <c r="O20" s="22">
        <f t="shared" si="6"/>
        <v>18</v>
      </c>
    </row>
    <row r="21">
      <c r="A21" s="18" t="s">
        <v>52</v>
      </c>
      <c r="B21" s="18">
        <v>307.0</v>
      </c>
      <c r="C21" s="40">
        <f>IfNA(vlookup(B21,'Export 20241202'!$B$3:$C$1005,2,false),0)</f>
        <v>31159</v>
      </c>
      <c r="D21" s="40">
        <f>ifna(vlookup(B21,'Export 20241101'!B165:C1167,2,false),0)</f>
        <v>30228</v>
      </c>
      <c r="E21" s="40">
        <f>ifna(vlookup($B21,'Export 20241001'!$A$3:$D$1006,4,false),0)</f>
        <v>29355</v>
      </c>
      <c r="F21" s="22">
        <f>ifna(vlookup(B21,'Export 20240812'!$A$3:$D$1001,4,false),0)</f>
        <v>27960</v>
      </c>
      <c r="G21" s="22">
        <f>ifna(vlookup(B21,'Export 20240703'!$A$3:$D$1001,4,false),0)</f>
        <v>26891</v>
      </c>
      <c r="H21" s="22">
        <f>ifna(vlookup(B21,'GM 20240523'!$A$3:$E$1001,5,false),0)</f>
        <v>25547</v>
      </c>
      <c r="J21" s="22">
        <f t="shared" si="1"/>
        <v>22</v>
      </c>
      <c r="K21" s="22">
        <f t="shared" si="2"/>
        <v>21</v>
      </c>
      <c r="L21" s="22">
        <f t="shared" si="3"/>
        <v>20</v>
      </c>
      <c r="M21" s="22">
        <f t="shared" si="4"/>
        <v>21</v>
      </c>
      <c r="N21" s="22">
        <f t="shared" si="5"/>
        <v>21</v>
      </c>
      <c r="O21" s="22">
        <f t="shared" si="6"/>
        <v>21</v>
      </c>
    </row>
    <row r="22">
      <c r="A22" s="18" t="s">
        <v>156</v>
      </c>
      <c r="B22" s="18">
        <v>63.0</v>
      </c>
      <c r="C22" s="40">
        <f>IfNA(vlookup(B22,'Export 20241202'!$B$3:$C$1005,2,false),0)</f>
        <v>31165</v>
      </c>
      <c r="D22" s="40">
        <f>ifna(vlookup(B22,'Export 20241101'!B29:C1031,2,false),0)</f>
        <v>30249</v>
      </c>
      <c r="E22" s="40">
        <f>ifna(vlookup($B22,'Export 20241001'!$A$3:$D$1006,4,false),0)</f>
        <v>29318</v>
      </c>
      <c r="F22" s="22">
        <f>ifna(vlookup(B22,'Export 20240812'!$A$3:$D$1001,4,false),0)</f>
        <v>27985</v>
      </c>
      <c r="G22" s="22">
        <f>ifna(vlookup(B22,'Export 20240703'!$A$3:$D$1001,4,false),0)</f>
        <v>26920</v>
      </c>
      <c r="H22" s="22">
        <f>ifna(vlookup(B22,'GM 20240523'!$A$3:$E$1001,5,false),0)</f>
        <v>25766</v>
      </c>
      <c r="J22" s="22">
        <f t="shared" si="1"/>
        <v>20</v>
      </c>
      <c r="K22" s="22">
        <f t="shared" si="2"/>
        <v>20</v>
      </c>
      <c r="L22" s="22">
        <f t="shared" si="3"/>
        <v>21</v>
      </c>
      <c r="M22" s="22">
        <f t="shared" si="4"/>
        <v>20</v>
      </c>
      <c r="N22" s="22">
        <f t="shared" si="5"/>
        <v>20</v>
      </c>
      <c r="O22" s="22">
        <f t="shared" si="6"/>
        <v>20</v>
      </c>
    </row>
    <row r="23">
      <c r="A23" s="18" t="s">
        <v>161</v>
      </c>
      <c r="B23" s="18">
        <v>25.0</v>
      </c>
      <c r="C23" s="40">
        <f>IfNA(vlookup(B23,'Export 20241202'!$B$3:$C$1005,2,false),0)</f>
        <v>31160</v>
      </c>
      <c r="D23" s="40">
        <f>ifna(vlookup(B23,'Export 20241101'!B11:C1013,2,false),0)</f>
        <v>30207</v>
      </c>
      <c r="E23" s="40">
        <f>ifna(vlookup($B23,'Export 20241001'!$A$3:$D$1006,4,false),0)</f>
        <v>29271</v>
      </c>
      <c r="F23" s="22">
        <f>ifna(vlookup(B23,'Export 20240812'!$A$3:$D$1001,4,false),0)</f>
        <v>27789</v>
      </c>
      <c r="G23" s="22">
        <f>ifna(vlookup(B23,'Export 20240703'!$A$3:$D$1001,4,false),0)</f>
        <v>26710</v>
      </c>
      <c r="H23" s="22">
        <f>ifna(vlookup(B23,'GM 20240523'!$A$3:$E$1001,5,false),0)</f>
        <v>25334</v>
      </c>
      <c r="J23" s="22">
        <f t="shared" si="1"/>
        <v>21</v>
      </c>
      <c r="K23" s="22">
        <f t="shared" si="2"/>
        <v>22</v>
      </c>
      <c r="L23" s="22">
        <f t="shared" si="3"/>
        <v>22</v>
      </c>
      <c r="M23" s="22">
        <f t="shared" si="4"/>
        <v>22</v>
      </c>
      <c r="N23" s="22">
        <f t="shared" si="5"/>
        <v>22</v>
      </c>
      <c r="O23" s="22">
        <f t="shared" si="6"/>
        <v>22</v>
      </c>
    </row>
    <row r="24">
      <c r="A24" s="18" t="s">
        <v>196</v>
      </c>
      <c r="B24" s="18">
        <v>198.0</v>
      </c>
      <c r="C24" s="40">
        <f>IfNA(vlookup(B24,'Export 20241202'!$B$3:$C$1005,2,false),0)</f>
        <v>30455</v>
      </c>
      <c r="D24" s="40">
        <f>ifna(vlookup(B24,'Export 20241101'!B118:C1120,2,false),0)</f>
        <v>29411</v>
      </c>
      <c r="E24" s="40">
        <f>ifna(vlookup($B24,'Export 20241001'!$A$3:$D$1006,4,false),0)</f>
        <v>28565</v>
      </c>
      <c r="F24" s="22">
        <f>ifna(vlookup(B24,'Export 20240812'!$A$3:$D$1001,4,false),0)</f>
        <v>27284</v>
      </c>
      <c r="G24" s="22">
        <f>ifna(vlookup(B24,'Export 20240703'!$A$3:$D$1001,4,false),0)</f>
        <v>26078</v>
      </c>
      <c r="H24" s="22">
        <f>ifna(vlookup(B24,'GM 20240523'!$A$3:$E$1001,5,false),0)</f>
        <v>24587</v>
      </c>
      <c r="J24" s="22">
        <f t="shared" si="1"/>
        <v>23</v>
      </c>
      <c r="K24" s="22">
        <f t="shared" si="2"/>
        <v>23</v>
      </c>
      <c r="L24" s="22">
        <f t="shared" si="3"/>
        <v>23</v>
      </c>
      <c r="M24" s="22">
        <f t="shared" si="4"/>
        <v>23</v>
      </c>
      <c r="N24" s="22">
        <f t="shared" si="5"/>
        <v>23</v>
      </c>
      <c r="O24" s="22">
        <f t="shared" si="6"/>
        <v>24</v>
      </c>
    </row>
    <row r="25">
      <c r="A25" s="18" t="s">
        <v>215</v>
      </c>
      <c r="B25" s="18">
        <v>308.0</v>
      </c>
      <c r="C25" s="40">
        <f>IfNA(vlookup(B25,'Export 20241202'!$B$3:$C$1005,2,false),0)</f>
        <v>30173</v>
      </c>
      <c r="D25" s="40">
        <f>ifna(vlookup(B25,'Export 20241101'!B166:C1168,2,false),0)</f>
        <v>29277</v>
      </c>
      <c r="E25" s="40">
        <f>ifna(vlookup($B25,'Export 20241001'!$A$3:$D$1006,4,false),0)</f>
        <v>28430</v>
      </c>
      <c r="F25" s="22">
        <f>ifna(vlookup(B25,'Export 20240812'!$A$3:$D$1001,4,false),0)</f>
        <v>27068</v>
      </c>
      <c r="G25" s="22">
        <f>ifna(vlookup(B25,'Export 20240703'!$A$3:$D$1001,4,false),0)</f>
        <v>26048</v>
      </c>
      <c r="H25" s="22">
        <f>ifna(vlookup(B25,'GM 20240523'!$A$3:$E$1001,5,false),0)</f>
        <v>24741</v>
      </c>
      <c r="J25" s="22">
        <f t="shared" si="1"/>
        <v>24</v>
      </c>
      <c r="K25" s="22">
        <f t="shared" si="2"/>
        <v>24</v>
      </c>
      <c r="L25" s="22">
        <f t="shared" si="3"/>
        <v>24</v>
      </c>
      <c r="M25" s="22">
        <f t="shared" si="4"/>
        <v>24</v>
      </c>
      <c r="N25" s="22">
        <f t="shared" si="5"/>
        <v>24</v>
      </c>
      <c r="O25" s="22">
        <f t="shared" si="6"/>
        <v>23</v>
      </c>
    </row>
    <row r="26">
      <c r="A26" s="18" t="s">
        <v>204</v>
      </c>
      <c r="B26" s="18">
        <v>65.0</v>
      </c>
      <c r="C26" s="40">
        <f>IfNA(vlookup(B26,'Export 20241202'!$B$3:$C$1005,2,false),0)</f>
        <v>30152</v>
      </c>
      <c r="D26" s="40">
        <f>ifna(vlookup(B26,'Export 20241101'!B30:C1032,2,false),0)</f>
        <v>29123</v>
      </c>
      <c r="E26" s="40">
        <f>ifna(vlookup($B26,'Export 20241001'!$A$3:$D$1006,4,false),0)</f>
        <v>28249</v>
      </c>
      <c r="F26" s="22">
        <f>ifna(vlookup(B26,'Export 20240812'!$A$3:$D$1001,4,false),0)</f>
        <v>26975</v>
      </c>
      <c r="G26" s="22">
        <f>ifna(vlookup(B26,'Export 20240703'!$A$3:$D$1001,4,false),0)</f>
        <v>25838</v>
      </c>
      <c r="H26" s="22">
        <f>ifna(vlookup(B26,'GM 20240523'!$A$3:$E$1001,5,false),0)</f>
        <v>24267</v>
      </c>
      <c r="J26" s="22">
        <f t="shared" si="1"/>
        <v>25</v>
      </c>
      <c r="K26" s="22">
        <f t="shared" si="2"/>
        <v>26</v>
      </c>
      <c r="L26" s="22">
        <f t="shared" si="3"/>
        <v>25</v>
      </c>
      <c r="M26" s="22">
        <f t="shared" si="4"/>
        <v>25</v>
      </c>
      <c r="N26" s="22">
        <f t="shared" si="5"/>
        <v>25</v>
      </c>
      <c r="O26" s="22">
        <f t="shared" si="6"/>
        <v>26</v>
      </c>
    </row>
    <row r="27">
      <c r="A27" s="18" t="s">
        <v>210</v>
      </c>
      <c r="B27" s="18">
        <v>84.0</v>
      </c>
      <c r="C27" s="40">
        <f>IfNA(vlookup(B27,'Export 20241202'!$B$3:$C$1005,2,false),0)</f>
        <v>30027</v>
      </c>
      <c r="D27" s="40">
        <f>ifna(vlookup(B27,'Export 20241101'!B45:C1047,2,false),0)</f>
        <v>29141</v>
      </c>
      <c r="E27" s="40">
        <f>ifna(vlookup($B27,'Export 20241001'!$A$3:$D$1006,4,false),0)</f>
        <v>28144</v>
      </c>
      <c r="F27" s="22">
        <f>ifna(vlookup(B27,'Export 20240812'!$A$3:$D$1001,4,false),0)</f>
        <v>26953</v>
      </c>
      <c r="G27" s="22">
        <f>ifna(vlookup(B27,'Export 20240703'!$A$3:$D$1001,4,false),0)</f>
        <v>25758</v>
      </c>
      <c r="H27" s="22">
        <f>ifna(vlookup(B27,'GM 20240523'!$A$3:$E$1001,5,false),0)</f>
        <v>24253</v>
      </c>
      <c r="J27" s="22">
        <f t="shared" si="1"/>
        <v>26</v>
      </c>
      <c r="K27" s="22">
        <f t="shared" si="2"/>
        <v>25</v>
      </c>
      <c r="L27" s="22">
        <f t="shared" si="3"/>
        <v>26</v>
      </c>
      <c r="M27" s="22">
        <f t="shared" si="4"/>
        <v>26</v>
      </c>
      <c r="N27" s="22">
        <f t="shared" si="5"/>
        <v>26</v>
      </c>
      <c r="O27" s="22">
        <f t="shared" si="6"/>
        <v>27</v>
      </c>
    </row>
    <row r="28">
      <c r="A28" s="18" t="s">
        <v>221</v>
      </c>
      <c r="B28" s="18">
        <v>309.0</v>
      </c>
      <c r="C28" s="40">
        <f>IfNA(vlookup(B28,'Export 20241202'!$B$3:$C$1005,2,false),0)</f>
        <v>29757</v>
      </c>
      <c r="D28" s="40">
        <f>ifna(vlookup(B28,'Export 20241101'!B167:C1169,2,false),0)</f>
        <v>28877</v>
      </c>
      <c r="E28" s="40">
        <f>ifna(vlookup($B28,'Export 20241001'!$A$3:$D$1006,4,false),0)</f>
        <v>28023</v>
      </c>
      <c r="F28" s="22">
        <f>ifna(vlookup(B28,'Export 20240812'!$A$3:$D$1001,4,false),0)</f>
        <v>26672</v>
      </c>
      <c r="G28" s="22">
        <f>ifna(vlookup(B28,'Export 20240703'!$A$3:$D$1001,4,false),0)</f>
        <v>25660</v>
      </c>
      <c r="H28" s="22">
        <f>ifna(vlookup(B28,'GM 20240523'!$A$3:$E$1001,5,false),0)</f>
        <v>24357</v>
      </c>
      <c r="J28" s="22">
        <f t="shared" si="1"/>
        <v>27</v>
      </c>
      <c r="K28" s="22">
        <f t="shared" si="2"/>
        <v>27</v>
      </c>
      <c r="L28" s="22">
        <f t="shared" si="3"/>
        <v>27</v>
      </c>
      <c r="M28" s="22">
        <f t="shared" si="4"/>
        <v>27</v>
      </c>
      <c r="N28" s="22">
        <f t="shared" si="5"/>
        <v>27</v>
      </c>
      <c r="O28" s="22">
        <f t="shared" si="6"/>
        <v>25</v>
      </c>
    </row>
    <row r="29">
      <c r="A29" s="18" t="s">
        <v>227</v>
      </c>
      <c r="B29" s="18">
        <v>368.0</v>
      </c>
      <c r="C29" s="40">
        <f>IfNA(vlookup(B29,'Export 20241202'!$B$3:$C$1005,2,false),0)</f>
        <v>28896</v>
      </c>
      <c r="D29" s="40">
        <f>ifna(vlookup(B29,'Export 20241101'!B180:C1182,2,false),0)</f>
        <v>28025</v>
      </c>
      <c r="E29" s="40">
        <f>ifna(vlookup($B29,'Export 20241001'!$A$3:$D$1006,4,false),0)</f>
        <v>27224</v>
      </c>
      <c r="F29" s="22">
        <f>ifna(vlookup(B29,'Export 20240812'!$A$3:$D$1001,4,false),0)</f>
        <v>25919</v>
      </c>
      <c r="G29" s="22">
        <f>ifna(vlookup(B29,'Export 20240703'!$A$3:$D$1001,4,false),0)</f>
        <v>24965</v>
      </c>
      <c r="H29" s="22">
        <f>ifna(vlookup(B29,'GM 20240523'!$A$3:$E$1001,5,false),0)</f>
        <v>23671</v>
      </c>
      <c r="J29" s="22">
        <f t="shared" si="1"/>
        <v>28</v>
      </c>
      <c r="K29" s="22">
        <f t="shared" si="2"/>
        <v>28</v>
      </c>
      <c r="L29" s="22">
        <f t="shared" si="3"/>
        <v>28</v>
      </c>
      <c r="M29" s="22">
        <f t="shared" si="4"/>
        <v>28</v>
      </c>
      <c r="N29" s="22">
        <f t="shared" si="5"/>
        <v>28</v>
      </c>
      <c r="O29" s="22">
        <f t="shared" si="6"/>
        <v>29</v>
      </c>
    </row>
    <row r="30">
      <c r="A30" s="18" t="s">
        <v>266</v>
      </c>
      <c r="B30" s="18">
        <v>301.0</v>
      </c>
      <c r="C30" s="40">
        <f>IfNA(vlookup(B30,'Export 20241202'!$B$3:$C$1005,2,false),0)</f>
        <v>28596</v>
      </c>
      <c r="D30" s="40">
        <f>ifna(vlookup(B30,'Export 20241101'!B162:C1164,2,false),0)</f>
        <v>27913</v>
      </c>
      <c r="E30" s="40">
        <f>ifna(vlookup($B30,'Export 20241001'!$A$3:$D$1006,4,false),0)</f>
        <v>27196</v>
      </c>
      <c r="F30" s="22">
        <f>ifna(vlookup(B30,'Export 20240812'!$A$3:$D$1001,4,false),0)</f>
        <v>25831</v>
      </c>
      <c r="G30" s="22">
        <f>ifna(vlookup(B30,'Export 20240703'!$A$3:$D$1001,4,false),0)</f>
        <v>24934</v>
      </c>
      <c r="H30" s="22">
        <f>ifna(vlookup(B30,'GM 20240523'!$A$3:$E$1001,5,false),0)</f>
        <v>23823</v>
      </c>
      <c r="J30" s="22">
        <f t="shared" si="1"/>
        <v>30</v>
      </c>
      <c r="K30" s="22">
        <f t="shared" si="2"/>
        <v>29</v>
      </c>
      <c r="L30" s="22">
        <f t="shared" si="3"/>
        <v>29</v>
      </c>
      <c r="M30" s="22">
        <f t="shared" si="4"/>
        <v>29</v>
      </c>
      <c r="N30" s="22">
        <f t="shared" si="5"/>
        <v>29</v>
      </c>
      <c r="O30" s="22">
        <f t="shared" si="6"/>
        <v>28</v>
      </c>
    </row>
    <row r="31">
      <c r="A31" s="18" t="s">
        <v>235</v>
      </c>
      <c r="B31" s="18">
        <v>310.0</v>
      </c>
      <c r="C31" s="40">
        <f>IfNA(vlookup(B31,'Export 20241202'!$B$3:$C$1005,2,false),0)</f>
        <v>28713</v>
      </c>
      <c r="D31" s="40">
        <f>ifna(vlookup(B31,'Export 20241101'!B168:C1170,2,false),0)</f>
        <v>27879</v>
      </c>
      <c r="E31" s="40">
        <f>ifna(vlookup($B31,'Export 20241001'!$A$3:$D$1006,4,false),0)</f>
        <v>27063</v>
      </c>
      <c r="F31" s="22">
        <f>ifna(vlookup(B31,'Export 20240812'!$A$3:$D$1001,4,false),0)</f>
        <v>25802</v>
      </c>
      <c r="G31" s="22">
        <f>ifna(vlookup(B31,'Export 20240703'!$A$3:$D$1001,4,false),0)</f>
        <v>24804</v>
      </c>
      <c r="H31" s="22">
        <f>ifna(vlookup(B31,'GM 20240523'!$A$3:$E$1001,5,false),0)</f>
        <v>23543</v>
      </c>
      <c r="J31" s="22">
        <f t="shared" si="1"/>
        <v>29</v>
      </c>
      <c r="K31" s="22">
        <f t="shared" si="2"/>
        <v>30</v>
      </c>
      <c r="L31" s="22">
        <f t="shared" si="3"/>
        <v>30</v>
      </c>
      <c r="M31" s="22">
        <f t="shared" si="4"/>
        <v>30</v>
      </c>
      <c r="N31" s="22">
        <f t="shared" si="5"/>
        <v>30</v>
      </c>
      <c r="O31" s="22">
        <f t="shared" si="6"/>
        <v>30</v>
      </c>
    </row>
    <row r="32">
      <c r="A32" s="18" t="s">
        <v>241</v>
      </c>
      <c r="B32" s="18">
        <v>110.0</v>
      </c>
      <c r="C32" s="40">
        <f>IfNA(vlookup(B32,'Export 20241202'!$B$3:$C$1005,2,false),0)</f>
        <v>28487</v>
      </c>
      <c r="D32" s="40">
        <f>ifna(vlookup(B32,'Export 20241101'!B63:C1065,2,false),0)</f>
        <v>27677</v>
      </c>
      <c r="E32" s="40">
        <f>ifna(vlookup($B32,'Export 20241001'!$A$3:$D$1006,4,false),0)</f>
        <v>26797</v>
      </c>
      <c r="F32" s="22">
        <f>ifna(vlookup(B32,'Export 20240812'!$A$3:$D$1001,4,false),0)</f>
        <v>25526</v>
      </c>
      <c r="G32" s="22">
        <f>ifna(vlookup(B32,'Export 20240703'!$A$3:$D$1001,4,false),0)</f>
        <v>24448</v>
      </c>
      <c r="H32" s="22">
        <f>ifna(vlookup(B32,'GM 20240523'!$A$3:$E$1001,5,false),0)</f>
        <v>23024</v>
      </c>
      <c r="J32" s="22">
        <f t="shared" si="1"/>
        <v>31</v>
      </c>
      <c r="K32" s="22">
        <f t="shared" si="2"/>
        <v>31</v>
      </c>
      <c r="L32" s="22">
        <f t="shared" si="3"/>
        <v>31</v>
      </c>
      <c r="M32" s="22">
        <f t="shared" si="4"/>
        <v>31</v>
      </c>
      <c r="N32" s="22">
        <f t="shared" si="5"/>
        <v>31</v>
      </c>
      <c r="O32" s="22">
        <f t="shared" si="6"/>
        <v>32</v>
      </c>
    </row>
    <row r="33">
      <c r="A33" s="18" t="s">
        <v>259</v>
      </c>
      <c r="B33" s="18">
        <v>311.0</v>
      </c>
      <c r="C33" s="40">
        <f>IfNA(vlookup(B33,'Export 20241202'!$B$3:$C$1005,2,false),0)</f>
        <v>28172</v>
      </c>
      <c r="D33" s="40">
        <f>ifna(vlookup(B33,'Export 20241101'!B169:C1171,2,false),0)</f>
        <v>27367</v>
      </c>
      <c r="E33" s="40">
        <f>ifna(vlookup($B33,'Export 20241001'!$A$3:$D$1006,4,false),0)</f>
        <v>26562</v>
      </c>
      <c r="F33" s="22">
        <f>ifna(vlookup(B33,'Export 20240812'!$A$3:$D$1001,4,false),0)</f>
        <v>25325</v>
      </c>
      <c r="G33" s="22">
        <f>ifna(vlookup(B33,'Export 20240703'!$A$3:$D$1001,4,false),0)</f>
        <v>24325</v>
      </c>
      <c r="H33" s="22">
        <f>ifna(vlookup(B33,'GM 20240523'!$A$3:$E$1001,5,false),0)</f>
        <v>23089</v>
      </c>
      <c r="J33" s="22">
        <f t="shared" si="1"/>
        <v>32</v>
      </c>
      <c r="K33" s="22">
        <f t="shared" si="2"/>
        <v>32</v>
      </c>
      <c r="L33" s="22">
        <f t="shared" si="3"/>
        <v>32</v>
      </c>
      <c r="M33" s="22">
        <f t="shared" si="4"/>
        <v>32</v>
      </c>
      <c r="N33" s="22">
        <f t="shared" si="5"/>
        <v>32</v>
      </c>
      <c r="O33" s="22">
        <f t="shared" si="6"/>
        <v>31</v>
      </c>
    </row>
    <row r="34">
      <c r="A34" s="18" t="s">
        <v>290</v>
      </c>
      <c r="B34" s="18">
        <v>86.0</v>
      </c>
      <c r="C34" s="40">
        <f>IfNA(vlookup(B34,'Export 20241202'!$B$3:$C$1005,2,false),0)</f>
        <v>27751</v>
      </c>
      <c r="D34" s="40">
        <f>ifna(vlookup(B34,'Export 20241101'!B46:C1048,2,false),0)</f>
        <v>26919</v>
      </c>
      <c r="E34" s="40">
        <f>ifna(vlookup($B34,'Export 20241001'!$A$3:$D$1006,4,false),0)</f>
        <v>26073</v>
      </c>
      <c r="F34" s="22">
        <f>ifna(vlookup(B34,'Export 20240812'!$A$3:$D$1001,4,false),0)</f>
        <v>24899</v>
      </c>
      <c r="G34" s="22">
        <f>ifna(vlookup(B34,'Export 20240703'!$A$3:$D$1001,4,false),0)</f>
        <v>23868</v>
      </c>
      <c r="H34" s="22">
        <f>ifna(vlookup(B34,'GM 20240523'!$A$3:$E$1001,5,false),0)</f>
        <v>22491</v>
      </c>
      <c r="J34" s="22">
        <f t="shared" si="1"/>
        <v>33</v>
      </c>
      <c r="K34" s="22">
        <f t="shared" si="2"/>
        <v>33</v>
      </c>
      <c r="L34" s="22">
        <f t="shared" si="3"/>
        <v>33</v>
      </c>
      <c r="M34" s="22">
        <f t="shared" si="4"/>
        <v>33</v>
      </c>
      <c r="N34" s="22">
        <f t="shared" si="5"/>
        <v>33</v>
      </c>
      <c r="O34" s="22">
        <f t="shared" si="6"/>
        <v>34</v>
      </c>
    </row>
    <row r="35">
      <c r="A35" s="18" t="s">
        <v>274</v>
      </c>
      <c r="B35" s="18">
        <v>312.0</v>
      </c>
      <c r="C35" s="40">
        <f>IfNA(vlookup(B35,'Export 20241202'!$B$3:$C$1005,2,false),0)</f>
        <v>27637</v>
      </c>
      <c r="D35" s="40">
        <f>ifna(vlookup(B35,'Export 20241101'!B170:C1172,2,false),0)</f>
        <v>26856</v>
      </c>
      <c r="E35" s="40">
        <f>ifna(vlookup($B35,'Export 20241001'!$A$3:$D$1006,4,false),0)</f>
        <v>26054</v>
      </c>
      <c r="F35" s="22">
        <f>ifna(vlookup(B35,'Export 20240812'!$A$3:$D$1001,4,false),0)</f>
        <v>24829</v>
      </c>
      <c r="G35" s="22">
        <f>ifna(vlookup(B35,'Export 20240703'!$A$3:$D$1001,4,false),0)</f>
        <v>23850</v>
      </c>
      <c r="H35" s="22">
        <f>ifna(vlookup(B35,'GM 20240523'!$A$3:$E$1001,5,false),0)</f>
        <v>22628</v>
      </c>
      <c r="J35" s="22">
        <f t="shared" si="1"/>
        <v>34</v>
      </c>
      <c r="K35" s="22">
        <f t="shared" si="2"/>
        <v>34</v>
      </c>
      <c r="L35" s="22">
        <f t="shared" si="3"/>
        <v>34</v>
      </c>
      <c r="M35" s="22">
        <f t="shared" si="4"/>
        <v>34</v>
      </c>
      <c r="N35" s="22">
        <f t="shared" si="5"/>
        <v>34</v>
      </c>
      <c r="O35" s="22">
        <f t="shared" si="6"/>
        <v>33</v>
      </c>
    </row>
    <row r="36">
      <c r="A36" s="18" t="s">
        <v>203</v>
      </c>
      <c r="B36" s="18">
        <v>101.0</v>
      </c>
      <c r="C36" s="40">
        <f>IfNA(vlookup(B36,'Export 20241202'!$B$3:$C$1005,2,false),0)</f>
        <v>27484</v>
      </c>
      <c r="D36" s="40">
        <f>ifna(vlookup(B36,'Export 20241101'!B58:C1060,2,false),0)</f>
        <v>26462</v>
      </c>
      <c r="E36" s="40">
        <f>ifna(vlookup($B36,'Export 20241001'!$A$3:$D$1006,4,false),0)</f>
        <v>25613</v>
      </c>
      <c r="F36" s="22">
        <f>ifna(vlookup(B36,'Export 20240812'!$A$3:$D$1001,4,false),0)</f>
        <v>24319</v>
      </c>
      <c r="G36" s="22">
        <f>ifna(vlookup(B36,'Export 20240703'!$A$3:$D$1001,4,false),0)</f>
        <v>23122</v>
      </c>
      <c r="H36" s="22">
        <f>ifna(vlookup(B36,'GM 20240523'!$A$3:$E$1001,5,false),0)</f>
        <v>21679</v>
      </c>
      <c r="J36" s="22">
        <f t="shared" si="1"/>
        <v>35</v>
      </c>
      <c r="K36" s="22">
        <f t="shared" si="2"/>
        <v>35</v>
      </c>
      <c r="L36" s="22">
        <f t="shared" si="3"/>
        <v>35</v>
      </c>
      <c r="M36" s="22">
        <f t="shared" si="4"/>
        <v>35</v>
      </c>
      <c r="N36" s="22">
        <f t="shared" si="5"/>
        <v>35</v>
      </c>
      <c r="O36" s="22">
        <f t="shared" si="6"/>
        <v>35</v>
      </c>
    </row>
    <row r="37">
      <c r="A37" s="18" t="s">
        <v>192</v>
      </c>
      <c r="B37" s="18">
        <v>97.0</v>
      </c>
      <c r="C37" s="40">
        <f>IfNA(vlookup(B37,'Export 20241202'!$B$3:$C$1005,2,false),0)</f>
        <v>27413</v>
      </c>
      <c r="D37" s="40">
        <f>ifna(vlookup(B37,'Export 20241101'!B54:C1056,2,false),0)</f>
        <v>26387</v>
      </c>
      <c r="E37" s="40">
        <f>ifna(vlookup($B37,'Export 20241001'!$A$3:$D$1006,4,false),0)</f>
        <v>25537</v>
      </c>
      <c r="F37" s="22">
        <f>ifna(vlookup(B37,'Export 20240812'!$A$3:$D$1001,4,false),0)</f>
        <v>24251</v>
      </c>
      <c r="G37" s="22">
        <f>ifna(vlookup(B37,'Export 20240703'!$A$3:$D$1001,4,false),0)</f>
        <v>23062</v>
      </c>
      <c r="H37" s="22">
        <f>ifna(vlookup(B37,'GM 20240523'!$A$3:$E$1001,5,false),0)</f>
        <v>21610</v>
      </c>
      <c r="J37" s="22">
        <f t="shared" si="1"/>
        <v>36</v>
      </c>
      <c r="K37" s="22">
        <f t="shared" si="2"/>
        <v>36</v>
      </c>
      <c r="L37" s="22">
        <f t="shared" si="3"/>
        <v>36</v>
      </c>
      <c r="M37" s="22">
        <f t="shared" si="4"/>
        <v>36</v>
      </c>
      <c r="N37" s="22">
        <f t="shared" si="5"/>
        <v>36</v>
      </c>
      <c r="O37" s="22">
        <f t="shared" si="6"/>
        <v>36</v>
      </c>
    </row>
    <row r="38">
      <c r="A38" s="18" t="s">
        <v>282</v>
      </c>
      <c r="B38" s="18">
        <v>232.0</v>
      </c>
      <c r="C38" s="40">
        <f>IfNA(vlookup(B38,'Export 20241202'!$B$3:$C$1005,2,false),0)</f>
        <v>26791</v>
      </c>
      <c r="D38" s="40">
        <f>ifna(vlookup(B38,'Export 20241101'!B141:C1143,2,false),0)</f>
        <v>25874</v>
      </c>
      <c r="E38" s="40">
        <f>ifna(vlookup($B38,'Export 20241001'!$A$3:$D$1006,4,false),0)</f>
        <v>25082</v>
      </c>
      <c r="F38" s="22">
        <f>ifna(vlookup(B38,'Export 20240812'!$A$3:$D$1001,4,false),0)</f>
        <v>23717</v>
      </c>
      <c r="G38" s="22">
        <f>ifna(vlookup(B38,'Export 20240703'!$A$3:$D$1001,4,false),0)</f>
        <v>22625</v>
      </c>
      <c r="H38" s="22">
        <f>ifna(vlookup(B38,'GM 20240523'!$A$3:$E$1001,5,false),0)</f>
        <v>21311</v>
      </c>
      <c r="J38" s="22">
        <f t="shared" si="1"/>
        <v>37</v>
      </c>
      <c r="K38" s="22">
        <f t="shared" si="2"/>
        <v>37</v>
      </c>
      <c r="L38" s="22">
        <f t="shared" si="3"/>
        <v>37</v>
      </c>
      <c r="M38" s="22">
        <f t="shared" si="4"/>
        <v>37</v>
      </c>
      <c r="N38" s="22">
        <f t="shared" si="5"/>
        <v>37</v>
      </c>
      <c r="O38" s="22">
        <f t="shared" si="6"/>
        <v>37</v>
      </c>
    </row>
    <row r="39">
      <c r="A39" s="18" t="s">
        <v>308</v>
      </c>
      <c r="B39" s="18">
        <v>392.0</v>
      </c>
      <c r="C39" s="40">
        <f>IfNA(vlookup(B39,'Export 20241202'!$B$3:$C$1005,2,false),0)</f>
        <v>25781</v>
      </c>
      <c r="D39" s="40">
        <f>ifna(vlookup(B39,'Export 20241101'!B187:C1189,2,false),0)</f>
        <v>24933</v>
      </c>
      <c r="E39" s="40">
        <f>ifna(vlookup($B39,'Export 20241001'!$A$3:$D$1006,4,false),0)</f>
        <v>24131</v>
      </c>
      <c r="F39" s="22">
        <f>ifna(vlookup(B39,'Export 20240812'!$A$3:$D$1001,4,false),0)</f>
        <v>22905</v>
      </c>
      <c r="G39" s="22">
        <f>ifna(vlookup(B39,'Export 20240703'!$A$3:$D$1001,4,false),0)</f>
        <v>21750</v>
      </c>
      <c r="H39" s="22">
        <f>ifna(vlookup(B39,'GM 20240523'!$A$3:$E$1001,5,false),0)</f>
        <v>20404</v>
      </c>
      <c r="J39" s="22">
        <f t="shared" si="1"/>
        <v>38</v>
      </c>
      <c r="K39" s="22">
        <f t="shared" si="2"/>
        <v>38</v>
      </c>
      <c r="L39" s="22">
        <f t="shared" si="3"/>
        <v>38</v>
      </c>
      <c r="M39" s="22">
        <f t="shared" si="4"/>
        <v>39</v>
      </c>
      <c r="N39" s="22">
        <f t="shared" si="5"/>
        <v>39</v>
      </c>
      <c r="O39" s="22">
        <f t="shared" si="6"/>
        <v>39</v>
      </c>
    </row>
    <row r="40">
      <c r="A40" s="18" t="s">
        <v>301</v>
      </c>
      <c r="B40" s="18">
        <v>58.0</v>
      </c>
      <c r="C40" s="40">
        <f>IfNA(vlookup(B40,'Export 20241202'!$B$3:$C$1005,2,false),0)</f>
        <v>25657</v>
      </c>
      <c r="D40" s="40">
        <f>ifna(vlookup(B40,'Export 20241101'!B27:C1029,2,false),0)</f>
        <v>24786</v>
      </c>
      <c r="E40" s="40">
        <f>ifna(vlookup($B40,'Export 20241001'!$A$3:$D$1006,4,false),0)</f>
        <v>24086</v>
      </c>
      <c r="F40" s="22">
        <f>ifna(vlookup(B40,'Export 20240812'!$A$3:$D$1001,4,false),0)</f>
        <v>22940</v>
      </c>
      <c r="G40" s="22">
        <f>ifna(vlookup(B40,'Export 20240703'!$A$3:$D$1001,4,false),0)</f>
        <v>21915</v>
      </c>
      <c r="H40" s="22">
        <f>ifna(vlookup(B40,'GM 20240523'!$A$3:$E$1001,5,false),0)</f>
        <v>20562</v>
      </c>
      <c r="J40" s="22">
        <f t="shared" si="1"/>
        <v>39</v>
      </c>
      <c r="K40" s="22">
        <f t="shared" si="2"/>
        <v>39</v>
      </c>
      <c r="L40" s="22">
        <f t="shared" si="3"/>
        <v>39</v>
      </c>
      <c r="M40" s="22">
        <f t="shared" si="4"/>
        <v>38</v>
      </c>
      <c r="N40" s="22">
        <f t="shared" si="5"/>
        <v>38</v>
      </c>
      <c r="O40" s="22">
        <f t="shared" si="6"/>
        <v>38</v>
      </c>
    </row>
    <row r="41">
      <c r="A41" s="18" t="s">
        <v>316</v>
      </c>
      <c r="B41" s="18">
        <v>141.0</v>
      </c>
      <c r="C41" s="40">
        <f>IfNA(vlookup(B41,'Export 20241202'!$B$3:$C$1005,2,false),0)</f>
        <v>24505</v>
      </c>
      <c r="D41" s="40">
        <f>ifna(vlookup(B41,'Export 20241101'!B87:C1089,2,false),0)</f>
        <v>23661</v>
      </c>
      <c r="E41" s="40">
        <f>ifna(vlookup($B41,'Export 20241001'!$A$3:$D$1006,4,false),0)</f>
        <v>22934</v>
      </c>
      <c r="F41" s="22">
        <f>ifna(vlookup(B41,'Export 20240812'!$A$3:$D$1001,4,false),0)</f>
        <v>21696</v>
      </c>
      <c r="G41" s="22">
        <f>ifna(vlookup(B41,'Export 20240703'!$A$3:$D$1001,4,false),0)</f>
        <v>20597</v>
      </c>
      <c r="H41" s="22">
        <f>ifna(vlookup(B41,'GM 20240523'!$A$3:$E$1001,5,false),0)</f>
        <v>19232</v>
      </c>
      <c r="J41" s="22">
        <f t="shared" si="1"/>
        <v>40</v>
      </c>
      <c r="K41" s="22">
        <f t="shared" si="2"/>
        <v>40</v>
      </c>
      <c r="L41" s="22">
        <f t="shared" si="3"/>
        <v>40</v>
      </c>
      <c r="M41" s="22">
        <f t="shared" si="4"/>
        <v>40</v>
      </c>
      <c r="N41" s="22">
        <f t="shared" si="5"/>
        <v>40</v>
      </c>
      <c r="O41" s="22">
        <f t="shared" si="6"/>
        <v>40</v>
      </c>
    </row>
    <row r="42">
      <c r="A42" s="18" t="s">
        <v>338</v>
      </c>
      <c r="B42" s="18">
        <v>570.0</v>
      </c>
      <c r="C42" s="40">
        <f>IfNA(vlookup(B42,'Export 20241202'!$B$3:$C$1005,2,false),0)</f>
        <v>23969</v>
      </c>
      <c r="D42" s="40">
        <f>ifna(vlookup(B42,'Export 20241101'!B226:C1229,2,false),0)</f>
        <v>23149</v>
      </c>
      <c r="E42" s="40">
        <f>ifna(vlookup($B42,'Export 20241001'!$A$3:$D$1006,4,false),0)</f>
        <v>22355</v>
      </c>
      <c r="F42" s="22">
        <f>ifna(vlookup(B42,'Export 20240812'!$A$3:$D$1001,4,false),0)</f>
        <v>21092</v>
      </c>
      <c r="G42" s="22">
        <f>ifna(vlookup(B42,'Export 20240703'!$A$3:$D$1001,4,false),0)</f>
        <v>20084</v>
      </c>
      <c r="H42" s="22">
        <f>ifna(vlookup(B42,'GM 20240523'!$A$3:$E$1001,5,false),0)</f>
        <v>18831</v>
      </c>
      <c r="J42" s="22">
        <f t="shared" si="1"/>
        <v>41</v>
      </c>
      <c r="K42" s="22">
        <f t="shared" si="2"/>
        <v>41</v>
      </c>
      <c r="L42" s="22">
        <f t="shared" si="3"/>
        <v>41</v>
      </c>
      <c r="M42" s="22">
        <f t="shared" si="4"/>
        <v>41</v>
      </c>
      <c r="N42" s="22">
        <f t="shared" si="5"/>
        <v>41</v>
      </c>
      <c r="O42" s="22">
        <f t="shared" si="6"/>
        <v>42</v>
      </c>
    </row>
    <row r="43">
      <c r="A43" s="18" t="s">
        <v>226</v>
      </c>
      <c r="B43" s="18">
        <v>574.0</v>
      </c>
      <c r="C43" s="40">
        <f>IfNA(vlookup(B43,'Export 20241202'!$B$3:$C$1005,2,false),0)</f>
        <v>23720</v>
      </c>
      <c r="D43" s="40">
        <f>ifna(vlookup(B43,'Export 20241101'!B227:C1230,2,false),0)</f>
        <v>22906</v>
      </c>
      <c r="E43" s="40">
        <f>ifna(vlookup($B43,'Export 20241001'!$A$3:$D$1006,4,false),0)</f>
        <v>22133</v>
      </c>
      <c r="F43" s="22">
        <f>ifna(vlookup(B43,'Export 20240812'!$A$3:$D$1001,4,false),0)</f>
        <v>20879</v>
      </c>
      <c r="G43" s="22">
        <f>ifna(vlookup(B43,'Export 20240703'!$A$3:$D$1001,4,false),0)</f>
        <v>19881</v>
      </c>
      <c r="H43" s="22">
        <f>ifna(vlookup(B43,'GM 20240523'!$A$3:$E$1001,5,false),0)</f>
        <v>18647</v>
      </c>
      <c r="J43" s="22">
        <f t="shared" si="1"/>
        <v>42</v>
      </c>
      <c r="K43" s="22">
        <f t="shared" si="2"/>
        <v>42</v>
      </c>
      <c r="L43" s="22">
        <f t="shared" si="3"/>
        <v>42</v>
      </c>
      <c r="M43" s="22">
        <f t="shared" si="4"/>
        <v>42</v>
      </c>
      <c r="N43" s="22">
        <f t="shared" si="5"/>
        <v>43</v>
      </c>
      <c r="O43" s="22">
        <f t="shared" si="6"/>
        <v>43</v>
      </c>
    </row>
    <row r="44">
      <c r="A44" s="18" t="s">
        <v>361</v>
      </c>
      <c r="B44" s="18">
        <v>575.0</v>
      </c>
      <c r="C44" s="40">
        <f>IfNA(vlookup(B44,'Export 20241202'!$B$3:$C$1005,2,false),0)</f>
        <v>23330</v>
      </c>
      <c r="D44" s="40">
        <f>ifna(vlookup(B44,'Export 20241101'!B228:C1231,2,false),0)</f>
        <v>22543</v>
      </c>
      <c r="E44" s="40">
        <f>ifna(vlookup($B44,'Export 20241001'!$A$3:$D$1006,4,false),0)</f>
        <v>21779</v>
      </c>
      <c r="F44" s="22">
        <f>ifna(vlookup(B44,'Export 20240812'!$A$3:$D$1001,4,false),0)</f>
        <v>20550</v>
      </c>
      <c r="G44" s="22">
        <f>ifna(vlookup(B44,'Export 20240703'!$A$3:$D$1001,4,false),0)</f>
        <v>19558</v>
      </c>
      <c r="H44" s="22">
        <f>ifna(vlookup(B44,'GM 20240523'!$A$3:$E$1001,5,false),0)</f>
        <v>18324</v>
      </c>
      <c r="J44" s="22">
        <f t="shared" si="1"/>
        <v>43</v>
      </c>
      <c r="K44" s="22">
        <f t="shared" si="2"/>
        <v>43</v>
      </c>
      <c r="L44" s="22">
        <f t="shared" si="3"/>
        <v>43</v>
      </c>
      <c r="M44" s="22">
        <f t="shared" si="4"/>
        <v>43</v>
      </c>
      <c r="N44" s="22">
        <f t="shared" si="5"/>
        <v>44</v>
      </c>
      <c r="O44" s="22">
        <f t="shared" si="6"/>
        <v>45</v>
      </c>
    </row>
    <row r="45">
      <c r="A45" s="18" t="s">
        <v>396</v>
      </c>
      <c r="B45" s="18">
        <v>81.0</v>
      </c>
      <c r="C45" s="40">
        <f>IfNA(vlookup(B45,'Export 20241202'!$B$3:$C$1005,2,false),0)</f>
        <v>22833</v>
      </c>
      <c r="D45" s="40">
        <f>ifna(vlookup(B45,'Export 20241101'!B42:C1044,2,false),0)</f>
        <v>22434</v>
      </c>
      <c r="E45" s="40">
        <f>ifna(vlookup($B45,'Export 20241001'!$A$3:$D$1006,4,false),0)</f>
        <v>21636</v>
      </c>
      <c r="F45" s="22">
        <f>ifna(vlookup(B45,'Export 20240812'!$A$3:$D$1001,4,false),0)</f>
        <v>19799</v>
      </c>
      <c r="G45" s="22">
        <f>ifna(vlookup(B45,'Export 20240703'!$A$3:$D$1001,4,false),0)</f>
        <v>18311</v>
      </c>
      <c r="H45" s="22">
        <f>ifna(vlookup(B45,'GM 20240523'!$A$3:$E$1001,5,false),0)</f>
        <v>17273</v>
      </c>
      <c r="J45" s="22">
        <f t="shared" si="1"/>
        <v>46</v>
      </c>
      <c r="K45" s="22">
        <f t="shared" si="2"/>
        <v>44</v>
      </c>
      <c r="L45" s="22">
        <f t="shared" si="3"/>
        <v>44</v>
      </c>
      <c r="M45" s="22">
        <f t="shared" si="4"/>
        <v>52</v>
      </c>
      <c r="N45" s="22">
        <f t="shared" si="5"/>
        <v>59</v>
      </c>
      <c r="O45" s="22">
        <f t="shared" si="6"/>
        <v>55</v>
      </c>
    </row>
    <row r="46">
      <c r="A46" s="18" t="s">
        <v>384</v>
      </c>
      <c r="B46" s="18">
        <v>576.0</v>
      </c>
      <c r="C46" s="40">
        <f>IfNA(vlookup(B46,'Export 20241202'!$B$3:$C$1005,2,false),0)</f>
        <v>22959</v>
      </c>
      <c r="D46" s="40">
        <f>ifna(vlookup(B46,'Export 20241101'!B229:C1232,2,false),0)</f>
        <v>22180</v>
      </c>
      <c r="E46" s="40">
        <f>ifna(vlookup($B46,'Export 20241001'!$A$3:$D$1006,4,false),0)</f>
        <v>21439</v>
      </c>
      <c r="F46" s="22">
        <f>ifna(vlookup(B46,'Export 20240812'!$A$3:$D$1001,4,false),0)</f>
        <v>20220</v>
      </c>
      <c r="G46" s="22">
        <f>ifna(vlookup(B46,'Export 20240703'!$A$3:$D$1001,4,false),0)</f>
        <v>19251</v>
      </c>
      <c r="H46" s="22">
        <f>ifna(vlookup(B46,'GM 20240523'!$A$3:$E$1001,5,false),0)</f>
        <v>18041</v>
      </c>
      <c r="J46" s="22">
        <f t="shared" si="1"/>
        <v>45</v>
      </c>
      <c r="K46" s="22">
        <f t="shared" si="2"/>
        <v>46</v>
      </c>
      <c r="L46" s="22">
        <f t="shared" si="3"/>
        <v>45</v>
      </c>
      <c r="M46" s="22">
        <f t="shared" si="4"/>
        <v>45</v>
      </c>
      <c r="N46" s="22">
        <f t="shared" si="5"/>
        <v>46</v>
      </c>
      <c r="O46" s="22">
        <f t="shared" si="6"/>
        <v>46</v>
      </c>
    </row>
    <row r="47">
      <c r="A47" s="18" t="s">
        <v>128</v>
      </c>
      <c r="B47" s="18">
        <v>87.0</v>
      </c>
      <c r="C47" s="40">
        <f>IfNA(vlookup(B47,'Export 20241202'!$B$3:$C$1005,2,false),0)</f>
        <v>22639</v>
      </c>
      <c r="D47" s="40">
        <f>ifna(vlookup(B47,'Export 20241101'!B47:C1049,2,false),0)</f>
        <v>21991</v>
      </c>
      <c r="E47" s="40">
        <f>ifna(vlookup($B47,'Export 20241001'!$A$3:$D$1006,4,false),0)</f>
        <v>21391</v>
      </c>
      <c r="F47" s="22">
        <f>ifna(vlookup(B47,'Export 20240812'!$A$3:$D$1001,4,false),0)</f>
        <v>20516</v>
      </c>
      <c r="G47" s="22">
        <f>ifna(vlookup(B47,'Export 20240703'!$A$3:$D$1001,4,false),0)</f>
        <v>19979</v>
      </c>
      <c r="H47" s="22">
        <f>ifna(vlookup(B47,'GM 20240523'!$A$3:$E$1001,5,false),0)</f>
        <v>19229</v>
      </c>
      <c r="J47" s="22">
        <f t="shared" si="1"/>
        <v>49</v>
      </c>
      <c r="K47" s="22">
        <f t="shared" si="2"/>
        <v>47</v>
      </c>
      <c r="L47" s="22">
        <f t="shared" si="3"/>
        <v>46</v>
      </c>
      <c r="M47" s="22">
        <f t="shared" si="4"/>
        <v>44</v>
      </c>
      <c r="N47" s="22">
        <f t="shared" si="5"/>
        <v>42</v>
      </c>
      <c r="O47" s="22">
        <f t="shared" si="6"/>
        <v>41</v>
      </c>
    </row>
    <row r="48">
      <c r="A48" s="18" t="s">
        <v>297</v>
      </c>
      <c r="B48" s="18">
        <v>275.0</v>
      </c>
      <c r="C48" s="40">
        <f>IfNA(vlookup(B48,'Export 20241202'!$B$3:$C$1005,2,false),0)</f>
        <v>23091</v>
      </c>
      <c r="D48" s="40">
        <f>ifna(vlookup(B48,'Export 20241101'!B158:C1160,2,false),0)</f>
        <v>22309</v>
      </c>
      <c r="E48" s="40">
        <f>ifna(vlookup($B48,'Export 20241001'!$A$3:$D$1006,4,false),0)</f>
        <v>21385</v>
      </c>
      <c r="F48" s="22">
        <f>ifna(vlookup(B48,'Export 20240812'!$A$3:$D$1001,4,false),0)</f>
        <v>20165</v>
      </c>
      <c r="G48" s="22">
        <f>ifna(vlookup(B48,'Export 20240703'!$A$3:$D$1001,4,false),0)</f>
        <v>19098</v>
      </c>
      <c r="H48" s="22">
        <f>ifna(vlookup(B48,'GM 20240523'!$A$3:$E$1001,5,false),0)</f>
        <v>17838</v>
      </c>
      <c r="J48" s="22">
        <f t="shared" si="1"/>
        <v>44</v>
      </c>
      <c r="K48" s="22">
        <f t="shared" si="2"/>
        <v>45</v>
      </c>
      <c r="L48" s="22">
        <f t="shared" si="3"/>
        <v>47</v>
      </c>
      <c r="M48" s="22">
        <f t="shared" si="4"/>
        <v>46</v>
      </c>
      <c r="N48" s="22">
        <f t="shared" si="5"/>
        <v>47</v>
      </c>
      <c r="O48" s="22">
        <f t="shared" si="6"/>
        <v>48</v>
      </c>
    </row>
    <row r="49">
      <c r="A49" s="18" t="s">
        <v>414</v>
      </c>
      <c r="B49" s="18">
        <v>577.0</v>
      </c>
      <c r="C49" s="40">
        <f>IfNA(vlookup(B49,'Export 20241202'!$B$3:$C$1005,2,false),0)</f>
        <v>22651</v>
      </c>
      <c r="D49" s="40">
        <f>ifna(vlookup(B49,'Export 20241101'!B230:C1233,2,false),0)</f>
        <v>21896</v>
      </c>
      <c r="E49" s="40">
        <f>ifna(vlookup($B49,'Export 20241001'!$A$3:$D$1006,4,false),0)</f>
        <v>21180</v>
      </c>
      <c r="F49" s="22">
        <f>ifna(vlookup(B49,'Export 20240812'!$A$3:$D$1001,4,false),0)</f>
        <v>19981</v>
      </c>
      <c r="G49" s="22">
        <f>ifna(vlookup(B49,'Export 20240703'!$A$3:$D$1001,4,false),0)</f>
        <v>19032</v>
      </c>
      <c r="H49" s="22">
        <f>ifna(vlookup(B49,'GM 20240523'!$A$3:$E$1001,5,false),0)</f>
        <v>17822</v>
      </c>
      <c r="J49" s="22">
        <f t="shared" si="1"/>
        <v>48</v>
      </c>
      <c r="K49" s="22">
        <f t="shared" si="2"/>
        <v>48</v>
      </c>
      <c r="L49" s="22">
        <f t="shared" si="3"/>
        <v>48</v>
      </c>
      <c r="M49" s="22">
        <f t="shared" si="4"/>
        <v>49</v>
      </c>
      <c r="N49" s="22">
        <f t="shared" si="5"/>
        <v>49</v>
      </c>
      <c r="O49" s="22">
        <f t="shared" si="6"/>
        <v>49</v>
      </c>
    </row>
    <row r="50">
      <c r="A50" s="18" t="s">
        <v>390</v>
      </c>
      <c r="B50" s="18">
        <v>56.0</v>
      </c>
      <c r="C50" s="40">
        <f>IfNA(vlookup(B50,'Export 20241202'!$B$3:$C$1005,2,false),0)</f>
        <v>22602</v>
      </c>
      <c r="D50" s="40">
        <f>ifna(vlookup(B50,'Export 20241101'!B25:C1027,2,false),0)</f>
        <v>21827</v>
      </c>
      <c r="E50" s="40">
        <f>ifna(vlookup($B50,'Export 20241001'!$A$3:$D$1006,4,false),0)</f>
        <v>21170</v>
      </c>
      <c r="F50" s="22">
        <f>ifna(vlookup(B50,'Export 20240812'!$A$3:$D$1001,4,false),0)</f>
        <v>20034</v>
      </c>
      <c r="G50" s="22">
        <f>ifna(vlookup(B50,'Export 20240703'!$A$3:$D$1001,4,false),0)</f>
        <v>19068</v>
      </c>
      <c r="H50" s="22">
        <f>ifna(vlookup(B50,'GM 20240523'!$A$3:$E$1001,5,false),0)</f>
        <v>17705</v>
      </c>
      <c r="J50" s="22">
        <f t="shared" si="1"/>
        <v>50</v>
      </c>
      <c r="K50" s="22">
        <f t="shared" si="2"/>
        <v>50</v>
      </c>
      <c r="L50" s="22">
        <f t="shared" si="3"/>
        <v>49</v>
      </c>
      <c r="M50" s="22">
        <f t="shared" si="4"/>
        <v>48</v>
      </c>
      <c r="N50" s="22">
        <f t="shared" si="5"/>
        <v>48</v>
      </c>
      <c r="O50" s="22">
        <f t="shared" si="6"/>
        <v>50</v>
      </c>
    </row>
    <row r="51">
      <c r="A51" s="18" t="s">
        <v>366</v>
      </c>
      <c r="B51" s="18">
        <v>98.0</v>
      </c>
      <c r="C51" s="40">
        <f>IfNA(vlookup(B51,'Export 20241202'!$B$3:$C$1005,2,false),0)</f>
        <v>22736</v>
      </c>
      <c r="D51" s="40">
        <f>ifna(vlookup(B51,'Export 20241101'!B55:C1057,2,false),0)</f>
        <v>21859</v>
      </c>
      <c r="E51" s="40">
        <f>ifna(vlookup($B51,'Export 20241001'!$A$3:$D$1006,4,false),0)</f>
        <v>21156</v>
      </c>
      <c r="F51" s="22">
        <f>ifna(vlookup(B51,'Export 20240812'!$A$3:$D$1001,4,false),0)</f>
        <v>19980</v>
      </c>
      <c r="G51" s="22">
        <f>ifna(vlookup(B51,'Export 20240703'!$A$3:$D$1001,4,false),0)</f>
        <v>18967</v>
      </c>
      <c r="H51" s="22">
        <f>ifna(vlookup(B51,'GM 20240523'!$A$3:$E$1001,5,false),0)</f>
        <v>17620</v>
      </c>
      <c r="J51" s="22">
        <f t="shared" si="1"/>
        <v>47</v>
      </c>
      <c r="K51" s="22">
        <f t="shared" si="2"/>
        <v>49</v>
      </c>
      <c r="L51" s="22">
        <f t="shared" si="3"/>
        <v>50</v>
      </c>
      <c r="M51" s="22">
        <f t="shared" si="4"/>
        <v>50</v>
      </c>
      <c r="N51" s="22">
        <f t="shared" si="5"/>
        <v>51</v>
      </c>
      <c r="O51" s="22">
        <f t="shared" si="6"/>
        <v>51</v>
      </c>
    </row>
    <row r="52">
      <c r="A52" s="18" t="s">
        <v>68</v>
      </c>
      <c r="B52" s="18">
        <v>104.0</v>
      </c>
      <c r="C52" s="40">
        <f>IfNA(vlookup(B52,'Export 20241202'!$B$3:$C$1005,2,false),0)</f>
        <v>22374</v>
      </c>
      <c r="D52" s="40">
        <f>ifna(vlookup(B52,'Export 20241101'!B59:C1061,2,false),0)</f>
        <v>21701</v>
      </c>
      <c r="E52" s="40">
        <f>ifna(vlookup($B52,'Export 20241001'!$A$3:$D$1006,4,false),0)</f>
        <v>21066</v>
      </c>
      <c r="F52" s="22">
        <f>ifna(vlookup(B52,'Export 20240812'!$A$3:$D$1001,4,false),0)</f>
        <v>20105</v>
      </c>
      <c r="G52" s="22">
        <f>ifna(vlookup(B52,'Export 20240703'!$A$3:$D$1001,4,false),0)</f>
        <v>18316</v>
      </c>
      <c r="H52" s="22">
        <f>ifna(vlookup(B52,'GM 20240523'!$A$3:$E$1001,5,false),0)</f>
        <v>16904</v>
      </c>
      <c r="J52" s="22">
        <f t="shared" si="1"/>
        <v>51</v>
      </c>
      <c r="K52" s="22">
        <f t="shared" si="2"/>
        <v>51</v>
      </c>
      <c r="L52" s="22">
        <f t="shared" si="3"/>
        <v>51</v>
      </c>
      <c r="M52" s="22">
        <f t="shared" si="4"/>
        <v>47</v>
      </c>
      <c r="N52" s="22">
        <f t="shared" si="5"/>
        <v>58</v>
      </c>
      <c r="O52" s="22">
        <f t="shared" si="6"/>
        <v>59</v>
      </c>
    </row>
    <row r="53">
      <c r="A53" s="18" t="s">
        <v>352</v>
      </c>
      <c r="B53" s="18">
        <v>317.0</v>
      </c>
      <c r="C53" s="40">
        <f>IfNA(vlookup(B53,'Export 20241202'!$B$3:$C$1005,2,false),0)</f>
        <v>22220</v>
      </c>
      <c r="D53" s="40">
        <f>ifna(vlookup(B53,'Export 20241101'!B173:C1175,2,false),0)</f>
        <v>21529</v>
      </c>
      <c r="E53" s="40">
        <f>ifna(vlookup($B53,'Export 20241001'!$A$3:$D$1006,4,false),0)</f>
        <v>20922</v>
      </c>
      <c r="F53" s="22">
        <f>ifna(vlookup(B53,'Export 20240812'!$A$3:$D$1001,4,false),0)</f>
        <v>19870</v>
      </c>
      <c r="G53" s="22">
        <f>ifna(vlookup(B53,'Export 20240703'!$A$3:$D$1001,4,false),0)</f>
        <v>18990</v>
      </c>
      <c r="H53" s="22">
        <f>ifna(vlookup(B53,'GM 20240523'!$A$3:$E$1001,5,false),0)</f>
        <v>17868</v>
      </c>
      <c r="J53" s="22">
        <f t="shared" si="1"/>
        <v>56</v>
      </c>
      <c r="K53" s="22">
        <f t="shared" si="2"/>
        <v>55</v>
      </c>
      <c r="L53" s="22">
        <f t="shared" si="3"/>
        <v>52</v>
      </c>
      <c r="M53" s="22">
        <f t="shared" si="4"/>
        <v>51</v>
      </c>
      <c r="N53" s="22">
        <f t="shared" si="5"/>
        <v>50</v>
      </c>
      <c r="O53" s="22">
        <f t="shared" si="6"/>
        <v>47</v>
      </c>
    </row>
    <row r="54">
      <c r="A54" s="18" t="s">
        <v>426</v>
      </c>
      <c r="B54" s="18">
        <v>579.0</v>
      </c>
      <c r="C54" s="40">
        <f>IfNA(vlookup(B54,'Export 20241202'!$B$3:$C$1005,2,false),0)</f>
        <v>22362</v>
      </c>
      <c r="D54" s="40">
        <f>ifna(vlookup(B54,'Export 20241101'!B232:C1235,2,false),0)</f>
        <v>21627</v>
      </c>
      <c r="E54" s="40">
        <f>ifna(vlookup($B54,'Export 20241001'!$A$3:$D$1006,4,false),0)</f>
        <v>20914</v>
      </c>
      <c r="F54" s="22">
        <f>ifna(vlookup(B54,'Export 20240812'!$A$3:$D$1001,4,false),0)</f>
        <v>19729</v>
      </c>
      <c r="G54" s="22">
        <f>ifna(vlookup(B54,'Export 20240703'!$A$3:$D$1001,4,false),0)</f>
        <v>18807</v>
      </c>
      <c r="H54" s="22">
        <f>ifna(vlookup(B54,'GM 20240523'!$A$3:$E$1001,5,false),0)</f>
        <v>17604</v>
      </c>
      <c r="J54" s="22">
        <f t="shared" si="1"/>
        <v>52</v>
      </c>
      <c r="K54" s="22">
        <f t="shared" si="2"/>
        <v>52</v>
      </c>
      <c r="L54" s="22">
        <f t="shared" si="3"/>
        <v>53</v>
      </c>
      <c r="M54" s="22">
        <f t="shared" si="4"/>
        <v>55</v>
      </c>
      <c r="N54" s="22">
        <f t="shared" si="5"/>
        <v>52</v>
      </c>
      <c r="O54" s="22">
        <f t="shared" si="6"/>
        <v>52</v>
      </c>
    </row>
    <row r="55">
      <c r="A55" s="18" t="s">
        <v>76</v>
      </c>
      <c r="B55" s="18">
        <v>57.0</v>
      </c>
      <c r="C55" s="40">
        <f>IfNA(vlookup(B55,'Export 20241202'!$B$3:$C$1005,2,false),0)</f>
        <v>22298</v>
      </c>
      <c r="D55" s="40">
        <f>ifna(vlookup(B55,'Export 20241101'!B26:C1028,2,false),0)</f>
        <v>21539</v>
      </c>
      <c r="E55" s="40">
        <f>ifna(vlookup($B55,'Export 20241001'!$A$3:$D$1006,4,false),0)</f>
        <v>20881</v>
      </c>
      <c r="F55" s="22">
        <f>ifna(vlookup(B55,'Export 20240812'!$A$3:$D$1001,4,false),0)</f>
        <v>19765</v>
      </c>
      <c r="G55" s="22">
        <f>ifna(vlookup(B55,'Export 20240703'!$A$3:$D$1001,4,false),0)</f>
        <v>18800</v>
      </c>
      <c r="H55" s="22">
        <f>ifna(vlookup(B55,'GM 20240523'!$A$3:$E$1001,5,false),0)</f>
        <v>17439</v>
      </c>
      <c r="J55" s="22">
        <f t="shared" si="1"/>
        <v>55</v>
      </c>
      <c r="K55" s="22">
        <f t="shared" si="2"/>
        <v>54</v>
      </c>
      <c r="L55" s="22">
        <f t="shared" si="3"/>
        <v>54</v>
      </c>
      <c r="M55" s="22">
        <f t="shared" si="4"/>
        <v>53</v>
      </c>
      <c r="N55" s="22">
        <f t="shared" si="5"/>
        <v>53</v>
      </c>
      <c r="O55" s="22">
        <f t="shared" si="6"/>
        <v>53</v>
      </c>
    </row>
    <row r="56">
      <c r="A56" s="18" t="s">
        <v>410</v>
      </c>
      <c r="B56" s="18">
        <v>138.0</v>
      </c>
      <c r="C56" s="40">
        <f>IfNA(vlookup(B56,'Export 20241202'!$B$3:$C$1005,2,false),0)</f>
        <v>22359</v>
      </c>
      <c r="D56" s="40">
        <f>ifna(vlookup(B56,'Export 20241101'!B84:C1086,2,false),0)</f>
        <v>21525</v>
      </c>
      <c r="E56" s="40">
        <f>ifna(vlookup($B56,'Export 20241001'!$A$3:$D$1006,4,false),0)</f>
        <v>20811</v>
      </c>
      <c r="F56" s="22">
        <f>ifna(vlookup(B56,'Export 20240812'!$A$3:$D$1001,4,false),0)</f>
        <v>19671</v>
      </c>
      <c r="G56" s="22">
        <f>ifna(vlookup(B56,'Export 20240703'!$A$3:$D$1001,4,false),0)</f>
        <v>18576</v>
      </c>
      <c r="H56" s="22">
        <f>ifna(vlookup(B56,'GM 20240523'!$A$3:$E$1001,5,false),0)</f>
        <v>17239</v>
      </c>
      <c r="J56" s="22">
        <f t="shared" si="1"/>
        <v>53</v>
      </c>
      <c r="K56" s="22">
        <f t="shared" si="2"/>
        <v>56</v>
      </c>
      <c r="L56" s="22">
        <f t="shared" si="3"/>
        <v>55</v>
      </c>
      <c r="M56" s="22">
        <f t="shared" si="4"/>
        <v>56</v>
      </c>
      <c r="N56" s="22">
        <f t="shared" si="5"/>
        <v>55</v>
      </c>
      <c r="O56" s="22">
        <f t="shared" si="6"/>
        <v>57</v>
      </c>
    </row>
    <row r="57">
      <c r="A57" s="18" t="s">
        <v>233</v>
      </c>
      <c r="B57" s="18">
        <v>39.0</v>
      </c>
      <c r="C57" s="40">
        <f>IfNA(vlookup(B57,'Export 20241202'!$B$3:$C$1005,2,false),0)</f>
        <v>22314</v>
      </c>
      <c r="D57" s="40">
        <f>ifna(vlookup(B57,'Export 20241101'!B18:C1020,2,false),0)</f>
        <v>21586</v>
      </c>
      <c r="E57" s="40">
        <f>ifna(vlookup($B57,'Export 20241001'!$A$3:$D$1006,4,false),0)</f>
        <v>20792</v>
      </c>
      <c r="F57" s="22">
        <f>ifna(vlookup(B57,'Export 20240812'!$A$3:$D$1001,4,false),0)</f>
        <v>19570</v>
      </c>
      <c r="G57" s="22">
        <f>ifna(vlookup(B57,'Export 20240703'!$A$3:$D$1001,4,false),0)</f>
        <v>18519</v>
      </c>
      <c r="H57" s="22">
        <f>ifna(vlookup(B57,'GM 20240523'!$A$3:$E$1001,5,false),0)</f>
        <v>17248</v>
      </c>
      <c r="J57" s="22">
        <f t="shared" si="1"/>
        <v>54</v>
      </c>
      <c r="K57" s="22">
        <f t="shared" si="2"/>
        <v>53</v>
      </c>
      <c r="L57" s="22">
        <f t="shared" si="3"/>
        <v>56</v>
      </c>
      <c r="M57" s="22">
        <f t="shared" si="4"/>
        <v>57</v>
      </c>
      <c r="N57" s="22">
        <f t="shared" si="5"/>
        <v>56</v>
      </c>
      <c r="O57" s="22">
        <f t="shared" si="6"/>
        <v>56</v>
      </c>
    </row>
    <row r="58">
      <c r="A58" s="18" t="s">
        <v>440</v>
      </c>
      <c r="B58" s="18">
        <v>578.0</v>
      </c>
      <c r="C58" s="40">
        <f>IfNA(vlookup(B58,'Export 20241202'!$B$3:$C$1005,2,false),0)</f>
        <v>22110</v>
      </c>
      <c r="D58" s="40">
        <f>ifna(vlookup(B58,'Export 20241101'!B231:C1234,2,false),0)</f>
        <v>21370</v>
      </c>
      <c r="E58" s="40">
        <f>ifna(vlookup($B58,'Export 20241001'!$A$3:$D$1006,4,false),0)</f>
        <v>20680</v>
      </c>
      <c r="F58" s="22">
        <f>ifna(vlookup(B58,'Export 20240812'!$A$3:$D$1001,4,false),0)</f>
        <v>19501</v>
      </c>
      <c r="G58" s="22">
        <f>ifna(vlookup(B58,'Export 20240703'!$A$3:$D$1001,4,false),0)</f>
        <v>18579</v>
      </c>
      <c r="H58" s="22">
        <f>ifna(vlookup(B58,'GM 20240523'!$A$3:$E$1001,5,false),0)</f>
        <v>17376</v>
      </c>
      <c r="J58" s="22">
        <f t="shared" si="1"/>
        <v>57</v>
      </c>
      <c r="K58" s="22">
        <f t="shared" si="2"/>
        <v>57</v>
      </c>
      <c r="L58" s="22">
        <f t="shared" si="3"/>
        <v>57</v>
      </c>
      <c r="M58" s="22">
        <f t="shared" si="4"/>
        <v>58</v>
      </c>
      <c r="N58" s="22">
        <f t="shared" si="5"/>
        <v>54</v>
      </c>
      <c r="O58" s="22">
        <f t="shared" si="6"/>
        <v>54</v>
      </c>
    </row>
    <row r="59">
      <c r="A59" s="18" t="s">
        <v>331</v>
      </c>
      <c r="B59" s="18">
        <v>88.0</v>
      </c>
      <c r="C59" s="40">
        <f>IfNA(vlookup(B59,'Export 20241202'!$B$3:$C$1005,2,false),0)</f>
        <v>21773</v>
      </c>
      <c r="D59" s="40">
        <f>ifna(vlookup(B59,'Export 20241101'!B48:C1050,2,false),0)</f>
        <v>21138</v>
      </c>
      <c r="E59" s="40">
        <f>ifna(vlookup($B59,'Export 20241001'!$A$3:$D$1006,4,false),0)</f>
        <v>20572</v>
      </c>
      <c r="F59" s="22">
        <f>ifna(vlookup(B59,'Export 20240812'!$A$3:$D$1001,4,false),0)</f>
        <v>19753</v>
      </c>
      <c r="G59" s="22">
        <f>ifna(vlookup(B59,'Export 20240703'!$A$3:$D$1001,4,false),0)</f>
        <v>19270</v>
      </c>
      <c r="H59" s="22">
        <f>ifna(vlookup(B59,'GM 20240523'!$A$3:$E$1001,5,false),0)</f>
        <v>18553</v>
      </c>
      <c r="J59" s="22">
        <f t="shared" si="1"/>
        <v>59</v>
      </c>
      <c r="K59" s="22">
        <f t="shared" si="2"/>
        <v>59</v>
      </c>
      <c r="L59" s="22">
        <f t="shared" si="3"/>
        <v>58</v>
      </c>
      <c r="M59" s="22">
        <f t="shared" si="4"/>
        <v>54</v>
      </c>
      <c r="N59" s="22">
        <f t="shared" si="5"/>
        <v>45</v>
      </c>
      <c r="O59" s="22">
        <f t="shared" si="6"/>
        <v>44</v>
      </c>
    </row>
    <row r="60">
      <c r="A60" s="18" t="s">
        <v>103</v>
      </c>
      <c r="B60" s="18">
        <v>133.0</v>
      </c>
      <c r="C60" s="40">
        <f>IfNA(vlookup(B60,'Export 20241202'!$B$3:$C$1005,2,false),0)</f>
        <v>22000</v>
      </c>
      <c r="D60" s="40">
        <f>ifna(vlookup(B60,'Export 20241101'!B80:C1082,2,false),0)</f>
        <v>21220</v>
      </c>
      <c r="E60" s="40">
        <f>ifna(vlookup($B60,'Export 20241001'!$A$3:$D$1006,4,false),0)</f>
        <v>20535</v>
      </c>
      <c r="F60" s="22">
        <f>ifna(vlookup(B60,'Export 20240812'!$A$3:$D$1001,4,false),0)</f>
        <v>19426</v>
      </c>
      <c r="G60" s="22">
        <f>ifna(vlookup(B60,'Export 20240703'!$A$3:$D$1001,4,false),0)</f>
        <v>18433</v>
      </c>
      <c r="H60" s="22">
        <f>ifna(vlookup(B60,'GM 20240523'!$A$3:$E$1001,5,false),0)</f>
        <v>17073</v>
      </c>
      <c r="J60" s="22">
        <f t="shared" si="1"/>
        <v>58</v>
      </c>
      <c r="K60" s="22">
        <f t="shared" si="2"/>
        <v>58</v>
      </c>
      <c r="L60" s="22">
        <f t="shared" si="3"/>
        <v>59</v>
      </c>
      <c r="M60" s="22">
        <f t="shared" si="4"/>
        <v>59</v>
      </c>
      <c r="N60" s="22">
        <f t="shared" si="5"/>
        <v>57</v>
      </c>
      <c r="O60" s="22">
        <f t="shared" si="6"/>
        <v>58</v>
      </c>
    </row>
    <row r="61">
      <c r="A61" s="18" t="s">
        <v>107</v>
      </c>
      <c r="B61" s="18">
        <v>90.0</v>
      </c>
      <c r="C61" s="40">
        <f>IfNA(vlookup(B61,'Export 20241202'!$B$3:$C$1005,2,false),0)</f>
        <v>21597</v>
      </c>
      <c r="D61" s="40">
        <f>ifna(vlookup(B61,'Export 20241101'!B50:C1052,2,false),0)</f>
        <v>20878</v>
      </c>
      <c r="E61" s="40">
        <f>ifna(vlookup($B61,'Export 20241001'!$A$3:$D$1006,4,false),0)</f>
        <v>20226</v>
      </c>
      <c r="F61" s="22">
        <f>ifna(vlookup(B61,'Export 20240812'!$A$3:$D$1001,4,false),0)</f>
        <v>19124</v>
      </c>
      <c r="G61" s="22">
        <f>ifna(vlookup(B61,'Export 20240703'!$A$3:$D$1001,4,false),0)</f>
        <v>18117</v>
      </c>
      <c r="H61" s="22">
        <f>ifna(vlookup(B61,'GM 20240523'!$A$3:$E$1001,5,false),0)</f>
        <v>16812</v>
      </c>
      <c r="J61" s="22">
        <f t="shared" si="1"/>
        <v>61</v>
      </c>
      <c r="K61" s="22">
        <f t="shared" si="2"/>
        <v>61</v>
      </c>
      <c r="L61" s="22">
        <f t="shared" si="3"/>
        <v>60</v>
      </c>
      <c r="M61" s="22">
        <f t="shared" si="4"/>
        <v>60</v>
      </c>
      <c r="N61" s="22">
        <f t="shared" si="5"/>
        <v>60</v>
      </c>
      <c r="O61" s="22">
        <f t="shared" si="6"/>
        <v>60</v>
      </c>
    </row>
    <row r="62">
      <c r="A62" s="18" t="s">
        <v>402</v>
      </c>
      <c r="B62" s="18">
        <v>387.0</v>
      </c>
      <c r="C62" s="40">
        <f>IfNA(vlookup(B62,'Export 20241202'!$B$3:$C$1005,2,false),0)</f>
        <v>21766</v>
      </c>
      <c r="D62" s="40">
        <f>ifna(vlookup(B62,'Export 20241101'!B184:C1186,2,false),0)</f>
        <v>20893</v>
      </c>
      <c r="E62" s="40">
        <f>ifna(vlookup($B62,'Export 20241001'!$A$3:$D$1006,4,false),0)</f>
        <v>20174</v>
      </c>
      <c r="F62" s="22">
        <f>ifna(vlookup(B62,'Export 20240812'!$A$3:$D$1001,4,false),0)</f>
        <v>18977</v>
      </c>
      <c r="G62" s="22">
        <f>ifna(vlookup(B62,'Export 20240703'!$A$3:$D$1001,4,false),0)</f>
        <v>17846</v>
      </c>
      <c r="H62" s="22">
        <f>ifna(vlookup(B62,'GM 20240523'!$A$3:$E$1001,5,false),0)</f>
        <v>16484</v>
      </c>
      <c r="J62" s="22">
        <f t="shared" si="1"/>
        <v>60</v>
      </c>
      <c r="K62" s="22">
        <f t="shared" si="2"/>
        <v>60</v>
      </c>
      <c r="L62" s="22">
        <f t="shared" si="3"/>
        <v>61</v>
      </c>
      <c r="M62" s="22">
        <f t="shared" si="4"/>
        <v>61</v>
      </c>
      <c r="N62" s="22">
        <f t="shared" si="5"/>
        <v>61</v>
      </c>
      <c r="O62" s="22">
        <f t="shared" si="6"/>
        <v>61</v>
      </c>
    </row>
    <row r="63">
      <c r="A63" s="18" t="s">
        <v>195</v>
      </c>
      <c r="B63" s="18">
        <v>99.0</v>
      </c>
      <c r="C63" s="40">
        <f>IfNA(vlookup(B63,'Export 20241202'!$B$3:$C$1005,2,false),0)</f>
        <v>21026</v>
      </c>
      <c r="D63" s="40">
        <f>ifna(vlookup(B63,'Export 20241101'!B56:C1058,2,false),0)</f>
        <v>20206</v>
      </c>
      <c r="E63" s="40">
        <f>ifna(vlookup($B63,'Export 20241001'!$A$3:$D$1006,4,false),0)</f>
        <v>19524</v>
      </c>
      <c r="F63" s="22">
        <f>ifna(vlookup(B63,'Export 20240812'!$A$3:$D$1001,4,false),0)</f>
        <v>18423</v>
      </c>
      <c r="G63" s="22">
        <f>ifna(vlookup(B63,'Export 20240703'!$A$3:$D$1001,4,false),0)</f>
        <v>17428</v>
      </c>
      <c r="H63" s="22">
        <f>ifna(vlookup(B63,'GM 20240523'!$A$3:$E$1001,5,false),0)</f>
        <v>16123</v>
      </c>
      <c r="J63" s="22">
        <f t="shared" si="1"/>
        <v>62</v>
      </c>
      <c r="K63" s="22">
        <f t="shared" si="2"/>
        <v>62</v>
      </c>
      <c r="L63" s="22">
        <f t="shared" si="3"/>
        <v>62</v>
      </c>
      <c r="M63" s="22">
        <f t="shared" si="4"/>
        <v>62</v>
      </c>
      <c r="N63" s="22">
        <f t="shared" si="5"/>
        <v>62</v>
      </c>
      <c r="O63" s="22">
        <f t="shared" si="6"/>
        <v>62</v>
      </c>
    </row>
    <row r="64">
      <c r="A64" s="18" t="s">
        <v>458</v>
      </c>
      <c r="B64" s="18">
        <v>134.0</v>
      </c>
      <c r="C64" s="40">
        <f>IfNA(vlookup(B64,'Export 20241202'!$B$3:$C$1005,2,false),0)</f>
        <v>20967</v>
      </c>
      <c r="D64" s="40">
        <f>ifna(vlookup(B64,'Export 20241101'!B81:C1083,2,false),0)</f>
        <v>20161</v>
      </c>
      <c r="E64" s="40">
        <f>ifna(vlookup($B64,'Export 20241001'!$A$3:$D$1006,4,false),0)</f>
        <v>19517</v>
      </c>
      <c r="F64" s="22">
        <f>ifna(vlookup(B64,'Export 20240812'!$A$3:$D$1001,4,false),0)</f>
        <v>18419</v>
      </c>
      <c r="G64" s="22">
        <f>ifna(vlookup(B64,'Export 20240703'!$A$3:$D$1001,4,false),0)</f>
        <v>17390</v>
      </c>
      <c r="H64" s="22">
        <f>ifna(vlookup(B64,'GM 20240523'!$A$3:$E$1001,5,false),0)</f>
        <v>16089</v>
      </c>
      <c r="J64" s="22">
        <f t="shared" si="1"/>
        <v>63</v>
      </c>
      <c r="K64" s="22">
        <f t="shared" si="2"/>
        <v>63</v>
      </c>
      <c r="L64" s="22">
        <f t="shared" si="3"/>
        <v>63</v>
      </c>
      <c r="M64" s="22">
        <f t="shared" si="4"/>
        <v>63</v>
      </c>
      <c r="N64" s="22">
        <f t="shared" si="5"/>
        <v>63</v>
      </c>
      <c r="O64" s="22">
        <f t="shared" si="6"/>
        <v>63</v>
      </c>
    </row>
    <row r="65">
      <c r="A65" s="18" t="s">
        <v>472</v>
      </c>
      <c r="B65" s="18">
        <v>119.0</v>
      </c>
      <c r="C65" s="40">
        <f>IfNA(vlookup(B65,'Export 20241202'!$B$3:$C$1005,2,false),0)</f>
        <v>20664</v>
      </c>
      <c r="D65" s="40">
        <f>ifna(vlookup(B65,'Export 20241101'!B69:C1071,2,false),0)</f>
        <v>19936</v>
      </c>
      <c r="E65" s="40">
        <f>ifna(vlookup($B65,'Export 20241001'!$A$3:$D$1006,4,false),0)</f>
        <v>19277</v>
      </c>
      <c r="F65" s="22">
        <f>ifna(vlookup(B65,'Export 20240812'!$A$3:$D$1001,4,false),0)</f>
        <v>18188</v>
      </c>
      <c r="G65" s="22">
        <f>ifna(vlookup(B65,'Export 20240703'!$A$3:$D$1001,4,false),0)</f>
        <v>17153</v>
      </c>
      <c r="H65" s="22">
        <f>ifna(vlookup(B65,'GM 20240523'!$A$3:$E$1001,5,false),0)</f>
        <v>15883</v>
      </c>
      <c r="J65" s="22">
        <f t="shared" si="1"/>
        <v>64</v>
      </c>
      <c r="K65" s="22">
        <f t="shared" si="2"/>
        <v>64</v>
      </c>
      <c r="L65" s="22">
        <f t="shared" si="3"/>
        <v>64</v>
      </c>
      <c r="M65" s="22">
        <f t="shared" si="4"/>
        <v>64</v>
      </c>
      <c r="N65" s="22">
        <f t="shared" si="5"/>
        <v>64</v>
      </c>
      <c r="O65" s="22">
        <f t="shared" si="6"/>
        <v>64</v>
      </c>
    </row>
    <row r="66">
      <c r="A66" s="18" t="s">
        <v>465</v>
      </c>
      <c r="B66" s="18">
        <v>205.0</v>
      </c>
      <c r="C66" s="40">
        <f>IfNA(vlookup(B66,'Export 20241202'!$B$3:$C$1005,2,false),0)</f>
        <v>20616</v>
      </c>
      <c r="D66" s="40">
        <f>ifna(vlookup(B66,'Export 20241101'!B124:C1126,2,false),0)</f>
        <v>19810</v>
      </c>
      <c r="E66" s="40">
        <f>ifna(vlookup($B66,'Export 20241001'!$A$3:$D$1006,4,false),0)</f>
        <v>19160</v>
      </c>
      <c r="F66" s="22">
        <f>ifna(vlookup(B66,'Export 20240812'!$A$3:$D$1001,4,false),0)</f>
        <v>18085</v>
      </c>
      <c r="G66" s="22">
        <f>ifna(vlookup(B66,'Export 20240703'!$A$3:$D$1001,4,false),0)</f>
        <v>17095</v>
      </c>
      <c r="H66" s="22">
        <f>ifna(vlookup(B66,'GM 20240523'!$A$3:$E$1001,5,false),0)</f>
        <v>15818</v>
      </c>
      <c r="J66" s="22">
        <f t="shared" si="1"/>
        <v>65</v>
      </c>
      <c r="K66" s="22">
        <f t="shared" si="2"/>
        <v>65</v>
      </c>
      <c r="L66" s="22">
        <f t="shared" si="3"/>
        <v>65</v>
      </c>
      <c r="M66" s="22">
        <f t="shared" si="4"/>
        <v>65</v>
      </c>
      <c r="N66" s="22">
        <f t="shared" si="5"/>
        <v>65</v>
      </c>
      <c r="O66" s="22">
        <f t="shared" si="6"/>
        <v>65</v>
      </c>
    </row>
    <row r="67">
      <c r="A67" s="18" t="s">
        <v>487</v>
      </c>
      <c r="B67" s="18">
        <v>100.0</v>
      </c>
      <c r="C67" s="40">
        <f>IfNA(vlookup(B67,'Export 20241202'!$B$3:$C$1005,2,false),0)</f>
        <v>20317</v>
      </c>
      <c r="D67" s="40">
        <f>ifna(vlookup(B67,'Export 20241101'!B57:C1059,2,false),0)</f>
        <v>19552</v>
      </c>
      <c r="E67" s="40">
        <f>ifna(vlookup($B67,'Export 20241001'!$A$3:$D$1006,4,false),0)</f>
        <v>18862</v>
      </c>
      <c r="F67" s="22">
        <f>ifna(vlookup(B67,'Export 20240812'!$A$3:$D$1001,4,false),0)</f>
        <v>17832</v>
      </c>
      <c r="G67" s="22">
        <f>ifna(vlookup(B67,'Export 20240703'!$A$3:$D$1001,4,false),0)</f>
        <v>16837</v>
      </c>
      <c r="H67" s="22">
        <f>ifna(vlookup(B67,'GM 20240523'!$A$3:$E$1001,5,false),0)</f>
        <v>15622</v>
      </c>
      <c r="J67" s="22">
        <f t="shared" si="1"/>
        <v>66</v>
      </c>
      <c r="K67" s="22">
        <f t="shared" si="2"/>
        <v>66</v>
      </c>
      <c r="L67" s="22">
        <f t="shared" si="3"/>
        <v>66</v>
      </c>
      <c r="M67" s="22">
        <f t="shared" si="4"/>
        <v>66</v>
      </c>
      <c r="N67" s="22">
        <f t="shared" si="5"/>
        <v>66</v>
      </c>
      <c r="O67" s="22">
        <f t="shared" si="6"/>
        <v>66</v>
      </c>
    </row>
    <row r="68">
      <c r="A68" s="18" t="s">
        <v>479</v>
      </c>
      <c r="B68" s="18">
        <v>233.0</v>
      </c>
      <c r="C68" s="40">
        <f>IfNA(vlookup(B68,'Export 20241202'!$B$3:$C$1005,2,false),0)</f>
        <v>20163</v>
      </c>
      <c r="D68" s="40">
        <f>ifna(vlookup(B68,'Export 20241101'!B142:C1144,2,false),0)</f>
        <v>19438</v>
      </c>
      <c r="E68" s="40">
        <f>ifna(vlookup($B68,'Export 20241001'!$A$3:$D$1006,4,false),0)</f>
        <v>18749</v>
      </c>
      <c r="F68" s="22">
        <f>ifna(vlookup(B68,'Export 20240812'!$A$3:$D$1001,4,false),0)</f>
        <v>17589</v>
      </c>
      <c r="G68" s="22">
        <f>ifna(vlookup(B68,'Export 20240703'!$A$3:$D$1001,4,false),0)</f>
        <v>16636</v>
      </c>
      <c r="H68" s="22">
        <f>ifna(vlookup(B68,'GM 20240523'!$A$3:$E$1001,5,false),0)</f>
        <v>15458</v>
      </c>
      <c r="J68" s="22">
        <f t="shared" si="1"/>
        <v>67</v>
      </c>
      <c r="K68" s="22">
        <f t="shared" si="2"/>
        <v>67</v>
      </c>
      <c r="L68" s="22">
        <f t="shared" si="3"/>
        <v>67</v>
      </c>
      <c r="M68" s="22">
        <f t="shared" si="4"/>
        <v>67</v>
      </c>
      <c r="N68" s="22">
        <f t="shared" si="5"/>
        <v>67</v>
      </c>
      <c r="O68" s="22">
        <f t="shared" si="6"/>
        <v>67</v>
      </c>
    </row>
    <row r="69">
      <c r="A69" s="18" t="s">
        <v>109</v>
      </c>
      <c r="B69" s="18">
        <v>200.0</v>
      </c>
      <c r="C69" s="40">
        <f>IfNA(vlookup(B69,'Export 20241202'!$B$3:$C$1005,2,false),0)</f>
        <v>19713</v>
      </c>
      <c r="D69" s="40">
        <f>ifna(vlookup(B69,'Export 20241101'!B120:C1122,2,false),0)</f>
        <v>18936</v>
      </c>
      <c r="E69" s="40">
        <f>ifna(vlookup($B69,'Export 20241001'!$A$3:$D$1006,4,false),0)</f>
        <v>18353</v>
      </c>
      <c r="F69" s="22">
        <f>ifna(vlookup(B69,'Export 20240812'!$A$3:$D$1001,4,false),0)</f>
        <v>17294</v>
      </c>
      <c r="G69" s="22">
        <f>ifna(vlookup(B69,'Export 20240703'!$A$3:$D$1001,4,false),0)</f>
        <v>16317</v>
      </c>
      <c r="H69" s="22">
        <f>ifna(vlookup(B69,'GM 20240523'!$A$3:$E$1001,5,false),0)</f>
        <v>15089</v>
      </c>
      <c r="J69" s="22">
        <f t="shared" si="1"/>
        <v>68</v>
      </c>
      <c r="K69" s="22">
        <f t="shared" si="2"/>
        <v>68</v>
      </c>
      <c r="L69" s="22">
        <f t="shared" si="3"/>
        <v>68</v>
      </c>
      <c r="M69" s="22">
        <f t="shared" si="4"/>
        <v>68</v>
      </c>
      <c r="N69" s="22">
        <f t="shared" si="5"/>
        <v>68</v>
      </c>
      <c r="O69" s="22">
        <f t="shared" si="6"/>
        <v>69</v>
      </c>
    </row>
    <row r="70">
      <c r="A70" s="18" t="s">
        <v>356</v>
      </c>
      <c r="B70" s="18">
        <v>316.0</v>
      </c>
      <c r="C70" s="40">
        <f>IfNA(vlookup(B70,'Export 20241202'!$B$3:$C$1005,2,false),0)</f>
        <v>18891</v>
      </c>
      <c r="D70" s="40">
        <f>ifna(vlookup(B70,'Export 20241101'!B172:C1174,2,false),0)</f>
        <v>18310</v>
      </c>
      <c r="E70" s="40">
        <f>ifna(vlookup($B70,'Export 20241001'!$A$3:$D$1006,4,false),0)</f>
        <v>17798</v>
      </c>
      <c r="F70" s="22">
        <f>ifna(vlookup(B70,'Export 20240812'!$A$3:$D$1001,4,false),0)</f>
        <v>16855</v>
      </c>
      <c r="G70" s="22">
        <f>ifna(vlookup(B70,'Export 20240703'!$A$3:$D$1001,4,false),0)</f>
        <v>16138</v>
      </c>
      <c r="H70" s="22">
        <f>ifna(vlookup(B70,'GM 20240523'!$A$3:$E$1001,5,false),0)</f>
        <v>15211</v>
      </c>
      <c r="J70" s="22">
        <f t="shared" si="1"/>
        <v>70</v>
      </c>
      <c r="K70" s="22">
        <f t="shared" si="2"/>
        <v>69</v>
      </c>
      <c r="L70" s="22">
        <f t="shared" si="3"/>
        <v>69</v>
      </c>
      <c r="M70" s="22">
        <f t="shared" si="4"/>
        <v>69</v>
      </c>
      <c r="N70" s="22">
        <f t="shared" si="5"/>
        <v>69</v>
      </c>
      <c r="O70" s="22">
        <f t="shared" si="6"/>
        <v>68</v>
      </c>
    </row>
    <row r="71">
      <c r="A71" s="18" t="s">
        <v>441</v>
      </c>
      <c r="B71" s="18">
        <v>236.0</v>
      </c>
      <c r="C71" s="40">
        <f>IfNA(vlookup(B71,'Export 20241202'!$B$3:$C$1005,2,false),0)</f>
        <v>18907</v>
      </c>
      <c r="D71" s="40">
        <f>ifna(vlookup(B71,'Export 20241101'!B144:C1146,2,false),0)</f>
        <v>18237</v>
      </c>
      <c r="E71" s="40">
        <f>ifna(vlookup($B71,'Export 20241001'!$A$3:$D$1006,4,false),0)</f>
        <v>17640</v>
      </c>
      <c r="F71" s="22">
        <f>ifna(vlookup(B71,'Export 20240812'!$A$3:$D$1001,4,false),0)</f>
        <v>16599</v>
      </c>
      <c r="G71" s="22">
        <f>ifna(vlookup(B71,'Export 20240703'!$A$3:$D$1001,4,false),0)</f>
        <v>15697</v>
      </c>
      <c r="H71" s="22">
        <f>ifna(vlookup(B71,'GM 20240523'!$A$3:$E$1001,5,false),0)</f>
        <v>14491</v>
      </c>
      <c r="J71" s="22">
        <f t="shared" si="1"/>
        <v>69</v>
      </c>
      <c r="K71" s="22">
        <f t="shared" si="2"/>
        <v>70</v>
      </c>
      <c r="L71" s="22">
        <f t="shared" si="3"/>
        <v>70</v>
      </c>
      <c r="M71" s="22">
        <f t="shared" si="4"/>
        <v>70</v>
      </c>
      <c r="N71" s="22">
        <f t="shared" si="5"/>
        <v>70</v>
      </c>
      <c r="O71" s="22">
        <f t="shared" si="6"/>
        <v>70</v>
      </c>
    </row>
    <row r="72">
      <c r="A72" s="18" t="s">
        <v>326</v>
      </c>
      <c r="B72" s="18">
        <v>201.0</v>
      </c>
      <c r="C72" s="40">
        <f>IfNA(vlookup(B72,'Export 20241202'!$B$3:$C$1005,2,false),0)</f>
        <v>18683</v>
      </c>
      <c r="D72" s="40">
        <f>ifna(vlookup(B72,'Export 20241101'!B121:C1123,2,false),0)</f>
        <v>17984</v>
      </c>
      <c r="E72" s="40">
        <f>ifna(vlookup($B72,'Export 20241001'!$A$3:$D$1006,4,false),0)</f>
        <v>17373</v>
      </c>
      <c r="F72" s="22">
        <f>ifna(vlookup(B72,'Export 20240812'!$A$3:$D$1001,4,false),0)</f>
        <v>16284</v>
      </c>
      <c r="G72" s="22">
        <f>ifna(vlookup(B72,'Export 20240703'!$A$3:$D$1001,4,false),0)</f>
        <v>15284</v>
      </c>
      <c r="H72" s="22">
        <f>ifna(vlookup(B72,'GM 20240523'!$A$3:$E$1001,5,false),0)</f>
        <v>14079</v>
      </c>
      <c r="J72" s="22">
        <f t="shared" si="1"/>
        <v>71</v>
      </c>
      <c r="K72" s="22">
        <f t="shared" si="2"/>
        <v>71</v>
      </c>
      <c r="L72" s="22">
        <f t="shared" si="3"/>
        <v>71</v>
      </c>
      <c r="M72" s="22">
        <f t="shared" si="4"/>
        <v>72</v>
      </c>
      <c r="N72" s="22">
        <f t="shared" si="5"/>
        <v>74</v>
      </c>
      <c r="O72" s="22">
        <f t="shared" si="6"/>
        <v>74</v>
      </c>
    </row>
    <row r="73">
      <c r="A73" s="18" t="s">
        <v>177</v>
      </c>
      <c r="B73" s="18">
        <v>19.0</v>
      </c>
      <c r="C73" s="40">
        <f>IfNA(vlookup(B73,'Export 20241202'!$B$3:$C$1005,2,false),0)</f>
        <v>18548</v>
      </c>
      <c r="D73" s="40">
        <f>ifna(vlookup(B73,'Export 20241101'!B7:C1009,2,false),0)</f>
        <v>17902</v>
      </c>
      <c r="E73" s="40">
        <f>ifna(vlookup($B73,'Export 20241001'!$A$3:$D$1006,4,false),0)</f>
        <v>17243</v>
      </c>
      <c r="F73" s="22">
        <f>ifna(vlookup(B73,'Export 20240812'!$A$3:$D$1001,4,false),0)</f>
        <v>16318</v>
      </c>
      <c r="G73" s="22">
        <f>ifna(vlookup(B73,'Export 20240703'!$A$3:$D$1001,4,false),0)</f>
        <v>15574</v>
      </c>
      <c r="H73" s="22">
        <f>ifna(vlookup(B73,'GM 20240523'!$A$3:$E$1001,5,false),0)</f>
        <v>14402</v>
      </c>
      <c r="J73" s="22">
        <f t="shared" si="1"/>
        <v>72</v>
      </c>
      <c r="K73" s="22">
        <f t="shared" si="2"/>
        <v>72</v>
      </c>
      <c r="L73" s="22">
        <f t="shared" si="3"/>
        <v>72</v>
      </c>
      <c r="M73" s="22">
        <f t="shared" si="4"/>
        <v>71</v>
      </c>
      <c r="N73" s="22">
        <f t="shared" si="5"/>
        <v>71</v>
      </c>
      <c r="O73" s="22">
        <f t="shared" si="6"/>
        <v>72</v>
      </c>
    </row>
    <row r="74">
      <c r="A74" s="18" t="s">
        <v>252</v>
      </c>
      <c r="B74" s="18">
        <v>143.0</v>
      </c>
      <c r="C74" s="40">
        <f>IfNA(vlookup(B74,'Export 20241202'!$B$3:$C$1005,2,false),0)</f>
        <v>18432</v>
      </c>
      <c r="D74" s="40">
        <f>ifna(vlookup(B74,'Export 20241101'!B88:C1090,2,false),0)</f>
        <v>17813</v>
      </c>
      <c r="E74" s="40">
        <f>ifna(vlookup($B74,'Export 20241001'!$A$3:$D$1006,4,false),0)</f>
        <v>17150</v>
      </c>
      <c r="F74" s="22">
        <f>ifna(vlookup(B74,'Export 20240812'!$A$3:$D$1001,4,false),0)</f>
        <v>16209</v>
      </c>
      <c r="G74" s="22">
        <f>ifna(vlookup(B74,'Export 20240703'!$A$3:$D$1001,4,false),0)</f>
        <v>15299</v>
      </c>
      <c r="H74" s="22">
        <f>ifna(vlookup(B74,'GM 20240523'!$A$3:$E$1001,5,false),0)</f>
        <v>14292</v>
      </c>
      <c r="J74" s="22">
        <f t="shared" si="1"/>
        <v>73</v>
      </c>
      <c r="K74" s="22">
        <f t="shared" si="2"/>
        <v>73</v>
      </c>
      <c r="L74" s="22">
        <f t="shared" si="3"/>
        <v>73</v>
      </c>
      <c r="M74" s="22">
        <f t="shared" si="4"/>
        <v>73</v>
      </c>
      <c r="N74" s="22">
        <f t="shared" si="5"/>
        <v>73</v>
      </c>
      <c r="O74" s="22">
        <f t="shared" si="6"/>
        <v>73</v>
      </c>
    </row>
    <row r="75">
      <c r="A75" s="18" t="s">
        <v>477</v>
      </c>
      <c r="B75" s="18">
        <v>130.0</v>
      </c>
      <c r="C75" s="40">
        <f>IfNA(vlookup(B75,'Export 20241202'!$B$3:$C$1005,2,false),0)</f>
        <v>18274</v>
      </c>
      <c r="D75" s="40">
        <f>ifna(vlookup(B75,'Export 20241101'!B77:C1079,2,false),0)</f>
        <v>17722</v>
      </c>
      <c r="E75" s="40">
        <f>ifna(vlookup($B75,'Export 20241001'!$A$3:$D$1006,4,false),0)</f>
        <v>17138</v>
      </c>
      <c r="F75" s="22">
        <f>ifna(vlookup(B75,'Export 20240812'!$A$3:$D$1001,4,false),0)</f>
        <v>16179</v>
      </c>
      <c r="G75" s="22">
        <f>ifna(vlookup(B75,'Export 20240703'!$A$3:$D$1001,4,false),0)</f>
        <v>15361</v>
      </c>
      <c r="H75" s="22">
        <f>ifna(vlookup(B75,'GM 20240523'!$A$3:$E$1001,5,false),0)</f>
        <v>14415</v>
      </c>
      <c r="J75" s="22">
        <f t="shared" si="1"/>
        <v>74</v>
      </c>
      <c r="K75" s="22">
        <f t="shared" si="2"/>
        <v>74</v>
      </c>
      <c r="L75" s="22">
        <f t="shared" si="3"/>
        <v>74</v>
      </c>
      <c r="M75" s="22">
        <f t="shared" si="4"/>
        <v>74</v>
      </c>
      <c r="N75" s="22">
        <f t="shared" si="5"/>
        <v>72</v>
      </c>
      <c r="O75" s="22">
        <f t="shared" si="6"/>
        <v>71</v>
      </c>
    </row>
    <row r="76">
      <c r="A76" s="18" t="s">
        <v>541</v>
      </c>
      <c r="B76" s="18">
        <v>114.0</v>
      </c>
      <c r="C76" s="40">
        <f>IfNA(vlookup(B76,'Export 20241202'!$B$3:$C$1005,2,false),0)</f>
        <v>18045</v>
      </c>
      <c r="D76" s="40">
        <f>ifna(vlookup(B76,'Export 20241101'!B65:C1067,2,false),0)</f>
        <v>17365</v>
      </c>
      <c r="E76" s="40">
        <f>ifna(vlookup($B76,'Export 20241001'!$A$3:$D$1006,4,false),0)</f>
        <v>16762</v>
      </c>
      <c r="F76" s="22">
        <f>ifna(vlookup(B76,'Export 20240812'!$A$3:$D$1001,4,false),0)</f>
        <v>15700</v>
      </c>
      <c r="G76" s="22">
        <f>ifna(vlookup(B76,'Export 20240703'!$A$3:$D$1001,4,false),0)</f>
        <v>14762</v>
      </c>
      <c r="H76" s="22">
        <f>ifna(vlookup(B76,'GM 20240523'!$A$3:$E$1001,5,false),0)</f>
        <v>13568</v>
      </c>
      <c r="J76" s="22">
        <f t="shared" si="1"/>
        <v>75</v>
      </c>
      <c r="K76" s="22">
        <f t="shared" si="2"/>
        <v>76</v>
      </c>
      <c r="L76" s="22">
        <f t="shared" si="3"/>
        <v>75</v>
      </c>
      <c r="M76" s="22">
        <f t="shared" si="4"/>
        <v>75</v>
      </c>
      <c r="N76" s="22">
        <f t="shared" si="5"/>
        <v>75</v>
      </c>
      <c r="O76" s="22">
        <f t="shared" si="6"/>
        <v>78</v>
      </c>
    </row>
    <row r="77">
      <c r="A77" s="18" t="s">
        <v>448</v>
      </c>
      <c r="B77" s="18">
        <v>46.0</v>
      </c>
      <c r="C77" s="40">
        <f>IfNA(vlookup(B77,'Export 20241202'!$B$3:$C$1005,2,false),0)</f>
        <v>17954</v>
      </c>
      <c r="D77" s="40">
        <f>ifna(vlookup(B77,'Export 20241101'!B21:C1023,2,false),0)</f>
        <v>17371</v>
      </c>
      <c r="E77" s="40">
        <f>ifna(vlookup($B77,'Export 20241001'!$A$3:$D$1006,4,false),0)</f>
        <v>16730</v>
      </c>
      <c r="F77" s="22">
        <f>ifna(vlookup(B77,'Export 20240812'!$A$3:$D$1001,4,false),0)</f>
        <v>15599</v>
      </c>
      <c r="G77" s="22">
        <f>ifna(vlookup(B77,'Export 20240703'!$A$3:$D$1001,4,false),0)</f>
        <v>14660</v>
      </c>
      <c r="H77" s="22">
        <f>ifna(vlookup(B77,'GM 20240523'!$A$3:$E$1001,5,false),0)</f>
        <v>13623</v>
      </c>
      <c r="J77" s="22">
        <f t="shared" si="1"/>
        <v>76</v>
      </c>
      <c r="K77" s="22">
        <f t="shared" si="2"/>
        <v>75</v>
      </c>
      <c r="L77" s="22">
        <f t="shared" si="3"/>
        <v>76</v>
      </c>
      <c r="M77" s="22">
        <f t="shared" si="4"/>
        <v>77</v>
      </c>
      <c r="N77" s="22">
        <f t="shared" si="5"/>
        <v>77</v>
      </c>
      <c r="O77" s="22">
        <f t="shared" si="6"/>
        <v>77</v>
      </c>
    </row>
    <row r="78">
      <c r="A78" s="18" t="s">
        <v>555</v>
      </c>
      <c r="B78" s="18">
        <v>115.0</v>
      </c>
      <c r="C78" s="40">
        <f>IfNA(vlookup(B78,'Export 20241202'!$B$3:$C$1005,2,false),0)</f>
        <v>17901</v>
      </c>
      <c r="D78" s="40">
        <f>ifna(vlookup(B78,'Export 20241101'!B66:C1068,2,false),0)</f>
        <v>17193</v>
      </c>
      <c r="E78" s="40">
        <f>ifna(vlookup($B78,'Export 20241001'!$A$3:$D$1006,4,false),0)</f>
        <v>16641</v>
      </c>
      <c r="F78" s="22">
        <f>ifna(vlookup(B78,'Export 20240812'!$A$3:$D$1001,4,false),0)</f>
        <v>15635</v>
      </c>
      <c r="G78" s="22">
        <f>ifna(vlookup(B78,'Export 20240703'!$A$3:$D$1001,4,false),0)</f>
        <v>14722</v>
      </c>
      <c r="H78" s="22">
        <f>ifna(vlookup(B78,'GM 20240523'!$A$3:$E$1001,5,false),0)</f>
        <v>13559</v>
      </c>
      <c r="J78" s="22">
        <f t="shared" si="1"/>
        <v>77</v>
      </c>
      <c r="K78" s="22">
        <f t="shared" si="2"/>
        <v>77</v>
      </c>
      <c r="L78" s="22">
        <f t="shared" si="3"/>
        <v>77</v>
      </c>
      <c r="M78" s="22">
        <f t="shared" si="4"/>
        <v>76</v>
      </c>
      <c r="N78" s="22">
        <f t="shared" si="5"/>
        <v>76</v>
      </c>
      <c r="O78" s="22">
        <f t="shared" si="6"/>
        <v>79</v>
      </c>
    </row>
    <row r="79">
      <c r="A79" s="18" t="s">
        <v>596</v>
      </c>
      <c r="B79" s="18">
        <v>248.0</v>
      </c>
      <c r="C79" s="40">
        <f>IfNA(vlookup(B79,'Export 20241202'!$B$3:$C$1005,2,false),0)</f>
        <v>17532</v>
      </c>
      <c r="D79" s="40">
        <f>ifna(vlookup(B79,'Export 20241101'!B149:C1151,2,false),0)</f>
        <v>16899</v>
      </c>
      <c r="E79" s="40">
        <f>ifna(vlookup($B79,'Export 20241001'!$A$3:$D$1006,4,false),0)</f>
        <v>16217</v>
      </c>
      <c r="F79" s="22">
        <f>ifna(vlookup(B79,'Export 20240812'!$A$3:$D$1001,4,false),0)</f>
        <v>15295</v>
      </c>
      <c r="G79" s="22">
        <f>ifna(vlookup(B79,'Export 20240703'!$A$3:$D$1001,4,false),0)</f>
        <v>14397</v>
      </c>
      <c r="H79" s="22">
        <f>ifna(vlookup(B79,'GM 20240523'!$A$3:$E$1001,5,false),0)</f>
        <v>13399</v>
      </c>
      <c r="J79" s="22">
        <f t="shared" si="1"/>
        <v>79</v>
      </c>
      <c r="K79" s="22">
        <f t="shared" si="2"/>
        <v>79</v>
      </c>
      <c r="L79" s="22">
        <f t="shared" si="3"/>
        <v>78</v>
      </c>
      <c r="M79" s="22">
        <f t="shared" si="4"/>
        <v>78</v>
      </c>
      <c r="N79" s="22">
        <f t="shared" si="5"/>
        <v>79</v>
      </c>
      <c r="O79" s="22">
        <f t="shared" si="6"/>
        <v>82</v>
      </c>
    </row>
    <row r="80">
      <c r="A80" s="18" t="s">
        <v>606</v>
      </c>
      <c r="B80" s="18">
        <v>206.0</v>
      </c>
      <c r="C80" s="40">
        <f>IfNA(vlookup(B80,'Export 20241202'!$B$3:$C$1005,2,false),0)</f>
        <v>17389</v>
      </c>
      <c r="D80" s="40">
        <f>ifna(vlookup(B80,'Export 20241101'!B125:C1127,2,false),0)</f>
        <v>16717</v>
      </c>
      <c r="E80" s="40">
        <f>ifna(vlookup($B80,'Export 20241001'!$A$3:$D$1006,4,false),0)</f>
        <v>16172</v>
      </c>
      <c r="F80" s="22">
        <f>ifna(vlookup(B80,'Export 20240812'!$A$3:$D$1001,4,false),0)</f>
        <v>15166</v>
      </c>
      <c r="G80" s="22">
        <f>ifna(vlookup(B80,'Export 20240703'!$A$3:$D$1001,4,false),0)</f>
        <v>14269</v>
      </c>
      <c r="H80" s="22">
        <f>ifna(vlookup(B80,'GM 20240523'!$A$3:$E$1001,5,false),0)</f>
        <v>13133</v>
      </c>
      <c r="J80" s="22">
        <f t="shared" si="1"/>
        <v>81</v>
      </c>
      <c r="K80" s="22">
        <f t="shared" si="2"/>
        <v>82</v>
      </c>
      <c r="L80" s="22">
        <f t="shared" si="3"/>
        <v>79</v>
      </c>
      <c r="M80" s="22">
        <f t="shared" si="4"/>
        <v>81</v>
      </c>
      <c r="N80" s="22">
        <f t="shared" si="5"/>
        <v>83</v>
      </c>
      <c r="O80" s="22">
        <f t="shared" si="6"/>
        <v>86</v>
      </c>
    </row>
    <row r="81">
      <c r="A81" s="18" t="s">
        <v>173</v>
      </c>
      <c r="B81" s="18">
        <v>132.0</v>
      </c>
      <c r="C81" s="40">
        <f>IfNA(vlookup(B81,'Export 20241202'!$B$3:$C$1005,2,false),0)</f>
        <v>17558</v>
      </c>
      <c r="D81" s="40">
        <f>ifna(vlookup(B81,'Export 20241101'!B79:C1081,2,false),0)</f>
        <v>16901</v>
      </c>
      <c r="E81" s="40">
        <f>ifna(vlookup($B81,'Export 20241001'!$A$3:$D$1006,4,false),0)</f>
        <v>16157</v>
      </c>
      <c r="F81" s="22">
        <f>ifna(vlookup(B81,'Export 20240812'!$A$3:$D$1001,4,false),0)</f>
        <v>14958</v>
      </c>
      <c r="G81" s="22">
        <f>ifna(vlookup(B81,'Export 20240703'!$A$3:$D$1001,4,false),0)</f>
        <v>14096</v>
      </c>
      <c r="H81" s="22">
        <f>ifna(vlookup(B81,'GM 20240523'!$A$3:$E$1001,5,false),0)</f>
        <v>12979</v>
      </c>
      <c r="J81" s="22">
        <f t="shared" si="1"/>
        <v>78</v>
      </c>
      <c r="K81" s="22">
        <f t="shared" si="2"/>
        <v>78</v>
      </c>
      <c r="L81" s="22">
        <f t="shared" si="3"/>
        <v>80</v>
      </c>
      <c r="M81" s="22">
        <f t="shared" si="4"/>
        <v>84</v>
      </c>
      <c r="N81" s="22">
        <f t="shared" si="5"/>
        <v>86</v>
      </c>
      <c r="O81" s="22">
        <f t="shared" si="6"/>
        <v>87</v>
      </c>
    </row>
    <row r="82">
      <c r="A82" s="18" t="s">
        <v>600</v>
      </c>
      <c r="B82" s="18">
        <v>94.0</v>
      </c>
      <c r="C82" s="40">
        <f>IfNA(vlookup(B82,'Export 20241202'!$B$3:$C$1005,2,false),0)</f>
        <v>17345</v>
      </c>
      <c r="D82" s="40">
        <f>ifna(vlookup(B82,'Export 20241101'!B51:C1053,2,false),0)</f>
        <v>16775</v>
      </c>
      <c r="E82" s="40">
        <f>ifna(vlookup($B82,'Export 20241001'!$A$3:$D$1006,4,false),0)</f>
        <v>16095</v>
      </c>
      <c r="F82" s="22">
        <f>ifna(vlookup(B82,'Export 20240812'!$A$3:$D$1001,4,false),0)</f>
        <v>15218</v>
      </c>
      <c r="G82" s="22">
        <f>ifna(vlookup(B82,'Export 20240703'!$A$3:$D$1001,4,false),0)</f>
        <v>14392</v>
      </c>
      <c r="H82" s="22">
        <f>ifna(vlookup(B82,'GM 20240523'!$A$3:$E$1001,5,false),0)</f>
        <v>13393</v>
      </c>
      <c r="J82" s="22">
        <f t="shared" si="1"/>
        <v>82</v>
      </c>
      <c r="K82" s="22">
        <f t="shared" si="2"/>
        <v>81</v>
      </c>
      <c r="L82" s="22">
        <f t="shared" si="3"/>
        <v>81</v>
      </c>
      <c r="M82" s="22">
        <f t="shared" si="4"/>
        <v>79</v>
      </c>
      <c r="N82" s="22">
        <f t="shared" si="5"/>
        <v>80</v>
      </c>
      <c r="O82" s="22">
        <f t="shared" si="6"/>
        <v>83</v>
      </c>
    </row>
    <row r="83">
      <c r="A83" s="18" t="s">
        <v>422</v>
      </c>
      <c r="B83" s="18">
        <v>203.0</v>
      </c>
      <c r="C83" s="40">
        <f>IfNA(vlookup(B83,'Export 20241202'!$B$3:$C$1005,2,false),0)</f>
        <v>17102</v>
      </c>
      <c r="D83" s="40">
        <f>ifna(vlookup(B83,'Export 20241101'!B122:C1124,2,false),0)</f>
        <v>16575</v>
      </c>
      <c r="E83" s="40">
        <f>ifna(vlookup($B83,'Export 20241001'!$A$3:$D$1006,4,false),0)</f>
        <v>16061</v>
      </c>
      <c r="F83" s="22">
        <f>ifna(vlookup(B83,'Export 20240812'!$A$3:$D$1001,4,false),0)</f>
        <v>15182</v>
      </c>
      <c r="G83" s="22">
        <f>ifna(vlookup(B83,'Export 20240703'!$A$3:$D$1001,4,false),0)</f>
        <v>14313</v>
      </c>
      <c r="H83" s="22">
        <f>ifna(vlookup(B83,'GM 20240523'!$A$3:$E$1001,5,false),0)</f>
        <v>13301</v>
      </c>
      <c r="J83" s="22">
        <f t="shared" si="1"/>
        <v>85</v>
      </c>
      <c r="K83" s="22">
        <f t="shared" si="2"/>
        <v>84</v>
      </c>
      <c r="L83" s="22">
        <f t="shared" si="3"/>
        <v>82</v>
      </c>
      <c r="M83" s="22">
        <f t="shared" si="4"/>
        <v>80</v>
      </c>
      <c r="N83" s="22">
        <f t="shared" si="5"/>
        <v>82</v>
      </c>
      <c r="O83" s="22">
        <f t="shared" si="6"/>
        <v>84</v>
      </c>
    </row>
    <row r="84">
      <c r="A84" s="18" t="s">
        <v>590</v>
      </c>
      <c r="B84" s="18">
        <v>427.0</v>
      </c>
      <c r="C84" s="40">
        <f>IfNA(vlookup(B84,'Export 20241202'!$B$3:$C$1005,2,false),0)</f>
        <v>17161</v>
      </c>
      <c r="D84" s="40">
        <f>ifna(vlookup(B84,'Export 20241101'!B193:C1196,2,false),0)</f>
        <v>16647</v>
      </c>
      <c r="E84" s="40">
        <f>ifna(vlookup($B84,'Export 20241001'!$A$3:$D$1006,4,false),0)</f>
        <v>16036</v>
      </c>
      <c r="F84" s="22">
        <f>ifna(vlookup(B84,'Export 20240812'!$A$3:$D$1001,4,false),0)</f>
        <v>15123</v>
      </c>
      <c r="G84" s="22">
        <f>ifna(vlookup(B84,'Export 20240703'!$A$3:$D$1001,4,false),0)</f>
        <v>14347</v>
      </c>
      <c r="H84" s="22">
        <f>ifna(vlookup(B84,'GM 20240523'!$A$3:$E$1001,5,false),0)</f>
        <v>13472</v>
      </c>
      <c r="J84" s="22">
        <f t="shared" si="1"/>
        <v>84</v>
      </c>
      <c r="K84" s="22">
        <f t="shared" si="2"/>
        <v>83</v>
      </c>
      <c r="L84" s="22">
        <f t="shared" si="3"/>
        <v>83</v>
      </c>
      <c r="M84" s="22">
        <f t="shared" si="4"/>
        <v>82</v>
      </c>
      <c r="N84" s="22">
        <f t="shared" si="5"/>
        <v>81</v>
      </c>
      <c r="O84" s="22">
        <f t="shared" si="6"/>
        <v>80</v>
      </c>
    </row>
    <row r="85">
      <c r="A85" s="18" t="s">
        <v>303</v>
      </c>
      <c r="B85" s="18">
        <v>45.0</v>
      </c>
      <c r="C85" s="40">
        <f>IfNA(vlookup(B85,'Export 20241202'!$B$3:$C$1005,2,false),0)</f>
        <v>17397</v>
      </c>
      <c r="D85" s="40">
        <f>ifna(vlookup(B85,'Export 20241101'!B20:C1022,2,false),0)</f>
        <v>16805</v>
      </c>
      <c r="E85" s="40">
        <f>ifna(vlookup($B85,'Export 20241001'!$A$3:$D$1006,4,false),0)</f>
        <v>16033</v>
      </c>
      <c r="F85" s="22">
        <f>ifna(vlookup(B85,'Export 20240812'!$A$3:$D$1001,4,false),0)</f>
        <v>14921</v>
      </c>
      <c r="G85" s="22">
        <f>ifna(vlookup(B85,'Export 20240703'!$A$3:$D$1001,4,false),0)</f>
        <v>14074</v>
      </c>
      <c r="H85" s="22">
        <f>ifna(vlookup(B85,'GM 20240523'!$A$3:$E$1001,5,false),0)</f>
        <v>13162</v>
      </c>
      <c r="J85" s="22">
        <f t="shared" si="1"/>
        <v>80</v>
      </c>
      <c r="K85" s="22">
        <f t="shared" si="2"/>
        <v>80</v>
      </c>
      <c r="L85" s="22">
        <f t="shared" si="3"/>
        <v>84</v>
      </c>
      <c r="M85" s="22">
        <f t="shared" si="4"/>
        <v>86</v>
      </c>
      <c r="N85" s="22">
        <f t="shared" si="5"/>
        <v>87</v>
      </c>
      <c r="O85" s="22">
        <f t="shared" si="6"/>
        <v>85</v>
      </c>
    </row>
    <row r="86">
      <c r="A86" s="18" t="s">
        <v>614</v>
      </c>
      <c r="B86" s="18">
        <v>174.0</v>
      </c>
      <c r="C86" s="40">
        <f>IfNA(vlookup(B86,'Export 20241202'!$B$3:$C$1005,2,false),0)</f>
        <v>17204</v>
      </c>
      <c r="D86" s="40">
        <f>ifna(vlookup(B86,'Export 20241101'!B110:C1112,2,false),0)</f>
        <v>16543</v>
      </c>
      <c r="E86" s="40">
        <f>ifna(vlookup($B86,'Export 20241001'!$A$3:$D$1006,4,false),0)</f>
        <v>15978</v>
      </c>
      <c r="F86" s="22">
        <f>ifna(vlookup(B86,'Export 20240812'!$A$3:$D$1001,4,false),0)</f>
        <v>14949</v>
      </c>
      <c r="G86" s="22">
        <f>ifna(vlookup(B86,'Export 20240703'!$A$3:$D$1001,4,false),0)</f>
        <v>14035</v>
      </c>
      <c r="H86" s="22">
        <f>ifna(vlookup(B86,'GM 20240523'!$A$3:$E$1001,5,false),0)</f>
        <v>12902</v>
      </c>
      <c r="J86" s="22">
        <f t="shared" si="1"/>
        <v>83</v>
      </c>
      <c r="K86" s="22">
        <f t="shared" si="2"/>
        <v>85</v>
      </c>
      <c r="L86" s="22">
        <f t="shared" si="3"/>
        <v>85</v>
      </c>
      <c r="M86" s="22">
        <f t="shared" si="4"/>
        <v>85</v>
      </c>
      <c r="N86" s="22">
        <f t="shared" si="5"/>
        <v>88</v>
      </c>
      <c r="O86" s="22">
        <f t="shared" si="6"/>
        <v>88</v>
      </c>
    </row>
    <row r="87">
      <c r="A87" s="18" t="s">
        <v>372</v>
      </c>
      <c r="B87" s="18">
        <v>199.0</v>
      </c>
      <c r="C87" s="40">
        <f>IfNA(vlookup(B87,'Export 20241202'!$B$3:$C$1005,2,false),0)</f>
        <v>16819</v>
      </c>
      <c r="D87" s="40">
        <f>ifna(vlookup(B87,'Export 20241101'!B119:C1121,2,false),0)</f>
        <v>16323</v>
      </c>
      <c r="E87" s="40">
        <f>ifna(vlookup($B87,'Export 20241001'!$A$3:$D$1006,4,false),0)</f>
        <v>15830</v>
      </c>
      <c r="F87" s="22">
        <f>ifna(vlookup(B87,'Export 20240812'!$A$3:$D$1001,4,false),0)</f>
        <v>15102</v>
      </c>
      <c r="G87" s="22">
        <f>ifna(vlookup(B87,'Export 20240703'!$A$3:$D$1001,4,false),0)</f>
        <v>14644</v>
      </c>
      <c r="H87" s="22">
        <f>ifna(vlookup(B87,'GM 20240523'!$A$3:$E$1001,5,false),0)</f>
        <v>13996</v>
      </c>
      <c r="J87" s="22">
        <f t="shared" si="1"/>
        <v>86</v>
      </c>
      <c r="K87" s="22">
        <f t="shared" si="2"/>
        <v>86</v>
      </c>
      <c r="L87" s="22">
        <f t="shared" si="3"/>
        <v>86</v>
      </c>
      <c r="M87" s="22">
        <f t="shared" si="4"/>
        <v>83</v>
      </c>
      <c r="N87" s="22">
        <f t="shared" si="5"/>
        <v>78</v>
      </c>
      <c r="O87" s="22">
        <f t="shared" si="6"/>
        <v>75</v>
      </c>
    </row>
    <row r="88">
      <c r="A88" s="18" t="s">
        <v>456</v>
      </c>
      <c r="B88" s="18">
        <v>217.0</v>
      </c>
      <c r="C88" s="40">
        <f>IfNA(vlookup(B88,'Export 20241202'!$B$3:$C$1005,2,false),0)</f>
        <v>16597</v>
      </c>
      <c r="D88" s="40">
        <f>ifna(vlookup(B88,'Export 20241101'!B128:C1130,2,false),0)</f>
        <v>16147</v>
      </c>
      <c r="E88" s="40">
        <f>ifna(vlookup($B88,'Export 20241001'!$A$3:$D$1006,4,false),0)</f>
        <v>15641</v>
      </c>
      <c r="F88" s="22">
        <f>ifna(vlookup(B88,'Export 20240812'!$A$3:$D$1001,4,false),0)</f>
        <v>14739</v>
      </c>
      <c r="G88" s="22">
        <f>ifna(vlookup(B88,'Export 20240703'!$A$3:$D$1001,4,false),0)</f>
        <v>14116</v>
      </c>
      <c r="H88" s="22">
        <f>ifna(vlookup(B88,'GM 20240523'!$A$3:$E$1001,5,false),0)</f>
        <v>13426</v>
      </c>
      <c r="J88" s="22">
        <f t="shared" si="1"/>
        <v>89</v>
      </c>
      <c r="K88" s="22">
        <f t="shared" si="2"/>
        <v>88</v>
      </c>
      <c r="L88" s="22">
        <f t="shared" si="3"/>
        <v>87</v>
      </c>
      <c r="M88" s="22">
        <f t="shared" si="4"/>
        <v>87</v>
      </c>
      <c r="N88" s="22">
        <f t="shared" si="5"/>
        <v>85</v>
      </c>
      <c r="O88" s="22">
        <f t="shared" si="6"/>
        <v>81</v>
      </c>
    </row>
    <row r="89">
      <c r="A89" s="18" t="s">
        <v>147</v>
      </c>
      <c r="B89" s="18">
        <v>23.0</v>
      </c>
      <c r="C89" s="40">
        <f>IfNA(vlookup(B89,'Export 20241202'!$B$3:$C$1005,2,false),0)</f>
        <v>16788</v>
      </c>
      <c r="D89" s="40">
        <f>ifna(vlookup(B89,'Export 20241101'!B9:C1011,2,false),0)</f>
        <v>16184</v>
      </c>
      <c r="E89" s="40">
        <f>ifna(vlookup($B89,'Export 20241001'!$A$3:$D$1006,4,false),0)</f>
        <v>15600</v>
      </c>
      <c r="F89" s="22">
        <f>ifna(vlookup(B89,'Export 20240812'!$A$3:$D$1001,4,false),0)</f>
        <v>14584</v>
      </c>
      <c r="G89" s="22">
        <f>ifna(vlookup(B89,'Export 20240703'!$A$3:$D$1001,4,false),0)</f>
        <v>13695</v>
      </c>
      <c r="H89" s="22">
        <f>ifna(vlookup(B89,'GM 20240523'!$A$3:$E$1001,5,false),0)</f>
        <v>12678</v>
      </c>
      <c r="J89" s="22">
        <f t="shared" si="1"/>
        <v>87</v>
      </c>
      <c r="K89" s="22">
        <f t="shared" si="2"/>
        <v>87</v>
      </c>
      <c r="L89" s="22">
        <f t="shared" si="3"/>
        <v>88</v>
      </c>
      <c r="M89" s="22">
        <f t="shared" si="4"/>
        <v>90</v>
      </c>
      <c r="N89" s="22">
        <f t="shared" si="5"/>
        <v>89</v>
      </c>
      <c r="O89" s="22">
        <f t="shared" si="6"/>
        <v>89</v>
      </c>
    </row>
    <row r="90">
      <c r="A90" s="18" t="s">
        <v>626</v>
      </c>
      <c r="B90" s="18">
        <v>48.0</v>
      </c>
      <c r="C90" s="40">
        <f>IfNA(vlookup(B90,'Export 20241202'!$B$3:$C$1005,2,false),0)</f>
        <v>16610</v>
      </c>
      <c r="D90" s="40">
        <f>ifna(vlookup(B90,'Export 20241101'!B22:C1024,2,false),0)</f>
        <v>16072</v>
      </c>
      <c r="E90" s="40">
        <f>ifna(vlookup($B90,'Export 20241001'!$A$3:$D$1006,4,false),0)</f>
        <v>15592</v>
      </c>
      <c r="F90" s="22">
        <f>ifna(vlookup(B90,'Export 20240812'!$A$3:$D$1001,4,false),0)</f>
        <v>14698</v>
      </c>
      <c r="G90" s="22">
        <f>ifna(vlookup(B90,'Export 20240703'!$A$3:$D$1001,4,false),0)</f>
        <v>13378</v>
      </c>
      <c r="H90" s="22">
        <f>ifna(vlookup(B90,'GM 20240523'!$A$3:$E$1001,5,false),0)</f>
        <v>12237</v>
      </c>
      <c r="J90" s="22">
        <f t="shared" si="1"/>
        <v>88</v>
      </c>
      <c r="K90" s="22">
        <f t="shared" si="2"/>
        <v>89</v>
      </c>
      <c r="L90" s="22">
        <f t="shared" si="3"/>
        <v>89</v>
      </c>
      <c r="M90" s="22">
        <f t="shared" si="4"/>
        <v>88</v>
      </c>
      <c r="N90" s="22">
        <f t="shared" si="5"/>
        <v>91</v>
      </c>
      <c r="O90" s="22">
        <f t="shared" si="6"/>
        <v>93</v>
      </c>
    </row>
    <row r="91">
      <c r="A91" s="18" t="s">
        <v>506</v>
      </c>
      <c r="B91" s="18">
        <v>500.0</v>
      </c>
      <c r="C91" s="40">
        <f>IfNA(vlookup(B91,'Export 20241202'!$B$3:$C$1005,2,false),0)</f>
        <v>16291</v>
      </c>
      <c r="D91" s="40">
        <f>ifna(vlookup(B91,'Export 20241101'!B216:C1219,2,false),0)</f>
        <v>15766</v>
      </c>
      <c r="E91" s="40">
        <f>ifna(vlookup($B91,'Export 20241001'!$A$3:$D$1006,4,false),0)</f>
        <v>15241</v>
      </c>
      <c r="F91" s="22">
        <f>ifna(vlookup(B91,'Export 20240812'!$A$3:$D$1001,4,false),0)</f>
        <v>14390</v>
      </c>
      <c r="G91" s="22">
        <f>ifna(vlookup(B91,'Export 20240703'!$A$3:$D$1001,4,false),0)</f>
        <v>13544</v>
      </c>
      <c r="H91" s="22">
        <f>ifna(vlookup(B91,'GM 20240523'!$A$3:$E$1001,5,false),0)</f>
        <v>12456</v>
      </c>
      <c r="J91" s="22">
        <f t="shared" si="1"/>
        <v>91</v>
      </c>
      <c r="K91" s="22">
        <f t="shared" si="2"/>
        <v>91</v>
      </c>
      <c r="L91" s="22">
        <f t="shared" si="3"/>
        <v>90</v>
      </c>
      <c r="M91" s="22">
        <f t="shared" si="4"/>
        <v>91</v>
      </c>
      <c r="N91" s="22">
        <f t="shared" si="5"/>
        <v>90</v>
      </c>
      <c r="O91" s="22">
        <f t="shared" si="6"/>
        <v>91</v>
      </c>
    </row>
    <row r="92">
      <c r="A92" s="18" t="s">
        <v>73</v>
      </c>
      <c r="B92" s="18">
        <v>89.0</v>
      </c>
      <c r="C92" s="40">
        <f>IfNA(vlookup(B92,'Export 20241202'!$B$3:$C$1005,2,false),0)</f>
        <v>16137</v>
      </c>
      <c r="D92" s="40">
        <f>ifna(vlookup(B92,'Export 20241101'!B49:C1051,2,false),0)</f>
        <v>15673</v>
      </c>
      <c r="E92" s="40">
        <f>ifna(vlookup($B92,'Export 20241001'!$A$3:$D$1006,4,false),0)</f>
        <v>15236</v>
      </c>
      <c r="F92" s="22">
        <f>ifna(vlookup(B92,'Export 20240812'!$A$3:$D$1001,4,false),0)</f>
        <v>14619</v>
      </c>
      <c r="G92" s="22">
        <f>ifna(vlookup(B92,'Export 20240703'!$A$3:$D$1001,4,false),0)</f>
        <v>14213</v>
      </c>
      <c r="H92" s="22">
        <f>ifna(vlookup(B92,'GM 20240523'!$A$3:$E$1001,5,false),0)</f>
        <v>13628</v>
      </c>
      <c r="J92" s="22">
        <f t="shared" si="1"/>
        <v>92</v>
      </c>
      <c r="K92" s="22">
        <f t="shared" si="2"/>
        <v>92</v>
      </c>
      <c r="L92" s="22">
        <f t="shared" si="3"/>
        <v>91</v>
      </c>
      <c r="M92" s="22">
        <f t="shared" si="4"/>
        <v>89</v>
      </c>
      <c r="N92" s="22">
        <f t="shared" si="5"/>
        <v>84</v>
      </c>
      <c r="O92" s="22">
        <f t="shared" si="6"/>
        <v>76</v>
      </c>
    </row>
    <row r="93">
      <c r="A93" s="18" t="s">
        <v>485</v>
      </c>
      <c r="B93" s="18">
        <v>264.0</v>
      </c>
      <c r="C93" s="40">
        <f>IfNA(vlookup(B93,'Export 20241202'!$B$3:$C$1005,2,false),0)</f>
        <v>16355</v>
      </c>
      <c r="D93" s="40">
        <f>ifna(vlookup(B93,'Export 20241101'!B156:C1158,2,false),0)</f>
        <v>15793</v>
      </c>
      <c r="E93" s="40">
        <f>ifna(vlookup($B93,'Export 20241001'!$A$3:$D$1006,4,false),0)</f>
        <v>15044</v>
      </c>
      <c r="F93" s="22">
        <f>ifna(vlookup(B93,'Export 20240812'!$A$3:$D$1001,4,false),0)</f>
        <v>14148</v>
      </c>
      <c r="G93" s="22">
        <f>ifna(vlookup(B93,'Export 20240703'!$A$3:$D$1001,4,false),0)</f>
        <v>13347</v>
      </c>
      <c r="H93" s="22">
        <f>ifna(vlookup(B93,'GM 20240523'!$A$3:$E$1001,5,false),0)</f>
        <v>12460</v>
      </c>
      <c r="J93" s="22">
        <f t="shared" si="1"/>
        <v>90</v>
      </c>
      <c r="K93" s="22">
        <f t="shared" si="2"/>
        <v>90</v>
      </c>
      <c r="L93" s="22">
        <f t="shared" si="3"/>
        <v>92</v>
      </c>
      <c r="M93" s="22">
        <f t="shared" si="4"/>
        <v>92</v>
      </c>
      <c r="N93" s="22">
        <f t="shared" si="5"/>
        <v>92</v>
      </c>
      <c r="O93" s="22">
        <f t="shared" si="6"/>
        <v>90</v>
      </c>
    </row>
    <row r="94">
      <c r="A94" s="18" t="s">
        <v>115</v>
      </c>
      <c r="B94" s="18">
        <v>131.0</v>
      </c>
      <c r="C94" s="40">
        <f>IfNA(vlookup(B94,'Export 20241202'!$B$3:$C$1005,2,false),0)</f>
        <v>15942</v>
      </c>
      <c r="D94" s="40">
        <f>ifna(vlookup(B94,'Export 20241101'!B78:C1080,2,false),0)</f>
        <v>15376</v>
      </c>
      <c r="E94" s="40">
        <f>ifna(vlookup($B94,'Export 20241001'!$A$3:$D$1006,4,false),0)</f>
        <v>14743</v>
      </c>
      <c r="F94" s="22">
        <f>ifna(vlookup(B94,'Export 20240812'!$A$3:$D$1001,4,false),0)</f>
        <v>13741</v>
      </c>
      <c r="G94" s="22">
        <f>ifna(vlookup(B94,'Export 20240703'!$A$3:$D$1001,4,false),0)</f>
        <v>12952</v>
      </c>
      <c r="H94" s="22">
        <f>ifna(vlookup(B94,'GM 20240523'!$A$3:$E$1001,5,false),0)</f>
        <v>12188</v>
      </c>
      <c r="J94" s="22">
        <f t="shared" si="1"/>
        <v>93</v>
      </c>
      <c r="K94" s="22">
        <f t="shared" si="2"/>
        <v>93</v>
      </c>
      <c r="L94" s="22">
        <f t="shared" si="3"/>
        <v>93</v>
      </c>
      <c r="M94" s="22">
        <f t="shared" si="4"/>
        <v>94</v>
      </c>
      <c r="N94" s="22">
        <f t="shared" si="5"/>
        <v>95</v>
      </c>
      <c r="O94" s="22">
        <f t="shared" si="6"/>
        <v>94</v>
      </c>
    </row>
    <row r="95">
      <c r="A95" s="18" t="s">
        <v>604</v>
      </c>
      <c r="B95" s="18">
        <v>11.0</v>
      </c>
      <c r="C95" s="40">
        <f>IfNA(vlookup(B95,'Export 20241202'!$B$3:$C$1005,2,false),0)</f>
        <v>15601</v>
      </c>
      <c r="D95" s="40">
        <f>ifna(vlookup($B95,'Export 20241101'!$B$3:$C$1005,2,false),0)</f>
        <v>15112</v>
      </c>
      <c r="E95" s="40">
        <f>ifna(vlookup($B95,'Export 20241001'!$A$3:$D$1006,4,false),0)</f>
        <v>14615</v>
      </c>
      <c r="F95" s="22">
        <f>ifna(vlookup(B95,'Export 20240812'!$A$3:$D$1001,4,false),0)</f>
        <v>13816</v>
      </c>
      <c r="G95" s="22">
        <f>ifna(vlookup(B95,'Export 20240703'!$A$3:$D$1001,4,false),0)</f>
        <v>13214</v>
      </c>
      <c r="H95" s="22">
        <f>ifna(vlookup(B95,'GM 20240523'!$A$3:$E$1001,5,false),0)</f>
        <v>12367</v>
      </c>
      <c r="J95" s="22">
        <f t="shared" si="1"/>
        <v>95</v>
      </c>
      <c r="K95" s="22">
        <f t="shared" si="2"/>
        <v>95</v>
      </c>
      <c r="L95" s="22">
        <f t="shared" si="3"/>
        <v>94</v>
      </c>
      <c r="M95" s="22">
        <f t="shared" si="4"/>
        <v>93</v>
      </c>
      <c r="N95" s="22">
        <f t="shared" si="5"/>
        <v>93</v>
      </c>
      <c r="O95" s="22">
        <f t="shared" si="6"/>
        <v>92</v>
      </c>
    </row>
    <row r="96">
      <c r="A96" s="18" t="s">
        <v>321</v>
      </c>
      <c r="B96" s="18">
        <v>276.0</v>
      </c>
      <c r="C96" s="40">
        <f>IfNA(vlookup(B96,'Export 20241202'!$B$3:$C$1005,2,false),0)</f>
        <v>15747</v>
      </c>
      <c r="D96" s="40">
        <f>ifna(vlookup(B96,'Export 20241101'!B159:C1161,2,false),0)</f>
        <v>15197</v>
      </c>
      <c r="E96" s="40">
        <f>ifna(vlookup($B96,'Export 20241001'!$A$3:$D$1006,4,false),0)</f>
        <v>14567</v>
      </c>
      <c r="F96" s="22">
        <f>ifna(vlookup(B96,'Export 20240812'!$A$3:$D$1001,4,false),0)</f>
        <v>13717</v>
      </c>
      <c r="G96" s="22">
        <f>ifna(vlookup(B96,'Export 20240703'!$A$3:$D$1001,4,false),0)</f>
        <v>13018</v>
      </c>
      <c r="H96" s="22">
        <f>ifna(vlookup(B96,'GM 20240523'!$A$3:$E$1001,5,false),0)</f>
        <v>12163</v>
      </c>
      <c r="J96" s="22">
        <f t="shared" si="1"/>
        <v>94</v>
      </c>
      <c r="K96" s="22">
        <f t="shared" si="2"/>
        <v>94</v>
      </c>
      <c r="L96" s="22">
        <f t="shared" si="3"/>
        <v>95</v>
      </c>
      <c r="M96" s="22">
        <f t="shared" si="4"/>
        <v>95</v>
      </c>
      <c r="N96" s="22">
        <f t="shared" si="5"/>
        <v>94</v>
      </c>
      <c r="O96" s="22">
        <f t="shared" si="6"/>
        <v>95</v>
      </c>
    </row>
    <row r="97">
      <c r="A97" s="18" t="s">
        <v>56</v>
      </c>
      <c r="B97" s="18">
        <v>450.0</v>
      </c>
      <c r="C97" s="40">
        <f>IfNA(vlookup(B97,'Export 20241202'!$B$3:$C$1005,2,false),0)</f>
        <v>15271</v>
      </c>
      <c r="D97" s="40">
        <f>ifna(vlookup(B97,'Export 20241101'!B195:C1198,2,false),0)</f>
        <v>14737</v>
      </c>
      <c r="E97" s="40">
        <f>ifna(vlookup($B97,'Export 20241001'!$A$3:$D$1006,4,false),0)</f>
        <v>14188</v>
      </c>
      <c r="F97" s="22">
        <f>ifna(vlookup(B97,'Export 20240812'!$A$3:$D$1001,4,false),0)</f>
        <v>13365</v>
      </c>
      <c r="G97" s="22">
        <f>ifna(vlookup(B97,'Export 20240703'!$A$3:$D$1001,4,false),0)</f>
        <v>12738</v>
      </c>
      <c r="H97" s="22">
        <f>ifna(vlookup(B97,'GM 20240523'!$A$3:$E$1001,5,false),0)</f>
        <v>11969</v>
      </c>
      <c r="J97" s="22">
        <f t="shared" si="1"/>
        <v>97</v>
      </c>
      <c r="K97" s="22">
        <f t="shared" si="2"/>
        <v>96</v>
      </c>
      <c r="L97" s="22">
        <f t="shared" si="3"/>
        <v>96</v>
      </c>
      <c r="M97" s="22">
        <f t="shared" si="4"/>
        <v>96</v>
      </c>
      <c r="N97" s="22">
        <f t="shared" si="5"/>
        <v>96</v>
      </c>
      <c r="O97" s="22">
        <f t="shared" si="6"/>
        <v>96</v>
      </c>
    </row>
    <row r="98">
      <c r="A98" s="18" t="s">
        <v>314</v>
      </c>
      <c r="B98" s="18">
        <v>234.0</v>
      </c>
      <c r="C98" s="40">
        <f>IfNA(vlookup(B98,'Export 20241202'!$B$3:$C$1005,2,false),0)</f>
        <v>15309</v>
      </c>
      <c r="D98" s="40">
        <f>ifna(vlookup(B98,'Export 20241101'!B143:C1145,2,false),0)</f>
        <v>14711</v>
      </c>
      <c r="E98" s="40">
        <f>ifna(vlookup($B98,'Export 20241001'!$A$3:$D$1006,4,false),0)</f>
        <v>14104</v>
      </c>
      <c r="F98" s="22">
        <f>ifna(vlookup(B98,'Export 20240812'!$A$3:$D$1001,4,false),0)</f>
        <v>13098</v>
      </c>
      <c r="G98" s="22">
        <f>ifna(vlookup(B98,'Export 20240703'!$A$3:$D$1001,4,false),0)</f>
        <v>12346</v>
      </c>
      <c r="H98" s="22">
        <f>ifna(vlookup(B98,'GM 20240523'!$A$3:$E$1001,5,false),0)</f>
        <v>11471</v>
      </c>
      <c r="J98" s="22">
        <f t="shared" si="1"/>
        <v>96</v>
      </c>
      <c r="K98" s="22">
        <f t="shared" si="2"/>
        <v>97</v>
      </c>
      <c r="L98" s="22">
        <f t="shared" si="3"/>
        <v>97</v>
      </c>
      <c r="M98" s="22">
        <f t="shared" si="4"/>
        <v>98</v>
      </c>
      <c r="N98" s="22">
        <f t="shared" si="5"/>
        <v>98</v>
      </c>
      <c r="O98" s="22">
        <f t="shared" si="6"/>
        <v>98</v>
      </c>
    </row>
    <row r="99">
      <c r="A99" s="18" t="s">
        <v>93</v>
      </c>
      <c r="B99" s="18">
        <v>535.0</v>
      </c>
      <c r="C99" s="40">
        <f>IfNA(vlookup(B99,'Export 20241202'!$B$3:$C$1005,2,false),0)</f>
        <v>14982</v>
      </c>
      <c r="D99" s="40">
        <f>ifna(vlookup(B99,'Export 20241101'!B219:C1222,2,false),0)</f>
        <v>14537</v>
      </c>
      <c r="E99" s="40">
        <f>ifna(vlookup($B99,'Export 20241001'!$A$3:$D$1006,4,false),0)</f>
        <v>14092</v>
      </c>
      <c r="F99" s="22">
        <f>ifna(vlookup(B99,'Export 20240812'!$A$3:$D$1001,4,false),0)</f>
        <v>13128</v>
      </c>
      <c r="G99" s="22">
        <f>ifna(vlookup(B99,'Export 20240703'!$A$3:$D$1001,4,false),0)</f>
        <v>12432</v>
      </c>
      <c r="H99" s="22">
        <f>ifna(vlookup(B99,'GM 20240523'!$A$3:$E$1001,5,false),0)</f>
        <v>11508</v>
      </c>
      <c r="J99" s="22">
        <f t="shared" si="1"/>
        <v>98</v>
      </c>
      <c r="K99" s="22">
        <f t="shared" si="2"/>
        <v>98</v>
      </c>
      <c r="L99" s="22">
        <f t="shared" si="3"/>
        <v>98</v>
      </c>
      <c r="M99" s="22">
        <f t="shared" si="4"/>
        <v>97</v>
      </c>
      <c r="N99" s="22">
        <f t="shared" si="5"/>
        <v>97</v>
      </c>
      <c r="O99" s="22">
        <f t="shared" si="6"/>
        <v>97</v>
      </c>
    </row>
    <row r="100">
      <c r="A100" s="18" t="s">
        <v>47</v>
      </c>
      <c r="B100" s="18">
        <v>237.0</v>
      </c>
      <c r="C100" s="40">
        <f>IfNA(vlookup(B100,'Export 20241202'!$B$3:$C$1005,2,false),0)</f>
        <v>14926</v>
      </c>
      <c r="D100" s="40">
        <f>ifna(vlookup(B100,'Export 20241101'!B145:C1147,2,false),0)</f>
        <v>14351</v>
      </c>
      <c r="E100" s="40">
        <f>ifna(vlookup($B100,'Export 20241001'!$A$3:$D$1006,4,false),0)</f>
        <v>13833</v>
      </c>
      <c r="F100" s="22">
        <f>ifna(vlookup(B100,'Export 20240812'!$A$3:$D$1001,4,false),0)</f>
        <v>12812</v>
      </c>
      <c r="G100" s="22">
        <f>ifna(vlookup(B100,'Export 20240703'!$A$3:$D$1001,4,false),0)</f>
        <v>11947</v>
      </c>
      <c r="H100" s="22">
        <f>ifna(vlookup(B100,'GM 20240523'!$A$3:$E$1001,5,false),0)</f>
        <v>10855</v>
      </c>
      <c r="J100" s="22">
        <f t="shared" si="1"/>
        <v>99</v>
      </c>
      <c r="K100" s="22">
        <f t="shared" si="2"/>
        <v>99</v>
      </c>
      <c r="L100" s="22">
        <f t="shared" si="3"/>
        <v>99</v>
      </c>
      <c r="M100" s="22">
        <f t="shared" si="4"/>
        <v>101</v>
      </c>
      <c r="N100" s="22">
        <f t="shared" si="5"/>
        <v>101</v>
      </c>
      <c r="O100" s="22">
        <f t="shared" si="6"/>
        <v>103</v>
      </c>
    </row>
    <row r="101">
      <c r="A101" s="18" t="s">
        <v>659</v>
      </c>
      <c r="B101" s="18">
        <v>536.0</v>
      </c>
      <c r="C101" s="40">
        <f>IfNA(vlookup(B101,'Export 20241202'!$B$3:$C$1005,2,false),0)</f>
        <v>14591</v>
      </c>
      <c r="D101" s="40">
        <f>ifna(vlookup(B101,'Export 20241101'!B220:C1223,2,false),0)</f>
        <v>14148</v>
      </c>
      <c r="E101" s="40">
        <f>ifna(vlookup($B101,'Export 20241001'!$A$3:$D$1006,4,false),0)</f>
        <v>13733</v>
      </c>
      <c r="F101" s="22">
        <f>ifna(vlookup(B101,'Export 20240812'!$A$3:$D$1001,4,false),0)</f>
        <v>12893</v>
      </c>
      <c r="G101" s="22">
        <f>ifna(vlookup(B101,'Export 20240703'!$A$3:$D$1001,4,false),0)</f>
        <v>12152</v>
      </c>
      <c r="H101" s="22">
        <f>ifna(vlookup(B101,'GM 20240523'!$A$3:$E$1001,5,false),0)</f>
        <v>11246</v>
      </c>
      <c r="J101" s="22">
        <f t="shared" si="1"/>
        <v>102</v>
      </c>
      <c r="K101" s="22">
        <f t="shared" si="2"/>
        <v>100</v>
      </c>
      <c r="L101" s="22">
        <f t="shared" si="3"/>
        <v>100</v>
      </c>
      <c r="M101" s="22">
        <f t="shared" si="4"/>
        <v>99</v>
      </c>
      <c r="N101" s="22">
        <f t="shared" si="5"/>
        <v>100</v>
      </c>
      <c r="O101" s="22">
        <f t="shared" si="6"/>
        <v>100</v>
      </c>
    </row>
    <row r="102">
      <c r="A102" s="18" t="s">
        <v>199</v>
      </c>
      <c r="B102" s="18">
        <v>122.0</v>
      </c>
      <c r="C102" s="40">
        <f>IfNA(vlookup(B102,'Export 20241202'!$B$3:$C$1005,2,false),0)</f>
        <v>14612</v>
      </c>
      <c r="D102" s="40">
        <f>ifna(vlookup(B102,'Export 20241101'!B71:C1073,2,false),0)</f>
        <v>14138</v>
      </c>
      <c r="E102" s="40">
        <f>ifna(vlookup($B102,'Export 20241001'!$A$3:$D$1006,4,false),0)</f>
        <v>13615</v>
      </c>
      <c r="F102" s="22">
        <f>ifna(vlookup(B102,'Export 20240812'!$A$3:$D$1001,4,false),0)</f>
        <v>12829</v>
      </c>
      <c r="G102" s="22">
        <f>ifna(vlookup(B102,'Export 20240703'!$A$3:$D$1001,4,false),0)</f>
        <v>12170</v>
      </c>
      <c r="H102" s="22">
        <f>ifna(vlookup(B102,'GM 20240523'!$A$3:$E$1001,5,false),0)</f>
        <v>11354</v>
      </c>
      <c r="J102" s="22">
        <f t="shared" si="1"/>
        <v>101</v>
      </c>
      <c r="K102" s="22">
        <f t="shared" si="2"/>
        <v>101</v>
      </c>
      <c r="L102" s="22">
        <f t="shared" si="3"/>
        <v>101</v>
      </c>
      <c r="M102" s="22">
        <f t="shared" si="4"/>
        <v>100</v>
      </c>
      <c r="N102" s="22">
        <f t="shared" si="5"/>
        <v>99</v>
      </c>
      <c r="O102" s="22">
        <f t="shared" si="6"/>
        <v>99</v>
      </c>
    </row>
    <row r="103">
      <c r="A103" s="18" t="s">
        <v>540</v>
      </c>
      <c r="B103" s="18">
        <v>176.0</v>
      </c>
      <c r="C103" s="40">
        <f>IfNA(vlookup(B103,'Export 20241202'!$B$3:$C$1005,2,false),0)</f>
        <v>14638</v>
      </c>
      <c r="D103" s="40">
        <f>ifna(vlookup(B103,'Export 20241101'!B111:C1113,2,false),0)</f>
        <v>14076</v>
      </c>
      <c r="E103" s="40">
        <f>ifna(vlookup($B103,'Export 20241001'!$A$3:$D$1006,4,false),0)</f>
        <v>13506</v>
      </c>
      <c r="F103" s="22">
        <f>ifna(vlookup(B103,'Export 20240812'!$A$3:$D$1001,4,false),0)</f>
        <v>12598</v>
      </c>
      <c r="G103" s="22">
        <f>ifna(vlookup(B103,'Export 20240703'!$A$3:$D$1001,4,false),0)</f>
        <v>11792</v>
      </c>
      <c r="H103" s="22">
        <f>ifna(vlookup(B103,'GM 20240523'!$A$3:$E$1001,5,false),0)</f>
        <v>10898</v>
      </c>
      <c r="J103" s="22">
        <f t="shared" si="1"/>
        <v>100</v>
      </c>
      <c r="K103" s="22">
        <f t="shared" si="2"/>
        <v>102</v>
      </c>
      <c r="L103" s="22">
        <f t="shared" si="3"/>
        <v>102</v>
      </c>
      <c r="M103" s="22">
        <f t="shared" si="4"/>
        <v>102</v>
      </c>
      <c r="N103" s="22">
        <f t="shared" si="5"/>
        <v>102</v>
      </c>
      <c r="O103" s="22">
        <f t="shared" si="6"/>
        <v>102</v>
      </c>
    </row>
    <row r="104">
      <c r="A104" s="18" t="s">
        <v>250</v>
      </c>
      <c r="B104" s="18">
        <v>13.0</v>
      </c>
      <c r="C104" s="40">
        <f>IfNA(vlookup(B104,'Export 20241202'!$B$3:$C$1005,2,false),0)</f>
        <v>14253</v>
      </c>
      <c r="D104" s="40">
        <f>ifna(vlookup(B104,'Export 20241101'!B4:C1006,2,false),0)</f>
        <v>13764</v>
      </c>
      <c r="E104" s="40">
        <f>ifna(vlookup($B104,'Export 20241001'!$A$3:$D$1006,4,false),0)</f>
        <v>13241</v>
      </c>
      <c r="F104" s="22">
        <f>ifna(vlookup(B104,'Export 20240812'!$A$3:$D$1001,4,false),0)</f>
        <v>12393</v>
      </c>
      <c r="G104" s="22">
        <f>ifna(vlookup(B104,'Export 20240703'!$A$3:$D$1001,4,false),0)</f>
        <v>11788</v>
      </c>
      <c r="H104" s="22">
        <f>ifna(vlookup(B104,'GM 20240523'!$A$3:$E$1001,5,false),0)</f>
        <v>11091</v>
      </c>
      <c r="J104" s="22">
        <f t="shared" si="1"/>
        <v>103</v>
      </c>
      <c r="K104" s="22">
        <f t="shared" si="2"/>
        <v>103</v>
      </c>
      <c r="L104" s="22">
        <f t="shared" si="3"/>
        <v>103</v>
      </c>
      <c r="M104" s="22">
        <f t="shared" si="4"/>
        <v>103</v>
      </c>
      <c r="N104" s="22">
        <f t="shared" si="5"/>
        <v>103</v>
      </c>
      <c r="O104" s="22">
        <f t="shared" si="6"/>
        <v>101</v>
      </c>
    </row>
    <row r="105">
      <c r="A105" s="18" t="s">
        <v>764</v>
      </c>
      <c r="B105" s="18">
        <v>59.0</v>
      </c>
      <c r="C105" s="40">
        <f>IfNA(vlookup(B105,'Export 20241202'!$B$3:$C$1005,2,false),0)</f>
        <v>13870</v>
      </c>
      <c r="D105" s="40">
        <f>ifna(vlookup(B105,'Export 20241101'!B28:C1030,2,false),0)</f>
        <v>13502</v>
      </c>
      <c r="E105" s="40">
        <f>ifna(vlookup($B105,'Export 20241001'!$A$3:$D$1006,4,false),0)</f>
        <v>13195</v>
      </c>
      <c r="F105" s="22">
        <f>ifna(vlookup(B105,'Export 20240812'!$A$3:$D$1001,4,false),0)</f>
        <v>12218</v>
      </c>
      <c r="G105" s="22">
        <f>ifna(vlookup(B105,'Export 20240703'!$A$3:$D$1001,4,false),0)</f>
        <v>10775</v>
      </c>
      <c r="H105" s="22">
        <f>ifna(vlookup(B105,'GM 20240523'!$A$3:$E$1001,5,false),0)</f>
        <v>9838</v>
      </c>
      <c r="J105" s="22">
        <f t="shared" si="1"/>
        <v>106</v>
      </c>
      <c r="K105" s="22">
        <f t="shared" si="2"/>
        <v>106</v>
      </c>
      <c r="L105" s="22">
        <f t="shared" si="3"/>
        <v>104</v>
      </c>
      <c r="M105" s="22">
        <f t="shared" si="4"/>
        <v>106</v>
      </c>
      <c r="N105" s="22">
        <f t="shared" si="5"/>
        <v>110</v>
      </c>
      <c r="O105" s="22">
        <f t="shared" si="6"/>
        <v>110</v>
      </c>
    </row>
    <row r="106">
      <c r="A106" s="18" t="s">
        <v>747</v>
      </c>
      <c r="B106" s="18">
        <v>127.0</v>
      </c>
      <c r="C106" s="40">
        <f>IfNA(vlookup(B106,'Export 20241202'!$B$3:$C$1005,2,false),0)</f>
        <v>13926</v>
      </c>
      <c r="D106" s="40">
        <f>ifna(vlookup(B106,'Export 20241101'!B75:C1077,2,false),0)</f>
        <v>13566</v>
      </c>
      <c r="E106" s="40">
        <f>ifna(vlookup($B106,'Export 20241001'!$A$3:$D$1006,4,false),0)</f>
        <v>13191</v>
      </c>
      <c r="F106" s="22">
        <f>ifna(vlookup(B106,'Export 20240812'!$A$3:$D$1001,4,false),0)</f>
        <v>12379</v>
      </c>
      <c r="G106" s="22">
        <f>ifna(vlookup(B106,'Export 20240703'!$A$3:$D$1001,4,false),0)</f>
        <v>11382</v>
      </c>
      <c r="H106" s="22">
        <f>ifna(vlookup(B106,'GM 20240523'!$A$3:$E$1001,5,false),0)</f>
        <v>10721</v>
      </c>
      <c r="J106" s="22">
        <f t="shared" si="1"/>
        <v>105</v>
      </c>
      <c r="K106" s="22">
        <f t="shared" si="2"/>
        <v>105</v>
      </c>
      <c r="L106" s="22">
        <f t="shared" si="3"/>
        <v>105</v>
      </c>
      <c r="M106" s="22">
        <f t="shared" si="4"/>
        <v>104</v>
      </c>
      <c r="N106" s="22">
        <f t="shared" si="5"/>
        <v>105</v>
      </c>
      <c r="O106" s="22">
        <f t="shared" si="6"/>
        <v>104</v>
      </c>
    </row>
    <row r="107">
      <c r="A107" s="18" t="s">
        <v>554</v>
      </c>
      <c r="B107" s="18">
        <v>135.0</v>
      </c>
      <c r="C107" s="40">
        <f>IfNA(vlookup(B107,'Export 20241202'!$B$3:$C$1005,2,false),0)</f>
        <v>14248</v>
      </c>
      <c r="D107" s="40">
        <f>ifna(vlookup(B107,'Export 20241101'!B82:C1084,2,false),0)</f>
        <v>13719</v>
      </c>
      <c r="E107" s="40">
        <f>ifna(vlookup($B107,'Export 20241001'!$A$3:$D$1006,4,false),0)</f>
        <v>13178</v>
      </c>
      <c r="F107" s="22">
        <f>ifna(vlookup(B107,'Export 20240812'!$A$3:$D$1001,4,false),0)</f>
        <v>12243</v>
      </c>
      <c r="G107" s="22">
        <f>ifna(vlookup(B107,'Export 20240703'!$A$3:$D$1001,4,false),0)</f>
        <v>11388</v>
      </c>
      <c r="H107" s="22">
        <f>ifna(vlookup(B107,'GM 20240523'!$A$3:$E$1001,5,false),0)</f>
        <v>10519</v>
      </c>
      <c r="J107" s="22">
        <f t="shared" si="1"/>
        <v>104</v>
      </c>
      <c r="K107" s="22">
        <f t="shared" si="2"/>
        <v>104</v>
      </c>
      <c r="L107" s="22">
        <f t="shared" si="3"/>
        <v>106</v>
      </c>
      <c r="M107" s="22">
        <f t="shared" si="4"/>
        <v>105</v>
      </c>
      <c r="N107" s="22">
        <f t="shared" si="5"/>
        <v>104</v>
      </c>
      <c r="O107" s="22">
        <f t="shared" si="6"/>
        <v>106</v>
      </c>
    </row>
    <row r="108">
      <c r="A108" s="18" t="s">
        <v>565</v>
      </c>
      <c r="B108" s="18">
        <v>136.0</v>
      </c>
      <c r="C108" s="40">
        <f>IfNA(vlookup(B108,'Export 20241202'!$B$3:$C$1005,2,false),0)</f>
        <v>13597</v>
      </c>
      <c r="D108" s="40">
        <f>ifna(vlookup(B108,'Export 20241101'!B83:C1085,2,false),0)</f>
        <v>13081</v>
      </c>
      <c r="E108" s="40">
        <f>ifna(vlookup($B108,'Export 20241001'!$A$3:$D$1006,4,false),0)</f>
        <v>12545</v>
      </c>
      <c r="F108" s="22">
        <f>ifna(vlookup(B108,'Export 20240812'!$A$3:$D$1001,4,false),0)</f>
        <v>11666</v>
      </c>
      <c r="G108" s="22">
        <f>ifna(vlookup(B108,'Export 20240703'!$A$3:$D$1001,4,false),0)</f>
        <v>10885</v>
      </c>
      <c r="H108" s="22">
        <f>ifna(vlookup(B108,'GM 20240523'!$A$3:$E$1001,5,false),0)</f>
        <v>10097</v>
      </c>
      <c r="J108" s="22">
        <f t="shared" si="1"/>
        <v>108</v>
      </c>
      <c r="K108" s="22">
        <f t="shared" si="2"/>
        <v>108</v>
      </c>
      <c r="L108" s="22">
        <f t="shared" si="3"/>
        <v>107</v>
      </c>
      <c r="M108" s="22">
        <f t="shared" si="4"/>
        <v>108</v>
      </c>
      <c r="N108" s="22">
        <f t="shared" si="5"/>
        <v>107</v>
      </c>
      <c r="O108" s="22">
        <f t="shared" si="6"/>
        <v>108</v>
      </c>
    </row>
    <row r="109">
      <c r="A109" s="18" t="s">
        <v>162</v>
      </c>
      <c r="B109" s="18">
        <v>67.0</v>
      </c>
      <c r="C109" s="40">
        <f>IfNA(vlookup(B109,'Export 20241202'!$B$3:$C$1005,2,false),0)</f>
        <v>13644</v>
      </c>
      <c r="D109" s="40">
        <f>ifna(vlookup(B109,'Export 20241101'!B31:C1033,2,false),0)</f>
        <v>13083</v>
      </c>
      <c r="E109" s="40">
        <f>ifna(vlookup($B109,'Export 20241001'!$A$3:$D$1006,4,false),0)</f>
        <v>12526</v>
      </c>
      <c r="F109" s="22">
        <f>ifna(vlookup(B109,'Export 20240812'!$A$3:$D$1001,4,false),0)</f>
        <v>11560</v>
      </c>
      <c r="G109" s="22">
        <f>ifna(vlookup(B109,'Export 20240703'!$A$3:$D$1001,4,false),0)</f>
        <v>10847</v>
      </c>
      <c r="H109" s="22">
        <f>ifna(vlookup(B109,'GM 20240523'!$A$3:$E$1001,5,false),0)</f>
        <v>10016</v>
      </c>
      <c r="J109" s="22">
        <f t="shared" si="1"/>
        <v>107</v>
      </c>
      <c r="K109" s="22">
        <f t="shared" si="2"/>
        <v>107</v>
      </c>
      <c r="L109" s="22">
        <f t="shared" si="3"/>
        <v>108</v>
      </c>
      <c r="M109" s="22">
        <f t="shared" si="4"/>
        <v>109</v>
      </c>
      <c r="N109" s="22">
        <f t="shared" si="5"/>
        <v>108</v>
      </c>
      <c r="O109" s="22">
        <f t="shared" si="6"/>
        <v>109</v>
      </c>
    </row>
    <row r="110">
      <c r="A110" s="18" t="s">
        <v>602</v>
      </c>
      <c r="B110" s="18">
        <v>27.0</v>
      </c>
      <c r="C110" s="40">
        <f>IfNA(vlookup(B110,'Export 20241202'!$B$3:$C$1005,2,false),0)</f>
        <v>13384</v>
      </c>
      <c r="D110" s="40">
        <f>ifna(vlookup(B110,'Export 20241101'!B12:C1014,2,false),0)</f>
        <v>12900</v>
      </c>
      <c r="E110" s="40">
        <f>ifna(vlookup($B110,'Export 20241001'!$A$3:$D$1006,4,false),0)</f>
        <v>12447</v>
      </c>
      <c r="F110" s="22">
        <f>ifna(vlookup(B110,'Export 20240812'!$A$3:$D$1001,4,false),0)</f>
        <v>11741</v>
      </c>
      <c r="G110" s="22">
        <f>ifna(vlookup(B110,'Export 20240703'!$A$3:$D$1001,4,false),0)</f>
        <v>11148</v>
      </c>
      <c r="H110" s="22">
        <f>ifna(vlookup(B110,'GM 20240523'!$A$3:$E$1001,5,false),0)</f>
        <v>10562</v>
      </c>
      <c r="J110" s="22">
        <f t="shared" si="1"/>
        <v>110</v>
      </c>
      <c r="K110" s="22">
        <f t="shared" si="2"/>
        <v>110</v>
      </c>
      <c r="L110" s="22">
        <f t="shared" si="3"/>
        <v>109</v>
      </c>
      <c r="M110" s="22">
        <f t="shared" si="4"/>
        <v>107</v>
      </c>
      <c r="N110" s="22">
        <f t="shared" si="5"/>
        <v>106</v>
      </c>
      <c r="O110" s="22">
        <f t="shared" si="6"/>
        <v>105</v>
      </c>
    </row>
    <row r="111">
      <c r="A111" s="18" t="s">
        <v>257</v>
      </c>
      <c r="B111" s="18">
        <v>146.0</v>
      </c>
      <c r="C111" s="40">
        <f>IfNA(vlookup(B111,'Export 20241202'!$B$3:$C$1005,2,false),0)</f>
        <v>13328</v>
      </c>
      <c r="D111" s="40">
        <f>ifna(vlookup(B111,'Export 20241101'!B90:C1092,2,false),0)</f>
        <v>12843</v>
      </c>
      <c r="E111" s="40">
        <f>ifna(vlookup($B111,'Export 20241001'!$A$3:$D$1006,4,false),0)</f>
        <v>12363</v>
      </c>
      <c r="F111" s="22">
        <f>ifna(vlookup(B111,'Export 20240812'!$A$3:$D$1001,4,false),0)</f>
        <v>11531</v>
      </c>
      <c r="G111" s="22">
        <f>ifna(vlookup(B111,'Export 20240703'!$A$3:$D$1001,4,false),0)</f>
        <v>10819</v>
      </c>
      <c r="H111" s="22">
        <f>ifna(vlookup(B111,'GM 20240523'!$A$3:$E$1001,5,false),0)</f>
        <v>10126</v>
      </c>
      <c r="J111" s="22">
        <f t="shared" si="1"/>
        <v>113</v>
      </c>
      <c r="K111" s="22">
        <f t="shared" si="2"/>
        <v>111</v>
      </c>
      <c r="L111" s="22">
        <f t="shared" si="3"/>
        <v>110</v>
      </c>
      <c r="M111" s="22">
        <f t="shared" si="4"/>
        <v>110</v>
      </c>
      <c r="N111" s="22">
        <f t="shared" si="5"/>
        <v>109</v>
      </c>
      <c r="O111" s="22">
        <f t="shared" si="6"/>
        <v>107</v>
      </c>
    </row>
    <row r="112">
      <c r="A112" s="18" t="s">
        <v>33</v>
      </c>
      <c r="B112" s="18">
        <v>379.0</v>
      </c>
      <c r="C112" s="40">
        <f>IfNA(vlookup(B112,'Export 20241202'!$B$3:$C$1005,2,false),0)</f>
        <v>13594</v>
      </c>
      <c r="D112" s="40">
        <f>ifna(vlookup(B112,'Export 20241101'!B183:C1185,2,false),0)</f>
        <v>13014</v>
      </c>
      <c r="E112" s="40">
        <f>ifna(vlookup($B112,'Export 20241001'!$A$3:$D$1006,4,false),0)</f>
        <v>12334</v>
      </c>
      <c r="F112" s="22">
        <f>ifna(vlookup(B112,'Export 20240812'!$A$3:$D$1001,4,false),0)</f>
        <v>11507</v>
      </c>
      <c r="G112" s="22">
        <f>ifna(vlookup(B112,'Export 20240703'!$A$3:$D$1001,4,false),0)</f>
        <v>10658</v>
      </c>
      <c r="H112" s="22">
        <f>ifna(vlookup(B112,'GM 20240523'!$A$3:$E$1001,5,false),0)</f>
        <v>9807</v>
      </c>
      <c r="J112" s="22">
        <f t="shared" si="1"/>
        <v>109</v>
      </c>
      <c r="K112" s="22">
        <f t="shared" si="2"/>
        <v>109</v>
      </c>
      <c r="L112" s="22">
        <f t="shared" si="3"/>
        <v>111</v>
      </c>
      <c r="M112" s="22">
        <f t="shared" si="4"/>
        <v>111</v>
      </c>
      <c r="N112" s="22">
        <f t="shared" si="5"/>
        <v>111</v>
      </c>
      <c r="O112" s="22">
        <f t="shared" si="6"/>
        <v>111</v>
      </c>
    </row>
    <row r="113">
      <c r="A113" s="18" t="s">
        <v>340</v>
      </c>
      <c r="B113" s="18">
        <v>688.0</v>
      </c>
      <c r="C113" s="40">
        <f>IfNA(vlookup(B113,'Export 20241202'!$B$3:$C$1005,2,false),0)</f>
        <v>13374</v>
      </c>
      <c r="D113" s="40">
        <f>ifna(vlookup(B113,'Export 20241101'!B271:C1274,2,false),0)</f>
        <v>12719</v>
      </c>
      <c r="E113" s="40">
        <f>ifna(vlookup($B113,'Export 20241001'!$A$3:$D$1006,4,false),0)</f>
        <v>12106</v>
      </c>
      <c r="F113" s="22">
        <f>ifna(vlookup(B113,'Export 20240812'!$A$3:$D$1001,4,false),0)</f>
        <v>11018</v>
      </c>
      <c r="G113" s="22">
        <f>ifna(vlookup(B113,'Export 20240703'!$A$3:$D$1001,4,false),0)</f>
        <v>10165</v>
      </c>
      <c r="H113" s="22">
        <f>ifna(vlookup(B113,'GM 20240523'!$A$3:$E$1001,5,false),0)</f>
        <v>9214</v>
      </c>
      <c r="J113" s="22">
        <f t="shared" si="1"/>
        <v>111</v>
      </c>
      <c r="K113" s="22">
        <f t="shared" si="2"/>
        <v>112</v>
      </c>
      <c r="L113" s="22">
        <f t="shared" si="3"/>
        <v>112</v>
      </c>
      <c r="M113" s="22">
        <f t="shared" si="4"/>
        <v>114</v>
      </c>
      <c r="N113" s="22">
        <f t="shared" si="5"/>
        <v>113</v>
      </c>
      <c r="O113" s="22">
        <f t="shared" si="6"/>
        <v>119</v>
      </c>
    </row>
    <row r="114">
      <c r="A114" s="18" t="s">
        <v>240</v>
      </c>
      <c r="B114" s="18">
        <v>689.0</v>
      </c>
      <c r="C114" s="40">
        <f>IfNA(vlookup(B114,'Export 20241202'!$B$3:$C$1005,2,false),0)</f>
        <v>13342</v>
      </c>
      <c r="D114" s="40">
        <f>ifna(vlookup(B114,'Export 20241101'!B272:C1275,2,false),0)</f>
        <v>12689</v>
      </c>
      <c r="E114" s="40">
        <f>ifna(vlookup($B114,'Export 20241001'!$A$3:$D$1006,4,false),0)</f>
        <v>12083</v>
      </c>
      <c r="F114" s="22">
        <f>ifna(vlookup(B114,'Export 20240812'!$A$3:$D$1001,4,false),0)</f>
        <v>10993</v>
      </c>
      <c r="G114" s="22">
        <f>ifna(vlookup(B114,'Export 20240703'!$A$3:$D$1001,4,false),0)</f>
        <v>10145</v>
      </c>
      <c r="H114" s="22">
        <f>ifna(vlookup(B114,'GM 20240523'!$A$3:$E$1001,5,false),0)</f>
        <v>9195</v>
      </c>
      <c r="J114" s="22">
        <f t="shared" si="1"/>
        <v>112</v>
      </c>
      <c r="K114" s="22">
        <f t="shared" si="2"/>
        <v>113</v>
      </c>
      <c r="L114" s="22">
        <f t="shared" si="3"/>
        <v>113</v>
      </c>
      <c r="M114" s="22">
        <f t="shared" si="4"/>
        <v>115</v>
      </c>
      <c r="N114" s="22">
        <f t="shared" si="5"/>
        <v>114</v>
      </c>
      <c r="O114" s="22">
        <f t="shared" si="6"/>
        <v>121</v>
      </c>
    </row>
    <row r="115">
      <c r="A115" s="18" t="s">
        <v>151</v>
      </c>
      <c r="B115" s="18">
        <v>690.0</v>
      </c>
      <c r="C115" s="40">
        <f>IfNA(vlookup(B115,'Export 20241202'!$B$3:$C$1005,2,false),0)</f>
        <v>13261</v>
      </c>
      <c r="D115" s="40">
        <f>ifna(vlookup(B115,'Export 20241101'!B273:C1276,2,false),0)</f>
        <v>12632</v>
      </c>
      <c r="E115" s="40">
        <f>ifna(vlookup($B115,'Export 20241001'!$A$3:$D$1006,4,false),0)</f>
        <v>12022</v>
      </c>
      <c r="F115" s="22">
        <f>ifna(vlookup(B115,'Export 20240812'!$A$3:$D$1001,4,false),0)</f>
        <v>10935</v>
      </c>
      <c r="G115" s="22">
        <f>ifna(vlookup(B115,'Export 20240703'!$A$3:$D$1001,4,false),0)</f>
        <v>10100</v>
      </c>
      <c r="H115" s="22">
        <f>ifna(vlookup(B115,'GM 20240523'!$A$3:$E$1001,5,false),0)</f>
        <v>9148</v>
      </c>
      <c r="J115" s="22">
        <f t="shared" si="1"/>
        <v>114</v>
      </c>
      <c r="K115" s="22">
        <f t="shared" si="2"/>
        <v>114</v>
      </c>
      <c r="L115" s="22">
        <f t="shared" si="3"/>
        <v>114</v>
      </c>
      <c r="M115" s="22">
        <f t="shared" si="4"/>
        <v>116</v>
      </c>
      <c r="N115" s="22">
        <f t="shared" si="5"/>
        <v>115</v>
      </c>
      <c r="O115" s="22">
        <f t="shared" si="6"/>
        <v>122</v>
      </c>
    </row>
    <row r="116">
      <c r="A116" s="18" t="s">
        <v>31</v>
      </c>
      <c r="B116" s="18">
        <v>126.0</v>
      </c>
      <c r="C116" s="40">
        <f>IfNA(vlookup(B116,'Export 20241202'!$B$3:$C$1005,2,false),0)</f>
        <v>12899</v>
      </c>
      <c r="D116" s="40">
        <f>ifna(vlookup(B116,'Export 20241101'!B74:C1076,2,false),0)</f>
        <v>12413</v>
      </c>
      <c r="E116" s="40">
        <f>ifna(vlookup($B116,'Export 20241001'!$A$3:$D$1006,4,false),0)</f>
        <v>11963</v>
      </c>
      <c r="F116" s="22">
        <f>ifna(vlookup(B116,'Export 20240812'!$A$3:$D$1001,4,false),0)</f>
        <v>11121</v>
      </c>
      <c r="G116" s="22">
        <f>ifna(vlookup(B116,'Export 20240703'!$A$3:$D$1001,4,false),0)</f>
        <v>10395</v>
      </c>
      <c r="H116" s="22">
        <f>ifna(vlookup(B116,'GM 20240523'!$A$3:$E$1001,5,false),0)</f>
        <v>9738</v>
      </c>
      <c r="J116" s="22">
        <f t="shared" si="1"/>
        <v>120</v>
      </c>
      <c r="K116" s="22">
        <f t="shared" si="2"/>
        <v>120</v>
      </c>
      <c r="L116" s="22">
        <f t="shared" si="3"/>
        <v>115</v>
      </c>
      <c r="M116" s="22">
        <f t="shared" si="4"/>
        <v>113</v>
      </c>
      <c r="N116" s="22">
        <f t="shared" si="5"/>
        <v>112</v>
      </c>
      <c r="O116" s="22">
        <f t="shared" si="6"/>
        <v>112</v>
      </c>
    </row>
    <row r="117">
      <c r="A117" s="18" t="s">
        <v>370</v>
      </c>
      <c r="B117" s="18">
        <v>691.0</v>
      </c>
      <c r="C117" s="40">
        <f>IfNA(vlookup(B117,'Export 20241202'!$B$3:$C$1005,2,false),0)</f>
        <v>13188</v>
      </c>
      <c r="D117" s="40">
        <f>ifna(vlookup(B117,'Export 20241101'!B274:C1277,2,false),0)</f>
        <v>12555</v>
      </c>
      <c r="E117" s="40">
        <f>ifna(vlookup($B117,'Export 20241001'!$A$3:$D$1006,4,false),0)</f>
        <v>11958</v>
      </c>
      <c r="F117" s="22">
        <f>ifna(vlookup(B117,'Export 20240812'!$A$3:$D$1001,4,false),0)</f>
        <v>10880</v>
      </c>
      <c r="G117" s="22">
        <f>ifna(vlookup(B117,'Export 20240703'!$A$3:$D$1001,4,false),0)</f>
        <v>10050</v>
      </c>
      <c r="H117" s="22">
        <f>ifna(vlookup(B117,'GM 20240523'!$A$3:$E$1001,5,false),0)</f>
        <v>9106</v>
      </c>
      <c r="J117" s="22">
        <f t="shared" si="1"/>
        <v>115</v>
      </c>
      <c r="K117" s="22">
        <f t="shared" si="2"/>
        <v>115</v>
      </c>
      <c r="L117" s="22">
        <f t="shared" si="3"/>
        <v>116</v>
      </c>
      <c r="M117" s="22">
        <f t="shared" si="4"/>
        <v>117</v>
      </c>
      <c r="N117" s="22">
        <f t="shared" si="5"/>
        <v>119</v>
      </c>
      <c r="O117" s="22">
        <f t="shared" si="6"/>
        <v>124</v>
      </c>
    </row>
    <row r="118">
      <c r="A118" s="18" t="s">
        <v>702</v>
      </c>
      <c r="B118" s="18">
        <v>692.0</v>
      </c>
      <c r="C118" s="40">
        <f>IfNA(vlookup(B118,'Export 20241202'!$B$3:$C$1005,2,false),0)</f>
        <v>13143</v>
      </c>
      <c r="D118" s="40">
        <f>ifna(vlookup(B118,'Export 20241101'!B275:C1278,2,false),0)</f>
        <v>12513</v>
      </c>
      <c r="E118" s="40">
        <f>ifna(vlookup($B118,'Export 20241001'!$A$3:$D$1006,4,false),0)</f>
        <v>11920</v>
      </c>
      <c r="F118" s="22">
        <f>ifna(vlookup(B118,'Export 20240812'!$A$3:$D$1001,4,false),0)</f>
        <v>10854</v>
      </c>
      <c r="G118" s="22">
        <f>ifna(vlookup(B118,'Export 20240703'!$A$3:$D$1001,4,false),0)</f>
        <v>10016</v>
      </c>
      <c r="H118" s="22">
        <f>ifna(vlookup(B118,'GM 20240523'!$A$3:$E$1001,5,false),0)</f>
        <v>9084</v>
      </c>
      <c r="J118" s="22">
        <f t="shared" si="1"/>
        <v>116</v>
      </c>
      <c r="K118" s="22">
        <f t="shared" si="2"/>
        <v>116</v>
      </c>
      <c r="L118" s="22">
        <f t="shared" si="3"/>
        <v>117</v>
      </c>
      <c r="M118" s="22">
        <f t="shared" si="4"/>
        <v>118</v>
      </c>
      <c r="N118" s="22">
        <f t="shared" si="5"/>
        <v>121</v>
      </c>
      <c r="O118" s="22">
        <f t="shared" si="6"/>
        <v>125</v>
      </c>
    </row>
    <row r="119">
      <c r="A119" s="18" t="s">
        <v>710</v>
      </c>
      <c r="B119" s="18">
        <v>693.0</v>
      </c>
      <c r="C119" s="40">
        <f>IfNA(vlookup(B119,'Export 20241202'!$B$3:$C$1005,2,false),0)</f>
        <v>13089</v>
      </c>
      <c r="D119" s="40">
        <f>ifna(vlookup(B119,'Export 20241101'!B276:C1279,2,false),0)</f>
        <v>12467</v>
      </c>
      <c r="E119" s="40">
        <f>ifna(vlookup($B119,'Export 20241001'!$A$3:$D$1006,4,false),0)</f>
        <v>11881</v>
      </c>
      <c r="F119" s="22">
        <f>ifna(vlookup(B119,'Export 20240812'!$A$3:$D$1001,4,false),0)</f>
        <v>10815</v>
      </c>
      <c r="G119" s="22">
        <f>ifna(vlookup(B119,'Export 20240703'!$A$3:$D$1001,4,false),0)</f>
        <v>9980</v>
      </c>
      <c r="H119" s="22">
        <f>ifna(vlookup(B119,'GM 20240523'!$A$3:$E$1001,5,false),0)</f>
        <v>9056</v>
      </c>
      <c r="J119" s="22">
        <f t="shared" si="1"/>
        <v>117</v>
      </c>
      <c r="K119" s="22">
        <f t="shared" si="2"/>
        <v>117</v>
      </c>
      <c r="L119" s="22">
        <f t="shared" si="3"/>
        <v>118</v>
      </c>
      <c r="M119" s="22">
        <f t="shared" si="4"/>
        <v>120</v>
      </c>
      <c r="N119" s="22">
        <f t="shared" si="5"/>
        <v>123</v>
      </c>
      <c r="O119" s="22">
        <f t="shared" si="6"/>
        <v>126</v>
      </c>
    </row>
    <row r="120">
      <c r="A120" s="18" t="s">
        <v>737</v>
      </c>
      <c r="B120" s="18">
        <v>694.0</v>
      </c>
      <c r="C120" s="40">
        <f>IfNA(vlookup(B120,'Export 20241202'!$B$3:$C$1005,2,false),0)</f>
        <v>13061</v>
      </c>
      <c r="D120" s="40">
        <f>ifna(vlookup(B120,'Export 20241101'!B277:C1280,2,false),0)</f>
        <v>12431</v>
      </c>
      <c r="E120" s="40">
        <f>ifna(vlookup($B120,'Export 20241001'!$A$3:$D$1006,4,false),0)</f>
        <v>11847</v>
      </c>
      <c r="F120" s="22">
        <f>ifna(vlookup(B120,'Export 20240812'!$A$3:$D$1001,4,false),0)</f>
        <v>10789</v>
      </c>
      <c r="G120" s="22">
        <f>ifna(vlookup(B120,'Export 20240703'!$A$3:$D$1001,4,false),0)</f>
        <v>9956</v>
      </c>
      <c r="H120" s="22">
        <f>ifna(vlookup(B120,'GM 20240523'!$A$3:$E$1001,5,false),0)</f>
        <v>9029</v>
      </c>
      <c r="J120" s="22">
        <f t="shared" si="1"/>
        <v>118</v>
      </c>
      <c r="K120" s="22">
        <f t="shared" si="2"/>
        <v>118</v>
      </c>
      <c r="L120" s="22">
        <f t="shared" si="3"/>
        <v>119</v>
      </c>
      <c r="M120" s="22">
        <f t="shared" si="4"/>
        <v>121</v>
      </c>
      <c r="N120" s="22">
        <f t="shared" si="5"/>
        <v>124</v>
      </c>
      <c r="O120" s="22">
        <f t="shared" si="6"/>
        <v>127</v>
      </c>
    </row>
    <row r="121">
      <c r="A121" s="18" t="s">
        <v>466</v>
      </c>
      <c r="B121" s="18">
        <v>696.0</v>
      </c>
      <c r="C121" s="40">
        <f>IfNA(vlookup(B121,'Export 20241202'!$B$3:$C$1005,2,false),0)</f>
        <v>13049</v>
      </c>
      <c r="D121" s="40">
        <f>ifna(vlookup(B121,'Export 20241101'!B279:C1282,2,false),0)</f>
        <v>12424</v>
      </c>
      <c r="E121" s="40">
        <f>ifna(vlookup($B121,'Export 20241001'!$A$3:$D$1006,4,false),0)</f>
        <v>11836</v>
      </c>
      <c r="F121" s="22">
        <f>ifna(vlookup(B121,'Export 20240812'!$A$3:$D$1001,4,false),0)</f>
        <v>10782</v>
      </c>
      <c r="G121" s="22">
        <f>ifna(vlookup(B121,'Export 20240703'!$A$3:$D$1001,4,false),0)</f>
        <v>9951</v>
      </c>
      <c r="H121" s="22">
        <f>ifna(vlookup(B121,'GM 20240523'!$A$3:$E$1001,5,false),0)</f>
        <v>9020</v>
      </c>
      <c r="J121" s="22">
        <f t="shared" si="1"/>
        <v>119</v>
      </c>
      <c r="K121" s="22">
        <f t="shared" si="2"/>
        <v>119</v>
      </c>
      <c r="L121" s="22">
        <f t="shared" si="3"/>
        <v>120</v>
      </c>
      <c r="M121" s="22">
        <f t="shared" si="4"/>
        <v>122</v>
      </c>
      <c r="N121" s="22">
        <f t="shared" si="5"/>
        <v>125</v>
      </c>
      <c r="O121" s="22">
        <f t="shared" si="6"/>
        <v>128</v>
      </c>
    </row>
    <row r="122">
      <c r="A122" s="18" t="s">
        <v>574</v>
      </c>
      <c r="B122" s="18">
        <v>207.0</v>
      </c>
      <c r="C122" s="40">
        <f>IfNA(vlookup(B122,'Export 20241202'!$B$3:$C$1005,2,false),0)</f>
        <v>12842</v>
      </c>
      <c r="D122" s="40">
        <f>ifna(vlookup(B122,'Export 20241101'!B126:C1128,2,false),0)</f>
        <v>12291</v>
      </c>
      <c r="E122" s="40">
        <f>ifna(vlookup($B122,'Export 20241001'!$A$3:$D$1006,4,false),0)</f>
        <v>11750</v>
      </c>
      <c r="F122" s="22">
        <f>ifna(vlookup(B122,'Export 20240812'!$A$3:$D$1001,4,false),0)</f>
        <v>10842</v>
      </c>
      <c r="G122" s="22">
        <f>ifna(vlookup(B122,'Export 20240703'!$A$3:$D$1001,4,false),0)</f>
        <v>10085</v>
      </c>
      <c r="H122" s="22">
        <f>ifna(vlookup(B122,'GM 20240523'!$A$3:$E$1001,5,false),0)</f>
        <v>9366</v>
      </c>
      <c r="J122" s="22">
        <f t="shared" si="1"/>
        <v>121</v>
      </c>
      <c r="K122" s="22">
        <f t="shared" si="2"/>
        <v>122</v>
      </c>
      <c r="L122" s="22">
        <f t="shared" si="3"/>
        <v>121</v>
      </c>
      <c r="M122" s="22">
        <f t="shared" si="4"/>
        <v>119</v>
      </c>
      <c r="N122" s="22">
        <f t="shared" si="5"/>
        <v>116</v>
      </c>
      <c r="O122" s="22">
        <f t="shared" si="6"/>
        <v>115</v>
      </c>
    </row>
    <row r="123">
      <c r="A123" s="18" t="s">
        <v>142</v>
      </c>
      <c r="B123" s="18">
        <v>256.0</v>
      </c>
      <c r="C123" s="40">
        <f>IfNA(vlookup(B123,'Export 20241202'!$B$3:$C$1005,2,false),0)</f>
        <v>12829</v>
      </c>
      <c r="D123" s="40">
        <f>ifna(vlookup(B123,'Export 20241101'!B153:C1155,2,false),0)</f>
        <v>12296</v>
      </c>
      <c r="E123" s="40">
        <f>ifna(vlookup($B123,'Export 20241001'!$A$3:$D$1006,4,false),0)</f>
        <v>11725</v>
      </c>
      <c r="F123" s="22">
        <f>ifna(vlookup(B123,'Export 20240812'!$A$3:$D$1001,4,false),0)</f>
        <v>10779</v>
      </c>
      <c r="G123" s="22">
        <f>ifna(vlookup(B123,'Export 20240703'!$A$3:$D$1001,4,false),0)</f>
        <v>10060</v>
      </c>
      <c r="H123" s="22">
        <f>ifna(vlookup(B123,'GM 20240523'!$A$3:$E$1001,5,false),0)</f>
        <v>9422</v>
      </c>
      <c r="J123" s="22">
        <f t="shared" si="1"/>
        <v>122</v>
      </c>
      <c r="K123" s="22">
        <f t="shared" si="2"/>
        <v>121</v>
      </c>
      <c r="L123" s="22">
        <f t="shared" si="3"/>
        <v>122</v>
      </c>
      <c r="M123" s="22">
        <f t="shared" si="4"/>
        <v>123</v>
      </c>
      <c r="N123" s="22">
        <f t="shared" si="5"/>
        <v>117</v>
      </c>
      <c r="O123" s="22">
        <f t="shared" si="6"/>
        <v>113</v>
      </c>
    </row>
    <row r="124">
      <c r="A124" s="18" t="s">
        <v>132</v>
      </c>
      <c r="B124" s="18">
        <v>105.0</v>
      </c>
      <c r="C124" s="40">
        <f>IfNA(vlookup(B124,'Export 20241202'!$B$3:$C$1005,2,false),0)</f>
        <v>12097</v>
      </c>
      <c r="D124" s="40">
        <f>ifna(vlookup(B124,'Export 20241101'!B60:C1062,2,false),0)</f>
        <v>11837</v>
      </c>
      <c r="E124" s="40">
        <f>ifna(vlookup($B124,'Export 20241001'!$A$3:$D$1006,4,false),0)</f>
        <v>11586</v>
      </c>
      <c r="F124" s="22">
        <f>ifna(vlookup(B124,'Export 20240812'!$A$3:$D$1001,4,false),0)</f>
        <v>11200</v>
      </c>
      <c r="G124" s="22">
        <f>ifna(vlookup(B124,'Export 20240703'!$A$3:$D$1001,4,false),0)</f>
        <v>8147</v>
      </c>
      <c r="H124" s="22">
        <f>ifna(vlookup(B124,'GM 20240523'!$A$3:$E$1001,5,false),0)</f>
        <v>7595</v>
      </c>
      <c r="J124" s="22">
        <f t="shared" si="1"/>
        <v>129</v>
      </c>
      <c r="K124" s="22">
        <f t="shared" si="2"/>
        <v>126</v>
      </c>
      <c r="L124" s="22">
        <f t="shared" si="3"/>
        <v>123</v>
      </c>
      <c r="M124" s="22">
        <f t="shared" si="4"/>
        <v>112</v>
      </c>
      <c r="N124" s="22">
        <f t="shared" si="5"/>
        <v>151</v>
      </c>
      <c r="O124" s="22">
        <f t="shared" si="6"/>
        <v>150</v>
      </c>
    </row>
    <row r="125">
      <c r="A125" s="18" t="s">
        <v>190</v>
      </c>
      <c r="B125" s="18">
        <v>481.0</v>
      </c>
      <c r="C125" s="40">
        <f>IfNA(vlookup(B125,'Export 20241202'!$B$3:$C$1005,2,false),0)</f>
        <v>12506</v>
      </c>
      <c r="D125" s="40">
        <f>ifna(vlookup(B125,'Export 20241101'!B212:C1215,2,false),0)</f>
        <v>12022</v>
      </c>
      <c r="E125" s="40">
        <f>ifna(vlookup($B125,'Export 20241001'!$A$3:$D$1006,4,false),0)</f>
        <v>11528</v>
      </c>
      <c r="F125" s="22">
        <f>ifna(vlookup(B125,'Export 20240812'!$A$3:$D$1001,4,false),0)</f>
        <v>10697</v>
      </c>
      <c r="G125" s="22">
        <f>ifna(vlookup(B125,'Export 20240703'!$A$3:$D$1001,4,false),0)</f>
        <v>10051</v>
      </c>
      <c r="H125" s="22">
        <f>ifna(vlookup(B125,'GM 20240523'!$A$3:$E$1001,5,false),0)</f>
        <v>9305</v>
      </c>
      <c r="J125" s="22">
        <f t="shared" si="1"/>
        <v>123</v>
      </c>
      <c r="K125" s="22">
        <f t="shared" si="2"/>
        <v>123</v>
      </c>
      <c r="L125" s="22">
        <f t="shared" si="3"/>
        <v>124</v>
      </c>
      <c r="M125" s="22">
        <f t="shared" si="4"/>
        <v>124</v>
      </c>
      <c r="N125" s="22">
        <f t="shared" si="5"/>
        <v>118</v>
      </c>
      <c r="O125" s="22">
        <f t="shared" si="6"/>
        <v>117</v>
      </c>
    </row>
    <row r="126">
      <c r="A126" s="18" t="s">
        <v>145</v>
      </c>
      <c r="B126" s="18">
        <v>129.0</v>
      </c>
      <c r="C126" s="40">
        <f>IfNA(vlookup(B126,'Export 20241202'!$B$3:$C$1005,2,false),0)</f>
        <v>12329</v>
      </c>
      <c r="D126" s="40">
        <f>ifna(vlookup(B126,'Export 20241101'!B76:C1078,2,false),0)</f>
        <v>11877</v>
      </c>
      <c r="E126" s="40">
        <f>ifna(vlookup($B126,'Export 20241001'!$A$3:$D$1006,4,false),0)</f>
        <v>11425</v>
      </c>
      <c r="F126" s="22">
        <f>ifna(vlookup(B126,'Export 20240812'!$A$3:$D$1001,4,false),0)</f>
        <v>10638</v>
      </c>
      <c r="G126" s="22">
        <f>ifna(vlookup(B126,'Export 20240703'!$A$3:$D$1001,4,false),0)</f>
        <v>10034</v>
      </c>
      <c r="H126" s="22">
        <f>ifna(vlookup(B126,'GM 20240523'!$A$3:$E$1001,5,false),0)</f>
        <v>9389</v>
      </c>
      <c r="J126" s="22">
        <f t="shared" si="1"/>
        <v>124</v>
      </c>
      <c r="K126" s="22">
        <f t="shared" si="2"/>
        <v>124</v>
      </c>
      <c r="L126" s="22">
        <f t="shared" si="3"/>
        <v>125</v>
      </c>
      <c r="M126" s="22">
        <f t="shared" si="4"/>
        <v>125</v>
      </c>
      <c r="N126" s="22">
        <f t="shared" si="5"/>
        <v>120</v>
      </c>
      <c r="O126" s="22">
        <f t="shared" si="6"/>
        <v>114</v>
      </c>
    </row>
    <row r="127">
      <c r="A127" s="18" t="s">
        <v>713</v>
      </c>
      <c r="B127" s="18">
        <v>249.0</v>
      </c>
      <c r="C127" s="40">
        <f>IfNA(vlookup(B127,'Export 20241202'!$B$3:$C$1005,2,false),0)</f>
        <v>12328</v>
      </c>
      <c r="D127" s="40">
        <f>ifna(vlookup(B127,'Export 20241101'!B150:C1152,2,false),0)</f>
        <v>11873</v>
      </c>
      <c r="E127" s="40">
        <f>ifna(vlookup($B127,'Export 20241001'!$A$3:$D$1006,4,false),0)</f>
        <v>11398</v>
      </c>
      <c r="F127" s="22">
        <f>ifna(vlookup(B127,'Export 20240812'!$A$3:$D$1001,4,false),0)</f>
        <v>10580</v>
      </c>
      <c r="G127" s="22">
        <f>ifna(vlookup(B127,'Export 20240703'!$A$3:$D$1001,4,false),0)</f>
        <v>9931</v>
      </c>
      <c r="H127" s="22">
        <f>ifna(vlookup(B127,'GM 20240523'!$A$3:$E$1001,5,false),0)</f>
        <v>9249</v>
      </c>
      <c r="J127" s="22">
        <f t="shared" si="1"/>
        <v>125</v>
      </c>
      <c r="K127" s="22">
        <f t="shared" si="2"/>
        <v>125</v>
      </c>
      <c r="L127" s="22">
        <f t="shared" si="3"/>
        <v>126</v>
      </c>
      <c r="M127" s="22">
        <f t="shared" si="4"/>
        <v>126</v>
      </c>
      <c r="N127" s="22">
        <f t="shared" si="5"/>
        <v>126</v>
      </c>
      <c r="O127" s="22">
        <f t="shared" si="6"/>
        <v>118</v>
      </c>
    </row>
    <row r="128">
      <c r="A128" s="18" t="s">
        <v>776</v>
      </c>
      <c r="B128" s="18">
        <v>300.0</v>
      </c>
      <c r="C128" s="40">
        <f>IfNA(vlookup(B128,'Export 20241202'!$B$3:$C$1005,2,false),0)</f>
        <v>12298</v>
      </c>
      <c r="D128" s="40">
        <f>ifna(vlookup(B128,'Export 20241101'!B161:C1163,2,false),0)</f>
        <v>11813</v>
      </c>
      <c r="E128" s="40">
        <f>ifna(vlookup($B128,'Export 20241001'!$A$3:$D$1006,4,false),0)</f>
        <v>11383</v>
      </c>
      <c r="F128" s="22">
        <f>ifna(vlookup(B128,'Export 20240812'!$A$3:$D$1001,4,false),0)</f>
        <v>10561</v>
      </c>
      <c r="G128" s="22">
        <f>ifna(vlookup(B128,'Export 20240703'!$A$3:$D$1001,4,false),0)</f>
        <v>9909</v>
      </c>
      <c r="H128" s="22">
        <f>ifna(vlookup(B128,'GM 20240523'!$A$3:$E$1001,5,false),0)</f>
        <v>9009</v>
      </c>
      <c r="J128" s="22">
        <f t="shared" si="1"/>
        <v>126</v>
      </c>
      <c r="K128" s="22">
        <f t="shared" si="2"/>
        <v>127</v>
      </c>
      <c r="L128" s="22">
        <f t="shared" si="3"/>
        <v>127</v>
      </c>
      <c r="M128" s="22">
        <f t="shared" si="4"/>
        <v>127</v>
      </c>
      <c r="N128" s="22">
        <f t="shared" si="5"/>
        <v>127</v>
      </c>
      <c r="O128" s="22">
        <f t="shared" si="6"/>
        <v>129</v>
      </c>
    </row>
    <row r="129">
      <c r="A129" s="18" t="s">
        <v>683</v>
      </c>
      <c r="B129" s="18">
        <v>96.0</v>
      </c>
      <c r="C129" s="40">
        <f>IfNA(vlookup(B129,'Export 20241202'!$B$3:$C$1005,2,false),0)</f>
        <v>12073</v>
      </c>
      <c r="D129" s="40">
        <f>ifna(vlookup(B129,'Export 20241101'!B53:C1055,2,false),0)</f>
        <v>11618</v>
      </c>
      <c r="E129" s="40">
        <f>ifna(vlookup($B129,'Export 20241001'!$A$3:$D$1006,4,false),0)</f>
        <v>11182</v>
      </c>
      <c r="F129" s="22">
        <f>ifna(vlookup(B129,'Export 20240812'!$A$3:$D$1001,4,false),0)</f>
        <v>10408</v>
      </c>
      <c r="G129" s="22">
        <f>ifna(vlookup(B129,'Export 20240703'!$A$3:$D$1001,4,false),0)</f>
        <v>9770</v>
      </c>
      <c r="H129" s="22">
        <f>ifna(vlookup(B129,'GM 20240523'!$A$3:$E$1001,5,false),0)</f>
        <v>9142</v>
      </c>
      <c r="J129" s="22">
        <f t="shared" si="1"/>
        <v>132</v>
      </c>
      <c r="K129" s="22">
        <f t="shared" si="2"/>
        <v>130</v>
      </c>
      <c r="L129" s="22">
        <f t="shared" si="3"/>
        <v>128</v>
      </c>
      <c r="M129" s="22">
        <f t="shared" si="4"/>
        <v>129</v>
      </c>
      <c r="N129" s="22">
        <f t="shared" si="5"/>
        <v>129</v>
      </c>
      <c r="O129" s="22">
        <f t="shared" si="6"/>
        <v>123</v>
      </c>
    </row>
    <row r="130">
      <c r="A130" s="18" t="s">
        <v>236</v>
      </c>
      <c r="B130" s="18">
        <v>585.0</v>
      </c>
      <c r="C130" s="40">
        <f>IfNA(vlookup(B130,'Export 20241202'!$B$3:$C$1005,2,false),0)</f>
        <v>11859</v>
      </c>
      <c r="D130" s="40">
        <f>ifna(vlookup(B130,'Export 20241101'!B234:C1237,2,false),0)</f>
        <v>11486</v>
      </c>
      <c r="E130" s="40">
        <f>ifna(vlookup($B130,'Export 20241001'!$A$3:$D$1006,4,false),0)</f>
        <v>11143</v>
      </c>
      <c r="F130" s="22">
        <f>ifna(vlookup(B130,'Export 20240812'!$A$3:$D$1001,4,false),0)</f>
        <v>10494</v>
      </c>
      <c r="G130" s="22">
        <f>ifna(vlookup(B130,'Export 20240703'!$A$3:$D$1001,4,false),0)</f>
        <v>10009</v>
      </c>
      <c r="H130" s="22">
        <f>ifna(vlookup(B130,'GM 20240523'!$A$3:$E$1001,5,false),0)</f>
        <v>9349</v>
      </c>
      <c r="J130" s="22">
        <f t="shared" si="1"/>
        <v>135</v>
      </c>
      <c r="K130" s="22">
        <f t="shared" si="2"/>
        <v>133</v>
      </c>
      <c r="L130" s="22">
        <f t="shared" si="3"/>
        <v>129</v>
      </c>
      <c r="M130" s="22">
        <f t="shared" si="4"/>
        <v>128</v>
      </c>
      <c r="N130" s="22">
        <f t="shared" si="5"/>
        <v>122</v>
      </c>
      <c r="O130" s="22">
        <f t="shared" si="6"/>
        <v>116</v>
      </c>
    </row>
    <row r="131">
      <c r="A131" s="18" t="s">
        <v>694</v>
      </c>
      <c r="B131" s="18">
        <v>305.0</v>
      </c>
      <c r="C131" s="40">
        <f>IfNA(vlookup(B131,'Export 20241202'!$B$3:$C$1005,2,false),0)</f>
        <v>12086</v>
      </c>
      <c r="D131" s="40">
        <f>ifna(vlookup(B131,'Export 20241101'!B163:C1165,2,false),0)</f>
        <v>11622</v>
      </c>
      <c r="E131" s="40">
        <f>ifna(vlookup($B131,'Export 20241001'!$A$3:$D$1006,4,false),0)</f>
        <v>11141</v>
      </c>
      <c r="F131" s="22">
        <f>ifna(vlookup(B131,'Export 20240812'!$A$3:$D$1001,4,false),0)</f>
        <v>10367</v>
      </c>
      <c r="G131" s="22">
        <f>ifna(vlookup(B131,'Export 20240703'!$A$3:$D$1001,4,false),0)</f>
        <v>9700</v>
      </c>
      <c r="H131" s="22">
        <f>ifna(vlookup(B131,'GM 20240523'!$A$3:$E$1001,5,false),0)</f>
        <v>8944</v>
      </c>
      <c r="J131" s="22">
        <f t="shared" si="1"/>
        <v>130</v>
      </c>
      <c r="K131" s="22">
        <f t="shared" si="2"/>
        <v>129</v>
      </c>
      <c r="L131" s="22">
        <f t="shared" si="3"/>
        <v>130</v>
      </c>
      <c r="M131" s="22">
        <f t="shared" si="4"/>
        <v>130</v>
      </c>
      <c r="N131" s="22">
        <f t="shared" si="5"/>
        <v>130</v>
      </c>
      <c r="O131" s="22">
        <f t="shared" si="6"/>
        <v>132</v>
      </c>
    </row>
    <row r="132">
      <c r="A132" s="18" t="s">
        <v>790</v>
      </c>
      <c r="B132" s="18">
        <v>37.0</v>
      </c>
      <c r="C132" s="40">
        <f>IfNA(vlookup(B132,'Export 20241202'!$B$3:$C$1005,2,false),0)</f>
        <v>12074</v>
      </c>
      <c r="D132" s="40">
        <f>ifna(vlookup(B132,'Export 20241101'!B17:C1019,2,false),0)</f>
        <v>11610</v>
      </c>
      <c r="E132" s="40">
        <f>ifna(vlookup($B132,'Export 20241001'!$A$3:$D$1006,4,false),0)</f>
        <v>11122</v>
      </c>
      <c r="F132" s="22">
        <f>ifna(vlookup(B132,'Export 20240812'!$A$3:$D$1001,4,false),0)</f>
        <v>10306</v>
      </c>
      <c r="G132" s="22">
        <f>ifna(vlookup(B132,'Export 20240703'!$A$3:$D$1001,4,false),0)</f>
        <v>9654</v>
      </c>
      <c r="H132" s="22">
        <f>ifna(vlookup(B132,'GM 20240523'!$A$3:$E$1001,5,false),0)</f>
        <v>8955</v>
      </c>
      <c r="J132" s="22">
        <f t="shared" si="1"/>
        <v>131</v>
      </c>
      <c r="K132" s="22">
        <f t="shared" si="2"/>
        <v>131</v>
      </c>
      <c r="L132" s="22">
        <f t="shared" si="3"/>
        <v>131</v>
      </c>
      <c r="M132" s="22">
        <f t="shared" si="4"/>
        <v>132</v>
      </c>
      <c r="N132" s="22">
        <f t="shared" si="5"/>
        <v>132</v>
      </c>
      <c r="O132" s="22">
        <f t="shared" si="6"/>
        <v>131</v>
      </c>
    </row>
    <row r="133">
      <c r="A133" s="18" t="s">
        <v>359</v>
      </c>
      <c r="B133" s="18">
        <v>140.0</v>
      </c>
      <c r="C133" s="40">
        <f>IfNA(vlookup(B133,'Export 20241202'!$B$3:$C$1005,2,false),0)</f>
        <v>12129</v>
      </c>
      <c r="D133" s="40">
        <f>ifna(vlookup(B133,'Export 20241101'!B86:C1088,2,false),0)</f>
        <v>11596</v>
      </c>
      <c r="E133" s="40">
        <f>ifna(vlookup($B133,'Export 20241001'!$A$3:$D$1006,4,false),0)</f>
        <v>11108</v>
      </c>
      <c r="F133" s="22">
        <f>ifna(vlookup(B133,'Export 20240812'!$A$3:$D$1001,4,false),0)</f>
        <v>10211</v>
      </c>
      <c r="G133" s="22">
        <f>ifna(vlookup(B133,'Export 20240703'!$A$3:$D$1001,4,false),0)</f>
        <v>9498</v>
      </c>
      <c r="H133" s="22">
        <f>ifna(vlookup(B133,'GM 20240523'!$A$3:$E$1001,5,false),0)</f>
        <v>8808</v>
      </c>
      <c r="J133" s="22">
        <f t="shared" si="1"/>
        <v>128</v>
      </c>
      <c r="K133" s="22">
        <f t="shared" si="2"/>
        <v>132</v>
      </c>
      <c r="L133" s="22">
        <f t="shared" si="3"/>
        <v>132</v>
      </c>
      <c r="M133" s="22">
        <f t="shared" si="4"/>
        <v>133</v>
      </c>
      <c r="N133" s="22">
        <f t="shared" si="5"/>
        <v>133</v>
      </c>
      <c r="O133" s="22">
        <f t="shared" si="6"/>
        <v>133</v>
      </c>
    </row>
    <row r="134">
      <c r="A134" s="18" t="s">
        <v>318</v>
      </c>
      <c r="B134" s="18">
        <v>173.0</v>
      </c>
      <c r="C134" s="40">
        <f>IfNA(vlookup(B134,'Export 20241202'!$B$3:$C$1005,2,false),0)</f>
        <v>12227</v>
      </c>
      <c r="D134" s="40">
        <f>ifna(vlookup(B134,'Export 20241101'!B109:C1111,2,false),0)</f>
        <v>11737</v>
      </c>
      <c r="E134" s="40">
        <f>ifna(vlookup($B134,'Export 20241001'!$A$3:$D$1006,4,false),0)</f>
        <v>11091</v>
      </c>
      <c r="F134" s="22">
        <f>ifna(vlookup(B134,'Export 20240812'!$A$3:$D$1001,4,false),0)</f>
        <v>10120</v>
      </c>
      <c r="G134" s="22">
        <f>ifna(vlookup(B134,'Export 20240703'!$A$3:$D$1001,4,false),0)</f>
        <v>9441</v>
      </c>
      <c r="H134" s="22">
        <f>ifna(vlookup(B134,'GM 20240523'!$A$3:$E$1001,5,false),0)</f>
        <v>8767</v>
      </c>
      <c r="J134" s="22">
        <f t="shared" si="1"/>
        <v>127</v>
      </c>
      <c r="K134" s="22">
        <f t="shared" si="2"/>
        <v>128</v>
      </c>
      <c r="L134" s="22">
        <f t="shared" si="3"/>
        <v>133</v>
      </c>
      <c r="M134" s="22">
        <f t="shared" si="4"/>
        <v>135</v>
      </c>
      <c r="N134" s="22">
        <f t="shared" si="5"/>
        <v>134</v>
      </c>
      <c r="O134" s="22">
        <f t="shared" si="6"/>
        <v>135</v>
      </c>
    </row>
    <row r="135">
      <c r="A135" s="18" t="s">
        <v>100</v>
      </c>
      <c r="B135" s="18">
        <v>540.0</v>
      </c>
      <c r="C135" s="40">
        <f>IfNA(vlookup(B135,'Export 20241202'!$B$3:$C$1005,2,false),0)</f>
        <v>11793</v>
      </c>
      <c r="D135" s="40">
        <f>ifna(vlookup(B135,'Export 20241101'!B224:C1227,2,false),0)</f>
        <v>11375</v>
      </c>
      <c r="E135" s="40">
        <f>ifna(vlookup($B135,'Export 20241001'!$A$3:$D$1006,4,false),0)</f>
        <v>11006</v>
      </c>
      <c r="F135" s="22">
        <f>ifna(vlookup(B135,'Export 20240812'!$A$3:$D$1001,4,false),0)</f>
        <v>10352</v>
      </c>
      <c r="G135" s="22">
        <f>ifna(vlookup(B135,'Export 20240703'!$A$3:$D$1001,4,false),0)</f>
        <v>9822</v>
      </c>
      <c r="H135" s="22">
        <f>ifna(vlookup(B135,'GM 20240523'!$A$3:$E$1001,5,false),0)</f>
        <v>9208</v>
      </c>
      <c r="J135" s="22">
        <f t="shared" si="1"/>
        <v>136</v>
      </c>
      <c r="K135" s="22">
        <f t="shared" si="2"/>
        <v>135</v>
      </c>
      <c r="L135" s="22">
        <f t="shared" si="3"/>
        <v>134</v>
      </c>
      <c r="M135" s="22">
        <f t="shared" si="4"/>
        <v>131</v>
      </c>
      <c r="N135" s="22">
        <f t="shared" si="5"/>
        <v>128</v>
      </c>
      <c r="O135" s="22">
        <f t="shared" si="6"/>
        <v>120</v>
      </c>
    </row>
    <row r="136">
      <c r="A136" s="18" t="s">
        <v>770</v>
      </c>
      <c r="B136" s="18">
        <v>456.0</v>
      </c>
      <c r="C136" s="40">
        <f>IfNA(vlookup(B136,'Export 20241202'!$B$3:$C$1005,2,false),0)</f>
        <v>11675</v>
      </c>
      <c r="D136" s="40">
        <f>ifna(vlookup(B136,'Export 20241101'!B197:C1200,2,false),0)</f>
        <v>11275</v>
      </c>
      <c r="E136" s="40">
        <f>ifna(vlookup($B136,'Export 20241001'!$A$3:$D$1006,4,false),0)</f>
        <v>10903</v>
      </c>
      <c r="F136" s="22">
        <f>ifna(vlookup(B136,'Export 20240812'!$A$3:$D$1001,4,false),0)</f>
        <v>10190</v>
      </c>
      <c r="G136" s="22">
        <f>ifna(vlookup(B136,'Export 20240703'!$A$3:$D$1001,4,false),0)</f>
        <v>9662</v>
      </c>
      <c r="H136" s="22">
        <f>ifna(vlookup(B136,'GM 20240523'!$A$3:$E$1001,5,false),0)</f>
        <v>8986</v>
      </c>
      <c r="J136" s="22">
        <f t="shared" si="1"/>
        <v>138</v>
      </c>
      <c r="K136" s="22">
        <f t="shared" si="2"/>
        <v>137</v>
      </c>
      <c r="L136" s="22">
        <f t="shared" si="3"/>
        <v>135</v>
      </c>
      <c r="M136" s="22">
        <f t="shared" si="4"/>
        <v>134</v>
      </c>
      <c r="N136" s="22">
        <f t="shared" si="5"/>
        <v>131</v>
      </c>
      <c r="O136" s="22">
        <f t="shared" si="6"/>
        <v>130</v>
      </c>
    </row>
    <row r="137">
      <c r="A137" s="18" t="s">
        <v>41</v>
      </c>
      <c r="B137" s="18">
        <v>508.0</v>
      </c>
      <c r="C137" s="40">
        <f>IfNA(vlookup(B137,'Export 20241202'!$B$3:$C$1005,2,false),0)</f>
        <v>11875</v>
      </c>
      <c r="D137" s="40">
        <f>ifna(vlookup(B137,'Export 20241101'!B218:C1221,2,false),0)</f>
        <v>11383</v>
      </c>
      <c r="E137" s="40">
        <f>ifna(vlookup($B137,'Export 20241001'!$A$3:$D$1006,4,false),0)</f>
        <v>10844</v>
      </c>
      <c r="F137" s="22">
        <f>ifna(vlookup(B137,'Export 20240812'!$A$3:$D$1001,4,false),0)</f>
        <v>10006</v>
      </c>
      <c r="G137" s="22">
        <f>ifna(vlookup(B137,'Export 20240703'!$A$3:$D$1001,4,false),0)</f>
        <v>9330</v>
      </c>
      <c r="H137" s="22">
        <f>ifna(vlookup(B137,'GM 20240523'!$A$3:$E$1001,5,false),0)</f>
        <v>8589</v>
      </c>
      <c r="J137" s="22">
        <f t="shared" si="1"/>
        <v>133</v>
      </c>
      <c r="K137" s="22">
        <f t="shared" si="2"/>
        <v>134</v>
      </c>
      <c r="L137" s="22">
        <f t="shared" si="3"/>
        <v>136</v>
      </c>
      <c r="M137" s="22">
        <f t="shared" si="4"/>
        <v>136</v>
      </c>
      <c r="N137" s="22">
        <f t="shared" si="5"/>
        <v>137</v>
      </c>
      <c r="O137" s="22">
        <f t="shared" si="6"/>
        <v>138</v>
      </c>
    </row>
    <row r="138">
      <c r="A138" s="18" t="s">
        <v>576</v>
      </c>
      <c r="B138" s="18">
        <v>33.0</v>
      </c>
      <c r="C138" s="40">
        <f>IfNA(vlookup(B138,'Export 20241202'!$B$3:$C$1005,2,false),0)</f>
        <v>11865</v>
      </c>
      <c r="D138" s="40">
        <f>ifna(vlookup(B138,'Export 20241101'!B15:C1017,2,false),0)</f>
        <v>11343</v>
      </c>
      <c r="E138" s="40">
        <f>ifna(vlookup($B138,'Export 20241001'!$A$3:$D$1006,4,false),0)</f>
        <v>10828</v>
      </c>
      <c r="F138" s="22">
        <f>ifna(vlookup(B138,'Export 20240812'!$A$3:$D$1001,4,false),0)</f>
        <v>9981</v>
      </c>
      <c r="G138" s="22">
        <f>ifna(vlookup(B138,'Export 20240703'!$A$3:$D$1001,4,false),0)</f>
        <v>9435</v>
      </c>
      <c r="H138" s="22">
        <f>ifna(vlookup(B138,'GM 20240523'!$A$3:$E$1001,5,false),0)</f>
        <v>8768</v>
      </c>
      <c r="J138" s="22">
        <f t="shared" si="1"/>
        <v>134</v>
      </c>
      <c r="K138" s="22">
        <f t="shared" si="2"/>
        <v>136</v>
      </c>
      <c r="L138" s="22">
        <f t="shared" si="3"/>
        <v>137</v>
      </c>
      <c r="M138" s="22">
        <f t="shared" si="4"/>
        <v>138</v>
      </c>
      <c r="N138" s="22">
        <f t="shared" si="5"/>
        <v>135</v>
      </c>
      <c r="O138" s="22">
        <f t="shared" si="6"/>
        <v>134</v>
      </c>
    </row>
    <row r="139">
      <c r="A139" s="18" t="s">
        <v>526</v>
      </c>
      <c r="B139" s="18">
        <v>124.0</v>
      </c>
      <c r="C139" s="40">
        <f>IfNA(vlookup(B139,'Export 20241202'!$B$3:$C$1005,2,false),0)</f>
        <v>11693</v>
      </c>
      <c r="D139" s="40">
        <f>ifna(vlookup(B139,'Export 20241101'!B72:C1074,2,false),0)</f>
        <v>11218</v>
      </c>
      <c r="E139" s="40">
        <f>ifna(vlookup($B139,'Export 20241001'!$A$3:$D$1006,4,false),0)</f>
        <v>10792</v>
      </c>
      <c r="F139" s="22">
        <f>ifna(vlookup(B139,'Export 20240812'!$A$3:$D$1001,4,false),0)</f>
        <v>9987</v>
      </c>
      <c r="G139" s="22">
        <f>ifna(vlookup(B139,'Export 20240703'!$A$3:$D$1001,4,false),0)</f>
        <v>9373</v>
      </c>
      <c r="H139" s="22">
        <f>ifna(vlookup(B139,'GM 20240523'!$A$3:$E$1001,5,false),0)</f>
        <v>8728</v>
      </c>
      <c r="J139" s="22">
        <f t="shared" si="1"/>
        <v>137</v>
      </c>
      <c r="K139" s="22">
        <f t="shared" si="2"/>
        <v>138</v>
      </c>
      <c r="L139" s="22">
        <f t="shared" si="3"/>
        <v>138</v>
      </c>
      <c r="M139" s="22">
        <f t="shared" si="4"/>
        <v>137</v>
      </c>
      <c r="N139" s="22">
        <f t="shared" si="5"/>
        <v>136</v>
      </c>
      <c r="O139" s="22">
        <f t="shared" si="6"/>
        <v>136</v>
      </c>
    </row>
    <row r="140">
      <c r="A140" s="18" t="s">
        <v>268</v>
      </c>
      <c r="B140" s="18">
        <v>492.0</v>
      </c>
      <c r="C140" s="40">
        <f>IfNA(vlookup(B140,'Export 20241202'!$B$3:$C$1005,2,false),0)</f>
        <v>11661</v>
      </c>
      <c r="D140" s="40">
        <f>ifna(vlookup(B140,'Export 20241101'!B215:C1218,2,false),0)</f>
        <v>11217</v>
      </c>
      <c r="E140" s="40">
        <f>ifna(vlookup($B140,'Export 20241001'!$A$3:$D$1006,4,false),0)</f>
        <v>10729</v>
      </c>
      <c r="F140" s="22">
        <f>ifna(vlookup(B140,'Export 20240812'!$A$3:$D$1001,4,false),0)</f>
        <v>9968</v>
      </c>
      <c r="G140" s="22">
        <f>ifna(vlookup(B140,'Export 20240703'!$A$3:$D$1001,4,false),0)</f>
        <v>9321</v>
      </c>
      <c r="H140" s="22">
        <f>ifna(vlookup(B140,'GM 20240523'!$A$3:$E$1001,5,false),0)</f>
        <v>8644</v>
      </c>
      <c r="J140" s="22">
        <f t="shared" si="1"/>
        <v>139</v>
      </c>
      <c r="K140" s="22">
        <f t="shared" si="2"/>
        <v>139</v>
      </c>
      <c r="L140" s="22">
        <f t="shared" si="3"/>
        <v>139</v>
      </c>
      <c r="M140" s="22">
        <f t="shared" si="4"/>
        <v>139</v>
      </c>
      <c r="N140" s="22">
        <f t="shared" si="5"/>
        <v>138</v>
      </c>
      <c r="O140" s="22">
        <f t="shared" si="6"/>
        <v>137</v>
      </c>
    </row>
    <row r="141">
      <c r="A141" s="18" t="s">
        <v>37</v>
      </c>
      <c r="B141" s="18">
        <v>125.0</v>
      </c>
      <c r="C141" s="40">
        <f>IfNA(vlookup(B141,'Export 20241202'!$B$3:$C$1005,2,false),0)</f>
        <v>11196</v>
      </c>
      <c r="D141" s="40">
        <f>ifna(vlookup(B141,'Export 20241101'!B73:C1075,2,false),0)</f>
        <v>10819</v>
      </c>
      <c r="E141" s="40">
        <f>ifna(vlookup($B141,'Export 20241001'!$A$3:$D$1006,4,false),0)</f>
        <v>10565</v>
      </c>
      <c r="F141" s="22">
        <f>ifna(vlookup(B141,'Export 20240812'!$A$3:$D$1001,4,false),0)</f>
        <v>9630</v>
      </c>
      <c r="G141" s="22">
        <f>ifna(vlookup(B141,'Export 20240703'!$A$3:$D$1001,4,false),0)</f>
        <v>8862</v>
      </c>
      <c r="H141" s="22">
        <f>ifna(vlookup(B141,'GM 20240523'!$A$3:$E$1001,5,false),0)</f>
        <v>8309</v>
      </c>
      <c r="J141" s="22">
        <f t="shared" si="1"/>
        <v>142</v>
      </c>
      <c r="K141" s="22">
        <f t="shared" si="2"/>
        <v>142</v>
      </c>
      <c r="L141" s="22">
        <f t="shared" si="3"/>
        <v>140</v>
      </c>
      <c r="M141" s="22">
        <f t="shared" si="4"/>
        <v>142</v>
      </c>
      <c r="N141" s="22">
        <f t="shared" si="5"/>
        <v>141</v>
      </c>
      <c r="O141" s="22">
        <f t="shared" si="6"/>
        <v>141</v>
      </c>
    </row>
    <row r="142">
      <c r="A142" s="18" t="s">
        <v>780</v>
      </c>
      <c r="B142" s="18">
        <v>373.0</v>
      </c>
      <c r="C142" s="40">
        <f>IfNA(vlookup(B142,'Export 20241202'!$B$3:$C$1005,2,false),0)</f>
        <v>11584</v>
      </c>
      <c r="D142" s="40">
        <f>ifna(vlookup(B142,'Export 20241101'!B181:C1183,2,false),0)</f>
        <v>11024</v>
      </c>
      <c r="E142" s="40">
        <f>ifna(vlookup($B142,'Export 20241001'!$A$3:$D$1006,4,false),0)</f>
        <v>10538</v>
      </c>
      <c r="F142" s="22">
        <f>ifna(vlookup(B142,'Export 20240812'!$A$3:$D$1001,4,false),0)</f>
        <v>9800</v>
      </c>
      <c r="G142" s="22">
        <f>ifna(vlookup(B142,'Export 20240703'!$A$3:$D$1001,4,false),0)</f>
        <v>9175</v>
      </c>
      <c r="H142" s="22">
        <f>ifna(vlookup(B142,'GM 20240523'!$A$3:$E$1001,5,false),0)</f>
        <v>8439</v>
      </c>
      <c r="J142" s="22">
        <f t="shared" si="1"/>
        <v>140</v>
      </c>
      <c r="K142" s="22">
        <f t="shared" si="2"/>
        <v>140</v>
      </c>
      <c r="L142" s="22">
        <f t="shared" si="3"/>
        <v>141</v>
      </c>
      <c r="M142" s="22">
        <f t="shared" si="4"/>
        <v>140</v>
      </c>
      <c r="N142" s="22">
        <f t="shared" si="5"/>
        <v>139</v>
      </c>
      <c r="O142" s="22">
        <f t="shared" si="6"/>
        <v>139</v>
      </c>
    </row>
    <row r="143">
      <c r="A143" s="18" t="s">
        <v>224</v>
      </c>
      <c r="B143" s="18">
        <v>254.0</v>
      </c>
      <c r="C143" s="40">
        <f>IfNA(vlookup(B143,'Export 20241202'!$B$3:$C$1005,2,false),0)</f>
        <v>11495</v>
      </c>
      <c r="D143" s="40">
        <f>ifna(vlookup(B143,'Export 20241101'!B152:C1154,2,false),0)</f>
        <v>10993</v>
      </c>
      <c r="E143" s="40">
        <f>ifna(vlookup($B143,'Export 20241001'!$A$3:$D$1006,4,false),0)</f>
        <v>10452</v>
      </c>
      <c r="F143" s="22">
        <f>ifna(vlookup(B143,'Export 20240812'!$A$3:$D$1001,4,false),0)</f>
        <v>9673</v>
      </c>
      <c r="G143" s="22">
        <f>ifna(vlookup(B143,'Export 20240703'!$A$3:$D$1001,4,false),0)</f>
        <v>9002</v>
      </c>
      <c r="H143" s="22">
        <f>ifna(vlookup(B143,'GM 20240523'!$A$3:$E$1001,5,false),0)</f>
        <v>8344</v>
      </c>
      <c r="J143" s="22">
        <f t="shared" si="1"/>
        <v>141</v>
      </c>
      <c r="K143" s="22">
        <f t="shared" si="2"/>
        <v>141</v>
      </c>
      <c r="L143" s="22">
        <f t="shared" si="3"/>
        <v>142</v>
      </c>
      <c r="M143" s="22">
        <f t="shared" si="4"/>
        <v>141</v>
      </c>
      <c r="N143" s="22">
        <f t="shared" si="5"/>
        <v>140</v>
      </c>
      <c r="O143" s="22">
        <f t="shared" si="6"/>
        <v>140</v>
      </c>
    </row>
    <row r="144">
      <c r="A144" s="18" t="s">
        <v>184</v>
      </c>
      <c r="B144" s="18">
        <v>107.0</v>
      </c>
      <c r="C144" s="40">
        <f>IfNA(vlookup(B144,'Export 20241202'!$B$3:$C$1005,2,false),0)</f>
        <v>11006</v>
      </c>
      <c r="D144" s="40">
        <f>ifna(vlookup(B144,'Export 20241101'!B62:C1064,2,false),0)</f>
        <v>10560</v>
      </c>
      <c r="E144" s="40">
        <f>ifna(vlookup($B144,'Export 20241001'!$A$3:$D$1006,4,false),0)</f>
        <v>10036</v>
      </c>
      <c r="F144" s="22">
        <f>ifna(vlookup(B144,'Export 20240812'!$A$3:$D$1001,4,false),0)</f>
        <v>9100</v>
      </c>
      <c r="G144" s="22">
        <f>ifna(vlookup(B144,'Export 20240703'!$A$3:$D$1001,4,false),0)</f>
        <v>8514</v>
      </c>
      <c r="H144" s="22">
        <f>ifna(vlookup(B144,'GM 20240523'!$A$3:$E$1001,5,false),0)</f>
        <v>7890</v>
      </c>
      <c r="J144" s="22">
        <f t="shared" si="1"/>
        <v>144</v>
      </c>
      <c r="K144" s="22">
        <f t="shared" si="2"/>
        <v>143</v>
      </c>
      <c r="L144" s="22">
        <f t="shared" si="3"/>
        <v>143</v>
      </c>
      <c r="M144" s="22">
        <f t="shared" si="4"/>
        <v>145</v>
      </c>
      <c r="N144" s="22">
        <f t="shared" si="5"/>
        <v>145</v>
      </c>
      <c r="O144" s="22">
        <f t="shared" si="6"/>
        <v>144</v>
      </c>
    </row>
    <row r="145">
      <c r="A145" s="18" t="s">
        <v>427</v>
      </c>
      <c r="B145" s="18">
        <v>74.0</v>
      </c>
      <c r="C145" s="40">
        <f>IfNA(vlookup(B145,'Export 20241202'!$B$3:$C$1005,2,false),0)</f>
        <v>10889</v>
      </c>
      <c r="D145" s="40">
        <f>ifna(vlookup(B145,'Export 20241101'!B36:C1038,2,false),0)</f>
        <v>10413</v>
      </c>
      <c r="E145" s="40">
        <f>ifna(vlookup($B145,'Export 20241001'!$A$3:$D$1006,4,false),0)</f>
        <v>10010</v>
      </c>
      <c r="F145" s="22">
        <f>ifna(vlookup(B145,'Export 20240812'!$A$3:$D$1001,4,false),0)</f>
        <v>9061</v>
      </c>
      <c r="G145" s="22">
        <f>ifna(vlookup(B145,'Export 20240703'!$A$3:$D$1001,4,false),0)</f>
        <v>8408</v>
      </c>
      <c r="H145" s="22">
        <f>ifna(vlookup(B145,'GM 20240523'!$A$3:$E$1001,5,false),0)</f>
        <v>7800</v>
      </c>
      <c r="J145" s="22">
        <f t="shared" si="1"/>
        <v>145</v>
      </c>
      <c r="K145" s="22">
        <f t="shared" si="2"/>
        <v>145</v>
      </c>
      <c r="L145" s="22">
        <f t="shared" si="3"/>
        <v>144</v>
      </c>
      <c r="M145" s="22">
        <f t="shared" si="4"/>
        <v>147</v>
      </c>
      <c r="N145" s="22">
        <f t="shared" si="5"/>
        <v>147</v>
      </c>
      <c r="O145" s="22">
        <f t="shared" si="6"/>
        <v>148</v>
      </c>
    </row>
    <row r="146">
      <c r="A146" s="18" t="s">
        <v>819</v>
      </c>
      <c r="B146" s="18">
        <v>72.0</v>
      </c>
      <c r="C146" s="40">
        <f>IfNA(vlookup(B146,'Export 20241202'!$B$3:$C$1005,2,false),0)</f>
        <v>10732</v>
      </c>
      <c r="D146" s="40">
        <f>ifna(vlookup(B146,'Export 20241101'!B34:C1036,2,false),0)</f>
        <v>10330</v>
      </c>
      <c r="E146" s="40">
        <f>ifna(vlookup($B146,'Export 20241001'!$A$3:$D$1006,4,false),0)</f>
        <v>9918</v>
      </c>
      <c r="F146" s="22">
        <f>ifna(vlookup(B146,'Export 20240812'!$A$3:$D$1001,4,false),0)</f>
        <v>9162</v>
      </c>
      <c r="G146" s="22">
        <f>ifna(vlookup(B146,'Export 20240703'!$A$3:$D$1001,4,false),0)</f>
        <v>8589</v>
      </c>
      <c r="H146" s="22">
        <f>ifna(vlookup(B146,'GM 20240523'!$A$3:$E$1001,5,false),0)</f>
        <v>8028</v>
      </c>
      <c r="J146" s="22">
        <f t="shared" si="1"/>
        <v>146</v>
      </c>
      <c r="K146" s="22">
        <f t="shared" si="2"/>
        <v>146</v>
      </c>
      <c r="L146" s="22">
        <f t="shared" si="3"/>
        <v>145</v>
      </c>
      <c r="M146" s="22">
        <f t="shared" si="4"/>
        <v>144</v>
      </c>
      <c r="N146" s="22">
        <f t="shared" si="5"/>
        <v>142</v>
      </c>
      <c r="O146" s="22">
        <f t="shared" si="6"/>
        <v>142</v>
      </c>
    </row>
    <row r="147">
      <c r="A147" s="18" t="s">
        <v>271</v>
      </c>
      <c r="B147" s="18">
        <v>106.0</v>
      </c>
      <c r="C147" s="40">
        <f>IfNA(vlookup(B147,'Export 20241202'!$B$3:$C$1005,2,false),0)</f>
        <v>11124</v>
      </c>
      <c r="D147" s="40">
        <f>ifna(vlookup(B147,'Export 20241101'!B61:C1063,2,false),0)</f>
        <v>10464</v>
      </c>
      <c r="E147" s="40">
        <f>ifna(vlookup($B147,'Export 20241001'!$A$3:$D$1006,4,false),0)</f>
        <v>9889</v>
      </c>
      <c r="F147" s="22">
        <f>ifna(vlookup(B147,'Export 20240812'!$A$3:$D$1001,4,false),0)</f>
        <v>9047</v>
      </c>
      <c r="G147" s="22">
        <f>ifna(vlookup(B147,'Export 20240703'!$A$3:$D$1001,4,false),0)</f>
        <v>8463</v>
      </c>
      <c r="H147" s="22">
        <f>ifna(vlookup(B147,'GM 20240523'!$A$3:$E$1001,5,false),0)</f>
        <v>7832</v>
      </c>
      <c r="J147" s="22">
        <f t="shared" si="1"/>
        <v>143</v>
      </c>
      <c r="K147" s="22">
        <f t="shared" si="2"/>
        <v>144</v>
      </c>
      <c r="L147" s="22">
        <f t="shared" si="3"/>
        <v>146</v>
      </c>
      <c r="M147" s="22">
        <f t="shared" si="4"/>
        <v>148</v>
      </c>
      <c r="N147" s="22">
        <f t="shared" si="5"/>
        <v>146</v>
      </c>
      <c r="O147" s="22">
        <f t="shared" si="6"/>
        <v>147</v>
      </c>
    </row>
    <row r="148">
      <c r="A148" s="18" t="s">
        <v>519</v>
      </c>
      <c r="B148" s="18">
        <v>118.0</v>
      </c>
      <c r="C148" s="40">
        <f>IfNA(vlookup(B148,'Export 20241202'!$B$3:$C$1005,2,false),0)</f>
        <v>10684</v>
      </c>
      <c r="D148" s="40">
        <f>ifna(vlookup(B148,'Export 20241101'!B68:C1070,2,false),0)</f>
        <v>10204</v>
      </c>
      <c r="E148" s="40">
        <f>ifna(vlookup($B148,'Export 20241001'!$A$3:$D$1006,4,false),0)</f>
        <v>9799</v>
      </c>
      <c r="F148" s="22">
        <f>ifna(vlookup(B148,'Export 20240812'!$A$3:$D$1001,4,false),0)</f>
        <v>9089</v>
      </c>
      <c r="G148" s="22">
        <f>ifna(vlookup(B148,'Export 20240703'!$A$3:$D$1001,4,false),0)</f>
        <v>8551</v>
      </c>
      <c r="H148" s="22">
        <f>ifna(vlookup(B148,'GM 20240523'!$A$3:$E$1001,5,false),0)</f>
        <v>7857</v>
      </c>
      <c r="J148" s="22">
        <f t="shared" si="1"/>
        <v>148</v>
      </c>
      <c r="K148" s="22">
        <f t="shared" si="2"/>
        <v>149</v>
      </c>
      <c r="L148" s="22">
        <f t="shared" si="3"/>
        <v>147</v>
      </c>
      <c r="M148" s="22">
        <f t="shared" si="4"/>
        <v>146</v>
      </c>
      <c r="N148" s="22">
        <f t="shared" si="5"/>
        <v>144</v>
      </c>
      <c r="O148" s="22">
        <f t="shared" si="6"/>
        <v>145</v>
      </c>
    </row>
    <row r="149">
      <c r="A149" s="18" t="s">
        <v>664</v>
      </c>
      <c r="B149" s="18">
        <v>538.0</v>
      </c>
      <c r="C149" s="40">
        <f>IfNA(vlookup(B149,'Export 20241202'!$B$3:$C$1005,2,false),0)</f>
        <v>10393</v>
      </c>
      <c r="D149" s="40">
        <f>ifna(vlookup(B149,'Export 20241101'!B222:C1225,2,false),0)</f>
        <v>10062</v>
      </c>
      <c r="E149" s="40">
        <f>ifna(vlookup($B149,'Export 20241001'!$A$3:$D$1006,4,false),0)</f>
        <v>9775</v>
      </c>
      <c r="F149" s="22">
        <f>ifna(vlookup(B149,'Export 20240812'!$A$3:$D$1001,4,false),0)</f>
        <v>9200</v>
      </c>
      <c r="G149" s="22">
        <f>ifna(vlookup(B149,'Export 20240703'!$A$3:$D$1001,4,false),0)</f>
        <v>8560</v>
      </c>
      <c r="H149" s="22">
        <f>ifna(vlookup(B149,'GM 20240523'!$A$3:$E$1001,5,false),0)</f>
        <v>8023</v>
      </c>
      <c r="J149" s="22">
        <f t="shared" si="1"/>
        <v>150</v>
      </c>
      <c r="K149" s="22">
        <f t="shared" si="2"/>
        <v>150</v>
      </c>
      <c r="L149" s="22">
        <f t="shared" si="3"/>
        <v>148</v>
      </c>
      <c r="M149" s="22">
        <f t="shared" si="4"/>
        <v>143</v>
      </c>
      <c r="N149" s="22">
        <f t="shared" si="5"/>
        <v>143</v>
      </c>
      <c r="O149" s="22">
        <f t="shared" si="6"/>
        <v>143</v>
      </c>
    </row>
    <row r="150">
      <c r="A150" s="18" t="s">
        <v>382</v>
      </c>
      <c r="B150" s="18">
        <v>189.0</v>
      </c>
      <c r="C150" s="40">
        <f>IfNA(vlookup(B150,'Export 20241202'!$B$3:$C$1005,2,false),0)</f>
        <v>10721</v>
      </c>
      <c r="D150" s="40">
        <f>ifna(vlookup(B150,'Export 20241101'!B113:C1115,2,false),0)</f>
        <v>10260</v>
      </c>
      <c r="E150" s="40">
        <f>ifna(vlookup($B150,'Export 20241001'!$A$3:$D$1006,4,false),0)</f>
        <v>9701</v>
      </c>
      <c r="F150" s="22">
        <f>ifna(vlookup(B150,'Export 20240812'!$A$3:$D$1001,4,false),0)</f>
        <v>8909</v>
      </c>
      <c r="G150" s="22">
        <f>ifna(vlookup(B150,'Export 20240703'!$A$3:$D$1001,4,false),0)</f>
        <v>8364</v>
      </c>
      <c r="H150" s="22">
        <f>ifna(vlookup(B150,'GM 20240523'!$A$3:$E$1001,5,false),0)</f>
        <v>7762</v>
      </c>
      <c r="J150" s="22">
        <f t="shared" si="1"/>
        <v>147</v>
      </c>
      <c r="K150" s="22">
        <f t="shared" si="2"/>
        <v>147</v>
      </c>
      <c r="L150" s="22">
        <f t="shared" si="3"/>
        <v>149</v>
      </c>
      <c r="M150" s="22">
        <f t="shared" si="4"/>
        <v>149</v>
      </c>
      <c r="N150" s="22">
        <f t="shared" si="5"/>
        <v>149</v>
      </c>
      <c r="O150" s="22">
        <f t="shared" si="6"/>
        <v>149</v>
      </c>
    </row>
    <row r="151">
      <c r="A151" s="18" t="s">
        <v>469</v>
      </c>
      <c r="B151" s="18">
        <v>185.0</v>
      </c>
      <c r="C151" s="40">
        <f>IfNA(vlookup(B151,'Export 20241202'!$B$3:$C$1005,2,false),0)</f>
        <v>10668</v>
      </c>
      <c r="D151" s="40">
        <f>ifna(vlookup(B151,'Export 20241101'!B112:C1114,2,false),0)</f>
        <v>10212</v>
      </c>
      <c r="E151" s="40">
        <f>ifna(vlookup($B151,'Export 20241001'!$A$3:$D$1006,4,false),0)</f>
        <v>9689</v>
      </c>
      <c r="F151" s="22">
        <f>ifna(vlookup(B151,'Export 20240812'!$A$3:$D$1001,4,false),0)</f>
        <v>8862</v>
      </c>
      <c r="G151" s="22">
        <f>ifna(vlookup(B151,'Export 20240703'!$A$3:$D$1001,4,false),0)</f>
        <v>8217</v>
      </c>
      <c r="H151" s="22">
        <f>ifna(vlookup(B151,'GM 20240523'!$A$3:$E$1001,5,false),0)</f>
        <v>7570</v>
      </c>
      <c r="J151" s="22">
        <f t="shared" si="1"/>
        <v>149</v>
      </c>
      <c r="K151" s="22">
        <f t="shared" si="2"/>
        <v>148</v>
      </c>
      <c r="L151" s="22">
        <f t="shared" si="3"/>
        <v>150</v>
      </c>
      <c r="M151" s="22">
        <f t="shared" si="4"/>
        <v>150</v>
      </c>
      <c r="N151" s="22">
        <f t="shared" si="5"/>
        <v>150</v>
      </c>
      <c r="O151" s="22">
        <f t="shared" si="6"/>
        <v>151</v>
      </c>
    </row>
    <row r="152">
      <c r="A152" s="18" t="s">
        <v>246</v>
      </c>
      <c r="B152" s="18">
        <v>29.0</v>
      </c>
      <c r="C152" s="40">
        <f>IfNA(vlookup(B152,'Export 20241202'!$B$3:$C$1005,2,false),0)</f>
        <v>10378</v>
      </c>
      <c r="D152" s="40">
        <f>ifna(vlookup(B152,'Export 20241101'!B13:C1015,2,false),0)</f>
        <v>9978</v>
      </c>
      <c r="E152" s="40">
        <f>ifna(vlookup($B152,'Export 20241001'!$A$3:$D$1006,4,false),0)</f>
        <v>9557</v>
      </c>
      <c r="F152" s="22">
        <f>ifna(vlookup(B152,'Export 20240812'!$A$3:$D$1001,4,false),0)</f>
        <v>8857</v>
      </c>
      <c r="G152" s="22">
        <f>ifna(vlookup(B152,'Export 20240703'!$A$3:$D$1001,4,false),0)</f>
        <v>8376</v>
      </c>
      <c r="H152" s="22">
        <f>ifna(vlookup(B152,'GM 20240523'!$A$3:$E$1001,5,false),0)</f>
        <v>7835</v>
      </c>
      <c r="J152" s="22">
        <f t="shared" si="1"/>
        <v>151</v>
      </c>
      <c r="K152" s="22">
        <f t="shared" si="2"/>
        <v>151</v>
      </c>
      <c r="L152" s="22">
        <f t="shared" si="3"/>
        <v>151</v>
      </c>
      <c r="M152" s="22">
        <f t="shared" si="4"/>
        <v>151</v>
      </c>
      <c r="N152" s="22">
        <f t="shared" si="5"/>
        <v>148</v>
      </c>
      <c r="O152" s="22">
        <f t="shared" si="6"/>
        <v>146</v>
      </c>
    </row>
    <row r="153">
      <c r="A153" s="18" t="s">
        <v>502</v>
      </c>
      <c r="B153" s="18">
        <v>260.0</v>
      </c>
      <c r="C153" s="40">
        <f>IfNA(vlookup(B153,'Export 20241202'!$B$3:$C$1005,2,false),0)</f>
        <v>10092</v>
      </c>
      <c r="D153" s="40">
        <f>ifna(vlookup(B153,'Export 20241101'!B154:C1156,2,false),0)</f>
        <v>9701</v>
      </c>
      <c r="E153" s="40">
        <f>ifna(vlookup($B153,'Export 20241001'!$A$3:$D$1006,4,false),0)</f>
        <v>9318</v>
      </c>
      <c r="F153" s="22">
        <f>ifna(vlookup(B153,'Export 20240812'!$A$3:$D$1001,4,false),0)</f>
        <v>8587</v>
      </c>
      <c r="G153" s="22">
        <f>ifna(vlookup(B153,'Export 20240703'!$A$3:$D$1001,4,false),0)</f>
        <v>8059</v>
      </c>
      <c r="H153" s="22">
        <f>ifna(vlookup(B153,'GM 20240523'!$A$3:$E$1001,5,false),0)</f>
        <v>7528</v>
      </c>
      <c r="J153" s="22">
        <f t="shared" si="1"/>
        <v>153</v>
      </c>
      <c r="K153" s="22">
        <f t="shared" si="2"/>
        <v>154</v>
      </c>
      <c r="L153" s="22">
        <f t="shared" si="3"/>
        <v>152</v>
      </c>
      <c r="M153" s="22">
        <f t="shared" si="4"/>
        <v>152</v>
      </c>
      <c r="N153" s="22">
        <f t="shared" si="5"/>
        <v>152</v>
      </c>
      <c r="O153" s="22">
        <f t="shared" si="6"/>
        <v>152</v>
      </c>
    </row>
    <row r="154">
      <c r="A154" s="18" t="s">
        <v>723</v>
      </c>
      <c r="B154" s="18">
        <v>238.0</v>
      </c>
      <c r="C154" s="40">
        <f>IfNA(vlookup(B154,'Export 20241202'!$B$3:$C$1005,2,false),0)</f>
        <v>9484</v>
      </c>
      <c r="D154" s="40">
        <f>ifna(vlookup(B154,'Export 20241101'!B146:C1148,2,false),0)</f>
        <v>9060</v>
      </c>
      <c r="E154" s="40">
        <f>ifna(vlookup($B154,'Export 20241001'!$A$3:$D$1006,4,false),0)</f>
        <v>8692</v>
      </c>
      <c r="F154" s="22">
        <f>ifna(vlookup(B154,'Export 20240812'!$A$3:$D$1001,4,false),0)</f>
        <v>7944</v>
      </c>
      <c r="G154" s="22">
        <f>ifna(vlookup(B154,'Export 20240703'!$A$3:$D$1001,4,false),0)</f>
        <v>7323</v>
      </c>
      <c r="H154" s="22">
        <f>ifna(vlookup(B154,'GM 20240523'!$A$3:$E$1001,5,false),0)</f>
        <v>6796</v>
      </c>
      <c r="J154" s="22">
        <f t="shared" si="1"/>
        <v>158</v>
      </c>
      <c r="K154" s="22">
        <f t="shared" si="2"/>
        <v>157</v>
      </c>
      <c r="L154" s="22">
        <f t="shared" si="3"/>
        <v>153</v>
      </c>
      <c r="M154" s="22">
        <f t="shared" si="4"/>
        <v>154</v>
      </c>
      <c r="N154" s="22">
        <f t="shared" si="5"/>
        <v>157</v>
      </c>
      <c r="O154" s="22">
        <f t="shared" si="6"/>
        <v>157</v>
      </c>
    </row>
    <row r="155">
      <c r="A155" s="18" t="s">
        <v>434</v>
      </c>
      <c r="B155" s="18">
        <v>204.0</v>
      </c>
      <c r="C155" s="40">
        <f>IfNA(vlookup(B155,'Export 20241202'!$B$3:$C$1005,2,false),0)</f>
        <v>9437</v>
      </c>
      <c r="D155" s="40">
        <f>ifna(vlookup(B155,'Export 20241101'!B123:C1125,2,false),0)</f>
        <v>9041</v>
      </c>
      <c r="E155" s="40">
        <f>ifna(vlookup($B155,'Export 20241001'!$A$3:$D$1006,4,false),0)</f>
        <v>8687</v>
      </c>
      <c r="F155" s="22">
        <f>ifna(vlookup(B155,'Export 20240812'!$A$3:$D$1001,4,false),0)</f>
        <v>8046</v>
      </c>
      <c r="G155" s="22">
        <f>ifna(vlookup(B155,'Export 20240703'!$A$3:$D$1001,4,false),0)</f>
        <v>7473</v>
      </c>
      <c r="H155" s="22">
        <f>ifna(vlookup(B155,'GM 20240523'!$A$3:$E$1001,5,false),0)</f>
        <v>6981</v>
      </c>
      <c r="J155" s="22">
        <f t="shared" si="1"/>
        <v>159</v>
      </c>
      <c r="K155" s="22">
        <f t="shared" si="2"/>
        <v>159</v>
      </c>
      <c r="L155" s="22">
        <f t="shared" si="3"/>
        <v>154</v>
      </c>
      <c r="M155" s="22">
        <f t="shared" si="4"/>
        <v>153</v>
      </c>
      <c r="N155" s="22">
        <f t="shared" si="5"/>
        <v>153</v>
      </c>
      <c r="O155" s="22">
        <f t="shared" si="6"/>
        <v>153</v>
      </c>
    </row>
    <row r="156">
      <c r="A156" s="18" t="s">
        <v>608</v>
      </c>
      <c r="B156" s="18">
        <v>151.0</v>
      </c>
      <c r="C156" s="40">
        <f>IfNA(vlookup(B156,'Export 20241202'!$B$3:$C$1005,2,false),0)</f>
        <v>9494</v>
      </c>
      <c r="D156" s="40">
        <f>ifna(vlookup(B156,'Export 20241101'!B95:C1097,2,false),0)</f>
        <v>9057</v>
      </c>
      <c r="E156" s="40">
        <f>ifna(vlookup($B156,'Export 20241001'!$A$3:$D$1006,4,false),0)</f>
        <v>8578</v>
      </c>
      <c r="F156" s="22">
        <f>ifna(vlookup(B156,'Export 20240812'!$A$3:$D$1001,4,false),0)</f>
        <v>7822</v>
      </c>
      <c r="G156" s="22">
        <f>ifna(vlookup(B156,'Export 20240703'!$A$3:$D$1001,4,false),0)</f>
        <v>7365</v>
      </c>
      <c r="H156" s="22">
        <f>ifna(vlookup(B156,'GM 20240523'!$A$3:$E$1001,5,false),0)</f>
        <v>6908</v>
      </c>
      <c r="J156" s="22">
        <f t="shared" si="1"/>
        <v>157</v>
      </c>
      <c r="K156" s="22">
        <f t="shared" si="2"/>
        <v>158</v>
      </c>
      <c r="L156" s="22">
        <f t="shared" si="3"/>
        <v>155</v>
      </c>
      <c r="M156" s="22">
        <f t="shared" si="4"/>
        <v>156</v>
      </c>
      <c r="N156" s="22">
        <f t="shared" si="5"/>
        <v>156</v>
      </c>
      <c r="O156" s="22">
        <f t="shared" si="6"/>
        <v>154</v>
      </c>
    </row>
    <row r="157">
      <c r="A157" s="18" t="s">
        <v>44</v>
      </c>
      <c r="B157" s="18">
        <v>844.0</v>
      </c>
      <c r="C157" s="40">
        <f>IfNA(vlookup(B157,'Export 20241202'!$B$3:$C$1005,2,false),0)</f>
        <v>9937</v>
      </c>
      <c r="D157" s="40">
        <f>ifna(vlookup(B157,'Export 20241101'!B311:C1314,2,false),0)</f>
        <v>9135</v>
      </c>
      <c r="E157" s="40">
        <f>ifna(vlookup($B157,'Export 20241001'!$A$3:$D$1006,4,false),0)</f>
        <v>8526</v>
      </c>
      <c r="F157" s="22">
        <f>ifna(vlookup(B157,'Export 20240812'!$A$3:$D$1001,4,false),0)</f>
        <v>7589</v>
      </c>
      <c r="G157" s="22">
        <f>ifna(vlookup(B157,'Export 20240703'!$A$3:$D$1001,4,false),0)</f>
        <v>6861</v>
      </c>
      <c r="H157" s="22">
        <f>ifna(vlookup(B157,'GM 20240523'!$A$3:$E$1001,5,false),0)</f>
        <v>6090</v>
      </c>
      <c r="J157" s="22">
        <f t="shared" si="1"/>
        <v>155</v>
      </c>
      <c r="K157" s="22">
        <f t="shared" si="2"/>
        <v>156</v>
      </c>
      <c r="L157" s="22">
        <f t="shared" si="3"/>
        <v>156</v>
      </c>
      <c r="M157" s="22">
        <f t="shared" si="4"/>
        <v>159</v>
      </c>
      <c r="N157" s="22">
        <f t="shared" si="5"/>
        <v>161</v>
      </c>
      <c r="O157" s="22">
        <f t="shared" si="6"/>
        <v>167</v>
      </c>
    </row>
    <row r="158">
      <c r="A158" s="18" t="s">
        <v>641</v>
      </c>
      <c r="B158" s="18">
        <v>537.0</v>
      </c>
      <c r="C158" s="40">
        <f>IfNA(vlookup(B158,'Export 20241202'!$B$3:$C$1005,2,false),0)</f>
        <v>9266</v>
      </c>
      <c r="D158" s="40">
        <f>ifna(vlookup(B158,'Export 20241101'!B221:C1224,2,false),0)</f>
        <v>8862</v>
      </c>
      <c r="E158" s="40">
        <f>ifna(vlookup($B158,'Export 20241001'!$A$3:$D$1006,4,false),0)</f>
        <v>8516</v>
      </c>
      <c r="F158" s="22">
        <f>ifna(vlookup(B158,'Export 20240812'!$A$3:$D$1001,4,false),0)</f>
        <v>7820</v>
      </c>
      <c r="G158" s="22">
        <f>ifna(vlookup(B158,'Export 20240703'!$A$3:$D$1001,4,false),0)</f>
        <v>7219</v>
      </c>
      <c r="H158" s="22">
        <f>ifna(vlookup(B158,'GM 20240523'!$A$3:$E$1001,5,false),0)</f>
        <v>6745</v>
      </c>
      <c r="J158" s="22">
        <f t="shared" si="1"/>
        <v>161</v>
      </c>
      <c r="K158" s="22">
        <f t="shared" si="2"/>
        <v>161</v>
      </c>
      <c r="L158" s="22">
        <f t="shared" si="3"/>
        <v>157</v>
      </c>
      <c r="M158" s="22">
        <f t="shared" si="4"/>
        <v>157</v>
      </c>
      <c r="N158" s="22">
        <f t="shared" si="5"/>
        <v>158</v>
      </c>
      <c r="O158" s="22">
        <f t="shared" si="6"/>
        <v>158</v>
      </c>
    </row>
    <row r="159">
      <c r="A159" s="18" t="s">
        <v>524</v>
      </c>
      <c r="B159" s="18">
        <v>50.0</v>
      </c>
      <c r="C159" s="40">
        <f>IfNA(vlookup(B159,'Export 20241202'!$B$3:$C$1005,2,false),0)</f>
        <v>9566</v>
      </c>
      <c r="D159" s="40">
        <f>ifna(vlookup(B159,'Export 20241101'!B23:C1025,2,false),0)</f>
        <v>9213</v>
      </c>
      <c r="E159" s="40">
        <f>ifna(vlookup($B159,'Export 20241001'!$A$3:$D$1006,4,false),0)</f>
        <v>8453</v>
      </c>
      <c r="F159" s="22">
        <f>ifna(vlookup(B159,'Export 20240812'!$A$3:$D$1001,4,false),0)</f>
        <v>7867</v>
      </c>
      <c r="G159" s="22">
        <f>ifna(vlookup(B159,'Export 20240703'!$A$3:$D$1001,4,false),0)</f>
        <v>7454</v>
      </c>
      <c r="H159" s="22">
        <f>ifna(vlookup(B159,'GM 20240523'!$A$3:$E$1001,5,false),0)</f>
        <v>6898</v>
      </c>
      <c r="J159" s="22">
        <f t="shared" si="1"/>
        <v>156</v>
      </c>
      <c r="K159" s="22">
        <f t="shared" si="2"/>
        <v>155</v>
      </c>
      <c r="L159" s="22">
        <f t="shared" si="3"/>
        <v>158</v>
      </c>
      <c r="M159" s="22">
        <f t="shared" si="4"/>
        <v>155</v>
      </c>
      <c r="N159" s="22">
        <f t="shared" si="5"/>
        <v>154</v>
      </c>
      <c r="O159" s="22">
        <f t="shared" si="6"/>
        <v>155</v>
      </c>
    </row>
    <row r="160">
      <c r="A160" s="18" t="s">
        <v>787</v>
      </c>
      <c r="B160" s="18">
        <v>15.0</v>
      </c>
      <c r="C160" s="40">
        <f>IfNA(vlookup(B160,'Export 20241202'!$B$3:$C$1005,2,false),0)</f>
        <v>9289</v>
      </c>
      <c r="D160" s="40">
        <f>ifna(vlookup(B160,'Export 20241101'!B5:C1007,2,false),0)</f>
        <v>8964</v>
      </c>
      <c r="E160" s="40">
        <f>ifna(vlookup($B160,'Export 20241001'!$A$3:$D$1006,4,false),0)</f>
        <v>8427</v>
      </c>
      <c r="F160" s="22">
        <f>ifna(vlookup(B160,'Export 20240812'!$A$3:$D$1001,4,false),0)</f>
        <v>7791</v>
      </c>
      <c r="G160" s="22">
        <f>ifna(vlookup(B160,'Export 20240703'!$A$3:$D$1001,4,false),0)</f>
        <v>7373</v>
      </c>
      <c r="H160" s="22">
        <f>ifna(vlookup(B160,'GM 20240523'!$A$3:$E$1001,5,false),0)</f>
        <v>6854</v>
      </c>
      <c r="J160" s="22">
        <f t="shared" si="1"/>
        <v>160</v>
      </c>
      <c r="K160" s="22">
        <f t="shared" si="2"/>
        <v>160</v>
      </c>
      <c r="L160" s="22">
        <f t="shared" si="3"/>
        <v>159</v>
      </c>
      <c r="M160" s="22">
        <f t="shared" si="4"/>
        <v>158</v>
      </c>
      <c r="N160" s="22">
        <f t="shared" si="5"/>
        <v>155</v>
      </c>
      <c r="O160" s="22">
        <f t="shared" si="6"/>
        <v>156</v>
      </c>
    </row>
    <row r="161">
      <c r="A161" s="18" t="s">
        <v>474</v>
      </c>
      <c r="B161" s="18">
        <v>169.0</v>
      </c>
      <c r="C161" s="40">
        <f>IfNA(vlookup(B161,'Export 20241202'!$B$3:$C$1005,2,false),0)</f>
        <v>9158</v>
      </c>
      <c r="D161" s="40">
        <f>ifna(vlookup(B161,'Export 20241101'!B108:C1110,2,false),0)</f>
        <v>8789</v>
      </c>
      <c r="E161" s="40">
        <f>ifna(vlookup($B161,'Export 20241001'!$A$3:$D$1006,4,false),0)</f>
        <v>8318</v>
      </c>
      <c r="F161" s="22">
        <f>ifna(vlookup(B161,'Export 20240812'!$A$3:$D$1001,4,false),0)</f>
        <v>7555</v>
      </c>
      <c r="G161" s="22">
        <f>ifna(vlookup(B161,'Export 20240703'!$A$3:$D$1001,4,false),0)</f>
        <v>7121</v>
      </c>
      <c r="H161" s="22">
        <f>ifna(vlookup(B161,'GM 20240523'!$A$3:$E$1001,5,false),0)</f>
        <v>6683</v>
      </c>
      <c r="J161" s="22">
        <f t="shared" si="1"/>
        <v>162</v>
      </c>
      <c r="K161" s="22">
        <f t="shared" si="2"/>
        <v>162</v>
      </c>
      <c r="L161" s="22">
        <f t="shared" si="3"/>
        <v>160</v>
      </c>
      <c r="M161" s="22">
        <f t="shared" si="4"/>
        <v>160</v>
      </c>
      <c r="N161" s="22">
        <f t="shared" si="5"/>
        <v>159</v>
      </c>
      <c r="O161" s="22">
        <f t="shared" si="6"/>
        <v>159</v>
      </c>
    </row>
    <row r="162">
      <c r="A162" s="18" t="s">
        <v>599</v>
      </c>
      <c r="B162" s="18">
        <v>196.0</v>
      </c>
      <c r="C162" s="40">
        <f>IfNA(vlookup(B162,'Export 20241202'!$B$3:$C$1005,2,false),0)</f>
        <v>8704</v>
      </c>
      <c r="D162" s="40">
        <f>ifna(vlookup(B162,'Export 20241101'!B117:C1119,2,false),0)</f>
        <v>8356</v>
      </c>
      <c r="E162" s="40">
        <f>ifna(vlookup($B162,'Export 20241001'!$A$3:$D$1006,4,false),0)</f>
        <v>7983</v>
      </c>
      <c r="F162" s="22">
        <f>ifna(vlookup(B162,'Export 20240812'!$A$3:$D$1001,4,false),0)</f>
        <v>7399</v>
      </c>
      <c r="G162" s="22">
        <f>ifna(vlookup(B162,'Export 20240703'!$A$3:$D$1001,4,false),0)</f>
        <v>6962</v>
      </c>
      <c r="H162" s="22">
        <f>ifna(vlookup(B162,'GM 20240523'!$A$3:$E$1001,5,false),0)</f>
        <v>6514</v>
      </c>
      <c r="J162" s="22">
        <f t="shared" si="1"/>
        <v>166</v>
      </c>
      <c r="K162" s="22">
        <f t="shared" si="2"/>
        <v>164</v>
      </c>
      <c r="L162" s="22">
        <f t="shared" si="3"/>
        <v>161</v>
      </c>
      <c r="M162" s="22">
        <f t="shared" si="4"/>
        <v>161</v>
      </c>
      <c r="N162" s="22">
        <f t="shared" si="5"/>
        <v>160</v>
      </c>
      <c r="O162" s="22">
        <f t="shared" si="6"/>
        <v>161</v>
      </c>
    </row>
    <row r="163">
      <c r="A163" s="18" t="s">
        <v>675</v>
      </c>
      <c r="B163" s="18">
        <v>630.0</v>
      </c>
      <c r="C163" s="40">
        <f>IfNA(vlookup(B163,'Export 20241202'!$B$3:$C$1005,2,false),0)</f>
        <v>8972</v>
      </c>
      <c r="D163" s="40">
        <f>ifna(vlookup(B163,'Export 20241101'!B243:C1246,2,false),0)</f>
        <v>8461</v>
      </c>
      <c r="E163" s="40">
        <f>ifna(vlookup($B163,'Export 20241001'!$A$3:$D$1006,4,false),0)</f>
        <v>7957</v>
      </c>
      <c r="F163" s="22">
        <f>ifna(vlookup(B163,'Export 20240812'!$A$3:$D$1001,4,false),0)</f>
        <v>7251</v>
      </c>
      <c r="G163" s="22">
        <f>ifna(vlookup(B163,'Export 20240703'!$A$3:$D$1001,4,false),0)</f>
        <v>6767</v>
      </c>
      <c r="H163" s="22">
        <f>ifna(vlookup(B163,'GM 20240523'!$A$3:$E$1001,5,false),0)</f>
        <v>6217</v>
      </c>
      <c r="J163" s="22">
        <f t="shared" si="1"/>
        <v>163</v>
      </c>
      <c r="K163" s="22">
        <f t="shared" si="2"/>
        <v>163</v>
      </c>
      <c r="L163" s="22">
        <f t="shared" si="3"/>
        <v>162</v>
      </c>
      <c r="M163" s="22">
        <f t="shared" si="4"/>
        <v>162</v>
      </c>
      <c r="N163" s="22">
        <f t="shared" si="5"/>
        <v>163</v>
      </c>
      <c r="O163" s="22">
        <f t="shared" si="6"/>
        <v>164</v>
      </c>
    </row>
    <row r="164">
      <c r="A164" s="18" t="s">
        <v>801</v>
      </c>
      <c r="B164" s="18">
        <v>328.0</v>
      </c>
      <c r="C164" s="40">
        <f>IfNA(vlookup(B164,'Export 20241202'!$B$3:$C$1005,2,false),0)</f>
        <v>8705</v>
      </c>
      <c r="D164" s="40">
        <f>ifna(vlookup(B164,'Export 20241101'!B175:C1177,2,false),0)</f>
        <v>8313</v>
      </c>
      <c r="E164" s="40">
        <f>ifna(vlookup($B164,'Export 20241001'!$A$3:$D$1006,4,false),0)</f>
        <v>7935</v>
      </c>
      <c r="F164" s="22">
        <f>ifna(vlookup(B164,'Export 20240812'!$A$3:$D$1001,4,false),0)</f>
        <v>7127</v>
      </c>
      <c r="G164" s="22">
        <f>ifna(vlookup(B164,'Export 20240703'!$A$3:$D$1001,4,false),0)</f>
        <v>6543</v>
      </c>
      <c r="H164" s="22">
        <f>ifna(vlookup(B164,'GM 20240523'!$A$3:$E$1001,5,false),0)</f>
        <v>5981</v>
      </c>
      <c r="J164" s="22">
        <f t="shared" si="1"/>
        <v>165</v>
      </c>
      <c r="K164" s="22">
        <f t="shared" si="2"/>
        <v>165</v>
      </c>
      <c r="L164" s="22">
        <f t="shared" si="3"/>
        <v>163</v>
      </c>
      <c r="M164" s="22">
        <f t="shared" si="4"/>
        <v>164</v>
      </c>
      <c r="N164" s="22">
        <f t="shared" si="5"/>
        <v>169</v>
      </c>
      <c r="O164" s="22">
        <f t="shared" si="6"/>
        <v>171</v>
      </c>
    </row>
    <row r="165">
      <c r="A165" s="18" t="s">
        <v>644</v>
      </c>
      <c r="B165" s="18">
        <v>73.0</v>
      </c>
      <c r="C165" s="40">
        <f>IfNA(vlookup(B165,'Export 20241202'!$B$3:$C$1005,2,false),0)</f>
        <v>8616</v>
      </c>
      <c r="D165" s="40">
        <f>ifna(vlookup(B165,'Export 20241101'!B35:C1037,2,false),0)</f>
        <v>8224</v>
      </c>
      <c r="E165" s="40">
        <f>ifna(vlookup($B165,'Export 20241001'!$A$3:$D$1006,4,false),0)</f>
        <v>7895</v>
      </c>
      <c r="F165" s="22">
        <f>ifna(vlookup(B165,'Export 20240812'!$A$3:$D$1001,4,false),0)</f>
        <v>7220</v>
      </c>
      <c r="G165" s="22">
        <f>ifna(vlookup(B165,'Export 20240703'!$A$3:$D$1001,4,false),0)</f>
        <v>6691</v>
      </c>
      <c r="H165" s="22">
        <f>ifna(vlookup(B165,'GM 20240523'!$A$3:$E$1001,5,false),0)</f>
        <v>6262</v>
      </c>
      <c r="J165" s="22">
        <f t="shared" si="1"/>
        <v>167</v>
      </c>
      <c r="K165" s="22">
        <f t="shared" si="2"/>
        <v>166</v>
      </c>
      <c r="L165" s="22">
        <f t="shared" si="3"/>
        <v>164</v>
      </c>
      <c r="M165" s="22">
        <f t="shared" si="4"/>
        <v>163</v>
      </c>
      <c r="N165" s="22">
        <f t="shared" si="5"/>
        <v>164</v>
      </c>
      <c r="O165" s="22">
        <f t="shared" si="6"/>
        <v>162</v>
      </c>
    </row>
    <row r="166">
      <c r="A166" s="18" t="s">
        <v>491</v>
      </c>
      <c r="B166" s="18">
        <v>265.0</v>
      </c>
      <c r="C166" s="40">
        <f>IfNA(vlookup(B166,'Export 20241202'!$B$3:$C$1005,2,false),0)</f>
        <v>8469</v>
      </c>
      <c r="D166" s="40">
        <f>ifna(vlookup(B166,'Export 20241101'!B157:C1159,2,false),0)</f>
        <v>8111</v>
      </c>
      <c r="E166" s="40">
        <f>ifna(vlookup($B166,'Export 20241001'!$A$3:$D$1006,4,false),0)</f>
        <v>7736</v>
      </c>
      <c r="F166" s="22">
        <f>ifna(vlookup(B166,'Export 20240812'!$A$3:$D$1001,4,false),0)</f>
        <v>7096</v>
      </c>
      <c r="G166" s="22">
        <f>ifna(vlookup(B166,'Export 20240703'!$A$3:$D$1001,4,false),0)</f>
        <v>6688</v>
      </c>
      <c r="H166" s="22">
        <f>ifna(vlookup(B166,'GM 20240523'!$A$3:$E$1001,5,false),0)</f>
        <v>6237</v>
      </c>
      <c r="J166" s="22">
        <f t="shared" si="1"/>
        <v>171</v>
      </c>
      <c r="K166" s="22">
        <f t="shared" si="2"/>
        <v>169</v>
      </c>
      <c r="L166" s="22">
        <f t="shared" si="3"/>
        <v>165</v>
      </c>
      <c r="M166" s="22">
        <f t="shared" si="4"/>
        <v>166</v>
      </c>
      <c r="N166" s="22">
        <f t="shared" si="5"/>
        <v>165</v>
      </c>
      <c r="O166" s="22">
        <f t="shared" si="6"/>
        <v>163</v>
      </c>
    </row>
    <row r="167">
      <c r="A167" s="18" t="s">
        <v>792</v>
      </c>
      <c r="B167" s="18">
        <v>252.0</v>
      </c>
      <c r="C167" s="40">
        <f>IfNA(vlookup(B167,'Export 20241202'!$B$3:$C$1005,2,false),0)</f>
        <v>8403</v>
      </c>
      <c r="D167" s="40">
        <f>ifna(vlookup(B167,'Export 20241101'!B151:C1153,2,false),0)</f>
        <v>8042</v>
      </c>
      <c r="E167" s="40">
        <f>ifna(vlookup($B167,'Export 20241001'!$A$3:$D$1006,4,false),0)</f>
        <v>7723</v>
      </c>
      <c r="F167" s="22">
        <f>ifna(vlookup(B167,'Export 20240812'!$A$3:$D$1001,4,false),0)</f>
        <v>7080</v>
      </c>
      <c r="G167" s="22">
        <f>ifna(vlookup(B167,'Export 20240703'!$A$3:$D$1001,4,false),0)</f>
        <v>6655</v>
      </c>
      <c r="H167" s="22">
        <f>ifna(vlookup(B167,'GM 20240523'!$A$3:$E$1001,5,false),0)</f>
        <v>6194</v>
      </c>
      <c r="J167" s="22">
        <f t="shared" si="1"/>
        <v>172</v>
      </c>
      <c r="K167" s="22">
        <f t="shared" si="2"/>
        <v>171</v>
      </c>
      <c r="L167" s="22">
        <f t="shared" si="3"/>
        <v>166</v>
      </c>
      <c r="M167" s="22">
        <f t="shared" si="4"/>
        <v>167</v>
      </c>
      <c r="N167" s="22">
        <f t="shared" si="5"/>
        <v>166</v>
      </c>
      <c r="O167" s="22">
        <f t="shared" si="6"/>
        <v>165</v>
      </c>
    </row>
    <row r="168">
      <c r="A168" s="18" t="s">
        <v>571</v>
      </c>
      <c r="B168" s="18">
        <v>842.0</v>
      </c>
      <c r="C168" s="40">
        <f>IfNA(vlookup(B168,'Export 20241202'!$B$3:$C$1005,2,false),0)</f>
        <v>8476</v>
      </c>
      <c r="D168" s="40">
        <f>ifna(vlookup(B168,'Export 20241101'!B309:C1312,2,false),0)</f>
        <v>8102</v>
      </c>
      <c r="E168" s="40">
        <f>ifna(vlookup($B168,'Export 20241001'!$A$3:$D$1006,4,false),0)</f>
        <v>7699</v>
      </c>
      <c r="F168" s="22">
        <f>ifna(vlookup(B168,'Export 20240812'!$A$3:$D$1001,4,false),0)</f>
        <v>6939</v>
      </c>
      <c r="G168" s="22">
        <f>ifna(vlookup(B168,'Export 20240703'!$A$3:$D$1001,4,false),0)</f>
        <v>6366</v>
      </c>
      <c r="H168" s="22">
        <f>ifna(vlookup(B168,'GM 20240523'!$A$3:$E$1001,5,false),0)</f>
        <v>5775</v>
      </c>
      <c r="J168" s="22">
        <f t="shared" si="1"/>
        <v>170</v>
      </c>
      <c r="K168" s="22">
        <f t="shared" si="2"/>
        <v>170</v>
      </c>
      <c r="L168" s="22">
        <f t="shared" si="3"/>
        <v>167</v>
      </c>
      <c r="M168" s="22">
        <f t="shared" si="4"/>
        <v>170</v>
      </c>
      <c r="N168" s="22">
        <f t="shared" si="5"/>
        <v>173</v>
      </c>
      <c r="O168" s="22">
        <f t="shared" si="6"/>
        <v>179</v>
      </c>
    </row>
    <row r="169">
      <c r="A169" s="18" t="s">
        <v>772</v>
      </c>
      <c r="B169" s="18">
        <v>55.0</v>
      </c>
      <c r="C169" s="40">
        <f>IfNA(vlookup(B169,'Export 20241202'!$B$3:$C$1005,2,false),0)</f>
        <v>8360</v>
      </c>
      <c r="D169" s="40">
        <f>ifna(vlookup(B169,'Export 20241101'!B24:C1026,2,false),0)</f>
        <v>8035</v>
      </c>
      <c r="E169" s="40">
        <f>ifna(vlookup($B169,'Export 20241001'!$A$3:$D$1006,4,false),0)</f>
        <v>7683</v>
      </c>
      <c r="F169" s="22">
        <f>ifna(vlookup(B169,'Export 20240812'!$A$3:$D$1001,4,false),0)</f>
        <v>7046</v>
      </c>
      <c r="G169" s="22">
        <f>ifna(vlookup(B169,'Export 20240703'!$A$3:$D$1001,4,false),0)</f>
        <v>6571</v>
      </c>
      <c r="H169" s="22">
        <f>ifna(vlookup(B169,'GM 20240523'!$A$3:$E$1001,5,false),0)</f>
        <v>6080</v>
      </c>
      <c r="J169" s="22">
        <f t="shared" si="1"/>
        <v>174</v>
      </c>
      <c r="K169" s="22">
        <f t="shared" si="2"/>
        <v>172</v>
      </c>
      <c r="L169" s="22">
        <f t="shared" si="3"/>
        <v>168</v>
      </c>
      <c r="M169" s="22">
        <f t="shared" si="4"/>
        <v>168</v>
      </c>
      <c r="N169" s="22">
        <f t="shared" si="5"/>
        <v>168</v>
      </c>
      <c r="O169" s="22">
        <f t="shared" si="6"/>
        <v>168</v>
      </c>
    </row>
    <row r="170">
      <c r="A170" s="18" t="s">
        <v>510</v>
      </c>
      <c r="B170" s="18">
        <v>220.0</v>
      </c>
      <c r="C170" s="40">
        <f>IfNA(vlookup(B170,'Export 20241202'!$B$3:$C$1005,2,false),0)</f>
        <v>8534</v>
      </c>
      <c r="D170" s="40">
        <f>ifna(vlookup(B170,'Export 20241101'!B129:C1131,2,false),0)</f>
        <v>8136</v>
      </c>
      <c r="E170" s="40">
        <f>ifna(vlookup($B170,'Export 20241001'!$A$3:$D$1006,4,false),0)</f>
        <v>7672</v>
      </c>
      <c r="F170" s="22">
        <f>ifna(vlookup(B170,'Export 20240812'!$A$3:$D$1001,4,false),0)</f>
        <v>6991</v>
      </c>
      <c r="G170" s="22">
        <f>ifna(vlookup(B170,'Export 20240703'!$A$3:$D$1001,4,false),0)</f>
        <v>6589</v>
      </c>
      <c r="H170" s="22">
        <f>ifna(vlookup(B170,'GM 20240523'!$A$3:$E$1001,5,false),0)</f>
        <v>6177</v>
      </c>
      <c r="J170" s="22">
        <f t="shared" si="1"/>
        <v>168</v>
      </c>
      <c r="K170" s="22">
        <f t="shared" si="2"/>
        <v>168</v>
      </c>
      <c r="L170" s="22">
        <f t="shared" si="3"/>
        <v>169</v>
      </c>
      <c r="M170" s="22">
        <f t="shared" si="4"/>
        <v>169</v>
      </c>
      <c r="N170" s="22">
        <f t="shared" si="5"/>
        <v>167</v>
      </c>
      <c r="O170" s="22">
        <f t="shared" si="6"/>
        <v>166</v>
      </c>
    </row>
    <row r="171">
      <c r="A171" s="18" t="s">
        <v>418</v>
      </c>
      <c r="B171" s="18">
        <v>82.0</v>
      </c>
      <c r="C171" s="40">
        <f>IfNA(vlookup(B171,'Export 20241202'!$B$3:$C$1005,2,false),0)</f>
        <v>8331</v>
      </c>
      <c r="D171" s="40">
        <f>ifna(vlookup(B171,'Export 20241101'!B43:C1045,2,false),0)</f>
        <v>7891</v>
      </c>
      <c r="E171" s="40">
        <f>ifna(vlookup($B171,'Export 20241001'!$A$3:$D$1006,4,false),0)</f>
        <v>7592</v>
      </c>
      <c r="F171" s="22">
        <f>ifna(vlookup(B171,'Export 20240812'!$A$3:$D$1001,4,false),0)</f>
        <v>6807</v>
      </c>
      <c r="G171" s="22">
        <f>ifna(vlookup(B171,'Export 20240703'!$A$3:$D$1001,4,false),0)</f>
        <v>6441</v>
      </c>
      <c r="H171" s="22">
        <f>ifna(vlookup(B171,'GM 20240523'!$A$3:$E$1001,5,false),0)</f>
        <v>6033</v>
      </c>
      <c r="J171" s="22">
        <f t="shared" si="1"/>
        <v>175</v>
      </c>
      <c r="K171" s="22">
        <f t="shared" si="2"/>
        <v>174</v>
      </c>
      <c r="L171" s="22">
        <f t="shared" si="3"/>
        <v>170</v>
      </c>
      <c r="M171" s="22">
        <f t="shared" si="4"/>
        <v>172</v>
      </c>
      <c r="N171" s="22">
        <f t="shared" si="5"/>
        <v>171</v>
      </c>
      <c r="O171" s="22">
        <f t="shared" si="6"/>
        <v>170</v>
      </c>
    </row>
    <row r="172">
      <c r="A172" s="18" t="s">
        <v>616</v>
      </c>
      <c r="B172" s="18">
        <v>409.0</v>
      </c>
      <c r="C172" s="40">
        <f>IfNA(vlookup(B172,'Export 20241202'!$B$3:$C$1005,2,false),0)</f>
        <v>8218</v>
      </c>
      <c r="D172" s="40">
        <f>ifna(vlookup(B172,'Export 20241101'!B190:C1192,2,false),0)</f>
        <v>7845</v>
      </c>
      <c r="E172" s="40">
        <f>ifna(vlookup($B172,'Export 20241001'!$A$3:$D$1006,4,false),0)</f>
        <v>7557</v>
      </c>
      <c r="F172" s="22">
        <f>ifna(vlookup(B172,'Export 20240812'!$A$3:$D$1001,4,false),0)</f>
        <v>7114</v>
      </c>
      <c r="G172" s="22">
        <f>ifna(vlookup(B172,'Export 20240703'!$A$3:$D$1001,4,false),0)</f>
        <v>6853</v>
      </c>
      <c r="H172" s="22">
        <f>ifna(vlookup(B172,'GM 20240523'!$A$3:$E$1001,5,false),0)</f>
        <v>6539</v>
      </c>
      <c r="J172" s="22">
        <f t="shared" si="1"/>
        <v>177</v>
      </c>
      <c r="K172" s="22">
        <f t="shared" si="2"/>
        <v>175</v>
      </c>
      <c r="L172" s="22">
        <f t="shared" si="3"/>
        <v>171</v>
      </c>
      <c r="M172" s="22">
        <f t="shared" si="4"/>
        <v>165</v>
      </c>
      <c r="N172" s="22">
        <f t="shared" si="5"/>
        <v>162</v>
      </c>
      <c r="O172" s="22">
        <f t="shared" si="6"/>
        <v>160</v>
      </c>
    </row>
    <row r="173">
      <c r="A173" s="18" t="s">
        <v>686</v>
      </c>
      <c r="B173" s="18">
        <v>148.0</v>
      </c>
      <c r="C173" s="40">
        <f>IfNA(vlookup(B173,'Export 20241202'!$B$3:$C$1005,2,false),0)</f>
        <v>8391</v>
      </c>
      <c r="D173" s="40">
        <f>ifna(vlookup(B173,'Export 20241101'!B92:C1094,2,false),0)</f>
        <v>8010</v>
      </c>
      <c r="E173" s="40">
        <f>ifna(vlookup($B173,'Export 20241001'!$A$3:$D$1006,4,false),0)</f>
        <v>7530</v>
      </c>
      <c r="F173" s="22">
        <f>ifna(vlookup(B173,'Export 20240812'!$A$3:$D$1001,4,false),0)</f>
        <v>6801</v>
      </c>
      <c r="G173" s="22">
        <f>ifna(vlookup(B173,'Export 20240703'!$A$3:$D$1001,4,false),0)</f>
        <v>6380</v>
      </c>
      <c r="H173" s="22">
        <f>ifna(vlookup(B173,'GM 20240523'!$A$3:$E$1001,5,false),0)</f>
        <v>5935</v>
      </c>
      <c r="J173" s="22">
        <f t="shared" si="1"/>
        <v>173</v>
      </c>
      <c r="K173" s="22">
        <f t="shared" si="2"/>
        <v>173</v>
      </c>
      <c r="L173" s="22">
        <f t="shared" si="3"/>
        <v>172</v>
      </c>
      <c r="M173" s="22">
        <f t="shared" si="4"/>
        <v>173</v>
      </c>
      <c r="N173" s="22">
        <f t="shared" si="5"/>
        <v>172</v>
      </c>
      <c r="O173" s="22">
        <f t="shared" si="6"/>
        <v>172</v>
      </c>
    </row>
    <row r="174">
      <c r="A174" s="18" t="s">
        <v>568</v>
      </c>
      <c r="B174" s="18">
        <v>195.0</v>
      </c>
      <c r="C174" s="40">
        <f>IfNA(vlookup(B174,'Export 20241202'!$B$3:$C$1005,2,false),0)</f>
        <v>8226</v>
      </c>
      <c r="D174" s="40">
        <f>ifna(vlookup(B174,'Export 20241101'!B116:C1118,2,false),0)</f>
        <v>7816</v>
      </c>
      <c r="E174" s="40">
        <f>ifna(vlookup($B174,'Export 20241001'!$A$3:$D$1006,4,false),0)</f>
        <v>7480</v>
      </c>
      <c r="F174" s="22">
        <f>ifna(vlookup(B174,'Export 20240812'!$A$3:$D$1001,4,false),0)</f>
        <v>6795</v>
      </c>
      <c r="G174" s="22">
        <f>ifna(vlookup(B174,'Export 20240703'!$A$3:$D$1001,4,false),0)</f>
        <v>6325</v>
      </c>
      <c r="H174" s="22">
        <f>ifna(vlookup(B174,'GM 20240523'!$A$3:$E$1001,5,false),0)</f>
        <v>5905</v>
      </c>
      <c r="J174" s="22">
        <f t="shared" si="1"/>
        <v>176</v>
      </c>
      <c r="K174" s="22">
        <f t="shared" si="2"/>
        <v>176</v>
      </c>
      <c r="L174" s="22">
        <f t="shared" si="3"/>
        <v>173</v>
      </c>
      <c r="M174" s="22">
        <f t="shared" si="4"/>
        <v>174</v>
      </c>
      <c r="N174" s="22">
        <f t="shared" si="5"/>
        <v>174</v>
      </c>
      <c r="O174" s="22">
        <f t="shared" si="6"/>
        <v>173</v>
      </c>
    </row>
    <row r="175">
      <c r="A175" s="18" t="s">
        <v>158</v>
      </c>
      <c r="B175" s="18">
        <v>659.0</v>
      </c>
      <c r="C175" s="40">
        <f>IfNA(vlookup(B175,'Export 20241202'!$B$3:$C$1005,2,false),0)</f>
        <v>8167</v>
      </c>
      <c r="D175" s="40">
        <f>ifna(vlookup(B175,'Export 20241101'!B255:C1258,2,false),0)</f>
        <v>7800</v>
      </c>
      <c r="E175" s="40">
        <f>ifna(vlookup($B175,'Export 20241001'!$A$3:$D$1006,4,false),0)</f>
        <v>7452</v>
      </c>
      <c r="F175" s="22">
        <f>ifna(vlookup(B175,'Export 20240812'!$A$3:$D$1001,4,false),0)</f>
        <v>6791</v>
      </c>
      <c r="G175" s="22">
        <f>ifna(vlookup(B175,'Export 20240703'!$A$3:$D$1001,4,false),0)</f>
        <v>6306</v>
      </c>
      <c r="H175" s="22">
        <f>ifna(vlookup(B175,'GM 20240523'!$A$3:$E$1001,5,false),0)</f>
        <v>5810</v>
      </c>
      <c r="J175" s="22">
        <f t="shared" si="1"/>
        <v>179</v>
      </c>
      <c r="K175" s="22">
        <f t="shared" si="2"/>
        <v>177</v>
      </c>
      <c r="L175" s="22">
        <f t="shared" si="3"/>
        <v>174</v>
      </c>
      <c r="M175" s="22">
        <f t="shared" si="4"/>
        <v>175</v>
      </c>
      <c r="N175" s="22">
        <f t="shared" si="5"/>
        <v>176</v>
      </c>
      <c r="O175" s="22">
        <f t="shared" si="6"/>
        <v>175</v>
      </c>
    </row>
    <row r="176">
      <c r="A176" s="18" t="s">
        <v>697</v>
      </c>
      <c r="B176" s="18">
        <v>326.0</v>
      </c>
      <c r="C176" s="40">
        <f>IfNA(vlookup(B176,'Export 20241202'!$B$3:$C$1005,2,false),0)</f>
        <v>8123</v>
      </c>
      <c r="D176" s="40">
        <f>ifna(vlookup(B176,'Export 20241101'!B174:C1176,2,false),0)</f>
        <v>7777</v>
      </c>
      <c r="E176" s="40">
        <f>ifna(vlookup($B176,'Export 20241001'!$A$3:$D$1006,4,false),0)</f>
        <v>7441</v>
      </c>
      <c r="F176" s="22">
        <f>ifna(vlookup(B176,'Export 20240812'!$A$3:$D$1001,4,false),0)</f>
        <v>6864</v>
      </c>
      <c r="G176" s="22">
        <f>ifna(vlookup(B176,'Export 20240703'!$A$3:$D$1001,4,false),0)</f>
        <v>6447</v>
      </c>
      <c r="H176" s="22">
        <f>ifna(vlookup(B176,'GM 20240523'!$A$3:$E$1001,5,false),0)</f>
        <v>6042</v>
      </c>
      <c r="J176" s="22">
        <f t="shared" si="1"/>
        <v>180</v>
      </c>
      <c r="K176" s="22">
        <f t="shared" si="2"/>
        <v>178</v>
      </c>
      <c r="L176" s="22">
        <f t="shared" si="3"/>
        <v>175</v>
      </c>
      <c r="M176" s="22">
        <f t="shared" si="4"/>
        <v>171</v>
      </c>
      <c r="N176" s="22">
        <f t="shared" si="5"/>
        <v>170</v>
      </c>
      <c r="O176" s="22">
        <f t="shared" si="6"/>
        <v>169</v>
      </c>
    </row>
    <row r="177">
      <c r="A177" s="18" t="s">
        <v>707</v>
      </c>
      <c r="B177" s="18">
        <v>390.0</v>
      </c>
      <c r="C177" s="40">
        <f>IfNA(vlookup(B177,'Export 20241202'!$B$3:$C$1005,2,false),0)</f>
        <v>8181</v>
      </c>
      <c r="D177" s="40">
        <f>ifna(vlookup(B177,'Export 20241101'!B186:C1188,2,false),0)</f>
        <v>7777</v>
      </c>
      <c r="E177" s="40">
        <f>ifna(vlookup($B177,'Export 20241001'!$A$3:$D$1006,4,false),0)</f>
        <v>7357</v>
      </c>
      <c r="F177" s="22">
        <f>ifna(vlookup(B177,'Export 20240812'!$A$3:$D$1001,4,false),0)</f>
        <v>6527</v>
      </c>
      <c r="G177" s="22">
        <f>ifna(vlookup(B177,'Export 20240703'!$A$3:$D$1001,4,false),0)</f>
        <v>6051</v>
      </c>
      <c r="H177" s="22">
        <f>ifna(vlookup(B177,'GM 20240523'!$A$3:$E$1001,5,false),0)</f>
        <v>5600</v>
      </c>
      <c r="J177" s="22">
        <f t="shared" si="1"/>
        <v>178</v>
      </c>
      <c r="K177" s="22">
        <f t="shared" si="2"/>
        <v>178</v>
      </c>
      <c r="L177" s="22">
        <f t="shared" si="3"/>
        <v>176</v>
      </c>
      <c r="M177" s="22">
        <f t="shared" si="4"/>
        <v>181</v>
      </c>
      <c r="N177" s="22">
        <f t="shared" si="5"/>
        <v>183</v>
      </c>
      <c r="O177" s="22">
        <f t="shared" si="6"/>
        <v>184</v>
      </c>
    </row>
    <row r="178">
      <c r="A178" s="18" t="s">
        <v>416</v>
      </c>
      <c r="B178" s="18">
        <v>350.0</v>
      </c>
      <c r="C178" s="40">
        <f>IfNA(vlookup(B178,'Export 20241202'!$B$3:$C$1005,2,false),0)</f>
        <v>8085</v>
      </c>
      <c r="D178" s="40">
        <f>ifna(vlookup(B178,'Export 20241101'!B177:C1179,2,false),0)</f>
        <v>7708</v>
      </c>
      <c r="E178" s="40">
        <f>ifna(vlookup($B178,'Export 20241001'!$A$3:$D$1006,4,false),0)</f>
        <v>7317</v>
      </c>
      <c r="F178" s="22">
        <f>ifna(vlookup(B178,'Export 20240812'!$A$3:$D$1001,4,false),0)</f>
        <v>6633</v>
      </c>
      <c r="G178" s="22">
        <f>ifna(vlookup(B178,'Export 20240703'!$A$3:$D$1001,4,false),0)</f>
        <v>6215</v>
      </c>
      <c r="H178" s="22">
        <f>ifna(vlookup(B178,'GM 20240523'!$A$3:$E$1001,5,false),0)</f>
        <v>5783</v>
      </c>
      <c r="J178" s="22">
        <f t="shared" si="1"/>
        <v>181</v>
      </c>
      <c r="K178" s="22">
        <f t="shared" si="2"/>
        <v>180</v>
      </c>
      <c r="L178" s="22">
        <f t="shared" si="3"/>
        <v>177</v>
      </c>
      <c r="M178" s="22">
        <f t="shared" si="4"/>
        <v>177</v>
      </c>
      <c r="N178" s="22">
        <f t="shared" si="5"/>
        <v>178</v>
      </c>
      <c r="O178" s="22">
        <f t="shared" si="6"/>
        <v>177</v>
      </c>
    </row>
    <row r="179">
      <c r="A179" s="18" t="s">
        <v>452</v>
      </c>
      <c r="B179" s="18">
        <v>165.0</v>
      </c>
      <c r="C179" s="40">
        <f>IfNA(vlookup(B179,'Export 20241202'!$B$3:$C$1005,2,false),0)</f>
        <v>8001</v>
      </c>
      <c r="D179" s="40">
        <f>ifna(vlookup(B179,'Export 20241101'!B105:C1107,2,false),0)</f>
        <v>7612</v>
      </c>
      <c r="E179" s="40">
        <f>ifna(vlookup($B179,'Export 20241001'!$A$3:$D$1006,4,false),0)</f>
        <v>7227</v>
      </c>
      <c r="F179" s="22">
        <f>ifna(vlookup(B179,'Export 20240812'!$A$3:$D$1001,4,false),0)</f>
        <v>6686</v>
      </c>
      <c r="G179" s="22">
        <f>ifna(vlookup(B179,'Export 20240703'!$A$3:$D$1001,4,false),0)</f>
        <v>6317</v>
      </c>
      <c r="H179" s="22">
        <f>ifna(vlookup(B179,'GM 20240523'!$A$3:$E$1001,5,false),0)</f>
        <v>5859</v>
      </c>
      <c r="J179" s="22">
        <f t="shared" si="1"/>
        <v>183</v>
      </c>
      <c r="K179" s="22">
        <f t="shared" si="2"/>
        <v>182</v>
      </c>
      <c r="L179" s="22">
        <f t="shared" si="3"/>
        <v>178</v>
      </c>
      <c r="M179" s="22">
        <f t="shared" si="4"/>
        <v>176</v>
      </c>
      <c r="N179" s="22">
        <f t="shared" si="5"/>
        <v>175</v>
      </c>
      <c r="O179" s="22">
        <f t="shared" si="6"/>
        <v>174</v>
      </c>
    </row>
    <row r="180">
      <c r="A180" s="18" t="s">
        <v>833</v>
      </c>
      <c r="B180" s="18">
        <v>299.0</v>
      </c>
      <c r="C180" s="40">
        <f>IfNA(vlookup(B180,'Export 20241202'!$B$3:$C$1005,2,false),0)</f>
        <v>7793</v>
      </c>
      <c r="D180" s="40">
        <f>ifna(vlookup(B180,'Export 20241101'!B160:C1162,2,false),0)</f>
        <v>7470</v>
      </c>
      <c r="E180" s="40">
        <f>ifna(vlookup($B180,'Export 20241001'!$A$3:$D$1006,4,false),0)</f>
        <v>7176</v>
      </c>
      <c r="F180" s="22">
        <f>ifna(vlookup(B180,'Export 20240812'!$A$3:$D$1001,4,false),0)</f>
        <v>6598</v>
      </c>
      <c r="G180" s="22">
        <f>ifna(vlookup(B180,'Export 20240703'!$A$3:$D$1001,4,false),0)</f>
        <v>6208</v>
      </c>
      <c r="H180" s="22">
        <f>ifna(vlookup(B180,'GM 20240523'!$A$3:$E$1001,5,false),0)</f>
        <v>5792</v>
      </c>
      <c r="J180" s="22">
        <f t="shared" si="1"/>
        <v>187</v>
      </c>
      <c r="K180" s="22">
        <f t="shared" si="2"/>
        <v>186</v>
      </c>
      <c r="L180" s="22">
        <f t="shared" si="3"/>
        <v>179</v>
      </c>
      <c r="M180" s="22">
        <f t="shared" si="4"/>
        <v>178</v>
      </c>
      <c r="N180" s="22">
        <f t="shared" si="5"/>
        <v>179</v>
      </c>
      <c r="O180" s="22">
        <f t="shared" si="6"/>
        <v>176</v>
      </c>
    </row>
    <row r="181">
      <c r="A181" s="18" t="s">
        <v>283</v>
      </c>
      <c r="B181" s="18">
        <v>393.0</v>
      </c>
      <c r="C181" s="40">
        <f>IfNA(vlookup(B181,'Export 20241202'!$B$3:$C$1005,2,false),0)</f>
        <v>7786</v>
      </c>
      <c r="D181" s="40">
        <f>ifna(vlookup(B181,'Export 20241101'!B188:C1190,2,false),0)</f>
        <v>7482</v>
      </c>
      <c r="E181" s="40">
        <f>ifna(vlookup($B181,'Export 20241001'!$A$3:$D$1006,4,false),0)</f>
        <v>7151</v>
      </c>
      <c r="F181" s="22">
        <f>ifna(vlookup(B181,'Export 20240812'!$A$3:$D$1001,4,false),0)</f>
        <v>6570</v>
      </c>
      <c r="G181" s="22">
        <f>ifna(vlookup(B181,'Export 20240703'!$A$3:$D$1001,4,false),0)</f>
        <v>6170</v>
      </c>
      <c r="H181" s="22">
        <f>ifna(vlookup(B181,'GM 20240523'!$A$3:$E$1001,5,false),0)</f>
        <v>5781</v>
      </c>
      <c r="J181" s="22">
        <f t="shared" si="1"/>
        <v>188</v>
      </c>
      <c r="K181" s="22">
        <f t="shared" si="2"/>
        <v>185</v>
      </c>
      <c r="L181" s="22">
        <f t="shared" si="3"/>
        <v>180</v>
      </c>
      <c r="M181" s="22">
        <f t="shared" si="4"/>
        <v>179</v>
      </c>
      <c r="N181" s="22">
        <f t="shared" si="5"/>
        <v>180</v>
      </c>
      <c r="O181" s="22">
        <f t="shared" si="6"/>
        <v>178</v>
      </c>
    </row>
    <row r="182">
      <c r="A182" s="18" t="s">
        <v>809</v>
      </c>
      <c r="B182" s="18">
        <v>71.0</v>
      </c>
      <c r="C182" s="40">
        <f>IfNA(vlookup(B182,'Export 20241202'!$B$3:$C$1005,2,false),0)</f>
        <v>8023</v>
      </c>
      <c r="D182" s="40">
        <f>ifna(vlookup(B182,'Export 20241101'!B33:C1035,2,false),0)</f>
        <v>7577</v>
      </c>
      <c r="E182" s="40">
        <f>ifna(vlookup($B182,'Export 20241001'!$A$3:$D$1006,4,false),0)</f>
        <v>7106</v>
      </c>
      <c r="F182" s="22">
        <f>ifna(vlookup(B182,'Export 20240812'!$A$3:$D$1001,4,false),0)</f>
        <v>6512</v>
      </c>
      <c r="G182" s="22">
        <f>ifna(vlookup(B182,'Export 20240703'!$A$3:$D$1001,4,false),0)</f>
        <v>6155</v>
      </c>
      <c r="H182" s="22">
        <f>ifna(vlookup(B182,'GM 20240523'!$A$3:$E$1001,5,false),0)</f>
        <v>5731</v>
      </c>
      <c r="J182" s="22">
        <f t="shared" si="1"/>
        <v>182</v>
      </c>
      <c r="K182" s="22">
        <f t="shared" si="2"/>
        <v>183</v>
      </c>
      <c r="L182" s="22">
        <f t="shared" si="3"/>
        <v>181</v>
      </c>
      <c r="M182" s="22">
        <f t="shared" si="4"/>
        <v>182</v>
      </c>
      <c r="N182" s="22">
        <f t="shared" si="5"/>
        <v>181</v>
      </c>
      <c r="O182" s="22">
        <f t="shared" si="6"/>
        <v>181</v>
      </c>
    </row>
    <row r="183">
      <c r="A183" s="18" t="s">
        <v>430</v>
      </c>
      <c r="B183" s="18">
        <v>414.0</v>
      </c>
      <c r="C183" s="40">
        <f>IfNA(vlookup(B183,'Export 20241202'!$B$3:$C$1005,2,false),0)</f>
        <v>7663</v>
      </c>
      <c r="D183" s="40">
        <f>ifna(vlookup(B183,'Export 20241101'!B192:C1195,2,false),0)</f>
        <v>7362</v>
      </c>
      <c r="E183" s="40">
        <f>ifna(vlookup($B183,'Export 20241001'!$A$3:$D$1006,4,false),0)</f>
        <v>7096</v>
      </c>
      <c r="F183" s="22">
        <f>ifna(vlookup(B183,'Export 20240812'!$A$3:$D$1001,4,false),0)</f>
        <v>6529</v>
      </c>
      <c r="G183" s="22">
        <f>ifna(vlookup(B183,'Export 20240703'!$A$3:$D$1001,4,false),0)</f>
        <v>6149</v>
      </c>
      <c r="H183" s="22">
        <f>ifna(vlookup(B183,'GM 20240523'!$A$3:$E$1001,5,false),0)</f>
        <v>5748</v>
      </c>
      <c r="J183" s="22">
        <f t="shared" si="1"/>
        <v>190</v>
      </c>
      <c r="K183" s="22">
        <f t="shared" si="2"/>
        <v>189</v>
      </c>
      <c r="L183" s="22">
        <f t="shared" si="3"/>
        <v>182</v>
      </c>
      <c r="M183" s="22">
        <f t="shared" si="4"/>
        <v>180</v>
      </c>
      <c r="N183" s="22">
        <f t="shared" si="5"/>
        <v>182</v>
      </c>
      <c r="O183" s="22">
        <f t="shared" si="6"/>
        <v>180</v>
      </c>
    </row>
    <row r="184">
      <c r="A184" s="18" t="s">
        <v>553</v>
      </c>
      <c r="B184" s="18">
        <v>152.0</v>
      </c>
      <c r="C184" s="40">
        <f>IfNA(vlookup(B184,'Export 20241202'!$B$3:$C$1005,2,false),0)</f>
        <v>7946</v>
      </c>
      <c r="D184" s="40">
        <f>ifna(vlookup(B184,'Export 20241101'!B96:C1098,2,false),0)</f>
        <v>7524</v>
      </c>
      <c r="E184" s="40">
        <f>ifna(vlookup($B184,'Export 20241001'!$A$3:$D$1006,4,false),0)</f>
        <v>7046</v>
      </c>
      <c r="F184" s="22">
        <f>ifna(vlookup(B184,'Export 20240812'!$A$3:$D$1001,4,false),0)</f>
        <v>6435</v>
      </c>
      <c r="G184" s="22">
        <f>ifna(vlookup(B184,'Export 20240703'!$A$3:$D$1001,4,false),0)</f>
        <v>6033</v>
      </c>
      <c r="H184" s="22">
        <f>ifna(vlookup(B184,'GM 20240523'!$A$3:$E$1001,5,false),0)</f>
        <v>5643</v>
      </c>
      <c r="J184" s="22">
        <f t="shared" si="1"/>
        <v>184</v>
      </c>
      <c r="K184" s="22">
        <f t="shared" si="2"/>
        <v>184</v>
      </c>
      <c r="L184" s="22">
        <f t="shared" si="3"/>
        <v>183</v>
      </c>
      <c r="M184" s="22">
        <f t="shared" si="4"/>
        <v>183</v>
      </c>
      <c r="N184" s="22">
        <f t="shared" si="5"/>
        <v>184</v>
      </c>
      <c r="O184" s="22">
        <f t="shared" si="6"/>
        <v>182</v>
      </c>
    </row>
    <row r="185">
      <c r="A185" s="18" t="s">
        <v>756</v>
      </c>
      <c r="B185" s="18">
        <v>592.0</v>
      </c>
      <c r="C185" s="40">
        <f>IfNA(vlookup(B185,'Export 20241202'!$B$3:$C$1005,2,false),0)</f>
        <v>7835</v>
      </c>
      <c r="D185" s="40">
        <f>ifna(vlookup(B185,'Export 20241101'!B236:C1239,2,false),0)</f>
        <v>7379</v>
      </c>
      <c r="E185" s="40">
        <f>ifna(vlookup($B185,'Export 20241001'!$A$3:$D$1006,4,false),0)</f>
        <v>7018</v>
      </c>
      <c r="F185" s="22">
        <f>ifna(vlookup(B185,'Export 20240812'!$A$3:$D$1001,4,false),0)</f>
        <v>6401</v>
      </c>
      <c r="G185" s="22">
        <f>ifna(vlookup(B185,'Export 20240703'!$A$3:$D$1001,4,false),0)</f>
        <v>5953</v>
      </c>
      <c r="H185" s="22">
        <f>ifna(vlookup(B185,'GM 20240523'!$A$3:$E$1001,5,false),0)</f>
        <v>5421</v>
      </c>
      <c r="J185" s="22">
        <f t="shared" si="1"/>
        <v>186</v>
      </c>
      <c r="K185" s="22">
        <f t="shared" si="2"/>
        <v>188</v>
      </c>
      <c r="L185" s="22">
        <f t="shared" si="3"/>
        <v>184</v>
      </c>
      <c r="M185" s="22">
        <f t="shared" si="4"/>
        <v>185</v>
      </c>
      <c r="N185" s="22">
        <f t="shared" si="5"/>
        <v>186</v>
      </c>
      <c r="O185" s="22">
        <f t="shared" si="6"/>
        <v>189</v>
      </c>
    </row>
    <row r="186">
      <c r="A186" s="18" t="s">
        <v>688</v>
      </c>
      <c r="B186" s="18">
        <v>149.0</v>
      </c>
      <c r="C186" s="40">
        <f>IfNA(vlookup(B186,'Export 20241202'!$B$3:$C$1005,2,false),0)</f>
        <v>7861</v>
      </c>
      <c r="D186" s="40">
        <f>ifna(vlookup(B186,'Export 20241101'!B93:C1095,2,false),0)</f>
        <v>7464</v>
      </c>
      <c r="E186" s="40">
        <f>ifna(vlookup($B186,'Export 20241001'!$A$3:$D$1006,4,false),0)</f>
        <v>7007</v>
      </c>
      <c r="F186" s="22">
        <f>ifna(vlookup(B186,'Export 20240812'!$A$3:$D$1001,4,false),0)</f>
        <v>6402</v>
      </c>
      <c r="G186" s="22">
        <f>ifna(vlookup(B186,'Export 20240703'!$A$3:$D$1001,4,false),0)</f>
        <v>6026</v>
      </c>
      <c r="H186" s="22">
        <f>ifna(vlookup(B186,'GM 20240523'!$A$3:$E$1001,5,false),0)</f>
        <v>5632</v>
      </c>
      <c r="J186" s="22">
        <f t="shared" si="1"/>
        <v>185</v>
      </c>
      <c r="K186" s="22">
        <f t="shared" si="2"/>
        <v>187</v>
      </c>
      <c r="L186" s="22">
        <f t="shared" si="3"/>
        <v>185</v>
      </c>
      <c r="M186" s="22">
        <f t="shared" si="4"/>
        <v>184</v>
      </c>
      <c r="N186" s="22">
        <f t="shared" si="5"/>
        <v>185</v>
      </c>
      <c r="O186" s="22">
        <f t="shared" si="6"/>
        <v>183</v>
      </c>
    </row>
    <row r="187">
      <c r="A187" s="18" t="s">
        <v>824</v>
      </c>
      <c r="B187" s="18">
        <v>845.0</v>
      </c>
      <c r="C187" s="40">
        <f>IfNA(vlookup(B187,'Export 20241202'!$B$3:$C$1005,2,false),0)</f>
        <v>8533</v>
      </c>
      <c r="D187" s="40">
        <f>ifna(vlookup(B187,'Export 20241101'!B312:C1315,2,false),0)</f>
        <v>7632</v>
      </c>
      <c r="E187" s="40">
        <f>ifna(vlookup($B187,'Export 20241001'!$A$3:$D$1006,4,false),0)</f>
        <v>6987</v>
      </c>
      <c r="F187" s="22">
        <f>ifna(vlookup(B187,'Export 20240812'!$A$3:$D$1001,4,false),0)</f>
        <v>6244</v>
      </c>
      <c r="G187" s="22">
        <f>ifna(vlookup(B187,'Export 20240703'!$A$3:$D$1001,4,false),0)</f>
        <v>5679</v>
      </c>
      <c r="H187" s="22">
        <f>ifna(vlookup(B187,'GM 20240523'!$A$3:$E$1001,5,false),0)</f>
        <v>5119</v>
      </c>
      <c r="J187" s="22">
        <f t="shared" si="1"/>
        <v>169</v>
      </c>
      <c r="K187" s="22">
        <f t="shared" si="2"/>
        <v>181</v>
      </c>
      <c r="L187" s="22">
        <f t="shared" si="3"/>
        <v>186</v>
      </c>
      <c r="M187" s="22">
        <f t="shared" si="4"/>
        <v>189</v>
      </c>
      <c r="N187" s="22">
        <f t="shared" si="5"/>
        <v>193</v>
      </c>
      <c r="O187" s="22">
        <f t="shared" si="6"/>
        <v>200</v>
      </c>
    </row>
    <row r="188">
      <c r="A188" s="18" t="s">
        <v>838</v>
      </c>
      <c r="B188" s="18">
        <v>594.0</v>
      </c>
      <c r="C188" s="40">
        <f>IfNA(vlookup(B188,'Export 20241202'!$B$3:$C$1005,2,false),0)</f>
        <v>7688</v>
      </c>
      <c r="D188" s="40">
        <f>ifna(vlookup(B188,'Export 20241101'!B237:C1240,2,false),0)</f>
        <v>7311</v>
      </c>
      <c r="E188" s="40">
        <f>ifna(vlookup($B188,'Export 20241001'!$A$3:$D$1006,4,false),0)</f>
        <v>6971</v>
      </c>
      <c r="F188" s="22">
        <f>ifna(vlookup(B188,'Export 20240812'!$A$3:$D$1001,4,false),0)</f>
        <v>6363</v>
      </c>
      <c r="G188" s="22">
        <f>ifna(vlookup(B188,'Export 20240703'!$A$3:$D$1001,4,false),0)</f>
        <v>5942</v>
      </c>
      <c r="H188" s="22">
        <f>ifna(vlookup(B188,'GM 20240523'!$A$3:$E$1001,5,false),0)</f>
        <v>5533</v>
      </c>
      <c r="J188" s="22">
        <f t="shared" si="1"/>
        <v>189</v>
      </c>
      <c r="K188" s="22">
        <f t="shared" si="2"/>
        <v>190</v>
      </c>
      <c r="L188" s="22">
        <f t="shared" si="3"/>
        <v>187</v>
      </c>
      <c r="M188" s="22">
        <f t="shared" si="4"/>
        <v>186</v>
      </c>
      <c r="N188" s="22">
        <f t="shared" si="5"/>
        <v>187</v>
      </c>
      <c r="O188" s="22">
        <f t="shared" si="6"/>
        <v>186</v>
      </c>
    </row>
    <row r="189">
      <c r="A189" s="18" t="s">
        <v>545</v>
      </c>
      <c r="B189" s="18">
        <v>216.0</v>
      </c>
      <c r="C189" s="40">
        <f>IfNA(vlookup(B189,'Export 20241202'!$B$3:$C$1005,2,false),0)</f>
        <v>7515</v>
      </c>
      <c r="D189" s="40">
        <f>ifna(vlookup(B189,'Export 20241101'!B127:C1129,2,false),0)</f>
        <v>7182</v>
      </c>
      <c r="E189" s="40">
        <f>ifna(vlookup($B189,'Export 20241001'!$A$3:$D$1006,4,false),0)</f>
        <v>6876</v>
      </c>
      <c r="F189" s="22">
        <f>ifna(vlookup(B189,'Export 20240812'!$A$3:$D$1001,4,false),0)</f>
        <v>6276</v>
      </c>
      <c r="G189" s="22">
        <f>ifna(vlookup(B189,'Export 20240703'!$A$3:$D$1001,4,false),0)</f>
        <v>5936</v>
      </c>
      <c r="H189" s="22">
        <f>ifna(vlookup(B189,'GM 20240523'!$A$3:$E$1001,5,false),0)</f>
        <v>5523</v>
      </c>
      <c r="J189" s="22">
        <f t="shared" si="1"/>
        <v>192</v>
      </c>
      <c r="K189" s="22">
        <f t="shared" si="2"/>
        <v>192</v>
      </c>
      <c r="L189" s="22">
        <f t="shared" si="3"/>
        <v>188</v>
      </c>
      <c r="M189" s="22">
        <f t="shared" si="4"/>
        <v>187</v>
      </c>
      <c r="N189" s="22">
        <f t="shared" si="5"/>
        <v>188</v>
      </c>
      <c r="O189" s="22">
        <f t="shared" si="6"/>
        <v>187</v>
      </c>
    </row>
    <row r="190">
      <c r="A190" s="18" t="s">
        <v>595</v>
      </c>
      <c r="B190" s="18">
        <v>228.0</v>
      </c>
      <c r="C190" s="40">
        <f>IfNA(vlookup(B190,'Export 20241202'!$B$3:$C$1005,2,false),0)</f>
        <v>7656</v>
      </c>
      <c r="D190" s="40">
        <f>ifna(vlookup(B190,'Export 20241101'!B137:C1139,2,false),0)</f>
        <v>7269</v>
      </c>
      <c r="E190" s="40">
        <f>ifna(vlookup($B190,'Export 20241001'!$A$3:$D$1006,4,false),0)</f>
        <v>6843</v>
      </c>
      <c r="F190" s="22">
        <f>ifna(vlookup(B190,'Export 20240812'!$A$3:$D$1001,4,false),0)</f>
        <v>6185</v>
      </c>
      <c r="G190" s="22">
        <f>ifna(vlookup(B190,'Export 20240703'!$A$3:$D$1001,4,false),0)</f>
        <v>5792</v>
      </c>
      <c r="H190" s="22">
        <f>ifna(vlookup(B190,'GM 20240523'!$A$3:$E$1001,5,false),0)</f>
        <v>5404</v>
      </c>
      <c r="J190" s="22">
        <f t="shared" si="1"/>
        <v>191</v>
      </c>
      <c r="K190" s="22">
        <f t="shared" si="2"/>
        <v>191</v>
      </c>
      <c r="L190" s="22">
        <f t="shared" si="3"/>
        <v>189</v>
      </c>
      <c r="M190" s="22">
        <f t="shared" si="4"/>
        <v>190</v>
      </c>
      <c r="N190" s="22">
        <f t="shared" si="5"/>
        <v>190</v>
      </c>
      <c r="O190" s="22">
        <f t="shared" si="6"/>
        <v>190</v>
      </c>
    </row>
    <row r="191">
      <c r="A191" s="18" t="s">
        <v>514</v>
      </c>
      <c r="B191" s="18">
        <v>166.0</v>
      </c>
      <c r="C191" s="40">
        <f>IfNA(vlookup(B191,'Export 20241202'!$B$3:$C$1005,2,false),0)</f>
        <v>7312</v>
      </c>
      <c r="D191" s="40">
        <f>ifna(vlookup(B191,'Export 20241101'!B106:C1108,2,false),0)</f>
        <v>7013</v>
      </c>
      <c r="E191" s="40">
        <f>ifna(vlookup($B191,'Export 20241001'!$A$3:$D$1006,4,false),0)</f>
        <v>6698</v>
      </c>
      <c r="F191" s="22">
        <f>ifna(vlookup(B191,'Export 20240812'!$A$3:$D$1001,4,false),0)</f>
        <v>6126</v>
      </c>
      <c r="G191" s="22">
        <f>ifna(vlookup(B191,'Export 20240703'!$A$3:$D$1001,4,false),0)</f>
        <v>5745</v>
      </c>
      <c r="H191" s="22">
        <f>ifna(vlookup(B191,'GM 20240523'!$A$3:$E$1001,5,false),0)</f>
        <v>5331</v>
      </c>
      <c r="J191" s="22">
        <f t="shared" si="1"/>
        <v>195</v>
      </c>
      <c r="K191" s="22">
        <f t="shared" si="2"/>
        <v>193</v>
      </c>
      <c r="L191" s="22">
        <f t="shared" si="3"/>
        <v>190</v>
      </c>
      <c r="M191" s="22">
        <f t="shared" si="4"/>
        <v>191</v>
      </c>
      <c r="N191" s="22">
        <f t="shared" si="5"/>
        <v>191</v>
      </c>
      <c r="O191" s="22">
        <f t="shared" si="6"/>
        <v>193</v>
      </c>
    </row>
    <row r="192">
      <c r="A192" s="18" t="s">
        <v>532</v>
      </c>
      <c r="B192" s="18">
        <v>79.0</v>
      </c>
      <c r="C192" s="40">
        <f>IfNA(vlookup(B192,'Export 20241202'!$B$3:$C$1005,2,false),0)</f>
        <v>7229</v>
      </c>
      <c r="D192" s="40">
        <f>ifna(vlookup(B192,'Export 20241101'!B41:C1043,2,false),0)</f>
        <v>6897</v>
      </c>
      <c r="E192" s="40">
        <f>ifna(vlookup($B192,'Export 20241001'!$A$3:$D$1006,4,false),0)</f>
        <v>6611</v>
      </c>
      <c r="F192" s="22">
        <f>ifna(vlookup(B192,'Export 20240812'!$A$3:$D$1001,4,false),0)</f>
        <v>6058</v>
      </c>
      <c r="G192" s="22">
        <f>ifna(vlookup(B192,'Export 20240703'!$A$3:$D$1001,4,false),0)</f>
        <v>5719</v>
      </c>
      <c r="H192" s="22">
        <f>ifna(vlookup(B192,'GM 20240523'!$A$3:$E$1001,5,false),0)</f>
        <v>5320</v>
      </c>
      <c r="J192" s="22">
        <f t="shared" si="1"/>
        <v>197</v>
      </c>
      <c r="K192" s="22">
        <f t="shared" si="2"/>
        <v>197</v>
      </c>
      <c r="L192" s="22">
        <f t="shared" si="3"/>
        <v>191</v>
      </c>
      <c r="M192" s="22">
        <f t="shared" si="4"/>
        <v>192</v>
      </c>
      <c r="N192" s="22">
        <f t="shared" si="5"/>
        <v>192</v>
      </c>
      <c r="O192" s="22">
        <f t="shared" si="6"/>
        <v>194</v>
      </c>
    </row>
    <row r="193">
      <c r="A193" s="18" t="s">
        <v>550</v>
      </c>
      <c r="B193" s="18">
        <v>678.0</v>
      </c>
      <c r="C193" s="40">
        <f>IfNA(vlookup(B193,'Export 20241202'!$B$3:$C$1005,2,false),0)</f>
        <v>7376</v>
      </c>
      <c r="D193" s="40">
        <f>ifna(vlookup(B193,'Export 20241101'!B262:C1265,2,false),0)</f>
        <v>6919</v>
      </c>
      <c r="E193" s="40">
        <f>ifna(vlookup($B193,'Export 20241001'!$A$3:$D$1006,4,false),0)</f>
        <v>6605</v>
      </c>
      <c r="F193" s="22">
        <f>ifna(vlookup(B193,'Export 20240812'!$A$3:$D$1001,4,false),0)</f>
        <v>6001</v>
      </c>
      <c r="G193" s="22">
        <f>ifna(vlookup(B193,'Export 20240703'!$A$3:$D$1001,4,false),0)</f>
        <v>5589</v>
      </c>
      <c r="H193" s="22">
        <f>ifna(vlookup(B193,'GM 20240523'!$A$3:$E$1001,5,false),0)</f>
        <v>5112</v>
      </c>
      <c r="J193" s="22">
        <f t="shared" si="1"/>
        <v>193</v>
      </c>
      <c r="K193" s="22">
        <f t="shared" si="2"/>
        <v>196</v>
      </c>
      <c r="L193" s="22">
        <f t="shared" si="3"/>
        <v>192</v>
      </c>
      <c r="M193" s="22">
        <f t="shared" si="4"/>
        <v>196</v>
      </c>
      <c r="N193" s="22">
        <f t="shared" si="5"/>
        <v>198</v>
      </c>
      <c r="O193" s="22">
        <f t="shared" si="6"/>
        <v>201</v>
      </c>
    </row>
    <row r="194">
      <c r="A194" s="18" t="s">
        <v>613</v>
      </c>
      <c r="B194" s="18">
        <v>150.0</v>
      </c>
      <c r="C194" s="40">
        <f>IfNA(vlookup(B194,'Export 20241202'!$B$3:$C$1005,2,false),0)</f>
        <v>7367</v>
      </c>
      <c r="D194" s="40">
        <f>ifna(vlookup(B194,'Export 20241101'!B94:C1096,2,false),0)</f>
        <v>7002</v>
      </c>
      <c r="E194" s="40">
        <f>ifna(vlookup($B194,'Export 20241001'!$A$3:$D$1006,4,false),0)</f>
        <v>6572</v>
      </c>
      <c r="F194" s="22">
        <f>ifna(vlookup(B194,'Export 20240812'!$A$3:$D$1001,4,false),0)</f>
        <v>6011</v>
      </c>
      <c r="G194" s="22">
        <f>ifna(vlookup(B194,'Export 20240703'!$A$3:$D$1001,4,false),0)</f>
        <v>5667</v>
      </c>
      <c r="H194" s="22">
        <f>ifna(vlookup(B194,'GM 20240523'!$A$3:$E$1001,5,false),0)</f>
        <v>5310</v>
      </c>
      <c r="J194" s="22">
        <f t="shared" si="1"/>
        <v>194</v>
      </c>
      <c r="K194" s="22">
        <f t="shared" si="2"/>
        <v>194</v>
      </c>
      <c r="L194" s="22">
        <f t="shared" si="3"/>
        <v>193</v>
      </c>
      <c r="M194" s="22">
        <f t="shared" si="4"/>
        <v>194</v>
      </c>
      <c r="N194" s="22">
        <f t="shared" si="5"/>
        <v>195</v>
      </c>
      <c r="O194" s="22">
        <f t="shared" si="6"/>
        <v>195</v>
      </c>
    </row>
    <row r="195">
      <c r="A195" s="18" t="s">
        <v>640</v>
      </c>
      <c r="B195" s="18">
        <v>83.0</v>
      </c>
      <c r="C195" s="40">
        <f>IfNA(vlookup(B195,'Export 20241202'!$B$3:$C$1005,2,false),0)</f>
        <v>7198</v>
      </c>
      <c r="D195" s="40">
        <f>ifna(vlookup(B195,'Export 20241101'!B44:C1046,2,false),0)</f>
        <v>6820</v>
      </c>
      <c r="E195" s="40">
        <f>ifna(vlookup($B195,'Export 20241001'!$A$3:$D$1006,4,false),0)</f>
        <v>6537</v>
      </c>
      <c r="F195" s="22">
        <f>ifna(vlookup(B195,'Export 20240812'!$A$3:$D$1001,4,false),0)</f>
        <v>5964</v>
      </c>
      <c r="G195" s="22">
        <f>ifna(vlookup(B195,'Export 20240703'!$A$3:$D$1001,4,false),0)</f>
        <v>5641</v>
      </c>
      <c r="H195" s="22">
        <f>ifna(vlookup(B195,'GM 20240523'!$A$3:$E$1001,5,false),0)</f>
        <v>5259</v>
      </c>
      <c r="J195" s="22">
        <f t="shared" si="1"/>
        <v>198</v>
      </c>
      <c r="K195" s="22">
        <f t="shared" si="2"/>
        <v>198</v>
      </c>
      <c r="L195" s="22">
        <f t="shared" si="3"/>
        <v>194</v>
      </c>
      <c r="M195" s="22">
        <f t="shared" si="4"/>
        <v>197</v>
      </c>
      <c r="N195" s="22">
        <f t="shared" si="5"/>
        <v>196</v>
      </c>
      <c r="O195" s="22">
        <f t="shared" si="6"/>
        <v>197</v>
      </c>
    </row>
    <row r="196">
      <c r="A196" s="18" t="s">
        <v>499</v>
      </c>
      <c r="B196" s="18">
        <v>147.0</v>
      </c>
      <c r="C196" s="40">
        <f>IfNA(vlookup(B196,'Export 20241202'!$B$3:$C$1005,2,false),0)</f>
        <v>7261</v>
      </c>
      <c r="D196" s="40">
        <f>ifna(vlookup(B196,'Export 20241101'!B91:C1093,2,false),0)</f>
        <v>6931</v>
      </c>
      <c r="E196" s="40">
        <f>ifna(vlookup($B196,'Export 20241001'!$A$3:$D$1006,4,false),0)</f>
        <v>6517</v>
      </c>
      <c r="F196" s="22">
        <f>ifna(vlookup(B196,'Export 20240812'!$A$3:$D$1001,4,false),0)</f>
        <v>6002</v>
      </c>
      <c r="G196" s="22">
        <f>ifna(vlookup(B196,'Export 20240703'!$A$3:$D$1001,4,false),0)</f>
        <v>5675</v>
      </c>
      <c r="H196" s="22">
        <f>ifna(vlookup(B196,'GM 20240523'!$A$3:$E$1001,5,false),0)</f>
        <v>5345</v>
      </c>
      <c r="J196" s="22">
        <f t="shared" si="1"/>
        <v>196</v>
      </c>
      <c r="K196" s="22">
        <f t="shared" si="2"/>
        <v>195</v>
      </c>
      <c r="L196" s="22">
        <f t="shared" si="3"/>
        <v>195</v>
      </c>
      <c r="M196" s="22">
        <f t="shared" si="4"/>
        <v>195</v>
      </c>
      <c r="N196" s="22">
        <f t="shared" si="5"/>
        <v>194</v>
      </c>
      <c r="O196" s="22">
        <f t="shared" si="6"/>
        <v>191</v>
      </c>
    </row>
    <row r="197">
      <c r="A197" s="18" t="s">
        <v>634</v>
      </c>
      <c r="B197" s="18">
        <v>69.0</v>
      </c>
      <c r="C197" s="40">
        <f>IfNA(vlookup(B197,'Export 20241202'!$B$3:$C$1005,2,false),0)</f>
        <v>8726</v>
      </c>
      <c r="D197" s="40">
        <f>ifna(vlookup(B197,'Export 20241101'!B32:C1034,2,false),0)</f>
        <v>8172</v>
      </c>
      <c r="E197" s="40">
        <f>ifna(vlookup($B197,'Export 20241001'!$A$3:$D$1006,4,false),0)</f>
        <v>6488</v>
      </c>
      <c r="F197" s="22">
        <f>ifna(vlookup(B197,'Export 20240812'!$A$3:$D$1001,4,false),0)</f>
        <v>6050</v>
      </c>
      <c r="G197" s="22">
        <f>ifna(vlookup(B197,'Export 20240703'!$A$3:$D$1001,4,false),0)</f>
        <v>5824</v>
      </c>
      <c r="H197" s="22">
        <f>ifna(vlookup(B197,'GM 20240523'!$A$3:$E$1001,5,false),0)</f>
        <v>5554</v>
      </c>
      <c r="J197" s="22">
        <f t="shared" si="1"/>
        <v>164</v>
      </c>
      <c r="K197" s="22">
        <f t="shared" si="2"/>
        <v>167</v>
      </c>
      <c r="L197" s="22">
        <f t="shared" si="3"/>
        <v>196</v>
      </c>
      <c r="M197" s="22">
        <f t="shared" si="4"/>
        <v>193</v>
      </c>
      <c r="N197" s="22">
        <f t="shared" si="5"/>
        <v>189</v>
      </c>
      <c r="O197" s="22">
        <f t="shared" si="6"/>
        <v>185</v>
      </c>
    </row>
    <row r="198">
      <c r="A198" s="18" t="s">
        <v>462</v>
      </c>
      <c r="B198" s="18">
        <v>388.0</v>
      </c>
      <c r="C198" s="40">
        <f>IfNA(vlookup(B198,'Export 20241202'!$B$3:$C$1005,2,false),0)</f>
        <v>6951</v>
      </c>
      <c r="D198" s="40">
        <f>ifna(vlookup(B198,'Export 20241101'!B185:C1187,2,false),0)</f>
        <v>6676</v>
      </c>
      <c r="E198" s="40">
        <f>ifna(vlookup($B198,'Export 20241001'!$A$3:$D$1006,4,false),0)</f>
        <v>6418</v>
      </c>
      <c r="F198" s="22">
        <f>ifna(vlookup(B198,'Export 20240812'!$A$3:$D$1001,4,false),0)</f>
        <v>5943</v>
      </c>
      <c r="G198" s="22">
        <f>ifna(vlookup(B198,'Export 20240703'!$A$3:$D$1001,4,false),0)</f>
        <v>5590</v>
      </c>
      <c r="H198" s="22">
        <f>ifna(vlookup(B198,'GM 20240523'!$A$3:$E$1001,5,false),0)</f>
        <v>5214</v>
      </c>
      <c r="J198" s="22">
        <f t="shared" si="1"/>
        <v>200</v>
      </c>
      <c r="K198" s="22">
        <f t="shared" si="2"/>
        <v>200</v>
      </c>
      <c r="L198" s="22">
        <f t="shared" si="3"/>
        <v>197</v>
      </c>
      <c r="M198" s="22">
        <f t="shared" si="4"/>
        <v>198</v>
      </c>
      <c r="N198" s="22">
        <f t="shared" si="5"/>
        <v>197</v>
      </c>
      <c r="O198" s="22">
        <f t="shared" si="6"/>
        <v>198</v>
      </c>
    </row>
    <row r="199">
      <c r="A199" s="18" t="s">
        <v>393</v>
      </c>
      <c r="B199" s="18">
        <v>161.0</v>
      </c>
      <c r="C199" s="40">
        <f>IfNA(vlookup(B199,'Export 20241202'!$B$3:$C$1005,2,false),0)</f>
        <v>7107</v>
      </c>
      <c r="D199" s="40">
        <f>ifna(vlookup(B199,'Export 20241101'!B103:C1105,2,false),0)</f>
        <v>6762</v>
      </c>
      <c r="E199" s="40">
        <f>ifna(vlookup($B199,'Export 20241001'!$A$3:$D$1006,4,false),0)</f>
        <v>6377</v>
      </c>
      <c r="F199" s="22">
        <f>ifna(vlookup(B199,'Export 20240812'!$A$3:$D$1001,4,false),0)</f>
        <v>5848</v>
      </c>
      <c r="G199" s="22">
        <f>ifna(vlookup(B199,'Export 20240703'!$A$3:$D$1001,4,false),0)</f>
        <v>5524</v>
      </c>
      <c r="H199" s="22">
        <f>ifna(vlookup(B199,'GM 20240523'!$A$3:$E$1001,5,false),0)</f>
        <v>5172</v>
      </c>
      <c r="J199" s="22">
        <f t="shared" si="1"/>
        <v>199</v>
      </c>
      <c r="K199" s="22">
        <f t="shared" si="2"/>
        <v>199</v>
      </c>
      <c r="L199" s="22">
        <f t="shared" si="3"/>
        <v>198</v>
      </c>
      <c r="M199" s="22">
        <f t="shared" si="4"/>
        <v>199</v>
      </c>
      <c r="N199" s="22">
        <f t="shared" si="5"/>
        <v>199</v>
      </c>
      <c r="O199" s="22">
        <f t="shared" si="6"/>
        <v>199</v>
      </c>
    </row>
    <row r="200">
      <c r="A200" s="18" t="s">
        <v>856</v>
      </c>
      <c r="B200" s="18">
        <v>944.0</v>
      </c>
      <c r="C200" s="40">
        <f>IfNA(vlookup(B200,'Export 20241202'!$B$3:$C$1005,2,false),0)</f>
        <v>6279</v>
      </c>
      <c r="D200" s="40">
        <f>ifna(vlookup(B200,'Export 20241101'!B331:C1334,2,false),0)</f>
        <v>6278</v>
      </c>
      <c r="E200" s="40">
        <f>ifna(vlookup($B200,'Export 20241001'!$A$3:$D$1006,4,false),0)</f>
        <v>6277</v>
      </c>
      <c r="F200" s="22">
        <f>ifna(vlookup(B200,'Export 20240812'!$A$3:$D$1001,4,false),0)</f>
        <v>6274</v>
      </c>
      <c r="G200" s="22">
        <f>ifna(vlookup(B200,'Export 20240703'!$A$3:$D$1001,4,false),0)</f>
        <v>6273</v>
      </c>
      <c r="H200" s="22">
        <f>ifna(vlookup(B200,'GM 20240523'!$A$3:$E$1001,5,false),0)</f>
        <v>0</v>
      </c>
      <c r="J200" s="22">
        <f t="shared" si="1"/>
        <v>218</v>
      </c>
      <c r="K200" s="22">
        <f t="shared" si="2"/>
        <v>208</v>
      </c>
      <c r="L200" s="22">
        <f t="shared" si="3"/>
        <v>199</v>
      </c>
      <c r="M200" s="22">
        <f t="shared" si="4"/>
        <v>188</v>
      </c>
      <c r="N200" s="22">
        <f t="shared" si="5"/>
        <v>177</v>
      </c>
      <c r="O200" s="22">
        <f t="shared" si="6"/>
        <v>336</v>
      </c>
    </row>
    <row r="201">
      <c r="A201" s="18" t="s">
        <v>531</v>
      </c>
      <c r="B201" s="18">
        <v>837.0</v>
      </c>
      <c r="C201" s="40">
        <f>IfNA(vlookup(B201,'Export 20241202'!$B$3:$C$1005,2,false),0)</f>
        <v>6845</v>
      </c>
      <c r="D201" s="40">
        <f>ifna(vlookup(B201,'Export 20241101'!B307:C1310,2,false),0)</f>
        <v>6442</v>
      </c>
      <c r="E201" s="40">
        <f>ifna(vlookup($B201,'Export 20241001'!$A$3:$D$1006,4,false),0)</f>
        <v>6156</v>
      </c>
      <c r="F201" s="22">
        <f>ifna(vlookup(B201,'Export 20240812'!$A$3:$D$1001,4,false),0)</f>
        <v>5370</v>
      </c>
      <c r="G201" s="22">
        <f>ifna(vlookup(B201,'Export 20240703'!$A$3:$D$1001,4,false),0)</f>
        <v>4803</v>
      </c>
      <c r="H201" s="22">
        <f>ifna(vlookup(B201,'GM 20240523'!$A$3:$E$1001,5,false),0)</f>
        <v>4260</v>
      </c>
      <c r="J201" s="22">
        <f t="shared" si="1"/>
        <v>202</v>
      </c>
      <c r="K201" s="22">
        <f t="shared" si="2"/>
        <v>203</v>
      </c>
      <c r="L201" s="22">
        <f t="shared" si="3"/>
        <v>200</v>
      </c>
      <c r="M201" s="22">
        <f t="shared" si="4"/>
        <v>207</v>
      </c>
      <c r="N201" s="22">
        <f t="shared" si="5"/>
        <v>224</v>
      </c>
      <c r="O201" s="22">
        <f t="shared" si="6"/>
        <v>226</v>
      </c>
    </row>
    <row r="202">
      <c r="A202" s="18" t="s">
        <v>560</v>
      </c>
      <c r="B202" s="18">
        <v>155.0</v>
      </c>
      <c r="C202" s="40">
        <f>IfNA(vlookup(B202,'Export 20241202'!$B$3:$C$1005,2,false),0)</f>
        <v>6902</v>
      </c>
      <c r="D202" s="40">
        <f>ifna(vlookup(B202,'Export 20241101'!B99:C1101,2,false),0)</f>
        <v>6516</v>
      </c>
      <c r="E202" s="40">
        <f>ifna(vlookup($B202,'Export 20241001'!$A$3:$D$1006,4,false),0)</f>
        <v>6138</v>
      </c>
      <c r="F202" s="22">
        <f>ifna(vlookup(B202,'Export 20240812'!$A$3:$D$1001,4,false),0)</f>
        <v>5658</v>
      </c>
      <c r="G202" s="22">
        <f>ifna(vlookup(B202,'Export 20240703'!$A$3:$D$1001,4,false),0)</f>
        <v>5349</v>
      </c>
      <c r="H202" s="22">
        <f>ifna(vlookup(B202,'GM 20240523'!$A$3:$E$1001,5,false),0)</f>
        <v>5001</v>
      </c>
      <c r="J202" s="22">
        <f t="shared" si="1"/>
        <v>201</v>
      </c>
      <c r="K202" s="22">
        <f t="shared" si="2"/>
        <v>201</v>
      </c>
      <c r="L202" s="22">
        <f t="shared" si="3"/>
        <v>201</v>
      </c>
      <c r="M202" s="22">
        <f t="shared" si="4"/>
        <v>200</v>
      </c>
      <c r="N202" s="22">
        <f t="shared" si="5"/>
        <v>201</v>
      </c>
      <c r="O202" s="22">
        <f t="shared" si="6"/>
        <v>204</v>
      </c>
    </row>
    <row r="203">
      <c r="A203" s="18" t="s">
        <v>522</v>
      </c>
      <c r="B203" s="18">
        <v>154.0</v>
      </c>
      <c r="C203" s="40">
        <f>IfNA(vlookup(B203,'Export 20241202'!$B$3:$C$1005,2,false),0)</f>
        <v>6845</v>
      </c>
      <c r="D203" s="40">
        <f>ifna(vlookup(B203,'Export 20241101'!B98:C1100,2,false),0)</f>
        <v>6480</v>
      </c>
      <c r="E203" s="40">
        <f>ifna(vlookup($B203,'Export 20241001'!$A$3:$D$1006,4,false),0)</f>
        <v>6097</v>
      </c>
      <c r="F203" s="22">
        <f>ifna(vlookup(B203,'Export 20240812'!$A$3:$D$1001,4,false),0)</f>
        <v>5590</v>
      </c>
      <c r="G203" s="22">
        <f>ifna(vlookup(B203,'Export 20240703'!$A$3:$D$1001,4,false),0)</f>
        <v>5266</v>
      </c>
      <c r="H203" s="22">
        <f>ifna(vlookup(B203,'GM 20240523'!$A$3:$E$1001,5,false),0)</f>
        <v>4933</v>
      </c>
      <c r="J203" s="22">
        <f t="shared" si="1"/>
        <v>202</v>
      </c>
      <c r="K203" s="22">
        <f t="shared" si="2"/>
        <v>202</v>
      </c>
      <c r="L203" s="22">
        <f t="shared" si="3"/>
        <v>202</v>
      </c>
      <c r="M203" s="22">
        <f t="shared" si="4"/>
        <v>201</v>
      </c>
      <c r="N203" s="22">
        <f t="shared" si="5"/>
        <v>204</v>
      </c>
      <c r="O203" s="22">
        <f t="shared" si="6"/>
        <v>205</v>
      </c>
    </row>
    <row r="204">
      <c r="A204" s="18" t="s">
        <v>636</v>
      </c>
      <c r="B204" s="18">
        <v>539.0</v>
      </c>
      <c r="C204" s="40">
        <f>IfNA(vlookup(B204,'Export 20241202'!$B$3:$C$1005,2,false),0)</f>
        <v>6595</v>
      </c>
      <c r="D204" s="40">
        <f>ifna(vlookup(B204,'Export 20241101'!B223:C1226,2,false),0)</f>
        <v>6315</v>
      </c>
      <c r="E204" s="40">
        <f>ifna(vlookup($B204,'Export 20241001'!$A$3:$D$1006,4,false),0)</f>
        <v>6064</v>
      </c>
      <c r="F204" s="22">
        <f>ifna(vlookup(B204,'Export 20240812'!$A$3:$D$1001,4,false),0)</f>
        <v>5542</v>
      </c>
      <c r="G204" s="22">
        <f>ifna(vlookup(B204,'Export 20240703'!$A$3:$D$1001,4,false),0)</f>
        <v>5166</v>
      </c>
      <c r="H204" s="22">
        <f>ifna(vlookup(B204,'GM 20240523'!$A$3:$E$1001,5,false),0)</f>
        <v>4807</v>
      </c>
      <c r="J204" s="22">
        <f t="shared" si="1"/>
        <v>209</v>
      </c>
      <c r="K204" s="22">
        <f t="shared" si="2"/>
        <v>207</v>
      </c>
      <c r="L204" s="22">
        <f t="shared" si="3"/>
        <v>203</v>
      </c>
      <c r="M204" s="22">
        <f t="shared" si="4"/>
        <v>202</v>
      </c>
      <c r="N204" s="22">
        <f t="shared" si="5"/>
        <v>206</v>
      </c>
      <c r="O204" s="22">
        <f t="shared" si="6"/>
        <v>208</v>
      </c>
    </row>
    <row r="205">
      <c r="A205" s="18" t="s">
        <v>835</v>
      </c>
      <c r="B205" s="18">
        <v>738.0</v>
      </c>
      <c r="C205" s="40">
        <f>IfNA(vlookup(B205,'Export 20241202'!$B$3:$C$1005,2,false),0)</f>
        <v>6737</v>
      </c>
      <c r="D205" s="40">
        <f>ifna(vlookup(B205,'Export 20241101'!B288:C1291,2,false),0)</f>
        <v>6384</v>
      </c>
      <c r="E205" s="40">
        <f>ifna(vlookup($B205,'Export 20241001'!$A$3:$D$1006,4,false),0)</f>
        <v>6016</v>
      </c>
      <c r="F205" s="22">
        <f>ifna(vlookup(B205,'Export 20240812'!$A$3:$D$1001,4,false),0)</f>
        <v>5287</v>
      </c>
      <c r="G205" s="22">
        <f>ifna(vlookup(B205,'Export 20240703'!$A$3:$D$1001,4,false),0)</f>
        <v>4835</v>
      </c>
      <c r="H205" s="22">
        <f>ifna(vlookup(B205,'GM 20240523'!$A$3:$E$1001,5,false),0)</f>
        <v>4380</v>
      </c>
      <c r="J205" s="22">
        <f t="shared" si="1"/>
        <v>204</v>
      </c>
      <c r="K205" s="22">
        <f t="shared" si="2"/>
        <v>205</v>
      </c>
      <c r="L205" s="22">
        <f t="shared" si="3"/>
        <v>204</v>
      </c>
      <c r="M205" s="22">
        <f t="shared" si="4"/>
        <v>215</v>
      </c>
      <c r="N205" s="22">
        <f t="shared" si="5"/>
        <v>221</v>
      </c>
      <c r="O205" s="22">
        <f t="shared" si="6"/>
        <v>224</v>
      </c>
    </row>
    <row r="206">
      <c r="A206" s="18" t="s">
        <v>360</v>
      </c>
      <c r="B206" s="18">
        <v>153.0</v>
      </c>
      <c r="C206" s="40">
        <f>IfNA(vlookup(B206,'Export 20241202'!$B$3:$C$1005,2,false),0)</f>
        <v>6730</v>
      </c>
      <c r="D206" s="40">
        <f>ifna(vlookup(B206,'Export 20241101'!B97:C1099,2,false),0)</f>
        <v>6386</v>
      </c>
      <c r="E206" s="40">
        <f>ifna(vlookup($B206,'Export 20241001'!$A$3:$D$1006,4,false),0)</f>
        <v>5998</v>
      </c>
      <c r="F206" s="22">
        <f>ifna(vlookup(B206,'Export 20240812'!$A$3:$D$1001,4,false),0)</f>
        <v>5510</v>
      </c>
      <c r="G206" s="22">
        <f>ifna(vlookup(B206,'Export 20240703'!$A$3:$D$1001,4,false),0)</f>
        <v>5198</v>
      </c>
      <c r="H206" s="22">
        <f>ifna(vlookup(B206,'GM 20240523'!$A$3:$E$1001,5,false),0)</f>
        <v>4897</v>
      </c>
      <c r="J206" s="22">
        <f t="shared" si="1"/>
        <v>205</v>
      </c>
      <c r="K206" s="22">
        <f t="shared" si="2"/>
        <v>204</v>
      </c>
      <c r="L206" s="22">
        <f t="shared" si="3"/>
        <v>205</v>
      </c>
      <c r="M206" s="22">
        <f t="shared" si="4"/>
        <v>203</v>
      </c>
      <c r="N206" s="22">
        <f t="shared" si="5"/>
        <v>205</v>
      </c>
      <c r="O206" s="22">
        <f t="shared" si="6"/>
        <v>206</v>
      </c>
    </row>
    <row r="207">
      <c r="A207" s="18" t="s">
        <v>397</v>
      </c>
      <c r="B207" s="18">
        <v>157.0</v>
      </c>
      <c r="C207" s="40">
        <f>IfNA(vlookup(B207,'Export 20241202'!$B$3:$C$1005,2,false),0)</f>
        <v>6682</v>
      </c>
      <c r="D207" s="40">
        <f>ifna(vlookup(B207,'Export 20241101'!B101:C1103,2,false),0)</f>
        <v>6370</v>
      </c>
      <c r="E207" s="40">
        <f>ifna(vlookup($B207,'Export 20241001'!$A$3:$D$1006,4,false),0)</f>
        <v>5982</v>
      </c>
      <c r="F207" s="22">
        <f>ifna(vlookup(B207,'Export 20240812'!$A$3:$D$1001,4,false),0)</f>
        <v>5435</v>
      </c>
      <c r="G207" s="22">
        <f>ifna(vlookup(B207,'Export 20240703'!$A$3:$D$1001,4,false),0)</f>
        <v>5105</v>
      </c>
      <c r="H207" s="22">
        <f>ifna(vlookup(B207,'GM 20240523'!$A$3:$E$1001,5,false),0)</f>
        <v>4778</v>
      </c>
      <c r="J207" s="22">
        <f t="shared" si="1"/>
        <v>206</v>
      </c>
      <c r="K207" s="22">
        <f t="shared" si="2"/>
        <v>206</v>
      </c>
      <c r="L207" s="22">
        <f t="shared" si="3"/>
        <v>206</v>
      </c>
      <c r="M207" s="22">
        <f t="shared" si="4"/>
        <v>205</v>
      </c>
      <c r="N207" s="22">
        <f t="shared" si="5"/>
        <v>208</v>
      </c>
      <c r="O207" s="22">
        <f t="shared" si="6"/>
        <v>209</v>
      </c>
    </row>
    <row r="208">
      <c r="A208" s="18" t="s">
        <v>738</v>
      </c>
      <c r="B208" s="18">
        <v>679.0</v>
      </c>
      <c r="C208" s="40">
        <f>IfNA(vlookup(B208,'Export 20241202'!$B$3:$C$1005,2,false),0)</f>
        <v>6657</v>
      </c>
      <c r="D208" s="40">
        <f>ifna(vlookup(B208,'Export 20241101'!B263:C1266,2,false),0)</f>
        <v>6256</v>
      </c>
      <c r="E208" s="40">
        <f>ifna(vlookup($B208,'Export 20241001'!$A$3:$D$1006,4,false),0)</f>
        <v>5945</v>
      </c>
      <c r="F208" s="22">
        <f>ifna(vlookup(B208,'Export 20240812'!$A$3:$D$1001,4,false),0)</f>
        <v>5335</v>
      </c>
      <c r="G208" s="22">
        <f>ifna(vlookup(B208,'Export 20240703'!$A$3:$D$1001,4,false),0)</f>
        <v>4974</v>
      </c>
      <c r="H208" s="22">
        <f>ifna(vlookup(B208,'GM 20240523'!$A$3:$E$1001,5,false),0)</f>
        <v>4551</v>
      </c>
      <c r="J208" s="22">
        <f t="shared" si="1"/>
        <v>207</v>
      </c>
      <c r="K208" s="22">
        <f t="shared" si="2"/>
        <v>209</v>
      </c>
      <c r="L208" s="22">
        <f t="shared" si="3"/>
        <v>207</v>
      </c>
      <c r="M208" s="22">
        <f t="shared" si="4"/>
        <v>209</v>
      </c>
      <c r="N208" s="22">
        <f t="shared" si="5"/>
        <v>216</v>
      </c>
      <c r="O208" s="22">
        <f t="shared" si="6"/>
        <v>218</v>
      </c>
    </row>
    <row r="209">
      <c r="A209" s="18" t="s">
        <v>746</v>
      </c>
      <c r="B209" s="18">
        <v>675.0</v>
      </c>
      <c r="C209" s="40">
        <f>IfNA(vlookup(B209,'Export 20241202'!$B$3:$C$1005,2,false),0)</f>
        <v>6510</v>
      </c>
      <c r="D209" s="40">
        <f>ifna(vlookup(B209,'Export 20241101'!B260:C1263,2,false),0)</f>
        <v>6193</v>
      </c>
      <c r="E209" s="40">
        <f>ifna(vlookup($B209,'Export 20241001'!$A$3:$D$1006,4,false),0)</f>
        <v>5882</v>
      </c>
      <c r="F209" s="22">
        <f>ifna(vlookup(B209,'Export 20240812'!$A$3:$D$1001,4,false),0)</f>
        <v>5303</v>
      </c>
      <c r="G209" s="22">
        <f>ifna(vlookup(B209,'Export 20240703'!$A$3:$D$1001,4,false),0)</f>
        <v>4992</v>
      </c>
      <c r="H209" s="22">
        <f>ifna(vlookup(B209,'GM 20240523'!$A$3:$E$1001,5,false),0)</f>
        <v>4618</v>
      </c>
      <c r="J209" s="22">
        <f t="shared" si="1"/>
        <v>210</v>
      </c>
      <c r="K209" s="22">
        <f t="shared" si="2"/>
        <v>211</v>
      </c>
      <c r="L209" s="22">
        <f t="shared" si="3"/>
        <v>208</v>
      </c>
      <c r="M209" s="22">
        <f t="shared" si="4"/>
        <v>212</v>
      </c>
      <c r="N209" s="22">
        <f t="shared" si="5"/>
        <v>214</v>
      </c>
      <c r="O209" s="22">
        <f t="shared" si="6"/>
        <v>215</v>
      </c>
    </row>
    <row r="210">
      <c r="A210" s="18" t="s">
        <v>570</v>
      </c>
      <c r="B210" s="18">
        <v>227.0</v>
      </c>
      <c r="C210" s="40">
        <f>IfNA(vlookup(B210,'Export 20241202'!$B$3:$C$1005,2,false),0)</f>
        <v>6607</v>
      </c>
      <c r="D210" s="40">
        <f>ifna(vlookup(B210,'Export 20241101'!B136:C1138,2,false),0)</f>
        <v>6254</v>
      </c>
      <c r="E210" s="40">
        <f>ifna(vlookup($B210,'Export 20241001'!$A$3:$D$1006,4,false),0)</f>
        <v>5870</v>
      </c>
      <c r="F210" s="22">
        <f>ifna(vlookup(B210,'Export 20240812'!$A$3:$D$1001,4,false),0)</f>
        <v>5367</v>
      </c>
      <c r="G210" s="22">
        <f>ifna(vlookup(B210,'Export 20240703'!$A$3:$D$1001,4,false),0)</f>
        <v>5061</v>
      </c>
      <c r="H210" s="22">
        <f>ifna(vlookup(B210,'GM 20240523'!$A$3:$E$1001,5,false),0)</f>
        <v>4729</v>
      </c>
      <c r="J210" s="22">
        <f t="shared" si="1"/>
        <v>208</v>
      </c>
      <c r="K210" s="22">
        <f t="shared" si="2"/>
        <v>210</v>
      </c>
      <c r="L210" s="22">
        <f t="shared" si="3"/>
        <v>209</v>
      </c>
      <c r="M210" s="22">
        <f t="shared" si="4"/>
        <v>208</v>
      </c>
      <c r="N210" s="22">
        <f t="shared" si="5"/>
        <v>211</v>
      </c>
      <c r="O210" s="22">
        <f t="shared" si="6"/>
        <v>211</v>
      </c>
    </row>
    <row r="211">
      <c r="A211" s="18" t="s">
        <v>621</v>
      </c>
      <c r="B211" s="18">
        <v>222.0</v>
      </c>
      <c r="C211" s="40">
        <f>IfNA(vlookup(B211,'Export 20241202'!$B$3:$C$1005,2,false),0)</f>
        <v>6451</v>
      </c>
      <c r="D211" s="40">
        <f>ifna(vlookup(B211,'Export 20241101'!B131:C1133,2,false),0)</f>
        <v>6114</v>
      </c>
      <c r="E211" s="40">
        <f>ifna(vlookup($B211,'Export 20241001'!$A$3:$D$1006,4,false),0)</f>
        <v>5778</v>
      </c>
      <c r="F211" s="22">
        <f>ifna(vlookup(B211,'Export 20240812'!$A$3:$D$1001,4,false),0)</f>
        <v>5388</v>
      </c>
      <c r="G211" s="22">
        <f>ifna(vlookup(B211,'Export 20240703'!$A$3:$D$1001,4,false),0)</f>
        <v>5148</v>
      </c>
      <c r="H211" s="22">
        <f>ifna(vlookup(B211,'GM 20240523'!$A$3:$E$1001,5,false),0)</f>
        <v>4861</v>
      </c>
      <c r="J211" s="22">
        <f t="shared" si="1"/>
        <v>213</v>
      </c>
      <c r="K211" s="22">
        <f t="shared" si="2"/>
        <v>215</v>
      </c>
      <c r="L211" s="22">
        <f t="shared" si="3"/>
        <v>210</v>
      </c>
      <c r="M211" s="22">
        <f t="shared" si="4"/>
        <v>206</v>
      </c>
      <c r="N211" s="22">
        <f t="shared" si="5"/>
        <v>207</v>
      </c>
      <c r="O211" s="22">
        <f t="shared" si="6"/>
        <v>207</v>
      </c>
    </row>
    <row r="212">
      <c r="A212" s="18" t="s">
        <v>387</v>
      </c>
      <c r="B212" s="18">
        <v>262.0</v>
      </c>
      <c r="C212" s="40">
        <f>IfNA(vlookup(B212,'Export 20241202'!$B$3:$C$1005,2,false),0)</f>
        <v>6437</v>
      </c>
      <c r="D212" s="40">
        <f>ifna(vlookup(B212,'Export 20241101'!B155:C1157,2,false),0)</f>
        <v>6136</v>
      </c>
      <c r="E212" s="40">
        <f>ifna(vlookup($B212,'Export 20241001'!$A$3:$D$1006,4,false),0)</f>
        <v>5765</v>
      </c>
      <c r="F212" s="22">
        <f>ifna(vlookup(B212,'Export 20240812'!$A$3:$D$1001,4,false),0)</f>
        <v>5241</v>
      </c>
      <c r="G212" s="22">
        <f>ifna(vlookup(B212,'Export 20240703'!$A$3:$D$1001,4,false),0)</f>
        <v>4937</v>
      </c>
      <c r="H212" s="22">
        <f>ifna(vlookup(B212,'GM 20240523'!$A$3:$E$1001,5,false),0)</f>
        <v>4616</v>
      </c>
      <c r="J212" s="22">
        <f t="shared" si="1"/>
        <v>214</v>
      </c>
      <c r="K212" s="22">
        <f t="shared" si="2"/>
        <v>214</v>
      </c>
      <c r="L212" s="22">
        <f t="shared" si="3"/>
        <v>211</v>
      </c>
      <c r="M212" s="22">
        <f t="shared" si="4"/>
        <v>218</v>
      </c>
      <c r="N212" s="22">
        <f t="shared" si="5"/>
        <v>218</v>
      </c>
      <c r="O212" s="22">
        <f t="shared" si="6"/>
        <v>216</v>
      </c>
    </row>
    <row r="213">
      <c r="A213" s="18" t="s">
        <v>544</v>
      </c>
      <c r="B213" s="18">
        <v>223.0</v>
      </c>
      <c r="C213" s="40">
        <f>IfNA(vlookup(B213,'Export 20241202'!$B$3:$C$1005,2,false),0)</f>
        <v>6478</v>
      </c>
      <c r="D213" s="40">
        <f>ifna(vlookup(B213,'Export 20241101'!B132:C1134,2,false),0)</f>
        <v>6137</v>
      </c>
      <c r="E213" s="40">
        <f>ifna(vlookup($B213,'Export 20241001'!$A$3:$D$1006,4,false),0)</f>
        <v>5761</v>
      </c>
      <c r="F213" s="22">
        <f>ifna(vlookup(B213,'Export 20240812'!$A$3:$D$1001,4,false),0)</f>
        <v>5298</v>
      </c>
      <c r="G213" s="22">
        <f>ifna(vlookup(B213,'Export 20240703'!$A$3:$D$1001,4,false),0)</f>
        <v>5008</v>
      </c>
      <c r="H213" s="22">
        <f>ifna(vlookup(B213,'GM 20240523'!$A$3:$E$1001,5,false),0)</f>
        <v>4731</v>
      </c>
      <c r="J213" s="22">
        <f t="shared" si="1"/>
        <v>211</v>
      </c>
      <c r="K213" s="22">
        <f t="shared" si="2"/>
        <v>213</v>
      </c>
      <c r="L213" s="22">
        <f t="shared" si="3"/>
        <v>212</v>
      </c>
      <c r="M213" s="22">
        <f t="shared" si="4"/>
        <v>213</v>
      </c>
      <c r="N213" s="22">
        <f t="shared" si="5"/>
        <v>213</v>
      </c>
      <c r="O213" s="22">
        <f t="shared" si="6"/>
        <v>210</v>
      </c>
    </row>
    <row r="214">
      <c r="A214" s="18" t="s">
        <v>517</v>
      </c>
      <c r="B214" s="18">
        <v>224.0</v>
      </c>
      <c r="C214" s="40">
        <f>IfNA(vlookup(B214,'Export 20241202'!$B$3:$C$1005,2,false),0)</f>
        <v>6423</v>
      </c>
      <c r="D214" s="40">
        <f>ifna(vlookup(B214,'Export 20241101'!B133:C1135,2,false),0)</f>
        <v>6093</v>
      </c>
      <c r="E214" s="40">
        <f>ifna(vlookup($B214,'Export 20241001'!$A$3:$D$1006,4,false),0)</f>
        <v>5756</v>
      </c>
      <c r="F214" s="22">
        <f>ifna(vlookup(B214,'Export 20240812'!$A$3:$D$1001,4,false),0)</f>
        <v>5281</v>
      </c>
      <c r="G214" s="22">
        <f>ifna(vlookup(B214,'Export 20240703'!$A$3:$D$1001,4,false),0)</f>
        <v>4972</v>
      </c>
      <c r="H214" s="22">
        <f>ifna(vlookup(B214,'GM 20240523'!$A$3:$E$1001,5,false),0)</f>
        <v>4693</v>
      </c>
      <c r="J214" s="22">
        <f t="shared" si="1"/>
        <v>216</v>
      </c>
      <c r="K214" s="22">
        <f t="shared" si="2"/>
        <v>217</v>
      </c>
      <c r="L214" s="22">
        <f t="shared" si="3"/>
        <v>213</v>
      </c>
      <c r="M214" s="22">
        <f t="shared" si="4"/>
        <v>216</v>
      </c>
      <c r="N214" s="22">
        <f t="shared" si="5"/>
        <v>217</v>
      </c>
      <c r="O214" s="22">
        <f t="shared" si="6"/>
        <v>214</v>
      </c>
    </row>
    <row r="215">
      <c r="A215" s="18" t="s">
        <v>425</v>
      </c>
      <c r="B215" s="18">
        <v>225.0</v>
      </c>
      <c r="C215" s="40">
        <f>IfNA(vlookup(B215,'Export 20241202'!$B$3:$C$1005,2,false),0)</f>
        <v>6478</v>
      </c>
      <c r="D215" s="40">
        <f>ifna(vlookup(B215,'Export 20241101'!B134:C1136,2,false),0)</f>
        <v>6140</v>
      </c>
      <c r="E215" s="40">
        <f>ifna(vlookup($B215,'Export 20241001'!$A$3:$D$1006,4,false),0)</f>
        <v>5744</v>
      </c>
      <c r="F215" s="22">
        <f>ifna(vlookup(B215,'Export 20240812'!$A$3:$D$1001,4,false),0)</f>
        <v>5274</v>
      </c>
      <c r="G215" s="22">
        <f>ifna(vlookup(B215,'Export 20240703'!$A$3:$D$1001,4,false),0)</f>
        <v>4985</v>
      </c>
      <c r="H215" s="22">
        <f>ifna(vlookup(B215,'GM 20240523'!$A$3:$E$1001,5,false),0)</f>
        <v>4708</v>
      </c>
      <c r="J215" s="22">
        <f t="shared" si="1"/>
        <v>211</v>
      </c>
      <c r="K215" s="22">
        <f t="shared" si="2"/>
        <v>212</v>
      </c>
      <c r="L215" s="22">
        <f t="shared" si="3"/>
        <v>214</v>
      </c>
      <c r="M215" s="22">
        <f t="shared" si="4"/>
        <v>217</v>
      </c>
      <c r="N215" s="22">
        <f t="shared" si="5"/>
        <v>215</v>
      </c>
      <c r="O215" s="22">
        <f t="shared" si="6"/>
        <v>213</v>
      </c>
    </row>
    <row r="216">
      <c r="A216" s="18" t="s">
        <v>345</v>
      </c>
      <c r="B216" s="18">
        <v>156.0</v>
      </c>
      <c r="C216" s="40">
        <f>IfNA(vlookup(B216,'Export 20241202'!$B$3:$C$1005,2,false),0)</f>
        <v>6433</v>
      </c>
      <c r="D216" s="40">
        <f>ifna(vlookup(B216,'Export 20241101'!B100:C1102,2,false),0)</f>
        <v>6097</v>
      </c>
      <c r="E216" s="40">
        <f>ifna(vlookup($B216,'Export 20241001'!$A$3:$D$1006,4,false),0)</f>
        <v>5739</v>
      </c>
      <c r="F216" s="22">
        <f>ifna(vlookup(B216,'Export 20240812'!$A$3:$D$1001,4,false),0)</f>
        <v>5310</v>
      </c>
      <c r="G216" s="22">
        <f>ifna(vlookup(B216,'Export 20240703'!$A$3:$D$1001,4,false),0)</f>
        <v>5020</v>
      </c>
      <c r="H216" s="22">
        <f>ifna(vlookup(B216,'GM 20240523'!$A$3:$E$1001,5,false),0)</f>
        <v>4729</v>
      </c>
      <c r="J216" s="22">
        <f t="shared" si="1"/>
        <v>215</v>
      </c>
      <c r="K216" s="22">
        <f t="shared" si="2"/>
        <v>216</v>
      </c>
      <c r="L216" s="22">
        <f t="shared" si="3"/>
        <v>215</v>
      </c>
      <c r="M216" s="22">
        <f t="shared" si="4"/>
        <v>211</v>
      </c>
      <c r="N216" s="22">
        <f t="shared" si="5"/>
        <v>212</v>
      </c>
      <c r="O216" s="22">
        <f t="shared" si="6"/>
        <v>211</v>
      </c>
    </row>
    <row r="217">
      <c r="A217" s="18" t="s">
        <v>523</v>
      </c>
      <c r="B217" s="18">
        <v>239.0</v>
      </c>
      <c r="C217" s="40">
        <f>IfNA(vlookup(B217,'Export 20241202'!$B$3:$C$1005,2,false),0)</f>
        <v>6247</v>
      </c>
      <c r="D217" s="40">
        <f>ifna(vlookup(B217,'Export 20241101'!B147:C1149,2,false),0)</f>
        <v>5961</v>
      </c>
      <c r="E217" s="40">
        <f>ifna(vlookup($B217,'Export 20241001'!$A$3:$D$1006,4,false),0)</f>
        <v>5703</v>
      </c>
      <c r="F217" s="22">
        <f>ifna(vlookup(B217,'Export 20240812'!$A$3:$D$1001,4,false),0)</f>
        <v>5203</v>
      </c>
      <c r="G217" s="22">
        <f>ifna(vlookup(B217,'Export 20240703'!$A$3:$D$1001,4,false),0)</f>
        <v>4867</v>
      </c>
      <c r="H217" s="22">
        <f>ifna(vlookup(B217,'GM 20240523'!$A$3:$E$1001,5,false),0)</f>
        <v>4502</v>
      </c>
      <c r="J217" s="22">
        <f t="shared" si="1"/>
        <v>221</v>
      </c>
      <c r="K217" s="22">
        <f t="shared" si="2"/>
        <v>219</v>
      </c>
      <c r="L217" s="22">
        <f t="shared" si="3"/>
        <v>216</v>
      </c>
      <c r="M217" s="22">
        <f t="shared" si="4"/>
        <v>219</v>
      </c>
      <c r="N217" s="22">
        <f t="shared" si="5"/>
        <v>220</v>
      </c>
      <c r="O217" s="22">
        <f t="shared" si="6"/>
        <v>219</v>
      </c>
    </row>
    <row r="218">
      <c r="A218" s="18" t="s">
        <v>376</v>
      </c>
      <c r="B218" s="18">
        <v>159.0</v>
      </c>
      <c r="C218" s="40">
        <f>IfNA(vlookup(B218,'Export 20241202'!$B$3:$C$1005,2,false),0)</f>
        <v>6293</v>
      </c>
      <c r="D218" s="40">
        <f>ifna(vlookup(B218,'Export 20241101'!B102:C1104,2,false),0)</f>
        <v>5971</v>
      </c>
      <c r="E218" s="40">
        <f>ifna(vlookup($B218,'Export 20241001'!$A$3:$D$1006,4,false),0)</f>
        <v>5627</v>
      </c>
      <c r="F218" s="22">
        <f>ifna(vlookup(B218,'Export 20240812'!$A$3:$D$1001,4,false),0)</f>
        <v>5152</v>
      </c>
      <c r="G218" s="22">
        <f>ifna(vlookup(B218,'Export 20240703'!$A$3:$D$1001,4,false),0)</f>
        <v>4833</v>
      </c>
      <c r="H218" s="22">
        <f>ifna(vlookup(B218,'GM 20240523'!$A$3:$E$1001,5,false),0)</f>
        <v>4485</v>
      </c>
      <c r="J218" s="22">
        <f t="shared" si="1"/>
        <v>217</v>
      </c>
      <c r="K218" s="22">
        <f t="shared" si="2"/>
        <v>218</v>
      </c>
      <c r="L218" s="22">
        <f t="shared" si="3"/>
        <v>217</v>
      </c>
      <c r="M218" s="22">
        <f t="shared" si="4"/>
        <v>222</v>
      </c>
      <c r="N218" s="22">
        <f t="shared" si="5"/>
        <v>222</v>
      </c>
      <c r="O218" s="22">
        <f t="shared" si="6"/>
        <v>221</v>
      </c>
    </row>
    <row r="219">
      <c r="A219" s="18" t="s">
        <v>653</v>
      </c>
      <c r="B219" s="18">
        <v>723.0</v>
      </c>
      <c r="C219" s="40">
        <f>IfNA(vlookup(B219,'Export 20241202'!$B$3:$C$1005,2,false),0)</f>
        <v>6139</v>
      </c>
      <c r="D219" s="40">
        <f>ifna(vlookup(B219,'Export 20241101'!B283:C1286,2,false),0)</f>
        <v>5865</v>
      </c>
      <c r="E219" s="40">
        <f>ifna(vlookup($B219,'Export 20241001'!$A$3:$D$1006,4,false),0)</f>
        <v>5620</v>
      </c>
      <c r="F219" s="22">
        <f>ifna(vlookup(B219,'Export 20240812'!$A$3:$D$1001,4,false),0)</f>
        <v>5186</v>
      </c>
      <c r="G219" s="22">
        <f>ifna(vlookup(B219,'Export 20240703'!$A$3:$D$1001,4,false),0)</f>
        <v>4804</v>
      </c>
      <c r="H219" s="22">
        <f>ifna(vlookup(B219,'GM 20240523'!$A$3:$E$1001,5,false),0)</f>
        <v>4147</v>
      </c>
      <c r="J219" s="22">
        <f t="shared" si="1"/>
        <v>222</v>
      </c>
      <c r="K219" s="22">
        <f t="shared" si="2"/>
        <v>221</v>
      </c>
      <c r="L219" s="22">
        <f t="shared" si="3"/>
        <v>218</v>
      </c>
      <c r="M219" s="22">
        <f t="shared" si="4"/>
        <v>220</v>
      </c>
      <c r="N219" s="22">
        <f t="shared" si="5"/>
        <v>223</v>
      </c>
      <c r="O219" s="22">
        <f t="shared" si="6"/>
        <v>229</v>
      </c>
    </row>
    <row r="220">
      <c r="A220" s="18" t="s">
        <v>821</v>
      </c>
      <c r="B220" s="18">
        <v>455.0</v>
      </c>
      <c r="C220" s="40">
        <f>IfNA(vlookup(B220,'Export 20241202'!$B$3:$C$1005,2,false),0)</f>
        <v>6096</v>
      </c>
      <c r="D220" s="40">
        <f>ifna(vlookup(B220,'Export 20241101'!B196:C1199,2,false),0)</f>
        <v>5829</v>
      </c>
      <c r="E220" s="40">
        <f>ifna(vlookup($B220,'Export 20241001'!$A$3:$D$1006,4,false),0)</f>
        <v>5590</v>
      </c>
      <c r="F220" s="22">
        <f>ifna(vlookup(B220,'Export 20240812'!$A$3:$D$1001,4,false),0)</f>
        <v>5064</v>
      </c>
      <c r="G220" s="22">
        <f>ifna(vlookup(B220,'Export 20240703'!$A$3:$D$1001,4,false),0)</f>
        <v>4740</v>
      </c>
      <c r="H220" s="22">
        <f>ifna(vlookup(B220,'GM 20240523'!$A$3:$E$1001,5,false),0)</f>
        <v>4382</v>
      </c>
      <c r="J220" s="22">
        <f t="shared" si="1"/>
        <v>224</v>
      </c>
      <c r="K220" s="22">
        <f t="shared" si="2"/>
        <v>222</v>
      </c>
      <c r="L220" s="22">
        <f t="shared" si="3"/>
        <v>219</v>
      </c>
      <c r="M220" s="22">
        <f t="shared" si="4"/>
        <v>225</v>
      </c>
      <c r="N220" s="22">
        <f t="shared" si="5"/>
        <v>226</v>
      </c>
      <c r="O220" s="22">
        <f t="shared" si="6"/>
        <v>223</v>
      </c>
    </row>
    <row r="221">
      <c r="A221" s="18" t="s">
        <v>398</v>
      </c>
      <c r="B221" s="18">
        <v>221.0</v>
      </c>
      <c r="C221" s="40">
        <f>IfNA(vlookup(B221,'Export 20241202'!$B$3:$C$1005,2,false),0)</f>
        <v>6256</v>
      </c>
      <c r="D221" s="40">
        <f>ifna(vlookup(B221,'Export 20241101'!B130:C1132,2,false),0)</f>
        <v>5952</v>
      </c>
      <c r="E221" s="40">
        <f>ifna(vlookup($B221,'Export 20241001'!$A$3:$D$1006,4,false),0)</f>
        <v>5573</v>
      </c>
      <c r="F221" s="22">
        <f>ifna(vlookup(B221,'Export 20240812'!$A$3:$D$1001,4,false),0)</f>
        <v>5165</v>
      </c>
      <c r="G221" s="22">
        <f>ifna(vlookup(B221,'Export 20240703'!$A$3:$D$1001,4,false),0)</f>
        <v>4893</v>
      </c>
      <c r="H221" s="22">
        <f>ifna(vlookup(B221,'GM 20240523'!$A$3:$E$1001,5,false),0)</f>
        <v>4614</v>
      </c>
      <c r="J221" s="22">
        <f t="shared" si="1"/>
        <v>220</v>
      </c>
      <c r="K221" s="22">
        <f t="shared" si="2"/>
        <v>220</v>
      </c>
      <c r="L221" s="22">
        <f t="shared" si="3"/>
        <v>220</v>
      </c>
      <c r="M221" s="22">
        <f t="shared" si="4"/>
        <v>221</v>
      </c>
      <c r="N221" s="22">
        <f t="shared" si="5"/>
        <v>219</v>
      </c>
      <c r="O221" s="22">
        <f t="shared" si="6"/>
        <v>217</v>
      </c>
    </row>
    <row r="222">
      <c r="A222" s="18" t="s">
        <v>343</v>
      </c>
      <c r="B222" s="18">
        <v>951.0</v>
      </c>
      <c r="C222" s="40">
        <f>IfNA(vlookup(B222,'Export 20241202'!$B$3:$C$1005,2,false),0)</f>
        <v>5484</v>
      </c>
      <c r="D222" s="40">
        <f>ifna(vlookup(B222,'Export 20241101'!B338:C1341,2,false),0)</f>
        <v>5484</v>
      </c>
      <c r="E222" s="40">
        <f>ifna(vlookup($B222,'Export 20241001'!$A$3:$D$1006,4,false),0)</f>
        <v>5483</v>
      </c>
      <c r="F222" s="22">
        <f>ifna(vlookup(B222,'Export 20240812'!$A$3:$D$1001,4,false),0)</f>
        <v>5480</v>
      </c>
      <c r="G222" s="22">
        <f>ifna(vlookup(B222,'Export 20240703'!$A$3:$D$1001,4,false),0)</f>
        <v>5479</v>
      </c>
      <c r="H222" s="22">
        <f>ifna(vlookup(B222,'GM 20240523'!$A$3:$E$1001,5,false),0)</f>
        <v>5479</v>
      </c>
      <c r="J222" s="22">
        <f t="shared" si="1"/>
        <v>237</v>
      </c>
      <c r="K222" s="22">
        <f t="shared" si="2"/>
        <v>233</v>
      </c>
      <c r="L222" s="22">
        <f t="shared" si="3"/>
        <v>221</v>
      </c>
      <c r="M222" s="22">
        <f t="shared" si="4"/>
        <v>204</v>
      </c>
      <c r="N222" s="22">
        <f t="shared" si="5"/>
        <v>200</v>
      </c>
      <c r="O222" s="22">
        <f t="shared" si="6"/>
        <v>188</v>
      </c>
    </row>
    <row r="223">
      <c r="A223" s="18" t="s">
        <v>431</v>
      </c>
      <c r="B223" s="18">
        <v>229.0</v>
      </c>
      <c r="C223" s="40">
        <f>IfNA(vlookup(B223,'Export 20241202'!$B$3:$C$1005,2,false),0)</f>
        <v>6137</v>
      </c>
      <c r="D223" s="40">
        <f>ifna(vlookup(B223,'Export 20241101'!B138:C1140,2,false),0)</f>
        <v>5821</v>
      </c>
      <c r="E223" s="40">
        <f>ifna(vlookup($B223,'Export 20241001'!$A$3:$D$1006,4,false),0)</f>
        <v>5480</v>
      </c>
      <c r="F223" s="22">
        <f>ifna(vlookup(B223,'Export 20240812'!$A$3:$D$1001,4,false),0)</f>
        <v>5032</v>
      </c>
      <c r="G223" s="22">
        <f>ifna(vlookup(B223,'Export 20240703'!$A$3:$D$1001,4,false),0)</f>
        <v>4763</v>
      </c>
      <c r="H223" s="22">
        <f>ifna(vlookup(B223,'GM 20240523'!$A$3:$E$1001,5,false),0)</f>
        <v>4501</v>
      </c>
      <c r="J223" s="22">
        <f t="shared" si="1"/>
        <v>223</v>
      </c>
      <c r="K223" s="22">
        <f t="shared" si="2"/>
        <v>223</v>
      </c>
      <c r="L223" s="22">
        <f t="shared" si="3"/>
        <v>222</v>
      </c>
      <c r="M223" s="22">
        <f t="shared" si="4"/>
        <v>226</v>
      </c>
      <c r="N223" s="22">
        <f t="shared" si="5"/>
        <v>225</v>
      </c>
      <c r="O223" s="22">
        <f t="shared" si="6"/>
        <v>220</v>
      </c>
    </row>
    <row r="224">
      <c r="A224" s="18" t="s">
        <v>63</v>
      </c>
      <c r="B224" s="18">
        <v>677.0</v>
      </c>
      <c r="C224" s="40">
        <f>IfNA(vlookup(B224,'Export 20241202'!$B$3:$C$1005,2,false),0)</f>
        <v>6053</v>
      </c>
      <c r="D224" s="40">
        <f>ifna(vlookup(B224,'Export 20241101'!B261:C1264,2,false),0)</f>
        <v>5694</v>
      </c>
      <c r="E224" s="40">
        <f>ifna(vlookup($B224,'Export 20241001'!$A$3:$D$1006,4,false),0)</f>
        <v>5433</v>
      </c>
      <c r="F224" s="22">
        <f>ifna(vlookup(B224,'Export 20240812'!$A$3:$D$1001,4,false),0)</f>
        <v>4906</v>
      </c>
      <c r="G224" s="22">
        <f>ifna(vlookup(B224,'Export 20240703'!$A$3:$D$1001,4,false),0)</f>
        <v>4547</v>
      </c>
      <c r="H224" s="22">
        <f>ifna(vlookup(B224,'GM 20240523'!$A$3:$E$1001,5,false),0)</f>
        <v>4193</v>
      </c>
      <c r="J224" s="22">
        <f t="shared" si="1"/>
        <v>225</v>
      </c>
      <c r="K224" s="22">
        <f t="shared" si="2"/>
        <v>225</v>
      </c>
      <c r="L224" s="22">
        <f t="shared" si="3"/>
        <v>223</v>
      </c>
      <c r="M224" s="22">
        <f t="shared" si="4"/>
        <v>228</v>
      </c>
      <c r="N224" s="22">
        <f t="shared" si="5"/>
        <v>228</v>
      </c>
      <c r="O224" s="22">
        <f t="shared" si="6"/>
        <v>227</v>
      </c>
    </row>
    <row r="225">
      <c r="A225" s="18" t="s">
        <v>98</v>
      </c>
      <c r="B225" s="18">
        <v>895.0</v>
      </c>
      <c r="C225" s="40">
        <f>IfNA(vlookup(B225,'Export 20241202'!$B$3:$C$1005,2,false),0)</f>
        <v>6263</v>
      </c>
      <c r="D225" s="40">
        <f>ifna(vlookup(B225,'Export 20241101'!B318:C1321,2,false),0)</f>
        <v>5797</v>
      </c>
      <c r="E225" s="40">
        <f>ifna(vlookup($B225,'Export 20241001'!$A$3:$D$1006,4,false),0)</f>
        <v>5407</v>
      </c>
      <c r="F225" s="22">
        <f>ifna(vlookup(B225,'Export 20240812'!$A$3:$D$1001,4,false),0)</f>
        <v>4699</v>
      </c>
      <c r="G225" s="22">
        <f>ifna(vlookup(B225,'Export 20240703'!$A$3:$D$1001,4,false),0)</f>
        <v>4206</v>
      </c>
      <c r="H225" s="22">
        <f>ifna(vlookup(B225,'GM 20240523'!$A$3:$E$1001,5,false),0)</f>
        <v>3595</v>
      </c>
      <c r="J225" s="22">
        <f t="shared" si="1"/>
        <v>219</v>
      </c>
      <c r="K225" s="22">
        <f t="shared" si="2"/>
        <v>224</v>
      </c>
      <c r="L225" s="22">
        <f t="shared" si="3"/>
        <v>224</v>
      </c>
      <c r="M225" s="22">
        <f t="shared" si="4"/>
        <v>234</v>
      </c>
      <c r="N225" s="22">
        <f t="shared" si="5"/>
        <v>236</v>
      </c>
      <c r="O225" s="22">
        <f t="shared" si="6"/>
        <v>242</v>
      </c>
    </row>
    <row r="226">
      <c r="A226" s="18" t="s">
        <v>846</v>
      </c>
      <c r="B226" s="18">
        <v>945.0</v>
      </c>
      <c r="C226" s="40">
        <f>IfNA(vlookup(B226,'Export 20241202'!$B$3:$C$1005,2,false),0)</f>
        <v>5339</v>
      </c>
      <c r="D226" s="40">
        <f>ifna(vlookup(B226,'Export 20241101'!B332:C1335,2,false),0)</f>
        <v>5338</v>
      </c>
      <c r="E226" s="40">
        <f>ifna(vlookup($B226,'Export 20241001'!$A$3:$D$1006,4,false),0)</f>
        <v>5337</v>
      </c>
      <c r="F226" s="22">
        <f>ifna(vlookup(B226,'Export 20240812'!$A$3:$D$1001,4,false),0)</f>
        <v>5334</v>
      </c>
      <c r="G226" s="22">
        <f>ifna(vlookup(B226,'Export 20240703'!$A$3:$D$1001,4,false),0)</f>
        <v>5334</v>
      </c>
      <c r="H226" s="22">
        <f>ifna(vlookup(B226,'GM 20240523'!$A$3:$E$1001,5,false),0)</f>
        <v>5333</v>
      </c>
      <c r="J226" s="22">
        <f t="shared" si="1"/>
        <v>240</v>
      </c>
      <c r="K226" s="22">
        <f t="shared" si="2"/>
        <v>237</v>
      </c>
      <c r="L226" s="22">
        <f t="shared" si="3"/>
        <v>225</v>
      </c>
      <c r="M226" s="22">
        <f t="shared" si="4"/>
        <v>210</v>
      </c>
      <c r="N226" s="22">
        <f t="shared" si="5"/>
        <v>202</v>
      </c>
      <c r="O226" s="22">
        <f t="shared" si="6"/>
        <v>192</v>
      </c>
    </row>
    <row r="227">
      <c r="A227" s="18" t="s">
        <v>265</v>
      </c>
      <c r="B227" s="18">
        <v>230.0</v>
      </c>
      <c r="C227" s="40">
        <f>IfNA(vlookup(B227,'Export 20241202'!$B$3:$C$1005,2,false),0)</f>
        <v>5956</v>
      </c>
      <c r="D227" s="40">
        <f>ifna(vlookup(B227,'Export 20241101'!B139:C1141,2,false),0)</f>
        <v>5652</v>
      </c>
      <c r="E227" s="40">
        <f>ifna(vlookup($B227,'Export 20241001'!$A$3:$D$1006,4,false),0)</f>
        <v>5326</v>
      </c>
      <c r="F227" s="22">
        <f>ifna(vlookup(B227,'Export 20240812'!$A$3:$D$1001,4,false),0)</f>
        <v>4911</v>
      </c>
      <c r="G227" s="22">
        <f>ifna(vlookup(B227,'Export 20240703'!$A$3:$D$1001,4,false),0)</f>
        <v>4663</v>
      </c>
      <c r="H227" s="22">
        <f>ifna(vlookup(B227,'GM 20240523'!$A$3:$E$1001,5,false),0)</f>
        <v>4413</v>
      </c>
      <c r="J227" s="22">
        <f t="shared" si="1"/>
        <v>227</v>
      </c>
      <c r="K227" s="22">
        <f t="shared" si="2"/>
        <v>226</v>
      </c>
      <c r="L227" s="22">
        <f t="shared" si="3"/>
        <v>226</v>
      </c>
      <c r="M227" s="22">
        <f t="shared" si="4"/>
        <v>227</v>
      </c>
      <c r="N227" s="22">
        <f t="shared" si="5"/>
        <v>227</v>
      </c>
      <c r="O227" s="22">
        <f t="shared" si="6"/>
        <v>222</v>
      </c>
    </row>
    <row r="228">
      <c r="A228" s="18" t="s">
        <v>845</v>
      </c>
      <c r="B228" s="18">
        <v>942.0</v>
      </c>
      <c r="C228" s="40">
        <f>IfNA(vlookup(B228,'Export 20241202'!$B$3:$C$1005,2,false),0)</f>
        <v>5300</v>
      </c>
      <c r="D228" s="40">
        <f>ifna(vlookup(B228,'Export 20241101'!B329:C1332,2,false),0)</f>
        <v>5300</v>
      </c>
      <c r="E228" s="40">
        <f>ifna(vlookup($B228,'Export 20241001'!$A$3:$D$1006,4,false),0)</f>
        <v>5299</v>
      </c>
      <c r="F228" s="22">
        <f>ifna(vlookup(B228,'Export 20240812'!$A$3:$D$1001,4,false),0)</f>
        <v>5297</v>
      </c>
      <c r="G228" s="22">
        <f>ifna(vlookup(B228,'Export 20240703'!$A$3:$D$1001,4,false),0)</f>
        <v>5296</v>
      </c>
      <c r="H228" s="22">
        <f>ifna(vlookup(B228,'GM 20240523'!$A$3:$E$1001,5,false),0)</f>
        <v>5295</v>
      </c>
      <c r="J228" s="22">
        <f t="shared" si="1"/>
        <v>241</v>
      </c>
      <c r="K228" s="22">
        <f t="shared" si="2"/>
        <v>238</v>
      </c>
      <c r="L228" s="22">
        <f t="shared" si="3"/>
        <v>227</v>
      </c>
      <c r="M228" s="22">
        <f t="shared" si="4"/>
        <v>214</v>
      </c>
      <c r="N228" s="22">
        <f t="shared" si="5"/>
        <v>203</v>
      </c>
      <c r="O228" s="22">
        <f t="shared" si="6"/>
        <v>196</v>
      </c>
    </row>
    <row r="229">
      <c r="A229" s="18" t="s">
        <v>671</v>
      </c>
      <c r="B229" s="18">
        <v>788.0</v>
      </c>
      <c r="C229" s="40">
        <f>IfNA(vlookup(B229,'Export 20241202'!$B$3:$C$1005,2,false),0)</f>
        <v>5883</v>
      </c>
      <c r="D229" s="40">
        <f>ifna(vlookup(B229,'Export 20241101'!B300:C1303,2,false),0)</f>
        <v>5556</v>
      </c>
      <c r="E229" s="40">
        <f>ifna(vlookup($B229,'Export 20241001'!$A$3:$D$1006,4,false),0)</f>
        <v>5281</v>
      </c>
      <c r="F229" s="22">
        <f>ifna(vlookup(B229,'Export 20240812'!$A$3:$D$1001,4,false),0)</f>
        <v>4787</v>
      </c>
      <c r="G229" s="22">
        <f>ifna(vlookup(B229,'Export 20240703'!$A$3:$D$1001,4,false),0)</f>
        <v>4503</v>
      </c>
      <c r="H229" s="22">
        <f>ifna(vlookup(B229,'GM 20240523'!$A$3:$E$1001,5,false),0)</f>
        <v>4131</v>
      </c>
      <c r="J229" s="22">
        <f t="shared" si="1"/>
        <v>230</v>
      </c>
      <c r="K229" s="22">
        <f t="shared" si="2"/>
        <v>229</v>
      </c>
      <c r="L229" s="22">
        <f t="shared" si="3"/>
        <v>228</v>
      </c>
      <c r="M229" s="22">
        <f t="shared" si="4"/>
        <v>229</v>
      </c>
      <c r="N229" s="22">
        <f t="shared" si="5"/>
        <v>230</v>
      </c>
      <c r="O229" s="22">
        <f t="shared" si="6"/>
        <v>230</v>
      </c>
    </row>
    <row r="230">
      <c r="A230" s="18" t="s">
        <v>831</v>
      </c>
      <c r="B230" s="18">
        <v>894.0</v>
      </c>
      <c r="C230" s="40">
        <f>IfNA(vlookup(B230,'Export 20241202'!$B$3:$C$1005,2,false),0)</f>
        <v>5904</v>
      </c>
      <c r="D230" s="40">
        <f>ifna(vlookup(B230,'Export 20241101'!B317:C1320,2,false),0)</f>
        <v>5546</v>
      </c>
      <c r="E230" s="40">
        <f>ifna(vlookup($B230,'Export 20241001'!$A$3:$D$1006,4,false),0)</f>
        <v>5246</v>
      </c>
      <c r="F230" s="22">
        <f>ifna(vlookup(B230,'Export 20240812'!$A$3:$D$1001,4,false),0)</f>
        <v>4635</v>
      </c>
      <c r="G230" s="22">
        <f>ifna(vlookup(B230,'Export 20240703'!$A$3:$D$1001,4,false),0)</f>
        <v>4234</v>
      </c>
      <c r="H230" s="22">
        <f>ifna(vlookup(B230,'GM 20240523'!$A$3:$E$1001,5,false),0)</f>
        <v>3798</v>
      </c>
      <c r="J230" s="22">
        <f t="shared" si="1"/>
        <v>229</v>
      </c>
      <c r="K230" s="22">
        <f t="shared" si="2"/>
        <v>230</v>
      </c>
      <c r="L230" s="22">
        <f t="shared" si="3"/>
        <v>229</v>
      </c>
      <c r="M230" s="22">
        <f t="shared" si="4"/>
        <v>237</v>
      </c>
      <c r="N230" s="22">
        <f t="shared" si="5"/>
        <v>235</v>
      </c>
      <c r="O230" s="22">
        <f t="shared" si="6"/>
        <v>238</v>
      </c>
    </row>
    <row r="231">
      <c r="A231" s="18" t="s">
        <v>154</v>
      </c>
      <c r="B231" s="18">
        <v>660.0</v>
      </c>
      <c r="C231" s="40">
        <f>IfNA(vlookup(B231,'Export 20241202'!$B$3:$C$1005,2,false),0)</f>
        <v>5954</v>
      </c>
      <c r="D231" s="40">
        <f>ifna(vlookup(B231,'Export 20241101'!B256:C1259,2,false),0)</f>
        <v>5629</v>
      </c>
      <c r="E231" s="40">
        <f>ifna(vlookup($B231,'Export 20241001'!$A$3:$D$1006,4,false),0)</f>
        <v>5238</v>
      </c>
      <c r="F231" s="22">
        <f>ifna(vlookup(B231,'Export 20240812'!$A$3:$D$1001,4,false),0)</f>
        <v>4720</v>
      </c>
      <c r="G231" s="22">
        <f>ifna(vlookup(B231,'Export 20240703'!$A$3:$D$1001,4,false),0)</f>
        <v>4376</v>
      </c>
      <c r="H231" s="22">
        <f>ifna(vlookup(B231,'GM 20240523'!$A$3:$E$1001,5,false),0)</f>
        <v>3960</v>
      </c>
      <c r="J231" s="22">
        <f t="shared" si="1"/>
        <v>228</v>
      </c>
      <c r="K231" s="22">
        <f t="shared" si="2"/>
        <v>227</v>
      </c>
      <c r="L231" s="22">
        <f t="shared" si="3"/>
        <v>230</v>
      </c>
      <c r="M231" s="22">
        <f t="shared" si="4"/>
        <v>231</v>
      </c>
      <c r="N231" s="22">
        <f t="shared" si="5"/>
        <v>233</v>
      </c>
      <c r="O231" s="22">
        <f t="shared" si="6"/>
        <v>233</v>
      </c>
    </row>
    <row r="232">
      <c r="A232" s="18" t="s">
        <v>804</v>
      </c>
      <c r="B232" s="18">
        <v>378.0</v>
      </c>
      <c r="C232" s="40">
        <f>IfNA(vlookup(B232,'Export 20241202'!$B$3:$C$1005,2,false),0)</f>
        <v>5964</v>
      </c>
      <c r="D232" s="40">
        <f>ifna(vlookup(B232,'Export 20241101'!B182:C1184,2,false),0)</f>
        <v>5574</v>
      </c>
      <c r="E232" s="40">
        <f>ifna(vlookup($B232,'Export 20241001'!$A$3:$D$1006,4,false),0)</f>
        <v>5208</v>
      </c>
      <c r="F232" s="22">
        <f>ifna(vlookup(B232,'Export 20240812'!$A$3:$D$1001,4,false),0)</f>
        <v>4667</v>
      </c>
      <c r="G232" s="22">
        <f>ifna(vlookup(B232,'Export 20240703'!$A$3:$D$1001,4,false),0)</f>
        <v>4368</v>
      </c>
      <c r="H232" s="22">
        <f>ifna(vlookup(B232,'GM 20240523'!$A$3:$E$1001,5,false),0)</f>
        <v>4003</v>
      </c>
      <c r="J232" s="22">
        <f t="shared" si="1"/>
        <v>226</v>
      </c>
      <c r="K232" s="22">
        <f t="shared" si="2"/>
        <v>228</v>
      </c>
      <c r="L232" s="22">
        <f t="shared" si="3"/>
        <v>231</v>
      </c>
      <c r="M232" s="22">
        <f t="shared" si="4"/>
        <v>235</v>
      </c>
      <c r="N232" s="22">
        <f t="shared" si="5"/>
        <v>234</v>
      </c>
      <c r="O232" s="22">
        <f t="shared" si="6"/>
        <v>232</v>
      </c>
    </row>
    <row r="233">
      <c r="A233" s="18" t="s">
        <v>272</v>
      </c>
      <c r="B233" s="18">
        <v>226.0</v>
      </c>
      <c r="C233" s="40">
        <f>IfNA(vlookup(B233,'Export 20241202'!$B$3:$C$1005,2,false),0)</f>
        <v>5826</v>
      </c>
      <c r="D233" s="40">
        <f>ifna(vlookup(B233,'Export 20241101'!B135:C1137,2,false),0)</f>
        <v>5520</v>
      </c>
      <c r="E233" s="40">
        <f>ifna(vlookup($B233,'Export 20241001'!$A$3:$D$1006,4,false),0)</f>
        <v>5183</v>
      </c>
      <c r="F233" s="22">
        <f>ifna(vlookup(B233,'Export 20240812'!$A$3:$D$1001,4,false),0)</f>
        <v>4763</v>
      </c>
      <c r="G233" s="22">
        <f>ifna(vlookup(B233,'Export 20240703'!$A$3:$D$1001,4,false),0)</f>
        <v>4514</v>
      </c>
      <c r="H233" s="22">
        <f>ifna(vlookup(B233,'GM 20240523'!$A$3:$E$1001,5,false),0)</f>
        <v>4278</v>
      </c>
      <c r="J233" s="22">
        <f t="shared" si="1"/>
        <v>232</v>
      </c>
      <c r="K233" s="22">
        <f t="shared" si="2"/>
        <v>232</v>
      </c>
      <c r="L233" s="22">
        <f t="shared" si="3"/>
        <v>232</v>
      </c>
      <c r="M233" s="22">
        <f t="shared" si="4"/>
        <v>230</v>
      </c>
      <c r="N233" s="22">
        <f t="shared" si="5"/>
        <v>229</v>
      </c>
      <c r="O233" s="22">
        <f t="shared" si="6"/>
        <v>225</v>
      </c>
    </row>
    <row r="234">
      <c r="A234" s="18" t="s">
        <v>407</v>
      </c>
      <c r="B234" s="18">
        <v>112.0</v>
      </c>
      <c r="C234" s="40">
        <f>IfNA(vlookup(B234,'Export 20241202'!$B$3:$C$1005,2,false),0)</f>
        <v>5863</v>
      </c>
      <c r="D234" s="40">
        <f>ifna(vlookup(B234,'Export 20241101'!B64:C1066,2,false),0)</f>
        <v>5530</v>
      </c>
      <c r="E234" s="40">
        <f>ifna(vlookup($B234,'Export 20241001'!$A$3:$D$1006,4,false),0)</f>
        <v>5170</v>
      </c>
      <c r="F234" s="22">
        <f>ifna(vlookup(B234,'Export 20240812'!$A$3:$D$1001,4,false),0)</f>
        <v>4704</v>
      </c>
      <c r="G234" s="22">
        <f>ifna(vlookup(B234,'Export 20240703'!$A$3:$D$1001,4,false),0)</f>
        <v>4388</v>
      </c>
      <c r="H234" s="22">
        <f>ifna(vlookup(B234,'GM 20240523'!$A$3:$E$1001,5,false),0)</f>
        <v>4057</v>
      </c>
      <c r="J234" s="22">
        <f t="shared" si="1"/>
        <v>231</v>
      </c>
      <c r="K234" s="22">
        <f t="shared" si="2"/>
        <v>231</v>
      </c>
      <c r="L234" s="22">
        <f t="shared" si="3"/>
        <v>233</v>
      </c>
      <c r="M234" s="22">
        <f t="shared" si="4"/>
        <v>233</v>
      </c>
      <c r="N234" s="22">
        <f t="shared" si="5"/>
        <v>232</v>
      </c>
      <c r="O234" s="22">
        <f t="shared" si="6"/>
        <v>231</v>
      </c>
    </row>
    <row r="235">
      <c r="A235" s="18" t="s">
        <v>278</v>
      </c>
      <c r="B235" s="18">
        <v>474.0</v>
      </c>
      <c r="C235" s="40">
        <f>IfNA(vlookup(B235,'Export 20241202'!$B$3:$C$1005,2,false),0)</f>
        <v>5558</v>
      </c>
      <c r="D235" s="40">
        <f>ifna(vlookup(B235,'Export 20241101'!B209:C1212,2,false),0)</f>
        <v>5354</v>
      </c>
      <c r="E235" s="40">
        <f>ifna(vlookup($B235,'Export 20241001'!$A$3:$D$1006,4,false),0)</f>
        <v>5130</v>
      </c>
      <c r="F235" s="22">
        <f>ifna(vlookup(B235,'Export 20240812'!$A$3:$D$1001,4,false),0)</f>
        <v>4719</v>
      </c>
      <c r="G235" s="22">
        <f>ifna(vlookup(B235,'Export 20240703'!$A$3:$D$1001,4,false),0)</f>
        <v>4482</v>
      </c>
      <c r="H235" s="22">
        <f>ifna(vlookup(B235,'GM 20240523'!$A$3:$E$1001,5,false),0)</f>
        <v>4186</v>
      </c>
      <c r="J235" s="22">
        <f t="shared" si="1"/>
        <v>236</v>
      </c>
      <c r="K235" s="22">
        <f t="shared" si="2"/>
        <v>235</v>
      </c>
      <c r="L235" s="22">
        <f t="shared" si="3"/>
        <v>234</v>
      </c>
      <c r="M235" s="22">
        <f t="shared" si="4"/>
        <v>232</v>
      </c>
      <c r="N235" s="22">
        <f t="shared" si="5"/>
        <v>231</v>
      </c>
      <c r="O235" s="22">
        <f t="shared" si="6"/>
        <v>228</v>
      </c>
    </row>
    <row r="236">
      <c r="A236" s="18" t="s">
        <v>849</v>
      </c>
      <c r="B236" s="18">
        <v>950.0</v>
      </c>
      <c r="C236" s="40">
        <f>IfNA(vlookup(B236,'Export 20241202'!$B$3:$C$1005,2,false),0)</f>
        <v>5102</v>
      </c>
      <c r="D236" s="40">
        <f>ifna(vlookup(B236,'Export 20241101'!B337:C1340,2,false),0)</f>
        <v>5102</v>
      </c>
      <c r="E236" s="40">
        <f>ifna(vlookup($B236,'Export 20241001'!$A$3:$D$1006,4,false),0)</f>
        <v>5102</v>
      </c>
      <c r="F236" s="22">
        <f>ifna(vlookup(B236,'Export 20240812'!$A$3:$D$1001,4,false),0)</f>
        <v>5100</v>
      </c>
      <c r="G236" s="22">
        <f>ifna(vlookup(B236,'Export 20240703'!$A$3:$D$1001,4,false),0)</f>
        <v>5099</v>
      </c>
      <c r="H236" s="22">
        <f>ifna(vlookup(B236,'GM 20240523'!$A$3:$E$1001,5,false),0)</f>
        <v>5098</v>
      </c>
      <c r="J236" s="22">
        <f t="shared" si="1"/>
        <v>245</v>
      </c>
      <c r="K236" s="22">
        <f t="shared" si="2"/>
        <v>242</v>
      </c>
      <c r="L236" s="22">
        <f t="shared" si="3"/>
        <v>235</v>
      </c>
      <c r="M236" s="22">
        <f t="shared" si="4"/>
        <v>223</v>
      </c>
      <c r="N236" s="22">
        <f t="shared" si="5"/>
        <v>209</v>
      </c>
      <c r="O236" s="22">
        <f t="shared" si="6"/>
        <v>202</v>
      </c>
    </row>
    <row r="237">
      <c r="A237" s="18" t="s">
        <v>206</v>
      </c>
      <c r="B237" s="18">
        <v>726.0</v>
      </c>
      <c r="C237" s="40">
        <f>IfNA(vlookup(B237,'Export 20241202'!$B$3:$C$1005,2,false),0)</f>
        <v>5592</v>
      </c>
      <c r="D237" s="40">
        <f>ifna(vlookup(B237,'Export 20241101'!B285:C1288,2,false),0)</f>
        <v>5342</v>
      </c>
      <c r="E237" s="40">
        <f>ifna(vlookup($B237,'Export 20241001'!$A$3:$D$1006,4,false),0)</f>
        <v>5093</v>
      </c>
      <c r="F237" s="22">
        <f>ifna(vlookup(B237,'Export 20240812'!$A$3:$D$1001,4,false),0)</f>
        <v>4656</v>
      </c>
      <c r="G237" s="22">
        <f>ifna(vlookup(B237,'Export 20240703'!$A$3:$D$1001,4,false),0)</f>
        <v>4203</v>
      </c>
      <c r="H237" s="22">
        <f>ifna(vlookup(B237,'GM 20240523'!$A$3:$E$1001,5,false),0)</f>
        <v>3832</v>
      </c>
      <c r="J237" s="22">
        <f t="shared" si="1"/>
        <v>235</v>
      </c>
      <c r="K237" s="22">
        <f t="shared" si="2"/>
        <v>236</v>
      </c>
      <c r="L237" s="22">
        <f t="shared" si="3"/>
        <v>236</v>
      </c>
      <c r="M237" s="22">
        <f t="shared" si="4"/>
        <v>236</v>
      </c>
      <c r="N237" s="22">
        <f t="shared" si="5"/>
        <v>237</v>
      </c>
      <c r="O237" s="22">
        <f t="shared" si="6"/>
        <v>237</v>
      </c>
    </row>
    <row r="238">
      <c r="A238" s="18" t="s">
        <v>847</v>
      </c>
      <c r="B238" s="18">
        <v>949.0</v>
      </c>
      <c r="C238" s="40">
        <f>IfNA(vlookup(B238,'Export 20241202'!$B$3:$C$1005,2,false),0)</f>
        <v>5090</v>
      </c>
      <c r="D238" s="40">
        <f>ifna(vlookup(B238,'Export 20241101'!B336:C1339,2,false),0)</f>
        <v>5090</v>
      </c>
      <c r="E238" s="40">
        <f>ifna(vlookup($B238,'Export 20241001'!$A$3:$D$1006,4,false),0)</f>
        <v>5090</v>
      </c>
      <c r="F238" s="22">
        <f>ifna(vlookup(B238,'Export 20240812'!$A$3:$D$1001,4,false),0)</f>
        <v>5088</v>
      </c>
      <c r="G238" s="22">
        <f>ifna(vlookup(B238,'Export 20240703'!$A$3:$D$1001,4,false),0)</f>
        <v>5087</v>
      </c>
      <c r="H238" s="22">
        <f>ifna(vlookup(B238,'GM 20240523'!$A$3:$E$1001,5,false),0)</f>
        <v>5086</v>
      </c>
      <c r="J238" s="22">
        <f t="shared" si="1"/>
        <v>246</v>
      </c>
      <c r="K238" s="22">
        <f t="shared" si="2"/>
        <v>243</v>
      </c>
      <c r="L238" s="22">
        <f t="shared" si="3"/>
        <v>237</v>
      </c>
      <c r="M238" s="22">
        <f t="shared" si="4"/>
        <v>224</v>
      </c>
      <c r="N238" s="22">
        <f t="shared" si="5"/>
        <v>210</v>
      </c>
      <c r="O238" s="22">
        <f t="shared" si="6"/>
        <v>203</v>
      </c>
    </row>
    <row r="239">
      <c r="A239" s="18" t="s">
        <v>629</v>
      </c>
      <c r="B239" s="18">
        <v>754.0</v>
      </c>
      <c r="C239" s="40">
        <f>IfNA(vlookup(B239,'Export 20241202'!$B$3:$C$1005,2,false),0)</f>
        <v>5750</v>
      </c>
      <c r="D239" s="40">
        <f>ifna(vlookup(B239,'Export 20241101'!B291:C1294,2,false),0)</f>
        <v>5386</v>
      </c>
      <c r="E239" s="40">
        <f>ifna(vlookup($B239,'Export 20241001'!$A$3:$D$1006,4,false),0)</f>
        <v>5064</v>
      </c>
      <c r="F239" s="22">
        <f>ifna(vlookup(B239,'Export 20240812'!$A$3:$D$1001,4,false),0)</f>
        <v>4524</v>
      </c>
      <c r="G239" s="22">
        <f>ifna(vlookup(B239,'Export 20240703'!$A$3:$D$1001,4,false),0)</f>
        <v>4182</v>
      </c>
      <c r="H239" s="22">
        <f>ifna(vlookup(B239,'GM 20240523'!$A$3:$E$1001,5,false),0)</f>
        <v>3791</v>
      </c>
      <c r="J239" s="22">
        <f t="shared" si="1"/>
        <v>233</v>
      </c>
      <c r="K239" s="22">
        <f t="shared" si="2"/>
        <v>234</v>
      </c>
      <c r="L239" s="22">
        <f t="shared" si="3"/>
        <v>238</v>
      </c>
      <c r="M239" s="22">
        <f t="shared" si="4"/>
        <v>238</v>
      </c>
      <c r="N239" s="22">
        <f t="shared" si="5"/>
        <v>239</v>
      </c>
      <c r="O239" s="22">
        <f t="shared" si="6"/>
        <v>239</v>
      </c>
    </row>
    <row r="240">
      <c r="A240" s="18" t="s">
        <v>754</v>
      </c>
      <c r="B240" s="18">
        <v>843.0</v>
      </c>
      <c r="C240" s="40">
        <f>IfNA(vlookup(B240,'Export 20241202'!$B$3:$C$1005,2,false),0)</f>
        <v>5594</v>
      </c>
      <c r="D240" s="40">
        <f>ifna(vlookup(B240,'Export 20241101'!B310:C1313,2,false),0)</f>
        <v>5292</v>
      </c>
      <c r="E240" s="40">
        <f>ifna(vlookup($B240,'Export 20241001'!$A$3:$D$1006,4,false),0)</f>
        <v>4938</v>
      </c>
      <c r="F240" s="22">
        <f>ifna(vlookup(B240,'Export 20240812'!$A$3:$D$1001,4,false),0)</f>
        <v>4325</v>
      </c>
      <c r="G240" s="22">
        <f>ifna(vlookup(B240,'Export 20240703'!$A$3:$D$1001,4,false),0)</f>
        <v>3998</v>
      </c>
      <c r="H240" s="22">
        <f>ifna(vlookup(B240,'GM 20240523'!$A$3:$E$1001,5,false),0)</f>
        <v>3574</v>
      </c>
      <c r="J240" s="22">
        <f t="shared" si="1"/>
        <v>234</v>
      </c>
      <c r="K240" s="22">
        <f t="shared" si="2"/>
        <v>239</v>
      </c>
      <c r="L240" s="22">
        <f t="shared" si="3"/>
        <v>239</v>
      </c>
      <c r="M240" s="22">
        <f t="shared" si="4"/>
        <v>240</v>
      </c>
      <c r="N240" s="22">
        <f t="shared" si="5"/>
        <v>241</v>
      </c>
      <c r="O240" s="22">
        <f t="shared" si="6"/>
        <v>243</v>
      </c>
    </row>
    <row r="241">
      <c r="A241" s="18" t="s">
        <v>650</v>
      </c>
      <c r="B241" s="18">
        <v>31.0</v>
      </c>
      <c r="C241" s="40">
        <f>IfNA(vlookup(B241,'Export 20241202'!$B$3:$C$1005,2,false),0)</f>
        <v>5410</v>
      </c>
      <c r="D241" s="40">
        <f>ifna(vlookup(B241,'Export 20241101'!B14:C1016,2,false),0)</f>
        <v>5142</v>
      </c>
      <c r="E241" s="40">
        <f>ifna(vlookup($B241,'Export 20241001'!$A$3:$D$1006,4,false),0)</f>
        <v>4888</v>
      </c>
      <c r="F241" s="22">
        <f>ifna(vlookup(B241,'Export 20240812'!$A$3:$D$1001,4,false),0)</f>
        <v>4467</v>
      </c>
      <c r="G241" s="22">
        <f>ifna(vlookup(B241,'Export 20240703'!$A$3:$D$1001,4,false),0)</f>
        <v>4192</v>
      </c>
      <c r="H241" s="22">
        <f>ifna(vlookup(B241,'GM 20240523'!$A$3:$E$1001,5,false),0)</f>
        <v>3863</v>
      </c>
      <c r="J241" s="22">
        <f t="shared" si="1"/>
        <v>239</v>
      </c>
      <c r="K241" s="22">
        <f t="shared" si="2"/>
        <v>241</v>
      </c>
      <c r="L241" s="22">
        <f t="shared" si="3"/>
        <v>240</v>
      </c>
      <c r="M241" s="22">
        <f t="shared" si="4"/>
        <v>239</v>
      </c>
      <c r="N241" s="22">
        <f t="shared" si="5"/>
        <v>238</v>
      </c>
      <c r="O241" s="22">
        <f t="shared" si="6"/>
        <v>236</v>
      </c>
    </row>
    <row r="242">
      <c r="A242" s="18" t="s">
        <v>229</v>
      </c>
      <c r="B242" s="18">
        <v>475.0</v>
      </c>
      <c r="C242" s="40">
        <f>IfNA(vlookup(B242,'Export 20241202'!$B$3:$C$1005,2,false),0)</f>
        <v>5430</v>
      </c>
      <c r="D242" s="40">
        <f>ifna(vlookup(B242,'Export 20241101'!B210:C1213,2,false),0)</f>
        <v>5150</v>
      </c>
      <c r="E242" s="40">
        <f>ifna(vlookup($B242,'Export 20241001'!$A$3:$D$1006,4,false),0)</f>
        <v>4813</v>
      </c>
      <c r="F242" s="22">
        <f>ifna(vlookup(B242,'Export 20240812'!$A$3:$D$1001,4,false),0)</f>
        <v>4299</v>
      </c>
      <c r="G242" s="22">
        <f>ifna(vlookup(B242,'Export 20240703'!$A$3:$D$1001,4,false),0)</f>
        <v>3957</v>
      </c>
      <c r="H242" s="22">
        <f>ifna(vlookup(B242,'GM 20240523'!$A$3:$E$1001,5,false),0)</f>
        <v>3660</v>
      </c>
      <c r="J242" s="22">
        <f t="shared" si="1"/>
        <v>238</v>
      </c>
      <c r="K242" s="22">
        <f t="shared" si="2"/>
        <v>240</v>
      </c>
      <c r="L242" s="22">
        <f t="shared" si="3"/>
        <v>241</v>
      </c>
      <c r="M242" s="22">
        <f t="shared" si="4"/>
        <v>241</v>
      </c>
      <c r="N242" s="22">
        <f t="shared" si="5"/>
        <v>242</v>
      </c>
      <c r="O242" s="22">
        <f t="shared" si="6"/>
        <v>241</v>
      </c>
    </row>
    <row r="243">
      <c r="A243" s="18" t="s">
        <v>581</v>
      </c>
      <c r="B243" s="18">
        <v>121.0</v>
      </c>
      <c r="C243" s="40">
        <f>IfNA(vlookup(B243,'Export 20241202'!$B$3:$C$1005,2,false),0)</f>
        <v>5125</v>
      </c>
      <c r="D243" s="40">
        <f>ifna(vlookup(B243,'Export 20241101'!B70:C1072,2,false),0)</f>
        <v>4888</v>
      </c>
      <c r="E243" s="40">
        <f>ifna(vlookup($B243,'Export 20241001'!$A$3:$D$1006,4,false),0)</f>
        <v>4652</v>
      </c>
      <c r="F243" s="22">
        <f>ifna(vlookup(B243,'Export 20240812'!$A$3:$D$1001,4,false),0)</f>
        <v>4288</v>
      </c>
      <c r="G243" s="22">
        <f>ifna(vlookup(B243,'Export 20240703'!$A$3:$D$1001,4,false),0)</f>
        <v>4060</v>
      </c>
      <c r="H243" s="22">
        <f>ifna(vlookup(B243,'GM 20240523'!$A$3:$E$1001,5,false),0)</f>
        <v>3756</v>
      </c>
      <c r="J243" s="22">
        <f t="shared" si="1"/>
        <v>244</v>
      </c>
      <c r="K243" s="22">
        <f t="shared" si="2"/>
        <v>244</v>
      </c>
      <c r="L243" s="22">
        <f t="shared" si="3"/>
        <v>242</v>
      </c>
      <c r="M243" s="22">
        <f t="shared" si="4"/>
        <v>242</v>
      </c>
      <c r="N243" s="22">
        <f t="shared" si="5"/>
        <v>240</v>
      </c>
      <c r="O243" s="22">
        <f t="shared" si="6"/>
        <v>240</v>
      </c>
    </row>
    <row r="244">
      <c r="A244" s="18" t="s">
        <v>593</v>
      </c>
      <c r="B244" s="18">
        <v>683.0</v>
      </c>
      <c r="C244" s="40">
        <f>IfNA(vlookup(B244,'Export 20241202'!$B$3:$C$1005,2,false),0)</f>
        <v>5142</v>
      </c>
      <c r="D244" s="40">
        <f>ifna(vlookup(B244,'Export 20241101'!B267:C1270,2,false),0)</f>
        <v>4836</v>
      </c>
      <c r="E244" s="40">
        <f>ifna(vlookup($B244,'Export 20241001'!$A$3:$D$1006,4,false),0)</f>
        <v>4583</v>
      </c>
      <c r="F244" s="22">
        <f>ifna(vlookup(B244,'Export 20240812'!$A$3:$D$1001,4,false),0)</f>
        <v>4114</v>
      </c>
      <c r="G244" s="22">
        <f>ifna(vlookup(B244,'Export 20240703'!$A$3:$D$1001,4,false),0)</f>
        <v>3836</v>
      </c>
      <c r="H244" s="22">
        <f>ifna(vlookup(B244,'GM 20240523'!$A$3:$E$1001,5,false),0)</f>
        <v>3511</v>
      </c>
      <c r="J244" s="22">
        <f t="shared" si="1"/>
        <v>243</v>
      </c>
      <c r="K244" s="22">
        <f t="shared" si="2"/>
        <v>245</v>
      </c>
      <c r="L244" s="22">
        <f t="shared" si="3"/>
        <v>243</v>
      </c>
      <c r="M244" s="22">
        <f t="shared" si="4"/>
        <v>243</v>
      </c>
      <c r="N244" s="22">
        <f t="shared" si="5"/>
        <v>245</v>
      </c>
      <c r="O244" s="22">
        <f t="shared" si="6"/>
        <v>244</v>
      </c>
    </row>
    <row r="245">
      <c r="A245" s="18" t="s">
        <v>516</v>
      </c>
      <c r="B245" s="18">
        <v>841.0</v>
      </c>
      <c r="C245" s="40">
        <f>IfNA(vlookup(B245,'Export 20241202'!$B$3:$C$1005,2,false),0)</f>
        <v>5080</v>
      </c>
      <c r="D245" s="40">
        <f>ifna(vlookup(B245,'Export 20241101'!B308:C1311,2,false),0)</f>
        <v>4778</v>
      </c>
      <c r="E245" s="40">
        <f>ifna(vlookup($B245,'Export 20241001'!$A$3:$D$1006,4,false),0)</f>
        <v>4508</v>
      </c>
      <c r="F245" s="22">
        <f>ifna(vlookup(B245,'Export 20240812'!$A$3:$D$1001,4,false),0)</f>
        <v>4002</v>
      </c>
      <c r="G245" s="22">
        <f>ifna(vlookup(B245,'Export 20240703'!$A$3:$D$1001,4,false),0)</f>
        <v>3693</v>
      </c>
      <c r="H245" s="22">
        <f>ifna(vlookup(B245,'GM 20240523'!$A$3:$E$1001,5,false),0)</f>
        <v>3310</v>
      </c>
      <c r="J245" s="22">
        <f t="shared" si="1"/>
        <v>247</v>
      </c>
      <c r="K245" s="22">
        <f t="shared" si="2"/>
        <v>247</v>
      </c>
      <c r="L245" s="22">
        <f t="shared" si="3"/>
        <v>244</v>
      </c>
      <c r="M245" s="22">
        <f t="shared" si="4"/>
        <v>245</v>
      </c>
      <c r="N245" s="22">
        <f t="shared" si="5"/>
        <v>247</v>
      </c>
      <c r="O245" s="22">
        <f t="shared" si="6"/>
        <v>248</v>
      </c>
    </row>
    <row r="246">
      <c r="A246" s="18" t="s">
        <v>82</v>
      </c>
      <c r="B246" s="18">
        <v>896.0</v>
      </c>
      <c r="C246" s="40">
        <f>IfNA(vlookup(B246,'Export 20241202'!$B$3:$C$1005,2,false),0)</f>
        <v>5221</v>
      </c>
      <c r="D246" s="40">
        <f>ifna(vlookup(B246,'Export 20241101'!B319:C1322,2,false),0)</f>
        <v>4795</v>
      </c>
      <c r="E246" s="40">
        <f>ifna(vlookup($B246,'Export 20241001'!$A$3:$D$1006,4,false),0)</f>
        <v>4502</v>
      </c>
      <c r="F246" s="22">
        <f>ifna(vlookup(B246,'Export 20240812'!$A$3:$D$1001,4,false),0)</f>
        <v>3908</v>
      </c>
      <c r="G246" s="22">
        <f>ifna(vlookup(B246,'Export 20240703'!$A$3:$D$1001,4,false),0)</f>
        <v>3517</v>
      </c>
      <c r="H246" s="22">
        <f>ifna(vlookup(B246,'GM 20240523'!$A$3:$E$1001,5,false),0)</f>
        <v>3041</v>
      </c>
      <c r="J246" s="22">
        <f t="shared" si="1"/>
        <v>242</v>
      </c>
      <c r="K246" s="22">
        <f t="shared" si="2"/>
        <v>246</v>
      </c>
      <c r="L246" s="22">
        <f t="shared" si="3"/>
        <v>245</v>
      </c>
      <c r="M246" s="22">
        <f t="shared" si="4"/>
        <v>248</v>
      </c>
      <c r="N246" s="22">
        <f t="shared" si="5"/>
        <v>251</v>
      </c>
      <c r="O246" s="22">
        <f t="shared" si="6"/>
        <v>251</v>
      </c>
    </row>
    <row r="247">
      <c r="A247" s="18" t="s">
        <v>817</v>
      </c>
      <c r="B247" s="18">
        <v>240.0</v>
      </c>
      <c r="C247" s="40">
        <f>IfNA(vlookup(B247,'Export 20241202'!$B$3:$C$1005,2,false),0)</f>
        <v>5016</v>
      </c>
      <c r="D247" s="40">
        <f>ifna(vlookup(B247,'Export 20241101'!B148:C1150,2,false),0)</f>
        <v>4729</v>
      </c>
      <c r="E247" s="40">
        <f>ifna(vlookup($B247,'Export 20241001'!$A$3:$D$1006,4,false),0)</f>
        <v>4468</v>
      </c>
      <c r="F247" s="22">
        <f>ifna(vlookup(B247,'Export 20240812'!$A$3:$D$1001,4,false),0)</f>
        <v>4054</v>
      </c>
      <c r="G247" s="22">
        <f>ifna(vlookup(B247,'Export 20240703'!$A$3:$D$1001,4,false),0)</f>
        <v>3753</v>
      </c>
      <c r="H247" s="22">
        <f>ifna(vlookup(B247,'GM 20240523'!$A$3:$E$1001,5,false),0)</f>
        <v>3479</v>
      </c>
      <c r="J247" s="22">
        <f t="shared" si="1"/>
        <v>248</v>
      </c>
      <c r="K247" s="22">
        <f t="shared" si="2"/>
        <v>248</v>
      </c>
      <c r="L247" s="22">
        <f t="shared" si="3"/>
        <v>246</v>
      </c>
      <c r="M247" s="22">
        <f t="shared" si="4"/>
        <v>244</v>
      </c>
      <c r="N247" s="22">
        <f t="shared" si="5"/>
        <v>246</v>
      </c>
      <c r="O247" s="22">
        <f t="shared" si="6"/>
        <v>245</v>
      </c>
    </row>
    <row r="248">
      <c r="A248" s="18" t="s">
        <v>222</v>
      </c>
      <c r="B248" s="18">
        <v>629.0</v>
      </c>
      <c r="C248" s="40">
        <f>IfNA(vlookup(B248,'Export 20241202'!$B$3:$C$1005,2,false),0)</f>
        <v>4980</v>
      </c>
      <c r="D248" s="40">
        <f>ifna(vlookup(B248,'Export 20241101'!B242:C1245,2,false),0)</f>
        <v>4658</v>
      </c>
      <c r="E248" s="40">
        <f>ifna(vlookup($B248,'Export 20241001'!$A$3:$D$1006,4,false),0)</f>
        <v>4324</v>
      </c>
      <c r="F248" s="22">
        <f>ifna(vlookup(B248,'Export 20240812'!$A$3:$D$1001,4,false),0)</f>
        <v>3857</v>
      </c>
      <c r="G248" s="22">
        <f>ifna(vlookup(B248,'Export 20240703'!$A$3:$D$1001,4,false),0)</f>
        <v>3583</v>
      </c>
      <c r="H248" s="22">
        <f>ifna(vlookup(B248,'GM 20240523'!$A$3:$E$1001,5,false),0)</f>
        <v>3268</v>
      </c>
      <c r="J248" s="22">
        <f t="shared" si="1"/>
        <v>249</v>
      </c>
      <c r="K248" s="22">
        <f t="shared" si="2"/>
        <v>249</v>
      </c>
      <c r="L248" s="22">
        <f t="shared" si="3"/>
        <v>247</v>
      </c>
      <c r="M248" s="22">
        <f t="shared" si="4"/>
        <v>251</v>
      </c>
      <c r="N248" s="22">
        <f t="shared" si="5"/>
        <v>250</v>
      </c>
      <c r="O248" s="22">
        <f t="shared" si="6"/>
        <v>249</v>
      </c>
    </row>
    <row r="249">
      <c r="A249" s="18" t="s">
        <v>615</v>
      </c>
      <c r="B249" s="18">
        <v>826.0</v>
      </c>
      <c r="C249" s="40">
        <f>IfNA(vlookup(B249,'Export 20241202'!$B$3:$C$1005,2,false),0)</f>
        <v>4931</v>
      </c>
      <c r="D249" s="40">
        <f>ifna(vlookup(B249,'Export 20241101'!B306:C1309,2,false),0)</f>
        <v>4566</v>
      </c>
      <c r="E249" s="40">
        <f>ifna(vlookup($B249,'Export 20241001'!$A$3:$D$1006,4,false),0)</f>
        <v>4283</v>
      </c>
      <c r="F249" s="22">
        <f>ifna(vlookup(B249,'Export 20240812'!$A$3:$D$1001,4,false),0)</f>
        <v>3885</v>
      </c>
      <c r="G249" s="22">
        <f>ifna(vlookup(B249,'Export 20240703'!$A$3:$D$1001,4,false),0)</f>
        <v>3667</v>
      </c>
      <c r="H249" s="22">
        <f>ifna(vlookup(B249,'GM 20240523'!$A$3:$E$1001,5,false),0)</f>
        <v>3426</v>
      </c>
      <c r="J249" s="22">
        <f t="shared" si="1"/>
        <v>250</v>
      </c>
      <c r="K249" s="22">
        <f t="shared" si="2"/>
        <v>250</v>
      </c>
      <c r="L249" s="22">
        <f t="shared" si="3"/>
        <v>248</v>
      </c>
      <c r="M249" s="22">
        <f t="shared" si="4"/>
        <v>249</v>
      </c>
      <c r="N249" s="22">
        <f t="shared" si="5"/>
        <v>248</v>
      </c>
      <c r="O249" s="22">
        <f t="shared" si="6"/>
        <v>246</v>
      </c>
    </row>
    <row r="250">
      <c r="A250" s="18" t="s">
        <v>535</v>
      </c>
      <c r="B250" s="18">
        <v>628.0</v>
      </c>
      <c r="C250" s="40">
        <f>IfNA(vlookup(B250,'Export 20241202'!$B$3:$C$1005,2,false),0)</f>
        <v>4818</v>
      </c>
      <c r="D250" s="40">
        <f>ifna(vlookup(B250,'Export 20241101'!B241:C1244,2,false),0)</f>
        <v>4513</v>
      </c>
      <c r="E250" s="40">
        <f>ifna(vlookup($B250,'Export 20241001'!$A$3:$D$1006,4,false),0)</f>
        <v>4252</v>
      </c>
      <c r="F250" s="22">
        <f>ifna(vlookup(B250,'Export 20240812'!$A$3:$D$1001,4,false),0)</f>
        <v>3860</v>
      </c>
      <c r="G250" s="22">
        <f>ifna(vlookup(B250,'Export 20240703'!$A$3:$D$1001,4,false),0)</f>
        <v>3628</v>
      </c>
      <c r="H250" s="22">
        <f>ifna(vlookup(B250,'GM 20240523'!$A$3:$E$1001,5,false),0)</f>
        <v>3362</v>
      </c>
      <c r="J250" s="22">
        <f t="shared" si="1"/>
        <v>252</v>
      </c>
      <c r="K250" s="22">
        <f t="shared" si="2"/>
        <v>251</v>
      </c>
      <c r="L250" s="22">
        <f t="shared" si="3"/>
        <v>249</v>
      </c>
      <c r="M250" s="22">
        <f t="shared" si="4"/>
        <v>250</v>
      </c>
      <c r="N250" s="22">
        <f t="shared" si="5"/>
        <v>249</v>
      </c>
      <c r="O250" s="22">
        <f t="shared" si="6"/>
        <v>247</v>
      </c>
    </row>
    <row r="251">
      <c r="A251" s="18" t="s">
        <v>113</v>
      </c>
      <c r="B251" s="18">
        <v>899.0</v>
      </c>
      <c r="C251" s="40">
        <f>IfNA(vlookup(B251,'Export 20241202'!$B$3:$C$1005,2,false),0)</f>
        <v>4828</v>
      </c>
      <c r="D251" s="40">
        <f>ifna(vlookup(B251,'Export 20241101'!B322:C1325,2,false),0)</f>
        <v>4452</v>
      </c>
      <c r="E251" s="40">
        <f>ifna(vlookup($B251,'Export 20241001'!$A$3:$D$1006,4,false),0)</f>
        <v>4147</v>
      </c>
      <c r="F251" s="22">
        <f>ifna(vlookup(B251,'Export 20240812'!$A$3:$D$1001,4,false),0)</f>
        <v>3622</v>
      </c>
      <c r="G251" s="22">
        <f>ifna(vlookup(B251,'Export 20240703'!$A$3:$D$1001,4,false),0)</f>
        <v>3277</v>
      </c>
      <c r="H251" s="22">
        <f>ifna(vlookup(B251,'GM 20240523'!$A$3:$E$1001,5,false),0)</f>
        <v>2861</v>
      </c>
      <c r="J251" s="22">
        <f t="shared" si="1"/>
        <v>251</v>
      </c>
      <c r="K251" s="22">
        <f t="shared" si="2"/>
        <v>252</v>
      </c>
      <c r="L251" s="22">
        <f t="shared" si="3"/>
        <v>250</v>
      </c>
      <c r="M251" s="22">
        <f t="shared" si="4"/>
        <v>252</v>
      </c>
      <c r="N251" s="22">
        <f t="shared" si="5"/>
        <v>253</v>
      </c>
      <c r="O251" s="22">
        <f t="shared" si="6"/>
        <v>254</v>
      </c>
    </row>
    <row r="252">
      <c r="A252" s="18" t="s">
        <v>438</v>
      </c>
      <c r="B252" s="18">
        <v>976.0</v>
      </c>
      <c r="C252" s="40">
        <f>IfNA(vlookup(B252,'Export 20241202'!$B$3:$C$1005,2,false),0)</f>
        <v>4723</v>
      </c>
      <c r="D252" s="40">
        <f>ifna(vlookup(B252,'Export 20241101'!B349:C1352,2,false),0)</f>
        <v>4388</v>
      </c>
      <c r="E252" s="40">
        <f>ifna(vlookup($B252,'Export 20241001'!$A$3:$D$1006,4,false),0)</f>
        <v>4107</v>
      </c>
      <c r="F252" s="22">
        <f>ifna(vlookup(B252,'Export 20240812'!$A$3:$D$1001,4,false),0)</f>
        <v>3568</v>
      </c>
      <c r="G252" s="22">
        <f>ifna(vlookup(B252,'Export 20240703'!$A$3:$D$1001,4,false),0)</f>
        <v>3199</v>
      </c>
      <c r="H252" s="22">
        <f>ifna(vlookup(B252,'GM 20240523'!$A$3:$E$1001,5,false),0)</f>
        <v>2795</v>
      </c>
      <c r="J252" s="22">
        <f t="shared" si="1"/>
        <v>254</v>
      </c>
      <c r="K252" s="22">
        <f t="shared" si="2"/>
        <v>253</v>
      </c>
      <c r="L252" s="22">
        <f t="shared" si="3"/>
        <v>251</v>
      </c>
      <c r="M252" s="22">
        <f t="shared" si="4"/>
        <v>254</v>
      </c>
      <c r="N252" s="22">
        <f t="shared" si="5"/>
        <v>255</v>
      </c>
      <c r="O252" s="22">
        <f t="shared" si="6"/>
        <v>255</v>
      </c>
    </row>
    <row r="253">
      <c r="A253" s="18" t="s">
        <v>662</v>
      </c>
      <c r="B253" s="18">
        <v>897.0</v>
      </c>
      <c r="C253" s="40">
        <f>IfNA(vlookup(B253,'Export 20241202'!$B$3:$C$1005,2,false),0)</f>
        <v>4773</v>
      </c>
      <c r="D253" s="40">
        <f>ifna(vlookup(B253,'Export 20241101'!B320:C1323,2,false),0)</f>
        <v>4385</v>
      </c>
      <c r="E253" s="40">
        <f>ifna(vlookup($B253,'Export 20241001'!$A$3:$D$1006,4,false),0)</f>
        <v>4025</v>
      </c>
      <c r="F253" s="22">
        <f>ifna(vlookup(B253,'Export 20240812'!$A$3:$D$1001,4,false),0)</f>
        <v>3323</v>
      </c>
      <c r="G253" s="22">
        <f>ifna(vlookup(B253,'Export 20240703'!$A$3:$D$1001,4,false),0)</f>
        <v>2859</v>
      </c>
      <c r="H253" s="22">
        <f>ifna(vlookup(B253,'GM 20240523'!$A$3:$E$1001,5,false),0)</f>
        <v>2176</v>
      </c>
      <c r="J253" s="22">
        <f t="shared" si="1"/>
        <v>253</v>
      </c>
      <c r="K253" s="22">
        <f t="shared" si="2"/>
        <v>254</v>
      </c>
      <c r="L253" s="22">
        <f t="shared" si="3"/>
        <v>252</v>
      </c>
      <c r="M253" s="22">
        <f t="shared" si="4"/>
        <v>255</v>
      </c>
      <c r="N253" s="22">
        <f t="shared" si="5"/>
        <v>262</v>
      </c>
      <c r="O253" s="22">
        <f t="shared" si="6"/>
        <v>268</v>
      </c>
    </row>
    <row r="254">
      <c r="A254" s="18" t="s">
        <v>848</v>
      </c>
      <c r="B254" s="18">
        <v>952.0</v>
      </c>
      <c r="C254" s="40">
        <f>IfNA(vlookup(B254,'Export 20241202'!$B$3:$C$1005,2,false),0)</f>
        <v>3944</v>
      </c>
      <c r="D254" s="40">
        <f>ifna(vlookup(B254,'Export 20241101'!B339:C1342,2,false),0)</f>
        <v>3944</v>
      </c>
      <c r="E254" s="40">
        <f>ifna(vlookup($B254,'Export 20241001'!$A$3:$D$1006,4,false),0)</f>
        <v>3944</v>
      </c>
      <c r="F254" s="22">
        <f>ifna(vlookup(B254,'Export 20240812'!$A$3:$D$1001,4,false),0)</f>
        <v>3942</v>
      </c>
      <c r="G254" s="22">
        <f>ifna(vlookup(B254,'Export 20240703'!$A$3:$D$1001,4,false),0)</f>
        <v>3941</v>
      </c>
      <c r="H254" s="22">
        <f>ifna(vlookup(B254,'GM 20240523'!$A$3:$E$1001,5,false),0)</f>
        <v>3939</v>
      </c>
      <c r="J254" s="22">
        <f t="shared" si="1"/>
        <v>260</v>
      </c>
      <c r="K254" s="22">
        <f t="shared" si="2"/>
        <v>257</v>
      </c>
      <c r="L254" s="22">
        <f t="shared" si="3"/>
        <v>253</v>
      </c>
      <c r="M254" s="22">
        <f t="shared" si="4"/>
        <v>246</v>
      </c>
      <c r="N254" s="22">
        <f t="shared" si="5"/>
        <v>243</v>
      </c>
      <c r="O254" s="22">
        <f t="shared" si="6"/>
        <v>234</v>
      </c>
    </row>
    <row r="255">
      <c r="A255" s="18" t="s">
        <v>850</v>
      </c>
      <c r="B255" s="18">
        <v>953.0</v>
      </c>
      <c r="C255" s="40">
        <f>IfNA(vlookup(B255,'Export 20241202'!$B$3:$C$1005,2,false),0)</f>
        <v>3922</v>
      </c>
      <c r="D255" s="40">
        <f>ifna(vlookup(B255,'Export 20241101'!B340:C1343,2,false),0)</f>
        <v>3922</v>
      </c>
      <c r="E255" s="40">
        <f>ifna(vlookup($B255,'Export 20241001'!$A$3:$D$1006,4,false),0)</f>
        <v>3922</v>
      </c>
      <c r="F255" s="22">
        <f>ifna(vlookup(B255,'Export 20240812'!$A$3:$D$1001,4,false),0)</f>
        <v>3920</v>
      </c>
      <c r="G255" s="22">
        <f>ifna(vlookup(B255,'Export 20240703'!$A$3:$D$1001,4,false),0)</f>
        <v>3919</v>
      </c>
      <c r="H255" s="22">
        <f>ifna(vlookup(B255,'GM 20240523'!$A$3:$E$1001,5,false),0)</f>
        <v>3917</v>
      </c>
      <c r="J255" s="22">
        <f t="shared" si="1"/>
        <v>261</v>
      </c>
      <c r="K255" s="22">
        <f t="shared" si="2"/>
        <v>258</v>
      </c>
      <c r="L255" s="22">
        <f t="shared" si="3"/>
        <v>254</v>
      </c>
      <c r="M255" s="22">
        <f t="shared" si="4"/>
        <v>247</v>
      </c>
      <c r="N255" s="22">
        <f t="shared" si="5"/>
        <v>244</v>
      </c>
      <c r="O255" s="22">
        <f t="shared" si="6"/>
        <v>235</v>
      </c>
    </row>
    <row r="256">
      <c r="A256" s="18" t="s">
        <v>170</v>
      </c>
      <c r="B256" s="18">
        <v>615.0</v>
      </c>
      <c r="C256" s="40">
        <f>IfNA(vlookup(B256,'Export 20241202'!$B$3:$C$1005,2,false),0)</f>
        <v>4324</v>
      </c>
      <c r="D256" s="40">
        <f>ifna(vlookup(B256,'Export 20241101'!B238:C1241,2,false),0)</f>
        <v>4102</v>
      </c>
      <c r="E256" s="40">
        <f>ifna(vlookup($B256,'Export 20241001'!$A$3:$D$1006,4,false),0)</f>
        <v>3900</v>
      </c>
      <c r="F256" s="22">
        <f>ifna(vlookup(B256,'Export 20240812'!$A$3:$D$1001,4,false),0)</f>
        <v>3602</v>
      </c>
      <c r="G256" s="22">
        <f>ifna(vlookup(B256,'Export 20240703'!$A$3:$D$1001,4,false),0)</f>
        <v>3386</v>
      </c>
      <c r="H256" s="22">
        <f>ifna(vlookup(B256,'GM 20240523'!$A$3:$E$1001,5,false),0)</f>
        <v>3119</v>
      </c>
      <c r="J256" s="22">
        <f t="shared" si="1"/>
        <v>256</v>
      </c>
      <c r="K256" s="22">
        <f t="shared" si="2"/>
        <v>256</v>
      </c>
      <c r="L256" s="22">
        <f t="shared" si="3"/>
        <v>255</v>
      </c>
      <c r="M256" s="22">
        <f t="shared" si="4"/>
        <v>253</v>
      </c>
      <c r="N256" s="22">
        <f t="shared" si="5"/>
        <v>252</v>
      </c>
      <c r="O256" s="22">
        <f t="shared" si="6"/>
        <v>250</v>
      </c>
    </row>
    <row r="257">
      <c r="A257" s="18" t="s">
        <v>498</v>
      </c>
      <c r="B257" s="18">
        <v>682.0</v>
      </c>
      <c r="C257" s="40">
        <f>IfNA(vlookup(B257,'Export 20241202'!$B$3:$C$1005,2,false),0)</f>
        <v>4065</v>
      </c>
      <c r="D257" s="40">
        <f>ifna(vlookup(B257,'Export 20241101'!B266:C1269,2,false),0)</f>
        <v>3850</v>
      </c>
      <c r="E257" s="40">
        <f>ifna(vlookup($B257,'Export 20241001'!$A$3:$D$1006,4,false),0)</f>
        <v>3662</v>
      </c>
      <c r="F257" s="22">
        <f>ifna(vlookup(B257,'Export 20240812'!$A$3:$D$1001,4,false),0)</f>
        <v>3276</v>
      </c>
      <c r="G257" s="22">
        <f>ifna(vlookup(B257,'Export 20240703'!$A$3:$D$1001,4,false),0)</f>
        <v>3053</v>
      </c>
      <c r="H257" s="22">
        <f>ifna(vlookup(B257,'GM 20240523'!$A$3:$E$1001,5,false),0)</f>
        <v>2789</v>
      </c>
      <c r="J257" s="22">
        <f t="shared" si="1"/>
        <v>259</v>
      </c>
      <c r="K257" s="22">
        <f t="shared" si="2"/>
        <v>260</v>
      </c>
      <c r="L257" s="22">
        <f t="shared" si="3"/>
        <v>256</v>
      </c>
      <c r="M257" s="22">
        <f t="shared" si="4"/>
        <v>256</v>
      </c>
      <c r="N257" s="22">
        <f t="shared" si="5"/>
        <v>258</v>
      </c>
      <c r="O257" s="22">
        <f t="shared" si="6"/>
        <v>256</v>
      </c>
    </row>
    <row r="258">
      <c r="A258" s="18" t="s">
        <v>687</v>
      </c>
      <c r="B258" s="18">
        <v>478.0</v>
      </c>
      <c r="C258" s="40">
        <f>IfNA(vlookup(B258,'Export 20241202'!$B$3:$C$1005,2,false),0)</f>
        <v>4177</v>
      </c>
      <c r="D258" s="40">
        <f>ifna(vlookup(B258,'Export 20241101'!B211:C1214,2,false),0)</f>
        <v>3879</v>
      </c>
      <c r="E258" s="40">
        <f>ifna(vlookup($B258,'Export 20241001'!$A$3:$D$1006,4,false),0)</f>
        <v>3554</v>
      </c>
      <c r="F258" s="22">
        <f>ifna(vlookup(B258,'Export 20240812'!$A$3:$D$1001,4,false),0)</f>
        <v>3089</v>
      </c>
      <c r="G258" s="22">
        <f>ifna(vlookup(B258,'Export 20240703'!$A$3:$D$1001,4,false),0)</f>
        <v>2821</v>
      </c>
      <c r="H258" s="22">
        <f>ifna(vlookup(B258,'GM 20240523'!$A$3:$E$1001,5,false),0)</f>
        <v>2513</v>
      </c>
      <c r="J258" s="22">
        <f t="shared" si="1"/>
        <v>257</v>
      </c>
      <c r="K258" s="22">
        <f t="shared" si="2"/>
        <v>259</v>
      </c>
      <c r="L258" s="22">
        <f t="shared" si="3"/>
        <v>257</v>
      </c>
      <c r="M258" s="22">
        <f t="shared" si="4"/>
        <v>260</v>
      </c>
      <c r="N258" s="22">
        <f t="shared" si="5"/>
        <v>263</v>
      </c>
      <c r="O258" s="22">
        <f t="shared" si="6"/>
        <v>259</v>
      </c>
    </row>
    <row r="259">
      <c r="A259" s="18" t="s">
        <v>844</v>
      </c>
      <c r="B259" s="18">
        <v>623.0</v>
      </c>
      <c r="C259" s="40">
        <f>IfNA(vlookup(B259,'Export 20241202'!$B$3:$C$1005,2,false),0)</f>
        <v>3439</v>
      </c>
      <c r="D259" s="40">
        <f>ifna(vlookup(B259,'Export 20241101'!B240:C1243,2,false),0)</f>
        <v>3439</v>
      </c>
      <c r="E259" s="40">
        <f>ifna(vlookup($B259,'Export 20241001'!$A$3:$D$1006,4,false),0)</f>
        <v>3437</v>
      </c>
      <c r="F259" s="22">
        <f>ifna(vlookup(B259,'Export 20240812'!$A$3:$D$1001,4,false),0)</f>
        <v>2589</v>
      </c>
      <c r="G259" s="22">
        <f>ifna(vlookup(B259,'Export 20240703'!$A$3:$D$1001,4,false),0)</f>
        <v>1945</v>
      </c>
      <c r="H259" s="22">
        <f>ifna(vlookup(B259,'GM 20240523'!$A$3:$E$1001,5,false),0)</f>
        <v>1945</v>
      </c>
      <c r="J259" s="22">
        <f t="shared" si="1"/>
        <v>268</v>
      </c>
      <c r="K259" s="22">
        <f t="shared" si="2"/>
        <v>264</v>
      </c>
      <c r="L259" s="22">
        <f t="shared" si="3"/>
        <v>258</v>
      </c>
      <c r="M259" s="22">
        <f t="shared" si="4"/>
        <v>274</v>
      </c>
      <c r="N259" s="22">
        <f t="shared" si="5"/>
        <v>285</v>
      </c>
      <c r="O259" s="22">
        <f t="shared" si="6"/>
        <v>274</v>
      </c>
    </row>
    <row r="260">
      <c r="A260" s="18" t="s">
        <v>607</v>
      </c>
      <c r="B260" s="18">
        <v>725.0</v>
      </c>
      <c r="C260" s="40">
        <f>IfNA(vlookup(B260,'Export 20241202'!$B$3:$C$1005,2,false),0)</f>
        <v>3789</v>
      </c>
      <c r="D260" s="40">
        <f>ifna(vlookup(B260,'Export 20241101'!B284:C1287,2,false),0)</f>
        <v>3545</v>
      </c>
      <c r="E260" s="40">
        <f>ifna(vlookup($B260,'Export 20241001'!$A$3:$D$1006,4,false),0)</f>
        <v>3316</v>
      </c>
      <c r="F260" s="22">
        <f>ifna(vlookup(B260,'Export 20240812'!$A$3:$D$1001,4,false),0)</f>
        <v>2969</v>
      </c>
      <c r="G260" s="22">
        <f>ifna(vlookup(B260,'Export 20240703'!$A$3:$D$1001,4,false),0)</f>
        <v>2740</v>
      </c>
      <c r="H260" s="22">
        <f>ifna(vlookup(B260,'GM 20240523'!$A$3:$E$1001,5,false),0)</f>
        <v>2515</v>
      </c>
      <c r="J260" s="22">
        <f t="shared" si="1"/>
        <v>262</v>
      </c>
      <c r="K260" s="22">
        <f t="shared" si="2"/>
        <v>262</v>
      </c>
      <c r="L260" s="22">
        <f t="shared" si="3"/>
        <v>259</v>
      </c>
      <c r="M260" s="22">
        <f t="shared" si="4"/>
        <v>262</v>
      </c>
      <c r="N260" s="22">
        <f t="shared" si="5"/>
        <v>264</v>
      </c>
      <c r="O260" s="22">
        <f t="shared" si="6"/>
        <v>258</v>
      </c>
    </row>
    <row r="261">
      <c r="A261" s="18" t="s">
        <v>864</v>
      </c>
      <c r="B261" s="18">
        <v>958.0</v>
      </c>
      <c r="C261" s="40">
        <f>IfNA(vlookup(B261,'Export 20241202'!$B$3:$C$1005,2,false),0)</f>
        <v>3239</v>
      </c>
      <c r="D261" s="40">
        <f>ifna(vlookup(B261,'Export 20241101'!B345:C1348,2,false),0)</f>
        <v>3239</v>
      </c>
      <c r="E261" s="40">
        <f>ifna(vlookup($B261,'Export 20241001'!$A$3:$D$1006,4,false),0)</f>
        <v>3239</v>
      </c>
      <c r="F261" s="22">
        <f>ifna(vlookup(B261,'Export 20240812'!$A$3:$D$1001,4,false),0)</f>
        <v>3238</v>
      </c>
      <c r="G261" s="22">
        <f>ifna(vlookup(B261,'Export 20240703'!$A$3:$D$1001,4,false),0)</f>
        <v>3237</v>
      </c>
      <c r="H261" s="22">
        <f>ifna(vlookup(B261,'GM 20240523'!$A$3:$E$1001,5,false),0)</f>
        <v>0</v>
      </c>
      <c r="J261" s="22">
        <f t="shared" si="1"/>
        <v>273</v>
      </c>
      <c r="K261" s="22">
        <f t="shared" si="2"/>
        <v>269</v>
      </c>
      <c r="L261" s="22">
        <f t="shared" si="3"/>
        <v>260</v>
      </c>
      <c r="M261" s="22">
        <f t="shared" si="4"/>
        <v>257</v>
      </c>
      <c r="N261" s="22">
        <f t="shared" si="5"/>
        <v>254</v>
      </c>
      <c r="O261" s="22">
        <f t="shared" si="6"/>
        <v>336</v>
      </c>
    </row>
    <row r="262">
      <c r="A262" s="18" t="s">
        <v>657</v>
      </c>
      <c r="B262" s="18">
        <v>898.0</v>
      </c>
      <c r="C262" s="40">
        <f>IfNA(vlookup(B262,'Export 20241202'!$B$3:$C$1005,2,false),0)</f>
        <v>3787</v>
      </c>
      <c r="D262" s="40">
        <f>ifna(vlookup(B262,'Export 20241101'!B321:C1324,2,false),0)</f>
        <v>3479</v>
      </c>
      <c r="E262" s="40">
        <f>ifna(vlookup($B262,'Export 20241001'!$A$3:$D$1006,4,false),0)</f>
        <v>3234</v>
      </c>
      <c r="F262" s="22">
        <f>ifna(vlookup(B262,'Export 20240812'!$A$3:$D$1001,4,false),0)</f>
        <v>2681</v>
      </c>
      <c r="G262" s="22">
        <f>ifna(vlookup(B262,'Export 20240703'!$A$3:$D$1001,4,false),0)</f>
        <v>2337</v>
      </c>
      <c r="H262" s="22">
        <f>ifna(vlookup(B262,'GM 20240523'!$A$3:$E$1001,5,false),0)</f>
        <v>1815</v>
      </c>
      <c r="J262" s="22">
        <f t="shared" si="1"/>
        <v>263</v>
      </c>
      <c r="K262" s="22">
        <f t="shared" si="2"/>
        <v>263</v>
      </c>
      <c r="L262" s="22">
        <f t="shared" si="3"/>
        <v>261</v>
      </c>
      <c r="M262" s="22">
        <f t="shared" si="4"/>
        <v>268</v>
      </c>
      <c r="N262" s="22">
        <f t="shared" si="5"/>
        <v>275</v>
      </c>
      <c r="O262" s="22">
        <f t="shared" si="6"/>
        <v>277</v>
      </c>
    </row>
    <row r="263">
      <c r="A263" s="18" t="s">
        <v>861</v>
      </c>
      <c r="B263" s="18">
        <v>943.0</v>
      </c>
      <c r="C263" s="40">
        <f>IfNA(vlookup(B263,'Export 20241202'!$B$3:$C$1005,2,false),0)</f>
        <v>3147</v>
      </c>
      <c r="D263" s="40">
        <f>ifna(vlookup(B263,'Export 20241101'!B330:C1333,2,false),0)</f>
        <v>3147</v>
      </c>
      <c r="E263" s="40">
        <f>ifna(vlookup($B263,'Export 20241001'!$A$3:$D$1006,4,false),0)</f>
        <v>3147</v>
      </c>
      <c r="F263" s="22">
        <f>ifna(vlookup(B263,'Export 20240812'!$A$3:$D$1001,4,false),0)</f>
        <v>3145</v>
      </c>
      <c r="G263" s="22">
        <f>ifna(vlookup(B263,'Export 20240703'!$A$3:$D$1001,4,false),0)</f>
        <v>3143</v>
      </c>
      <c r="H263" s="22">
        <f>ifna(vlookup(B263,'GM 20240523'!$A$3:$E$1001,5,false),0)</f>
        <v>0</v>
      </c>
      <c r="J263" s="22">
        <f t="shared" si="1"/>
        <v>277</v>
      </c>
      <c r="K263" s="22">
        <f t="shared" si="2"/>
        <v>270</v>
      </c>
      <c r="L263" s="22">
        <f t="shared" si="3"/>
        <v>262</v>
      </c>
      <c r="M263" s="22">
        <f t="shared" si="4"/>
        <v>258</v>
      </c>
      <c r="N263" s="22">
        <f t="shared" si="5"/>
        <v>256</v>
      </c>
      <c r="O263" s="22">
        <f t="shared" si="6"/>
        <v>336</v>
      </c>
    </row>
    <row r="264">
      <c r="A264" s="18" t="s">
        <v>212</v>
      </c>
      <c r="B264" s="18">
        <v>637.0</v>
      </c>
      <c r="C264" s="40">
        <f>IfNA(vlookup(B264,'Export 20241202'!$B$3:$C$1005,2,false),0)</f>
        <v>3638</v>
      </c>
      <c r="D264" s="40">
        <f>ifna(vlookup(B264,'Export 20241101'!B246:C1249,2,false),0)</f>
        <v>3391</v>
      </c>
      <c r="E264" s="40">
        <f>ifna(vlookup($B264,'Export 20241001'!$A$3:$D$1006,4,false),0)</f>
        <v>3146</v>
      </c>
      <c r="F264" s="22">
        <f>ifna(vlookup(B264,'Export 20240812'!$A$3:$D$1001,4,false),0)</f>
        <v>2825</v>
      </c>
      <c r="G264" s="22">
        <f>ifna(vlookup(B264,'Export 20240703'!$A$3:$D$1001,4,false),0)</f>
        <v>2599</v>
      </c>
      <c r="H264" s="22">
        <f>ifna(vlookup(B264,'GM 20240523'!$A$3:$E$1001,5,false),0)</f>
        <v>2334</v>
      </c>
      <c r="J264" s="22">
        <f t="shared" si="1"/>
        <v>265</v>
      </c>
      <c r="K264" s="22">
        <f t="shared" si="2"/>
        <v>266</v>
      </c>
      <c r="L264" s="22">
        <f t="shared" si="3"/>
        <v>263</v>
      </c>
      <c r="M264" s="22">
        <f t="shared" si="4"/>
        <v>265</v>
      </c>
      <c r="N264" s="22">
        <f t="shared" si="5"/>
        <v>267</v>
      </c>
      <c r="O264" s="22">
        <f t="shared" si="6"/>
        <v>261</v>
      </c>
    </row>
    <row r="265">
      <c r="A265" s="18" t="s">
        <v>854</v>
      </c>
      <c r="B265" s="18">
        <v>948.0</v>
      </c>
      <c r="C265" s="40">
        <f>IfNA(vlookup(B265,'Export 20241202'!$B$3:$C$1005,2,false),0)</f>
        <v>3138</v>
      </c>
      <c r="D265" s="40">
        <f>ifna(vlookup(B265,'Export 20241101'!B335:C1338,2,false),0)</f>
        <v>3138</v>
      </c>
      <c r="E265" s="40">
        <f>ifna(vlookup($B265,'Export 20241001'!$A$3:$D$1006,4,false),0)</f>
        <v>3138</v>
      </c>
      <c r="F265" s="22">
        <f>ifna(vlookup(B265,'Export 20240812'!$A$3:$D$1001,4,false),0)</f>
        <v>3135</v>
      </c>
      <c r="G265" s="22">
        <f>ifna(vlookup(B265,'Export 20240703'!$A$3:$D$1001,4,false),0)</f>
        <v>3133</v>
      </c>
      <c r="H265" s="22">
        <f>ifna(vlookup(B265,'GM 20240523'!$A$3:$E$1001,5,false),0)</f>
        <v>0</v>
      </c>
      <c r="J265" s="22">
        <f t="shared" si="1"/>
        <v>278</v>
      </c>
      <c r="K265" s="22">
        <f t="shared" si="2"/>
        <v>271</v>
      </c>
      <c r="L265" s="22">
        <f t="shared" si="3"/>
        <v>264</v>
      </c>
      <c r="M265" s="22">
        <f t="shared" si="4"/>
        <v>259</v>
      </c>
      <c r="N265" s="22">
        <f t="shared" si="5"/>
        <v>257</v>
      </c>
      <c r="O265" s="22">
        <f t="shared" si="6"/>
        <v>336</v>
      </c>
    </row>
    <row r="266">
      <c r="A266" s="18" t="s">
        <v>690</v>
      </c>
      <c r="B266" s="18">
        <v>743.0</v>
      </c>
      <c r="C266" s="40">
        <f>IfNA(vlookup(B266,'Export 20241202'!$B$3:$C$1005,2,false),0)</f>
        <v>3544</v>
      </c>
      <c r="D266" s="40">
        <f>ifna(vlookup(B266,'Export 20241101'!B290:C1293,2,false),0)</f>
        <v>3351</v>
      </c>
      <c r="E266" s="40">
        <f>ifna(vlookup($B266,'Export 20241001'!$A$3:$D$1006,4,false),0)</f>
        <v>3132</v>
      </c>
      <c r="F266" s="22">
        <f>ifna(vlookup(B266,'Export 20240812'!$A$3:$D$1001,4,false),0)</f>
        <v>2770</v>
      </c>
      <c r="G266" s="22">
        <f>ifna(vlookup(B266,'Export 20240703'!$A$3:$D$1001,4,false),0)</f>
        <v>2537</v>
      </c>
      <c r="H266" s="22">
        <f>ifna(vlookup(B266,'GM 20240523'!$A$3:$E$1001,5,false),0)</f>
        <v>2258</v>
      </c>
      <c r="J266" s="22">
        <f t="shared" si="1"/>
        <v>266</v>
      </c>
      <c r="K266" s="22">
        <f t="shared" si="2"/>
        <v>267</v>
      </c>
      <c r="L266" s="22">
        <f t="shared" si="3"/>
        <v>265</v>
      </c>
      <c r="M266" s="22">
        <f t="shared" si="4"/>
        <v>266</v>
      </c>
      <c r="N266" s="22">
        <f t="shared" si="5"/>
        <v>269</v>
      </c>
      <c r="O266" s="22">
        <f t="shared" si="6"/>
        <v>264</v>
      </c>
    </row>
    <row r="267">
      <c r="A267" s="18" t="s">
        <v>400</v>
      </c>
      <c r="B267" s="18">
        <v>695.0</v>
      </c>
      <c r="C267" s="40">
        <f>IfNA(vlookup(B267,'Export 20241202'!$B$3:$C$1005,2,false),0)</f>
        <v>3704</v>
      </c>
      <c r="D267" s="40">
        <f>ifna(vlookup(B267,'Export 20241101'!B278:C1281,2,false),0)</f>
        <v>3408</v>
      </c>
      <c r="E267" s="40">
        <f>ifna(vlookup($B267,'Export 20241001'!$A$3:$D$1006,4,false),0)</f>
        <v>3098</v>
      </c>
      <c r="F267" s="22">
        <f>ifna(vlookup(B267,'Export 20240812'!$A$3:$D$1001,4,false),0)</f>
        <v>2685</v>
      </c>
      <c r="G267" s="22">
        <f>ifna(vlookup(B267,'Export 20240703'!$A$3:$D$1001,4,false),0)</f>
        <v>2465</v>
      </c>
      <c r="H267" s="22">
        <f>ifna(vlookup(B267,'GM 20240523'!$A$3:$E$1001,5,false),0)</f>
        <v>2230</v>
      </c>
      <c r="J267" s="22">
        <f t="shared" si="1"/>
        <v>264</v>
      </c>
      <c r="K267" s="22">
        <f t="shared" si="2"/>
        <v>265</v>
      </c>
      <c r="L267" s="22">
        <f t="shared" si="3"/>
        <v>266</v>
      </c>
      <c r="M267" s="22">
        <f t="shared" si="4"/>
        <v>267</v>
      </c>
      <c r="N267" s="22">
        <f t="shared" si="5"/>
        <v>271</v>
      </c>
      <c r="O267" s="22">
        <f t="shared" si="6"/>
        <v>265</v>
      </c>
    </row>
    <row r="268">
      <c r="A268" s="18" t="s">
        <v>646</v>
      </c>
      <c r="B268" s="18">
        <v>977.0</v>
      </c>
      <c r="C268" s="40">
        <f>IfNA(vlookup(B268,'Export 20241202'!$B$3:$C$1005,2,false),0)</f>
        <v>3459</v>
      </c>
      <c r="D268" s="40">
        <f>ifna(vlookup(B268,'Export 20241101'!B350:C1353,2,false),0)</f>
        <v>3240</v>
      </c>
      <c r="E268" s="40">
        <f>ifna(vlookup($B268,'Export 20241001'!$A$3:$D$1006,4,false),0)</f>
        <v>3042</v>
      </c>
      <c r="F268" s="22">
        <f>ifna(vlookup(B268,'Export 20240812'!$A$3:$D$1001,4,false),0)</f>
        <v>2579</v>
      </c>
      <c r="G268" s="22">
        <f>ifna(vlookup(B268,'Export 20240703'!$A$3:$D$1001,4,false),0)</f>
        <v>2282</v>
      </c>
      <c r="H268" s="22">
        <f>ifna(vlookup(B268,'GM 20240523'!$A$3:$E$1001,5,false),0)</f>
        <v>1923</v>
      </c>
      <c r="J268" s="22">
        <f t="shared" si="1"/>
        <v>267</v>
      </c>
      <c r="K268" s="22">
        <f t="shared" si="2"/>
        <v>268</v>
      </c>
      <c r="L268" s="22">
        <f t="shared" si="3"/>
        <v>267</v>
      </c>
      <c r="M268" s="22">
        <f t="shared" si="4"/>
        <v>275</v>
      </c>
      <c r="N268" s="22">
        <f t="shared" si="5"/>
        <v>276</v>
      </c>
      <c r="O268" s="22">
        <f t="shared" si="6"/>
        <v>275</v>
      </c>
    </row>
    <row r="269">
      <c r="A269" s="18" t="s">
        <v>188</v>
      </c>
      <c r="B269" s="18">
        <v>408.0</v>
      </c>
      <c r="C269" s="40">
        <f>IfNA(vlookup(B269,'Export 20241202'!$B$3:$C$1005,2,false),0)</f>
        <v>3014</v>
      </c>
      <c r="D269" s="40">
        <f>ifna(vlookup(B269,'Export 20241101'!B189:C1191,2,false),0)</f>
        <v>2989</v>
      </c>
      <c r="E269" s="40">
        <f>ifna(vlookup($B269,'Export 20241001'!$A$3:$D$1006,4,false),0)</f>
        <v>2989</v>
      </c>
      <c r="F269" s="22">
        <f>ifna(vlookup(B269,'Export 20240812'!$A$3:$D$1001,4,false),0)</f>
        <v>2989</v>
      </c>
      <c r="G269" s="22">
        <f>ifna(vlookup(B269,'Export 20240703'!$A$3:$D$1001,4,false),0)</f>
        <v>2989</v>
      </c>
      <c r="H269" s="22">
        <f>ifna(vlookup(B269,'GM 20240523'!$A$3:$E$1001,5,false),0)</f>
        <v>2988</v>
      </c>
      <c r="J269" s="22">
        <f t="shared" si="1"/>
        <v>282</v>
      </c>
      <c r="K269" s="22">
        <f t="shared" si="2"/>
        <v>277</v>
      </c>
      <c r="L269" s="22">
        <f t="shared" si="3"/>
        <v>268</v>
      </c>
      <c r="M269" s="22">
        <f t="shared" si="4"/>
        <v>261</v>
      </c>
      <c r="N269" s="22">
        <f t="shared" si="5"/>
        <v>259</v>
      </c>
      <c r="O269" s="22">
        <f t="shared" si="6"/>
        <v>252</v>
      </c>
    </row>
    <row r="270">
      <c r="A270" s="18" t="s">
        <v>167</v>
      </c>
      <c r="B270" s="18">
        <v>361.0</v>
      </c>
      <c r="C270" s="40">
        <f>IfNA(vlookup(B270,'Export 20241202'!$B$3:$C$1005,2,false),0)</f>
        <v>10294</v>
      </c>
      <c r="D270" s="40">
        <f>ifna(vlookup(B270,'Export 20241101'!B179:C1181,2,false),0)</f>
        <v>9945</v>
      </c>
      <c r="E270" s="40">
        <f>ifna(vlookup($B270,'Export 20241001'!$A$3:$D$1006,4,false),0)</f>
        <v>2973</v>
      </c>
      <c r="F270" s="22">
        <f>ifna(vlookup(B270,'Export 20240812'!$A$3:$D$1001,4,false),0)</f>
        <v>2968</v>
      </c>
      <c r="G270" s="22">
        <f>ifna(vlookup(B270,'Export 20240703'!$A$3:$D$1001,4,false),0)</f>
        <v>2964</v>
      </c>
      <c r="H270" s="22">
        <f>ifna(vlookup(B270,'GM 20240523'!$A$3:$E$1001,5,false),0)</f>
        <v>2957</v>
      </c>
      <c r="J270" s="22">
        <f t="shared" si="1"/>
        <v>152</v>
      </c>
      <c r="K270" s="22">
        <f t="shared" si="2"/>
        <v>152</v>
      </c>
      <c r="L270" s="22">
        <f t="shared" si="3"/>
        <v>269</v>
      </c>
      <c r="M270" s="22">
        <f t="shared" si="4"/>
        <v>263</v>
      </c>
      <c r="N270" s="22">
        <f t="shared" si="5"/>
        <v>260</v>
      </c>
      <c r="O270" s="22">
        <f t="shared" si="6"/>
        <v>253</v>
      </c>
    </row>
    <row r="271">
      <c r="A271" s="18" t="s">
        <v>287</v>
      </c>
      <c r="B271" s="18">
        <v>737.0</v>
      </c>
      <c r="C271" s="40">
        <f>IfNA(vlookup(B271,'Export 20241202'!$B$3:$C$1005,2,false),0)</f>
        <v>3204</v>
      </c>
      <c r="D271" s="40">
        <f>ifna(vlookup(B271,'Export 20241101'!B287:C1290,2,false),0)</f>
        <v>3054</v>
      </c>
      <c r="E271" s="40">
        <f>ifna(vlookup($B271,'Export 20241001'!$A$3:$D$1006,4,false),0)</f>
        <v>2918</v>
      </c>
      <c r="F271" s="22">
        <f>ifna(vlookup(B271,'Export 20240812'!$A$3:$D$1001,4,false),0)</f>
        <v>2670</v>
      </c>
      <c r="G271" s="22">
        <f>ifna(vlookup(B271,'Export 20240703'!$A$3:$D$1001,4,false),0)</f>
        <v>2523</v>
      </c>
      <c r="H271" s="22">
        <f>ifna(vlookup(B271,'GM 20240523'!$A$3:$E$1001,5,false),0)</f>
        <v>2331</v>
      </c>
      <c r="J271" s="22">
        <f t="shared" si="1"/>
        <v>274</v>
      </c>
      <c r="K271" s="22">
        <f t="shared" si="2"/>
        <v>275</v>
      </c>
      <c r="L271" s="22">
        <f t="shared" si="3"/>
        <v>270</v>
      </c>
      <c r="M271" s="22">
        <f t="shared" si="4"/>
        <v>269</v>
      </c>
      <c r="N271" s="22">
        <f t="shared" si="5"/>
        <v>270</v>
      </c>
      <c r="O271" s="22">
        <f t="shared" si="6"/>
        <v>262</v>
      </c>
    </row>
    <row r="272">
      <c r="A272" s="18" t="s">
        <v>786</v>
      </c>
      <c r="B272" s="18">
        <v>616.0</v>
      </c>
      <c r="C272" s="40">
        <f>IfNA(vlookup(B272,'Export 20241202'!$B$3:$C$1005,2,false),0)</f>
        <v>4371</v>
      </c>
      <c r="D272" s="40">
        <f>ifna(vlookup(B272,'Export 20241101'!B239:C1242,2,false),0)</f>
        <v>4280</v>
      </c>
      <c r="E272" s="40">
        <f>ifna(vlookup($B272,'Export 20241001'!$A$3:$D$1006,4,false),0)</f>
        <v>2917</v>
      </c>
      <c r="F272" s="22">
        <f>ifna(vlookup(B272,'Export 20240812'!$A$3:$D$1001,4,false),0)</f>
        <v>2336</v>
      </c>
      <c r="G272" s="22">
        <f>ifna(vlookup(B272,'Export 20240703'!$A$3:$D$1001,4,false),0)</f>
        <v>2198</v>
      </c>
      <c r="H272" s="22">
        <f>ifna(vlookup(B272,'GM 20240523'!$A$3:$E$1001,5,false),0)</f>
        <v>2198</v>
      </c>
      <c r="J272" s="22">
        <f t="shared" si="1"/>
        <v>255</v>
      </c>
      <c r="K272" s="22">
        <f t="shared" si="2"/>
        <v>255</v>
      </c>
      <c r="L272" s="22">
        <f t="shared" si="3"/>
        <v>271</v>
      </c>
      <c r="M272" s="22">
        <f t="shared" si="4"/>
        <v>281</v>
      </c>
      <c r="N272" s="22">
        <f t="shared" si="5"/>
        <v>280</v>
      </c>
      <c r="O272" s="22">
        <f t="shared" si="6"/>
        <v>267</v>
      </c>
    </row>
    <row r="273">
      <c r="A273" s="18" t="s">
        <v>403</v>
      </c>
      <c r="B273" s="18">
        <v>463.0</v>
      </c>
      <c r="C273" s="40">
        <f>IfNA(vlookup(B273,'Export 20241202'!$B$3:$C$1005,2,false),0)</f>
        <v>3323</v>
      </c>
      <c r="D273" s="40">
        <f>ifna(vlookup(B273,'Export 20241101'!B204:C1207,2,false),0)</f>
        <v>3124</v>
      </c>
      <c r="E273" s="40">
        <f>ifna(vlookup($B273,'Export 20241001'!$A$3:$D$1006,4,false),0)</f>
        <v>2908</v>
      </c>
      <c r="F273" s="22">
        <f>ifna(vlookup(B273,'Export 20240812'!$A$3:$D$1001,4,false),0)</f>
        <v>2606</v>
      </c>
      <c r="G273" s="22">
        <f>ifna(vlookup(B273,'Export 20240703'!$A$3:$D$1001,4,false),0)</f>
        <v>2415</v>
      </c>
      <c r="H273" s="22">
        <f>ifna(vlookup(B273,'GM 20240523'!$A$3:$E$1001,5,false),0)</f>
        <v>2225</v>
      </c>
      <c r="J273" s="22">
        <f t="shared" si="1"/>
        <v>270</v>
      </c>
      <c r="K273" s="22">
        <f t="shared" si="2"/>
        <v>272</v>
      </c>
      <c r="L273" s="22">
        <f t="shared" si="3"/>
        <v>272</v>
      </c>
      <c r="M273" s="22">
        <f t="shared" si="4"/>
        <v>272</v>
      </c>
      <c r="N273" s="22">
        <f t="shared" si="5"/>
        <v>273</v>
      </c>
      <c r="O273" s="22">
        <f t="shared" si="6"/>
        <v>266</v>
      </c>
    </row>
    <row r="274">
      <c r="A274" s="18" t="s">
        <v>855</v>
      </c>
      <c r="B274" s="18">
        <v>955.0</v>
      </c>
      <c r="C274" s="40">
        <f>IfNA(vlookup(B274,'Export 20241202'!$B$3:$C$1005,2,false),0)</f>
        <v>2899</v>
      </c>
      <c r="D274" s="40">
        <f>ifna(vlookup(B274,'Export 20241101'!B342:C1345,2,false),0)</f>
        <v>2899</v>
      </c>
      <c r="E274" s="40">
        <f>ifna(vlookup($B274,'Export 20241001'!$A$3:$D$1006,4,false),0)</f>
        <v>2898</v>
      </c>
      <c r="F274" s="22">
        <f>ifna(vlookup(B274,'Export 20240812'!$A$3:$D$1001,4,false),0)</f>
        <v>2897</v>
      </c>
      <c r="G274" s="22">
        <f>ifna(vlookup(B274,'Export 20240703'!$A$3:$D$1001,4,false),0)</f>
        <v>2896</v>
      </c>
      <c r="H274" s="22">
        <f>ifna(vlookup(B274,'GM 20240523'!$A$3:$E$1001,5,false),0)</f>
        <v>0</v>
      </c>
      <c r="J274" s="22">
        <f t="shared" si="1"/>
        <v>283</v>
      </c>
      <c r="K274" s="22">
        <f t="shared" si="2"/>
        <v>280</v>
      </c>
      <c r="L274" s="22">
        <f t="shared" si="3"/>
        <v>273</v>
      </c>
      <c r="M274" s="22">
        <f t="shared" si="4"/>
        <v>264</v>
      </c>
      <c r="N274" s="22">
        <f t="shared" si="5"/>
        <v>261</v>
      </c>
      <c r="O274" s="22">
        <f t="shared" si="6"/>
        <v>336</v>
      </c>
    </row>
    <row r="275">
      <c r="A275" s="18" t="s">
        <v>870</v>
      </c>
      <c r="B275" s="11">
        <v>820.0</v>
      </c>
      <c r="C275" s="40">
        <f>IfNA(vlookup(B275,'Export 20241202'!$B$3:$C$1005,2,false),0)</f>
        <v>4143</v>
      </c>
      <c r="D275" s="40">
        <f>ifna(vlookup(B275,'Export 20241101'!B304:C1307,2,false),0)</f>
        <v>3746</v>
      </c>
      <c r="E275" s="40">
        <f>ifna(vlookup($B275,'Export 20241001'!$A$3:$D$1006,4,false),0)</f>
        <v>2854</v>
      </c>
      <c r="F275" s="22">
        <f>ifna(vlookup(B275,'Export 20240812'!$A$3:$D$1001,4,false),0)</f>
        <v>0</v>
      </c>
      <c r="G275" s="22">
        <f>ifna(vlookup(B275,'Export 20240703'!$A$3:$D$1001,4,false),0)</f>
        <v>0</v>
      </c>
      <c r="H275" s="22">
        <f>ifna(vlookup(B275,'GM 20240523'!$A$3:$E$1001,5,false),0)</f>
        <v>0</v>
      </c>
      <c r="J275" s="22">
        <f t="shared" si="1"/>
        <v>258</v>
      </c>
      <c r="K275" s="22">
        <f t="shared" si="2"/>
        <v>261</v>
      </c>
      <c r="L275" s="22">
        <f t="shared" si="3"/>
        <v>274</v>
      </c>
      <c r="M275" s="22">
        <f t="shared" si="4"/>
        <v>350</v>
      </c>
      <c r="N275" s="22">
        <f t="shared" si="5"/>
        <v>347</v>
      </c>
      <c r="O275" s="22">
        <f t="shared" si="6"/>
        <v>336</v>
      </c>
    </row>
    <row r="276">
      <c r="A276" s="18" t="s">
        <v>261</v>
      </c>
      <c r="B276" s="18">
        <v>680.0</v>
      </c>
      <c r="C276" s="40">
        <f>IfNA(vlookup(B276,'Export 20241202'!$B$3:$C$1005,2,false),0)</f>
        <v>3152</v>
      </c>
      <c r="D276" s="40">
        <f>ifna(vlookup(B276,'Export 20241101'!B264:C1267,2,false),0)</f>
        <v>2994</v>
      </c>
      <c r="E276" s="40">
        <f>ifna(vlookup($B276,'Export 20241001'!$A$3:$D$1006,4,false),0)</f>
        <v>2849</v>
      </c>
      <c r="F276" s="22">
        <f>ifna(vlookup(B276,'Export 20240812'!$A$3:$D$1001,4,false),0)</f>
        <v>2603</v>
      </c>
      <c r="G276" s="22">
        <f>ifna(vlookup(B276,'Export 20240703'!$A$3:$D$1001,4,false),0)</f>
        <v>2433</v>
      </c>
      <c r="H276" s="22">
        <f>ifna(vlookup(B276,'GM 20240523'!$A$3:$E$1001,5,false),0)</f>
        <v>2287</v>
      </c>
      <c r="J276" s="22">
        <f t="shared" si="1"/>
        <v>275</v>
      </c>
      <c r="K276" s="22">
        <f t="shared" si="2"/>
        <v>276</v>
      </c>
      <c r="L276" s="22">
        <f t="shared" si="3"/>
        <v>275</v>
      </c>
      <c r="M276" s="22">
        <f t="shared" si="4"/>
        <v>273</v>
      </c>
      <c r="N276" s="22">
        <f t="shared" si="5"/>
        <v>272</v>
      </c>
      <c r="O276" s="22">
        <f t="shared" si="6"/>
        <v>263</v>
      </c>
    </row>
    <row r="277">
      <c r="A277" s="18" t="s">
        <v>591</v>
      </c>
      <c r="B277" s="18">
        <v>473.0</v>
      </c>
      <c r="C277" s="40">
        <f>IfNA(vlookup(B277,'Export 20241202'!$B$3:$C$1005,2,false),0)</f>
        <v>3317</v>
      </c>
      <c r="D277" s="40">
        <f>ifna(vlookup(B277,'Export 20241101'!B208:C1211,2,false),0)</f>
        <v>3094</v>
      </c>
      <c r="E277" s="40">
        <f>ifna(vlookup($B277,'Export 20241001'!$A$3:$D$1006,4,false),0)</f>
        <v>2838</v>
      </c>
      <c r="F277" s="22">
        <f>ifna(vlookup(B277,'Export 20240812'!$A$3:$D$1001,4,false),0)</f>
        <v>2451</v>
      </c>
      <c r="G277" s="22">
        <f>ifna(vlookup(B277,'Export 20240703'!$A$3:$D$1001,4,false),0)</f>
        <v>2225</v>
      </c>
      <c r="H277" s="22">
        <f>ifna(vlookup(B277,'GM 20240523'!$A$3:$E$1001,5,false),0)</f>
        <v>1978</v>
      </c>
      <c r="J277" s="22">
        <f t="shared" si="1"/>
        <v>271</v>
      </c>
      <c r="K277" s="22">
        <f t="shared" si="2"/>
        <v>273</v>
      </c>
      <c r="L277" s="22">
        <f t="shared" si="3"/>
        <v>276</v>
      </c>
      <c r="M277" s="22">
        <f t="shared" si="4"/>
        <v>277</v>
      </c>
      <c r="N277" s="22">
        <f t="shared" si="5"/>
        <v>279</v>
      </c>
      <c r="O277" s="22">
        <f t="shared" si="6"/>
        <v>273</v>
      </c>
    </row>
    <row r="278">
      <c r="A278" s="18" t="s">
        <v>381</v>
      </c>
      <c r="B278" s="18">
        <v>459.0</v>
      </c>
      <c r="C278" s="40">
        <f>IfNA(vlookup(B278,'Export 20241202'!$B$3:$C$1005,2,false),0)</f>
        <v>3148</v>
      </c>
      <c r="D278" s="40">
        <f>ifna(vlookup(B278,'Export 20241101'!B200:C1203,2,false),0)</f>
        <v>2969</v>
      </c>
      <c r="E278" s="40">
        <f>ifna(vlookup($B278,'Export 20241001'!$A$3:$D$1006,4,false),0)</f>
        <v>2760</v>
      </c>
      <c r="F278" s="22">
        <f>ifna(vlookup(B278,'Export 20240812'!$A$3:$D$1001,4,false),0)</f>
        <v>2434</v>
      </c>
      <c r="G278" s="22">
        <f>ifna(vlookup(B278,'Export 20240703'!$A$3:$D$1001,4,false),0)</f>
        <v>2252</v>
      </c>
      <c r="H278" s="22">
        <f>ifna(vlookup(B278,'GM 20240523'!$A$3:$E$1001,5,false),0)</f>
        <v>2065</v>
      </c>
      <c r="J278" s="22">
        <f t="shared" si="1"/>
        <v>276</v>
      </c>
      <c r="K278" s="22">
        <f t="shared" si="2"/>
        <v>278</v>
      </c>
      <c r="L278" s="22">
        <f t="shared" si="3"/>
        <v>277</v>
      </c>
      <c r="M278" s="22">
        <f t="shared" si="4"/>
        <v>278</v>
      </c>
      <c r="N278" s="22">
        <f t="shared" si="5"/>
        <v>277</v>
      </c>
      <c r="O278" s="22">
        <f t="shared" si="6"/>
        <v>271</v>
      </c>
    </row>
    <row r="279">
      <c r="A279" s="18" t="s">
        <v>722</v>
      </c>
      <c r="B279" s="18">
        <v>759.0</v>
      </c>
      <c r="C279" s="40">
        <f>IfNA(vlookup(B279,'Export 20241202'!$B$3:$C$1005,2,false),0)</f>
        <v>3124</v>
      </c>
      <c r="D279" s="40">
        <f>ifna(vlookup(B279,'Export 20241101'!B294:C1297,2,false),0)</f>
        <v>2940</v>
      </c>
      <c r="E279" s="40">
        <f>ifna(vlookup($B279,'Export 20241001'!$A$3:$D$1006,4,false),0)</f>
        <v>2753</v>
      </c>
      <c r="F279" s="22">
        <f>ifna(vlookup(B279,'Export 20240812'!$A$3:$D$1001,4,false),0)</f>
        <v>2418</v>
      </c>
      <c r="G279" s="22">
        <f>ifna(vlookup(B279,'Export 20240703'!$A$3:$D$1001,4,false),0)</f>
        <v>2251</v>
      </c>
      <c r="H279" s="22">
        <f>ifna(vlookup(B279,'GM 20240523'!$A$3:$E$1001,5,false),0)</f>
        <v>2032</v>
      </c>
      <c r="J279" s="22">
        <f t="shared" si="1"/>
        <v>279</v>
      </c>
      <c r="K279" s="22">
        <f t="shared" si="2"/>
        <v>279</v>
      </c>
      <c r="L279" s="22">
        <f t="shared" si="3"/>
        <v>278</v>
      </c>
      <c r="M279" s="22">
        <f t="shared" si="4"/>
        <v>279</v>
      </c>
      <c r="N279" s="22">
        <f t="shared" si="5"/>
        <v>278</v>
      </c>
      <c r="O279" s="22">
        <f t="shared" si="6"/>
        <v>272</v>
      </c>
    </row>
    <row r="280">
      <c r="A280" s="18" t="s">
        <v>443</v>
      </c>
      <c r="B280" s="18">
        <v>1066.0</v>
      </c>
      <c r="C280" s="40">
        <f>IfNA(vlookup(B280,'Export 20241202'!$B$3:$C$1005,2,false),0)</f>
        <v>3418</v>
      </c>
      <c r="D280" s="40">
        <f>ifna(vlookup(B280,'Export 20241101'!B355:C1358,2,false),0)</f>
        <v>3075</v>
      </c>
      <c r="E280" s="40">
        <f>ifna(vlookup($B280,'Export 20241001'!$A$3:$D$1006,4,false),0)</f>
        <v>2736</v>
      </c>
      <c r="F280" s="22">
        <f>ifna(vlookup(B280,'Export 20240812'!$A$3:$D$1001,4,false),0)</f>
        <v>2202</v>
      </c>
      <c r="G280" s="22">
        <f>ifna(vlookup(B280,'Export 20240703'!$A$3:$D$1001,4,false),0)</f>
        <v>1752</v>
      </c>
      <c r="H280" s="22">
        <f>ifna(vlookup(B280,'GM 20240523'!$A$3:$E$1001,5,false),0)</f>
        <v>210</v>
      </c>
      <c r="J280" s="22">
        <f t="shared" si="1"/>
        <v>269</v>
      </c>
      <c r="K280" s="22">
        <f t="shared" si="2"/>
        <v>274</v>
      </c>
      <c r="L280" s="22">
        <f t="shared" si="3"/>
        <v>279</v>
      </c>
      <c r="M280" s="22">
        <f t="shared" si="4"/>
        <v>284</v>
      </c>
      <c r="N280" s="22">
        <f t="shared" si="5"/>
        <v>291</v>
      </c>
      <c r="O280" s="22">
        <f t="shared" si="6"/>
        <v>324</v>
      </c>
    </row>
    <row r="281">
      <c r="A281" s="18" t="s">
        <v>853</v>
      </c>
      <c r="B281" s="18">
        <v>946.0</v>
      </c>
      <c r="C281" s="40">
        <f>IfNA(vlookup(B281,'Export 20241202'!$B$3:$C$1005,2,false),0)</f>
        <v>2668</v>
      </c>
      <c r="D281" s="40">
        <f>ifna(vlookup(B281,'Export 20241101'!B333:C1336,2,false),0)</f>
        <v>2668</v>
      </c>
      <c r="E281" s="40">
        <f>ifna(vlookup($B281,'Export 20241001'!$A$3:$D$1006,4,false),0)</f>
        <v>2668</v>
      </c>
      <c r="F281" s="22">
        <f>ifna(vlookup(B281,'Export 20240812'!$A$3:$D$1001,4,false),0)</f>
        <v>2667</v>
      </c>
      <c r="G281" s="22">
        <f>ifna(vlookup(B281,'Export 20240703'!$A$3:$D$1001,4,false),0)</f>
        <v>2665</v>
      </c>
      <c r="H281" s="22">
        <f>ifna(vlookup(B281,'GM 20240523'!$A$3:$E$1001,5,false),0)</f>
        <v>0</v>
      </c>
      <c r="J281" s="22">
        <f t="shared" si="1"/>
        <v>287</v>
      </c>
      <c r="K281" s="22">
        <f t="shared" si="2"/>
        <v>283</v>
      </c>
      <c r="L281" s="22">
        <f t="shared" si="3"/>
        <v>280</v>
      </c>
      <c r="M281" s="22">
        <f t="shared" si="4"/>
        <v>270</v>
      </c>
      <c r="N281" s="22">
        <f t="shared" si="5"/>
        <v>265</v>
      </c>
      <c r="O281" s="22">
        <f t="shared" si="6"/>
        <v>336</v>
      </c>
    </row>
    <row r="282">
      <c r="A282" s="18" t="s">
        <v>860</v>
      </c>
      <c r="B282" s="18">
        <v>947.0</v>
      </c>
      <c r="C282" s="40">
        <f>IfNA(vlookup(B282,'Export 20241202'!$B$3:$C$1005,2,false),0)</f>
        <v>2613</v>
      </c>
      <c r="D282" s="40">
        <f>ifna(vlookup(B282,'Export 20241101'!B334:C1337,2,false),0)</f>
        <v>2613</v>
      </c>
      <c r="E282" s="40">
        <f>ifna(vlookup($B282,'Export 20241001'!$A$3:$D$1006,4,false),0)</f>
        <v>2613</v>
      </c>
      <c r="F282" s="22">
        <f>ifna(vlookup(B282,'Export 20240812'!$A$3:$D$1001,4,false),0)</f>
        <v>2612</v>
      </c>
      <c r="G282" s="22">
        <f>ifna(vlookup(B282,'Export 20240703'!$A$3:$D$1001,4,false),0)</f>
        <v>2610</v>
      </c>
      <c r="H282" s="22">
        <f>ifna(vlookup(B282,'GM 20240523'!$A$3:$E$1001,5,false),0)</f>
        <v>0</v>
      </c>
      <c r="J282" s="22">
        <f t="shared" si="1"/>
        <v>290</v>
      </c>
      <c r="K282" s="22">
        <f t="shared" si="2"/>
        <v>286</v>
      </c>
      <c r="L282" s="22">
        <f t="shared" si="3"/>
        <v>281</v>
      </c>
      <c r="M282" s="22">
        <f t="shared" si="4"/>
        <v>271</v>
      </c>
      <c r="N282" s="22">
        <f t="shared" si="5"/>
        <v>266</v>
      </c>
      <c r="O282" s="22">
        <f t="shared" si="6"/>
        <v>336</v>
      </c>
    </row>
    <row r="283">
      <c r="A283" s="18" t="s">
        <v>619</v>
      </c>
      <c r="B283" s="18">
        <v>900.0</v>
      </c>
      <c r="C283" s="40">
        <f>IfNA(vlookup(B283,'Export 20241202'!$B$3:$C$1005,2,false),0)</f>
        <v>3043</v>
      </c>
      <c r="D283" s="40">
        <f>ifna(vlookup(B283,'Export 20241101'!B323:C1326,2,false),0)</f>
        <v>2841</v>
      </c>
      <c r="E283" s="40">
        <f>ifna(vlookup($B283,'Export 20241001'!$A$3:$D$1006,4,false),0)</f>
        <v>2601</v>
      </c>
      <c r="F283" s="22">
        <f>ifna(vlookup(B283,'Export 20240812'!$A$3:$D$1001,4,false),0)</f>
        <v>2218</v>
      </c>
      <c r="G283" s="22">
        <f>ifna(vlookup(B283,'Export 20240703'!$A$3:$D$1001,4,false),0)</f>
        <v>1939</v>
      </c>
      <c r="H283" s="22">
        <f>ifna(vlookup(B283,'GM 20240523'!$A$3:$E$1001,5,false),0)</f>
        <v>1599</v>
      </c>
      <c r="J283" s="22">
        <f t="shared" si="1"/>
        <v>281</v>
      </c>
      <c r="K283" s="22">
        <f t="shared" si="2"/>
        <v>281</v>
      </c>
      <c r="L283" s="22">
        <f t="shared" si="3"/>
        <v>282</v>
      </c>
      <c r="M283" s="22">
        <f t="shared" si="4"/>
        <v>283</v>
      </c>
      <c r="N283" s="22">
        <f t="shared" si="5"/>
        <v>286</v>
      </c>
      <c r="O283" s="22">
        <f t="shared" si="6"/>
        <v>283</v>
      </c>
    </row>
    <row r="284">
      <c r="A284" s="18" t="s">
        <v>800</v>
      </c>
      <c r="B284" s="18">
        <v>488.0</v>
      </c>
      <c r="C284" s="40">
        <f>IfNA(vlookup(B284,'Export 20241202'!$B$3:$C$1005,2,false),0)</f>
        <v>2570</v>
      </c>
      <c r="D284" s="40">
        <f>ifna(vlookup(B284,'Export 20241101'!B214:C1217,2,false),0)</f>
        <v>2570</v>
      </c>
      <c r="E284" s="40">
        <f>ifna(vlookup($B284,'Export 20241001'!$A$3:$D$1006,4,false),0)</f>
        <v>2570</v>
      </c>
      <c r="F284" s="22">
        <f>ifna(vlookup(B284,'Export 20240812'!$A$3:$D$1001,4,false),0)</f>
        <v>2570</v>
      </c>
      <c r="G284" s="22">
        <f>ifna(vlookup(B284,'Export 20240703'!$A$3:$D$1001,4,false),0)</f>
        <v>2568</v>
      </c>
      <c r="H284" s="22">
        <f>ifna(vlookup(B284,'GM 20240523'!$A$3:$E$1001,5,false),0)</f>
        <v>2565</v>
      </c>
      <c r="J284" s="22">
        <f t="shared" si="1"/>
        <v>291</v>
      </c>
      <c r="K284" s="22">
        <f t="shared" si="2"/>
        <v>288</v>
      </c>
      <c r="L284" s="22">
        <f t="shared" si="3"/>
        <v>283</v>
      </c>
      <c r="M284" s="22">
        <f t="shared" si="4"/>
        <v>276</v>
      </c>
      <c r="N284" s="22">
        <f t="shared" si="5"/>
        <v>268</v>
      </c>
      <c r="O284" s="22">
        <f t="shared" si="6"/>
        <v>257</v>
      </c>
    </row>
    <row r="285">
      <c r="A285" s="18" t="s">
        <v>668</v>
      </c>
      <c r="B285" s="18">
        <v>760.0</v>
      </c>
      <c r="C285" s="40">
        <f>IfNA(vlookup(B285,'Export 20241202'!$B$3:$C$1005,2,false),0)</f>
        <v>2759</v>
      </c>
      <c r="D285" s="40">
        <f>ifna(vlookup(B285,'Export 20241101'!B295:C1298,2,false),0)</f>
        <v>2626</v>
      </c>
      <c r="E285" s="40">
        <f>ifna(vlookup($B285,'Export 20241001'!$A$3:$D$1006,4,false),0)</f>
        <v>2479</v>
      </c>
      <c r="F285" s="22">
        <f>ifna(vlookup(B285,'Export 20240812'!$A$3:$D$1001,4,false),0)</f>
        <v>2253</v>
      </c>
      <c r="G285" s="22">
        <f>ifna(vlookup(B285,'Export 20240703'!$A$3:$D$1001,4,false),0)</f>
        <v>2069</v>
      </c>
      <c r="H285" s="22">
        <f>ifna(vlookup(B285,'GM 20240523'!$A$3:$E$1001,5,false),0)</f>
        <v>1904</v>
      </c>
      <c r="J285" s="22">
        <f t="shared" si="1"/>
        <v>285</v>
      </c>
      <c r="K285" s="22">
        <f t="shared" si="2"/>
        <v>285</v>
      </c>
      <c r="L285" s="22">
        <f t="shared" si="3"/>
        <v>284</v>
      </c>
      <c r="M285" s="22">
        <f t="shared" si="4"/>
        <v>282</v>
      </c>
      <c r="N285" s="22">
        <f t="shared" si="5"/>
        <v>284</v>
      </c>
      <c r="O285" s="22">
        <f t="shared" si="6"/>
        <v>276</v>
      </c>
    </row>
    <row r="286">
      <c r="A286" s="18" t="s">
        <v>13</v>
      </c>
      <c r="B286" s="18">
        <v>787.0</v>
      </c>
      <c r="C286" s="40">
        <f>IfNA(vlookup(B286,'Export 20241202'!$B$3:$C$1005,2,false),0)</f>
        <v>2839</v>
      </c>
      <c r="D286" s="40">
        <f>ifna(vlookup(B286,'Export 20241101'!B299:C1302,2,false),0)</f>
        <v>2642</v>
      </c>
      <c r="E286" s="40">
        <f>ifna(vlookup($B286,'Export 20241001'!$A$3:$D$1006,4,false),0)</f>
        <v>2464</v>
      </c>
      <c r="F286" s="22">
        <f>ifna(vlookup(B286,'Export 20240812'!$A$3:$D$1001,4,false),0)</f>
        <v>2142</v>
      </c>
      <c r="G286" s="22">
        <f>ifna(vlookup(B286,'Export 20240703'!$A$3:$D$1001,4,false),0)</f>
        <v>1921</v>
      </c>
      <c r="H286" s="22">
        <f>ifna(vlookup(B286,'GM 20240523'!$A$3:$E$1001,5,false),0)</f>
        <v>1695</v>
      </c>
      <c r="J286" s="22">
        <f t="shared" si="1"/>
        <v>284</v>
      </c>
      <c r="K286" s="22">
        <f t="shared" si="2"/>
        <v>284</v>
      </c>
      <c r="L286" s="22">
        <f t="shared" si="3"/>
        <v>285</v>
      </c>
      <c r="M286" s="22">
        <f t="shared" si="4"/>
        <v>288</v>
      </c>
      <c r="N286" s="22">
        <f t="shared" si="5"/>
        <v>287</v>
      </c>
      <c r="O286" s="22">
        <f t="shared" si="6"/>
        <v>279</v>
      </c>
    </row>
    <row r="287">
      <c r="A287" s="18" t="s">
        <v>317</v>
      </c>
      <c r="B287" s="18">
        <v>803.0</v>
      </c>
      <c r="C287" s="40">
        <f>IfNA(vlookup(B287,'Export 20241202'!$B$3:$C$1005,2,false),0)</f>
        <v>2434</v>
      </c>
      <c r="D287" s="40">
        <f>ifna(vlookup(B287,'Export 20241101'!B302:C1305,2,false),0)</f>
        <v>2434</v>
      </c>
      <c r="E287" s="40">
        <f>ifna(vlookup($B287,'Export 20241001'!$A$3:$D$1006,4,false),0)</f>
        <v>2431</v>
      </c>
      <c r="F287" s="22">
        <f>ifna(vlookup(B287,'Export 20240812'!$A$3:$D$1001,4,false),0)</f>
        <v>1606</v>
      </c>
      <c r="G287" s="22">
        <f>ifna(vlookup(B287,'Export 20240703'!$A$3:$D$1001,4,false),0)</f>
        <v>158</v>
      </c>
      <c r="H287" s="22">
        <f>ifna(vlookup(B287,'GM 20240523'!$A$3:$E$1001,5,false),0)</f>
        <v>136</v>
      </c>
      <c r="J287" s="22">
        <f t="shared" si="1"/>
        <v>294</v>
      </c>
      <c r="K287" s="22">
        <f t="shared" si="2"/>
        <v>292</v>
      </c>
      <c r="L287" s="22">
        <f t="shared" si="3"/>
        <v>286</v>
      </c>
      <c r="M287" s="22">
        <f t="shared" si="4"/>
        <v>297</v>
      </c>
      <c r="N287" s="22">
        <f t="shared" si="5"/>
        <v>339</v>
      </c>
      <c r="O287" s="22">
        <f t="shared" si="6"/>
        <v>328</v>
      </c>
    </row>
    <row r="288">
      <c r="A288" s="18" t="s">
        <v>484</v>
      </c>
      <c r="B288" s="18">
        <v>355.0</v>
      </c>
      <c r="C288" s="40">
        <f>IfNA(vlookup(B288,'Export 20241202'!$B$3:$C$1005,2,false),0)</f>
        <v>10087</v>
      </c>
      <c r="D288" s="40">
        <f>ifna(vlookup(B288,'Export 20241101'!B178:C1180,2,false),0)</f>
        <v>9736</v>
      </c>
      <c r="E288" s="40">
        <f>ifna(vlookup($B288,'Export 20241001'!$A$3:$D$1006,4,false),0)</f>
        <v>2406</v>
      </c>
      <c r="F288" s="22">
        <f>ifna(vlookup(B288,'Export 20240812'!$A$3:$D$1001,4,false),0)</f>
        <v>2406</v>
      </c>
      <c r="G288" s="22">
        <f>ifna(vlookup(B288,'Export 20240703'!$A$3:$D$1001,4,false),0)</f>
        <v>2406</v>
      </c>
      <c r="H288" s="22">
        <f>ifna(vlookup(B288,'GM 20240523'!$A$3:$E$1001,5,false),0)</f>
        <v>2406</v>
      </c>
      <c r="J288" s="22">
        <f t="shared" si="1"/>
        <v>154</v>
      </c>
      <c r="K288" s="22">
        <f t="shared" si="2"/>
        <v>153</v>
      </c>
      <c r="L288" s="22">
        <f t="shared" si="3"/>
        <v>287</v>
      </c>
      <c r="M288" s="22">
        <f t="shared" si="4"/>
        <v>280</v>
      </c>
      <c r="N288" s="22">
        <f t="shared" si="5"/>
        <v>274</v>
      </c>
      <c r="O288" s="22">
        <f t="shared" si="6"/>
        <v>260</v>
      </c>
    </row>
    <row r="289">
      <c r="A289" s="18" t="s">
        <v>337</v>
      </c>
      <c r="B289" s="18">
        <v>717.0</v>
      </c>
      <c r="C289" s="40">
        <f>IfNA(vlookup(B289,'Export 20241202'!$B$3:$C$1005,2,false),0)</f>
        <v>2632</v>
      </c>
      <c r="D289" s="40">
        <f>ifna(vlookup(B289,'Export 20241101'!B282:C1285,2,false),0)</f>
        <v>2468</v>
      </c>
      <c r="E289" s="40">
        <f>ifna(vlookup($B289,'Export 20241001'!$A$3:$D$1006,4,false),0)</f>
        <v>2311</v>
      </c>
      <c r="F289" s="22">
        <f>ifna(vlookup(B289,'Export 20240812'!$A$3:$D$1001,4,false),0)</f>
        <v>2081</v>
      </c>
      <c r="G289" s="22">
        <f>ifna(vlookup(B289,'Export 20240703'!$A$3:$D$1001,4,false),0)</f>
        <v>1919</v>
      </c>
      <c r="H289" s="22">
        <f>ifna(vlookup(B289,'GM 20240523'!$A$3:$E$1001,5,false),0)</f>
        <v>1750</v>
      </c>
      <c r="J289" s="22">
        <f t="shared" si="1"/>
        <v>289</v>
      </c>
      <c r="K289" s="22">
        <f t="shared" si="2"/>
        <v>291</v>
      </c>
      <c r="L289" s="22">
        <f t="shared" si="3"/>
        <v>288</v>
      </c>
      <c r="M289" s="22">
        <f t="shared" si="4"/>
        <v>289</v>
      </c>
      <c r="N289" s="22">
        <f t="shared" si="5"/>
        <v>288</v>
      </c>
      <c r="O289" s="22">
        <f t="shared" si="6"/>
        <v>278</v>
      </c>
    </row>
    <row r="290">
      <c r="A290" s="18" t="s">
        <v>219</v>
      </c>
      <c r="B290" s="18">
        <v>846.0</v>
      </c>
      <c r="C290" s="40">
        <f>IfNA(vlookup(B290,'Export 20241202'!$B$3:$C$1005,2,false),0)</f>
        <v>2642</v>
      </c>
      <c r="D290" s="40">
        <f>ifna(vlookup(B290,'Export 20241101'!B313:C1316,2,false),0)</f>
        <v>2475</v>
      </c>
      <c r="E290" s="40">
        <f>ifna(vlookup($B290,'Export 20241001'!$A$3:$D$1006,4,false),0)</f>
        <v>2303</v>
      </c>
      <c r="F290" s="22">
        <f>ifna(vlookup(B290,'Export 20240812'!$A$3:$D$1001,4,false),0)</f>
        <v>2023</v>
      </c>
      <c r="G290" s="22">
        <f>ifna(vlookup(B290,'Export 20240703'!$A$3:$D$1001,4,false),0)</f>
        <v>1862</v>
      </c>
      <c r="H290" s="22">
        <f>ifna(vlookup(B290,'GM 20240523'!$A$3:$E$1001,5,false),0)</f>
        <v>1649</v>
      </c>
      <c r="J290" s="22">
        <f t="shared" si="1"/>
        <v>288</v>
      </c>
      <c r="K290" s="22">
        <f t="shared" si="2"/>
        <v>290</v>
      </c>
      <c r="L290" s="22">
        <f t="shared" si="3"/>
        <v>289</v>
      </c>
      <c r="M290" s="22">
        <f t="shared" si="4"/>
        <v>290</v>
      </c>
      <c r="N290" s="22">
        <f t="shared" si="5"/>
        <v>289</v>
      </c>
      <c r="O290" s="22">
        <f t="shared" si="6"/>
        <v>280</v>
      </c>
    </row>
    <row r="291">
      <c r="A291" s="18" t="s">
        <v>782</v>
      </c>
      <c r="B291" s="18">
        <v>825.0</v>
      </c>
      <c r="C291" s="40">
        <f>IfNA(vlookup(B291,'Export 20241202'!$B$3:$C$1005,2,false),0)</f>
        <v>2693</v>
      </c>
      <c r="D291" s="40">
        <f>ifna(vlookup(B291,'Export 20241101'!B305:C1308,2,false),0)</f>
        <v>2483</v>
      </c>
      <c r="E291" s="40">
        <f>ifna(vlookup($B291,'Export 20241001'!$A$3:$D$1006,4,false),0)</f>
        <v>2288</v>
      </c>
      <c r="F291" s="22">
        <f>ifna(vlookup(B291,'Export 20240812'!$A$3:$D$1001,4,false),0)</f>
        <v>1920</v>
      </c>
      <c r="G291" s="22">
        <f>ifna(vlookup(B291,'Export 20240703'!$A$3:$D$1001,4,false),0)</f>
        <v>1717</v>
      </c>
      <c r="H291" s="22">
        <f>ifna(vlookup(B291,'GM 20240523'!$A$3:$E$1001,5,false),0)</f>
        <v>1448</v>
      </c>
      <c r="J291" s="22">
        <f t="shared" si="1"/>
        <v>286</v>
      </c>
      <c r="K291" s="22">
        <f t="shared" si="2"/>
        <v>289</v>
      </c>
      <c r="L291" s="22">
        <f t="shared" si="3"/>
        <v>290</v>
      </c>
      <c r="M291" s="22">
        <f t="shared" si="4"/>
        <v>292</v>
      </c>
      <c r="N291" s="22">
        <f t="shared" si="5"/>
        <v>292</v>
      </c>
      <c r="O291" s="22">
        <f t="shared" si="6"/>
        <v>285</v>
      </c>
    </row>
    <row r="292">
      <c r="A292" s="18" t="s">
        <v>275</v>
      </c>
      <c r="B292" s="18">
        <v>736.0</v>
      </c>
      <c r="C292" s="40">
        <f>IfNA(vlookup(B292,'Export 20241202'!$B$3:$C$1005,2,false),0)</f>
        <v>2563</v>
      </c>
      <c r="D292" s="40">
        <f>ifna(vlookup(B292,'Export 20241101'!B286:C1289,2,false),0)</f>
        <v>2393</v>
      </c>
      <c r="E292" s="40">
        <f>ifna(vlookup($B292,'Export 20241001'!$A$3:$D$1006,4,false),0)</f>
        <v>2255</v>
      </c>
      <c r="F292" s="22">
        <f>ifna(vlookup(B292,'Export 20240812'!$A$3:$D$1001,4,false),0)</f>
        <v>1986</v>
      </c>
      <c r="G292" s="22">
        <f>ifna(vlookup(B292,'Export 20240703'!$A$3:$D$1001,4,false),0)</f>
        <v>1842</v>
      </c>
      <c r="H292" s="22">
        <f>ifna(vlookup(B292,'GM 20240523'!$A$3:$E$1001,5,false),0)</f>
        <v>1640</v>
      </c>
      <c r="J292" s="22">
        <f t="shared" si="1"/>
        <v>292</v>
      </c>
      <c r="K292" s="22">
        <f t="shared" si="2"/>
        <v>293</v>
      </c>
      <c r="L292" s="22">
        <f t="shared" si="3"/>
        <v>291</v>
      </c>
      <c r="M292" s="22">
        <f t="shared" si="4"/>
        <v>291</v>
      </c>
      <c r="N292" s="22">
        <f t="shared" si="5"/>
        <v>290</v>
      </c>
      <c r="O292" s="22">
        <f t="shared" si="6"/>
        <v>281</v>
      </c>
    </row>
    <row r="293">
      <c r="A293" s="18" t="s">
        <v>862</v>
      </c>
      <c r="B293" s="18">
        <v>960.0</v>
      </c>
      <c r="C293" s="40">
        <f>IfNA(vlookup(B293,'Export 20241202'!$B$3:$C$1005,2,false),0)</f>
        <v>2180</v>
      </c>
      <c r="D293" s="40">
        <f>ifna(vlookup(B293,'Export 20241101'!B347:C1350,2,false),0)</f>
        <v>2180</v>
      </c>
      <c r="E293" s="40">
        <f>ifna(vlookup($B293,'Export 20241001'!$A$3:$D$1006,4,false),0)</f>
        <v>2180</v>
      </c>
      <c r="F293" s="22">
        <f>ifna(vlookup(B293,'Export 20240812'!$A$3:$D$1001,4,false),0)</f>
        <v>2179</v>
      </c>
      <c r="G293" s="22">
        <f>ifna(vlookup(B293,'Export 20240703'!$A$3:$D$1001,4,false),0)</f>
        <v>2177</v>
      </c>
      <c r="H293" s="22">
        <f>ifna(vlookup(B293,'GM 20240523'!$A$3:$E$1001,5,false),0)</f>
        <v>0</v>
      </c>
      <c r="J293" s="22">
        <f t="shared" si="1"/>
        <v>297</v>
      </c>
      <c r="K293" s="22">
        <f t="shared" si="2"/>
        <v>295</v>
      </c>
      <c r="L293" s="22">
        <f t="shared" si="3"/>
        <v>292</v>
      </c>
      <c r="M293" s="22">
        <f t="shared" si="4"/>
        <v>285</v>
      </c>
      <c r="N293" s="22">
        <f t="shared" si="5"/>
        <v>281</v>
      </c>
      <c r="O293" s="22">
        <f t="shared" si="6"/>
        <v>336</v>
      </c>
    </row>
    <row r="294">
      <c r="A294" s="18" t="s">
        <v>444</v>
      </c>
      <c r="B294" s="18">
        <v>486.0</v>
      </c>
      <c r="C294" s="40">
        <f>IfNA(vlookup(B294,'Export 20241202'!$B$3:$C$1005,2,false),0)</f>
        <v>2164</v>
      </c>
      <c r="D294" s="40">
        <f>ifna(vlookup(B294,'Export 20241101'!B213:C1216,2,false),0)</f>
        <v>2164</v>
      </c>
      <c r="E294" s="40">
        <f>ifna(vlookup($B294,'Export 20241001'!$A$3:$D$1006,4,false),0)</f>
        <v>2164</v>
      </c>
      <c r="F294" s="22">
        <f>ifna(vlookup(B294,'Export 20240812'!$A$3:$D$1001,4,false),0)</f>
        <v>2163</v>
      </c>
      <c r="G294" s="22">
        <f>ifna(vlookup(B294,'Export 20240703'!$A$3:$D$1001,4,false),0)</f>
        <v>2162</v>
      </c>
      <c r="H294" s="22">
        <f>ifna(vlookup(B294,'GM 20240523'!$A$3:$E$1001,5,false),0)</f>
        <v>2162</v>
      </c>
      <c r="J294" s="22">
        <f t="shared" si="1"/>
        <v>298</v>
      </c>
      <c r="K294" s="22">
        <f t="shared" si="2"/>
        <v>296</v>
      </c>
      <c r="L294" s="22">
        <f t="shared" si="3"/>
        <v>293</v>
      </c>
      <c r="M294" s="22">
        <f t="shared" si="4"/>
        <v>286</v>
      </c>
      <c r="N294" s="22">
        <f t="shared" si="5"/>
        <v>282</v>
      </c>
      <c r="O294" s="22">
        <f t="shared" si="6"/>
        <v>269</v>
      </c>
    </row>
    <row r="295">
      <c r="A295" s="18" t="s">
        <v>436</v>
      </c>
      <c r="B295" s="18">
        <v>506.0</v>
      </c>
      <c r="C295" s="40">
        <f>IfNA(vlookup(B295,'Export 20241202'!$B$3:$C$1005,2,false),0)</f>
        <v>2156</v>
      </c>
      <c r="D295" s="40">
        <f>ifna(vlookup(B295,'Export 20241101'!B217:C1220,2,false),0)</f>
        <v>2156</v>
      </c>
      <c r="E295" s="40">
        <f>ifna(vlookup($B295,'Export 20241001'!$A$3:$D$1006,4,false),0)</f>
        <v>2156</v>
      </c>
      <c r="F295" s="22">
        <f>ifna(vlookup(B295,'Export 20240812'!$A$3:$D$1001,4,false),0)</f>
        <v>2155</v>
      </c>
      <c r="G295" s="22">
        <f>ifna(vlookup(B295,'Export 20240703'!$A$3:$D$1001,4,false),0)</f>
        <v>2154</v>
      </c>
      <c r="H295" s="22">
        <f>ifna(vlookup(B295,'GM 20240523'!$A$3:$E$1001,5,false),0)</f>
        <v>2154</v>
      </c>
      <c r="J295" s="22">
        <f t="shared" si="1"/>
        <v>299</v>
      </c>
      <c r="K295" s="22">
        <f t="shared" si="2"/>
        <v>297</v>
      </c>
      <c r="L295" s="22">
        <f t="shared" si="3"/>
        <v>294</v>
      </c>
      <c r="M295" s="22">
        <f t="shared" si="4"/>
        <v>287</v>
      </c>
      <c r="N295" s="22">
        <f t="shared" si="5"/>
        <v>283</v>
      </c>
      <c r="O295" s="22">
        <f t="shared" si="6"/>
        <v>270</v>
      </c>
    </row>
    <row r="296">
      <c r="A296" s="18" t="s">
        <v>867</v>
      </c>
      <c r="B296" s="18">
        <v>1094.0</v>
      </c>
      <c r="C296" s="40">
        <f>IfNA(vlookup(B296,'Export 20241202'!$B$3:$C$1005,2,false),0)</f>
        <v>3086</v>
      </c>
      <c r="D296" s="40">
        <f>ifna(vlookup(B296,'Export 20241101'!B357:C1360,2,false),0)</f>
        <v>2595</v>
      </c>
      <c r="E296" s="40">
        <f>ifna(vlookup($B296,'Export 20241001'!$A$3:$D$1006,4,false),0)</f>
        <v>2097</v>
      </c>
      <c r="F296" s="22">
        <f>ifna(vlookup(B296,'Export 20240812'!$A$3:$D$1001,4,false),0)</f>
        <v>1132</v>
      </c>
      <c r="G296" s="22">
        <f>ifna(vlookup(B296,'Export 20240703'!$A$3:$D$1001,4,false),0)</f>
        <v>0</v>
      </c>
      <c r="H296" s="22">
        <f>ifna(vlookup(B296,'GM 20240523'!$A$3:$E$1001,5,false),0)</f>
        <v>0</v>
      </c>
      <c r="J296" s="22">
        <f t="shared" si="1"/>
        <v>280</v>
      </c>
      <c r="K296" s="22">
        <f t="shared" si="2"/>
        <v>287</v>
      </c>
      <c r="L296" s="22">
        <f t="shared" si="3"/>
        <v>295</v>
      </c>
      <c r="M296" s="22">
        <f t="shared" si="4"/>
        <v>313</v>
      </c>
      <c r="N296" s="22">
        <f t="shared" si="5"/>
        <v>347</v>
      </c>
      <c r="O296" s="22">
        <f t="shared" si="6"/>
        <v>336</v>
      </c>
    </row>
    <row r="297">
      <c r="A297" s="18" t="s">
        <v>871</v>
      </c>
      <c r="B297" s="11">
        <v>879.0</v>
      </c>
      <c r="C297" s="40">
        <f>IfNA(vlookup(B297,'Export 20241202'!$B$3:$C$1005,2,false),0)</f>
        <v>3241</v>
      </c>
      <c r="D297" s="40">
        <f>ifna(vlookup(B297,'Export 20241101'!B315:C1318,2,false),0)</f>
        <v>2831</v>
      </c>
      <c r="E297" s="40">
        <f>ifna(vlookup($B297,'Export 20241001'!$A$3:$D$1006,4,false),0)</f>
        <v>2018</v>
      </c>
      <c r="F297" s="22">
        <f>ifna(vlookup(B297,'Export 20240812'!$A$3:$D$1001,4,false),0)</f>
        <v>0</v>
      </c>
      <c r="G297" s="22">
        <f>ifna(vlookup(B297,'Export 20240703'!$A$3:$D$1001,4,false),0)</f>
        <v>0</v>
      </c>
      <c r="H297" s="22">
        <f>ifna(vlookup(B297,'GM 20240523'!$A$3:$E$1001,5,false),0)</f>
        <v>0</v>
      </c>
      <c r="J297" s="22">
        <f t="shared" si="1"/>
        <v>272</v>
      </c>
      <c r="K297" s="22">
        <f t="shared" si="2"/>
        <v>282</v>
      </c>
      <c r="L297" s="22">
        <f t="shared" si="3"/>
        <v>296</v>
      </c>
      <c r="M297" s="22">
        <f t="shared" si="4"/>
        <v>350</v>
      </c>
      <c r="N297" s="22">
        <f t="shared" si="5"/>
        <v>347</v>
      </c>
      <c r="O297" s="22">
        <f t="shared" si="6"/>
        <v>336</v>
      </c>
    </row>
    <row r="298">
      <c r="A298" s="18" t="s">
        <v>624</v>
      </c>
      <c r="B298" s="18">
        <v>712.0</v>
      </c>
      <c r="C298" s="40">
        <f>IfNA(vlookup(B298,'Export 20241202'!$B$3:$C$1005,2,false),0)</f>
        <v>2255</v>
      </c>
      <c r="D298" s="40">
        <f>ifna(vlookup(B298,'Export 20241101'!B280:C1283,2,false),0)</f>
        <v>2140</v>
      </c>
      <c r="E298" s="40">
        <f>ifna(vlookup($B298,'Export 20241001'!$A$3:$D$1006,4,false),0)</f>
        <v>2010</v>
      </c>
      <c r="F298" s="22">
        <f>ifna(vlookup(B298,'Export 20240812'!$A$3:$D$1001,4,false),0)</f>
        <v>1837</v>
      </c>
      <c r="G298" s="22">
        <f>ifna(vlookup(B298,'Export 20240703'!$A$3:$D$1001,4,false),0)</f>
        <v>1714</v>
      </c>
      <c r="H298" s="22">
        <f>ifna(vlookup(B298,'GM 20240523'!$A$3:$E$1001,5,false),0)</f>
        <v>1520</v>
      </c>
      <c r="J298" s="22">
        <f t="shared" si="1"/>
        <v>296</v>
      </c>
      <c r="K298" s="22">
        <f t="shared" si="2"/>
        <v>298</v>
      </c>
      <c r="L298" s="22">
        <f t="shared" si="3"/>
        <v>297</v>
      </c>
      <c r="M298" s="22">
        <f t="shared" si="4"/>
        <v>293</v>
      </c>
      <c r="N298" s="22">
        <f t="shared" si="5"/>
        <v>293</v>
      </c>
      <c r="O298" s="22">
        <f t="shared" si="6"/>
        <v>284</v>
      </c>
    </row>
    <row r="299">
      <c r="A299" s="18" t="s">
        <v>71</v>
      </c>
      <c r="B299" s="18">
        <v>1065.0</v>
      </c>
      <c r="C299" s="40">
        <f>IfNA(vlookup(B299,'Export 20241202'!$B$3:$C$1005,2,false),0)</f>
        <v>2395</v>
      </c>
      <c r="D299" s="40">
        <f>ifna(vlookup(B299,'Export 20241101'!B354:C1357,2,false),0)</f>
        <v>2182</v>
      </c>
      <c r="E299" s="40">
        <f>ifna(vlookup($B299,'Export 20241001'!$A$3:$D$1006,4,false),0)</f>
        <v>1945</v>
      </c>
      <c r="F299" s="22">
        <f>ifna(vlookup(B299,'Export 20240812'!$A$3:$D$1001,4,false),0)</f>
        <v>1552</v>
      </c>
      <c r="G299" s="22">
        <f>ifna(vlookup(B299,'Export 20240703'!$A$3:$D$1001,4,false),0)</f>
        <v>1267</v>
      </c>
      <c r="H299" s="22">
        <f>ifna(vlookup(B299,'GM 20240523'!$A$3:$E$1001,5,false),0)</f>
        <v>171</v>
      </c>
      <c r="J299" s="22">
        <f t="shared" si="1"/>
        <v>295</v>
      </c>
      <c r="K299" s="22">
        <f t="shared" si="2"/>
        <v>294</v>
      </c>
      <c r="L299" s="22">
        <f t="shared" si="3"/>
        <v>298</v>
      </c>
      <c r="M299" s="22">
        <f t="shared" si="4"/>
        <v>300</v>
      </c>
      <c r="N299" s="22">
        <f t="shared" si="5"/>
        <v>304</v>
      </c>
      <c r="O299" s="22">
        <f t="shared" si="6"/>
        <v>326</v>
      </c>
    </row>
    <row r="300">
      <c r="A300" s="18" t="s">
        <v>587</v>
      </c>
      <c r="B300" s="18">
        <v>684.0</v>
      </c>
      <c r="C300" s="40">
        <f>IfNA(vlookup(B300,'Export 20241202'!$B$3:$C$1005,2,false),0)</f>
        <v>2103</v>
      </c>
      <c r="D300" s="40">
        <f>ifna(vlookup(B300,'Export 20241101'!B268:C1271,2,false),0)</f>
        <v>1953</v>
      </c>
      <c r="E300" s="40">
        <f>ifna(vlookup($B300,'Export 20241001'!$A$3:$D$1006,4,false),0)</f>
        <v>1847</v>
      </c>
      <c r="F300" s="22">
        <f>ifna(vlookup(B300,'Export 20240812'!$A$3:$D$1001,4,false),0)</f>
        <v>1618</v>
      </c>
      <c r="G300" s="22">
        <f>ifna(vlookup(B300,'Export 20240703'!$A$3:$D$1001,4,false),0)</f>
        <v>1469</v>
      </c>
      <c r="H300" s="22">
        <f>ifna(vlookup(B300,'GM 20240523'!$A$3:$E$1001,5,false),0)</f>
        <v>1296</v>
      </c>
      <c r="J300" s="22">
        <f t="shared" si="1"/>
        <v>301</v>
      </c>
      <c r="K300" s="22">
        <f t="shared" si="2"/>
        <v>300</v>
      </c>
      <c r="L300" s="22">
        <f t="shared" si="3"/>
        <v>299</v>
      </c>
      <c r="M300" s="22">
        <f t="shared" si="4"/>
        <v>294</v>
      </c>
      <c r="N300" s="22">
        <f t="shared" si="5"/>
        <v>296</v>
      </c>
      <c r="O300" s="22">
        <f t="shared" si="6"/>
        <v>289</v>
      </c>
    </row>
    <row r="301">
      <c r="A301" s="18" t="s">
        <v>333</v>
      </c>
      <c r="B301" s="18">
        <v>341.0</v>
      </c>
      <c r="C301" s="40">
        <f>IfNA(vlookup(B301,'Export 20241202'!$B$3:$C$1005,2,false),0)</f>
        <v>2135</v>
      </c>
      <c r="D301" s="40">
        <f>ifna(vlookup(B301,'Export 20241101'!B176:C1178,2,false),0)</f>
        <v>1966</v>
      </c>
      <c r="E301" s="40">
        <f>ifna(vlookup($B301,'Export 20241001'!$A$3:$D$1006,4,false),0)</f>
        <v>1817</v>
      </c>
      <c r="F301" s="22">
        <f>ifna(vlookup(B301,'Export 20240812'!$A$3:$D$1001,4,false),0)</f>
        <v>1612</v>
      </c>
      <c r="G301" s="22">
        <f>ifna(vlookup(B301,'Export 20240703'!$A$3:$D$1001,4,false),0)</f>
        <v>1464</v>
      </c>
      <c r="H301" s="22">
        <f>ifna(vlookup(B301,'GM 20240523'!$A$3:$E$1001,5,false),0)</f>
        <v>1314</v>
      </c>
      <c r="J301" s="22">
        <f t="shared" si="1"/>
        <v>300</v>
      </c>
      <c r="K301" s="22">
        <f t="shared" si="2"/>
        <v>299</v>
      </c>
      <c r="L301" s="22">
        <f t="shared" si="3"/>
        <v>300</v>
      </c>
      <c r="M301" s="22">
        <f t="shared" si="4"/>
        <v>295</v>
      </c>
      <c r="N301" s="22">
        <f t="shared" si="5"/>
        <v>297</v>
      </c>
      <c r="O301" s="22">
        <f t="shared" si="6"/>
        <v>288</v>
      </c>
    </row>
    <row r="302">
      <c r="A302" s="18" t="s">
        <v>676</v>
      </c>
      <c r="B302" s="18">
        <v>645.0</v>
      </c>
      <c r="C302" s="40">
        <f>IfNA(vlookup(B302,'Export 20241202'!$B$3:$C$1005,2,false),0)</f>
        <v>1864</v>
      </c>
      <c r="D302" s="40">
        <f>ifna(vlookup(B302,'Export 20241101'!B250:C1253,2,false),0)</f>
        <v>1814</v>
      </c>
      <c r="E302" s="40">
        <f>ifna(vlookup($B302,'Export 20241001'!$A$3:$D$1006,4,false),0)</f>
        <v>1721</v>
      </c>
      <c r="F302" s="22">
        <f>ifna(vlookup(B302,'Export 20240812'!$A$3:$D$1001,4,false),0)</f>
        <v>1584</v>
      </c>
      <c r="G302" s="22">
        <f>ifna(vlookup(B302,'Export 20240703'!$A$3:$D$1001,4,false),0)</f>
        <v>1473</v>
      </c>
      <c r="H302" s="22">
        <f>ifna(vlookup(B302,'GM 20240523'!$A$3:$E$1001,5,false),0)</f>
        <v>1431</v>
      </c>
      <c r="J302" s="22">
        <f t="shared" si="1"/>
        <v>304</v>
      </c>
      <c r="K302" s="22">
        <f t="shared" si="2"/>
        <v>302</v>
      </c>
      <c r="L302" s="22">
        <f t="shared" si="3"/>
        <v>301</v>
      </c>
      <c r="M302" s="22">
        <f t="shared" si="4"/>
        <v>298</v>
      </c>
      <c r="N302" s="22">
        <f t="shared" si="5"/>
        <v>295</v>
      </c>
      <c r="O302" s="22">
        <f t="shared" si="6"/>
        <v>286</v>
      </c>
    </row>
    <row r="303">
      <c r="A303" s="18" t="s">
        <v>293</v>
      </c>
      <c r="B303" s="18">
        <v>774.0</v>
      </c>
      <c r="C303" s="40">
        <f>IfNA(vlookup(B303,'Export 20241202'!$B$3:$C$1005,2,false),0)</f>
        <v>1999</v>
      </c>
      <c r="D303" s="40">
        <f>ifna(vlookup(B303,'Export 20241101'!B296:C1299,2,false),0)</f>
        <v>1838</v>
      </c>
      <c r="E303" s="40">
        <f>ifna(vlookup($B303,'Export 20241001'!$A$3:$D$1006,4,false),0)</f>
        <v>1710</v>
      </c>
      <c r="F303" s="22">
        <f>ifna(vlookup(B303,'Export 20240812'!$A$3:$D$1001,4,false),0)</f>
        <v>1528</v>
      </c>
      <c r="G303" s="22">
        <f>ifna(vlookup(B303,'Export 20240703'!$A$3:$D$1001,4,false),0)</f>
        <v>1397</v>
      </c>
      <c r="H303" s="22">
        <f>ifna(vlookup(B303,'GM 20240523'!$A$3:$E$1001,5,false),0)</f>
        <v>1242</v>
      </c>
      <c r="J303" s="22">
        <f t="shared" si="1"/>
        <v>302</v>
      </c>
      <c r="K303" s="22">
        <f t="shared" si="2"/>
        <v>301</v>
      </c>
      <c r="L303" s="22">
        <f t="shared" si="3"/>
        <v>302</v>
      </c>
      <c r="M303" s="22">
        <f t="shared" si="4"/>
        <v>301</v>
      </c>
      <c r="N303" s="22">
        <f t="shared" si="5"/>
        <v>298</v>
      </c>
      <c r="O303" s="22">
        <f t="shared" si="6"/>
        <v>291</v>
      </c>
    </row>
    <row r="304">
      <c r="A304" s="11" t="s">
        <v>669</v>
      </c>
      <c r="B304" s="18">
        <v>647.0</v>
      </c>
      <c r="C304" s="40">
        <f>IfNA(vlookup(B304,'Export 20241202'!$B$3:$C$1005,2,false),0)</f>
        <v>1848</v>
      </c>
      <c r="D304" s="40">
        <f>ifna(vlookup(B304,'Export 20241101'!B252:C1255,2,false),0)</f>
        <v>1751</v>
      </c>
      <c r="E304" s="40">
        <f>ifna(vlookup($B304,'Export 20241001'!$A$3:$D$1006,4,false),0)</f>
        <v>1696</v>
      </c>
      <c r="F304" s="22">
        <f>ifna(vlookup(B304,'Export 20240812'!$A$3:$D$1001,4,false),0)</f>
        <v>1578</v>
      </c>
      <c r="G304" s="22">
        <f>ifna(vlookup(B304,'Export 20240703'!$A$3:$D$1001,4,false),0)</f>
        <v>1370</v>
      </c>
      <c r="H304" s="22">
        <f>ifna(vlookup(B304,'GM 20240523'!$A$3:$E$1001,5,false),0)</f>
        <v>432</v>
      </c>
      <c r="J304" s="22">
        <f t="shared" si="1"/>
        <v>305</v>
      </c>
      <c r="K304" s="22">
        <f t="shared" si="2"/>
        <v>303</v>
      </c>
      <c r="L304" s="22">
        <f t="shared" si="3"/>
        <v>303</v>
      </c>
      <c r="M304" s="22">
        <f t="shared" si="4"/>
        <v>299</v>
      </c>
      <c r="N304" s="22">
        <f t="shared" si="5"/>
        <v>300</v>
      </c>
      <c r="O304" s="22">
        <f t="shared" si="6"/>
        <v>314</v>
      </c>
    </row>
    <row r="305">
      <c r="A305" s="18" t="s">
        <v>208</v>
      </c>
      <c r="B305" s="18">
        <v>681.0</v>
      </c>
      <c r="C305" s="40">
        <f>IfNA(vlookup(B305,'Export 20241202'!$B$3:$C$1005,2,false),0)</f>
        <v>1871</v>
      </c>
      <c r="D305" s="40">
        <f>ifna(vlookup(B305,'Export 20241101'!B265:C1268,2,false),0)</f>
        <v>1751</v>
      </c>
      <c r="E305" s="40">
        <f>ifna(vlookup($B305,'Export 20241001'!$A$3:$D$1006,4,false),0)</f>
        <v>1642</v>
      </c>
      <c r="F305" s="22">
        <f>ifna(vlookup(B305,'Export 20240812'!$A$3:$D$1001,4,false),0)</f>
        <v>1447</v>
      </c>
      <c r="G305" s="22">
        <f>ifna(vlookup(B305,'Export 20240703'!$A$3:$D$1001,4,false),0)</f>
        <v>1339</v>
      </c>
      <c r="H305" s="22">
        <f>ifna(vlookup(B305,'GM 20240523'!$A$3:$E$1001,5,false),0)</f>
        <v>1224</v>
      </c>
      <c r="J305" s="22">
        <f t="shared" si="1"/>
        <v>303</v>
      </c>
      <c r="K305" s="22">
        <f t="shared" si="2"/>
        <v>303</v>
      </c>
      <c r="L305" s="22">
        <f t="shared" si="3"/>
        <v>304</v>
      </c>
      <c r="M305" s="22">
        <f t="shared" si="4"/>
        <v>302</v>
      </c>
      <c r="N305" s="22">
        <f t="shared" si="5"/>
        <v>301</v>
      </c>
      <c r="O305" s="22">
        <f t="shared" si="6"/>
        <v>292</v>
      </c>
    </row>
    <row r="306">
      <c r="A306" s="18" t="s">
        <v>736</v>
      </c>
      <c r="B306" s="18">
        <v>411.0</v>
      </c>
      <c r="C306" s="40">
        <f>IfNA(vlookup(B306,'Export 20241202'!$B$3:$C$1005,2,false),0)</f>
        <v>1618</v>
      </c>
      <c r="D306" s="40">
        <f>ifna(vlookup(B306,'Export 20241101'!B191:C1193,2,false),0)</f>
        <v>1610</v>
      </c>
      <c r="E306" s="40">
        <f>ifna(vlookup($B306,'Export 20241001'!$A$3:$D$1006,4,false),0)</f>
        <v>1610</v>
      </c>
      <c r="F306" s="22">
        <f>ifna(vlookup(B306,'Export 20240812'!$A$3:$D$1001,4,false),0)</f>
        <v>1609</v>
      </c>
      <c r="G306" s="22">
        <f>ifna(vlookup(B306,'Export 20240703'!$A$3:$D$1001,4,false),0)</f>
        <v>1608</v>
      </c>
      <c r="H306" s="22">
        <f>ifna(vlookup(B306,'GM 20240523'!$A$3:$E$1001,5,false),0)</f>
        <v>1607</v>
      </c>
      <c r="J306" s="22">
        <f t="shared" si="1"/>
        <v>309</v>
      </c>
      <c r="K306" s="22">
        <f t="shared" si="2"/>
        <v>305</v>
      </c>
      <c r="L306" s="22">
        <f t="shared" si="3"/>
        <v>305</v>
      </c>
      <c r="M306" s="22">
        <f t="shared" si="4"/>
        <v>296</v>
      </c>
      <c r="N306" s="22">
        <f t="shared" si="5"/>
        <v>294</v>
      </c>
      <c r="O306" s="22">
        <f t="shared" si="6"/>
        <v>282</v>
      </c>
    </row>
    <row r="307">
      <c r="A307" s="18" t="s">
        <v>586</v>
      </c>
      <c r="B307" s="18">
        <v>713.0</v>
      </c>
      <c r="C307" s="40">
        <f>IfNA(vlookup(B307,'Export 20241202'!$B$3:$C$1005,2,false),0)</f>
        <v>1666</v>
      </c>
      <c r="D307" s="40">
        <f>ifna(vlookup(B307,'Export 20241101'!B281:C1284,2,false),0)</f>
        <v>1598</v>
      </c>
      <c r="E307" s="40">
        <f>ifna(vlookup($B307,'Export 20241001'!$A$3:$D$1006,4,false),0)</f>
        <v>1534</v>
      </c>
      <c r="F307" s="22">
        <f>ifna(vlookup(B307,'Export 20240812'!$A$3:$D$1001,4,false),0)</f>
        <v>1432</v>
      </c>
      <c r="G307" s="22">
        <f>ifna(vlookup(B307,'Export 20240703'!$A$3:$D$1001,4,false),0)</f>
        <v>1376</v>
      </c>
      <c r="H307" s="22">
        <f>ifna(vlookup(B307,'GM 20240523'!$A$3:$E$1001,5,false),0)</f>
        <v>1289</v>
      </c>
      <c r="J307" s="22">
        <f t="shared" si="1"/>
        <v>307</v>
      </c>
      <c r="K307" s="22">
        <f t="shared" si="2"/>
        <v>306</v>
      </c>
      <c r="L307" s="22">
        <f t="shared" si="3"/>
        <v>306</v>
      </c>
      <c r="M307" s="22">
        <f t="shared" si="4"/>
        <v>303</v>
      </c>
      <c r="N307" s="22">
        <f t="shared" si="5"/>
        <v>299</v>
      </c>
      <c r="O307" s="22">
        <f t="shared" si="6"/>
        <v>290</v>
      </c>
    </row>
    <row r="308">
      <c r="A308" s="18" t="s">
        <v>124</v>
      </c>
      <c r="B308" s="18">
        <v>641.0</v>
      </c>
      <c r="C308" s="40">
        <f>IfNA(vlookup(B308,'Export 20241202'!$B$3:$C$1005,2,false),0)</f>
        <v>1683</v>
      </c>
      <c r="D308" s="40">
        <f>ifna(vlookup(B308,'Export 20241101'!B247:C1250,2,false),0)</f>
        <v>1554</v>
      </c>
      <c r="E308" s="40">
        <f>ifna(vlookup($B308,'Export 20241001'!$A$3:$D$1006,4,false),0)</f>
        <v>1415</v>
      </c>
      <c r="F308" s="22">
        <f>ifna(vlookup(B308,'Export 20240812'!$A$3:$D$1001,4,false),0)</f>
        <v>1236</v>
      </c>
      <c r="G308" s="22">
        <f>ifna(vlookup(B308,'Export 20240703'!$A$3:$D$1001,4,false),0)</f>
        <v>1140</v>
      </c>
      <c r="H308" s="22">
        <f>ifna(vlookup(B308,'GM 20240523'!$A$3:$E$1001,5,false),0)</f>
        <v>1042</v>
      </c>
      <c r="J308" s="22">
        <f t="shared" si="1"/>
        <v>306</v>
      </c>
      <c r="K308" s="22">
        <f t="shared" si="2"/>
        <v>307</v>
      </c>
      <c r="L308" s="22">
        <f t="shared" si="3"/>
        <v>307</v>
      </c>
      <c r="M308" s="22">
        <f t="shared" si="4"/>
        <v>307</v>
      </c>
      <c r="N308" s="22">
        <f t="shared" si="5"/>
        <v>306</v>
      </c>
      <c r="O308" s="22">
        <f t="shared" si="6"/>
        <v>295</v>
      </c>
    </row>
    <row r="309">
      <c r="A309" s="11" t="s">
        <v>334</v>
      </c>
      <c r="B309" s="18">
        <v>565.0</v>
      </c>
      <c r="C309" s="40">
        <f>IfNA(vlookup(B309,'Export 20241202'!$B$3:$C$1005,2,false),0)</f>
        <v>1408</v>
      </c>
      <c r="D309" s="40">
        <f>ifna(vlookup(B309,'Export 20241101'!B225:C1228,2,false),0)</f>
        <v>1408</v>
      </c>
      <c r="E309" s="40">
        <f>ifna(vlookup($B309,'Export 20241001'!$A$3:$D$1006,4,false),0)</f>
        <v>1407</v>
      </c>
      <c r="F309" s="22">
        <f>ifna(vlookup(B309,'Export 20240812'!$A$3:$D$1001,4,false),0)</f>
        <v>1407</v>
      </c>
      <c r="G309" s="22">
        <f>ifna(vlookup(B309,'Export 20240703'!$A$3:$D$1001,4,false),0)</f>
        <v>912</v>
      </c>
      <c r="H309" s="22">
        <f>ifna(vlookup(B309,'GM 20240523'!$A$3:$E$1001,5,false),0)</f>
        <v>894</v>
      </c>
      <c r="J309" s="22">
        <f t="shared" si="1"/>
        <v>314</v>
      </c>
      <c r="K309" s="22">
        <f t="shared" si="2"/>
        <v>310</v>
      </c>
      <c r="L309" s="22">
        <f t="shared" si="3"/>
        <v>308</v>
      </c>
      <c r="M309" s="22">
        <f t="shared" si="4"/>
        <v>304</v>
      </c>
      <c r="N309" s="22">
        <f t="shared" si="5"/>
        <v>314</v>
      </c>
      <c r="O309" s="22">
        <f t="shared" si="6"/>
        <v>298</v>
      </c>
    </row>
    <row r="310">
      <c r="A310" s="18" t="s">
        <v>385</v>
      </c>
      <c r="B310" s="18">
        <v>460.0</v>
      </c>
      <c r="C310" s="40">
        <f>IfNA(vlookup(B310,'Export 20241202'!$B$3:$C$1005,2,false),0)</f>
        <v>1619</v>
      </c>
      <c r="D310" s="40">
        <f>ifna(vlookup(B310,'Export 20241101'!B201:C1204,2,false),0)</f>
        <v>1508</v>
      </c>
      <c r="E310" s="40">
        <f>ifna(vlookup($B310,'Export 20241001'!$A$3:$D$1006,4,false),0)</f>
        <v>1387</v>
      </c>
      <c r="F310" s="22">
        <f>ifna(vlookup(B310,'Export 20240812'!$A$3:$D$1001,4,false),0)</f>
        <v>1177</v>
      </c>
      <c r="G310" s="22">
        <f>ifna(vlookup(B310,'Export 20240703'!$A$3:$D$1001,4,false),0)</f>
        <v>1058</v>
      </c>
      <c r="H310" s="22">
        <f>ifna(vlookup(B310,'GM 20240523'!$A$3:$E$1001,5,false),0)</f>
        <v>859</v>
      </c>
      <c r="J310" s="22">
        <f t="shared" si="1"/>
        <v>308</v>
      </c>
      <c r="K310" s="22">
        <f t="shared" si="2"/>
        <v>308</v>
      </c>
      <c r="L310" s="22">
        <f t="shared" si="3"/>
        <v>309</v>
      </c>
      <c r="M310" s="22">
        <f t="shared" si="4"/>
        <v>309</v>
      </c>
      <c r="N310" s="22">
        <f t="shared" si="5"/>
        <v>310</v>
      </c>
      <c r="O310" s="22">
        <f t="shared" si="6"/>
        <v>300</v>
      </c>
    </row>
    <row r="311">
      <c r="A311" s="18" t="s">
        <v>767</v>
      </c>
      <c r="B311" s="18">
        <v>959.0</v>
      </c>
      <c r="C311" s="40">
        <f>IfNA(vlookup(B311,'Export 20241202'!$B$3:$C$1005,2,false),0)</f>
        <v>1341</v>
      </c>
      <c r="D311" s="40">
        <f>ifna(vlookup(B311,'Export 20241101'!B346:C1349,2,false),0)</f>
        <v>1341</v>
      </c>
      <c r="E311" s="40">
        <f>ifna(vlookup($B311,'Export 20241001'!$A$3:$D$1006,4,false),0)</f>
        <v>1341</v>
      </c>
      <c r="F311" s="22">
        <f>ifna(vlookup(B311,'Export 20240812'!$A$3:$D$1001,4,false),0)</f>
        <v>1340</v>
      </c>
      <c r="G311" s="22">
        <f>ifna(vlookup(B311,'Export 20240703'!$A$3:$D$1001,4,false),0)</f>
        <v>1339</v>
      </c>
      <c r="H311" s="22">
        <f>ifna(vlookup(B311,'GM 20240523'!$A$3:$E$1001,5,false),0)</f>
        <v>0</v>
      </c>
      <c r="J311" s="22">
        <f t="shared" si="1"/>
        <v>317</v>
      </c>
      <c r="K311" s="22">
        <f t="shared" si="2"/>
        <v>315</v>
      </c>
      <c r="L311" s="22">
        <f t="shared" si="3"/>
        <v>310</v>
      </c>
      <c r="M311" s="22">
        <f t="shared" si="4"/>
        <v>305</v>
      </c>
      <c r="N311" s="22">
        <f t="shared" si="5"/>
        <v>301</v>
      </c>
      <c r="O311" s="22">
        <f t="shared" si="6"/>
        <v>336</v>
      </c>
    </row>
    <row r="312">
      <c r="A312" s="18" t="s">
        <v>735</v>
      </c>
      <c r="B312" s="18">
        <v>428.0</v>
      </c>
      <c r="C312" s="40">
        <f>IfNA(vlookup(B312,'Export 20241202'!$B$3:$C$1005,2,false),0)</f>
        <v>1337</v>
      </c>
      <c r="D312" s="40">
        <f>ifna(vlookup(B312,'Export 20241101'!B194:C1197,2,false),0)</f>
        <v>1322</v>
      </c>
      <c r="E312" s="40">
        <f>ifna(vlookup($B312,'Export 20241001'!$A$3:$D$1006,4,false),0)</f>
        <v>1322</v>
      </c>
      <c r="F312" s="22">
        <f>ifna(vlookup(B312,'Export 20240812'!$A$3:$D$1001,4,false),0)</f>
        <v>1322</v>
      </c>
      <c r="G312" s="22">
        <f>ifna(vlookup(B312,'Export 20240703'!$A$3:$D$1001,4,false),0)</f>
        <v>1321</v>
      </c>
      <c r="H312" s="22">
        <f>ifna(vlookup(B312,'GM 20240523'!$A$3:$E$1001,5,false),0)</f>
        <v>1321</v>
      </c>
      <c r="J312" s="22">
        <f t="shared" si="1"/>
        <v>318</v>
      </c>
      <c r="K312" s="22">
        <f t="shared" si="2"/>
        <v>316</v>
      </c>
      <c r="L312" s="22">
        <f t="shared" si="3"/>
        <v>311</v>
      </c>
      <c r="M312" s="22">
        <f t="shared" si="4"/>
        <v>306</v>
      </c>
      <c r="N312" s="22">
        <f t="shared" si="5"/>
        <v>303</v>
      </c>
      <c r="O312" s="22">
        <f t="shared" si="6"/>
        <v>287</v>
      </c>
    </row>
    <row r="313">
      <c r="A313" s="18" t="s">
        <v>29</v>
      </c>
      <c r="B313" s="18">
        <v>800.0</v>
      </c>
      <c r="C313" s="40">
        <f>IfNA(vlookup(B313,'Export 20241202'!$B$3:$C$1005,2,false),0)</f>
        <v>1483</v>
      </c>
      <c r="D313" s="40">
        <f>ifna(vlookup(B313,'Export 20241101'!B301:C1304,2,false),0)</f>
        <v>1404</v>
      </c>
      <c r="E313" s="40">
        <f>ifna(vlookup($B313,'Export 20241001'!$A$3:$D$1006,4,false),0)</f>
        <v>1315</v>
      </c>
      <c r="F313" s="22">
        <f>ifna(vlookup(B313,'Export 20240812'!$A$3:$D$1001,4,false),0)</f>
        <v>1173</v>
      </c>
      <c r="G313" s="22">
        <f>ifna(vlookup(B313,'Export 20240703'!$A$3:$D$1001,4,false),0)</f>
        <v>1087</v>
      </c>
      <c r="H313" s="22">
        <f>ifna(vlookup(B313,'GM 20240523'!$A$3:$E$1001,5,false),0)</f>
        <v>971</v>
      </c>
      <c r="J313" s="22">
        <f t="shared" si="1"/>
        <v>311</v>
      </c>
      <c r="K313" s="22">
        <f t="shared" si="2"/>
        <v>312</v>
      </c>
      <c r="L313" s="22">
        <f t="shared" si="3"/>
        <v>312</v>
      </c>
      <c r="M313" s="22">
        <f t="shared" si="4"/>
        <v>310</v>
      </c>
      <c r="N313" s="22">
        <f t="shared" si="5"/>
        <v>307</v>
      </c>
      <c r="O313" s="22">
        <f t="shared" si="6"/>
        <v>297</v>
      </c>
    </row>
    <row r="314">
      <c r="A314" s="18" t="s">
        <v>379</v>
      </c>
      <c r="B314" s="18">
        <v>464.0</v>
      </c>
      <c r="C314" s="40">
        <f>IfNA(vlookup(B314,'Export 20241202'!$B$3:$C$1005,2,false),0)</f>
        <v>1578</v>
      </c>
      <c r="D314" s="40">
        <f>ifna(vlookup(B314,'Export 20241101'!B205:C1208,2,false),0)</f>
        <v>1463</v>
      </c>
      <c r="E314" s="40">
        <f>ifna(vlookup($B314,'Export 20241001'!$A$3:$D$1006,4,false),0)</f>
        <v>1313</v>
      </c>
      <c r="F314" s="22">
        <f>ifna(vlookup(B314,'Export 20240812'!$A$3:$D$1001,4,false),0)</f>
        <v>1138</v>
      </c>
      <c r="G314" s="22">
        <f>ifna(vlookup(B314,'Export 20240703'!$A$3:$D$1001,4,false),0)</f>
        <v>1019</v>
      </c>
      <c r="H314" s="22">
        <f>ifna(vlookup(B314,'GM 20240523'!$A$3:$E$1001,5,false),0)</f>
        <v>843</v>
      </c>
      <c r="J314" s="22">
        <f t="shared" si="1"/>
        <v>310</v>
      </c>
      <c r="K314" s="22">
        <f t="shared" si="2"/>
        <v>309</v>
      </c>
      <c r="L314" s="22">
        <f t="shared" si="3"/>
        <v>313</v>
      </c>
      <c r="M314" s="22">
        <f t="shared" si="4"/>
        <v>312</v>
      </c>
      <c r="N314" s="22">
        <f t="shared" si="5"/>
        <v>311</v>
      </c>
      <c r="O314" s="22">
        <f t="shared" si="6"/>
        <v>302</v>
      </c>
    </row>
    <row r="315">
      <c r="A315" s="18" t="s">
        <v>137</v>
      </c>
      <c r="B315" s="18">
        <v>661.0</v>
      </c>
      <c r="C315" s="40">
        <f>IfNA(vlookup(B315,'Export 20241202'!$B$3:$C$1005,2,false),0)</f>
        <v>1466</v>
      </c>
      <c r="D315" s="40">
        <f>ifna(vlookup(B315,'Export 20241101'!B257:C1260,2,false),0)</f>
        <v>1372</v>
      </c>
      <c r="E315" s="40">
        <f>ifna(vlookup($B315,'Export 20241001'!$A$3:$D$1006,4,false),0)</f>
        <v>1304</v>
      </c>
      <c r="F315" s="22">
        <f>ifna(vlookup(B315,'Export 20240812'!$A$3:$D$1001,4,false),0)</f>
        <v>1182</v>
      </c>
      <c r="G315" s="22">
        <f>ifna(vlookup(B315,'Export 20240703'!$A$3:$D$1001,4,false),0)</f>
        <v>1077</v>
      </c>
      <c r="H315" s="22">
        <f>ifna(vlookup(B315,'GM 20240523'!$A$3:$E$1001,5,false),0)</f>
        <v>1014</v>
      </c>
      <c r="J315" s="22">
        <f t="shared" si="1"/>
        <v>312</v>
      </c>
      <c r="K315" s="22">
        <f t="shared" si="2"/>
        <v>313</v>
      </c>
      <c r="L315" s="22">
        <f t="shared" si="3"/>
        <v>314</v>
      </c>
      <c r="M315" s="22">
        <f t="shared" si="4"/>
        <v>308</v>
      </c>
      <c r="N315" s="22">
        <f t="shared" si="5"/>
        <v>309</v>
      </c>
      <c r="O315" s="22">
        <f t="shared" si="6"/>
        <v>296</v>
      </c>
    </row>
    <row r="316">
      <c r="A316" s="18" t="s">
        <v>377</v>
      </c>
      <c r="B316" s="18">
        <v>465.0</v>
      </c>
      <c r="C316" s="40">
        <f>IfNA(vlookup(B316,'Export 20241202'!$B$3:$C$1005,2,false),0)</f>
        <v>1438</v>
      </c>
      <c r="D316" s="40">
        <f>ifna(vlookup(B316,'Export 20241101'!B206:C1209,2,false),0)</f>
        <v>1343</v>
      </c>
      <c r="E316" s="40">
        <f>ifna(vlookup($B316,'Export 20241001'!$A$3:$D$1006,4,false),0)</f>
        <v>1245</v>
      </c>
      <c r="F316" s="22">
        <f>ifna(vlookup(B316,'Export 20240812'!$A$3:$D$1001,4,false),0)</f>
        <v>1077</v>
      </c>
      <c r="G316" s="22">
        <f>ifna(vlookup(B316,'Export 20240703'!$A$3:$D$1001,4,false),0)</f>
        <v>981</v>
      </c>
      <c r="H316" s="22">
        <f>ifna(vlookup(B316,'GM 20240523'!$A$3:$E$1001,5,false),0)</f>
        <v>787</v>
      </c>
      <c r="J316" s="22">
        <f t="shared" si="1"/>
        <v>313</v>
      </c>
      <c r="K316" s="22">
        <f t="shared" si="2"/>
        <v>314</v>
      </c>
      <c r="L316" s="22">
        <f t="shared" si="3"/>
        <v>315</v>
      </c>
      <c r="M316" s="22">
        <f t="shared" si="4"/>
        <v>315</v>
      </c>
      <c r="N316" s="22">
        <f t="shared" si="5"/>
        <v>312</v>
      </c>
      <c r="O316" s="22">
        <f t="shared" si="6"/>
        <v>303</v>
      </c>
    </row>
    <row r="317">
      <c r="A317" s="18" t="s">
        <v>446</v>
      </c>
      <c r="B317" s="18">
        <v>755.0</v>
      </c>
      <c r="C317" s="40">
        <f>IfNA(vlookup(B317,'Export 20241202'!$B$3:$C$1005,2,false),0)</f>
        <v>1393</v>
      </c>
      <c r="D317" s="40">
        <f>ifna(vlookup(B317,'Export 20241101'!B292:C1295,2,false),0)</f>
        <v>1315</v>
      </c>
      <c r="E317" s="40">
        <f>ifna(vlookup($B317,'Export 20241001'!$A$3:$D$1006,4,false),0)</f>
        <v>1235</v>
      </c>
      <c r="F317" s="22">
        <f>ifna(vlookup(B317,'Export 20240812'!$A$3:$D$1001,4,false),0)</f>
        <v>1068</v>
      </c>
      <c r="G317" s="22">
        <f>ifna(vlookup(B317,'Export 20240703'!$A$3:$D$1001,4,false),0)</f>
        <v>966</v>
      </c>
      <c r="H317" s="22">
        <f>ifna(vlookup(B317,'GM 20240523'!$A$3:$E$1001,5,false),0)</f>
        <v>863</v>
      </c>
      <c r="J317" s="22">
        <f t="shared" si="1"/>
        <v>316</v>
      </c>
      <c r="K317" s="22">
        <f t="shared" si="2"/>
        <v>317</v>
      </c>
      <c r="L317" s="22">
        <f t="shared" si="3"/>
        <v>316</v>
      </c>
      <c r="M317" s="22">
        <f t="shared" si="4"/>
        <v>316</v>
      </c>
      <c r="N317" s="22">
        <f t="shared" si="5"/>
        <v>313</v>
      </c>
      <c r="O317" s="22">
        <f t="shared" si="6"/>
        <v>299</v>
      </c>
    </row>
    <row r="318">
      <c r="A318" s="18" t="s">
        <v>401</v>
      </c>
      <c r="B318" s="18">
        <v>457.0</v>
      </c>
      <c r="C318" s="40">
        <f>IfNA(vlookup(B318,'Export 20241202'!$B$3:$C$1005,2,false),0)</f>
        <v>1401</v>
      </c>
      <c r="D318" s="40">
        <f>ifna(vlookup(B318,'Export 20241101'!B198:C1201,2,false),0)</f>
        <v>1292</v>
      </c>
      <c r="E318" s="40">
        <f>ifna(vlookup($B318,'Export 20241001'!$A$3:$D$1006,4,false),0)</f>
        <v>1147</v>
      </c>
      <c r="F318" s="22">
        <f>ifna(vlookup(B318,'Export 20240812'!$A$3:$D$1001,4,false),0)</f>
        <v>908</v>
      </c>
      <c r="G318" s="22">
        <f>ifna(vlookup(B318,'Export 20240703'!$A$3:$D$1001,4,false),0)</f>
        <v>793</v>
      </c>
      <c r="H318" s="22">
        <f>ifna(vlookup(B318,'GM 20240523'!$A$3:$E$1001,5,false),0)</f>
        <v>543</v>
      </c>
      <c r="J318" s="22">
        <f t="shared" si="1"/>
        <v>315</v>
      </c>
      <c r="K318" s="22">
        <f t="shared" si="2"/>
        <v>318</v>
      </c>
      <c r="L318" s="22">
        <f t="shared" si="3"/>
        <v>317</v>
      </c>
      <c r="M318" s="22">
        <f t="shared" si="4"/>
        <v>318</v>
      </c>
      <c r="N318" s="22">
        <f t="shared" si="5"/>
        <v>316</v>
      </c>
      <c r="O318" s="22">
        <f t="shared" si="6"/>
        <v>305</v>
      </c>
    </row>
    <row r="319">
      <c r="A319" s="18" t="s">
        <v>481</v>
      </c>
      <c r="B319" s="18">
        <v>687.0</v>
      </c>
      <c r="C319" s="40">
        <f>IfNA(vlookup(B319,'Export 20241202'!$B$3:$C$1005,2,false),0)</f>
        <v>1171</v>
      </c>
      <c r="D319" s="40">
        <f>ifna(vlookup(B319,'Export 20241101'!B270:C1273,2,false),0)</f>
        <v>1147</v>
      </c>
      <c r="E319" s="40">
        <f>ifna(vlookup($B319,'Export 20241001'!$A$3:$D$1006,4,false),0)</f>
        <v>1147</v>
      </c>
      <c r="F319" s="22">
        <f>ifna(vlookup(B319,'Export 20240812'!$A$3:$D$1001,4,false),0)</f>
        <v>1147</v>
      </c>
      <c r="G319" s="22">
        <f>ifna(vlookup(B319,'Export 20240703'!$A$3:$D$1001,4,false),0)</f>
        <v>1146</v>
      </c>
      <c r="H319" s="22">
        <f>ifna(vlookup(B319,'GM 20240523'!$A$3:$E$1001,5,false),0)</f>
        <v>1146</v>
      </c>
      <c r="J319" s="22">
        <f t="shared" si="1"/>
        <v>320</v>
      </c>
      <c r="K319" s="22">
        <f t="shared" si="2"/>
        <v>320</v>
      </c>
      <c r="L319" s="22">
        <f t="shared" si="3"/>
        <v>317</v>
      </c>
      <c r="M319" s="22">
        <f t="shared" si="4"/>
        <v>311</v>
      </c>
      <c r="N319" s="22">
        <f t="shared" si="5"/>
        <v>305</v>
      </c>
      <c r="O319" s="22">
        <f t="shared" si="6"/>
        <v>293</v>
      </c>
    </row>
    <row r="320">
      <c r="A320" s="18" t="s">
        <v>490</v>
      </c>
      <c r="B320" s="18">
        <v>644.0</v>
      </c>
      <c r="C320" s="40">
        <f>IfNA(vlookup(B320,'Export 20241202'!$B$3:$C$1005,2,false),0)</f>
        <v>1213</v>
      </c>
      <c r="D320" s="40">
        <f>ifna(vlookup(B320,'Export 20241101'!B249:C1252,2,false),0)</f>
        <v>1164</v>
      </c>
      <c r="E320" s="40">
        <f>ifna(vlookup($B320,'Export 20241001'!$A$3:$D$1006,4,false),0)</f>
        <v>1092</v>
      </c>
      <c r="F320" s="22">
        <f>ifna(vlookup(B320,'Export 20240812'!$A$3:$D$1001,4,false),0)</f>
        <v>999</v>
      </c>
      <c r="G320" s="22">
        <f>ifna(vlookup(B320,'Export 20240703'!$A$3:$D$1001,4,false),0)</f>
        <v>905</v>
      </c>
      <c r="H320" s="22">
        <f>ifna(vlookup(B320,'GM 20240523'!$A$3:$E$1001,5,false),0)</f>
        <v>850</v>
      </c>
      <c r="J320" s="22">
        <f t="shared" si="1"/>
        <v>319</v>
      </c>
      <c r="K320" s="22">
        <f t="shared" si="2"/>
        <v>319</v>
      </c>
      <c r="L320" s="22">
        <f t="shared" si="3"/>
        <v>319</v>
      </c>
      <c r="M320" s="22">
        <f t="shared" si="4"/>
        <v>317</v>
      </c>
      <c r="N320" s="22">
        <f t="shared" si="5"/>
        <v>315</v>
      </c>
      <c r="O320" s="22">
        <f t="shared" si="6"/>
        <v>301</v>
      </c>
    </row>
    <row r="321">
      <c r="A321" s="18" t="s">
        <v>346</v>
      </c>
      <c r="B321" s="18">
        <v>961.0</v>
      </c>
      <c r="C321" s="40">
        <f>IfNA(vlookup(B321,'Export 20241202'!$B$3:$C$1005,2,false),0)</f>
        <v>1082</v>
      </c>
      <c r="D321" s="40">
        <f>ifna(vlookup(B321,'Export 20241101'!B348:C1351,2,false),0)</f>
        <v>1081</v>
      </c>
      <c r="E321" s="40">
        <f>ifna(vlookup($B321,'Export 20241001'!$A$3:$D$1006,4,false),0)</f>
        <v>1081</v>
      </c>
      <c r="F321" s="22">
        <f>ifna(vlookup(B321,'Export 20240812'!$A$3:$D$1001,4,false),0)</f>
        <v>1081</v>
      </c>
      <c r="G321" s="22">
        <f>ifna(vlookup(B321,'Export 20240703'!$A$3:$D$1001,4,false),0)</f>
        <v>1080</v>
      </c>
      <c r="H321" s="22">
        <f>ifna(vlookup(B321,'GM 20240523'!$A$3:$E$1001,5,false),0)</f>
        <v>1080</v>
      </c>
      <c r="J321" s="22">
        <f t="shared" si="1"/>
        <v>323</v>
      </c>
      <c r="K321" s="22">
        <f t="shared" si="2"/>
        <v>321</v>
      </c>
      <c r="L321" s="22">
        <f t="shared" si="3"/>
        <v>320</v>
      </c>
      <c r="M321" s="22">
        <f t="shared" si="4"/>
        <v>314</v>
      </c>
      <c r="N321" s="22">
        <f t="shared" si="5"/>
        <v>308</v>
      </c>
      <c r="O321" s="22">
        <f t="shared" si="6"/>
        <v>294</v>
      </c>
    </row>
    <row r="322">
      <c r="A322" s="18" t="s">
        <v>264</v>
      </c>
      <c r="B322" s="18">
        <v>685.0</v>
      </c>
      <c r="C322" s="40">
        <f>IfNA(vlookup(B322,'Export 20241202'!$B$3:$C$1005,2,false),0)</f>
        <v>1139</v>
      </c>
      <c r="D322" s="40">
        <f>ifna(vlookup(B322,'Export 20241101'!B269:C1272,2,false),0)</f>
        <v>1023</v>
      </c>
      <c r="E322" s="40">
        <f>ifna(vlookup($B322,'Export 20241001'!$A$3:$D$1006,4,false),0)</f>
        <v>930</v>
      </c>
      <c r="F322" s="22">
        <f>ifna(vlookup(B322,'Export 20240812'!$A$3:$D$1001,4,false),0)</f>
        <v>764</v>
      </c>
      <c r="G322" s="22">
        <f>ifna(vlookup(B322,'Export 20240703'!$A$3:$D$1001,4,false),0)</f>
        <v>649</v>
      </c>
      <c r="H322" s="22">
        <f>ifna(vlookup(B322,'GM 20240523'!$A$3:$E$1001,5,false),0)</f>
        <v>532</v>
      </c>
      <c r="J322" s="22">
        <f t="shared" si="1"/>
        <v>321</v>
      </c>
      <c r="K322" s="22">
        <f t="shared" si="2"/>
        <v>323</v>
      </c>
      <c r="L322" s="22">
        <f t="shared" si="3"/>
        <v>321</v>
      </c>
      <c r="M322" s="22">
        <f t="shared" si="4"/>
        <v>321</v>
      </c>
      <c r="N322" s="22">
        <f t="shared" si="5"/>
        <v>320</v>
      </c>
      <c r="O322" s="22">
        <f t="shared" si="6"/>
        <v>306</v>
      </c>
    </row>
    <row r="323">
      <c r="A323" s="18" t="s">
        <v>380</v>
      </c>
      <c r="B323" s="18">
        <v>458.0</v>
      </c>
      <c r="C323" s="40">
        <f>IfNA(vlookup(B323,'Export 20241202'!$B$3:$C$1005,2,false),0)</f>
        <v>1100</v>
      </c>
      <c r="D323" s="40">
        <f>ifna(vlookup(B323,'Export 20241101'!B199:C1202,2,false),0)</f>
        <v>1028</v>
      </c>
      <c r="E323" s="40">
        <f>ifna(vlookup($B323,'Export 20241001'!$A$3:$D$1006,4,false),0)</f>
        <v>910</v>
      </c>
      <c r="F323" s="22">
        <f>ifna(vlookup(B323,'Export 20240812'!$A$3:$D$1001,4,false),0)</f>
        <v>779</v>
      </c>
      <c r="G323" s="22">
        <f>ifna(vlookup(B323,'Export 20240703'!$A$3:$D$1001,4,false),0)</f>
        <v>690</v>
      </c>
      <c r="H323" s="22">
        <f>ifna(vlookup(B323,'GM 20240523'!$A$3:$E$1001,5,false),0)</f>
        <v>528</v>
      </c>
      <c r="J323" s="22">
        <f t="shared" si="1"/>
        <v>322</v>
      </c>
      <c r="K323" s="22">
        <f t="shared" si="2"/>
        <v>322</v>
      </c>
      <c r="L323" s="22">
        <f t="shared" si="3"/>
        <v>322</v>
      </c>
      <c r="M323" s="22">
        <f t="shared" si="4"/>
        <v>319</v>
      </c>
      <c r="N323" s="22">
        <f t="shared" si="5"/>
        <v>319</v>
      </c>
      <c r="O323" s="22">
        <f t="shared" si="6"/>
        <v>307</v>
      </c>
    </row>
    <row r="324">
      <c r="A324" s="18" t="s">
        <v>169</v>
      </c>
      <c r="B324" s="18">
        <v>978.0</v>
      </c>
      <c r="C324" s="40">
        <f>IfNA(vlookup(B324,'Export 20241202'!$B$3:$C$1005,2,false),0)</f>
        <v>1077</v>
      </c>
      <c r="D324" s="40">
        <f>ifna(vlookup(B324,'Export 20241101'!B351:C1354,2,false),0)</f>
        <v>973</v>
      </c>
      <c r="E324" s="40">
        <f>ifna(vlookup($B324,'Export 20241001'!$A$3:$D$1006,4,false),0)</f>
        <v>855</v>
      </c>
      <c r="F324" s="22">
        <f>ifna(vlookup(B324,'Export 20240812'!$A$3:$D$1001,4,false),0)</f>
        <v>593</v>
      </c>
      <c r="G324" s="22">
        <f>ifna(vlookup(B324,'Export 20240703'!$A$3:$D$1001,4,false),0)</f>
        <v>397</v>
      </c>
      <c r="H324" s="22">
        <f>ifna(vlookup(B324,'GM 20240523'!$A$3:$E$1001,5,false),0)</f>
        <v>173</v>
      </c>
      <c r="J324" s="22">
        <f t="shared" si="1"/>
        <v>324</v>
      </c>
      <c r="K324" s="22">
        <f t="shared" si="2"/>
        <v>324</v>
      </c>
      <c r="L324" s="22">
        <f t="shared" si="3"/>
        <v>323</v>
      </c>
      <c r="M324" s="22">
        <f t="shared" si="4"/>
        <v>329</v>
      </c>
      <c r="N324" s="22">
        <f t="shared" si="5"/>
        <v>331</v>
      </c>
      <c r="O324" s="22">
        <f t="shared" si="6"/>
        <v>325</v>
      </c>
    </row>
    <row r="325">
      <c r="A325" s="18" t="s">
        <v>404</v>
      </c>
      <c r="B325" s="18">
        <v>466.0</v>
      </c>
      <c r="C325" s="40">
        <f>IfNA(vlookup(B325,'Export 20241202'!$B$3:$C$1005,2,false),0)</f>
        <v>1019</v>
      </c>
      <c r="D325" s="40">
        <f>ifna(vlookup(B325,'Export 20241101'!B207:C1210,2,false),0)</f>
        <v>924</v>
      </c>
      <c r="E325" s="40">
        <f>ifna(vlookup($B325,'Export 20241001'!$A$3:$D$1006,4,false),0)</f>
        <v>824</v>
      </c>
      <c r="F325" s="22">
        <f>ifna(vlookup(B325,'Export 20240812'!$A$3:$D$1001,4,false),0)</f>
        <v>663</v>
      </c>
      <c r="G325" s="22">
        <f>ifna(vlookup(B325,'Export 20240703'!$A$3:$D$1001,4,false),0)</f>
        <v>586</v>
      </c>
      <c r="H325" s="22">
        <f>ifna(vlookup(B325,'GM 20240523'!$A$3:$E$1001,5,false),0)</f>
        <v>458</v>
      </c>
      <c r="J325" s="22">
        <f t="shared" si="1"/>
        <v>325</v>
      </c>
      <c r="K325" s="22">
        <f t="shared" si="2"/>
        <v>325</v>
      </c>
      <c r="L325" s="22">
        <f t="shared" si="3"/>
        <v>324</v>
      </c>
      <c r="M325" s="22">
        <f t="shared" si="4"/>
        <v>323</v>
      </c>
      <c r="N325" s="22">
        <f t="shared" si="5"/>
        <v>322</v>
      </c>
      <c r="O325" s="22">
        <f t="shared" si="6"/>
        <v>311</v>
      </c>
    </row>
    <row r="326">
      <c r="A326" s="18" t="s">
        <v>347</v>
      </c>
      <c r="B326" s="18">
        <v>954.0</v>
      </c>
      <c r="C326" s="40">
        <f>IfNA(vlookup(B326,'Export 20241202'!$B$3:$C$1005,2,false),0)</f>
        <v>774</v>
      </c>
      <c r="D326" s="40">
        <f>ifna(vlookup(B326,'Export 20241101'!B341:C1344,2,false),0)</f>
        <v>774</v>
      </c>
      <c r="E326" s="40">
        <f>ifna(vlookup($B326,'Export 20241001'!$A$3:$D$1006,4,false),0)</f>
        <v>774</v>
      </c>
      <c r="F326" s="22">
        <f>ifna(vlookup(B326,'Export 20240812'!$A$3:$D$1001,4,false),0)</f>
        <v>774</v>
      </c>
      <c r="G326" s="22">
        <f>ifna(vlookup(B326,'Export 20240703'!$A$3:$D$1001,4,false),0)</f>
        <v>773</v>
      </c>
      <c r="H326" s="22">
        <f>ifna(vlookup(B326,'GM 20240523'!$A$3:$E$1001,5,false),0)</f>
        <v>773</v>
      </c>
      <c r="J326" s="22">
        <f t="shared" si="1"/>
        <v>331</v>
      </c>
      <c r="K326" s="22">
        <f t="shared" si="2"/>
        <v>329</v>
      </c>
      <c r="L326" s="22">
        <f t="shared" si="3"/>
        <v>325</v>
      </c>
      <c r="M326" s="22">
        <f t="shared" si="4"/>
        <v>320</v>
      </c>
      <c r="N326" s="22">
        <f t="shared" si="5"/>
        <v>317</v>
      </c>
      <c r="O326" s="22">
        <f t="shared" si="6"/>
        <v>304</v>
      </c>
    </row>
    <row r="327">
      <c r="A327" s="18" t="s">
        <v>391</v>
      </c>
      <c r="B327" s="18">
        <v>580.0</v>
      </c>
      <c r="C327" s="40">
        <f>IfNA(vlookup(B327,'Export 20241202'!$B$3:$C$1005,2,false),0)</f>
        <v>929</v>
      </c>
      <c r="D327" s="40">
        <f>ifna(vlookup(B327,'Export 20241101'!B233:C1236,2,false),0)</f>
        <v>851</v>
      </c>
      <c r="E327" s="40">
        <f>ifna(vlookup($B327,'Export 20241001'!$A$3:$D$1006,4,false),0)</f>
        <v>756</v>
      </c>
      <c r="F327" s="22">
        <f>ifna(vlookup(B327,'Export 20240812'!$A$3:$D$1001,4,false),0)</f>
        <v>600</v>
      </c>
      <c r="G327" s="22">
        <f>ifna(vlookup(B327,'Export 20240703'!$A$3:$D$1001,4,false),0)</f>
        <v>523</v>
      </c>
      <c r="H327" s="22">
        <f>ifna(vlookup(B327,'GM 20240523'!$A$3:$E$1001,5,false),0)</f>
        <v>411</v>
      </c>
      <c r="J327" s="22">
        <f t="shared" si="1"/>
        <v>326</v>
      </c>
      <c r="K327" s="22">
        <f t="shared" si="2"/>
        <v>326</v>
      </c>
      <c r="L327" s="22">
        <f t="shared" si="3"/>
        <v>326</v>
      </c>
      <c r="M327" s="22">
        <f t="shared" si="4"/>
        <v>328</v>
      </c>
      <c r="N327" s="22">
        <f t="shared" si="5"/>
        <v>326</v>
      </c>
      <c r="O327" s="22">
        <f t="shared" si="6"/>
        <v>316</v>
      </c>
    </row>
    <row r="328">
      <c r="A328" s="18" t="s">
        <v>355</v>
      </c>
      <c r="B328" s="18">
        <v>461.0</v>
      </c>
      <c r="C328" s="40">
        <f>IfNA(vlookup(B328,'Export 20241202'!$B$3:$C$1005,2,false),0)</f>
        <v>903</v>
      </c>
      <c r="D328" s="40">
        <f>ifna(vlookup(B328,'Export 20241101'!B202:C1205,2,false),0)</f>
        <v>833</v>
      </c>
      <c r="E328" s="40">
        <f>ifna(vlookup($B328,'Export 20241001'!$A$3:$D$1006,4,false),0)</f>
        <v>739</v>
      </c>
      <c r="F328" s="22">
        <f>ifna(vlookup(B328,'Export 20240812'!$A$3:$D$1001,4,false),0)</f>
        <v>603</v>
      </c>
      <c r="G328" s="22">
        <f>ifna(vlookup(B328,'Export 20240703'!$A$3:$D$1001,4,false),0)</f>
        <v>532</v>
      </c>
      <c r="H328" s="22">
        <f>ifna(vlookup(B328,'GM 20240523'!$A$3:$E$1001,5,false),0)</f>
        <v>433</v>
      </c>
      <c r="J328" s="22">
        <f t="shared" si="1"/>
        <v>327</v>
      </c>
      <c r="K328" s="22">
        <f t="shared" si="2"/>
        <v>327</v>
      </c>
      <c r="L328" s="22">
        <f t="shared" si="3"/>
        <v>327</v>
      </c>
      <c r="M328" s="22">
        <f t="shared" si="4"/>
        <v>327</v>
      </c>
      <c r="N328" s="22">
        <f t="shared" si="5"/>
        <v>325</v>
      </c>
      <c r="O328" s="22">
        <f t="shared" si="6"/>
        <v>313</v>
      </c>
    </row>
    <row r="329">
      <c r="A329" s="18" t="s">
        <v>556</v>
      </c>
      <c r="B329" s="18">
        <v>957.0</v>
      </c>
      <c r="C329" s="40">
        <f>IfNA(vlookup(B329,'Export 20241202'!$B$3:$C$1005,2,false),0)</f>
        <v>727</v>
      </c>
      <c r="D329" s="40">
        <f>ifna(vlookup(B329,'Export 20241101'!B344:C1347,2,false),0)</f>
        <v>727</v>
      </c>
      <c r="E329" s="40">
        <f>ifna(vlookup($B329,'Export 20241001'!$A$3:$D$1006,4,false),0)</f>
        <v>727</v>
      </c>
      <c r="F329" s="22">
        <f>ifna(vlookup(B329,'Export 20240812'!$A$3:$D$1001,4,false),0)</f>
        <v>727</v>
      </c>
      <c r="G329" s="22">
        <f>ifna(vlookup(B329,'Export 20240703'!$A$3:$D$1001,4,false),0)</f>
        <v>726</v>
      </c>
      <c r="H329" s="22">
        <f>ifna(vlookup(B329,'GM 20240523'!$A$3:$E$1001,5,false),0)</f>
        <v>0</v>
      </c>
      <c r="J329" s="22">
        <f t="shared" si="1"/>
        <v>333</v>
      </c>
      <c r="K329" s="22">
        <f t="shared" si="2"/>
        <v>331</v>
      </c>
      <c r="L329" s="22">
        <f t="shared" si="3"/>
        <v>328</v>
      </c>
      <c r="M329" s="22">
        <f t="shared" si="4"/>
        <v>322</v>
      </c>
      <c r="N329" s="22">
        <f t="shared" si="5"/>
        <v>318</v>
      </c>
      <c r="O329" s="22">
        <f t="shared" si="6"/>
        <v>336</v>
      </c>
    </row>
    <row r="330">
      <c r="A330" s="18" t="s">
        <v>365</v>
      </c>
      <c r="B330" s="18">
        <v>462.0</v>
      </c>
      <c r="C330" s="40">
        <f>IfNA(vlookup(B330,'Export 20241202'!$B$3:$C$1005,2,false),0)</f>
        <v>851</v>
      </c>
      <c r="D330" s="40">
        <f>ifna(vlookup(B330,'Export 20241101'!B203:C1206,2,false),0)</f>
        <v>786</v>
      </c>
      <c r="E330" s="40">
        <f>ifna(vlookup($B330,'Export 20241001'!$A$3:$D$1006,4,false),0)</f>
        <v>717</v>
      </c>
      <c r="F330" s="22">
        <f>ifna(vlookup(B330,'Export 20240812'!$A$3:$D$1001,4,false),0)</f>
        <v>619</v>
      </c>
      <c r="G330" s="22">
        <f>ifna(vlookup(B330,'Export 20240703'!$A$3:$D$1001,4,false),0)</f>
        <v>548</v>
      </c>
      <c r="H330" s="22">
        <f>ifna(vlookup(B330,'GM 20240523'!$A$3:$E$1001,5,false),0)</f>
        <v>414</v>
      </c>
      <c r="J330" s="22">
        <f t="shared" si="1"/>
        <v>329</v>
      </c>
      <c r="K330" s="22">
        <f t="shared" si="2"/>
        <v>328</v>
      </c>
      <c r="L330" s="22">
        <f t="shared" si="3"/>
        <v>329</v>
      </c>
      <c r="M330" s="22">
        <f t="shared" si="4"/>
        <v>325</v>
      </c>
      <c r="N330" s="22">
        <f t="shared" si="5"/>
        <v>323</v>
      </c>
      <c r="O330" s="22">
        <f t="shared" si="6"/>
        <v>315</v>
      </c>
    </row>
    <row r="331">
      <c r="A331" s="18" t="s">
        <v>562</v>
      </c>
      <c r="B331" s="18">
        <v>634.0</v>
      </c>
      <c r="C331" s="40">
        <f>IfNA(vlookup(B331,'Export 20241202'!$B$3:$C$1005,2,false),0)</f>
        <v>879</v>
      </c>
      <c r="D331" s="40">
        <f>ifna(vlookup(B331,'Export 20241101'!B244:C1247,2,false),0)</f>
        <v>771</v>
      </c>
      <c r="E331" s="40">
        <f>ifna(vlookup($B331,'Export 20241001'!$A$3:$D$1006,4,false),0)</f>
        <v>712</v>
      </c>
      <c r="F331" s="22">
        <f>ifna(vlookup(B331,'Export 20240812'!$A$3:$D$1001,4,false),0)</f>
        <v>613</v>
      </c>
      <c r="G331" s="22">
        <f>ifna(vlookup(B331,'Export 20240703'!$A$3:$D$1001,4,false),0)</f>
        <v>544</v>
      </c>
      <c r="H331" s="22">
        <f>ifna(vlookup(B331,'GM 20240523'!$A$3:$E$1001,5,false),0)</f>
        <v>495</v>
      </c>
      <c r="J331" s="22">
        <f t="shared" si="1"/>
        <v>328</v>
      </c>
      <c r="K331" s="22">
        <f t="shared" si="2"/>
        <v>330</v>
      </c>
      <c r="L331" s="22">
        <f t="shared" si="3"/>
        <v>330</v>
      </c>
      <c r="M331" s="22">
        <f t="shared" si="4"/>
        <v>326</v>
      </c>
      <c r="N331" s="22">
        <f t="shared" si="5"/>
        <v>324</v>
      </c>
      <c r="O331" s="22">
        <f t="shared" si="6"/>
        <v>309</v>
      </c>
    </row>
    <row r="332">
      <c r="A332" s="18" t="s">
        <v>461</v>
      </c>
      <c r="B332" s="18">
        <v>654.0</v>
      </c>
      <c r="C332" s="40">
        <f>IfNA(vlookup(B332,'Export 20241202'!$B$3:$C$1005,2,false),0)</f>
        <v>697</v>
      </c>
      <c r="D332" s="40">
        <f>ifna(vlookup(B332,'Export 20241101'!B254:C1257,2,false),0)</f>
        <v>666</v>
      </c>
      <c r="E332" s="40">
        <f>ifna(vlookup($B332,'Export 20241001'!$A$3:$D$1006,4,false),0)</f>
        <v>621</v>
      </c>
      <c r="F332" s="22">
        <f>ifna(vlookup(B332,'Export 20240812'!$A$3:$D$1001,4,false),0)</f>
        <v>556</v>
      </c>
      <c r="G332" s="22">
        <f>ifna(vlookup(B332,'Export 20240703'!$A$3:$D$1001,4,false),0)</f>
        <v>502</v>
      </c>
      <c r="H332" s="22">
        <f>ifna(vlookup(B332,'GM 20240523'!$A$3:$E$1001,5,false),0)</f>
        <v>472</v>
      </c>
      <c r="J332" s="22">
        <f t="shared" si="1"/>
        <v>334</v>
      </c>
      <c r="K332" s="22">
        <f t="shared" si="2"/>
        <v>332</v>
      </c>
      <c r="L332" s="22">
        <f t="shared" si="3"/>
        <v>331</v>
      </c>
      <c r="M332" s="22">
        <f t="shared" si="4"/>
        <v>330</v>
      </c>
      <c r="N332" s="22">
        <f t="shared" si="5"/>
        <v>328</v>
      </c>
      <c r="O332" s="22">
        <f t="shared" si="6"/>
        <v>310</v>
      </c>
    </row>
    <row r="333">
      <c r="A333" s="18" t="s">
        <v>1004</v>
      </c>
      <c r="B333" s="18">
        <v>1045.0</v>
      </c>
      <c r="C333" s="40">
        <f>IfNA(vlookup(B333,'Export 20241202'!$B$3:$C$1005,2,false),0)</f>
        <v>620</v>
      </c>
      <c r="D333" s="40">
        <f>ifna(vlookup(B333,'Export 20241101'!B353:C1356,2,false),0)</f>
        <v>620</v>
      </c>
      <c r="E333" s="40">
        <f>ifna(vlookup($B333,'Export 20241001'!$A$3:$D$1006,4,false),0)</f>
        <v>620</v>
      </c>
      <c r="F333" s="22">
        <f>ifna(vlookup(B333,'Export 20240812'!$A$3:$D$1001,4,false),0)</f>
        <v>620</v>
      </c>
      <c r="G333" s="22">
        <f>ifna(vlookup(B333,'Export 20240703'!$A$3:$D$1001,4,false),0)</f>
        <v>619</v>
      </c>
      <c r="H333" s="22">
        <f>ifna(vlookup(B333,'GM 20240523'!$A$3:$E$1001,5,false),0)</f>
        <v>510</v>
      </c>
      <c r="J333" s="22">
        <f t="shared" si="1"/>
        <v>336</v>
      </c>
      <c r="K333" s="22">
        <f t="shared" si="2"/>
        <v>333</v>
      </c>
      <c r="L333" s="22">
        <f t="shared" si="3"/>
        <v>332</v>
      </c>
      <c r="M333" s="22">
        <f t="shared" si="4"/>
        <v>324</v>
      </c>
      <c r="N333" s="22">
        <f t="shared" si="5"/>
        <v>321</v>
      </c>
      <c r="O333" s="22">
        <f t="shared" si="6"/>
        <v>308</v>
      </c>
    </row>
    <row r="334">
      <c r="A334" s="18" t="s">
        <v>134</v>
      </c>
      <c r="B334" s="18">
        <v>742.0</v>
      </c>
      <c r="C334" s="40">
        <f>IfNA(vlookup(B334,'Export 20241202'!$B$3:$C$1005,2,false),0)</f>
        <v>622</v>
      </c>
      <c r="D334" s="40">
        <f>ifna(vlookup(B334,'Export 20241101'!B289:C1292,2,false),0)</f>
        <v>601</v>
      </c>
      <c r="E334" s="40">
        <f>ifna(vlookup($B334,'Export 20241001'!$A$3:$D$1006,4,false),0)</f>
        <v>577</v>
      </c>
      <c r="F334" s="22">
        <f>ifna(vlookup(B334,'Export 20240812'!$A$3:$D$1001,4,false),0)</f>
        <v>535</v>
      </c>
      <c r="G334" s="22">
        <f>ifna(vlookup(B334,'Export 20240703'!$A$3:$D$1001,4,false),0)</f>
        <v>511</v>
      </c>
      <c r="H334" s="22">
        <f>ifna(vlookup(B334,'GM 20240523'!$A$3:$E$1001,5,false),0)</f>
        <v>436</v>
      </c>
      <c r="J334" s="22">
        <f t="shared" si="1"/>
        <v>335</v>
      </c>
      <c r="K334" s="22">
        <f t="shared" si="2"/>
        <v>335</v>
      </c>
      <c r="L334" s="22">
        <f t="shared" si="3"/>
        <v>333</v>
      </c>
      <c r="M334" s="22">
        <f t="shared" si="4"/>
        <v>331</v>
      </c>
      <c r="N334" s="22">
        <f t="shared" si="5"/>
        <v>327</v>
      </c>
      <c r="O334" s="22">
        <f t="shared" si="6"/>
        <v>312</v>
      </c>
    </row>
    <row r="335">
      <c r="A335" s="18" t="s">
        <v>296</v>
      </c>
      <c r="B335" s="18">
        <v>817.0</v>
      </c>
      <c r="C335" s="40">
        <f>IfNA(vlookup(B335,'Export 20241202'!$B$3:$C$1005,2,false),0)</f>
        <v>819</v>
      </c>
      <c r="D335" s="40">
        <f>ifna(vlookup(B335,'Export 20241101'!B303:C1306,2,false),0)</f>
        <v>619</v>
      </c>
      <c r="E335" s="40">
        <f>ifna(vlookup($B335,'Export 20241001'!$A$3:$D$1006,4,false),0)</f>
        <v>559</v>
      </c>
      <c r="F335" s="22">
        <f>ifna(vlookup(B335,'Export 20240812'!$A$3:$D$1001,4,false),0)</f>
        <v>443</v>
      </c>
      <c r="G335" s="22">
        <f>ifna(vlookup(B335,'Export 20240703'!$A$3:$D$1001,4,false),0)</f>
        <v>377</v>
      </c>
      <c r="H335" s="22">
        <f>ifna(vlookup(B335,'GM 20240523'!$A$3:$E$1001,5,false),0)</f>
        <v>315</v>
      </c>
      <c r="J335" s="22">
        <f t="shared" si="1"/>
        <v>330</v>
      </c>
      <c r="K335" s="22">
        <f t="shared" si="2"/>
        <v>334</v>
      </c>
      <c r="L335" s="22">
        <f t="shared" si="3"/>
        <v>334</v>
      </c>
      <c r="M335" s="22">
        <f t="shared" si="4"/>
        <v>334</v>
      </c>
      <c r="N335" s="22">
        <f t="shared" si="5"/>
        <v>332</v>
      </c>
      <c r="O335" s="22">
        <f t="shared" si="6"/>
        <v>319</v>
      </c>
    </row>
    <row r="336">
      <c r="A336" s="18" t="s">
        <v>164</v>
      </c>
      <c r="B336" s="18">
        <v>781.0</v>
      </c>
      <c r="C336" s="40">
        <f>IfNA(vlookup(B336,'Export 20241202'!$B$3:$C$1005,2,false),0)</f>
        <v>576</v>
      </c>
      <c r="D336" s="40">
        <f>ifna(vlookup(B336,'Export 20241101'!B298:C1301,2,false),0)</f>
        <v>542</v>
      </c>
      <c r="E336" s="40">
        <f>ifna(vlookup($B336,'Export 20241001'!$A$3:$D$1006,4,false),0)</f>
        <v>508</v>
      </c>
      <c r="F336" s="22">
        <f>ifna(vlookup(B336,'Export 20240812'!$A$3:$D$1001,4,false),0)</f>
        <v>462</v>
      </c>
      <c r="G336" s="22">
        <f>ifna(vlookup(B336,'Export 20240703'!$A$3:$D$1001,4,false),0)</f>
        <v>431</v>
      </c>
      <c r="H336" s="22">
        <f>ifna(vlookup(B336,'GM 20240523'!$A$3:$E$1001,5,false),0)</f>
        <v>411</v>
      </c>
      <c r="J336" s="22">
        <f t="shared" si="1"/>
        <v>338</v>
      </c>
      <c r="K336" s="22">
        <f t="shared" si="2"/>
        <v>336</v>
      </c>
      <c r="L336" s="22">
        <f t="shared" si="3"/>
        <v>335</v>
      </c>
      <c r="M336" s="22">
        <f t="shared" si="4"/>
        <v>333</v>
      </c>
      <c r="N336" s="22">
        <f t="shared" si="5"/>
        <v>330</v>
      </c>
      <c r="O336" s="22">
        <f t="shared" si="6"/>
        <v>316</v>
      </c>
    </row>
    <row r="337">
      <c r="A337" s="18" t="s">
        <v>529</v>
      </c>
      <c r="B337" s="18">
        <v>956.0</v>
      </c>
      <c r="C337" s="40">
        <f>IfNA(vlookup(B337,'Export 20241202'!$B$3:$C$1005,2,false),0)</f>
        <v>494</v>
      </c>
      <c r="D337" s="40">
        <f>ifna(vlookup(B337,'Export 20241101'!B343:C1346,2,false),0)</f>
        <v>494</v>
      </c>
      <c r="E337" s="40">
        <f>ifna(vlookup($B337,'Export 20241001'!$A$3:$D$1006,4,false),0)</f>
        <v>493</v>
      </c>
      <c r="F337" s="22">
        <f>ifna(vlookup(B337,'Export 20240812'!$A$3:$D$1001,4,false),0)</f>
        <v>493</v>
      </c>
      <c r="G337" s="22">
        <f>ifna(vlookup(B337,'Export 20240703'!$A$3:$D$1001,4,false),0)</f>
        <v>492</v>
      </c>
      <c r="H337" s="22">
        <f>ifna(vlookup(B337,'GM 20240523'!$A$3:$E$1001,5,false),0)</f>
        <v>0</v>
      </c>
      <c r="J337" s="22">
        <f t="shared" si="1"/>
        <v>340</v>
      </c>
      <c r="K337" s="22">
        <f t="shared" si="2"/>
        <v>337</v>
      </c>
      <c r="L337" s="22">
        <f t="shared" si="3"/>
        <v>336</v>
      </c>
      <c r="M337" s="22">
        <f t="shared" si="4"/>
        <v>332</v>
      </c>
      <c r="N337" s="22">
        <f t="shared" si="5"/>
        <v>329</v>
      </c>
      <c r="O337" s="22">
        <f t="shared" si="6"/>
        <v>336</v>
      </c>
    </row>
    <row r="338">
      <c r="A338" s="18" t="s">
        <v>180</v>
      </c>
      <c r="B338" s="18">
        <v>643.0</v>
      </c>
      <c r="C338" s="40">
        <f>IfNA(vlookup(B338,'Export 20241202'!$B$3:$C$1005,2,false),0)</f>
        <v>486</v>
      </c>
      <c r="D338" s="40">
        <f>ifna(vlookup(B338,'Export 20241101'!B248:C1251,2,false),0)</f>
        <v>450</v>
      </c>
      <c r="E338" s="40">
        <f>ifna(vlookup($B338,'Export 20241001'!$A$3:$D$1006,4,false),0)</f>
        <v>420</v>
      </c>
      <c r="F338" s="22">
        <f>ifna(vlookup(B338,'Export 20240812'!$A$3:$D$1001,4,false),0)</f>
        <v>357</v>
      </c>
      <c r="G338" s="22">
        <f>ifna(vlookup(B338,'Export 20240703'!$A$3:$D$1001,4,false),0)</f>
        <v>323</v>
      </c>
      <c r="H338" s="22">
        <f>ifna(vlookup(B338,'GM 20240523'!$A$3:$E$1001,5,false),0)</f>
        <v>302</v>
      </c>
      <c r="J338" s="22">
        <f t="shared" si="1"/>
        <v>341</v>
      </c>
      <c r="K338" s="22">
        <f t="shared" si="2"/>
        <v>339</v>
      </c>
      <c r="L338" s="22">
        <f t="shared" si="3"/>
        <v>337</v>
      </c>
      <c r="M338" s="22">
        <f t="shared" si="4"/>
        <v>336</v>
      </c>
      <c r="N338" s="22">
        <f t="shared" si="5"/>
        <v>335</v>
      </c>
      <c r="O338" s="22">
        <f t="shared" si="6"/>
        <v>320</v>
      </c>
    </row>
    <row r="339">
      <c r="A339" s="18" t="s">
        <v>243</v>
      </c>
      <c r="B339" s="18">
        <v>756.0</v>
      </c>
      <c r="C339" s="40">
        <f>IfNA(vlookup(B339,'Export 20241202'!$B$3:$C$1005,2,false),0)</f>
        <v>366</v>
      </c>
      <c r="D339" s="40">
        <f>ifna(vlookup(B339,'Export 20241101'!B293:C1296,2,false),0)</f>
        <v>366</v>
      </c>
      <c r="E339" s="40">
        <f>ifna(vlookup($B339,'Export 20241001'!$A$3:$D$1006,4,false),0)</f>
        <v>366</v>
      </c>
      <c r="F339" s="22">
        <f>ifna(vlookup(B339,'Export 20240812'!$A$3:$D$1001,4,false),0)</f>
        <v>366</v>
      </c>
      <c r="G339" s="22">
        <f>ifna(vlookup(B339,'Export 20240703'!$A$3:$D$1001,4,false),0)</f>
        <v>365</v>
      </c>
      <c r="H339" s="22">
        <f>ifna(vlookup(B339,'GM 20240523'!$A$3:$E$1001,5,false),0)</f>
        <v>365</v>
      </c>
      <c r="J339" s="22">
        <f t="shared" si="1"/>
        <v>345</v>
      </c>
      <c r="K339" s="22">
        <f t="shared" si="2"/>
        <v>341</v>
      </c>
      <c r="L339" s="22">
        <f t="shared" si="3"/>
        <v>338</v>
      </c>
      <c r="M339" s="22">
        <f t="shared" si="4"/>
        <v>335</v>
      </c>
      <c r="N339" s="22">
        <f t="shared" si="5"/>
        <v>333</v>
      </c>
      <c r="O339" s="22">
        <f t="shared" si="6"/>
        <v>318</v>
      </c>
    </row>
    <row r="340">
      <c r="A340" s="18" t="s">
        <v>467</v>
      </c>
      <c r="B340" s="18">
        <v>1095.0</v>
      </c>
      <c r="C340" s="40">
        <f>IfNA(vlookup(B340,'Export 20241202'!$B$3:$C$1005,2,false),0)</f>
        <v>548</v>
      </c>
      <c r="D340" s="40">
        <f>ifna(vlookup(B340,'Export 20241101'!B358:C1361,2,false),0)</f>
        <v>456</v>
      </c>
      <c r="E340" s="40">
        <f>ifna(vlookup($B340,'Export 20241001'!$A$3:$D$1006,4,false),0)</f>
        <v>365</v>
      </c>
      <c r="F340" s="22">
        <f>ifna(vlookup(B340,'Export 20240812'!$A$3:$D$1001,4,false),0)</f>
        <v>40</v>
      </c>
      <c r="G340" s="22">
        <f>ifna(vlookup(B340,'Export 20240703'!$A$3:$D$1001,4,false),0)</f>
        <v>0</v>
      </c>
      <c r="H340" s="22">
        <f>ifna(vlookup(B340,'GM 20240523'!$A$3:$E$1001,5,false),0)</f>
        <v>0</v>
      </c>
      <c r="J340" s="22">
        <f t="shared" si="1"/>
        <v>339</v>
      </c>
      <c r="K340" s="22">
        <f t="shared" si="2"/>
        <v>338</v>
      </c>
      <c r="L340" s="22">
        <f t="shared" si="3"/>
        <v>339</v>
      </c>
      <c r="M340" s="22">
        <f t="shared" si="4"/>
        <v>345</v>
      </c>
      <c r="N340" s="22">
        <f t="shared" si="5"/>
        <v>347</v>
      </c>
      <c r="O340" s="22">
        <f t="shared" si="6"/>
        <v>336</v>
      </c>
    </row>
    <row r="341">
      <c r="A341" s="18" t="s">
        <v>201</v>
      </c>
      <c r="B341" s="18">
        <v>315.0</v>
      </c>
      <c r="C341" s="40">
        <f>IfNA(vlookup(B341,'Export 20241202'!$B$3:$C$1005,2,false),0)</f>
        <v>409</v>
      </c>
      <c r="D341" s="40">
        <f>ifna(vlookup(B341,'Export 20241101'!B171:C1173,2,false),0)</f>
        <v>383</v>
      </c>
      <c r="E341" s="40">
        <f>ifna(vlookup($B341,'Export 20241001'!$A$3:$D$1006,4,false),0)</f>
        <v>352</v>
      </c>
      <c r="F341" s="22">
        <f>ifna(vlookup(B341,'Export 20240812'!$A$3:$D$1001,4,false),0)</f>
        <v>315</v>
      </c>
      <c r="G341" s="22">
        <f>ifna(vlookup(B341,'Export 20240703'!$A$3:$D$1001,4,false),0)</f>
        <v>294</v>
      </c>
      <c r="H341" s="22">
        <f>ifna(vlookup(B341,'GM 20240523'!$A$3:$E$1001,5,false),0)</f>
        <v>273</v>
      </c>
      <c r="J341" s="22">
        <f t="shared" si="1"/>
        <v>344</v>
      </c>
      <c r="K341" s="22">
        <f t="shared" si="2"/>
        <v>340</v>
      </c>
      <c r="L341" s="22">
        <f t="shared" si="3"/>
        <v>340</v>
      </c>
      <c r="M341" s="22">
        <f t="shared" si="4"/>
        <v>338</v>
      </c>
      <c r="N341" s="22">
        <f t="shared" si="5"/>
        <v>336</v>
      </c>
      <c r="O341" s="22">
        <f t="shared" si="6"/>
        <v>321</v>
      </c>
    </row>
    <row r="342">
      <c r="A342" s="18" t="s">
        <v>652</v>
      </c>
      <c r="B342" s="18">
        <v>1041.0</v>
      </c>
      <c r="C342" s="40">
        <f>IfNA(vlookup(B342,'Export 20241202'!$B$3:$C$1005,2,false),0)</f>
        <v>349</v>
      </c>
      <c r="D342" s="40">
        <f>ifna(vlookup(B342,'Export 20241101'!B352:C1355,2,false),0)</f>
        <v>349</v>
      </c>
      <c r="E342" s="40">
        <f>ifna(vlookup($B342,'Export 20241001'!$A$3:$D$1006,4,false),0)</f>
        <v>349</v>
      </c>
      <c r="F342" s="22">
        <f>ifna(vlookup(B342,'Export 20240812'!$A$3:$D$1001,4,false),0)</f>
        <v>349</v>
      </c>
      <c r="G342" s="22">
        <f>ifna(vlookup(B342,'Export 20240703'!$A$3:$D$1001,4,false),0)</f>
        <v>349</v>
      </c>
      <c r="H342" s="22">
        <f>ifna(vlookup(B342,'GM 20240523'!$A$3:$E$1001,5,false),0)</f>
        <v>267</v>
      </c>
      <c r="J342" s="22">
        <f t="shared" si="1"/>
        <v>346</v>
      </c>
      <c r="K342" s="22">
        <f t="shared" si="2"/>
        <v>342</v>
      </c>
      <c r="L342" s="22">
        <f t="shared" si="3"/>
        <v>341</v>
      </c>
      <c r="M342" s="22">
        <f t="shared" si="4"/>
        <v>337</v>
      </c>
      <c r="N342" s="22">
        <f t="shared" si="5"/>
        <v>334</v>
      </c>
      <c r="O342" s="22">
        <f t="shared" si="6"/>
        <v>322</v>
      </c>
    </row>
    <row r="343">
      <c r="A343" s="18" t="s">
        <v>405</v>
      </c>
      <c r="B343" s="18">
        <v>646.0</v>
      </c>
      <c r="C343" s="40">
        <f>IfNA(vlookup(B343,'Export 20241202'!$B$3:$C$1005,2,false),0)</f>
        <v>349</v>
      </c>
      <c r="D343" s="40">
        <f>ifna(vlookup(B343,'Export 20241101'!B251:C1254,2,false),0)</f>
        <v>329</v>
      </c>
      <c r="E343" s="40">
        <f>ifna(vlookup($B343,'Export 20241001'!$A$3:$D$1006,4,false),0)</f>
        <v>318</v>
      </c>
      <c r="F343" s="22">
        <f>ifna(vlookup(B343,'Export 20240812'!$A$3:$D$1001,4,false),0)</f>
        <v>285</v>
      </c>
      <c r="G343" s="22">
        <f>ifna(vlookup(B343,'Export 20240703'!$A$3:$D$1001,4,false),0)</f>
        <v>265</v>
      </c>
      <c r="H343" s="22">
        <f>ifna(vlookup(B343,'GM 20240523'!$A$3:$E$1001,5,false),0)</f>
        <v>251</v>
      </c>
      <c r="J343" s="22">
        <f t="shared" si="1"/>
        <v>346</v>
      </c>
      <c r="K343" s="22">
        <f t="shared" si="2"/>
        <v>343</v>
      </c>
      <c r="L343" s="22">
        <f t="shared" si="3"/>
        <v>342</v>
      </c>
      <c r="M343" s="22">
        <f t="shared" si="4"/>
        <v>339</v>
      </c>
      <c r="N343" s="22">
        <f t="shared" si="5"/>
        <v>337</v>
      </c>
      <c r="O343" s="22">
        <f t="shared" si="6"/>
        <v>323</v>
      </c>
    </row>
    <row r="344">
      <c r="A344" s="18" t="s">
        <v>348</v>
      </c>
      <c r="B344" s="18">
        <v>653.0</v>
      </c>
      <c r="C344" s="40">
        <f>IfNA(vlookup(B344,'Export 20241202'!$B$3:$C$1005,2,false),0)</f>
        <v>299</v>
      </c>
      <c r="D344" s="40">
        <f>ifna(vlookup(B344,'Export 20241101'!B253:C1256,2,false),0)</f>
        <v>224</v>
      </c>
      <c r="E344" s="40">
        <f>ifna(vlookup($B344,'Export 20241001'!$A$3:$D$1006,4,false),0)</f>
        <v>188</v>
      </c>
      <c r="F344" s="22">
        <f>ifna(vlookup(B344,'Export 20240812'!$A$3:$D$1001,4,false),0)</f>
        <v>131</v>
      </c>
      <c r="G344" s="22">
        <f>ifna(vlookup(B344,'Export 20240703'!$A$3:$D$1001,4,false),0)</f>
        <v>117</v>
      </c>
      <c r="H344" s="22">
        <f>ifna(vlookup(B344,'GM 20240523'!$A$3:$E$1001,5,false),0)</f>
        <v>93</v>
      </c>
      <c r="J344" s="22">
        <f t="shared" si="1"/>
        <v>350</v>
      </c>
      <c r="K344" s="22">
        <f t="shared" si="2"/>
        <v>346</v>
      </c>
      <c r="L344" s="22">
        <f t="shared" si="3"/>
        <v>343</v>
      </c>
      <c r="M344" s="22">
        <f t="shared" si="4"/>
        <v>341</v>
      </c>
      <c r="N344" s="22">
        <f t="shared" si="5"/>
        <v>340</v>
      </c>
      <c r="O344" s="22">
        <f t="shared" si="6"/>
        <v>329</v>
      </c>
    </row>
    <row r="345">
      <c r="A345" s="18" t="s">
        <v>153</v>
      </c>
      <c r="B345" s="18">
        <v>663.0</v>
      </c>
      <c r="C345" s="40">
        <f>IfNA(vlookup(B345,'Export 20241202'!$B$3:$C$1005,2,false),0)</f>
        <v>317</v>
      </c>
      <c r="D345" s="40">
        <f>ifna(vlookup(B345,'Export 20241101'!B258:C1261,2,false),0)</f>
        <v>302</v>
      </c>
      <c r="E345" s="40">
        <f>ifna(vlookup($B345,'Export 20241001'!$A$3:$D$1006,4,false),0)</f>
        <v>164</v>
      </c>
      <c r="F345" s="22">
        <f>ifna(vlookup(B345,'Export 20240812'!$A$3:$D$1001,4,false),0)</f>
        <v>163</v>
      </c>
      <c r="G345" s="22">
        <f>ifna(vlookup(B345,'Export 20240703'!$A$3:$D$1001,4,false),0)</f>
        <v>163</v>
      </c>
      <c r="H345" s="22">
        <f>ifna(vlookup(B345,'GM 20240523'!$A$3:$E$1001,5,false),0)</f>
        <v>163</v>
      </c>
      <c r="J345" s="22">
        <f t="shared" si="1"/>
        <v>349</v>
      </c>
      <c r="K345" s="22">
        <f t="shared" si="2"/>
        <v>344</v>
      </c>
      <c r="L345" s="22">
        <f t="shared" si="3"/>
        <v>344</v>
      </c>
      <c r="M345" s="22">
        <f t="shared" si="4"/>
        <v>340</v>
      </c>
      <c r="N345" s="22">
        <f t="shared" si="5"/>
        <v>338</v>
      </c>
      <c r="O345" s="22">
        <f t="shared" si="6"/>
        <v>327</v>
      </c>
    </row>
    <row r="346">
      <c r="A346" s="18" t="s">
        <v>328</v>
      </c>
      <c r="B346" s="18">
        <v>870.0</v>
      </c>
      <c r="C346" s="40">
        <f>IfNA(vlookup(B346,'Export 20241202'!$B$3:$C$1005,2,false),0)</f>
        <v>267</v>
      </c>
      <c r="D346" s="40">
        <f>ifna(vlookup(B346,'Export 20241101'!B314:C1317,2,false),0)</f>
        <v>232</v>
      </c>
      <c r="E346" s="40">
        <f>ifna(vlookup($B346,'Export 20241001'!$A$3:$D$1006,4,false),0)</f>
        <v>83</v>
      </c>
      <c r="F346" s="22">
        <f>ifna(vlookup(B346,'Export 20240812'!$A$3:$D$1001,4,false),0)</f>
        <v>83</v>
      </c>
      <c r="G346" s="22">
        <f>ifna(vlookup(B346,'Export 20240703'!$A$3:$D$1001,4,false),0)</f>
        <v>83</v>
      </c>
      <c r="H346" s="22">
        <f>ifna(vlookup(B346,'GM 20240523'!$A$3:$E$1001,5,false),0)</f>
        <v>83</v>
      </c>
      <c r="J346" s="22">
        <f t="shared" si="1"/>
        <v>351</v>
      </c>
      <c r="K346" s="22">
        <f t="shared" si="2"/>
        <v>345</v>
      </c>
      <c r="L346" s="22">
        <f t="shared" si="3"/>
        <v>345</v>
      </c>
      <c r="M346" s="22">
        <f t="shared" si="4"/>
        <v>342</v>
      </c>
      <c r="N346" s="22">
        <f t="shared" si="5"/>
        <v>341</v>
      </c>
      <c r="O346" s="22">
        <f t="shared" si="6"/>
        <v>330</v>
      </c>
    </row>
    <row r="347">
      <c r="A347" s="18" t="s">
        <v>311</v>
      </c>
      <c r="B347" s="18">
        <v>635.0</v>
      </c>
      <c r="C347" s="40">
        <f>IfNA(vlookup(B347,'Export 20241202'!$B$3:$C$1005,2,false),0)</f>
        <v>96</v>
      </c>
      <c r="D347" s="40">
        <f>ifna(vlookup(B347,'Export 20241101'!B245:C1248,2,false),0)</f>
        <v>89</v>
      </c>
      <c r="E347" s="40">
        <f>ifna(vlookup($B347,'Export 20241001'!$A$3:$D$1006,4,false),0)</f>
        <v>83</v>
      </c>
      <c r="F347" s="22">
        <f>ifna(vlookup(B347,'Export 20240812'!$A$3:$D$1001,4,false),0)</f>
        <v>74</v>
      </c>
      <c r="G347" s="22">
        <f>ifna(vlookup(B347,'Export 20240703'!$A$3:$D$1001,4,false),0)</f>
        <v>69</v>
      </c>
      <c r="H347" s="22">
        <f>ifna(vlookup(B347,'GM 20240523'!$A$3:$E$1001,5,false),0)</f>
        <v>66</v>
      </c>
      <c r="J347" s="22">
        <f t="shared" si="1"/>
        <v>356</v>
      </c>
      <c r="K347" s="22">
        <f t="shared" si="2"/>
        <v>353</v>
      </c>
      <c r="L347" s="22">
        <f t="shared" si="3"/>
        <v>345</v>
      </c>
      <c r="M347" s="22">
        <f t="shared" si="4"/>
        <v>343</v>
      </c>
      <c r="N347" s="22">
        <f t="shared" si="5"/>
        <v>342</v>
      </c>
      <c r="O347" s="22">
        <f t="shared" si="6"/>
        <v>331</v>
      </c>
    </row>
    <row r="348">
      <c r="A348" s="18" t="s">
        <v>144</v>
      </c>
      <c r="B348" s="18">
        <v>587.0</v>
      </c>
      <c r="C348" s="40">
        <f>IfNA(vlookup(B348,'Export 20241202'!$B$3:$C$1005,2,false),0)</f>
        <v>111</v>
      </c>
      <c r="D348" s="40">
        <f>ifna(vlookup(B348,'Export 20241101'!B235:C1238,2,false),0)</f>
        <v>89</v>
      </c>
      <c r="E348" s="40">
        <f>ifna(vlookup($B348,'Export 20241001'!$A$3:$D$1006,4,false),0)</f>
        <v>75</v>
      </c>
      <c r="F348" s="22">
        <f>ifna(vlookup(B348,'Export 20240812'!$A$3:$D$1001,4,false),0)</f>
        <v>52</v>
      </c>
      <c r="G348" s="22">
        <f>ifna(vlookup(B348,'Export 20240703'!$A$3:$D$1001,4,false),0)</f>
        <v>40</v>
      </c>
      <c r="H348" s="22">
        <f>ifna(vlookup(B348,'GM 20240523'!$A$3:$E$1001,5,false),0)</f>
        <v>36</v>
      </c>
      <c r="J348" s="22">
        <f t="shared" si="1"/>
        <v>354</v>
      </c>
      <c r="K348" s="22">
        <f t="shared" si="2"/>
        <v>353</v>
      </c>
      <c r="L348" s="22">
        <f t="shared" si="3"/>
        <v>347</v>
      </c>
      <c r="M348" s="22">
        <f t="shared" si="4"/>
        <v>344</v>
      </c>
      <c r="N348" s="22">
        <f t="shared" si="5"/>
        <v>343</v>
      </c>
      <c r="O348" s="22">
        <f t="shared" si="6"/>
        <v>332</v>
      </c>
    </row>
    <row r="349">
      <c r="A349" s="18" t="s">
        <v>329</v>
      </c>
      <c r="B349" s="18">
        <v>885.0</v>
      </c>
      <c r="C349" s="40">
        <f>IfNA(vlookup(B349,'Export 20241202'!$B$3:$C$1005,2,false),0)</f>
        <v>82</v>
      </c>
      <c r="D349" s="40">
        <f>ifna(vlookup(B349,'Export 20241101'!B316:C1319,2,false),0)</f>
        <v>71</v>
      </c>
      <c r="E349" s="40">
        <f>ifna(vlookup($B349,'Export 20241001'!$A$3:$D$1006,4,false),0)</f>
        <v>59</v>
      </c>
      <c r="F349" s="22">
        <f>ifna(vlookup(B349,'Export 20240812'!$A$3:$D$1001,4,false),0)</f>
        <v>30</v>
      </c>
      <c r="G349" s="22">
        <f>ifna(vlookup(B349,'Export 20240703'!$A$3:$D$1001,4,false),0)</f>
        <v>25</v>
      </c>
      <c r="H349" s="22">
        <f>ifna(vlookup(B349,'GM 20240523'!$A$3:$E$1001,5,false),0)</f>
        <v>23</v>
      </c>
      <c r="J349" s="22">
        <f t="shared" si="1"/>
        <v>358</v>
      </c>
      <c r="K349" s="22">
        <f t="shared" si="2"/>
        <v>355</v>
      </c>
      <c r="L349" s="22">
        <f t="shared" si="3"/>
        <v>348</v>
      </c>
      <c r="M349" s="22">
        <f t="shared" si="4"/>
        <v>346</v>
      </c>
      <c r="N349" s="22">
        <f t="shared" si="5"/>
        <v>344</v>
      </c>
      <c r="O349" s="22">
        <f t="shared" si="6"/>
        <v>333</v>
      </c>
    </row>
    <row r="350">
      <c r="A350" s="18" t="s">
        <v>763</v>
      </c>
      <c r="B350" s="18">
        <v>1089.0</v>
      </c>
      <c r="C350" s="40">
        <f>IfNA(vlookup(B350,'Export 20241202'!$B$3:$C$1005,2,false),0)</f>
        <v>189</v>
      </c>
      <c r="D350" s="40">
        <f>ifna(vlookup(B350,'Export 20241101'!B356:C1359,2,false),0)</f>
        <v>95</v>
      </c>
      <c r="E350" s="40">
        <f>ifna(vlookup($B350,'Export 20241001'!$A$3:$D$1006,4,false),0)</f>
        <v>54</v>
      </c>
      <c r="F350" s="22">
        <f>ifna(vlookup(B350,'Export 20240812'!$A$3:$D$1001,4,false),0)</f>
        <v>3</v>
      </c>
      <c r="G350" s="22">
        <f>ifna(vlookup(B350,'Export 20240703'!$A$3:$D$1001,4,false),0)</f>
        <v>0</v>
      </c>
      <c r="H350" s="22">
        <f>ifna(vlookup(B350,'GM 20240523'!$A$3:$E$1001,5,false),0)</f>
        <v>0</v>
      </c>
      <c r="J350" s="22">
        <f t="shared" si="1"/>
        <v>353</v>
      </c>
      <c r="K350" s="22">
        <f t="shared" si="2"/>
        <v>352</v>
      </c>
      <c r="L350" s="22">
        <f t="shared" si="3"/>
        <v>349</v>
      </c>
      <c r="M350" s="22">
        <f t="shared" si="4"/>
        <v>347</v>
      </c>
      <c r="N350" s="22">
        <f t="shared" si="5"/>
        <v>347</v>
      </c>
      <c r="O350" s="22">
        <f t="shared" si="6"/>
        <v>336</v>
      </c>
    </row>
    <row r="351">
      <c r="A351" s="18" t="s">
        <v>742</v>
      </c>
      <c r="B351" s="18">
        <v>921.0</v>
      </c>
      <c r="C351" s="40">
        <f>IfNA(vlookup(B351,'Export 20241202'!$B$3:$C$1005,2,false),0)</f>
        <v>191</v>
      </c>
      <c r="D351" s="40">
        <f>ifna(vlookup(B351,'Export 20241101'!B325:C1328,2,false),0)</f>
        <v>167</v>
      </c>
      <c r="E351" s="40">
        <f>ifna(vlookup($B351,'Export 20241001'!$A$3:$D$1006,4,false),0)</f>
        <v>43</v>
      </c>
      <c r="F351" s="22">
        <f>ifna(vlookup(B351,'Export 20240812'!$A$3:$D$1001,4,false),0)</f>
        <v>0</v>
      </c>
      <c r="G351" s="22">
        <f>ifna(vlookup(B351,'Export 20240703'!$A$3:$D$1001,4,false),0)</f>
        <v>0</v>
      </c>
      <c r="H351" s="22">
        <f>ifna(vlookup(B351,'GM 20240523'!$A$3:$E$1001,5,false),0)</f>
        <v>0</v>
      </c>
      <c r="J351" s="22">
        <f t="shared" si="1"/>
        <v>352</v>
      </c>
      <c r="K351" s="22">
        <f t="shared" si="2"/>
        <v>348</v>
      </c>
      <c r="L351" s="22">
        <f t="shared" si="3"/>
        <v>350</v>
      </c>
      <c r="M351" s="22">
        <f t="shared" si="4"/>
        <v>350</v>
      </c>
      <c r="N351" s="22">
        <f t="shared" si="5"/>
        <v>347</v>
      </c>
      <c r="O351" s="22">
        <f t="shared" si="6"/>
        <v>336</v>
      </c>
    </row>
    <row r="352">
      <c r="A352" s="18" t="s">
        <v>322</v>
      </c>
      <c r="B352" s="18">
        <v>922.0</v>
      </c>
      <c r="C352" s="40">
        <f>IfNA(vlookup(B352,'Export 20241202'!$B$3:$C$1005,2,false),0)</f>
        <v>55</v>
      </c>
      <c r="D352" s="40">
        <f>ifna(vlookup(B352,'Export 20241101'!B326:C1329,2,false),0)</f>
        <v>37</v>
      </c>
      <c r="E352" s="40">
        <f>ifna(vlookup($B352,'Export 20241001'!$A$3:$D$1006,4,false),0)</f>
        <v>8</v>
      </c>
      <c r="F352" s="22">
        <f>ifna(vlookup(B352,'Export 20240812'!$A$3:$D$1001,4,false),0)</f>
        <v>0</v>
      </c>
      <c r="G352" s="22">
        <f>ifna(vlookup(B352,'Export 20240703'!$A$3:$D$1001,4,false),0)</f>
        <v>0</v>
      </c>
      <c r="H352" s="22">
        <f>ifna(vlookup(B352,'GM 20240523'!$A$3:$E$1001,5,false),0)</f>
        <v>0</v>
      </c>
      <c r="J352" s="22">
        <f t="shared" si="1"/>
        <v>359</v>
      </c>
      <c r="K352" s="22">
        <f t="shared" si="2"/>
        <v>358</v>
      </c>
      <c r="L352" s="22">
        <f t="shared" si="3"/>
        <v>351</v>
      </c>
      <c r="M352" s="22">
        <f t="shared" si="4"/>
        <v>350</v>
      </c>
      <c r="N352" s="22">
        <f t="shared" si="5"/>
        <v>347</v>
      </c>
      <c r="O352" s="22">
        <f t="shared" si="6"/>
        <v>336</v>
      </c>
    </row>
    <row r="353">
      <c r="A353" s="18" t="s">
        <v>165</v>
      </c>
      <c r="B353" s="18">
        <v>776.0</v>
      </c>
      <c r="C353" s="40">
        <f>IfNA(vlookup(B353,'Export 20241202'!$B$3:$C$1005,2,false),0)</f>
        <v>5</v>
      </c>
      <c r="D353" s="40">
        <f>ifna(vlookup(B353,'Export 20241101'!B297:C1300,2,false),0)</f>
        <v>5</v>
      </c>
      <c r="E353" s="40">
        <f>ifna(vlookup($B353,'Export 20241001'!$A$3:$D$1006,4,false),0)</f>
        <v>3</v>
      </c>
      <c r="F353" s="22">
        <f>ifna(vlookup(B353,'Export 20240812'!$A$3:$D$1001,4,false),0)</f>
        <v>3</v>
      </c>
      <c r="G353" s="22">
        <f>ifna(vlookup(B353,'Export 20240703'!$A$3:$D$1001,4,false),0)</f>
        <v>3</v>
      </c>
      <c r="H353" s="22">
        <f>ifna(vlookup(B353,'GM 20240523'!$A$3:$E$1001,5,false),0)</f>
        <v>3</v>
      </c>
      <c r="J353" s="22">
        <f t="shared" si="1"/>
        <v>364</v>
      </c>
      <c r="K353" s="22">
        <f t="shared" si="2"/>
        <v>362</v>
      </c>
      <c r="L353" s="22">
        <f t="shared" si="3"/>
        <v>352</v>
      </c>
      <c r="M353" s="22">
        <f t="shared" si="4"/>
        <v>347</v>
      </c>
      <c r="N353" s="22">
        <f t="shared" si="5"/>
        <v>345</v>
      </c>
      <c r="O353" s="22">
        <f t="shared" si="6"/>
        <v>334</v>
      </c>
    </row>
    <row r="354">
      <c r="A354" s="18" t="s">
        <v>288</v>
      </c>
      <c r="B354" s="11">
        <v>1111.0</v>
      </c>
      <c r="C354" s="40">
        <f>IfNA(vlookup(B354,'Export 20241202'!$B$3:$C$1005,2,false),0)</f>
        <v>29</v>
      </c>
      <c r="D354" s="40">
        <f>ifna(vlookup(B354,'Export 20241101'!B359:C1362,2,false),0)</f>
        <v>17</v>
      </c>
      <c r="E354" s="40">
        <f>ifna(vlookup($B354,'Export 20241001'!$A$3:$D$1006,4,false),0)</f>
        <v>1</v>
      </c>
      <c r="F354" s="22">
        <f>ifna(vlookup(B354,'Export 20240812'!$A$3:$D$1001,4,false),0)</f>
        <v>0</v>
      </c>
      <c r="G354" s="22">
        <f>ifna(vlookup(B354,'Export 20240703'!$A$3:$D$1001,4,false),0)</f>
        <v>0</v>
      </c>
      <c r="H354" s="22">
        <f>ifna(vlookup(B354,'GM 20240523'!$A$3:$E$1001,5,false),0)</f>
        <v>0</v>
      </c>
      <c r="J354" s="22">
        <f t="shared" si="1"/>
        <v>360</v>
      </c>
      <c r="K354" s="22">
        <f t="shared" si="2"/>
        <v>359</v>
      </c>
      <c r="L354" s="22">
        <f t="shared" si="3"/>
        <v>353</v>
      </c>
      <c r="M354" s="22">
        <f t="shared" si="4"/>
        <v>350</v>
      </c>
      <c r="N354" s="22">
        <f t="shared" si="5"/>
        <v>347</v>
      </c>
      <c r="O354" s="22">
        <f t="shared" si="6"/>
        <v>336</v>
      </c>
    </row>
    <row r="355">
      <c r="A355" s="18" t="s">
        <v>157</v>
      </c>
      <c r="B355" s="18">
        <v>666.0</v>
      </c>
      <c r="C355" s="40">
        <f>IfNA(vlookup(B355,'Export 20241202'!$B$3:$C$1005,2,false),0)</f>
        <v>6</v>
      </c>
      <c r="D355" s="40">
        <f>ifna(vlookup(B355,'Export 20241101'!B259:C1262,2,false),0)</f>
        <v>6</v>
      </c>
      <c r="E355" s="40">
        <f>ifna(vlookup($B355,'Export 20241001'!$A$3:$D$1006,4,false),0)</f>
        <v>1</v>
      </c>
      <c r="F355" s="22">
        <f>ifna(vlookup(B355,'Export 20240812'!$A$3:$D$1001,4,false),0)</f>
        <v>1</v>
      </c>
      <c r="G355" s="22">
        <f>ifna(vlookup(B355,'Export 20240703'!$A$3:$D$1001,4,false),0)</f>
        <v>1</v>
      </c>
      <c r="H355" s="22">
        <f>ifna(vlookup(B355,'GM 20240523'!$A$3:$E$1001,5,false),0)</f>
        <v>1</v>
      </c>
      <c r="J355" s="22">
        <f t="shared" si="1"/>
        <v>363</v>
      </c>
      <c r="K355" s="22">
        <f t="shared" si="2"/>
        <v>361</v>
      </c>
      <c r="L355" s="22">
        <f t="shared" si="3"/>
        <v>353</v>
      </c>
      <c r="M355" s="22">
        <f t="shared" si="4"/>
        <v>349</v>
      </c>
      <c r="N355" s="22">
        <f t="shared" si="5"/>
        <v>346</v>
      </c>
      <c r="O355" s="22">
        <f t="shared" si="6"/>
        <v>335</v>
      </c>
    </row>
    <row r="356">
      <c r="A356" s="11" t="s">
        <v>873</v>
      </c>
      <c r="B356" s="11">
        <v>1129.0</v>
      </c>
      <c r="C356" s="40">
        <f>IfNA(vlookup(B356,'Export 20241202'!$B$3:$C$1005,2,false),0)</f>
        <v>2459</v>
      </c>
      <c r="D356" s="40">
        <f>ifna(vlookup(B356,'Export 20241101'!B362:C1365,2,false),0)</f>
        <v>1405</v>
      </c>
      <c r="E356" s="40">
        <f>ifna(vlookup($B356,'Export 20241001'!$A$3:$D$1006,4,false),0)</f>
        <v>0</v>
      </c>
      <c r="F356" s="22">
        <f>ifna(vlookup(B356,'Export 20240812'!$A$3:$D$1001,4,false),0)</f>
        <v>0</v>
      </c>
      <c r="G356" s="22">
        <f>ifna(vlookup(B356,'Export 20240703'!$A$3:$D$1001,4,false),0)</f>
        <v>0</v>
      </c>
      <c r="H356" s="22">
        <f>ifna(vlookup(B356,'GM 20240523'!$A$3:$E$1001,5,false),0)</f>
        <v>0</v>
      </c>
      <c r="J356" s="22">
        <f t="shared" si="1"/>
        <v>293</v>
      </c>
      <c r="K356" s="22">
        <f t="shared" si="2"/>
        <v>311</v>
      </c>
      <c r="L356" s="22">
        <f t="shared" si="3"/>
        <v>355</v>
      </c>
      <c r="M356" s="22">
        <f t="shared" si="4"/>
        <v>350</v>
      </c>
      <c r="N356" s="22">
        <f t="shared" si="5"/>
        <v>347</v>
      </c>
      <c r="O356" s="22">
        <f t="shared" si="6"/>
        <v>336</v>
      </c>
    </row>
    <row r="357">
      <c r="A357" s="11" t="s">
        <v>863</v>
      </c>
      <c r="B357" s="11">
        <v>1128.0</v>
      </c>
      <c r="C357" s="40">
        <f>IfNA(vlookup(B357,'Export 20241202'!$B$3:$C$1005,2,false),0)</f>
        <v>772</v>
      </c>
      <c r="D357" s="40">
        <f>ifna(vlookup(B357,'Export 20241101'!B361:C1364,2,false),0)</f>
        <v>144</v>
      </c>
      <c r="E357" s="40">
        <f>ifna(vlookup($B357,'Export 20241001'!$A$3:$D$1006,4,false),0)</f>
        <v>0</v>
      </c>
      <c r="F357" s="22">
        <f>ifna(vlookup(B357,'Export 20240812'!$A$3:$D$1001,4,false),0)</f>
        <v>0</v>
      </c>
      <c r="G357" s="22">
        <f>ifna(vlookup(B357,'Export 20240703'!$A$3:$D$1001,4,false),0)</f>
        <v>0</v>
      </c>
      <c r="H357" s="22">
        <f>ifna(vlookup(B357,'GM 20240523'!$A$3:$E$1001,5,false),0)</f>
        <v>0</v>
      </c>
      <c r="J357" s="22">
        <f t="shared" si="1"/>
        <v>332</v>
      </c>
      <c r="K357" s="22">
        <f t="shared" si="2"/>
        <v>349</v>
      </c>
      <c r="L357" s="22">
        <f t="shared" si="3"/>
        <v>355</v>
      </c>
      <c r="M357" s="22">
        <f t="shared" si="4"/>
        <v>350</v>
      </c>
      <c r="N357" s="22">
        <f t="shared" si="5"/>
        <v>347</v>
      </c>
      <c r="O357" s="22">
        <f t="shared" si="6"/>
        <v>336</v>
      </c>
    </row>
    <row r="358">
      <c r="A358" s="11" t="s">
        <v>842</v>
      </c>
      <c r="B358" s="11">
        <v>1135.0</v>
      </c>
      <c r="C358" s="40">
        <f>IfNA(vlookup(B358,'Export 20241202'!$B$3:$C$1005,2,false),0)</f>
        <v>582</v>
      </c>
      <c r="D358" s="40">
        <f>ifna(vlookup(B358,'Export 20241101'!B368:C1371,2,false),0)</f>
        <v>124</v>
      </c>
      <c r="E358" s="40">
        <f>ifna(vlookup($B358,'Export 20241001'!$A$3:$D$1006,4,false),0)</f>
        <v>0</v>
      </c>
      <c r="F358" s="22">
        <f>ifna(vlookup(B358,'Export 20240812'!$A$3:$D$1001,4,false),0)</f>
        <v>0</v>
      </c>
      <c r="G358" s="22">
        <f>ifna(vlookup(B358,'Export 20240703'!$A$3:$D$1001,4,false),0)</f>
        <v>0</v>
      </c>
      <c r="H358" s="22">
        <f>ifna(vlookup(B358,'GM 20240523'!$A$3:$E$1001,5,false),0)</f>
        <v>0</v>
      </c>
      <c r="J358" s="22">
        <f t="shared" si="1"/>
        <v>337</v>
      </c>
      <c r="K358" s="22">
        <f t="shared" si="2"/>
        <v>350</v>
      </c>
      <c r="L358" s="22">
        <f t="shared" si="3"/>
        <v>355</v>
      </c>
      <c r="M358" s="22">
        <f t="shared" si="4"/>
        <v>350</v>
      </c>
      <c r="N358" s="22">
        <f t="shared" si="5"/>
        <v>347</v>
      </c>
      <c r="O358" s="22">
        <f t="shared" si="6"/>
        <v>336</v>
      </c>
    </row>
    <row r="359">
      <c r="A359" s="11" t="s">
        <v>680</v>
      </c>
      <c r="B359" s="11">
        <v>1133.0</v>
      </c>
      <c r="C359" s="40">
        <f>IfNA(vlookup(B359,'Export 20241202'!$B$3:$C$1005,2,false),0)</f>
        <v>454</v>
      </c>
      <c r="D359" s="40">
        <f>ifna(vlookup(B359,'Export 20241101'!B366:C1369,2,false),0)</f>
        <v>203</v>
      </c>
      <c r="E359" s="40">
        <f>ifna(vlookup($B359,'Export 20241001'!$A$3:$D$1006,4,false),0)</f>
        <v>0</v>
      </c>
      <c r="F359" s="22">
        <f>ifna(vlookup(B359,'Export 20240812'!$A$3:$D$1001,4,false),0)</f>
        <v>0</v>
      </c>
      <c r="G359" s="22">
        <f>ifna(vlookup(B359,'Export 20240703'!$A$3:$D$1001,4,false),0)</f>
        <v>0</v>
      </c>
      <c r="H359" s="22">
        <f>ifna(vlookup(B359,'GM 20240523'!$A$3:$E$1001,5,false),0)</f>
        <v>0</v>
      </c>
      <c r="J359" s="22">
        <f t="shared" si="1"/>
        <v>342</v>
      </c>
      <c r="K359" s="22">
        <f t="shared" si="2"/>
        <v>347</v>
      </c>
      <c r="L359" s="22">
        <f t="shared" si="3"/>
        <v>355</v>
      </c>
      <c r="M359" s="22">
        <f t="shared" si="4"/>
        <v>350</v>
      </c>
      <c r="N359" s="22">
        <f t="shared" si="5"/>
        <v>347</v>
      </c>
      <c r="O359" s="22">
        <f t="shared" si="6"/>
        <v>336</v>
      </c>
    </row>
    <row r="360">
      <c r="A360" s="11" t="s">
        <v>874</v>
      </c>
      <c r="B360" s="11">
        <v>1132.0</v>
      </c>
      <c r="C360" s="40">
        <f>IfNA(vlookup(B360,'Export 20241202'!$B$3:$C$1005,2,false),0)</f>
        <v>452</v>
      </c>
      <c r="D360" s="40">
        <f>ifna(vlookup(B360,'Export 20241101'!B365:C1368,2,false),0)</f>
        <v>46</v>
      </c>
      <c r="E360" s="40">
        <f>ifna(vlookup($B360,'Export 20241001'!$A$3:$D$1006,4,false),0)</f>
        <v>0</v>
      </c>
      <c r="F360" s="22">
        <f>ifna(vlookup(B360,'Export 20240812'!$A$3:$D$1001,4,false),0)</f>
        <v>0</v>
      </c>
      <c r="G360" s="22">
        <f>ifna(vlookup(B360,'Export 20240703'!$A$3:$D$1001,4,false),0)</f>
        <v>0</v>
      </c>
      <c r="H360" s="22">
        <f>ifna(vlookup(B360,'GM 20240523'!$A$3:$E$1001,5,false),0)</f>
        <v>0</v>
      </c>
      <c r="J360" s="22">
        <f t="shared" si="1"/>
        <v>343</v>
      </c>
      <c r="K360" s="22">
        <f t="shared" si="2"/>
        <v>357</v>
      </c>
      <c r="L360" s="22">
        <f t="shared" si="3"/>
        <v>355</v>
      </c>
      <c r="M360" s="22">
        <f t="shared" si="4"/>
        <v>350</v>
      </c>
      <c r="N360" s="22">
        <f t="shared" si="5"/>
        <v>347</v>
      </c>
      <c r="O360" s="22">
        <f t="shared" si="6"/>
        <v>336</v>
      </c>
    </row>
    <row r="361">
      <c r="A361" s="11" t="s">
        <v>655</v>
      </c>
      <c r="B361" s="11">
        <v>1137.0</v>
      </c>
      <c r="C361" s="40">
        <f>IfNA(vlookup(B361,'Export 20241202'!$B$3:$C$1005,2,false),0)</f>
        <v>337</v>
      </c>
      <c r="D361" s="40">
        <f>ifna(vlookup(B361,'Export 20241101'!B370:C1373,2,false),0)</f>
        <v>101</v>
      </c>
      <c r="E361" s="40">
        <f>ifna(vlookup($B361,'Export 20241001'!$A$3:$D$1006,4,false),0)</f>
        <v>0</v>
      </c>
      <c r="F361" s="22">
        <f>ifna(vlookup(B361,'Export 20240812'!$A$3:$D$1001,4,false),0)</f>
        <v>0</v>
      </c>
      <c r="G361" s="22">
        <f>ifna(vlookup(B361,'Export 20240703'!$A$3:$D$1001,4,false),0)</f>
        <v>0</v>
      </c>
      <c r="H361" s="22">
        <f>ifna(vlookup(B361,'GM 20240523'!$A$3:$E$1001,5,false),0)</f>
        <v>0</v>
      </c>
      <c r="J361" s="22">
        <f t="shared" si="1"/>
        <v>348</v>
      </c>
      <c r="K361" s="22">
        <f t="shared" si="2"/>
        <v>351</v>
      </c>
      <c r="L361" s="22">
        <f t="shared" si="3"/>
        <v>355</v>
      </c>
      <c r="M361" s="22">
        <f t="shared" si="4"/>
        <v>350</v>
      </c>
      <c r="N361" s="22">
        <f t="shared" si="5"/>
        <v>347</v>
      </c>
      <c r="O361" s="22">
        <f t="shared" si="6"/>
        <v>336</v>
      </c>
    </row>
    <row r="362">
      <c r="A362" s="11" t="s">
        <v>858</v>
      </c>
      <c r="B362" s="11">
        <v>1131.0</v>
      </c>
      <c r="C362" s="40">
        <f>IfNA(vlookup(B362,'Export 20241202'!$B$3:$C$1005,2,false),0)</f>
        <v>109</v>
      </c>
      <c r="D362" s="40">
        <f>ifna(vlookup(B362,'Export 20241101'!B364:C1367,2,false),0)</f>
        <v>14</v>
      </c>
      <c r="E362" s="40">
        <f>ifna(vlookup($B362,'Export 20241001'!$A$3:$D$1006,4,false),0)</f>
        <v>0</v>
      </c>
      <c r="F362" s="22">
        <f>ifna(vlookup(B362,'Export 20240812'!$A$3:$D$1001,4,false),0)</f>
        <v>0</v>
      </c>
      <c r="G362" s="22">
        <f>ifna(vlookup(B362,'Export 20240703'!$A$3:$D$1001,4,false),0)</f>
        <v>0</v>
      </c>
      <c r="H362" s="22">
        <f>ifna(vlookup(B362,'GM 20240523'!$A$3:$E$1001,5,false),0)</f>
        <v>0</v>
      </c>
      <c r="J362" s="22">
        <f t="shared" si="1"/>
        <v>355</v>
      </c>
      <c r="K362" s="22">
        <f t="shared" si="2"/>
        <v>360</v>
      </c>
      <c r="L362" s="22">
        <f t="shared" si="3"/>
        <v>355</v>
      </c>
      <c r="M362" s="22">
        <f t="shared" si="4"/>
        <v>350</v>
      </c>
      <c r="N362" s="22">
        <f t="shared" si="5"/>
        <v>347</v>
      </c>
      <c r="O362" s="22">
        <f t="shared" si="6"/>
        <v>336</v>
      </c>
    </row>
    <row r="363">
      <c r="A363" s="11" t="s">
        <v>135</v>
      </c>
      <c r="B363" s="11">
        <v>1136.0</v>
      </c>
      <c r="C363" s="40">
        <f>IfNA(vlookup(B363,'Export 20241202'!$B$3:$C$1005,2,false),0)</f>
        <v>91</v>
      </c>
      <c r="D363" s="40">
        <f>ifna(vlookup(B363,'Export 20241101'!B369:C1372,2,false),0)</f>
        <v>52</v>
      </c>
      <c r="E363" s="40">
        <f>ifna(vlookup($B363,'Export 20241001'!$A$3:$D$1006,4,false),0)</f>
        <v>0</v>
      </c>
      <c r="F363" s="22">
        <f>ifna(vlookup(B363,'Export 20240812'!$A$3:$D$1001,4,false),0)</f>
        <v>0</v>
      </c>
      <c r="G363" s="22">
        <f>ifna(vlookup(B363,'Export 20240703'!$A$3:$D$1001,4,false),0)</f>
        <v>0</v>
      </c>
      <c r="H363" s="22">
        <f>ifna(vlookup(B363,'GM 20240523'!$A$3:$E$1001,5,false),0)</f>
        <v>0</v>
      </c>
      <c r="J363" s="22">
        <f t="shared" si="1"/>
        <v>357</v>
      </c>
      <c r="K363" s="22">
        <f t="shared" si="2"/>
        <v>356</v>
      </c>
      <c r="L363" s="22">
        <f t="shared" si="3"/>
        <v>355</v>
      </c>
      <c r="M363" s="22">
        <f t="shared" si="4"/>
        <v>350</v>
      </c>
      <c r="N363" s="22">
        <f t="shared" si="5"/>
        <v>347</v>
      </c>
      <c r="O363" s="22">
        <f t="shared" si="6"/>
        <v>336</v>
      </c>
    </row>
    <row r="364">
      <c r="A364" s="11" t="s">
        <v>633</v>
      </c>
      <c r="B364" s="11">
        <v>1130.0</v>
      </c>
      <c r="C364" s="40">
        <f>IfNA(vlookup(B364,'Export 20241202'!$B$3:$C$1005,2,false),0)</f>
        <v>11</v>
      </c>
      <c r="D364" s="40">
        <f>ifna(vlookup(B364,'Export 20241101'!B363:C1366,2,false),0)</f>
        <v>4</v>
      </c>
      <c r="E364" s="40">
        <f>ifna(vlookup($B364,'Export 20241001'!$A$3:$D$1006,4,false),0)</f>
        <v>0</v>
      </c>
      <c r="F364" s="22">
        <f>ifna(vlookup(B364,'Export 20240812'!$A$3:$D$1001,4,false),0)</f>
        <v>0</v>
      </c>
      <c r="G364" s="22">
        <f>ifna(vlookup(B364,'Export 20240703'!$A$3:$D$1001,4,false),0)</f>
        <v>0</v>
      </c>
      <c r="H364" s="22">
        <f>ifna(vlookup(B364,'GM 20240523'!$A$3:$E$1001,5,false),0)</f>
        <v>0</v>
      </c>
      <c r="J364" s="22">
        <f t="shared" si="1"/>
        <v>361</v>
      </c>
      <c r="K364" s="22">
        <f t="shared" si="2"/>
        <v>363</v>
      </c>
      <c r="L364" s="22">
        <f t="shared" si="3"/>
        <v>355</v>
      </c>
      <c r="M364" s="22">
        <f t="shared" si="4"/>
        <v>350</v>
      </c>
      <c r="N364" s="22">
        <f t="shared" si="5"/>
        <v>347</v>
      </c>
      <c r="O364" s="22">
        <f t="shared" si="6"/>
        <v>336</v>
      </c>
    </row>
    <row r="365">
      <c r="A365" s="18" t="s">
        <v>248</v>
      </c>
      <c r="B365" s="18">
        <v>927.0</v>
      </c>
      <c r="C365" s="40">
        <f>IfNA(vlookup(B365,'Export 20241202'!$B$3:$C$1005,2,false),0)</f>
        <v>7</v>
      </c>
      <c r="D365" s="40">
        <f>ifna(vlookup(B365,'Export 20241101'!B327:C1330,2,false),0)</f>
        <v>3</v>
      </c>
      <c r="E365" s="40">
        <f>ifna(vlookup($B365,'Export 20241001'!$A$3:$D$1006,4,false),0)</f>
        <v>0</v>
      </c>
      <c r="F365" s="22">
        <f>ifna(vlookup(B365,'Export 20240812'!$A$3:$D$1001,4,false),0)</f>
        <v>0</v>
      </c>
      <c r="G365" s="22">
        <f>ifna(vlookup(B365,'Export 20240703'!$A$3:$D$1001,4,false),0)</f>
        <v>0</v>
      </c>
      <c r="H365" s="22">
        <f>ifna(vlookup(B365,'GM 20240523'!$A$3:$E$1001,5,false),0)</f>
        <v>0</v>
      </c>
      <c r="J365" s="22">
        <f t="shared" si="1"/>
        <v>362</v>
      </c>
      <c r="K365" s="22">
        <f t="shared" si="2"/>
        <v>364</v>
      </c>
      <c r="L365" s="22">
        <f t="shared" si="3"/>
        <v>355</v>
      </c>
      <c r="M365" s="22">
        <f t="shared" si="4"/>
        <v>350</v>
      </c>
      <c r="N365" s="22">
        <f t="shared" si="5"/>
        <v>347</v>
      </c>
      <c r="O365" s="22">
        <f t="shared" si="6"/>
        <v>336</v>
      </c>
    </row>
    <row r="366">
      <c r="A366" s="18" t="s">
        <v>218</v>
      </c>
      <c r="B366" s="18">
        <v>901.0</v>
      </c>
      <c r="C366" s="40">
        <f>IfNA(vlookup(B366,'Export 20241202'!$B$3:$C$1005,2,false),0)</f>
        <v>3</v>
      </c>
      <c r="D366" s="40">
        <f>ifna(vlookup(B366,'Export 20241101'!B324:C1327,2,false),0)</f>
        <v>2</v>
      </c>
      <c r="E366" s="40">
        <f>ifna(vlookup($B366,'Export 20241001'!$A$3:$D$1006,4,false),0)</f>
        <v>0</v>
      </c>
      <c r="F366" s="22">
        <f>ifna(vlookup(B366,'Export 20240812'!$A$3:$D$1001,4,false),0)</f>
        <v>0</v>
      </c>
      <c r="G366" s="22">
        <f>ifna(vlookup(B366,'Export 20240703'!$A$3:$D$1001,4,false),0)</f>
        <v>0</v>
      </c>
      <c r="H366" s="22">
        <f>ifna(vlookup(B366,'GM 20240523'!$A$3:$E$1001,5,false),0)</f>
        <v>0</v>
      </c>
      <c r="J366" s="22">
        <f t="shared" si="1"/>
        <v>365</v>
      </c>
      <c r="K366" s="22">
        <f t="shared" si="2"/>
        <v>365</v>
      </c>
      <c r="L366" s="22">
        <f t="shared" si="3"/>
        <v>355</v>
      </c>
      <c r="M366" s="22">
        <f t="shared" si="4"/>
        <v>350</v>
      </c>
      <c r="N366" s="22">
        <f t="shared" si="5"/>
        <v>347</v>
      </c>
      <c r="O366" s="22">
        <f t="shared" si="6"/>
        <v>336</v>
      </c>
    </row>
    <row r="367">
      <c r="A367" s="11" t="s">
        <v>148</v>
      </c>
      <c r="B367" s="11">
        <v>1115.0</v>
      </c>
      <c r="C367" s="40">
        <f>IfNA(vlookup(B367,'Export 20241202'!$B$3:$C$1005,2,false),0)</f>
        <v>2</v>
      </c>
      <c r="D367" s="40">
        <f>ifna(vlookup(B367,'Export 20241101'!B360:C1363,2,false),0)</f>
        <v>1</v>
      </c>
      <c r="E367" s="40">
        <f>ifna(vlookup($B367,'Export 20241001'!$A$3:$D$1006,4,false),0)</f>
        <v>0</v>
      </c>
      <c r="F367" s="22">
        <f>ifna(vlookup(B367,'Export 20240812'!$A$3:$D$1001,4,false),0)</f>
        <v>0</v>
      </c>
      <c r="G367" s="22">
        <f>ifna(vlookup(B367,'Export 20240703'!$A$3:$D$1001,4,false),0)</f>
        <v>0</v>
      </c>
      <c r="H367" s="22">
        <f>ifna(vlookup(B367,'GM 20240523'!$A$3:$E$1001,5,false),0)</f>
        <v>0</v>
      </c>
      <c r="J367" s="22">
        <f t="shared" si="1"/>
        <v>366</v>
      </c>
      <c r="K367" s="22">
        <f t="shared" si="2"/>
        <v>366</v>
      </c>
      <c r="L367" s="22">
        <f t="shared" si="3"/>
        <v>355</v>
      </c>
      <c r="M367" s="22">
        <f t="shared" si="4"/>
        <v>350</v>
      </c>
      <c r="N367" s="22">
        <f t="shared" si="5"/>
        <v>347</v>
      </c>
      <c r="O367" s="22">
        <f t="shared" si="6"/>
        <v>336</v>
      </c>
    </row>
    <row r="368">
      <c r="A368" s="18" t="s">
        <v>171</v>
      </c>
      <c r="B368" s="18">
        <v>930.0</v>
      </c>
      <c r="C368" s="40">
        <f>IfNA(vlookup(B368,'Export 20241202'!$B$3:$C$1005,2,false),0)</f>
        <v>1</v>
      </c>
      <c r="D368" s="40">
        <f>ifna(vlookup(B368,'Export 20241101'!B328:C1331,2,false),0)</f>
        <v>1</v>
      </c>
      <c r="E368" s="40">
        <f>ifna(vlookup($B368,'Export 20241001'!$A$3:$D$1006,4,false),0)</f>
        <v>0</v>
      </c>
      <c r="F368" s="22">
        <f>ifna(vlookup(B368,'Export 20240812'!$A$3:$D$1001,4,false),0)</f>
        <v>0</v>
      </c>
      <c r="G368" s="22">
        <f>ifna(vlookup(B368,'Export 20240703'!$A$3:$D$1001,4,false),0)</f>
        <v>0</v>
      </c>
      <c r="H368" s="22">
        <f>ifna(vlookup(B368,'GM 20240523'!$A$3:$E$1001,5,false),0)</f>
        <v>0</v>
      </c>
      <c r="J368" s="22">
        <f t="shared" si="1"/>
        <v>367</v>
      </c>
      <c r="K368" s="22">
        <f t="shared" si="2"/>
        <v>366</v>
      </c>
      <c r="L368" s="22">
        <f t="shared" si="3"/>
        <v>355</v>
      </c>
      <c r="M368" s="22">
        <f t="shared" si="4"/>
        <v>350</v>
      </c>
      <c r="N368" s="22">
        <f t="shared" si="5"/>
        <v>347</v>
      </c>
      <c r="O368" s="22">
        <f t="shared" si="6"/>
        <v>336</v>
      </c>
    </row>
    <row r="369">
      <c r="A369" s="11" t="s">
        <v>178</v>
      </c>
      <c r="B369" s="11">
        <v>1163.0</v>
      </c>
      <c r="C369" s="40">
        <f>IfNA(vlookup(B369,'Export 20241202'!$B$3:$C$1005,2,false),0)</f>
        <v>1</v>
      </c>
      <c r="D369" s="40">
        <f>ifna(vlookup(B369,'Export 20241101'!B371:C1374,2,false),0)</f>
        <v>0</v>
      </c>
      <c r="E369" s="40">
        <f>ifna(vlookup($B369,'Export 20241001'!$A$3:$D$1006,4,false),0)</f>
        <v>0</v>
      </c>
      <c r="F369" s="22">
        <f>ifna(vlookup(B369,'Export 20240812'!$A$3:$D$1001,4,false),0)</f>
        <v>0</v>
      </c>
      <c r="G369" s="22">
        <f>ifna(vlookup(B369,'Export 20240703'!$A$3:$D$1001,4,false),0)</f>
        <v>0</v>
      </c>
      <c r="H369" s="22">
        <f>ifna(vlookup(B369,'GM 20240523'!$A$3:$E$1001,5,false),0)</f>
        <v>0</v>
      </c>
      <c r="J369" s="22">
        <f t="shared" si="1"/>
        <v>367</v>
      </c>
      <c r="K369" s="22">
        <f t="shared" si="2"/>
        <v>368</v>
      </c>
      <c r="L369" s="22">
        <f t="shared" si="3"/>
        <v>355</v>
      </c>
      <c r="M369" s="22">
        <f t="shared" si="4"/>
        <v>350</v>
      </c>
      <c r="N369" s="22">
        <f t="shared" si="5"/>
        <v>347</v>
      </c>
      <c r="O369" s="22">
        <f t="shared" si="6"/>
        <v>336</v>
      </c>
    </row>
    <row r="370">
      <c r="A370" s="18" t="s">
        <v>857</v>
      </c>
      <c r="B370" s="18">
        <v>412.0</v>
      </c>
      <c r="C370" s="40">
        <f>IfNA(vlookup(B370,'Export 20241202'!$B$3:$C$1005,2,false),0)</f>
        <v>0</v>
      </c>
      <c r="D370" s="40">
        <f>ifna(vlookup(B370,'Export 20241101'!B192:C1194,2,false),0)</f>
        <v>0</v>
      </c>
      <c r="E370" s="40">
        <f>ifna(vlookup($B370,'Export 20241001'!$A$3:$D$1006,4,false),0)</f>
        <v>0</v>
      </c>
      <c r="F370" s="22">
        <f>ifna(vlookup(B370,'Export 20240812'!$A$3:$D$1001,4,false),0)</f>
        <v>0</v>
      </c>
      <c r="G370" s="22">
        <f>ifna(vlookup(B370,'Export 20240703'!$A$3:$D$1001,4,false),0)</f>
        <v>0</v>
      </c>
      <c r="H370" s="22">
        <f>ifna(vlookup(B370,'GM 20240523'!$A$3:$E$1001,5,false),0)</f>
        <v>0</v>
      </c>
      <c r="J370" s="22">
        <f t="shared" si="1"/>
        <v>369</v>
      </c>
      <c r="K370" s="22">
        <f t="shared" si="2"/>
        <v>368</v>
      </c>
      <c r="L370" s="22">
        <f t="shared" si="3"/>
        <v>355</v>
      </c>
      <c r="M370" s="22">
        <f t="shared" si="4"/>
        <v>350</v>
      </c>
      <c r="N370" s="22">
        <f t="shared" si="5"/>
        <v>347</v>
      </c>
      <c r="O370" s="22">
        <f t="shared" si="6"/>
        <v>336</v>
      </c>
    </row>
    <row r="371">
      <c r="A371" s="11" t="s">
        <v>122</v>
      </c>
      <c r="B371" s="11">
        <v>1134.0</v>
      </c>
      <c r="C371" s="40">
        <f>IfNA(vlookup(B371,'Export 20241202'!$B$3:$C$1005,2,false),0)</f>
        <v>0</v>
      </c>
      <c r="D371" s="40">
        <f>ifna(vlookup(B371,'Export 20241101'!B367:C1370,2,false),0)</f>
        <v>0</v>
      </c>
      <c r="E371" s="40">
        <f>ifna(vlookup($B371,'Export 20241001'!$A$3:$D$1006,4,false),0)</f>
        <v>0</v>
      </c>
      <c r="F371" s="22">
        <f>ifna(vlookup(B371,'Export 20240812'!$A$3:$D$1001,4,false),0)</f>
        <v>0</v>
      </c>
      <c r="G371" s="22">
        <f>ifna(vlookup(B371,'Export 20240703'!$A$3:$D$1001,4,false),0)</f>
        <v>0</v>
      </c>
      <c r="H371" s="22">
        <f>ifna(vlookup(B371,'GM 20240523'!$A$3:$E$1001,5,false),0)</f>
        <v>0</v>
      </c>
      <c r="J371" s="22">
        <f t="shared" si="1"/>
        <v>369</v>
      </c>
      <c r="K371" s="22">
        <f t="shared" si="2"/>
        <v>368</v>
      </c>
      <c r="L371" s="22">
        <f t="shared" si="3"/>
        <v>355</v>
      </c>
      <c r="M371" s="22">
        <f t="shared" si="4"/>
        <v>350</v>
      </c>
      <c r="N371" s="22">
        <f t="shared" si="5"/>
        <v>347</v>
      </c>
      <c r="O371" s="22">
        <f t="shared" si="6"/>
        <v>336</v>
      </c>
    </row>
  </sheetData>
  <autoFilter ref="$A$1:$H$371">
    <sortState ref="A1:H371">
      <sortCondition descending="1" ref="E1:E371"/>
      <sortCondition descending="1" ref="C1:C371"/>
    </sortState>
  </autoFilter>
  <drawing r:id="rId1"/>
</worksheet>
</file>